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ANTLY 1210" sheetId="1" r:id="rId4"/>
    <sheet state="visible" name="DJs  LABELS  MGMT  BOOKING" sheetId="2" r:id="rId5"/>
    <sheet state="visible" name="NEW CONTACTS" sheetId="3" r:id="rId6"/>
    <sheet state="visible" name="EVENTS" sheetId="4" r:id="rId7"/>
    <sheet state="visible" name="MEDIAIGSPOTIFY" sheetId="5" r:id="rId8"/>
    <sheet state="visible" name="BRANDS  COMPANIES  DISTRO  STOR" sheetId="6" r:id="rId9"/>
    <sheet state="visible" name="DONT EMAIL" sheetId="7" r:id="rId10"/>
    <sheet state="visible" name="NC LEADSPREV CLIENTS" sheetId="8" r:id="rId11"/>
  </sheets>
  <definedNames>
    <definedName hidden="1" localSheetId="1" name="_xlnm._FilterDatabase">'DJs  LABELS  MGMT  BOOKING'!$A$1:$J$7783</definedName>
    <definedName hidden="1" localSheetId="3" name="_xlnm._FilterDatabase">EVENTS!$B$1:$P$1186</definedName>
    <definedName hidden="1" localSheetId="4" name="_xlnm._FilterDatabase">MEDIAIGSPOTIFY!$A$1:$L$1013</definedName>
  </definedNames>
  <calcPr/>
</workbook>
</file>

<file path=xl/sharedStrings.xml><?xml version="1.0" encoding="utf-8"?>
<sst xmlns="http://schemas.openxmlformats.org/spreadsheetml/2006/main" count="131564" uniqueCount="42867">
  <si>
    <t xml:space="preserve">DJ name </t>
  </si>
  <si>
    <t>Name</t>
  </si>
  <si>
    <t>Email</t>
  </si>
  <si>
    <t>Ali Kuru</t>
  </si>
  <si>
    <t xml:space="preserve">Ali, </t>
  </si>
  <si>
    <t>alikuru@live.com</t>
  </si>
  <si>
    <t>SOS</t>
  </si>
  <si>
    <t>ali.nepomuceno@gmail.com</t>
  </si>
  <si>
    <t>Ali Black</t>
  </si>
  <si>
    <t>alyblack9@gmail.com</t>
  </si>
  <si>
    <t>AliA,</t>
  </si>
  <si>
    <t>kaalkollectiv@gmail.com</t>
  </si>
  <si>
    <t>alice mariano</t>
  </si>
  <si>
    <t xml:space="preserve">Alicia, </t>
  </si>
  <si>
    <t>aliciamariano@gmail.com</t>
  </si>
  <si>
    <t>Alienata</t>
  </si>
  <si>
    <t>Alienata,</t>
  </si>
  <si>
    <t>missalienata@gmail.com</t>
  </si>
  <si>
    <t>Alisha</t>
  </si>
  <si>
    <t xml:space="preserve">Alisha, </t>
  </si>
  <si>
    <t>alishacoleman1@outlook.com</t>
  </si>
  <si>
    <t>All About House</t>
  </si>
  <si>
    <t>All,</t>
  </si>
  <si>
    <t>malachiuk@gmail.com</t>
  </si>
  <si>
    <t>Kid Fonque (Defected)</t>
  </si>
  <si>
    <t>Allan,</t>
  </si>
  <si>
    <t>allan@staytruesounds.com</t>
  </si>
  <si>
    <t>Allan Blue</t>
  </si>
  <si>
    <t xml:space="preserve">Allan, </t>
  </si>
  <si>
    <t>allanbluemusic@gmail.com</t>
  </si>
  <si>
    <t>Alpha HZ</t>
  </si>
  <si>
    <t xml:space="preserve">Alpha, </t>
  </si>
  <si>
    <t>alphahzdj@gmail.com</t>
  </si>
  <si>
    <t>Alvaro Medina</t>
  </si>
  <si>
    <t>Alvaro</t>
  </si>
  <si>
    <t>alvaro.escanero@gmail.com</t>
  </si>
  <si>
    <t>PIEM</t>
  </si>
  <si>
    <t>Alvaro,</t>
  </si>
  <si>
    <t>piemlovesyou@gmail.com</t>
  </si>
  <si>
    <t>Alyne</t>
  </si>
  <si>
    <t>Alyne,</t>
  </si>
  <si>
    <t>alyne@parquet-recordings.com</t>
  </si>
  <si>
    <t>88HATS</t>
  </si>
  <si>
    <t xml:space="preserve">Amarin, </t>
  </si>
  <si>
    <t>amarin@fotf.cl</t>
  </si>
  <si>
    <t>Ambivalent (Minus)</t>
  </si>
  <si>
    <t>Ambivalent,</t>
  </si>
  <si>
    <t>kevin@kmchugh.com</t>
  </si>
  <si>
    <t>Ambos Gabor,</t>
  </si>
  <si>
    <t>Ambos,</t>
  </si>
  <si>
    <t>ambos.gabor@gmail.com</t>
  </si>
  <si>
    <t>AMÉMÉ</t>
  </si>
  <si>
    <t>AMÉMÉ,</t>
  </si>
  <si>
    <t>promos@onetribenyc.com</t>
  </si>
  <si>
    <t>AMÉMÉ (One Tribe Records)</t>
  </si>
  <si>
    <t>hubert@onetribenyc.com</t>
  </si>
  <si>
    <t>Amine K</t>
  </si>
  <si>
    <t>Amine,</t>
  </si>
  <si>
    <t>promo@morokoloko.com</t>
  </si>
  <si>
    <t>Kadosh</t>
  </si>
  <si>
    <t>Amiram</t>
  </si>
  <si>
    <t>amicatanddog@gmail.com</t>
  </si>
  <si>
    <t>AMMARA</t>
  </si>
  <si>
    <t>AMMARA,</t>
  </si>
  <si>
    <t>ammarapromos@gmail.com</t>
  </si>
  <si>
    <t>Ammo Avenue</t>
  </si>
  <si>
    <t>Ammo,</t>
  </si>
  <si>
    <t>ammoavenuemusic@gmail.com</t>
  </si>
  <si>
    <t>Waifs &amp; Strays (Hot Creations, Leftroom, LOST)</t>
  </si>
  <si>
    <t xml:space="preserve">Amos, </t>
  </si>
  <si>
    <t>amos@waifsandstraysmusic.co.uk</t>
  </si>
  <si>
    <t>SIDRA</t>
  </si>
  <si>
    <t>Ampish,</t>
  </si>
  <si>
    <t>demos.sidra@gmail.com</t>
  </si>
  <si>
    <t>Amps</t>
  </si>
  <si>
    <t xml:space="preserve">Amps, </t>
  </si>
  <si>
    <t>info.djamps@gmail.com</t>
  </si>
  <si>
    <t>Amrit Malkani</t>
  </si>
  <si>
    <t>Amrit,</t>
  </si>
  <si>
    <t>malgado2017@gmail.com</t>
  </si>
  <si>
    <t>AmyElle</t>
  </si>
  <si>
    <t>AmyElle,</t>
  </si>
  <si>
    <t>promos@amyelle.com</t>
  </si>
  <si>
    <t>Ana Jikia</t>
  </si>
  <si>
    <t>Ana</t>
  </si>
  <si>
    <t>anajikia00@gmail.com</t>
  </si>
  <si>
    <t>Anabel Sigel</t>
  </si>
  <si>
    <t>Anabel,</t>
  </si>
  <si>
    <t xml:space="preserve">anabelsigelofficial@gmail.com </t>
  </si>
  <si>
    <t>Anaid</t>
  </si>
  <si>
    <t xml:space="preserve">Anaid, </t>
  </si>
  <si>
    <t>Dbrvtdiana@gmail.com</t>
  </si>
  <si>
    <t>Anaïs (Hospital Records)</t>
  </si>
  <si>
    <t>Anaïs,</t>
  </si>
  <si>
    <t>anaisjan6@gmail.com</t>
  </si>
  <si>
    <t>Cmixccciii Cmixccciii</t>
  </si>
  <si>
    <t>Anas and Gu,</t>
  </si>
  <si>
    <t>cmixccciii@gmail.com</t>
  </si>
  <si>
    <t>Incolor</t>
  </si>
  <si>
    <t>Anastasiei,</t>
  </si>
  <si>
    <t>incolor.soul@yahoo.com</t>
  </si>
  <si>
    <t>Anddie</t>
  </si>
  <si>
    <t xml:space="preserve">Anddie, </t>
  </si>
  <si>
    <t>anddiero@gmail.com</t>
  </si>
  <si>
    <t>Gebrüder Teichmann</t>
  </si>
  <si>
    <t>Andi &amp; Hannes,</t>
  </si>
  <si>
    <t>emaile@fest-platten.de</t>
  </si>
  <si>
    <t>Andras Toth</t>
  </si>
  <si>
    <t>Andras</t>
  </si>
  <si>
    <t>andristoth85@gmail.com</t>
  </si>
  <si>
    <t>Andre Salmon</t>
  </si>
  <si>
    <t>Andre</t>
  </si>
  <si>
    <t>andresalmon@live.com</t>
  </si>
  <si>
    <t>Andre Salata</t>
  </si>
  <si>
    <t>Andre,</t>
  </si>
  <si>
    <t>info@andresalata.com</t>
  </si>
  <si>
    <t>André Torquato</t>
  </si>
  <si>
    <t>André,</t>
  </si>
  <si>
    <t>andre.torquato@gmail.com</t>
  </si>
  <si>
    <t>Andre Sicario</t>
  </si>
  <si>
    <t xml:space="preserve">Andre, </t>
  </si>
  <si>
    <t>andre.sicario@gmail.com</t>
  </si>
  <si>
    <t>Andre Kronert</t>
  </si>
  <si>
    <t>andrekronert@gmail.com</t>
  </si>
  <si>
    <t>Dualismo Sound italy</t>
  </si>
  <si>
    <t>Andrea,</t>
  </si>
  <si>
    <t>andreadallera@hotmail.it</t>
  </si>
  <si>
    <t>Andrea Arcangeli</t>
  </si>
  <si>
    <t>arcangeli@me.com</t>
  </si>
  <si>
    <t>Andrea Ferlin</t>
  </si>
  <si>
    <t>andrea@sleepiscommercial.com</t>
  </si>
  <si>
    <t>Andrea Lonardo Martini</t>
  </si>
  <si>
    <t>promo@emotivesounds.com</t>
  </si>
  <si>
    <t>Neverdogs</t>
  </si>
  <si>
    <t>andrea@neverdogs.com</t>
  </si>
  <si>
    <t>Andrea Calandra</t>
  </si>
  <si>
    <t xml:space="preserve">Andrea, </t>
  </si>
  <si>
    <t>calandra.andrea1991@gmail.com</t>
  </si>
  <si>
    <t>Andrea Dave</t>
  </si>
  <si>
    <t>andrea_dave@hotmail.it</t>
  </si>
  <si>
    <t>Burden</t>
  </si>
  <si>
    <t>andreagrecod9@gmail.com</t>
  </si>
  <si>
    <t>Andrea Drappi</t>
  </si>
  <si>
    <t>spellband@gmail.com</t>
  </si>
  <si>
    <t>AJ Swifty</t>
  </si>
  <si>
    <t>Andrei</t>
  </si>
  <si>
    <t>hancu.andrei@gmail.com</t>
  </si>
  <si>
    <t>Aegun</t>
  </si>
  <si>
    <t>Andrei,</t>
  </si>
  <si>
    <t>andreiegun@gmail.com</t>
  </si>
  <si>
    <t xml:space="preserve">
DJ PLEXO PÉREZ</t>
  </si>
  <si>
    <t>Andres,</t>
  </si>
  <si>
    <t>akaplexo@gmail.com</t>
  </si>
  <si>
    <t>Andres Campo</t>
  </si>
  <si>
    <t>andrescampof135@gmail.com</t>
  </si>
  <si>
    <t>Andres Kintero (intimate Project)</t>
  </si>
  <si>
    <t>a-kintero@live.com</t>
  </si>
  <si>
    <t>Andres Pesqueira</t>
  </si>
  <si>
    <t>hello@goodlifemgmt.net</t>
  </si>
  <si>
    <t>Raw Cutz</t>
  </si>
  <si>
    <t>Andrés,</t>
  </si>
  <si>
    <t>inforawcutz@gmail.com</t>
  </si>
  <si>
    <t>Sound Process</t>
  </si>
  <si>
    <t xml:space="preserve">Andres, </t>
  </si>
  <si>
    <t>andres_a_rego@hotmail.com</t>
  </si>
  <si>
    <t xml:space="preserve">Andres Campo, </t>
  </si>
  <si>
    <t>andrescampo@gmail.com</t>
  </si>
  <si>
    <t>Nickand</t>
  </si>
  <si>
    <t>andresarnez52@gmail.com</t>
  </si>
  <si>
    <t>Andrew Williams</t>
  </si>
  <si>
    <t>Andrew</t>
  </si>
  <si>
    <t>andrewtwilliams2@gmail.com</t>
  </si>
  <si>
    <t>Andrew Meller</t>
  </si>
  <si>
    <t>Andrew,</t>
  </si>
  <si>
    <t>andrewmellermusic@gmail.com</t>
  </si>
  <si>
    <t>Andrew Soul</t>
  </si>
  <si>
    <t>andrew.soul@hotmail.it</t>
  </si>
  <si>
    <t>Ash is</t>
  </si>
  <si>
    <t>ashismzk@gmail.com</t>
  </si>
  <si>
    <t>Dunmore Park</t>
  </si>
  <si>
    <t>dunmoreparkmusic@gmail.com</t>
  </si>
  <si>
    <t>Andrew Azara</t>
  </si>
  <si>
    <t>andrewazara@gmail.com</t>
  </si>
  <si>
    <t>Andrew Herrera</t>
  </si>
  <si>
    <t>andrew@remezcla.com</t>
  </si>
  <si>
    <t>Butane (Alphahouse, Crosstown Rebels)</t>
  </si>
  <si>
    <t>arasse@hotmail.com</t>
  </si>
  <si>
    <t>ANDREY DJACKONDA</t>
  </si>
  <si>
    <t xml:space="preserve">Andrey, </t>
  </si>
  <si>
    <t>andreydjackonda@gmail.com</t>
  </si>
  <si>
    <t>Buzz Compass</t>
  </si>
  <si>
    <t>bychenkov@gmail.com</t>
  </si>
  <si>
    <t>Andromedik</t>
  </si>
  <si>
    <t>Andromedik,</t>
  </si>
  <si>
    <t>andromedik.contact@gmail.com</t>
  </si>
  <si>
    <t>Kreattones</t>
  </si>
  <si>
    <t>Andy,</t>
  </si>
  <si>
    <t>info.kreattones@gmail.com</t>
  </si>
  <si>
    <t>Andy Defected</t>
  </si>
  <si>
    <t>myoozikk@hotmail.com</t>
  </si>
  <si>
    <t>Andy Eastough</t>
  </si>
  <si>
    <t>djandyeastough@hotmail.co.uk</t>
  </si>
  <si>
    <t>Andy Somoza</t>
  </si>
  <si>
    <t xml:space="preserve">Andy, </t>
  </si>
  <si>
    <t>as.andysomoza@gmail.com</t>
  </si>
  <si>
    <t>Angel Francisco Lopez Moran</t>
  </si>
  <si>
    <t>Angel,</t>
  </si>
  <si>
    <t>honeyandangels@gmail.com</t>
  </si>
  <si>
    <t>Angel Linde (Pacha, Ibiza)</t>
  </si>
  <si>
    <t>angelpacha@hotmail.com</t>
  </si>
  <si>
    <t>Angelo Fracalanza</t>
  </si>
  <si>
    <t>Angelo,</t>
  </si>
  <si>
    <t>angello_275@hotmail.com</t>
  </si>
  <si>
    <t>DJ Angelo</t>
  </si>
  <si>
    <t xml:space="preserve">Angelo, </t>
  </si>
  <si>
    <t>angelodeejay@gmail.com</t>
  </si>
  <si>
    <t>Angy M</t>
  </si>
  <si>
    <t>Angy,</t>
  </si>
  <si>
    <t>angelykamesa@hotmail.com</t>
  </si>
  <si>
    <t>Aniano</t>
  </si>
  <si>
    <t>Aniano,</t>
  </si>
  <si>
    <t>anianomusic@gmail.com</t>
  </si>
  <si>
    <t>Anii</t>
  </si>
  <si>
    <t>Anii,</t>
  </si>
  <si>
    <t>anii.303.music@gmail.com</t>
  </si>
  <si>
    <t>anii.music@mail.com</t>
  </si>
  <si>
    <t>Animal Print</t>
  </si>
  <si>
    <t>Animal,</t>
  </si>
  <si>
    <t>marco.cuba@hotmail.com</t>
  </si>
  <si>
    <t>Frau Anke</t>
  </si>
  <si>
    <t>Anke,</t>
  </si>
  <si>
    <t>frauanke23@gmail.com</t>
  </si>
  <si>
    <t>anna lunoe</t>
  </si>
  <si>
    <t>anna,</t>
  </si>
  <si>
    <t>lunoepromo@gmail.com</t>
  </si>
  <si>
    <t>Anna Tur</t>
  </si>
  <si>
    <t>Anna,</t>
  </si>
  <si>
    <t>anna@annatur.es</t>
  </si>
  <si>
    <t>Anna Haleta</t>
  </si>
  <si>
    <t xml:space="preserve">Anna, </t>
  </si>
  <si>
    <t>anna@pacotek.com</t>
  </si>
  <si>
    <t>ANNA</t>
  </si>
  <si>
    <t>djannamiranda@gmail.com</t>
  </si>
  <si>
    <t>Anne xx</t>
  </si>
  <si>
    <t xml:space="preserve">Anne, </t>
  </si>
  <si>
    <t>djannexx@hotmail.com</t>
  </si>
  <si>
    <t>Annett Gapstream (Artminding)</t>
  </si>
  <si>
    <t>Annett,</t>
  </si>
  <si>
    <t>music@annettgapstream.de</t>
  </si>
  <si>
    <t>ANNIE ERREZ</t>
  </si>
  <si>
    <t xml:space="preserve">Annie, </t>
  </si>
  <si>
    <t>annieerrezmusic@gmail.com</t>
  </si>
  <si>
    <t>Annie Mac</t>
  </si>
  <si>
    <t>annie.mac@bbc.co.uk</t>
  </si>
  <si>
    <t>Stan</t>
  </si>
  <si>
    <t>Annos,</t>
  </si>
  <si>
    <t>stan.yaroslavsky@gmail.com</t>
  </si>
  <si>
    <t>Anri</t>
  </si>
  <si>
    <t>Anri,</t>
  </si>
  <si>
    <t>anrythm@hotmail.co.jp</t>
  </si>
  <si>
    <t xml:space="preserve">Anri, </t>
  </si>
  <si>
    <t xml:space="preserve">
contact@pointcollective.agency</t>
  </si>
  <si>
    <t>Antoine Davila</t>
  </si>
  <si>
    <t xml:space="preserve">Anroine, </t>
  </si>
  <si>
    <t>contact@fama-mgmt.com</t>
  </si>
  <si>
    <t>MEMO</t>
  </si>
  <si>
    <t>Anselmo,</t>
  </si>
  <si>
    <t>memospain@gmail.com</t>
  </si>
  <si>
    <t>YSE</t>
  </si>
  <si>
    <t>Ant,</t>
  </si>
  <si>
    <t>ysemusic@gmail.com</t>
  </si>
  <si>
    <t>Ant Brooks</t>
  </si>
  <si>
    <t>antbrookspromos@gmail.com</t>
  </si>
  <si>
    <t>Ant Audiofly</t>
  </si>
  <si>
    <t xml:space="preserve">Ant, </t>
  </si>
  <si>
    <t xml:space="preserve">
ant.audiofly@gmail.com</t>
  </si>
  <si>
    <t>Antares (Konflict)</t>
  </si>
  <si>
    <t>Antares,</t>
  </si>
  <si>
    <t>huw@konflictrecords.com</t>
  </si>
  <si>
    <t>Anthony Pappa</t>
  </si>
  <si>
    <t>Anthony</t>
  </si>
  <si>
    <t>anthonypappadj@icloud.com</t>
  </si>
  <si>
    <t>Antss</t>
  </si>
  <si>
    <t>Anthony,</t>
  </si>
  <si>
    <t>booking.antss@hotmail.com</t>
  </si>
  <si>
    <t>info@newrhythmicrecords.com</t>
  </si>
  <si>
    <t>Abston aka Anthony Meynet</t>
  </si>
  <si>
    <t>anthony.meynet@gmail.com</t>
  </si>
  <si>
    <t>Anthony Attalla</t>
  </si>
  <si>
    <t>info@incorrect-music.com</t>
  </si>
  <si>
    <t>aa@anthonyattalla.com</t>
  </si>
  <si>
    <t>ABSOLUTE.</t>
  </si>
  <si>
    <t xml:space="preserve">Anthony, </t>
  </si>
  <si>
    <t>anthony@absoluteofficial.com</t>
  </si>
  <si>
    <t>Anthony Rother</t>
  </si>
  <si>
    <t>contact@anthony-rother.com</t>
  </si>
  <si>
    <t>Moca</t>
  </si>
  <si>
    <t>anthonyoneal@hotmail.com</t>
  </si>
  <si>
    <t>Neuronphase</t>
  </si>
  <si>
    <t xml:space="preserve">Antia, </t>
  </si>
  <si>
    <t>antiaaver@hotmail.com</t>
  </si>
  <si>
    <t>Andy Bros</t>
  </si>
  <si>
    <t>Antimo,</t>
  </si>
  <si>
    <t>andybrosmusic@gmail.com</t>
  </si>
  <si>
    <t>Antoine Acumen</t>
  </si>
  <si>
    <t>Antoine</t>
  </si>
  <si>
    <t>antoinegarcin@icloud.com</t>
  </si>
  <si>
    <t>Acumen (Time Has Changed, Diynamic)</t>
  </si>
  <si>
    <t>Antoine,</t>
  </si>
  <si>
    <t>timehaschangedcontact@gmail.com</t>
  </si>
  <si>
    <t>Antoine Sy</t>
  </si>
  <si>
    <t xml:space="preserve">Antoine, </t>
  </si>
  <si>
    <t>label@binarysound.fr</t>
  </si>
  <si>
    <t>Adapter</t>
  </si>
  <si>
    <t xml:space="preserve">Antoinio, </t>
  </si>
  <si>
    <t>info@adapterdj.com</t>
  </si>
  <si>
    <t>Anton Dhouran</t>
  </si>
  <si>
    <t xml:space="preserve">Anton, </t>
  </si>
  <si>
    <t>antoinedhoeraene@hotmail.fr</t>
  </si>
  <si>
    <t>Anton Kubikov</t>
  </si>
  <si>
    <t>randomart.office@gmail.com</t>
  </si>
  <si>
    <t xml:space="preserve">Selidos </t>
  </si>
  <si>
    <t>anton.selingg@gmail.com</t>
  </si>
  <si>
    <t>Anton Pieete (Rejected, Drumcode)</t>
  </si>
  <si>
    <t>antonpieete@gmail.com</t>
  </si>
  <si>
    <t>AURA SONORIS</t>
  </si>
  <si>
    <t>angelina.vkg@gmail.com</t>
  </si>
  <si>
    <t>Rome In Reverse</t>
  </si>
  <si>
    <t>Antonella,</t>
  </si>
  <si>
    <t>romeinreverse@gmail.com</t>
  </si>
  <si>
    <t>DJ Vibe</t>
  </si>
  <si>
    <t>Antonio,</t>
  </si>
  <si>
    <t>topereira@icloud.com</t>
  </si>
  <si>
    <t>Antonio (Marco Faraone)</t>
  </si>
  <si>
    <t>iboldr@hotmail.com</t>
  </si>
  <si>
    <t>Antonio De Angelis</t>
  </si>
  <si>
    <t>antoniodeangelis1980@hotmail.com</t>
  </si>
  <si>
    <t>Antonio Pica</t>
  </si>
  <si>
    <t xml:space="preserve">Antonio, </t>
  </si>
  <si>
    <t>antoniopica91@hotmail.it</t>
  </si>
  <si>
    <t>Antony PL</t>
  </si>
  <si>
    <t>Antonis,</t>
  </si>
  <si>
    <t>vinylmaniac1@hotmail.com</t>
  </si>
  <si>
    <t>Antss,</t>
  </si>
  <si>
    <t>anthiagomusic@hotmail.com</t>
  </si>
  <si>
    <t xml:space="preserve">apostolos xigkakis </t>
  </si>
  <si>
    <t>apostolosxigkakis,</t>
  </si>
  <si>
    <t>apostolosxigkakis@gmail.com</t>
  </si>
  <si>
    <t>Apprentis</t>
  </si>
  <si>
    <t>Apprentis,</t>
  </si>
  <si>
    <t>apprentisnl@gmail.com</t>
  </si>
  <si>
    <t>Aprapta</t>
  </si>
  <si>
    <t>Aprapta,</t>
  </si>
  <si>
    <t>me@aprapta.com</t>
  </si>
  <si>
    <t>Topology aka April Terry</t>
  </si>
  <si>
    <t>April,</t>
  </si>
  <si>
    <t>apriljterry10@gmail.com</t>
  </si>
  <si>
    <t>Ardalan</t>
  </si>
  <si>
    <t>Ardalan,</t>
  </si>
  <si>
    <t>ardalanpromo@gmail.com</t>
  </si>
  <si>
    <t>Funkerman</t>
  </si>
  <si>
    <t xml:space="preserve">Ardie, </t>
  </si>
  <si>
    <t>ardie@funkerman.com</t>
  </si>
  <si>
    <t>decksam cw</t>
  </si>
  <si>
    <t>Arenys ],</t>
  </si>
  <si>
    <t>decksam74@gmail.com</t>
  </si>
  <si>
    <t>Argie</t>
  </si>
  <si>
    <t>Argie,</t>
  </si>
  <si>
    <t>argielive@gmail.com</t>
  </si>
  <si>
    <t>Loko</t>
  </si>
  <si>
    <t>Ariel,</t>
  </si>
  <si>
    <t>infodjloko@hotmail.com</t>
  </si>
  <si>
    <t>D jarildo</t>
  </si>
  <si>
    <t>Arildo,</t>
  </si>
  <si>
    <t>djarildo@gmail.com</t>
  </si>
  <si>
    <t>Arkajo</t>
  </si>
  <si>
    <t xml:space="preserve">Arkajo, </t>
  </si>
  <si>
    <t>booking.arkajo@gmail.com</t>
  </si>
  <si>
    <t>Boddhi Satva</t>
  </si>
  <si>
    <t>Armani,</t>
  </si>
  <si>
    <t>bs.boddhisatva@gmail.com</t>
  </si>
  <si>
    <t>Armenmiran</t>
  </si>
  <si>
    <t xml:space="preserve">Armen, </t>
  </si>
  <si>
    <t>info@armenmiran.com</t>
  </si>
  <si>
    <t>Arnaud Daleo</t>
  </si>
  <si>
    <t xml:space="preserve">Arnaud, </t>
  </si>
  <si>
    <t>arnaud-daleo@hotmail.fr</t>
  </si>
  <si>
    <t>Aron Estocolmo</t>
  </si>
  <si>
    <t xml:space="preserve">Aron, </t>
  </si>
  <si>
    <t>aron@girubu.com</t>
  </si>
  <si>
    <t>promos@girubu.com</t>
  </si>
  <si>
    <t>Aron Volta</t>
  </si>
  <si>
    <t>aronvoltacontact@gmail.com</t>
  </si>
  <si>
    <t>Arrop Roy</t>
  </si>
  <si>
    <t>Aroop,</t>
  </si>
  <si>
    <t>arooproymusic@gmail.com</t>
  </si>
  <si>
    <t>RSlane</t>
  </si>
  <si>
    <t>Arslane,</t>
  </si>
  <si>
    <t>rslaneduckit@gmail.com</t>
  </si>
  <si>
    <t>Artem Harchenko</t>
  </si>
  <si>
    <t xml:space="preserve">Artem, </t>
  </si>
  <si>
    <t>iam@tyo.ma</t>
  </si>
  <si>
    <t>Steve Nash</t>
  </si>
  <si>
    <t>artist</t>
  </si>
  <si>
    <t>mail@steve-nash.de</t>
  </si>
  <si>
    <t>Secret Cinema</t>
  </si>
  <si>
    <t xml:space="preserve">Artists, </t>
  </si>
  <si>
    <t>secretcinema@gmail.com</t>
  </si>
  <si>
    <t>Artmann (PIV / Elrow Limited)</t>
  </si>
  <si>
    <t>Artmann,</t>
  </si>
  <si>
    <t>artmannmusic@gmail.com</t>
  </si>
  <si>
    <t>Arturo Graces</t>
  </si>
  <si>
    <t>Arturo,</t>
  </si>
  <si>
    <t>arturo@jumprecordings.com</t>
  </si>
  <si>
    <t>Aryela Knox</t>
  </si>
  <si>
    <t>Aryela,</t>
  </si>
  <si>
    <t>aryelaknox@gmail.com</t>
  </si>
  <si>
    <t>Ash Moses</t>
  </si>
  <si>
    <t>Ash</t>
  </si>
  <si>
    <t>hello@ashmoses.com</t>
  </si>
  <si>
    <t>AJ Couque</t>
  </si>
  <si>
    <t>Ashley,</t>
  </si>
  <si>
    <t>ajcouque@yandex.com</t>
  </si>
  <si>
    <t>Shimza</t>
  </si>
  <si>
    <t>shimza@djshimza.com</t>
  </si>
  <si>
    <t>Kidd Kool</t>
  </si>
  <si>
    <t>itskiddkool@gmail.com</t>
  </si>
  <si>
    <t>Assal,</t>
  </si>
  <si>
    <t>assal.officiel@gmail.com</t>
  </si>
  <si>
    <t>Jerome</t>
  </si>
  <si>
    <t xml:space="preserve">Asterium, </t>
  </si>
  <si>
    <t>asterium@live.be</t>
  </si>
  <si>
    <t>ASTRE (Deeperfect, Rendr Records)</t>
  </si>
  <si>
    <t>ASTRE,</t>
  </si>
  <si>
    <t>astrecosmique@gmail.com</t>
  </si>
  <si>
    <t>Atapy</t>
  </si>
  <si>
    <t>Atapy,</t>
  </si>
  <si>
    <t>promos@atapy.me</t>
  </si>
  <si>
    <t>Atish</t>
  </si>
  <si>
    <t xml:space="preserve">Atish, </t>
  </si>
  <si>
    <t>promos@atishmusic.com</t>
  </si>
  <si>
    <t>Atnarko</t>
  </si>
  <si>
    <t>Atnarko,</t>
  </si>
  <si>
    <t>atnarko@gmail.com</t>
  </si>
  <si>
    <t>Augusto Penna</t>
  </si>
  <si>
    <t>Augusto,</t>
  </si>
  <si>
    <t>augustopenna@hotmail.com</t>
  </si>
  <si>
    <t>Augusto Yepes</t>
  </si>
  <si>
    <t>promosaugustoyepes@gmail.com</t>
  </si>
  <si>
    <t>Label Affaire</t>
  </si>
  <si>
    <t xml:space="preserve">Aurelien, </t>
  </si>
  <si>
    <t>aurelien@labelaffairerecords.com</t>
  </si>
  <si>
    <t>Fiberoot</t>
  </si>
  <si>
    <t>Aurelio,</t>
  </si>
  <si>
    <t>dillau.vlc@gmail.com</t>
  </si>
  <si>
    <t>Marco Uson</t>
  </si>
  <si>
    <t>Aurelius,</t>
  </si>
  <si>
    <t>djmarcouson@gmail.com</t>
  </si>
  <si>
    <t>ENOS (US)</t>
  </si>
  <si>
    <t xml:space="preserve">Austin, </t>
  </si>
  <si>
    <t>austin@dreamkidsmgmt.com</t>
  </si>
  <si>
    <t>Ava Vas</t>
  </si>
  <si>
    <t xml:space="preserve">Ava, </t>
  </si>
  <si>
    <t>Avavas94@yahoo.com</t>
  </si>
  <si>
    <t>Avidel</t>
  </si>
  <si>
    <t xml:space="preserve">Avidel, </t>
  </si>
  <si>
    <t>avidelofc@hotmail.com</t>
  </si>
  <si>
    <t>AWSI</t>
  </si>
  <si>
    <t xml:space="preserve">Awsi, </t>
  </si>
  <si>
    <t>awsi@ladeep.net</t>
  </si>
  <si>
    <t>Axel Giova</t>
  </si>
  <si>
    <t>Axel,</t>
  </si>
  <si>
    <t>djaxelgiova@gmail.com</t>
  </si>
  <si>
    <t>Ayan</t>
  </si>
  <si>
    <t>Ayan,</t>
  </si>
  <si>
    <t>ayanbanerjee.wls@gmail.com</t>
  </si>
  <si>
    <t>ATFC</t>
  </si>
  <si>
    <t xml:space="preserve">Aydin, </t>
  </si>
  <si>
    <t>aydin@atfc.com</t>
  </si>
  <si>
    <t>I.V.Y</t>
  </si>
  <si>
    <t>B,</t>
  </si>
  <si>
    <t>jazzyyy.b@gmail.com</t>
  </si>
  <si>
    <t>Babayaga</t>
  </si>
  <si>
    <t xml:space="preserve">Baba, </t>
  </si>
  <si>
    <t>babayagadj@babayagadj.com</t>
  </si>
  <si>
    <t>Bachir Salloum</t>
  </si>
  <si>
    <t>Bach,</t>
  </si>
  <si>
    <t>bach.salloum@gmail.com</t>
  </si>
  <si>
    <t>Baikal</t>
  </si>
  <si>
    <t>Bai,</t>
  </si>
  <si>
    <t>baikyul@gmail.com</t>
  </si>
  <si>
    <t>Bailey Ibbs</t>
  </si>
  <si>
    <t xml:space="preserve">Bailey, </t>
  </si>
  <si>
    <t>baileyibbsdj@gmail.com</t>
  </si>
  <si>
    <t>Bailey Rowles</t>
  </si>
  <si>
    <t>baileyrowlesldn@gmail.com</t>
  </si>
  <si>
    <t>baKKED</t>
  </si>
  <si>
    <t xml:space="preserve">Bakked, </t>
  </si>
  <si>
    <t>J.bakked@gmail.com</t>
  </si>
  <si>
    <t>Norwell</t>
  </si>
  <si>
    <t>Balazs,</t>
  </si>
  <si>
    <t>music.norwell@gmail.com</t>
  </si>
  <si>
    <t>Baldo Gallego</t>
  </si>
  <si>
    <t xml:space="preserve">Baldo, </t>
  </si>
  <si>
    <t>djbaldobld@gmail.com</t>
  </si>
  <si>
    <t>Balthazar &amp; JackRock</t>
  </si>
  <si>
    <t>Balthazar,</t>
  </si>
  <si>
    <t>promo@renesanz.com</t>
  </si>
  <si>
    <t>Balzar (Konflict)</t>
  </si>
  <si>
    <t>Balzar,</t>
  </si>
  <si>
    <t>brian@konflictrecords.com</t>
  </si>
  <si>
    <t>Bambook (Jeudi Records)</t>
  </si>
  <si>
    <t>Bambook,</t>
  </si>
  <si>
    <t>bambookmusic@icloud.com</t>
  </si>
  <si>
    <t>Barbara Alvarez</t>
  </si>
  <si>
    <t xml:space="preserve">Barbara, </t>
  </si>
  <si>
    <t>djbarbaraalvarez@gmail.com</t>
  </si>
  <si>
    <t>Claude VonStroke</t>
  </si>
  <si>
    <t xml:space="preserve">Barclay, </t>
  </si>
  <si>
    <t>asst@dirtybird.com</t>
  </si>
  <si>
    <t>Retrouve</t>
  </si>
  <si>
    <t xml:space="preserve">Barna &amp; Andras, </t>
  </si>
  <si>
    <t>retrouvemusic@gmail.com</t>
  </si>
  <si>
    <t>Baron (FR)</t>
  </si>
  <si>
    <t>Baron,</t>
  </si>
  <si>
    <t>contact@baronmusic.me</t>
  </si>
  <si>
    <t>Chapter and Verse</t>
  </si>
  <si>
    <t>Barry,</t>
  </si>
  <si>
    <t>chapterandverseofficial@gmail.com</t>
  </si>
  <si>
    <t>Bart Skils</t>
  </si>
  <si>
    <t>Bart,</t>
  </si>
  <si>
    <t>bart@voltt.com</t>
  </si>
  <si>
    <t>Bartolomeo</t>
  </si>
  <si>
    <t>Bartolomeo,</t>
  </si>
  <si>
    <t>bartolomeomusic@gmail.com</t>
  </si>
  <si>
    <t>Barut</t>
  </si>
  <si>
    <t xml:space="preserve">Barut, </t>
  </si>
  <si>
    <t>Barutmusike@gmail.com</t>
  </si>
  <si>
    <t>Bas Amro</t>
  </si>
  <si>
    <t xml:space="preserve">Bas, </t>
  </si>
  <si>
    <t>basamro@gmail.com</t>
  </si>
  <si>
    <t>Bas Roos</t>
  </si>
  <si>
    <t>djbasroos@gmail.com</t>
  </si>
  <si>
    <t>Bassel Darwish</t>
  </si>
  <si>
    <t xml:space="preserve">Bassel, </t>
  </si>
  <si>
    <t>bdgdar@gmail.com</t>
  </si>
  <si>
    <t>Basti Grub</t>
  </si>
  <si>
    <t xml:space="preserve">Basti, </t>
  </si>
  <si>
    <t>info@bastigrub.com</t>
  </si>
  <si>
    <t>Bastian Bux</t>
  </si>
  <si>
    <t xml:space="preserve">Bastian, </t>
  </si>
  <si>
    <t>bastian@bastianbux.com</t>
  </si>
  <si>
    <t>Nouhad</t>
  </si>
  <si>
    <t xml:space="preserve">Bastien, </t>
  </si>
  <si>
    <t>nouhad.records@aol.com</t>
  </si>
  <si>
    <t>Baunder</t>
  </si>
  <si>
    <t>Baunder,</t>
  </si>
  <si>
    <t>info@baunder.com</t>
  </si>
  <si>
    <t>Bauti Bengolea</t>
  </si>
  <si>
    <t>Bauti,</t>
  </si>
  <si>
    <t>bauti@estamosfelices.com.ar</t>
  </si>
  <si>
    <t>Baylee Brown</t>
  </si>
  <si>
    <t xml:space="preserve">Baylee, </t>
  </si>
  <si>
    <t>Bayleebrowndj.uk@gmail.com</t>
  </si>
  <si>
    <t>Bazait</t>
  </si>
  <si>
    <t xml:space="preserve">Bazait, </t>
  </si>
  <si>
    <t xml:space="preserve">bazaitmusic@gmail.com </t>
  </si>
  <si>
    <t>Bekzin Terris</t>
  </si>
  <si>
    <t>Bekzin,</t>
  </si>
  <si>
    <t>bhekzinterris@gmail.com</t>
  </si>
  <si>
    <t>Belladonna</t>
  </si>
  <si>
    <t>Belladonna,</t>
  </si>
  <si>
    <t>info@nicochiara.de</t>
  </si>
  <si>
    <t>Ben Anders</t>
  </si>
  <si>
    <t>Ben,</t>
  </si>
  <si>
    <t>ben.anders@freudenkinder.de</t>
  </si>
  <si>
    <t>Ben Read</t>
  </si>
  <si>
    <t>benreaddj@hotmail.com</t>
  </si>
  <si>
    <t>KORT</t>
  </si>
  <si>
    <t>benwebbpro@gmail.com</t>
  </si>
  <si>
    <t>Thomas Bosq P.R.A.A.H.</t>
  </si>
  <si>
    <t>thomasbosq@gmail.com</t>
  </si>
  <si>
    <t>ben Buiteindijk</t>
  </si>
  <si>
    <t xml:space="preserve">Ben, </t>
  </si>
  <si>
    <t>ben@eshurecords.com</t>
  </si>
  <si>
    <t>Ben Hemsley</t>
  </si>
  <si>
    <t>benhemsleymusic@outlook.com</t>
  </si>
  <si>
    <t>Ben Seagren</t>
  </si>
  <si>
    <t>b.seagren@gmail.com</t>
  </si>
  <si>
    <t>Ben Pearce</t>
  </si>
  <si>
    <t>benpearcepromos@gmail.com</t>
  </si>
  <si>
    <t>Ben Rau</t>
  </si>
  <si>
    <t>info@benrau.com</t>
  </si>
  <si>
    <t>Ben Standen</t>
  </si>
  <si>
    <t>overhere_3@hotmail.com</t>
  </si>
  <si>
    <t>Ben Van Kuringen</t>
  </si>
  <si>
    <t>benvankuringen@outlook.com</t>
  </si>
  <si>
    <t>Breach (Dirtybird, Naked Naked, 2020 Vision)</t>
  </si>
  <si>
    <t>benwestbeechpromo@gmail.com</t>
  </si>
  <si>
    <t>Benedikt Frey</t>
  </si>
  <si>
    <t xml:space="preserve">Benedikt, </t>
  </si>
  <si>
    <t>freybenedikt@gmail.com</t>
  </si>
  <si>
    <t>cherriep</t>
  </si>
  <si>
    <t>Benjamin</t>
  </si>
  <si>
    <t>philthtrax@gmail.com</t>
  </si>
  <si>
    <t>Benjamin Alexander</t>
  </si>
  <si>
    <t>Benjamin,</t>
  </si>
  <si>
    <t>benjaminjalexander@gmail.com</t>
  </si>
  <si>
    <t>Kaxxxor</t>
  </si>
  <si>
    <t xml:space="preserve">Benjamin, </t>
  </si>
  <si>
    <t>benjamin.kaczor@yahoo.com</t>
  </si>
  <si>
    <t>Benji B</t>
  </si>
  <si>
    <t xml:space="preserve">Benji, </t>
  </si>
  <si>
    <t>benjib@bbc.co.uk</t>
  </si>
  <si>
    <t>Adana Twins</t>
  </si>
  <si>
    <t>Benni,</t>
  </si>
  <si>
    <t>benni@adanatwins.com</t>
  </si>
  <si>
    <t>Benno Blome</t>
  </si>
  <si>
    <t>Benno,</t>
  </si>
  <si>
    <t>promos@bennoblome.de</t>
  </si>
  <si>
    <t>Voyeur</t>
  </si>
  <si>
    <t>Benson and Leo,</t>
  </si>
  <si>
    <t>voyeuraudio@gmail.com</t>
  </si>
  <si>
    <t>Benson Herbert</t>
  </si>
  <si>
    <t xml:space="preserve">Benson, </t>
  </si>
  <si>
    <t>bensonhdherbert@gmail.com</t>
  </si>
  <si>
    <t>Bairj Goldcap</t>
  </si>
  <si>
    <t>Berge,</t>
  </si>
  <si>
    <t>bairjsahakian@gmail.com</t>
  </si>
  <si>
    <t>Be Lanuit</t>
  </si>
  <si>
    <t>Bernardo,</t>
  </si>
  <si>
    <t>be.lanuit@gmail.com</t>
  </si>
  <si>
    <t>Bernardo Morais</t>
  </si>
  <si>
    <t>bernardo.morais@icloud.com</t>
  </si>
  <si>
    <t>Bernardo Schwanka</t>
  </si>
  <si>
    <t>bernardo@schwanka.com</t>
  </si>
  <si>
    <t>Bernhard Groeger</t>
  </si>
  <si>
    <t>Bernhard,</t>
  </si>
  <si>
    <t>groegerbernhard@gmail.com</t>
  </si>
  <si>
    <t>le babar</t>
  </si>
  <si>
    <t>Bert,</t>
  </si>
  <si>
    <t>lebabarmusic@hotmail.com</t>
  </si>
  <si>
    <t>Siesta</t>
  </si>
  <si>
    <t xml:space="preserve">Bert, </t>
  </si>
  <si>
    <t>bertporcayo@gmail.com</t>
  </si>
  <si>
    <t>Giash</t>
  </si>
  <si>
    <t>Bertalan,</t>
  </si>
  <si>
    <t>ba.giash@hotmail.com</t>
  </si>
  <si>
    <t>Bianca Mandoui</t>
  </si>
  <si>
    <t xml:space="preserve">Bianca, </t>
  </si>
  <si>
    <t>bianca.mandoiu@gmail.com</t>
  </si>
  <si>
    <t>Billy Mendrix</t>
  </si>
  <si>
    <t>Billy,</t>
  </si>
  <si>
    <t>bmendrix@gmail.com</t>
  </si>
  <si>
    <t>Billy Rath</t>
  </si>
  <si>
    <t>billyrathdj@gmail.com</t>
  </si>
  <si>
    <t>Billy the Gent</t>
  </si>
  <si>
    <t>williamthegent@gmail.com</t>
  </si>
  <si>
    <t>Bimasmusic</t>
  </si>
  <si>
    <t xml:space="preserve">Bimas, </t>
  </si>
  <si>
    <t>info@bimasmusic.com</t>
  </si>
  <si>
    <t>Birdee</t>
  </si>
  <si>
    <t>Birdee,</t>
  </si>
  <si>
    <t>djbirdee@gmail.com</t>
  </si>
  <si>
    <t>Birds of Mind (Mindgame Records)</t>
  </si>
  <si>
    <t>Birds,</t>
  </si>
  <si>
    <t>birdsofmind@gmail.com</t>
  </si>
  <si>
    <t>Diep Huis Produkties</t>
  </si>
  <si>
    <t>bjazz,</t>
  </si>
  <si>
    <t>info@djdiephuis.com</t>
  </si>
  <si>
    <t>PNDMC</t>
  </si>
  <si>
    <t>Björn &amp; Marco,</t>
  </si>
  <si>
    <t>mail@bjorn-mandry.com</t>
  </si>
  <si>
    <t>BJORN</t>
  </si>
  <si>
    <t xml:space="preserve">Bjorn, </t>
  </si>
  <si>
    <t>bjornofficialmusic@gmail.com</t>
  </si>
  <si>
    <t>Soul Wun</t>
  </si>
  <si>
    <t>Blake,</t>
  </si>
  <si>
    <t>soulwunmusic@gmail.com</t>
  </si>
  <si>
    <t>Blaise DeAngelo</t>
  </si>
  <si>
    <t>Blanc,</t>
  </si>
  <si>
    <t>blaisedeangelo@gmail.com</t>
  </si>
  <si>
    <t>Blotto</t>
  </si>
  <si>
    <t>Blu,</t>
  </si>
  <si>
    <t>itsblotto@gmail.com</t>
  </si>
  <si>
    <t>Planty Herbs</t>
  </si>
  <si>
    <t>Bobby,</t>
  </si>
  <si>
    <t>theplantyherbs@gmail.com</t>
  </si>
  <si>
    <t>Bobby Starrr</t>
  </si>
  <si>
    <t xml:space="preserve">Bobby, </t>
  </si>
  <si>
    <t>bobbystarrr@gmail.com</t>
  </si>
  <si>
    <t>bodelermusic</t>
  </si>
  <si>
    <t>Bodeler</t>
  </si>
  <si>
    <t>tbodeler@gmail.com</t>
  </si>
  <si>
    <t>Bodhi</t>
  </si>
  <si>
    <t>Bodhi,</t>
  </si>
  <si>
    <t>beatsbybodhi@gmail.com</t>
  </si>
  <si>
    <t>Bodo Marton</t>
  </si>
  <si>
    <t>Bodo,</t>
  </si>
  <si>
    <t>bodomarton@gmail.com</t>
  </si>
  <si>
    <t>bogdan.taran,</t>
  </si>
  <si>
    <t xml:space="preserve">Bogdan, </t>
  </si>
  <si>
    <t>bogdan.taran@dancebox.net</t>
  </si>
  <si>
    <t>bogofficial@gmail.com</t>
  </si>
  <si>
    <t>BOHEM [House Music With Love]</t>
  </si>
  <si>
    <t>Boima,</t>
  </si>
  <si>
    <t>bohemmusicofficial@gmail.com</t>
  </si>
  <si>
    <t>Boima Tucker</t>
  </si>
  <si>
    <t xml:space="preserve">Boima, </t>
  </si>
  <si>
    <t>chiefboima@gmail.com</t>
  </si>
  <si>
    <t>X Coast</t>
  </si>
  <si>
    <t>Bojan,</t>
  </si>
  <si>
    <t>xcoastriviera@gmail.com</t>
  </si>
  <si>
    <t>Bolth</t>
  </si>
  <si>
    <t>Bongani,</t>
  </si>
  <si>
    <t>contact@bolthmusic.com</t>
  </si>
  <si>
    <t>Bongani Mohosana</t>
  </si>
  <si>
    <t>murdahbongz@gmail.com</t>
  </si>
  <si>
    <t>DJ Bonnie</t>
  </si>
  <si>
    <t>Bonnie,</t>
  </si>
  <si>
    <t>djbonniesa@gmail.com</t>
  </si>
  <si>
    <t>Bontan</t>
  </si>
  <si>
    <t>booking,</t>
  </si>
  <si>
    <t>bontanbeats@gmail.com</t>
  </si>
  <si>
    <t>ME &amp; her I Jennifer</t>
  </si>
  <si>
    <t>Booking,</t>
  </si>
  <si>
    <t>booking@meandhermusic.com</t>
  </si>
  <si>
    <t>Bora Uzer</t>
  </si>
  <si>
    <t>Boreta,</t>
  </si>
  <si>
    <t>infoborauzer@gmail.com</t>
  </si>
  <si>
    <t>Bosko Balos</t>
  </si>
  <si>
    <t xml:space="preserve">Bosko, </t>
  </si>
  <si>
    <t>balosbosko@gmail.com</t>
  </si>
  <si>
    <t>Bosque</t>
  </si>
  <si>
    <t>Box,</t>
  </si>
  <si>
    <t>bosque@symbiosisevents.com</t>
  </si>
  <si>
    <t>BR.ICKO</t>
  </si>
  <si>
    <t>BR.ICKO,</t>
  </si>
  <si>
    <t>bryce.oneil1892@gmail.com</t>
  </si>
  <si>
    <t>Brad King</t>
  </si>
  <si>
    <t xml:space="preserve">Brad, </t>
  </si>
  <si>
    <t>brad.king@hotmail.co.uk</t>
  </si>
  <si>
    <t>Litmus</t>
  </si>
  <si>
    <t xml:space="preserve">Branco, </t>
  </si>
  <si>
    <t>branco@yesiir.com</t>
  </si>
  <si>
    <t>Brandontourle,</t>
  </si>
  <si>
    <t>Brandon,</t>
  </si>
  <si>
    <t>brandontourle@googlemail.com</t>
  </si>
  <si>
    <t>Brandon Ernst</t>
  </si>
  <si>
    <t xml:space="preserve">Brandon, </t>
  </si>
  <si>
    <t>brandonernst1@gmail.com</t>
  </si>
  <si>
    <t>Breger</t>
  </si>
  <si>
    <t>Brendon,</t>
  </si>
  <si>
    <t>breger@beatplantation.de</t>
  </si>
  <si>
    <t>Brent Crampton</t>
  </si>
  <si>
    <t>Brett,</t>
  </si>
  <si>
    <t>brentcrampton@gmail.com</t>
  </si>
  <si>
    <t>Brian Bacchus</t>
  </si>
  <si>
    <t>Brian,</t>
  </si>
  <si>
    <t>djbrianbacchus@gmail.com</t>
  </si>
  <si>
    <t>Brigado Crew</t>
  </si>
  <si>
    <t>Brigado,</t>
  </si>
  <si>
    <t>brigadocrew@hotmail.com</t>
  </si>
  <si>
    <t>Brina Knaus</t>
  </si>
  <si>
    <t xml:space="preserve">Brina, </t>
  </si>
  <si>
    <t>brincy@gmail.com</t>
  </si>
  <si>
    <t>Hanssen (Jacob London)</t>
  </si>
  <si>
    <t>Brit,</t>
  </si>
  <si>
    <t>hansenautomatic@gmail.com</t>
  </si>
  <si>
    <t>brodinski</t>
  </si>
  <si>
    <t>brodinski,</t>
  </si>
  <si>
    <t>brodinski@gmail.com</t>
  </si>
  <si>
    <t>Bronxy</t>
  </si>
  <si>
    <t>Bronxymusic@gmail.com</t>
  </si>
  <si>
    <t>Brown Vox (Under No Illusion, Lapsus Music)</t>
  </si>
  <si>
    <t>Brown,</t>
  </si>
  <si>
    <t>brownvoxmusic@gmail.com</t>
  </si>
  <si>
    <t>Bruce</t>
  </si>
  <si>
    <t xml:space="preserve">Bruce, </t>
  </si>
  <si>
    <t>wordsofbruce@gmail.com</t>
  </si>
  <si>
    <t>Bruno Franin</t>
  </si>
  <si>
    <t>Bruno,</t>
  </si>
  <si>
    <t>bruno.franin@gmail.com</t>
  </si>
  <si>
    <t>Xinobi</t>
  </si>
  <si>
    <t>xinobi@gmail.com</t>
  </si>
  <si>
    <t>Bruno Curtis</t>
  </si>
  <si>
    <t xml:space="preserve">Bruno, </t>
  </si>
  <si>
    <t>brunoferreiracurtis@gmail.com</t>
  </si>
  <si>
    <t>Mezomo</t>
  </si>
  <si>
    <t xml:space="preserve">bruno, </t>
  </si>
  <si>
    <t>brunosoccal@gmail.com</t>
  </si>
  <si>
    <t>Bruno Silva</t>
  </si>
  <si>
    <t>trikktraxx@gmail.com</t>
  </si>
  <si>
    <t>Bryan Jones</t>
  </si>
  <si>
    <t>Bryan</t>
  </si>
  <si>
    <t>golfclapdet@gmail.com</t>
  </si>
  <si>
    <t>Sparrow &amp; Barbossa</t>
  </si>
  <si>
    <t>Bryan &amp; Uru,</t>
  </si>
  <si>
    <t>sparrowandbarbossa@gmail.com</t>
  </si>
  <si>
    <t>Bryant Jensen</t>
  </si>
  <si>
    <t>Bryant,</t>
  </si>
  <si>
    <t>pluminessence@gmail.com</t>
  </si>
  <si>
    <t>Burnski (2020 Vision, Culprit, Hot Creations)</t>
  </si>
  <si>
    <t>Burnski,</t>
  </si>
  <si>
    <t>burnskipower@googlemail.com</t>
  </si>
  <si>
    <t>Bushwacka!</t>
  </si>
  <si>
    <t xml:space="preserve">Bushwacka, </t>
  </si>
  <si>
    <t>bushwacka1@mac.com</t>
  </si>
  <si>
    <t>CAAL</t>
  </si>
  <si>
    <t>CAAL,</t>
  </si>
  <si>
    <t>caalsmile@gmail.com</t>
  </si>
  <si>
    <t>Cafius</t>
  </si>
  <si>
    <t>Cafius,</t>
  </si>
  <si>
    <t>cafiuscafius@gmail.com</t>
  </si>
  <si>
    <t>Ezio Aguiar</t>
  </si>
  <si>
    <t>Caio,</t>
  </si>
  <si>
    <t>ezioaguiar.music@gmail.com</t>
  </si>
  <si>
    <t>Cali Lanauze,</t>
  </si>
  <si>
    <t xml:space="preserve">Cali, </t>
  </si>
  <si>
    <t>cali.lanauze@yahoo.com</t>
  </si>
  <si>
    <t>Calin Amariei</t>
  </si>
  <si>
    <t>Calin,</t>
  </si>
  <si>
    <t>calin.amariei@outlook.com</t>
  </si>
  <si>
    <t>C-Wendy</t>
  </si>
  <si>
    <t xml:space="preserve">Calum, </t>
  </si>
  <si>
    <t>calumhendy@aol.com</t>
  </si>
  <si>
    <t>Calvin Clarke</t>
  </si>
  <si>
    <t xml:space="preserve">Calvin, </t>
  </si>
  <si>
    <t>calvinclarkemusic@gmail.com</t>
  </si>
  <si>
    <t>Camille Luciani</t>
  </si>
  <si>
    <t>Camille,</t>
  </si>
  <si>
    <t>promos.camilleluciani@gmail.com</t>
  </si>
  <si>
    <t>Rulo</t>
  </si>
  <si>
    <t>Camilo,</t>
  </si>
  <si>
    <t>rulo200@hotmail.com</t>
  </si>
  <si>
    <t>Camilo Rocha</t>
  </si>
  <si>
    <t>camilorocha68@gmail.com</t>
  </si>
  <si>
    <t>Camilo Franco</t>
  </si>
  <si>
    <t xml:space="preserve">Camilo, </t>
  </si>
  <si>
    <t>booking@camilofranco.com</t>
  </si>
  <si>
    <t>Camilo Gil,</t>
  </si>
  <si>
    <t>camilo.gil@gmail.com</t>
  </si>
  <si>
    <t>Captain Wallop</t>
  </si>
  <si>
    <t xml:space="preserve">Captain Wallop, </t>
  </si>
  <si>
    <t>home@captainwallop.co.uk</t>
  </si>
  <si>
    <t>Cardia</t>
  </si>
  <si>
    <t xml:space="preserve">Cardia, </t>
  </si>
  <si>
    <t>cardia.dj@gmail.com</t>
  </si>
  <si>
    <t>Cari Golden</t>
  </si>
  <si>
    <t>Cari,</t>
  </si>
  <si>
    <t>caridiva@gmail.com</t>
  </si>
  <si>
    <t>Carista</t>
  </si>
  <si>
    <t xml:space="preserve">Carista, </t>
  </si>
  <si>
    <t>iamcarista@gmail.com</t>
  </si>
  <si>
    <t>Carl St Pierre</t>
  </si>
  <si>
    <t>Carl,</t>
  </si>
  <si>
    <t>crookedhousemanchester@outlook.com</t>
  </si>
  <si>
    <t>Carl Waller</t>
  </si>
  <si>
    <t xml:space="preserve">Carl, </t>
  </si>
  <si>
    <t>djcarlwaller@gmail.com</t>
  </si>
  <si>
    <t>Carlo Astuti</t>
  </si>
  <si>
    <t>Carlo,</t>
  </si>
  <si>
    <t>carloastuti@gmail.com</t>
  </si>
  <si>
    <t>Carlo Gambino</t>
  </si>
  <si>
    <t>carlogambino@hotmail.co.uk</t>
  </si>
  <si>
    <t>Carlo Ruetz</t>
  </si>
  <si>
    <t xml:space="preserve">Carlo, </t>
  </si>
  <si>
    <t>carlo.ruetz@yahoo.de</t>
  </si>
  <si>
    <t xml:space="preserve">Carlos Sanchez, </t>
  </si>
  <si>
    <t>Carlos</t>
  </si>
  <si>
    <t>djcarlossanchez@hotmail.com</t>
  </si>
  <si>
    <t>2 Vilas Djs</t>
  </si>
  <si>
    <t>Carlos and Hector,</t>
  </si>
  <si>
    <t>info2vilas@gmail.com</t>
  </si>
  <si>
    <t>Roldan</t>
  </si>
  <si>
    <t>Carlos,</t>
  </si>
  <si>
    <t>roldancarlos88@gmail.com</t>
  </si>
  <si>
    <t>Carlos A</t>
  </si>
  <si>
    <t xml:space="preserve">Carlos, </t>
  </si>
  <si>
    <t>promoscarlosa@gmail.com</t>
  </si>
  <si>
    <t>Carlos Francisco</t>
  </si>
  <si>
    <t>carlosfrancisco@mac.com</t>
  </si>
  <si>
    <t>CARLOS R MENA</t>
  </si>
  <si>
    <t>casamena@me.com</t>
  </si>
  <si>
    <t>Carly Foxx</t>
  </si>
  <si>
    <t>Carly,</t>
  </si>
  <si>
    <t>carly@carlyfoxx.com</t>
  </si>
  <si>
    <t>Carmine Stereo</t>
  </si>
  <si>
    <t>Carmine,</t>
  </si>
  <si>
    <t>carminestereo5@gmail.com</t>
  </si>
  <si>
    <t>Karm</t>
  </si>
  <si>
    <t>conte.carmine.tou@gmail.com</t>
  </si>
  <si>
    <t>Carsten Rechenberger</t>
  </si>
  <si>
    <t>Carsten,</t>
  </si>
  <si>
    <t>carsten@tonal-industries.com</t>
  </si>
  <si>
    <t>Carsten Halm</t>
  </si>
  <si>
    <t xml:space="preserve">Carsten, </t>
  </si>
  <si>
    <t>carsten.halm@koeln.de</t>
  </si>
  <si>
    <t>cartolinadigitale@unitedmusic.com</t>
  </si>
  <si>
    <t>Cartolina,</t>
  </si>
  <si>
    <t>Caruso</t>
  </si>
  <si>
    <t xml:space="preserve">Caruso, </t>
  </si>
  <si>
    <t>carusofficiel@gmail.com</t>
  </si>
  <si>
    <t>Cary Crank (Sunexplosion Records)</t>
  </si>
  <si>
    <t>Cary,</t>
  </si>
  <si>
    <t>carycrank@web.de</t>
  </si>
  <si>
    <t>Casey Hilton</t>
  </si>
  <si>
    <t xml:space="preserve">Casey, </t>
  </si>
  <si>
    <t>caseyhiltonmusic@gmail.com</t>
  </si>
  <si>
    <t>CVO</t>
  </si>
  <si>
    <t>Casimir,</t>
  </si>
  <si>
    <t>paulum.info@gmail.com</t>
  </si>
  <si>
    <t>Cassady Cass</t>
  </si>
  <si>
    <t>Cassady,</t>
  </si>
  <si>
    <t>cassadycas@yahoo.com</t>
  </si>
  <si>
    <t>Catural</t>
  </si>
  <si>
    <t>Catural,</t>
  </si>
  <si>
    <t>info@catural.com</t>
  </si>
  <si>
    <t>Another Life</t>
  </si>
  <si>
    <t>Cay,</t>
  </si>
  <si>
    <t>caymusic@outlook.de</t>
  </si>
  <si>
    <t>Chinau</t>
  </si>
  <si>
    <t>Cédric-Joyce,</t>
  </si>
  <si>
    <t>iamchinau@gmail.com</t>
  </si>
  <si>
    <t>Cedric Piret (CP)</t>
  </si>
  <si>
    <t>Cedric,</t>
  </si>
  <si>
    <t>djcp@skynet.be</t>
  </si>
  <si>
    <t>Cee Elassaad</t>
  </si>
  <si>
    <t>Cee,</t>
  </si>
  <si>
    <t>chouaib-el@live.fr</t>
  </si>
  <si>
    <t>Céline Roman</t>
  </si>
  <si>
    <t xml:space="preserve">Celine, </t>
  </si>
  <si>
    <t>romancelinemihaela@gmail.com</t>
  </si>
  <si>
    <t>Cem Kahyali</t>
  </si>
  <si>
    <t xml:space="preserve">Cem, </t>
  </si>
  <si>
    <t>cem.kahyali@yumusak-g.com</t>
  </si>
  <si>
    <t>Ceri</t>
  </si>
  <si>
    <t>ceridjbookings@gmail.com</t>
  </si>
  <si>
    <t>Cesar Funck</t>
  </si>
  <si>
    <t xml:space="preserve">Cesar, </t>
  </si>
  <si>
    <t>cesarfunck@gmail.com</t>
  </si>
  <si>
    <t>Cesar Hauy</t>
  </si>
  <si>
    <t>cesarhauy@live.com</t>
  </si>
  <si>
    <t>hauymusic@gmail.com</t>
  </si>
  <si>
    <t>Cesare vs Disorder</t>
  </si>
  <si>
    <t>Cesare,</t>
  </si>
  <si>
    <t>cesare_marchese@hotmail.com</t>
  </si>
  <si>
    <t>Cesare Marchese</t>
  </si>
  <si>
    <t>cesare@serialismrecords.net</t>
  </si>
  <si>
    <t>Cesere Marton</t>
  </si>
  <si>
    <t xml:space="preserve">Cesare, </t>
  </si>
  <si>
    <t>csere.marton@gmail.com</t>
  </si>
  <si>
    <t>Chaim</t>
  </si>
  <si>
    <t xml:space="preserve">Chaim, </t>
  </si>
  <si>
    <t>chaim.promo@gmail.com</t>
  </si>
  <si>
    <t>Chapter,</t>
  </si>
  <si>
    <t>chaim.avital@gmail.com</t>
  </si>
  <si>
    <t>Thyladomid</t>
  </si>
  <si>
    <t>Charles,</t>
  </si>
  <si>
    <t>thyladomid@googlemail.com</t>
  </si>
  <si>
    <t>Charlie B Wilder</t>
  </si>
  <si>
    <t>Charlie,</t>
  </si>
  <si>
    <t>charlie@mixtaperiot.com</t>
  </si>
  <si>
    <t>Charlie Tee (Radio 1)</t>
  </si>
  <si>
    <t>dnb4charlietee@gmail.com</t>
  </si>
  <si>
    <t>Charlie Thorstenson</t>
  </si>
  <si>
    <t>charlie.thorstenson@gmail.com</t>
  </si>
  <si>
    <t>Drifted Records</t>
  </si>
  <si>
    <t>info@driftedrecords.com</t>
  </si>
  <si>
    <t>Charlie Banks</t>
  </si>
  <si>
    <t xml:space="preserve">Charlie, </t>
  </si>
  <si>
    <t>charlie-banks@sky.com</t>
  </si>
  <si>
    <t>Charlie Burrows</t>
  </si>
  <si>
    <t>chazburrows1995@gmail.com</t>
  </si>
  <si>
    <t>C.TLR</t>
  </si>
  <si>
    <t>charlietaylor0406@gmail.com</t>
  </si>
  <si>
    <t>Charlie Tennger</t>
  </si>
  <si>
    <t>Charlietennger@gmail.com</t>
  </si>
  <si>
    <t>Cheise</t>
  </si>
  <si>
    <t>Cheise,</t>
  </si>
  <si>
    <t>djcheise@gmail.com</t>
  </si>
  <si>
    <t>Music Box Records (Chiara Santevecchi)</t>
  </si>
  <si>
    <t>Chiara,</t>
  </si>
  <si>
    <t>chiara.santevecchi@gmail.com</t>
  </si>
  <si>
    <t>Vern</t>
  </si>
  <si>
    <t xml:space="preserve">Chifan, </t>
  </si>
  <si>
    <t>chifan.catalin@gmail.com</t>
  </si>
  <si>
    <t>Chinonegro</t>
  </si>
  <si>
    <t>Chinonegro,</t>
  </si>
  <si>
    <t>Chinonegro@outlook.es</t>
  </si>
  <si>
    <t>Chloe Harris</t>
  </si>
  <si>
    <t>Chloe,</t>
  </si>
  <si>
    <t>dj_chloe_@hotmail.com</t>
  </si>
  <si>
    <t>Chloe (Barely Legal)</t>
  </si>
  <si>
    <t xml:space="preserve">Chloe, </t>
  </si>
  <si>
    <t>tunesbarelylegal@gmail.com</t>
  </si>
  <si>
    <t>Chong X</t>
  </si>
  <si>
    <t>Chong,</t>
  </si>
  <si>
    <t>chong.xxl@gmail.com</t>
  </si>
  <si>
    <t>Cee ElAssaad</t>
  </si>
  <si>
    <t>Chouaib,</t>
  </si>
  <si>
    <t>ceeelassaad@gmail.com</t>
  </si>
  <si>
    <t>Manik</t>
  </si>
  <si>
    <t>Chris,</t>
  </si>
  <si>
    <t>connect@groovementsoul.com</t>
  </si>
  <si>
    <t>Chris Massey</t>
  </si>
  <si>
    <t>smassey190@gmail.com</t>
  </si>
  <si>
    <t>Chris Barratt</t>
  </si>
  <si>
    <t>music@artimitatinglife.co.uk</t>
  </si>
  <si>
    <t>Chris Castella</t>
  </si>
  <si>
    <t>digitaldevilrecordings@gmail.com</t>
  </si>
  <si>
    <t>CHRIS IDH</t>
  </si>
  <si>
    <t>info@chrisidh.com</t>
  </si>
  <si>
    <t>Chris Liebing</t>
  </si>
  <si>
    <t>audiochris@me.com</t>
  </si>
  <si>
    <t>Chris Liebing (CLR)</t>
  </si>
  <si>
    <t>cl@clr.net</t>
  </si>
  <si>
    <t>Chris Maico Schmidt</t>
  </si>
  <si>
    <t>noah@evosonic.de</t>
  </si>
  <si>
    <t>Chris Veron (KickFire)</t>
  </si>
  <si>
    <t>info@kickfiremusic.com</t>
  </si>
  <si>
    <t>Circadian</t>
  </si>
  <si>
    <t>circadianuk@gmail.com</t>
  </si>
  <si>
    <t>James Wyler</t>
  </si>
  <si>
    <t>jameswyler@rangemp.com</t>
  </si>
  <si>
    <t>MANIK</t>
  </si>
  <si>
    <t>chrismanik25@gmail.com</t>
  </si>
  <si>
    <t>Chris Bowl</t>
  </si>
  <si>
    <t>promo@chrisbowl.it</t>
  </si>
  <si>
    <t>Chris Hartwig</t>
  </si>
  <si>
    <t>chrishartwig0305@yahoo.de</t>
  </si>
  <si>
    <t>Bwi-Bwi</t>
  </si>
  <si>
    <t xml:space="preserve">Chris, </t>
  </si>
  <si>
    <t>chrisbwibwi@gmail.com</t>
  </si>
  <si>
    <t>Chris Moss Acid</t>
  </si>
  <si>
    <t>chrismossacid@gmail.com</t>
  </si>
  <si>
    <t>Mehlor</t>
  </si>
  <si>
    <r>
      <rPr>
        <rFont val="Arial"/>
        <color rgb="FF1155CC"/>
        <sz val="10.0"/>
        <u/>
      </rPr>
      <t>promos@mehlor.com</t>
    </r>
  </si>
  <si>
    <t>Christian Martin</t>
  </si>
  <si>
    <t>Christian</t>
  </si>
  <si>
    <t>christian@dirtybirdrecords.com</t>
  </si>
  <si>
    <t>Christian Pineiro</t>
  </si>
  <si>
    <t>Christian,</t>
  </si>
  <si>
    <t>christian@set-sf.com</t>
  </si>
  <si>
    <t>Christian Seance</t>
  </si>
  <si>
    <t>promo@christianseance.com</t>
  </si>
  <si>
    <t>Christian Varela (Bitten, Bedrock)</t>
  </si>
  <si>
    <t>music@cristianvarela.com</t>
  </si>
  <si>
    <t>Christian Voldstad</t>
  </si>
  <si>
    <t>christianvoldstad@gmail.com</t>
  </si>
  <si>
    <t>Christian Smith (Tronic)</t>
  </si>
  <si>
    <t>tronicmusic@yahoo.com</t>
  </si>
  <si>
    <t>Christian MT Nielson</t>
  </si>
  <si>
    <t xml:space="preserve">Christian, </t>
  </si>
  <si>
    <t>christian_mt_nielsen@hotmail.com</t>
  </si>
  <si>
    <t>Christian Nielsen</t>
  </si>
  <si>
    <t>givemeyourmusic@outlook.com</t>
  </si>
  <si>
    <t>Christian Burkhardt (Cocoon</t>
  </si>
  <si>
    <t>cburkhardt@gmx.de</t>
  </si>
  <si>
    <t>Christian.Dittmann,</t>
  </si>
  <si>
    <t>christian.dittmann@gmail.com</t>
  </si>
  <si>
    <t>Nhii</t>
  </si>
  <si>
    <t>Christoph,</t>
  </si>
  <si>
    <t>nhii.promo@icloud.com</t>
  </si>
  <si>
    <t>Christoph Deckert</t>
  </si>
  <si>
    <t xml:space="preserve">Christoph, </t>
  </si>
  <si>
    <t>christoph.deckert@gmail.com</t>
  </si>
  <si>
    <t>Christoph Woerner</t>
  </si>
  <si>
    <t>christophwoerner@gmail.com</t>
  </si>
  <si>
    <t>Christophe Salin</t>
  </si>
  <si>
    <t xml:space="preserve">Christophe, </t>
  </si>
  <si>
    <t>christophesalin@salinrecords.com</t>
  </si>
  <si>
    <t>Christopher Kah</t>
  </si>
  <si>
    <t>Christopher,</t>
  </si>
  <si>
    <t>ck@christopherkah.art</t>
  </si>
  <si>
    <t>kah@christopherkah.com</t>
  </si>
  <si>
    <t xml:space="preserve">Christopher Kah, </t>
  </si>
  <si>
    <t xml:space="preserve">Christopher, </t>
  </si>
  <si>
    <t>ckah@me.com</t>
  </si>
  <si>
    <t>Christopher Lawrenz</t>
  </si>
  <si>
    <t>christopher.lawrenz@gmail.com</t>
  </si>
  <si>
    <t>KMLN</t>
  </si>
  <si>
    <t>tooker.christopher@gmail.com</t>
  </si>
  <si>
    <t>Sonodab</t>
  </si>
  <si>
    <t>Chus,</t>
  </si>
  <si>
    <t>sonodab@gmail.com</t>
  </si>
  <si>
    <t>Dj Chus</t>
  </si>
  <si>
    <t xml:space="preserve">Chus, </t>
  </si>
  <si>
    <t>chus@redolentmusic.com</t>
  </si>
  <si>
    <t>Cid Inc</t>
  </si>
  <si>
    <t>Cid,</t>
  </si>
  <si>
    <t>info@cidincmusic.com</t>
  </si>
  <si>
    <t>Kidoo</t>
  </si>
  <si>
    <t>Citu Robert,</t>
  </si>
  <si>
    <t>kidoomusic@yahoo.com</t>
  </si>
  <si>
    <t>CJ Jeff</t>
  </si>
  <si>
    <t>CJ,</t>
  </si>
  <si>
    <t>info@rhythmetic.com</t>
  </si>
  <si>
    <t>CJ Steenkamp</t>
  </si>
  <si>
    <t>cjsteenkamp,</t>
  </si>
  <si>
    <t>info@stonesbonesband.com</t>
  </si>
  <si>
    <t>Ckah,</t>
  </si>
  <si>
    <t>ckah@icloud.com</t>
  </si>
  <si>
    <t>Himself Her</t>
  </si>
  <si>
    <t>Claire,</t>
  </si>
  <si>
    <t>himselfher@hotmail.co.uk</t>
  </si>
  <si>
    <t>Just Her  Claire Spooner</t>
  </si>
  <si>
    <t>claire@constantcircles.com</t>
  </si>
  <si>
    <t xml:space="preserve">Clarian </t>
  </si>
  <si>
    <t xml:space="preserve">Clairian, </t>
  </si>
  <si>
    <t>clarionnorth@gmail.com</t>
  </si>
  <si>
    <t>Claude Monnet</t>
  </si>
  <si>
    <t>Claude,</t>
  </si>
  <si>
    <t>promo@claudemonnet.com</t>
  </si>
  <si>
    <t>Claudia Lovisa</t>
  </si>
  <si>
    <t xml:space="preserve">Claudia, </t>
  </si>
  <si>
    <t>claudialovisa@gmail.com</t>
  </si>
  <si>
    <t>Claudia Tejeda</t>
  </si>
  <si>
    <t>djclaudiatejeda@gmail.com</t>
  </si>
  <si>
    <t>Claudio Ricci</t>
  </si>
  <si>
    <t>Claudio,</t>
  </si>
  <si>
    <t>claudioriccipromo@gmail.com</t>
  </si>
  <si>
    <t xml:space="preserve">Sunlightsquare </t>
  </si>
  <si>
    <t>claudio,</t>
  </si>
  <si>
    <t>claudio@sunlightsquare.com</t>
  </si>
  <si>
    <t xml:space="preserve">Claudio, </t>
  </si>
  <si>
    <t>claudio.ricci.dj@gmail.com</t>
  </si>
  <si>
    <t>DJ Clea</t>
  </si>
  <si>
    <t>Clea,</t>
  </si>
  <si>
    <t>cleaherlofsson@gmail.com</t>
  </si>
  <si>
    <t>Cledy</t>
  </si>
  <si>
    <t>Cledy,</t>
  </si>
  <si>
    <t>cledy95@hotmail.com</t>
  </si>
  <si>
    <t>Click Box</t>
  </si>
  <si>
    <t>Click,</t>
  </si>
  <si>
    <t>clickbox.clickboxlive@gmail.com</t>
  </si>
  <si>
    <t>Clif Jack (MJA the Vision)</t>
  </si>
  <si>
    <t>Clif,</t>
  </si>
  <si>
    <t>clifjack.music@gmail.com</t>
  </si>
  <si>
    <t>Clovis</t>
  </si>
  <si>
    <t>Clovis,</t>
  </si>
  <si>
    <t>clovisdj@gmail.com</t>
  </si>
  <si>
    <t>Coat Of Arms (Future Boogie, Pets, Culprit)</t>
  </si>
  <si>
    <t>Coat,</t>
  </si>
  <si>
    <t>crowtherc1@aol.com</t>
  </si>
  <si>
    <t>Coco Cole</t>
  </si>
  <si>
    <t>Coco,</t>
  </si>
  <si>
    <t>coco.wants.electro@gmail.com</t>
  </si>
  <si>
    <t>coco@cococole.co.uk</t>
  </si>
  <si>
    <t>Cody Codes</t>
  </si>
  <si>
    <t xml:space="preserve">Cody, </t>
  </si>
  <si>
    <t>codeshousepromo@gmail.com</t>
  </si>
  <si>
    <t>cody currie</t>
  </si>
  <si>
    <t>codycurriework@gmail.com</t>
  </si>
  <si>
    <t>Coeus</t>
  </si>
  <si>
    <t>Coeus,</t>
  </si>
  <si>
    <t>coeusmusic9@gmail.com</t>
  </si>
  <si>
    <t>Coflo Ferreira</t>
  </si>
  <si>
    <t>Coflo,</t>
  </si>
  <si>
    <t>co.flo@mindbodyflo.com</t>
  </si>
  <si>
    <t>coflo,</t>
  </si>
  <si>
    <t>coflopromo@gmail.com</t>
  </si>
  <si>
    <t>Colour Castle</t>
  </si>
  <si>
    <t>Colour,</t>
  </si>
  <si>
    <t>colourcastlemusic@gmail.com</t>
  </si>
  <si>
    <t>Colyn</t>
  </si>
  <si>
    <t xml:space="preserve">Colyn, </t>
  </si>
  <si>
    <t>colynpromo@gmail.com</t>
  </si>
  <si>
    <t>Nechkin</t>
  </si>
  <si>
    <t>Constantin,</t>
  </si>
  <si>
    <t>notrealartist@proton.me</t>
  </si>
  <si>
    <t>Corey Baker</t>
  </si>
  <si>
    <t xml:space="preserve">Corey, </t>
  </si>
  <si>
    <t>djcoreybaker@gmail.com</t>
  </si>
  <si>
    <t>cortes</t>
  </si>
  <si>
    <t xml:space="preserve">Cortes, </t>
  </si>
  <si>
    <t>cortesofc@gmail.com</t>
  </si>
  <si>
    <t>Cortez</t>
  </si>
  <si>
    <t>Cortez,</t>
  </si>
  <si>
    <t>dricaocortez@gmail.com</t>
  </si>
  <si>
    <t>Corvino Traxx</t>
  </si>
  <si>
    <t>Corvino,</t>
  </si>
  <si>
    <t>corvinotraxx@libero.it</t>
  </si>
  <si>
    <t>Paraside City Breakers</t>
  </si>
  <si>
    <t>Cosimo,</t>
  </si>
  <si>
    <t>floskaitaly@gmail.com</t>
  </si>
  <si>
    <t>Cosmic Boys (Scander)</t>
  </si>
  <si>
    <t>Cosmic,</t>
  </si>
  <si>
    <t>cosmicboys@live.fr</t>
  </si>
  <si>
    <t>Cosmin</t>
  </si>
  <si>
    <t xml:space="preserve">Cosmin, </t>
  </si>
  <si>
    <t>diferit.ro@gmail.com</t>
  </si>
  <si>
    <t>Cosmjn</t>
  </si>
  <si>
    <t>cosmjn2k@gmail.com</t>
  </si>
  <si>
    <t>Cosmin Horatiu</t>
  </si>
  <si>
    <t>cosminhoratiu20@gmail.com</t>
  </si>
  <si>
    <t>Cosmo Baker</t>
  </si>
  <si>
    <t>Cosmo,</t>
  </si>
  <si>
    <t>cosmobaker@gmail.com</t>
  </si>
  <si>
    <t>Coss (Metanoia)</t>
  </si>
  <si>
    <t xml:space="preserve">Coss, </t>
  </si>
  <si>
    <t>coss@mail.com</t>
  </si>
  <si>
    <t>Costas Music</t>
  </si>
  <si>
    <t xml:space="preserve">Costas, </t>
  </si>
  <si>
    <t>costasmusic7@gmail.com</t>
  </si>
  <si>
    <t>Coyu</t>
  </si>
  <si>
    <t>Coyu,</t>
  </si>
  <si>
    <t>coyu@yahoo.es</t>
  </si>
  <si>
    <t xml:space="preserve">Coyu, </t>
  </si>
  <si>
    <t>coyu@suara-music.com</t>
  </si>
  <si>
    <t>Craig Duranti</t>
  </si>
  <si>
    <t>Craig,</t>
  </si>
  <si>
    <t>craig@southernfriedrecords.com</t>
  </si>
  <si>
    <t>Craig Smith (6th Borough Project)</t>
  </si>
  <si>
    <t xml:space="preserve">Craig, </t>
  </si>
  <si>
    <t>smundo@btinternet.com</t>
  </si>
  <si>
    <t>Cristian Santana</t>
  </si>
  <si>
    <t xml:space="preserve">Crisitian, </t>
  </si>
  <si>
    <t>cristiansantanadj@hotmail.com</t>
  </si>
  <si>
    <t>Cristhian Balcazar</t>
  </si>
  <si>
    <t xml:space="preserve">Cristhian, </t>
  </si>
  <si>
    <t>cristhianbalcazarmusic@gmail.com</t>
  </si>
  <si>
    <t>Cristi Nitzu</t>
  </si>
  <si>
    <t xml:space="preserve">Cristi, </t>
  </si>
  <si>
    <t>cristi.nitzu@media-intelligence.ro</t>
  </si>
  <si>
    <t>Cristian Addabbo</t>
  </si>
  <si>
    <t>Cristian,</t>
  </si>
  <si>
    <t>cristian@moblack.com</t>
  </si>
  <si>
    <t>Cristian Merino</t>
  </si>
  <si>
    <t>cristianmerinodj@hotmail.com</t>
  </si>
  <si>
    <t>Cristian Prommer</t>
  </si>
  <si>
    <t>c.prommer@mac.com</t>
  </si>
  <si>
    <t>Moray aka Cristian Perera</t>
  </si>
  <si>
    <t>moray.15cff@gmail.com</t>
  </si>
  <si>
    <t xml:space="preserve">cristianv percussion </t>
  </si>
  <si>
    <t xml:space="preserve">Cristian, </t>
  </si>
  <si>
    <t>cristianv.percussion@hotmail.it</t>
  </si>
  <si>
    <t>Savage and She</t>
  </si>
  <si>
    <t>Cristiano &amp; She Savage,</t>
  </si>
  <si>
    <t>savageandshe@gmail.com</t>
  </si>
  <si>
    <t>Cristiano (Fede)</t>
  </si>
  <si>
    <t xml:space="preserve">Cristiano, </t>
  </si>
  <si>
    <t>cristianocellu@gmail.com</t>
  </si>
  <si>
    <t>Audio State</t>
  </si>
  <si>
    <t>Croitor,</t>
  </si>
  <si>
    <t>audiostate91@gmail.com</t>
  </si>
  <si>
    <t>CruCast</t>
  </si>
  <si>
    <t>CruCast,</t>
  </si>
  <si>
    <t>info@crucast.com</t>
  </si>
  <si>
    <t>Crussen</t>
  </si>
  <si>
    <t>Crussen,</t>
  </si>
  <si>
    <t>crussen@post.com</t>
  </si>
  <si>
    <t>Dovim</t>
  </si>
  <si>
    <t>Csaba,</t>
  </si>
  <si>
    <t>dovimmivod@gmail.com</t>
  </si>
  <si>
    <t>Cuartero</t>
  </si>
  <si>
    <t xml:space="preserve">Cuartero, </t>
  </si>
  <si>
    <t>cuarteroworks@gmail.com</t>
  </si>
  <si>
    <t>sanityrec@gmail.com</t>
  </si>
  <si>
    <t>Cuky</t>
  </si>
  <si>
    <t xml:space="preserve">Cuky, </t>
  </si>
  <si>
    <t>cuky7@me.com</t>
  </si>
  <si>
    <t xml:space="preserve">Ruze </t>
  </si>
  <si>
    <t>Curt &amp; Jimmy,</t>
  </si>
  <si>
    <t>ruzeinfo@gmail.com</t>
  </si>
  <si>
    <t>Cyril Bitar</t>
  </si>
  <si>
    <t>Cyril,</t>
  </si>
  <si>
    <t>cyrilbitar@gmail.com</t>
  </si>
  <si>
    <t>Dan Farserelli</t>
  </si>
  <si>
    <t>D Farserelli,</t>
  </si>
  <si>
    <t>d.farserelli@googlemail.com</t>
  </si>
  <si>
    <t>D-Nox</t>
  </si>
  <si>
    <t>info@d-nox.com</t>
  </si>
  <si>
    <t>DAARI</t>
  </si>
  <si>
    <t>Daari,</t>
  </si>
  <si>
    <t>daaripromo@gmail.com</t>
  </si>
  <si>
    <t>dacaposa@gmail.com</t>
  </si>
  <si>
    <t>dacaposa,</t>
  </si>
  <si>
    <t>Dale Howard (Fear of Flying, OFF)</t>
  </si>
  <si>
    <t>Dale,</t>
  </si>
  <si>
    <t>dalehoward86@hotmail.com</t>
  </si>
  <si>
    <t>Dale Move</t>
  </si>
  <si>
    <t>demos@dalemove.com</t>
  </si>
  <si>
    <t>Dale Middleton</t>
  </si>
  <si>
    <t xml:space="preserve">Dale, </t>
  </si>
  <si>
    <t>dalemiddletondj@gmail.com</t>
  </si>
  <si>
    <t>Dale Hart</t>
  </si>
  <si>
    <t>dalehartdj@gmail.com</t>
  </si>
  <si>
    <t>Dalfie</t>
  </si>
  <si>
    <t xml:space="preserve">Dalfie, </t>
  </si>
  <si>
    <t>dalfie55@yahoo.co.uk</t>
  </si>
  <si>
    <t>Keymono/House master flash</t>
  </si>
  <si>
    <t>Damien,</t>
  </si>
  <si>
    <t>d.keymono@gmail.com</t>
  </si>
  <si>
    <t>Erik Hagleton</t>
  </si>
  <si>
    <t>erikhagleton@gmail.com</t>
  </si>
  <si>
    <t xml:space="preserve">Damien, </t>
  </si>
  <si>
    <t>dalmicontact@gmail.com</t>
  </si>
  <si>
    <t>The Mekanism</t>
  </si>
  <si>
    <t>damienr@hotmail.fr</t>
  </si>
  <si>
    <t>Damon Jee</t>
  </si>
  <si>
    <t xml:space="preserve">Damon, </t>
  </si>
  <si>
    <t>damonjee64@gmail.com</t>
  </si>
  <si>
    <t>djdamonjee@gmail.com</t>
  </si>
  <si>
    <t>Dan Marciano</t>
  </si>
  <si>
    <t>Dan,</t>
  </si>
  <si>
    <t>djdanmarciano@gmail.com</t>
  </si>
  <si>
    <t>Dan McKie</t>
  </si>
  <si>
    <t>promo4danmckie@gmail.com</t>
  </si>
  <si>
    <t>Dan Tal</t>
  </si>
  <si>
    <t>dantal1990@gmail.com</t>
  </si>
  <si>
    <t xml:space="preserve">Dan, </t>
  </si>
  <si>
    <t>d.farserelli@gmail.com</t>
  </si>
  <si>
    <t>Dan Only</t>
  </si>
  <si>
    <t>itsjustdanonly@gmail.com</t>
  </si>
  <si>
    <t>SOUL BUTTON</t>
  </si>
  <si>
    <t>dan@levilmusic.co.uk</t>
  </si>
  <si>
    <t>Dani Casarano</t>
  </si>
  <si>
    <t>Dani,</t>
  </si>
  <si>
    <t>danicasarano@gmail.com</t>
  </si>
  <si>
    <t>Dani Ramos</t>
  </si>
  <si>
    <t>daniela_ramosl@hotmail.com</t>
  </si>
  <si>
    <t>Dani Souto</t>
  </si>
  <si>
    <t>dionysusjr1@gmail.com</t>
  </si>
  <si>
    <t>Timeleft</t>
  </si>
  <si>
    <t>Daniel,</t>
  </si>
  <si>
    <t>timeleftmusic@gmail.com</t>
  </si>
  <si>
    <t>Danny Wabbit</t>
  </si>
  <si>
    <t>danny.thewabbit@gmail.com</t>
  </si>
  <si>
    <t>Daniel Berg</t>
  </si>
  <si>
    <t>danielwarrenberg@gmail.com</t>
  </si>
  <si>
    <t>Daniel Blade</t>
  </si>
  <si>
    <t>danielblademalta@gmail.com</t>
  </si>
  <si>
    <t>Daniel Broesecke</t>
  </si>
  <si>
    <t>broesecke@gmx.de</t>
  </si>
  <si>
    <t>Daniel Cozta</t>
  </si>
  <si>
    <t>danielcozta@gmail.com</t>
  </si>
  <si>
    <t>Daniel Haaksman</t>
  </si>
  <si>
    <t>daniel@manrecordings.com</t>
  </si>
  <si>
    <t>Daniel Lucas Bolivarista</t>
  </si>
  <si>
    <t>soundbolivarist@gmail.com</t>
  </si>
  <si>
    <t>Daniel Stefanik</t>
  </si>
  <si>
    <t>contact@danielstefanik.de</t>
  </si>
  <si>
    <t>Ivory (Innervisions)</t>
  </si>
  <si>
    <t>ivorytowerhz@gmail.com</t>
  </si>
  <si>
    <t>Joseph Edmund</t>
  </si>
  <si>
    <t>josephedmundpromos@gmail.com</t>
  </si>
  <si>
    <t>Rampue,</t>
  </si>
  <si>
    <t>rampue@googlemail.com</t>
  </si>
  <si>
    <t>Trickski (Suol)</t>
  </si>
  <si>
    <t>daniel.trickski@googlemail.com</t>
  </si>
  <si>
    <t>Daniel Evans</t>
  </si>
  <si>
    <t>djdanielevans@yahoo.co.uk</t>
  </si>
  <si>
    <t>Daniel Rave</t>
  </si>
  <si>
    <t>daniel@audiojunkies.org</t>
  </si>
  <si>
    <t>Daniel Cuda</t>
  </si>
  <si>
    <t xml:space="preserve">Daniel, </t>
  </si>
  <si>
    <t>danielcudamusic@gmail.com</t>
  </si>
  <si>
    <t>Daniel Meister</t>
  </si>
  <si>
    <t>djdanielmeister@gmail.com</t>
  </si>
  <si>
    <t>Daniel wahl</t>
  </si>
  <si>
    <t>danielwahl@hotmail.com</t>
  </si>
  <si>
    <t>Laut &amp; Luise</t>
  </si>
  <si>
    <t>hello@lautundlui.se</t>
  </si>
  <si>
    <t>Daniel Treloar (Downtown Trouble)</t>
  </si>
  <si>
    <t>inspektordan@gmail.com</t>
  </si>
  <si>
    <t>Daniel Wahl Cologne</t>
  </si>
  <si>
    <t>danielwahl@gmail.com</t>
  </si>
  <si>
    <t>Troglodyte Disco (Daniel Green)</t>
  </si>
  <si>
    <t>djwexfordmusic@gmail.com</t>
  </si>
  <si>
    <t>2 Melo</t>
  </si>
  <si>
    <t>dj2melo@yahoo.com</t>
  </si>
  <si>
    <t>Digitaria (Hot Creations)</t>
  </si>
  <si>
    <t>Daniela and Daniel,</t>
  </si>
  <si>
    <t>danihell@gmail.com</t>
  </si>
  <si>
    <t>Daniel Dubb</t>
  </si>
  <si>
    <t>Daniele,</t>
  </si>
  <si>
    <t>danieldubb@hotmail.com</t>
  </si>
  <si>
    <t>Daniele Di Martino</t>
  </si>
  <si>
    <t xml:space="preserve">Daniele, </t>
  </si>
  <si>
    <t>info@danieledimartino.com</t>
  </si>
  <si>
    <t xml:space="preserve">Danni B </t>
  </si>
  <si>
    <t>Danielle,</t>
  </si>
  <si>
    <t>danni.b.touring@gmail.com</t>
  </si>
  <si>
    <t>Danny J Lewis</t>
  </si>
  <si>
    <t>Danny,</t>
  </si>
  <si>
    <t>dannylewisuk@gmail.com</t>
  </si>
  <si>
    <t>Danny Matthews</t>
  </si>
  <si>
    <t>danny@pushonrecordings.com</t>
  </si>
  <si>
    <t>Danny Serrano</t>
  </si>
  <si>
    <t xml:space="preserve">Danny, </t>
  </si>
  <si>
    <t>danny.musik@gmail.com</t>
  </si>
  <si>
    <t>danny.voicu@gmail.com</t>
  </si>
  <si>
    <t>Danny Daze</t>
  </si>
  <si>
    <t>infodannydaze@gmail.com</t>
  </si>
  <si>
    <t>Ranchoo / Danny David</t>
  </si>
  <si>
    <t>dannydavidpro@gmail.com</t>
  </si>
  <si>
    <t>Darin Epsilon</t>
  </si>
  <si>
    <t>Darek,</t>
  </si>
  <si>
    <t>promos@darinepsilon.com</t>
  </si>
  <si>
    <t>Dario Buzzacchi</t>
  </si>
  <si>
    <t>Darin,</t>
  </si>
  <si>
    <t>dariobuzzacchi@gmail.com</t>
  </si>
  <si>
    <t>Dario Sendoya</t>
  </si>
  <si>
    <t>Dario,</t>
  </si>
  <si>
    <t>dariosendoya@gmail.com</t>
  </si>
  <si>
    <t>Dario - Detroitnitz</t>
  </si>
  <si>
    <t xml:space="preserve">Dario, </t>
  </si>
  <si>
    <t>dario@bonarrigo.de</t>
  </si>
  <si>
    <t>Darko Esser</t>
  </si>
  <si>
    <t xml:space="preserve">Darko, </t>
  </si>
  <si>
    <t>darkoesser@gmail.com</t>
  </si>
  <si>
    <t>Darko MILOSEVIC</t>
  </si>
  <si>
    <t>darko.milosevic88@yahoo.com</t>
  </si>
  <si>
    <t>Dasco</t>
  </si>
  <si>
    <t xml:space="preserve">Dasco, </t>
  </si>
  <si>
    <t>peace.unity.equality@gmail.com</t>
  </si>
  <si>
    <t>Dave Seaman (Global Underground)</t>
  </si>
  <si>
    <t>Dave,</t>
  </si>
  <si>
    <t>dave@therapymusic.co.uk</t>
  </si>
  <si>
    <t>Dave DK (Kompakt, Playhouse, Mood Music)</t>
  </si>
  <si>
    <t>info@davedk.com</t>
  </si>
  <si>
    <t>Dave Nada</t>
  </si>
  <si>
    <t>davenada@gmail.com</t>
  </si>
  <si>
    <t>dave@djdaveseaman.com</t>
  </si>
  <si>
    <t>Dave Vega</t>
  </si>
  <si>
    <t>dave.heugel@gmail.com</t>
  </si>
  <si>
    <t>davevega@hotmail.de</t>
  </si>
  <si>
    <t>Dave Harvey</t>
  </si>
  <si>
    <t xml:space="preserve">Dave, </t>
  </si>
  <si>
    <t>dave@futureboogie.com</t>
  </si>
  <si>
    <t>Dave Meyer</t>
  </si>
  <si>
    <t>info@davemayer.nl</t>
  </si>
  <si>
    <t>Dave Seaman</t>
  </si>
  <si>
    <t>dave@seladorrecordings.com</t>
  </si>
  <si>
    <t>Reset Robot (8 Sided Dice, SCI+TEC)</t>
  </si>
  <si>
    <t>daverobertson82@yahoo.co.uk</t>
  </si>
  <si>
    <t>Davey Asprey</t>
  </si>
  <si>
    <t xml:space="preserve">Davey, </t>
  </si>
  <si>
    <t>promo@davey-asprey.com</t>
  </si>
  <si>
    <t>Rojid</t>
  </si>
  <si>
    <t>David,</t>
  </si>
  <si>
    <t>rojid_music@yahoo.com</t>
  </si>
  <si>
    <t>Davi</t>
  </si>
  <si>
    <t>davipromo@gmail.com</t>
  </si>
  <si>
    <t>David Anthony</t>
  </si>
  <si>
    <t>device247@googlemail.com</t>
  </si>
  <si>
    <t>David Hasert</t>
  </si>
  <si>
    <t>david.hasert@gmail.com</t>
  </si>
  <si>
    <t>David Keno</t>
  </si>
  <si>
    <t>promos@kenorecords.com</t>
  </si>
  <si>
    <t>David Kochs</t>
  </si>
  <si>
    <t>hallo@davidkochs.de</t>
  </si>
  <si>
    <t>David Lindmer</t>
  </si>
  <si>
    <t>promos@davidlindmer.com</t>
  </si>
  <si>
    <t>David Reyner - The Key Club (Paris)</t>
  </si>
  <si>
    <t>davreyner@gmail.com</t>
  </si>
  <si>
    <t>David Scuba</t>
  </si>
  <si>
    <t>djdavidscuba@gmail.com</t>
  </si>
  <si>
    <t>David Sternlight</t>
  </si>
  <si>
    <t>dlight41@gmail.com</t>
  </si>
  <si>
    <t>GUZY</t>
  </si>
  <si>
    <t>k.wie.kernig@gmail.com</t>
  </si>
  <si>
    <t>Honeysmack,</t>
  </si>
  <si>
    <t>dh@davidhaberfeld.com</t>
  </si>
  <si>
    <t>Moraze</t>
  </si>
  <si>
    <t>contact@moraze.com</t>
  </si>
  <si>
    <t>Roderic</t>
  </si>
  <si>
    <t>roeaudio@gmail.com</t>
  </si>
  <si>
    <t>Solvane</t>
  </si>
  <si>
    <t>kreutzerd@gmail.com</t>
  </si>
  <si>
    <t>CHAMAS</t>
  </si>
  <si>
    <t xml:space="preserve">David, </t>
  </si>
  <si>
    <t>davidchamas@gmail.com</t>
  </si>
  <si>
    <t>Dave Anthony</t>
  </si>
  <si>
    <t>david@kemetsoul.com</t>
  </si>
  <si>
    <t>DAVI</t>
  </si>
  <si>
    <t>davidkhanjian@gmail.com</t>
  </si>
  <si>
    <t>David Aurel</t>
  </si>
  <si>
    <t>info@davidaurel.ch</t>
  </si>
  <si>
    <t>David Jach</t>
  </si>
  <si>
    <t>davidjach@noise-force.com</t>
  </si>
  <si>
    <t>David Montoya</t>
  </si>
  <si>
    <t>davidmontoya73@gmail.com</t>
  </si>
  <si>
    <t>Ordonez</t>
  </si>
  <si>
    <t>info@djdavidordonez.com</t>
  </si>
  <si>
    <t>st david</t>
  </si>
  <si>
    <t>st.david.pvt@gmail.com</t>
  </si>
  <si>
    <t>Dandeloo</t>
  </si>
  <si>
    <t>dadoudandeloo@gmail.com</t>
  </si>
  <si>
    <t>David San</t>
  </si>
  <si>
    <t>psicodelicalabel@gmail.com</t>
  </si>
  <si>
    <t>S.M.A.L.L</t>
  </si>
  <si>
    <t>smollito@hotmail.com</t>
  </si>
  <si>
    <t>Davide Lunardon</t>
  </si>
  <si>
    <t>Davide,</t>
  </si>
  <si>
    <t>lunardondavide98@gmail.com</t>
  </si>
  <si>
    <t>Davide Fiorese</t>
  </si>
  <si>
    <t>davidefioresedj@yahoo.it</t>
  </si>
  <si>
    <t xml:space="preserve">Heavid Saihnt </t>
  </si>
  <si>
    <t xml:space="preserve">Davide, </t>
  </si>
  <si>
    <t>davidesms_91@libero.it</t>
  </si>
  <si>
    <t>Daviide music</t>
  </si>
  <si>
    <t xml:space="preserve">Daviide, </t>
  </si>
  <si>
    <t>daviidemusic@gmail.com</t>
  </si>
  <si>
    <t>David Waxman</t>
  </si>
  <si>
    <t>Davina,</t>
  </si>
  <si>
    <t>waxman@ultramusic.com</t>
  </si>
  <si>
    <t>Davina Moss</t>
  </si>
  <si>
    <t xml:space="preserve">Davina, </t>
  </si>
  <si>
    <t>massive_angel5@hotmail.com</t>
  </si>
  <si>
    <t>Davis Mallory</t>
  </si>
  <si>
    <t>Davis,</t>
  </si>
  <si>
    <t>davis.mallory@gmail.com</t>
  </si>
  <si>
    <t>Davis</t>
  </si>
  <si>
    <t xml:space="preserve">Davis, </t>
  </si>
  <si>
    <t>davisgenuino@gmail.com</t>
  </si>
  <si>
    <t>davismallorymusic@gmail.com</t>
  </si>
  <si>
    <t>DAWL</t>
  </si>
  <si>
    <t xml:space="preserve">Dawl, </t>
  </si>
  <si>
    <t>dawlforall@gmail.com</t>
  </si>
  <si>
    <t>Dawson Baca</t>
  </si>
  <si>
    <t>Dawson,</t>
  </si>
  <si>
    <t>dawson_baca@yahoo.com</t>
  </si>
  <si>
    <t xml:space="preserve">Daxsen </t>
  </si>
  <si>
    <t>Daxsen</t>
  </si>
  <si>
    <t>daxsenrecords@live.com</t>
  </si>
  <si>
    <t>Dayane Wan-Dal</t>
  </si>
  <si>
    <t>Dayane,</t>
  </si>
  <si>
    <t>dayanewandall@gmail.com</t>
  </si>
  <si>
    <t>De La Maso</t>
  </si>
  <si>
    <t>De La Maso,</t>
  </si>
  <si>
    <t>delamaso@gmx.de</t>
  </si>
  <si>
    <t xml:space="preserve">De Marzo, </t>
  </si>
  <si>
    <t>infodemarzo@gmail.com</t>
  </si>
  <si>
    <t>Death on the Balcony (Illusion, Resonance)</t>
  </si>
  <si>
    <t>De,</t>
  </si>
  <si>
    <t>deathonthebalcony@hotmail.co.uk</t>
  </si>
  <si>
    <t>Dean Demanuele (Mobilee, Intacto)</t>
  </si>
  <si>
    <t>Dean,</t>
  </si>
  <si>
    <t>demanueledean@yahoo.com</t>
  </si>
  <si>
    <t>Zepherin Sint</t>
  </si>
  <si>
    <t xml:space="preserve">Dean, </t>
  </si>
  <si>
    <t>zepherin@triberecordsuk.com</t>
  </si>
  <si>
    <t>dean@triberecordsuk.com</t>
  </si>
  <si>
    <t>DJ Debauchery</t>
  </si>
  <si>
    <t xml:space="preserve">Debauchery, </t>
  </si>
  <si>
    <t>djdebaucherypromos@gmail.com</t>
  </si>
  <si>
    <t>Dec Duffy (Moxy Muzik, Trick)</t>
  </si>
  <si>
    <t xml:space="preserve">Dec, </t>
  </si>
  <si>
    <t>decduffymusic@gmail.com</t>
  </si>
  <si>
    <t>Meb-Distribution</t>
  </si>
  <si>
    <t>Dee,</t>
  </si>
  <si>
    <t>modifiedelectronicbehavior@gmail.com</t>
  </si>
  <si>
    <t>D Fato</t>
  </si>
  <si>
    <t>dbufato@gmail.com</t>
  </si>
  <si>
    <t>Deetron</t>
  </si>
  <si>
    <t>Deetron,</t>
  </si>
  <si>
    <t>deetron@bluewin.ch</t>
  </si>
  <si>
    <t>Deku Marin</t>
  </si>
  <si>
    <t>Deku,</t>
  </si>
  <si>
    <t>dekuxmusic@gmail.com</t>
  </si>
  <si>
    <t>Del Fonda</t>
  </si>
  <si>
    <t>Del,</t>
  </si>
  <si>
    <t>delfondacont@hotmail.com</t>
  </si>
  <si>
    <t>De La Swing</t>
  </si>
  <si>
    <t>deli-g,</t>
  </si>
  <si>
    <t>promodelaswing@gmail.com</t>
  </si>
  <si>
    <t>Delta Heavy</t>
  </si>
  <si>
    <t xml:space="preserve">Delta, </t>
  </si>
  <si>
    <t>deltaheavybeats@gmail.com</t>
  </si>
  <si>
    <t>Deltano</t>
  </si>
  <si>
    <t>Deltano,</t>
  </si>
  <si>
    <t>deltanods@gmail.com</t>
  </si>
  <si>
    <t>Demarkus Lewis (Lazy Days, Tone Control)</t>
  </si>
  <si>
    <t>Demarkus,</t>
  </si>
  <si>
    <t>demarkuslewis@hotmail.com</t>
  </si>
  <si>
    <t>Demarkus Lewis</t>
  </si>
  <si>
    <t xml:space="preserve">Demarkus, </t>
  </si>
  <si>
    <t>demarkuslewis@gmail.com</t>
  </si>
  <si>
    <t>Demarzo</t>
  </si>
  <si>
    <t>Demi,</t>
  </si>
  <si>
    <t>demarzomusic@gmail.com</t>
  </si>
  <si>
    <t>Demi (SOS)</t>
  </si>
  <si>
    <t>demi@sexonwax.com</t>
  </si>
  <si>
    <t>Demi</t>
  </si>
  <si>
    <t xml:space="preserve">Demi, </t>
  </si>
  <si>
    <t>demilovedup@hotmail.com</t>
  </si>
  <si>
    <t>Demi (Eyetone Records)</t>
  </si>
  <si>
    <t>eyetonerecords@gmail.com</t>
  </si>
  <si>
    <t>DEMOU</t>
  </si>
  <si>
    <t>Demou,</t>
  </si>
  <si>
    <t>demou.promos@gmail.com</t>
  </si>
  <si>
    <t>Demuja</t>
  </si>
  <si>
    <t>Demuja,</t>
  </si>
  <si>
    <t>demuja@gmail.com</t>
  </si>
  <si>
    <t>Den Ishu</t>
  </si>
  <si>
    <t xml:space="preserve">Den, </t>
  </si>
  <si>
    <t>promo@denishu.com</t>
  </si>
  <si>
    <t>Denis A</t>
  </si>
  <si>
    <t xml:space="preserve">Denis, </t>
  </si>
  <si>
    <t>denisalentieff@gmail.com</t>
  </si>
  <si>
    <t>Denis Kolomensky</t>
  </si>
  <si>
    <t>denis.kolomensky@gmail.com</t>
  </si>
  <si>
    <t>Danielle Diaz</t>
  </si>
  <si>
    <t>Denise,</t>
  </si>
  <si>
    <t>office@danielle-diaz.com</t>
  </si>
  <si>
    <t>Denise Schneider</t>
  </si>
  <si>
    <t>denise@deniseschneider.com</t>
  </si>
  <si>
    <t>Deniz Kurtel</t>
  </si>
  <si>
    <t>dkurtel@hotmail.com</t>
  </si>
  <si>
    <t>D&amp;S</t>
  </si>
  <si>
    <t xml:space="preserve">Dennis &amp; Stephane, </t>
  </si>
  <si>
    <t>DS.Music@outlook.com</t>
  </si>
  <si>
    <t>Rhythm People</t>
  </si>
  <si>
    <t>Dennis,</t>
  </si>
  <si>
    <t>dcmorosky@gmail.com</t>
  </si>
  <si>
    <t>Dennis Ruyer</t>
  </si>
  <si>
    <t>dancedeptpromos@radio538.nl</t>
  </si>
  <si>
    <t>Dennis Cruz</t>
  </si>
  <si>
    <t xml:space="preserve">Dennis, </t>
  </si>
  <si>
    <t>promos@denniscruz.net</t>
  </si>
  <si>
    <t>Dennis Quin</t>
  </si>
  <si>
    <t>info@dennisquin.com</t>
  </si>
  <si>
    <t>Dennis Ruijer</t>
  </si>
  <si>
    <t>dennisruyer@mac.com</t>
  </si>
  <si>
    <t>Dezza</t>
  </si>
  <si>
    <t xml:space="preserve">Derek, </t>
  </si>
  <si>
    <t>dezzamusic@me.com</t>
  </si>
  <si>
    <t>Derek (VHS Records)</t>
  </si>
  <si>
    <t>derekvhsrec@gmail.com</t>
  </si>
  <si>
    <t>Deron Delgado</t>
  </si>
  <si>
    <t>deron@dirtybird.com</t>
  </si>
  <si>
    <t>Swell Sound</t>
  </si>
  <si>
    <t xml:space="preserve">Derrick, </t>
  </si>
  <si>
    <t>swellplussound@gmail.com</t>
  </si>
  <si>
    <t>Desyn Masiello</t>
  </si>
  <si>
    <t>dm.md@mac.com</t>
  </si>
  <si>
    <t>Detlef</t>
  </si>
  <si>
    <t>Detlef,</t>
  </si>
  <si>
    <t>detlefpromo@gmail.com</t>
  </si>
  <si>
    <t>Metaphizix (Frame Music)</t>
  </si>
  <si>
    <t>Devansh,</t>
  </si>
  <si>
    <t>contact@metaphizix.com</t>
  </si>
  <si>
    <t>Devstar</t>
  </si>
  <si>
    <t>Devstar,</t>
  </si>
  <si>
    <t>devstarjuxx@gmail.com</t>
  </si>
  <si>
    <t>Local Dialect</t>
  </si>
  <si>
    <t>Dharit &amp; Samuel,</t>
  </si>
  <si>
    <t>localdialectmusic@gmail.com</t>
  </si>
  <si>
    <t>Majik Johnson</t>
  </si>
  <si>
    <t xml:space="preserve">Dick, </t>
  </si>
  <si>
    <t>dickjohnson@xtra.co.nz</t>
  </si>
  <si>
    <t>Mont Blvck</t>
  </si>
  <si>
    <t>Diego and Jackson,</t>
  </si>
  <si>
    <t>montblvckmusic@gmail.com</t>
  </si>
  <si>
    <t>Diego Krause</t>
  </si>
  <si>
    <t>Diego,</t>
  </si>
  <si>
    <t>info@diegokrause.de</t>
  </si>
  <si>
    <t>Dieru</t>
  </si>
  <si>
    <t>dieru.music@gmail.com</t>
  </si>
  <si>
    <t>Diego Donati</t>
  </si>
  <si>
    <t>diego@diegodonati.it</t>
  </si>
  <si>
    <t>Diego Novoa</t>
  </si>
  <si>
    <t>elpapachango@gmail.com</t>
  </si>
  <si>
    <t>Kastro</t>
  </si>
  <si>
    <t>kastrodnb@gmail.com</t>
  </si>
  <si>
    <t>Diego Metrika</t>
  </si>
  <si>
    <t xml:space="preserve">Diego, </t>
  </si>
  <si>
    <t>diego.metrika@gmail.com</t>
  </si>
  <si>
    <t>Diego Santana</t>
  </si>
  <si>
    <t>diegosantanamusic@gmail.com</t>
  </si>
  <si>
    <t>ASTRE</t>
  </si>
  <si>
    <t>Diego@5unsetagency.com</t>
  </si>
  <si>
    <t>Katal</t>
  </si>
  <si>
    <t>diego.katal@gmail.com</t>
  </si>
  <si>
    <t>Dieter Schaerf</t>
  </si>
  <si>
    <t>schaerf@buero3.at</t>
  </si>
  <si>
    <t>Dima Rubh</t>
  </si>
  <si>
    <t>dimarubh@live.com</t>
  </si>
  <si>
    <t>Dimitri Schnider</t>
  </si>
  <si>
    <t>label@definitionmusic.ch</t>
  </si>
  <si>
    <t xml:space="preserve">Dimi Wilson </t>
  </si>
  <si>
    <t>Dimitris,</t>
  </si>
  <si>
    <t>dimiwilsonmusic@yahoo.gr</t>
  </si>
  <si>
    <t>Dimmish</t>
  </si>
  <si>
    <t xml:space="preserve">Dimmish, </t>
  </si>
  <si>
    <t>dimmishmusic@gmail.com</t>
  </si>
  <si>
    <t>Dino Lenny</t>
  </si>
  <si>
    <t xml:space="preserve">Dino, </t>
  </si>
  <si>
    <t>finehumanrecords@gmail.com</t>
  </si>
  <si>
    <t>dino@dinolenny.com</t>
  </si>
  <si>
    <t>Suolo</t>
  </si>
  <si>
    <t>Dinu,</t>
  </si>
  <si>
    <t>djsuolo@gmail.com</t>
  </si>
  <si>
    <t>Bucurie</t>
  </si>
  <si>
    <t xml:space="preserve">Dinu, </t>
  </si>
  <si>
    <t>dinu_mihai94@yahoo.com</t>
  </si>
  <si>
    <t>Direkt</t>
  </si>
  <si>
    <t>Direkt,</t>
  </si>
  <si>
    <t>direkt125@gmail.com</t>
  </si>
  <si>
    <t>Dirk Sid Eno</t>
  </si>
  <si>
    <t>Dirk,</t>
  </si>
  <si>
    <t>dirk.sid.eno@gmail.com</t>
  </si>
  <si>
    <t>dirksideno@gmail.com</t>
  </si>
  <si>
    <t>DJ V</t>
  </si>
  <si>
    <t>DJ V,</t>
  </si>
  <si>
    <t>info@djvpower.com</t>
  </si>
  <si>
    <t>DJ Neon (Tomorrowland)</t>
  </si>
  <si>
    <t>info@djneon.com</t>
  </si>
  <si>
    <t>Dj Pelengator (Positive People Promo, Russia)</t>
  </si>
  <si>
    <t>djpelengator@gmail.com</t>
  </si>
  <si>
    <t>Djena</t>
  </si>
  <si>
    <t xml:space="preserve">Djena, </t>
  </si>
  <si>
    <t>altrad.djena@gmail.com</t>
  </si>
  <si>
    <t>Randall M</t>
  </si>
  <si>
    <t>Djrandallm,</t>
  </si>
  <si>
    <t>djrandallm@gmail.com</t>
  </si>
  <si>
    <t xml:space="preserve">Dmitri, </t>
  </si>
  <si>
    <t>dimitri.schnider@definition.li</t>
  </si>
  <si>
    <t>Dimitri Veimar</t>
  </si>
  <si>
    <t>dimitri.veimar@gmail.com</t>
  </si>
  <si>
    <t>Larionov</t>
  </si>
  <si>
    <t>Dmitry</t>
  </si>
  <si>
    <t>larionovmusic@gmail.com</t>
  </si>
  <si>
    <t>Soledrifter</t>
  </si>
  <si>
    <t>Dmitry,</t>
  </si>
  <si>
    <t>soledrifter@ns.sympatico.ca</t>
  </si>
  <si>
    <t>DNB Shack</t>
  </si>
  <si>
    <t>dnbshack@outlook.com</t>
  </si>
  <si>
    <t>Doc Daneeka</t>
  </si>
  <si>
    <t xml:space="preserve">Doc, </t>
  </si>
  <si>
    <t>therealdocdaneeka@googlemail.com</t>
  </si>
  <si>
    <t>Dombresky</t>
  </si>
  <si>
    <t xml:space="preserve">Dom, </t>
  </si>
  <si>
    <t>dombreskypromo@gmail.com</t>
  </si>
  <si>
    <t>DOMA</t>
  </si>
  <si>
    <t>doma.musica@gmail.com</t>
  </si>
  <si>
    <t>De la swing</t>
  </si>
  <si>
    <t>Domingo,</t>
  </si>
  <si>
    <t>delaswing@gmail.com</t>
  </si>
  <si>
    <t>Dominic Martin (Domsko)</t>
  </si>
  <si>
    <t>Dominic,</t>
  </si>
  <si>
    <t>domsko67@gmail.com</t>
  </si>
  <si>
    <t>DONAES</t>
  </si>
  <si>
    <t xml:space="preserve">Donaes, </t>
  </si>
  <si>
    <t>donaes@hotmail.com</t>
  </si>
  <si>
    <t>Donorra</t>
  </si>
  <si>
    <t>Donorra,</t>
  </si>
  <si>
    <t>donarramusic@gmail.com</t>
  </si>
  <si>
    <t>Doomwork</t>
  </si>
  <si>
    <t>Doomwork,</t>
  </si>
  <si>
    <t>doomworkmusic@gmail.com</t>
  </si>
  <si>
    <t>Doozie</t>
  </si>
  <si>
    <t>rodbbarros@gmail.com</t>
  </si>
  <si>
    <t>Dorian Craft</t>
  </si>
  <si>
    <t xml:space="preserve">Dorian, </t>
  </si>
  <si>
    <t>dorian.craft@gmail.com</t>
  </si>
  <si>
    <t>Dosem</t>
  </si>
  <si>
    <t xml:space="preserve">Dosem, </t>
  </si>
  <si>
    <t>dosempromos@gmail.com</t>
  </si>
  <si>
    <t>contact@dosem.net</t>
  </si>
  <si>
    <t>DouDou MD</t>
  </si>
  <si>
    <t xml:space="preserve">DouDou, </t>
  </si>
  <si>
    <t>doudou.mdmusic@gmail.com</t>
  </si>
  <si>
    <t>Douglas Greed</t>
  </si>
  <si>
    <t>hello@douglas-greed.com</t>
  </si>
  <si>
    <t>Douwe</t>
  </si>
  <si>
    <t xml:space="preserve">Douwe, </t>
  </si>
  <si>
    <t>music.douwe@gmail.com</t>
  </si>
  <si>
    <t>Dragetescu</t>
  </si>
  <si>
    <t>Dragetescu,</t>
  </si>
  <si>
    <t>drgseries@gmail.com</t>
  </si>
  <si>
    <t>Dragonfly</t>
  </si>
  <si>
    <t>djdragonfly@gmail.com</t>
  </si>
  <si>
    <t>Dragos UNGUREANU</t>
  </si>
  <si>
    <t xml:space="preserve">Dragos, </t>
  </si>
  <si>
    <t>scaramous@gmail.com</t>
  </si>
  <si>
    <t>Dragoș Ilici</t>
  </si>
  <si>
    <t>ilici.dragos@gmail.com</t>
  </si>
  <si>
    <t>Masivarium</t>
  </si>
  <si>
    <t>Dragut Adrian,</t>
  </si>
  <si>
    <t>masivarium@gmail.com</t>
  </si>
  <si>
    <t>Dragutesku</t>
  </si>
  <si>
    <t>Dragutesku,</t>
  </si>
  <si>
    <t>bookings@dragutesku.com</t>
  </si>
  <si>
    <t>Drew Williams</t>
  </si>
  <si>
    <t>blackstarliner@hotmail.com</t>
  </si>
  <si>
    <t>Dubfound</t>
  </si>
  <si>
    <t xml:space="preserve">Dubfound, </t>
  </si>
  <si>
    <t>kulakovskyd@gmail.com</t>
  </si>
  <si>
    <t>Dubphone</t>
  </si>
  <si>
    <t xml:space="preserve">Dubphone, </t>
  </si>
  <si>
    <t>dubphone@outlook.com</t>
  </si>
  <si>
    <t>Dude Skywalker</t>
  </si>
  <si>
    <t>soundofskywalker@gmail.com</t>
  </si>
  <si>
    <t>Dudley Strangeways</t>
  </si>
  <si>
    <t>dudley@leftback.co.uk</t>
  </si>
  <si>
    <t>Duncan MacLennan</t>
  </si>
  <si>
    <t>rumblemansound@gmail.com</t>
  </si>
  <si>
    <t>Duncan Mulema</t>
  </si>
  <si>
    <t>promos@unders.nl</t>
  </si>
  <si>
    <t>Xavier Fabre (Xique Xique)</t>
  </si>
  <si>
    <t>Dunwich &amp; Biba Graeff,</t>
  </si>
  <si>
    <t>dunw.ch@gmail.com</t>
  </si>
  <si>
    <t>Dusan</t>
  </si>
  <si>
    <t xml:space="preserve">Dusan, </t>
  </si>
  <si>
    <t>dusan1943@hotmail.com</t>
  </si>
  <si>
    <t>Dusty Oliveira</t>
  </si>
  <si>
    <t>djdus55@gmail.com</t>
  </si>
  <si>
    <t>Dylan Am</t>
  </si>
  <si>
    <t>Dylan,</t>
  </si>
  <si>
    <t>dylan.amegnizin@gmail.com</t>
  </si>
  <si>
    <t>Ceili Collective</t>
  </si>
  <si>
    <t xml:space="preserve">Dylan, </t>
  </si>
  <si>
    <t>ceilicollective@gmail.com</t>
  </si>
  <si>
    <t>DYZEN (Afterlife, Odd:ity, IMPRESSUM)</t>
  </si>
  <si>
    <t>promo@dyzen.it</t>
  </si>
  <si>
    <t>Eli Bury</t>
  </si>
  <si>
    <t>E,</t>
  </si>
  <si>
    <t>e@circa18.com.au</t>
  </si>
  <si>
    <t>Easttown (Madtech)</t>
  </si>
  <si>
    <t>easttown@hotmail.nl</t>
  </si>
  <si>
    <t>Echonomist</t>
  </si>
  <si>
    <t>echonomist@hotmail.com</t>
  </si>
  <si>
    <t>Er Rebst (Beste Modus)</t>
  </si>
  <si>
    <t xml:space="preserve">Ed, </t>
  </si>
  <si>
    <t>edherbst.dj@googlemail.com</t>
  </si>
  <si>
    <t>Eddie Thoneick</t>
  </si>
  <si>
    <t>eddiethoneick@me.com</t>
  </si>
  <si>
    <t>eddie danielli (sampling moods)</t>
  </si>
  <si>
    <t xml:space="preserve">Eddie, </t>
  </si>
  <si>
    <t>samplingmoodsrecords@gmail.com</t>
  </si>
  <si>
    <t>Eddy M</t>
  </si>
  <si>
    <t>Eddy,</t>
  </si>
  <si>
    <t>eddymofficial@gmail.com</t>
  </si>
  <si>
    <t>Eddy Romero</t>
  </si>
  <si>
    <t>info@expmentalrecords.com</t>
  </si>
  <si>
    <t>Eddie Plenty</t>
  </si>
  <si>
    <t xml:space="preserve">Eddy, </t>
  </si>
  <si>
    <t>eddyplenty@hotmail.com</t>
  </si>
  <si>
    <t>promoeddym@gmail.com</t>
  </si>
  <si>
    <t>Eddy Munsen</t>
  </si>
  <si>
    <t>munsen5000@gmail.com</t>
  </si>
  <si>
    <t>Eder Alvarez</t>
  </si>
  <si>
    <t>Eder,</t>
  </si>
  <si>
    <t>eder@ederalvarez.com</t>
  </si>
  <si>
    <t>Ed Nine</t>
  </si>
  <si>
    <t xml:space="preserve">Edgar, </t>
  </si>
  <si>
    <t>djednine@gmail.com</t>
  </si>
  <si>
    <t>Edmond Weinfeld</t>
  </si>
  <si>
    <t>Edmond,</t>
  </si>
  <si>
    <t>eddantes@me.com</t>
  </si>
  <si>
    <t>EdOne</t>
  </si>
  <si>
    <t>edonemusic@gmail.com</t>
  </si>
  <si>
    <t>Edson J˙lio</t>
  </si>
  <si>
    <t>djparapeople@gmail.com</t>
  </si>
  <si>
    <t>Edu Imbernon</t>
  </si>
  <si>
    <t xml:space="preserve">Edu, </t>
  </si>
  <si>
    <t>edu_imbernon@hotmail.com</t>
  </si>
  <si>
    <t>DJ Edu (BBC 1 XTRA)</t>
  </si>
  <si>
    <t>mix4edu@yahoo.co.uk</t>
  </si>
  <si>
    <t>Eduardo Romero</t>
  </si>
  <si>
    <t>eduardgk@gmail.com</t>
  </si>
  <si>
    <t>Edwin Oosterwal</t>
  </si>
  <si>
    <t>edwinoosterwal@gmail.com</t>
  </si>
  <si>
    <t>Tacko.Music,</t>
  </si>
  <si>
    <t>Edwin,</t>
  </si>
  <si>
    <t>tacko.music@gmail.com</t>
  </si>
  <si>
    <t>edwin@rejected.nl</t>
  </si>
  <si>
    <t>Eelke Klijn (Suara, Manual Music)</t>
  </si>
  <si>
    <t>coolmusic@eelkekleijn.nl</t>
  </si>
  <si>
    <t>Eelko Wijnja</t>
  </si>
  <si>
    <t xml:space="preserve">Eelko, </t>
  </si>
  <si>
    <t>promo.navar@gmail.com</t>
  </si>
  <si>
    <t xml:space="preserve">Beartrax </t>
  </si>
  <si>
    <t>Ehsan,</t>
  </si>
  <si>
    <t>officialbeartrax@gmail.com</t>
  </si>
  <si>
    <t>Ejeca</t>
  </si>
  <si>
    <t xml:space="preserve">Ejeca, </t>
  </si>
  <si>
    <t>ejecamusic@gmail.com</t>
  </si>
  <si>
    <t>red pig Flower</t>
  </si>
  <si>
    <t>Ekal,</t>
  </si>
  <si>
    <t>ekalprince@gmail.com</t>
  </si>
  <si>
    <t>El Mundo &amp; Satori</t>
  </si>
  <si>
    <t>elmundosatori@live.nl</t>
  </si>
  <si>
    <t>SOULFEED</t>
  </si>
  <si>
    <t>Elad &amp; Oren,</t>
  </si>
  <si>
    <t>soulfeedmusic@gmail.com</t>
  </si>
  <si>
    <t>Elena Looney Corn</t>
  </si>
  <si>
    <t>elena.lpris@gmail.com</t>
  </si>
  <si>
    <t>eli@circatrax.com</t>
  </si>
  <si>
    <t>Eli Nissan</t>
  </si>
  <si>
    <t>elinissanpromo@gmail.com</t>
  </si>
  <si>
    <t>Eli Abutbul</t>
  </si>
  <si>
    <t xml:space="preserve">Eli, </t>
  </si>
  <si>
    <t>jozzafeli@gmail.com</t>
  </si>
  <si>
    <t>Eli Brown</t>
  </si>
  <si>
    <t>elibrownbeats@gmail.com</t>
  </si>
  <si>
    <t>elibrownpromos@gmail.com</t>
  </si>
  <si>
    <t>Elia Cordaro</t>
  </si>
  <si>
    <t xml:space="preserve">Elia, </t>
  </si>
  <si>
    <t>ecordarodj@gmail.com</t>
  </si>
  <si>
    <t>Elia Nafzger</t>
  </si>
  <si>
    <t>Andreea@sunrise.ro</t>
  </si>
  <si>
    <t>Mirela@sunrise.ro</t>
  </si>
  <si>
    <t>Elias</t>
  </si>
  <si>
    <t>Elias,</t>
  </si>
  <si>
    <t>eliasmusics@gmx.de</t>
  </si>
  <si>
    <t>Elias Void</t>
  </si>
  <si>
    <t>void.tribes@gmail.com</t>
  </si>
  <si>
    <t>Elif</t>
  </si>
  <si>
    <t>promos@elifmusique.com</t>
  </si>
  <si>
    <t xml:space="preserve">Elijah Something </t>
  </si>
  <si>
    <t xml:space="preserve">Elijah, </t>
  </si>
  <si>
    <t>e.scadden@live.com</t>
  </si>
  <si>
    <t>Soela</t>
  </si>
  <si>
    <t xml:space="preserve">Elina, </t>
  </si>
  <si>
    <t>elinashorokhova.promo@gmail.com</t>
  </si>
  <si>
    <t>Elinov</t>
  </si>
  <si>
    <t xml:space="preserve">Elinov, </t>
  </si>
  <si>
    <t>info@elinov.nl</t>
  </si>
  <si>
    <t>Elisa Elisa</t>
  </si>
  <si>
    <t xml:space="preserve">Elisa, </t>
  </si>
  <si>
    <t>hello@elisaelisa.com</t>
  </si>
  <si>
    <t>Lola Purple</t>
  </si>
  <si>
    <t>Elise,</t>
  </si>
  <si>
    <t>lola_purple@live.com</t>
  </si>
  <si>
    <t xml:space="preserve">Eliza Rose </t>
  </si>
  <si>
    <t xml:space="preserve">Eliza, </t>
  </si>
  <si>
    <t>elizaroseartist@gmail.com</t>
  </si>
  <si>
    <t>Ella de Vuono</t>
  </si>
  <si>
    <t>Ella,</t>
  </si>
  <si>
    <t>ella@elladevuono.com.br</t>
  </si>
  <si>
    <t>Ellen Allien</t>
  </si>
  <si>
    <t xml:space="preserve">Ellen, </t>
  </si>
  <si>
    <t>promo@bpitchcontrol.de</t>
  </si>
  <si>
    <t>Ellie cocks</t>
  </si>
  <si>
    <t xml:space="preserve">Ellie, </t>
  </si>
  <si>
    <t>elliecocks2@gmail.com</t>
  </si>
  <si>
    <t>Elliot Schooling</t>
  </si>
  <si>
    <t>elliotschoolingsmith@hotmail.com</t>
  </si>
  <si>
    <t>Elliot Vast</t>
  </si>
  <si>
    <t>elliotvast@gmail.com</t>
  </si>
  <si>
    <t>Elliott Lion</t>
  </si>
  <si>
    <t xml:space="preserve">Elliot, </t>
  </si>
  <si>
    <t>elliottlion@outlook.com</t>
  </si>
  <si>
    <t>Keano (UK)</t>
  </si>
  <si>
    <t>troverecords@gmail.com</t>
  </si>
  <si>
    <t>Ellroy</t>
  </si>
  <si>
    <t>djellroy@gmail.com</t>
  </si>
  <si>
    <t>Elnur Yagubov</t>
  </si>
  <si>
    <t>Elnur,</t>
  </si>
  <si>
    <t>Elnur.yagubovvv@gmail.com</t>
  </si>
  <si>
    <t>Elon</t>
  </si>
  <si>
    <t xml:space="preserve">Elon, </t>
  </si>
  <si>
    <t>elonnyc@gmail.com</t>
  </si>
  <si>
    <t>Rob Belleville</t>
  </si>
  <si>
    <t>Elusan,</t>
  </si>
  <si>
    <t>robvbeek@gmail.com</t>
  </si>
  <si>
    <t>&amp;lez</t>
  </si>
  <si>
    <t>Elvis,</t>
  </si>
  <si>
    <t>request.andlez@gmail.com</t>
  </si>
  <si>
    <t>Emanuel Satie</t>
  </si>
  <si>
    <t>satie.emanuel@gmail.com</t>
  </si>
  <si>
    <t xml:space="preserve">Emanuel, </t>
  </si>
  <si>
    <t>emanuel.satie@web.de</t>
  </si>
  <si>
    <t>Wolf Story Music</t>
  </si>
  <si>
    <t>Emeric &amp; Ian,</t>
  </si>
  <si>
    <t>wolfstorymusic@gmail.com</t>
  </si>
  <si>
    <t>Emerson Todd (Cocoon, Dame Music, Dirtybird)</t>
  </si>
  <si>
    <t>emersontodd@mac.com</t>
  </si>
  <si>
    <t>Emi Galvan</t>
  </si>
  <si>
    <t>promos@emigalvan.com</t>
  </si>
  <si>
    <t>Emi</t>
  </si>
  <si>
    <t xml:space="preserve">Emi, </t>
  </si>
  <si>
    <t>emi@sendmusic.club</t>
  </si>
  <si>
    <t>Emmeran</t>
  </si>
  <si>
    <t xml:space="preserve">Emil, </t>
  </si>
  <si>
    <t>emmeranmusic@gmail.com</t>
  </si>
  <si>
    <t>Blossom</t>
  </si>
  <si>
    <t>Emilie,</t>
  </si>
  <si>
    <t>blossomdjmgmt@gmail.com</t>
  </si>
  <si>
    <t>DJ Tarter</t>
  </si>
  <si>
    <t xml:space="preserve">Emilio, </t>
  </si>
  <si>
    <t>xtarter@me.com</t>
  </si>
  <si>
    <t>Emily Fox</t>
  </si>
  <si>
    <t>Emily,</t>
  </si>
  <si>
    <t>djemilyfox@gmail.com</t>
  </si>
  <si>
    <t>Emma Eluize</t>
  </si>
  <si>
    <t xml:space="preserve">Emma, </t>
  </si>
  <si>
    <t>emma@eluize.com</t>
  </si>
  <si>
    <t>Emma Iovino</t>
  </si>
  <si>
    <t>emma.iovino@virgilio.it</t>
  </si>
  <si>
    <t>Eame Dream,</t>
  </si>
  <si>
    <t>Emrah</t>
  </si>
  <si>
    <t>eamedream@gmail.com</t>
  </si>
  <si>
    <t>Enrico Mutti</t>
  </si>
  <si>
    <t>enrico@spaceship.it</t>
  </si>
  <si>
    <t>Enrico Sangiuliano</t>
  </si>
  <si>
    <t xml:space="preserve">Enrico, </t>
  </si>
  <si>
    <t>promo.enricosangiuliano@gmail.com</t>
  </si>
  <si>
    <t>Entoniu &amp; Agape</t>
  </si>
  <si>
    <t>Entoniu &amp; Agape,</t>
  </si>
  <si>
    <t>entoniuagape@gmail.com</t>
  </si>
  <si>
    <t>Agnosia</t>
  </si>
  <si>
    <t>Eric &amp; Miguel,</t>
  </si>
  <si>
    <t>info@agnosia.com</t>
  </si>
  <si>
    <t>Eric Brown</t>
  </si>
  <si>
    <t>eric.brown121@hotmail.com</t>
  </si>
  <si>
    <t>Eric Sharp</t>
  </si>
  <si>
    <t>eric@ericsharpmusic.com</t>
  </si>
  <si>
    <t>Eric Tucker</t>
  </si>
  <si>
    <t>ewizdum@gmail.com</t>
  </si>
  <si>
    <t>Eric Maltz</t>
  </si>
  <si>
    <t xml:space="preserve">Eric, </t>
  </si>
  <si>
    <t>info@ericmaltz.com</t>
  </si>
  <si>
    <t>T's Box</t>
  </si>
  <si>
    <t>eric@tsboxrecords.com</t>
  </si>
  <si>
    <t>Eric Fetcher</t>
  </si>
  <si>
    <t>ericfetcher@gmail.com</t>
  </si>
  <si>
    <t>Eric Lune</t>
  </si>
  <si>
    <t>ericlunemusic@gmail.com</t>
  </si>
  <si>
    <t>Ericrose</t>
  </si>
  <si>
    <t>ericroseofficial@gmail.com</t>
  </si>
  <si>
    <t>Eskuche</t>
  </si>
  <si>
    <t>djeskuche@gmail.com</t>
  </si>
  <si>
    <t>Meduza</t>
  </si>
  <si>
    <t xml:space="preserve">Essegiani, </t>
  </si>
  <si>
    <t>essegiani@yahoo.it</t>
  </si>
  <si>
    <t>Esteban Lara</t>
  </si>
  <si>
    <t xml:space="preserve">Esteban, </t>
  </si>
  <si>
    <t>promo@8day.ca</t>
  </si>
  <si>
    <t>Estelle P</t>
  </si>
  <si>
    <t xml:space="preserve">Estelle, </t>
  </si>
  <si>
    <t>estellepdj@gmail.com</t>
  </si>
  <si>
    <t>Touchtalk</t>
  </si>
  <si>
    <t>Estevão,</t>
  </si>
  <si>
    <t>touchtalkmusic@live.com</t>
  </si>
  <si>
    <t>Etienne Pierron</t>
  </si>
  <si>
    <t>Etienne,</t>
  </si>
  <si>
    <t>ethyenemusic@gmail.com</t>
  </si>
  <si>
    <t>Etur Usheo</t>
  </si>
  <si>
    <t>Etur,</t>
  </si>
  <si>
    <t>etur.usheo@outlook.com</t>
  </si>
  <si>
    <t>Evgeniy Nuzhnov</t>
  </si>
  <si>
    <t>Evgeniy,</t>
  </si>
  <si>
    <t>djnuzhnoff@mail.ru</t>
  </si>
  <si>
    <t>Evren Ulusoy</t>
  </si>
  <si>
    <t>rawsilktoiletroll@hotmail.com</t>
  </si>
  <si>
    <t>Braunbeck</t>
  </si>
  <si>
    <t xml:space="preserve">Fabian, </t>
  </si>
  <si>
    <t>braunbeckfabian@gmail.com</t>
  </si>
  <si>
    <t>Gienero,</t>
  </si>
  <si>
    <t xml:space="preserve">Fabien, </t>
  </si>
  <si>
    <t>Fabien.gienero@gmail.com</t>
  </si>
  <si>
    <t>Glowal</t>
  </si>
  <si>
    <t>Fabio &amp; Alessandro,</t>
  </si>
  <si>
    <t>promo@glowal.net</t>
  </si>
  <si>
    <t>OIBAF &amp; WALLEN (Radikon, Eklektisch)</t>
  </si>
  <si>
    <t xml:space="preserve">Fabio &amp; Samuel, </t>
  </si>
  <si>
    <t>contact@oibafmusic.com</t>
  </si>
  <si>
    <t>Fabio Cerilli</t>
  </si>
  <si>
    <t>fabstrong@mac.com</t>
  </si>
  <si>
    <t>Fabio Giannacco (aka Mephia)</t>
  </si>
  <si>
    <t>djmephia@gmail.com</t>
  </si>
  <si>
    <t>Fabo</t>
  </si>
  <si>
    <t>Fábio,</t>
  </si>
  <si>
    <t>djfabo@gmail.com</t>
  </si>
  <si>
    <t>Broke One</t>
  </si>
  <si>
    <t xml:space="preserve">Fabio, </t>
  </si>
  <si>
    <t>hello@brokeone.com</t>
  </si>
  <si>
    <t>Fabio Battaglia</t>
  </si>
  <si>
    <t>fabio.batt3@gmail.com</t>
  </si>
  <si>
    <t>Fabio Giunta</t>
  </si>
  <si>
    <t>djfabiogiunta@live.it</t>
  </si>
  <si>
    <t>Fabio della Torre</t>
  </si>
  <si>
    <t>fabio@bosconirecords.com</t>
  </si>
  <si>
    <t>Fabio Genito</t>
  </si>
  <si>
    <t>music@fabiogenito.com</t>
  </si>
  <si>
    <t>Fabrice Mousques (FIVE Music Dubai)</t>
  </si>
  <si>
    <t>fabricemusicc@gmail.com</t>
  </si>
  <si>
    <t>Fabrice Dayan</t>
  </si>
  <si>
    <t xml:space="preserve">Fabrice, </t>
  </si>
  <si>
    <t>fabrice@voyeurmusic.co.uk</t>
  </si>
  <si>
    <t>Fabrizio Diglio</t>
  </si>
  <si>
    <t>nycshelter@gmail.com</t>
  </si>
  <si>
    <t>Facundo Mohrr</t>
  </si>
  <si>
    <t>famohrr@gmail.com</t>
  </si>
  <si>
    <t>Farid Boudinar</t>
  </si>
  <si>
    <t>dj_f_e_x@hotmail.com</t>
  </si>
  <si>
    <t>Fat Sushi</t>
  </si>
  <si>
    <t>fatsushimusic@gmail.com</t>
  </si>
  <si>
    <t>Fauzia D Habib</t>
  </si>
  <si>
    <t>Fauzia</t>
  </si>
  <si>
    <t>fauzia.d.habib@gmail.com</t>
  </si>
  <si>
    <t>Favouristim (Sarah)</t>
  </si>
  <si>
    <t>sarah@favouritizm.com</t>
  </si>
  <si>
    <t>Feather Hed</t>
  </si>
  <si>
    <t>featherhed.sound@gmail.com</t>
  </si>
  <si>
    <t>Federico Grazzini</t>
  </si>
  <si>
    <t>Fede,</t>
  </si>
  <si>
    <t>federicograzzinidj@gmail.com</t>
  </si>
  <si>
    <t>Noha</t>
  </si>
  <si>
    <t>federicocastriota@gmail.com</t>
  </si>
  <si>
    <t>Fedele</t>
  </si>
  <si>
    <t>Fedele,</t>
  </si>
  <si>
    <t>info@fedelemusic.com</t>
  </si>
  <si>
    <t>Breeze and The Sun</t>
  </si>
  <si>
    <t xml:space="preserve">Federica, </t>
  </si>
  <si>
    <t>breezeandthesun@gmail.com</t>
  </si>
  <si>
    <t>Federico moore,</t>
  </si>
  <si>
    <t>Federico,</t>
  </si>
  <si>
    <t>federicomoore@protonmail.com</t>
  </si>
  <si>
    <t>Federico Scavo (AREA 94, Toolroom Trax)</t>
  </si>
  <si>
    <t>info@federicoscavo.com</t>
  </si>
  <si>
    <t xml:space="preserve">Federico Tenax Recordings </t>
  </si>
  <si>
    <t>federico@tenaxrecordings.com</t>
  </si>
  <si>
    <t>Axkan</t>
  </si>
  <si>
    <t xml:space="preserve">Federico, </t>
  </si>
  <si>
    <t>axkan@hotmail.com</t>
  </si>
  <si>
    <t>Felicio Marmo</t>
  </si>
  <si>
    <t>marmo.felicio@gmail.com</t>
  </si>
  <si>
    <t>Felipe Torquato (Spaniol)</t>
  </si>
  <si>
    <t>Felipe,</t>
  </si>
  <si>
    <t>felipe.torquato5@gmail.com</t>
  </si>
  <si>
    <t>Felipe Bravo</t>
  </si>
  <si>
    <t xml:space="preserve">Felipe, </t>
  </si>
  <si>
    <t>felipebravomusic@hotmail.es</t>
  </si>
  <si>
    <t>Felipe Gordon</t>
  </si>
  <si>
    <t>felipe.vox.those@gmail.com</t>
  </si>
  <si>
    <t>Felix Bernhardt</t>
  </si>
  <si>
    <t>Felix,</t>
  </si>
  <si>
    <t>felix-be@web.de</t>
  </si>
  <si>
    <t>Felix Berhardt</t>
  </si>
  <si>
    <t xml:space="preserve">Felix, </t>
  </si>
  <si>
    <t>info@felixbernhardt.com</t>
  </si>
  <si>
    <t>James Flavour (Dirt Crew)</t>
  </si>
  <si>
    <t>felix@epiksound.com</t>
  </si>
  <si>
    <t>Fennec</t>
  </si>
  <si>
    <t>Fennec,</t>
  </si>
  <si>
    <t>fennecsound@gmail.com</t>
  </si>
  <si>
    <t>Fer BR Music</t>
  </si>
  <si>
    <t>Fer,</t>
  </si>
  <si>
    <t>ferbrmusic@gmail.com</t>
  </si>
  <si>
    <t>F.eht</t>
  </si>
  <si>
    <t>Ferhat,</t>
  </si>
  <si>
    <t>fehtsieben@icloud.com</t>
  </si>
  <si>
    <t>Ferruh Berk Adalioglu</t>
  </si>
  <si>
    <t>Ferruh</t>
  </si>
  <si>
    <t>fbadalioglu@gmail.com</t>
  </si>
  <si>
    <t>Fex</t>
  </si>
  <si>
    <t>fexdj@hotmail.com</t>
  </si>
  <si>
    <t>FIB</t>
  </si>
  <si>
    <t>frenchinberlinmusic@gmail.com</t>
  </si>
  <si>
    <t>DJ Fiddla</t>
  </si>
  <si>
    <t xml:space="preserve">Fiddla, </t>
  </si>
  <si>
    <t>djfiddla@hotmail.co.uk</t>
  </si>
  <si>
    <t>Filastine</t>
  </si>
  <si>
    <t>grey@postworldindustries.com</t>
  </si>
  <si>
    <t>szch</t>
  </si>
  <si>
    <t>Filip,</t>
  </si>
  <si>
    <t>szchtrax@gmail.com</t>
  </si>
  <si>
    <t>Deep Filip</t>
  </si>
  <si>
    <t>gewoon_filip@hotmail.com</t>
  </si>
  <si>
    <t>Filippo Leo</t>
  </si>
  <si>
    <t>info.heidermusic@gmail.com</t>
  </si>
  <si>
    <t>Filippo Fedetto</t>
  </si>
  <si>
    <t xml:space="preserve">Filippo, </t>
  </si>
  <si>
    <t>info@filippofedetto.com</t>
  </si>
  <si>
    <t>Filosmar Cordeiro</t>
  </si>
  <si>
    <t>Filonsmar,</t>
  </si>
  <si>
    <t>FilosmarMusic@gmail.com</t>
  </si>
  <si>
    <t>Filsonik</t>
  </si>
  <si>
    <t>filsonik@gmail.com</t>
  </si>
  <si>
    <t>Finnebassen</t>
  </si>
  <si>
    <t>Finn,</t>
  </si>
  <si>
    <t>finnpederwang@hotmail.com</t>
  </si>
  <si>
    <t>FinnyB</t>
  </si>
  <si>
    <t xml:space="preserve">Finny, </t>
  </si>
  <si>
    <t>FinnyBmusic@gmail.com</t>
  </si>
  <si>
    <t>Fiona Kraft (NON MERCI MUSIC)</t>
  </si>
  <si>
    <t>fionakraft.music@gmail.com</t>
  </si>
  <si>
    <t>DJ Fiskars</t>
  </si>
  <si>
    <t xml:space="preserve">Fiskars, </t>
  </si>
  <si>
    <t>djfiskars@gmail.com</t>
  </si>
  <si>
    <t>Flashmob (Get Physical, Defected)</t>
  </si>
  <si>
    <t>flavadmusic@gmail.com</t>
  </si>
  <si>
    <t>Fletch music</t>
  </si>
  <si>
    <t>fletchmusic.official@gmail.com</t>
  </si>
  <si>
    <t>FLETCH (Pakate, Kaluki)</t>
  </si>
  <si>
    <t>of@fletchmusic.co.uk</t>
  </si>
  <si>
    <t>Fleur Shore</t>
  </si>
  <si>
    <t>promos@fleurshore.co.uk</t>
  </si>
  <si>
    <t>Flex Cop</t>
  </si>
  <si>
    <t>flexcopmusic@gmail.com</t>
  </si>
  <si>
    <t>Flo Mrzdk</t>
  </si>
  <si>
    <t xml:space="preserve">Flo, </t>
  </si>
  <si>
    <t>info@flo-mrzdk.com</t>
  </si>
  <si>
    <t>Dust yard</t>
  </si>
  <si>
    <t>Florentin,</t>
  </si>
  <si>
    <t>florentin.blanchouin@gmail.com</t>
  </si>
  <si>
    <t>Florian Grenier</t>
  </si>
  <si>
    <t>floriangrenier.pro@gmail.com</t>
  </si>
  <si>
    <t>Florian Kruse</t>
  </si>
  <si>
    <t>floriankruse@googlemail.com</t>
  </si>
  <si>
    <t>Florian Meindl</t>
  </si>
  <si>
    <t>studio@florianmeindl.com</t>
  </si>
  <si>
    <t>Florian KRUSE</t>
  </si>
  <si>
    <t xml:space="preserve">Florian, </t>
  </si>
  <si>
    <t>info@florian-kruse.com</t>
  </si>
  <si>
    <t>lilly@joun.co.uk</t>
  </si>
  <si>
    <t>florian@kruse-nuernberg.de</t>
  </si>
  <si>
    <t>Flug aka Sebastian Lopez</t>
  </si>
  <si>
    <t>Flug,</t>
  </si>
  <si>
    <t>flugmusik@gmail.com</t>
  </si>
  <si>
    <t>Folamour</t>
  </si>
  <si>
    <t>folamourhouse@gmail.com</t>
  </si>
  <si>
    <t>Foletto</t>
  </si>
  <si>
    <t>folettomusic@gmail.com</t>
  </si>
  <si>
    <t xml:space="preserve">Fon Smith </t>
  </si>
  <si>
    <t>Fon,</t>
  </si>
  <si>
    <t>fonsmithmusic@gmail.com</t>
  </si>
  <si>
    <t>Fosky</t>
  </si>
  <si>
    <t>Fosky,</t>
  </si>
  <si>
    <t>foskymusic@googlemail.com</t>
  </si>
  <si>
    <t>Foynez</t>
  </si>
  <si>
    <t>foynez.dj@gmail.com</t>
  </si>
  <si>
    <t>Fran Bortolossi</t>
  </si>
  <si>
    <t xml:space="preserve">Fran, </t>
  </si>
  <si>
    <t>fbortolossi@gmail.com</t>
  </si>
  <si>
    <t xml:space="preserve">Franca </t>
  </si>
  <si>
    <t>Franca,</t>
  </si>
  <si>
    <t>francarehm@web.de</t>
  </si>
  <si>
    <t>Francesca Lombardo</t>
  </si>
  <si>
    <t>francescalombardo303@icloud.com</t>
  </si>
  <si>
    <t>DOS</t>
  </si>
  <si>
    <t>Francesco &amp; Edberg,</t>
  </si>
  <si>
    <t>dos.officialmail@gmail.com</t>
  </si>
  <si>
    <t>Monophase (IT)</t>
  </si>
  <si>
    <t>Francesco and Davide,</t>
  </si>
  <si>
    <t>monophase985@gmail.com</t>
  </si>
  <si>
    <t>Francesco chiocci</t>
  </si>
  <si>
    <t>Francesco,</t>
  </si>
  <si>
    <t>francescochiocci@hotmail.it</t>
  </si>
  <si>
    <t>Francesco Quieti</t>
  </si>
  <si>
    <t>francesco.quieti@hotmail.it</t>
  </si>
  <si>
    <t>Francys</t>
  </si>
  <si>
    <t>francysproject@gmail.com</t>
  </si>
  <si>
    <t>Francesco Maddalena</t>
  </si>
  <si>
    <t>francesco_madda@libero.it</t>
  </si>
  <si>
    <t>Francesco Belfiore</t>
  </si>
  <si>
    <t>francesco.belfiore90@gmail.com</t>
  </si>
  <si>
    <t>Francesco Brini</t>
  </si>
  <si>
    <t>franzbrini@gmail.com</t>
  </si>
  <si>
    <t>Francesco De Carlo</t>
  </si>
  <si>
    <t>francesco.dec@outlook.it</t>
  </si>
  <si>
    <t>Francesco Landolfo</t>
  </si>
  <si>
    <t>francesco.landolfo@gmx.de</t>
  </si>
  <si>
    <t>Francesco Mami</t>
  </si>
  <si>
    <t>francesco.mami@gmail.com</t>
  </si>
  <si>
    <t>Kommando</t>
  </si>
  <si>
    <t>kommando.info@gmail.com</t>
  </si>
  <si>
    <t>Mennie (Tenax resident)</t>
  </si>
  <si>
    <t>mennie.dj@gmail.com</t>
  </si>
  <si>
    <t>Francesco mami</t>
  </si>
  <si>
    <t>info@francescomami.com</t>
  </si>
  <si>
    <t>Francesco Miele</t>
  </si>
  <si>
    <t xml:space="preserve">Francesco, </t>
  </si>
  <si>
    <t>francesco.miele05@gmail.com</t>
  </si>
  <si>
    <t>Francesco Monti</t>
  </si>
  <si>
    <t>info@francescomonti.com</t>
  </si>
  <si>
    <t>Francesco Bigagli</t>
  </si>
  <si>
    <t>spacefunk.mgmt@gmail.com</t>
  </si>
  <si>
    <t>Francisco Allendes</t>
  </si>
  <si>
    <t>Francisco,</t>
  </si>
  <si>
    <t>allendespromo@gmail.com</t>
  </si>
  <si>
    <t>Francisco Martinez</t>
  </si>
  <si>
    <t>fcomartinezab@gmail.com</t>
  </si>
  <si>
    <t>Franco Bianco</t>
  </si>
  <si>
    <t xml:space="preserve">Franco, </t>
  </si>
  <si>
    <t>info@francobianco.com</t>
  </si>
  <si>
    <t>Franco Cinelli</t>
  </si>
  <si>
    <t>crackbeat909@gmail.com</t>
  </si>
  <si>
    <t>Frank Storm</t>
  </si>
  <si>
    <t>Frank</t>
  </si>
  <si>
    <t>frankstormdj@gmail.com</t>
  </si>
  <si>
    <t>Frank Mendez</t>
  </si>
  <si>
    <t>evilbase@hotmail.com</t>
  </si>
  <si>
    <t>herb lf (farside)</t>
  </si>
  <si>
    <t xml:space="preserve">Frank, </t>
  </si>
  <si>
    <t>ingo.saenger@ontherock.de</t>
  </si>
  <si>
    <t>Reboot</t>
  </si>
  <si>
    <t>promo@rebootofficial.com</t>
  </si>
  <si>
    <t>Motech</t>
  </si>
  <si>
    <t>Franki,</t>
  </si>
  <si>
    <t>motechrecords@gmail.com</t>
  </si>
  <si>
    <t>Frankie Vertigo</t>
  </si>
  <si>
    <t xml:space="preserve">Frankie, </t>
  </si>
  <si>
    <t>frankievertigo.music@gmail.com</t>
  </si>
  <si>
    <t>Franky Jones</t>
  </si>
  <si>
    <t>Franky,</t>
  </si>
  <si>
    <t>frankyjones@gmail.com</t>
  </si>
  <si>
    <t>Frankyeffe</t>
  </si>
  <si>
    <t>frankyeffe@gmail.com</t>
  </si>
  <si>
    <t>Franz Matthews</t>
  </si>
  <si>
    <t xml:space="preserve">Franz, </t>
  </si>
  <si>
    <t>hello@hifilofirecords.com</t>
  </si>
  <si>
    <t>Frazer Campbell</t>
  </si>
  <si>
    <t>Frazer,</t>
  </si>
  <si>
    <t>frazercampbellpromo@gmail.com</t>
  </si>
  <si>
    <t xml:space="preserve">Frazer, </t>
  </si>
  <si>
    <t>openmusicartists@gmail.com</t>
  </si>
  <si>
    <t>Fred Lenix</t>
  </si>
  <si>
    <t>lenixfred@gmail.com</t>
  </si>
  <si>
    <t>Fred V</t>
  </si>
  <si>
    <t>inscapeartists@gmail.com</t>
  </si>
  <si>
    <t>Fred Berthet</t>
  </si>
  <si>
    <t xml:space="preserve">Fred, </t>
  </si>
  <si>
    <t>fredberthet@gmail.com</t>
  </si>
  <si>
    <t>Freddy Be</t>
  </si>
  <si>
    <t>Freddy</t>
  </si>
  <si>
    <t>mondaysocial@mac.com</t>
  </si>
  <si>
    <t>Frederic</t>
  </si>
  <si>
    <t>Frederic,</t>
  </si>
  <si>
    <t>promo@kaiserdisco.net</t>
  </si>
  <si>
    <t>Frederick Aselmeier (Diynamic)</t>
  </si>
  <si>
    <t>frederick@fundus.love</t>
  </si>
  <si>
    <t>Polar Sun</t>
  </si>
  <si>
    <t>Frederico,</t>
  </si>
  <si>
    <t>polarsunbookings@gmail.com</t>
  </si>
  <si>
    <t>Classmatic</t>
  </si>
  <si>
    <t>classmaticmusic@gmail.com</t>
  </si>
  <si>
    <t>Frederik Anthony</t>
  </si>
  <si>
    <t xml:space="preserve">Frederik, </t>
  </si>
  <si>
    <t>fredrikantonyuk@gmail.com</t>
  </si>
  <si>
    <t>FreedomB</t>
  </si>
  <si>
    <t>alberto.arranz.barrantes@gmail.com</t>
  </si>
  <si>
    <t>Ferreck Dawn</t>
  </si>
  <si>
    <t>Freek,</t>
  </si>
  <si>
    <t>info@ferreckdawn.com</t>
  </si>
  <si>
    <t>Freerange Jamie Odell</t>
  </si>
  <si>
    <t>Freerange,</t>
  </si>
  <si>
    <t>jamie@freerangerecords.co.uk</t>
  </si>
  <si>
    <t>Freiboitar</t>
  </si>
  <si>
    <t>Freiboitar,</t>
  </si>
  <si>
    <t>freiboitar@googlemail.com</t>
  </si>
  <si>
    <t>Rhode &amp; Brown</t>
  </si>
  <si>
    <t>Friedrich &amp; Stephan,</t>
  </si>
  <si>
    <t>friedrich.trede@gmail.com</t>
  </si>
  <si>
    <t>Friend Within</t>
  </si>
  <si>
    <t>friendwbeats@hotmail.co.uk</t>
  </si>
  <si>
    <t>Fri by Frikardo,</t>
  </si>
  <si>
    <t>Frikardo,</t>
  </si>
  <si>
    <t>fribyfrikardo@gmail.com</t>
  </si>
  <si>
    <t>Frivolous Jackson (DIRTYBIRD, iSH)</t>
  </si>
  <si>
    <t>frivolousjackson@gmail.com</t>
  </si>
  <si>
    <t>Frota Marcelo,</t>
  </si>
  <si>
    <t xml:space="preserve">Frota, </t>
  </si>
  <si>
    <t>frota.marcelo@yahoo.com.br</t>
  </si>
  <si>
    <t>FULVIO CALA</t>
  </si>
  <si>
    <t>Fulvio,</t>
  </si>
  <si>
    <t>flv.cl@outlook.com</t>
  </si>
  <si>
    <t>Funky Fat</t>
  </si>
  <si>
    <t>funkyfatmusic@gmail.com</t>
  </si>
  <si>
    <t>Gabe</t>
  </si>
  <si>
    <t>Gabriel,</t>
  </si>
  <si>
    <t>gabemusic@me.com</t>
  </si>
  <si>
    <t>Gabriel Evoke (Namata Records)</t>
  </si>
  <si>
    <t>promos@gabrielevoke.com.br</t>
  </si>
  <si>
    <t>Gabriel Izarraraz</t>
  </si>
  <si>
    <t>gabrieli1200@gmail.com</t>
  </si>
  <si>
    <t>Gabriel Saiko</t>
  </si>
  <si>
    <t>gabrielgalindo74@gmail.com</t>
  </si>
  <si>
    <t>DJ PP</t>
  </si>
  <si>
    <t xml:space="preserve">Gabriel, </t>
  </si>
  <si>
    <t>gabrielrochaakadjpp@gmail.com</t>
  </si>
  <si>
    <t>Gabriel Tichauer</t>
  </si>
  <si>
    <t>gtichauer@aol.com</t>
  </si>
  <si>
    <t>Gabriel Torres</t>
  </si>
  <si>
    <t>gabriel@cuttinheadz.com</t>
  </si>
  <si>
    <t>Gabrial Ananda</t>
  </si>
  <si>
    <t>gab@gabrielananda.de</t>
  </si>
  <si>
    <t>LondonGround</t>
  </si>
  <si>
    <t>promos@londongroundmusic.com</t>
  </si>
  <si>
    <t>Scabeni</t>
  </si>
  <si>
    <t xml:space="preserve">Gabriela, </t>
  </si>
  <si>
    <t>gabrielascabenimedvet@hotmail.com</t>
  </si>
  <si>
    <t>Proudly People</t>
  </si>
  <si>
    <t>Gabriele and Antonio,</t>
  </si>
  <si>
    <t>proudlypeople@gmail.com</t>
  </si>
  <si>
    <t>Gabriele Poso</t>
  </si>
  <si>
    <t>gabrieleposo@gmail.com</t>
  </si>
  <si>
    <t>Gabri L</t>
  </si>
  <si>
    <t xml:space="preserve">Gabriele, </t>
  </si>
  <si>
    <t>gabriele.eacapo@hotmail.it</t>
  </si>
  <si>
    <t>Gabski</t>
  </si>
  <si>
    <t xml:space="preserve">Gabski, </t>
  </si>
  <si>
    <t>gabski.grooves@gmail.com</t>
  </si>
  <si>
    <t>DJ Jes</t>
  </si>
  <si>
    <t>Gamaniel,</t>
  </si>
  <si>
    <t>infofordjjes@gmail.com</t>
  </si>
  <si>
    <t>Manuela Gandolfo</t>
  </si>
  <si>
    <t xml:space="preserve">Gandolfo, </t>
  </si>
  <si>
    <t>gandolfo.manuela@yahoo.it</t>
  </si>
  <si>
    <t>Gareden</t>
  </si>
  <si>
    <t>garedenmusic@gmail.com</t>
  </si>
  <si>
    <t>Gary Davies</t>
  </si>
  <si>
    <t>gary@goodgroove.co.uk</t>
  </si>
  <si>
    <t>Mongo</t>
  </si>
  <si>
    <t xml:space="preserve">Gary, </t>
  </si>
  <si>
    <t>gary.bennetton@btinternet.com</t>
  </si>
  <si>
    <t>Gaston Zani</t>
  </si>
  <si>
    <t>Gaston,</t>
  </si>
  <si>
    <t>wearegzm@gmail.com</t>
  </si>
  <si>
    <t xml:space="preserve">Gaston, </t>
  </si>
  <si>
    <t>gastonzanidj@gmail.com</t>
  </si>
  <si>
    <t>BLOT (via Vridian)</t>
  </si>
  <si>
    <t xml:space="preserve">Gaurav, </t>
  </si>
  <si>
    <t>gaurav@blot.in</t>
  </si>
  <si>
    <t>Matador</t>
  </si>
  <si>
    <t>Gavin,</t>
  </si>
  <si>
    <t>demo@rukusofficial.com</t>
  </si>
  <si>
    <t>Gavin Ebb and Flow</t>
  </si>
  <si>
    <t>gavin@ebbandflowmusic.com</t>
  </si>
  <si>
    <t>Gavin Burnett</t>
  </si>
  <si>
    <t>djoro11@yahoo.com.ar</t>
  </si>
  <si>
    <t>Gavin Hardkiss</t>
  </si>
  <si>
    <t xml:space="preserve">Gavin, </t>
  </si>
  <si>
    <t>hardkisslives@gmail.com</t>
  </si>
  <si>
    <t>gavinsourcecode@gmail.com</t>
  </si>
  <si>
    <t>Gel Abril (Get Physical, Be As One, Ovum)</t>
  </si>
  <si>
    <t xml:space="preserve">Gel, </t>
  </si>
  <si>
    <t>gel@gelabril.com</t>
  </si>
  <si>
    <t>DJ Hell</t>
  </si>
  <si>
    <t xml:space="preserve">Gelmut, </t>
  </si>
  <si>
    <t>hell@gigolorecords.com</t>
  </si>
  <si>
    <t>Gene Farris</t>
  </si>
  <si>
    <t>Gene,</t>
  </si>
  <si>
    <t>genefarris@gmail.com</t>
  </si>
  <si>
    <t>Inámo (trueColors)</t>
  </si>
  <si>
    <t xml:space="preserve">Gene, </t>
  </si>
  <si>
    <t>gene@truecolorslabel.com</t>
  </si>
  <si>
    <t>Genic</t>
  </si>
  <si>
    <t>genicuk@gmail.com</t>
  </si>
  <si>
    <t>Gentian Rizaj</t>
  </si>
  <si>
    <t xml:space="preserve">Gentian, </t>
  </si>
  <si>
    <t>djgenti@gmail.com</t>
  </si>
  <si>
    <t>MOMERY</t>
  </si>
  <si>
    <t xml:space="preserve">George &amp; Charis, </t>
  </si>
  <si>
    <t>momerymusic@gmail.com</t>
  </si>
  <si>
    <t>JOJO ANGEL</t>
  </si>
  <si>
    <t>George,</t>
  </si>
  <si>
    <t>dj.jojoangel@gmail.com</t>
  </si>
  <si>
    <t>George Gomes</t>
  </si>
  <si>
    <t>ggomes88@hotmail.com</t>
  </si>
  <si>
    <t>George Harrison</t>
  </si>
  <si>
    <t>pixelatestudio@gmail.com</t>
  </si>
  <si>
    <t>George Marshman</t>
  </si>
  <si>
    <t>georgemarshmandj@gmail.com</t>
  </si>
  <si>
    <t>Lemos</t>
  </si>
  <si>
    <t>george_laimos@yahoo.gr</t>
  </si>
  <si>
    <t>George Smeddles</t>
  </si>
  <si>
    <t xml:space="preserve">George, </t>
  </si>
  <si>
    <t>smeddlespromo@gmail.com</t>
  </si>
  <si>
    <t>G-Class</t>
  </si>
  <si>
    <t>georgejclaassen@gmail.com</t>
  </si>
  <si>
    <t>German Brigante</t>
  </si>
  <si>
    <t>germanbrigante@gmail.com</t>
  </si>
  <si>
    <t>Gestalt</t>
  </si>
  <si>
    <t>gestaltlabel@gmail.com</t>
  </si>
  <si>
    <t>Ghedion Behonegne</t>
  </si>
  <si>
    <t>Ghedion</t>
  </si>
  <si>
    <t>ghedion92@gmail.com</t>
  </si>
  <si>
    <t>Poirier</t>
  </si>
  <si>
    <t>Ghislain,</t>
  </si>
  <si>
    <t>poiriersound@gmail.com</t>
  </si>
  <si>
    <t>Gia Fazio</t>
  </si>
  <si>
    <t>Gia,</t>
  </si>
  <si>
    <t>advancing@estamosfelices.com.ar</t>
  </si>
  <si>
    <t>Giacomo Pellegrino</t>
  </si>
  <si>
    <t xml:space="preserve">Giacomo, </t>
  </si>
  <si>
    <t>giacomopellegrino@gmail.com</t>
  </si>
  <si>
    <t>Gianfranco Troccoli</t>
  </si>
  <si>
    <t>Gianfranco,</t>
  </si>
  <si>
    <t>gianfrancotroccoli91@hotmail.it</t>
  </si>
  <si>
    <t>Ruff Stuff</t>
  </si>
  <si>
    <t>ruffstuffcrew@gmail.com</t>
  </si>
  <si>
    <t>Gianluca Felline</t>
  </si>
  <si>
    <t>Gianluca,</t>
  </si>
  <si>
    <t>gianluca.felline@freelifemusic.ch</t>
  </si>
  <si>
    <t>Vomee</t>
  </si>
  <si>
    <t>gianluca.degirolamo@hotmail.com</t>
  </si>
  <si>
    <t>Gian 123,</t>
  </si>
  <si>
    <t xml:space="preserve">Gianluca, </t>
  </si>
  <si>
    <t>gian.123@hotmail.it</t>
  </si>
  <si>
    <t xml:space="preserve">Gianni, </t>
  </si>
  <si>
    <t>gianni@dreamkidsmgmt.com</t>
  </si>
  <si>
    <t>Alpha Bite</t>
  </si>
  <si>
    <t>gianniwalk,</t>
  </si>
  <si>
    <t>gianniwalk@protonmail.com</t>
  </si>
  <si>
    <t>GIGEE (mobilee Records, KATERMUKKE)</t>
  </si>
  <si>
    <t>hello@gigeemusic.com</t>
  </si>
  <si>
    <t>Gil Montiel</t>
  </si>
  <si>
    <t>gil.montielg@gmail.com</t>
  </si>
  <si>
    <t>gil@casamorelos.mx</t>
  </si>
  <si>
    <t>Gilbert La Funk</t>
  </si>
  <si>
    <t>gilbertlefunk@gmail.com</t>
  </si>
  <si>
    <t>Gilles Lorsignol</t>
  </si>
  <si>
    <t>Gilles,</t>
  </si>
  <si>
    <t>gilles.lorsignol@gmail.com</t>
  </si>
  <si>
    <t>Gina Turner</t>
  </si>
  <si>
    <t>djginaturner@gmail.com</t>
  </si>
  <si>
    <t>Gio Agusta (ERA Cape Town)</t>
  </si>
  <si>
    <t>agusta.giovanni@gmail.com</t>
  </si>
  <si>
    <t>GiolÏ &amp; Assia</t>
  </si>
  <si>
    <t>GiolÏ &amp; Assia,</t>
  </si>
  <si>
    <t>gioliandassia@gmail.com</t>
  </si>
  <si>
    <t>Giom</t>
  </si>
  <si>
    <t xml:space="preserve">Giom, </t>
  </si>
  <si>
    <t>giomsoundz@gmail.com</t>
  </si>
  <si>
    <t>Giorgia Angiuli</t>
  </si>
  <si>
    <t xml:space="preserve">Giorgia, </t>
  </si>
  <si>
    <t>info@giorgiaangiuli.com</t>
  </si>
  <si>
    <t>giorgia angiuli</t>
  </si>
  <si>
    <t>Giorgiaangiuli,</t>
  </si>
  <si>
    <t>giorgiaangiuli@hotmail.it</t>
  </si>
  <si>
    <t>Giorgio Maulini</t>
  </si>
  <si>
    <t xml:space="preserve">Giorgio, </t>
  </si>
  <si>
    <t>giorgiom89@hotmail.com</t>
  </si>
  <si>
    <t>Giorgio Menegatti</t>
  </si>
  <si>
    <t>giorgiomateus@gmail.com</t>
  </si>
  <si>
    <t>Giovanni Rapagnani</t>
  </si>
  <si>
    <t>Giovanni,</t>
  </si>
  <si>
    <t>giovannirapagnani@tiscali.it</t>
  </si>
  <si>
    <t>Giovanny Aparicio</t>
  </si>
  <si>
    <t xml:space="preserve">Giovanny, </t>
  </si>
  <si>
    <t>djgiovannyaparicio@hotmail.com</t>
  </si>
  <si>
    <t>Giuseppe Cennamo,</t>
  </si>
  <si>
    <t>Giuseppe</t>
  </si>
  <si>
    <t>giuseppecennamodj@gmail.com</t>
  </si>
  <si>
    <t>WarinD Records</t>
  </si>
  <si>
    <t>Giuseppe,</t>
  </si>
  <si>
    <t>warindrecords@gmail.com</t>
  </si>
  <si>
    <t>Qubiko</t>
  </si>
  <si>
    <t>qubiko.italy@gmail.com</t>
  </si>
  <si>
    <t>Glauco Di Mambro</t>
  </si>
  <si>
    <t>Glauco,</t>
  </si>
  <si>
    <t>glaucodm@gmail.com</t>
  </si>
  <si>
    <t>Glauko</t>
  </si>
  <si>
    <t>glaukomusic@gmail.com</t>
  </si>
  <si>
    <t>Glen S</t>
  </si>
  <si>
    <t xml:space="preserve">Glen, </t>
  </si>
  <si>
    <t>www.glenstefani@gmail.com</t>
  </si>
  <si>
    <t>George Privatti</t>
  </si>
  <si>
    <t>Goerge,</t>
  </si>
  <si>
    <t>secallot@hotmail.com</t>
  </si>
  <si>
    <t>Procombo</t>
  </si>
  <si>
    <t>Gokce,</t>
  </si>
  <si>
    <t>procombo@gmail.com</t>
  </si>
  <si>
    <t>Gomolemo Ntlailane</t>
  </si>
  <si>
    <t>Gomolemo</t>
  </si>
  <si>
    <t>gn90124@gmail.com</t>
  </si>
  <si>
    <t>Gonzalo Luque aka Soulwerk</t>
  </si>
  <si>
    <t>soulwerk@gmail.com</t>
  </si>
  <si>
    <t>Goosey</t>
  </si>
  <si>
    <t>Goosey,</t>
  </si>
  <si>
    <t>goosey@rodaartists.com</t>
  </si>
  <si>
    <t>Saint Göran</t>
  </si>
  <si>
    <t>Göran,</t>
  </si>
  <si>
    <t>soulgoran2@gmail.com</t>
  </si>
  <si>
    <t>Goran Meyer</t>
  </si>
  <si>
    <t xml:space="preserve">Goran, </t>
  </si>
  <si>
    <t>wearemyr@web.de</t>
  </si>
  <si>
    <t>Gorge</t>
  </si>
  <si>
    <t xml:space="preserve">Gorge, </t>
  </si>
  <si>
    <t>promosgorge@8bit-records.de</t>
  </si>
  <si>
    <t>Wnimanie</t>
  </si>
  <si>
    <t>Gosha,</t>
  </si>
  <si>
    <t>wwnimanie@gmail.com</t>
  </si>
  <si>
    <t>Safe to email?</t>
  </si>
  <si>
    <t>Database?</t>
  </si>
  <si>
    <t xml:space="preserve">First </t>
  </si>
  <si>
    <t>Type</t>
  </si>
  <si>
    <t>Status</t>
  </si>
  <si>
    <t>Web link</t>
  </si>
  <si>
    <t>ok</t>
  </si>
  <si>
    <t>DaZZla / Blue Dye</t>
  </si>
  <si>
    <t xml:space="preserve">guys, </t>
  </si>
  <si>
    <t>dazzlading@gmail.com</t>
  </si>
  <si>
    <t>?</t>
  </si>
  <si>
    <t>https://ra.co/dj/dazzla/bluedye</t>
  </si>
  <si>
    <t>Deeper Quality</t>
  </si>
  <si>
    <t>deeperquality@writeme.com</t>
  </si>
  <si>
    <t>https://ra.co/dj/deeperquality</t>
  </si>
  <si>
    <t>Deeply Cultured</t>
  </si>
  <si>
    <t>deeplyculturedtapes@hotmail.com</t>
  </si>
  <si>
    <t>https://ra.co/dj/deeplycultured</t>
  </si>
  <si>
    <t>Delicate Droids</t>
  </si>
  <si>
    <t>rightnutrecords@gmail.com</t>
  </si>
  <si>
    <t>https://ra.co/dj/delicatedroids</t>
  </si>
  <si>
    <t>djcapomax@tiscalinet.it</t>
  </si>
  <si>
    <t xml:space="preserve">Capo, </t>
  </si>
  <si>
    <t>Italy</t>
  </si>
  <si>
    <t>https://ra.co/dj/djcapomax@tiscalinet.it</t>
  </si>
  <si>
    <t>Eqwel</t>
  </si>
  <si>
    <t xml:space="preserve">Eqwell, </t>
  </si>
  <si>
    <t>eqwell14@gmail.com</t>
  </si>
  <si>
    <t>https://ra.co/dj/eqwel</t>
  </si>
  <si>
    <t>Eternal Light</t>
  </si>
  <si>
    <t>anmuringtechno@gmail.com</t>
  </si>
  <si>
    <t>https://ra.co/dj/eternallight</t>
  </si>
  <si>
    <t>Floret</t>
  </si>
  <si>
    <t>floretspromo@gmail.com</t>
  </si>
  <si>
    <t>https://ra.co/dj/floret</t>
  </si>
  <si>
    <t>Injected Vision</t>
  </si>
  <si>
    <t>injectedvision@gmail.com</t>
  </si>
  <si>
    <t>https://ra.co/dj/injectedvision</t>
  </si>
  <si>
    <t>mat matix</t>
  </si>
  <si>
    <t>memonson7@gmail.com</t>
  </si>
  <si>
    <t>https://ra.co/dj/matmatix</t>
  </si>
  <si>
    <t>Mechanical</t>
  </si>
  <si>
    <t>heatheredpearls@gmail.com</t>
  </si>
  <si>
    <t>https://ra.co/dj/mechanical</t>
  </si>
  <si>
    <t>Neoplasm</t>
  </si>
  <si>
    <t>nplsm@protonmail.com</t>
  </si>
  <si>
    <t>https://ra.co/dj/neoplasm</t>
  </si>
  <si>
    <t>NES</t>
  </si>
  <si>
    <t>contactnespace@gmail.com</t>
  </si>
  <si>
    <t>https://ra.co/dj/nes</t>
  </si>
  <si>
    <t>Nice Music</t>
  </si>
  <si>
    <t>nicemusiclabel@gmail.com</t>
  </si>
  <si>
    <t>https://ra.co/dj/nicemusic</t>
  </si>
  <si>
    <t>ok_for_all</t>
  </si>
  <si>
    <t>Old School Music</t>
  </si>
  <si>
    <t>guys,</t>
  </si>
  <si>
    <t>demooldschoolmusic@yahoo.com</t>
  </si>
  <si>
    <t>https://ra.co/dj/oldschoolmusic</t>
  </si>
  <si>
    <t>Omakase</t>
  </si>
  <si>
    <t>omakasemusicrecords@gmail.com</t>
  </si>
  <si>
    <t>https://ra.co/dj/omakase</t>
  </si>
  <si>
    <t>OUT OF RESPECT</t>
  </si>
  <si>
    <t>outofrespectrecords@gmail.com</t>
  </si>
  <si>
    <t>https://ra.co/dj/outofrespect</t>
  </si>
  <si>
    <t>pepe villalba</t>
  </si>
  <si>
    <t xml:space="preserve">Pepe, </t>
  </si>
  <si>
    <t>deliriumpep@hotmail.com</t>
  </si>
  <si>
    <t>https://ra.co/dj/pepevillalba</t>
  </si>
  <si>
    <t>Petrolé</t>
  </si>
  <si>
    <t>petrolerecords@gmail.com</t>
  </si>
  <si>
    <t>https://ra.co/dj/petrolé</t>
  </si>
  <si>
    <t>Phörus</t>
  </si>
  <si>
    <t>phorusmanagement@gmail.com</t>
  </si>
  <si>
    <t>https://ra.co/dj/phörus</t>
  </si>
  <si>
    <t>RGS</t>
  </si>
  <si>
    <t>rgscollective@gmail.com</t>
  </si>
  <si>
    <t>https://ra.co/dj/rgs</t>
  </si>
  <si>
    <t>Rhythm From</t>
  </si>
  <si>
    <t>rhythmfromrecords@gmail.com</t>
  </si>
  <si>
    <t>https://ra.co/dj/rhythmfrom</t>
  </si>
  <si>
    <t>SEEN</t>
  </si>
  <si>
    <t>seenaudionow@gmail.com</t>
  </si>
  <si>
    <t>https://ra.co/dj/seen</t>
  </si>
  <si>
    <t>SZNS7N</t>
  </si>
  <si>
    <t>szns7n@gmail.com</t>
  </si>
  <si>
    <t>https://ra.co/dj/szns7n</t>
  </si>
  <si>
    <t>Rekids</t>
  </si>
  <si>
    <t>techstartup.rekids@gmail.com</t>
  </si>
  <si>
    <t>https://ra.co/dj/techstartup</t>
  </si>
  <si>
    <t>The Barking Dogs</t>
  </si>
  <si>
    <t>thebarkingdogs@gmail.com</t>
  </si>
  <si>
    <t>https://ra.co/dj/thebarkingdogs</t>
  </si>
  <si>
    <t>The Nail Shop</t>
  </si>
  <si>
    <t>info@nailshoprecords.com</t>
  </si>
  <si>
    <t>https://ra.co/dj/thenailshop</t>
  </si>
  <si>
    <t>THE OTHER EYE</t>
  </si>
  <si>
    <t>info@the-other-eye.com</t>
  </si>
  <si>
    <t>https://ra.co/dj/theothereye</t>
  </si>
  <si>
    <t>The Phantom’s Revenge</t>
  </si>
  <si>
    <t>thephantomsrevenge@gmail.com</t>
  </si>
  <si>
    <t>https://ra.co/dj/thephantom’srevenge</t>
  </si>
  <si>
    <t>The Posse</t>
  </si>
  <si>
    <t>thepossebaby@gmail.com</t>
  </si>
  <si>
    <t>https://ra.co/dj/theposse</t>
  </si>
  <si>
    <t>The Sushi Club</t>
  </si>
  <si>
    <t>tt@upmc.de</t>
  </si>
  <si>
    <t xml:space="preserve">Germany </t>
  </si>
  <si>
    <t>https://ra.co/dj/thesushiclub</t>
  </si>
  <si>
    <t>US</t>
  </si>
  <si>
    <t>us.management.us@gmail.com</t>
  </si>
  <si>
    <t>https://ra.co/dj/us</t>
  </si>
  <si>
    <t>User Experience</t>
  </si>
  <si>
    <t>jf500041@gmail.com</t>
  </si>
  <si>
    <t>https://ra.co/dj/userexperience</t>
  </si>
  <si>
    <t>Vibes LTD</t>
  </si>
  <si>
    <t>vibesltd@gmail.com</t>
  </si>
  <si>
    <t>https://ra.co/dj/vibesltd</t>
  </si>
  <si>
    <t>Waveguide</t>
  </si>
  <si>
    <t>info.wav.g@gmail.com</t>
  </si>
  <si>
    <t>https://ra.co/dj/waveguide</t>
  </si>
  <si>
    <t>WELLDEN</t>
  </si>
  <si>
    <t>ladanzaevents@gmail.com</t>
  </si>
  <si>
    <t>https://ra.co/dj/wellden</t>
  </si>
  <si>
    <t xml:space="preserve">Orbes </t>
  </si>
  <si>
    <t xml:space="preserve">Mat, </t>
  </si>
  <si>
    <t>matpouget@outlook.com</t>
  </si>
  <si>
    <t>https://soundcloud.com/orbesmusic</t>
  </si>
  <si>
    <t>Pepe</t>
  </si>
  <si>
    <t>sippinlemonfanta@gmail.com</t>
  </si>
  <si>
    <t>https://soundcloud.com/slothboogie/sb-premirere-pepe-delusions-of-grandeur-lets-play-house</t>
  </si>
  <si>
    <t>Render</t>
  </si>
  <si>
    <t>info@djrendher.com</t>
  </si>
  <si>
    <t>https://www.facebook.com/djrendher</t>
  </si>
  <si>
    <t xml:space="preserve">Dub.lime </t>
  </si>
  <si>
    <t xml:space="preserve">Jake, </t>
  </si>
  <si>
    <t>jakeseal2008@hotmail.com</t>
  </si>
  <si>
    <t>https://www.facebook.com/lime.dub</t>
  </si>
  <si>
    <t>Moldovan</t>
  </si>
  <si>
    <t xml:space="preserve">Marius, </t>
  </si>
  <si>
    <t>mariusfmoldovan@gmail.com</t>
  </si>
  <si>
    <t>https://www.facebook.com/moldovansound/</t>
  </si>
  <si>
    <t>Paulem</t>
  </si>
  <si>
    <t xml:space="preserve">Paulem, </t>
  </si>
  <si>
    <t>paulembooking@hotmail.com</t>
  </si>
  <si>
    <t>https://www.facebook.com/paulem.musiq/</t>
  </si>
  <si>
    <t>Arthur GRUE</t>
  </si>
  <si>
    <t>Arthur,</t>
  </si>
  <si>
    <t>a_grue@apple.com</t>
  </si>
  <si>
    <t>tim price</t>
  </si>
  <si>
    <t xml:space="preserve">Tim, </t>
  </si>
  <si>
    <t>backup2front@gmail.com</t>
  </si>
  <si>
    <t>Tom Smart</t>
  </si>
  <si>
    <t>Tom,</t>
  </si>
  <si>
    <t>capefaceinfo@gmail.com</t>
  </si>
  <si>
    <t>Bela Correa</t>
  </si>
  <si>
    <t>Bela,</t>
  </si>
  <si>
    <t>bela@allinpress.com</t>
  </si>
  <si>
    <t>Terrence Parker</t>
  </si>
  <si>
    <t>Terrence,</t>
  </si>
  <si>
    <t>intangiblesoundworks@gmail.com</t>
  </si>
  <si>
    <t>Artist</t>
  </si>
  <si>
    <t>AAAA</t>
  </si>
  <si>
    <t>USA</t>
  </si>
  <si>
    <t>Adam Collins</t>
  </si>
  <si>
    <t xml:space="preserve">Adam, </t>
  </si>
  <si>
    <t>djadamcollins@gmail.com</t>
  </si>
  <si>
    <t>https://ra.co/dj/adamcollins</t>
  </si>
  <si>
    <t>Addison Groove (Monkeytown, 50 Weapons)</t>
  </si>
  <si>
    <t>addisongroove@gmail.com</t>
  </si>
  <si>
    <t>https://ra.co/dj/addisongroove</t>
  </si>
  <si>
    <t>Adolpho Franky (FB)</t>
  </si>
  <si>
    <t xml:space="preserve">Ramon, </t>
  </si>
  <si>
    <t>ramon@folklor.club</t>
  </si>
  <si>
    <t>Switzerland</t>
  </si>
  <si>
    <t>AEONIX</t>
  </si>
  <si>
    <t xml:space="preserve">Jonnie, </t>
  </si>
  <si>
    <t>jonnieking.la@gmail.com</t>
  </si>
  <si>
    <t>https://ra.co/dj/aeonix</t>
  </si>
  <si>
    <t>Afrodeutsche</t>
  </si>
  <si>
    <t>rwi</t>
  </si>
  <si>
    <t>UK</t>
  </si>
  <si>
    <t>https://ra.co/dj/afrodeutsche</t>
  </si>
  <si>
    <t>Afshin Assadian (Djoon resident)</t>
  </si>
  <si>
    <t xml:space="preserve">Afshin, </t>
  </si>
  <si>
    <t>afshinassadian@gmail.com</t>
  </si>
  <si>
    <t>France</t>
  </si>
  <si>
    <t>https://ra.co/dj/afshinassadian</t>
  </si>
  <si>
    <t>Agoria</t>
  </si>
  <si>
    <t>Agoria,</t>
  </si>
  <si>
    <t>agoria.promo@gmail.com</t>
  </si>
  <si>
    <t>https://ra.co/dj/agoria</t>
  </si>
  <si>
    <t>Alci</t>
  </si>
  <si>
    <t>Alci,</t>
  </si>
  <si>
    <t>f_alci@hotmail.com</t>
  </si>
  <si>
    <t>https://ra.co/dj/alci</t>
  </si>
  <si>
    <t>Alek Lee</t>
  </si>
  <si>
    <t>Ori,</t>
  </si>
  <si>
    <t>kennethori@gmail.com</t>
  </si>
  <si>
    <t>Israel</t>
  </si>
  <si>
    <t>https://ra.co/dj/aleklee</t>
  </si>
  <si>
    <t>Aleqs Notal (Sistrum - FR)</t>
  </si>
  <si>
    <t xml:space="preserve">Aleqs, </t>
  </si>
  <si>
    <t>aleqsnotal@gmail.com</t>
  </si>
  <si>
    <t>https://ra.co/dj/aleqsnotal</t>
  </si>
  <si>
    <t>Alex Albrecht</t>
  </si>
  <si>
    <t xml:space="preserve">Alex, </t>
  </si>
  <si>
    <t>a.albrecht@mail.com</t>
  </si>
  <si>
    <t>Asia ANZ (Australia)</t>
  </si>
  <si>
    <t>https://ra.co/dj/alexalbrecht</t>
  </si>
  <si>
    <t>Alex Burkat</t>
  </si>
  <si>
    <t>n</t>
  </si>
  <si>
    <t>https://ra.co/dj/alexburkat</t>
  </si>
  <si>
    <t>Alexi Delano</t>
  </si>
  <si>
    <t xml:space="preserve">Alexi, </t>
  </si>
  <si>
    <t>alexi.delano@gmail.com</t>
  </si>
  <si>
    <t>https://ra.co/dj/alexidelano</t>
  </si>
  <si>
    <t>Alexis Cabrera</t>
  </si>
  <si>
    <t xml:space="preserve">Alexis, </t>
  </si>
  <si>
    <t>cabripromos@gmail.com</t>
  </si>
  <si>
    <t>https://ra.co/dj/alexiscabrera</t>
  </si>
  <si>
    <t>Alex Jansen</t>
  </si>
  <si>
    <t>alex@eshurecords.com</t>
  </si>
  <si>
    <t>Netherlands</t>
  </si>
  <si>
    <t>https://ra.co/dj/alexjansen</t>
  </si>
  <si>
    <t>Alex Smoke (now Alex Menzies)</t>
  </si>
  <si>
    <t>alex@alexmenzies.net</t>
  </si>
  <si>
    <t>https://ra.co/dj/alexsmoke</t>
  </si>
  <si>
    <t>Amotz Tokatly</t>
  </si>
  <si>
    <t>Amotz,</t>
  </si>
  <si>
    <t>tokatlyamotz@gmail.com</t>
  </si>
  <si>
    <t>https://ra.co/dj/amotz</t>
  </si>
  <si>
    <t>Paranoid London</t>
  </si>
  <si>
    <t>info@paranoidlondon.com</t>
  </si>
  <si>
    <t>UK (London)</t>
  </si>
  <si>
    <t>Andres Dahl</t>
  </si>
  <si>
    <t>andres@paperclip.no</t>
  </si>
  <si>
    <t>Norway</t>
  </si>
  <si>
    <t>https://ra.co/dj/andresdahl</t>
  </si>
  <si>
    <t>Andrew Emil</t>
  </si>
  <si>
    <t>djandrewemil@hotmail.com</t>
  </si>
  <si>
    <t>https://ra.co/dj/andrewemil</t>
  </si>
  <si>
    <t>Andu Simion</t>
  </si>
  <si>
    <t xml:space="preserve">Andu, </t>
  </si>
  <si>
    <t>noimisudna@gmail.com</t>
  </si>
  <si>
    <t>Romania</t>
  </si>
  <si>
    <t>https://ra.co/dj/andusimion</t>
  </si>
  <si>
    <t>Will Saul / K7 Records</t>
  </si>
  <si>
    <t>Will</t>
  </si>
  <si>
    <t>will@k7.com</t>
  </si>
  <si>
    <t>https://ra.co/dj/anniehall</t>
  </si>
  <si>
    <t>Anthony Shake Shakir</t>
  </si>
  <si>
    <t>shake1shakir@aol.com</t>
  </si>
  <si>
    <t>https://ra.co/dj/anthonyshakeshakir</t>
  </si>
  <si>
    <t>Antigone</t>
  </si>
  <si>
    <t xml:space="preserve">Antigone, </t>
  </si>
  <si>
    <t>michaelmateescu@gmail.com</t>
  </si>
  <si>
    <t>https://ra.co/dj/antigone</t>
  </si>
  <si>
    <t>Late Night Groove</t>
  </si>
  <si>
    <t xml:space="preserve">Viktor, </t>
  </si>
  <si>
    <t>viktor.klovvik@latenightgroove.com</t>
  </si>
  <si>
    <t>Sweden</t>
  </si>
  <si>
    <t>https://ra.co/dj/aribald</t>
  </si>
  <si>
    <t>ARIEL</t>
  </si>
  <si>
    <t xml:space="preserve">Ariel, </t>
  </si>
  <si>
    <t>promo.4.ariel@gmail.com</t>
  </si>
  <si>
    <t>https://ra.co/dj/ariel</t>
  </si>
  <si>
    <t>ARK</t>
  </si>
  <si>
    <t xml:space="preserve">Guillaume, </t>
  </si>
  <si>
    <t>guillaume.ark@gmail.com</t>
  </si>
  <si>
    <t>https://ra.co/dj/ark</t>
  </si>
  <si>
    <t>Armen Miran</t>
  </si>
  <si>
    <t>armenmiran10@gmail.com</t>
  </si>
  <si>
    <t>https://ra.co/dj/armenmiran</t>
  </si>
  <si>
    <t>Armonics</t>
  </si>
  <si>
    <t>Francesco.</t>
  </si>
  <si>
    <t>strfncmuzic@gmail.com</t>
  </si>
  <si>
    <t>https://ra.co/dj/armonics</t>
  </si>
  <si>
    <t>Ashley Wild</t>
  </si>
  <si>
    <t xml:space="preserve">Ashley, </t>
  </si>
  <si>
    <t>ashleywild1@hotmail.co.uk</t>
  </si>
  <si>
    <t>https://ra.co/dj/ashleywild1@hotmail.co.uk</t>
  </si>
  <si>
    <t>DIRECT EMAIL ONLY</t>
  </si>
  <si>
    <t>Atjazz</t>
  </si>
  <si>
    <t>Martin</t>
  </si>
  <si>
    <t>info@atjazz.co.uk</t>
  </si>
  <si>
    <t>https://ra.co/dj/atjazz</t>
  </si>
  <si>
    <t>Baltra</t>
  </si>
  <si>
    <t>96andforeverrecords@gmail.com</t>
  </si>
  <si>
    <t>https://ra.co/dj/baltra</t>
  </si>
  <si>
    <t>Bang Le Dex</t>
  </si>
  <si>
    <t>Taigo,</t>
  </si>
  <si>
    <t>bangledexrecordings@bangledex.net</t>
  </si>
  <si>
    <t>https://ra.co/dj/bangledex</t>
  </si>
  <si>
    <t>Baptiste</t>
  </si>
  <si>
    <t>soliderecords@gmail.com</t>
  </si>
  <si>
    <t>https://ra.co/dj/baptiste</t>
  </si>
  <si>
    <t>Barbara Ford</t>
  </si>
  <si>
    <t xml:space="preserve">Barbar, </t>
  </si>
  <si>
    <t>barbarafordmusic@gmail.com</t>
  </si>
  <si>
    <t>https://ra.co/dj/barbaraford-nl</t>
  </si>
  <si>
    <t>Bas Dobbelaer</t>
  </si>
  <si>
    <t>music@basdobbelaer.nl</t>
  </si>
  <si>
    <t>https://ra.co/dj/basdobbelaer</t>
  </si>
  <si>
    <t>Batu</t>
  </si>
  <si>
    <t>Batu,</t>
  </si>
  <si>
    <t>timedance.batu@gmail.com</t>
  </si>
  <si>
    <t>https://ra.co/dj/batu</t>
  </si>
  <si>
    <t>Benedek</t>
  </si>
  <si>
    <t xml:space="preserve">Nicky, </t>
  </si>
  <si>
    <t>nickybenedek@gmail.com</t>
  </si>
  <si>
    <t>https://ra.co/dj/benedek</t>
  </si>
  <si>
    <t>Beta Libre</t>
  </si>
  <si>
    <t>baileyrhoffman@gmail.com</t>
  </si>
  <si>
    <t>https://ra.co/dj/betalibre</t>
  </si>
  <si>
    <t>Black Noise (Rob)</t>
  </si>
  <si>
    <t xml:space="preserve">Rob, </t>
  </si>
  <si>
    <t>blackxnoise@gmail.com</t>
  </si>
  <si>
    <t>https://ra.co/dj/blacknoise</t>
  </si>
  <si>
    <t>blackoly (yygrec)</t>
  </si>
  <si>
    <t>info@yygrec.jp</t>
  </si>
  <si>
    <t>Asia ANZ (Japan)</t>
  </si>
  <si>
    <t>https://ra.co/dj/blackoly</t>
  </si>
  <si>
    <t>Blair Sound Design</t>
  </si>
  <si>
    <t>blairsounddesign@yahoo.com</t>
  </si>
  <si>
    <t>https://ra.co/dj/blairsounddesign</t>
  </si>
  <si>
    <t>blutch</t>
  </si>
  <si>
    <t xml:space="preserve">Julien, </t>
  </si>
  <si>
    <t>blutchmusic@gmail.com</t>
  </si>
  <si>
    <t>https://ra.co/dj/blutch</t>
  </si>
  <si>
    <t>Borai</t>
  </si>
  <si>
    <t xml:space="preserve">Boris, </t>
  </si>
  <si>
    <t>boris@dubstudio.co.uk</t>
  </si>
  <si>
    <t>https://ra.co/dj/borai</t>
  </si>
  <si>
    <t>Bridge Guy</t>
  </si>
  <si>
    <t xml:space="preserve">Andrew, </t>
  </si>
  <si>
    <t>thatbridgeguy@gmail.com</t>
  </si>
  <si>
    <t>https://ra.co/dj/bridgeguy</t>
  </si>
  <si>
    <t>Brothermartino</t>
  </si>
  <si>
    <t xml:space="preserve">Martin, </t>
  </si>
  <si>
    <t>martinobisson@gmail.com</t>
  </si>
  <si>
    <t>https://ra.co/dj/brothermartino</t>
  </si>
  <si>
    <t>bruno@discotexas.com</t>
  </si>
  <si>
    <t>https://ra.co/dj/brunocardoso</t>
  </si>
  <si>
    <t>Butane</t>
  </si>
  <si>
    <t xml:space="preserve">Butane, </t>
  </si>
  <si>
    <t>butane27@gmail.com</t>
  </si>
  <si>
    <t>https://ra.co/dj/butane</t>
  </si>
  <si>
    <t>Camea Hoffman</t>
  </si>
  <si>
    <t xml:space="preserve">Camea, </t>
  </si>
  <si>
    <t>cameahoffman@gmail.com</t>
  </si>
  <si>
    <t>https://ra.co/dj/cameahoffman</t>
  </si>
  <si>
    <t>Canyon Cody</t>
  </si>
  <si>
    <t>elcanyonazo@gmail.com</t>
  </si>
  <si>
    <t>https://ra.co/dj/canyoncody</t>
  </si>
  <si>
    <t>Cardopusher</t>
  </si>
  <si>
    <t xml:space="preserve">Luis, </t>
  </si>
  <si>
    <t>cardopusher@gmail.com</t>
  </si>
  <si>
    <t>Spain</t>
  </si>
  <si>
    <t>https://ra.co/dj/cardopusher</t>
  </si>
  <si>
    <t>Carlos Chaparro</t>
  </si>
  <si>
    <t>Jose Carlos,</t>
  </si>
  <si>
    <t>infocarloschaparro@gmail.com</t>
  </si>
  <si>
    <t>https://ra.co/dj/carloschaparro</t>
  </si>
  <si>
    <t>Cesar Merveille</t>
  </si>
  <si>
    <t>carlosalfonsin@hotmail.com</t>
  </si>
  <si>
    <t>https://ra.co/dj/cesarmerveille</t>
  </si>
  <si>
    <t>Cesar Toribio</t>
  </si>
  <si>
    <t>cesartoribio1@gmail.com</t>
  </si>
  <si>
    <t>https://ra.co/dj/cesartoribio</t>
  </si>
  <si>
    <t>CFCF</t>
  </si>
  <si>
    <t xml:space="preserve">Michael, </t>
  </si>
  <si>
    <t>cfcfmusic@gmail.com</t>
  </si>
  <si>
    <t>Canada</t>
  </si>
  <si>
    <t>https://ra.co/dj/cfcf</t>
  </si>
  <si>
    <t>Chambray</t>
  </si>
  <si>
    <t>Chambray,</t>
  </si>
  <si>
    <t>chambraymusic@gmail.com</t>
  </si>
  <si>
    <t>https://ra.co/dj/chambray</t>
  </si>
  <si>
    <t>Chaos in the CBD</t>
  </si>
  <si>
    <t>chaosdanslecbd@gmail.com</t>
  </si>
  <si>
    <t>Asia ANZ (New Zealand)</t>
  </si>
  <si>
    <t>https://ra.co/dj/chaosinthecbd</t>
  </si>
  <si>
    <t>Charles Green</t>
  </si>
  <si>
    <t xml:space="preserve">Charles, </t>
  </si>
  <si>
    <t>charlesgreendj@me.com</t>
  </si>
  <si>
    <t>https://ra.co/dj/charlesgreen</t>
  </si>
  <si>
    <t>Cherushii</t>
  </si>
  <si>
    <t>info@cherushii.com</t>
  </si>
  <si>
    <t>https://ra.co/dj/cherushii</t>
  </si>
  <si>
    <t>Chicago Damn (Classic, Quintessentials, Wolf Music)</t>
  </si>
  <si>
    <t xml:space="preserve">Chicago Damn, </t>
  </si>
  <si>
    <t>chicagodamn@gmail.com</t>
  </si>
  <si>
    <t>https://ra.co/dj/chicagodamn</t>
  </si>
  <si>
    <t>Chloé</t>
  </si>
  <si>
    <t>contact@chloethevenin.com</t>
  </si>
  <si>
    <t>https://ra.co/dj/chloé</t>
  </si>
  <si>
    <t>Chocky</t>
  </si>
  <si>
    <t xml:space="preserve">Chocky, </t>
  </si>
  <si>
    <t>chockymusic@gmail.com</t>
  </si>
  <si>
    <t>https://ra.co/dj/chocky</t>
  </si>
  <si>
    <t>Chris Blackhall (DJmag, Jaunt)</t>
  </si>
  <si>
    <t>chris.blackhall@djmag.com</t>
  </si>
  <si>
    <t>https://ra.co/dj/chrisblackhall</t>
  </si>
  <si>
    <t>Chris Fortier</t>
  </si>
  <si>
    <t>fadeoffice@mac.com</t>
  </si>
  <si>
    <t>https://ra.co/dj/chrisfortier</t>
  </si>
  <si>
    <t>Chrissy</t>
  </si>
  <si>
    <t>Chrissy,</t>
  </si>
  <si>
    <t>chrissytrax@gmail.com</t>
  </si>
  <si>
    <t>https://ra.co/dj/chrissy</t>
  </si>
  <si>
    <t>christian jay</t>
  </si>
  <si>
    <t>christianjaynewman@gmail.com</t>
  </si>
  <si>
    <t>https://ra.co/dj/christianjay</t>
  </si>
  <si>
    <t>Christian Lisco</t>
  </si>
  <si>
    <t>christianlisco@hotmail.it</t>
  </si>
  <si>
    <t>https://ra.co/dj/christianlisco</t>
  </si>
  <si>
    <t>Christopher Milo DJ Three</t>
  </si>
  <si>
    <t xml:space="preserve">DJ Three, </t>
  </si>
  <si>
    <t>three@hallucination.com</t>
  </si>
  <si>
    <t>https://ra.co/dj/christophermilodjthree</t>
  </si>
  <si>
    <t>Christopher Smith</t>
  </si>
  <si>
    <t>chris@upallnight.us</t>
  </si>
  <si>
    <t>https://ra.co/dj/christophersmith</t>
  </si>
  <si>
    <t>Chuck Daniels</t>
  </si>
  <si>
    <t xml:space="preserve">Chuck, </t>
  </si>
  <si>
    <t>chuckdaniels@sampleddetroit.com</t>
  </si>
  <si>
    <t>https://ra.co/dj/chuckdaniels</t>
  </si>
  <si>
    <t>Eddie Fowlkes</t>
  </si>
  <si>
    <t>Eddie</t>
  </si>
  <si>
    <t>info@dichotomyrecords.co.uk</t>
  </si>
  <si>
    <t>https://ra.co/dj/cityboymusic</t>
  </si>
  <si>
    <t>CJ Scott</t>
  </si>
  <si>
    <t xml:space="preserve">CJ, </t>
  </si>
  <si>
    <t>cjszyber@gmail.com</t>
  </si>
  <si>
    <t>https://ra.co/dj/cjscott</t>
  </si>
  <si>
    <t>Cleric</t>
  </si>
  <si>
    <t xml:space="preserve">Cleric, </t>
  </si>
  <si>
    <t>cleric@live.co.uk</t>
  </si>
  <si>
    <t>https://ra.co/dj/cleric</t>
  </si>
  <si>
    <t>cloonee</t>
  </si>
  <si>
    <t xml:space="preserve">Cloonee, </t>
  </si>
  <si>
    <t>clooneeuk@gmail.com</t>
  </si>
  <si>
    <t>https://ra.co/dj/cloonee</t>
  </si>
  <si>
    <t>Cloonee</t>
  </si>
  <si>
    <t>Promosforcloonee@gmail.com</t>
  </si>
  <si>
    <t>cloudface</t>
  </si>
  <si>
    <t>cloudface.fof@gmail.com</t>
  </si>
  <si>
    <t>https://ra.co/dj/cloudface</t>
  </si>
  <si>
    <t>Code 701</t>
  </si>
  <si>
    <t>Gabry,</t>
  </si>
  <si>
    <t>gabryelturin00@gmail.com</t>
  </si>
  <si>
    <t>https://ra.co/dj/code701</t>
  </si>
  <si>
    <t>Combine Audio</t>
  </si>
  <si>
    <t>Paula,</t>
  </si>
  <si>
    <t>pc@combineaudio.com</t>
  </si>
  <si>
    <t>https://ra.co/dj/combineaudio</t>
  </si>
  <si>
    <t>Comich</t>
  </si>
  <si>
    <t xml:space="preserve">Javier, </t>
  </si>
  <si>
    <t>comichcomich@icloud.com</t>
  </si>
  <si>
    <t>https://ra.co/dj/comich</t>
  </si>
  <si>
    <t>concept e25</t>
  </si>
  <si>
    <t>concepte25@gmail.com</t>
  </si>
  <si>
    <t>https://ra.co/dj/concepte25</t>
  </si>
  <si>
    <t>Constratti</t>
  </si>
  <si>
    <t>istrati428@gmail.com</t>
  </si>
  <si>
    <t>https://ra.co/dj/constratti</t>
  </si>
  <si>
    <t>Crazy P (2020 Vision)</t>
  </si>
  <si>
    <t xml:space="preserve">Jimmy, </t>
  </si>
  <si>
    <t>jimmythemince@hotmail.com</t>
  </si>
  <si>
    <t>https://ra.co/dj/crazyp</t>
  </si>
  <si>
    <t>Cromby</t>
  </si>
  <si>
    <t xml:space="preserve">Cromby, </t>
  </si>
  <si>
    <t>crombymusic@gmail.com</t>
  </si>
  <si>
    <t>https://ra.co/dj/cromby</t>
  </si>
  <si>
    <t>cromby (tenderpark)</t>
  </si>
  <si>
    <t>tenderpark@icloud.com</t>
  </si>
  <si>
    <t>Darwin Reef</t>
  </si>
  <si>
    <t xml:space="preserve">Darwin, </t>
  </si>
  <si>
    <t>darwinspec@gmail.com</t>
  </si>
  <si>
    <t>Cruzo Lively</t>
  </si>
  <si>
    <t xml:space="preserve">Cruzo, </t>
  </si>
  <si>
    <t>cruzo.lively.booking@gmail.com</t>
  </si>
  <si>
    <t>https://ra.co/dj/cruzolively</t>
  </si>
  <si>
    <t>Cynthia Spiering</t>
  </si>
  <si>
    <t xml:space="preserve">Cynthia, </t>
  </si>
  <si>
    <t>cynthiaspiering@hotmail.nl</t>
  </si>
  <si>
    <t>https://ra.co/dj/cynthiaspiering</t>
  </si>
  <si>
    <t>Dan Andrei</t>
  </si>
  <si>
    <t>contact@ourown.ro</t>
  </si>
  <si>
    <t>https://ra.co/dj/danandrei</t>
  </si>
  <si>
    <t>Drum Complex</t>
  </si>
  <si>
    <t xml:space="preserve">Arnd, </t>
  </si>
  <si>
    <t>arnd@drumcomplex.de</t>
  </si>
  <si>
    <t>https://ra.co/dj/dancetunesradio</t>
  </si>
  <si>
    <t>Oliver Benjamin</t>
  </si>
  <si>
    <t xml:space="preserve">Oliver, </t>
  </si>
  <si>
    <t>oliver@dancingwithstrangers.net</t>
  </si>
  <si>
    <t>https://ra.co/dj/dancingwithstrangers</t>
  </si>
  <si>
    <t>Dane</t>
  </si>
  <si>
    <t>commonedit@gmail.com</t>
  </si>
  <si>
    <t>https://ra.co/dj/dane</t>
  </si>
  <si>
    <t>danvers (SGOL)</t>
  </si>
  <si>
    <t xml:space="preserve">Joe, </t>
  </si>
  <si>
    <t>info@sgolrecordings.com</t>
  </si>
  <si>
    <t>https://ra.co/dj/danvers</t>
  </si>
  <si>
    <t>Darek Mazzone</t>
  </si>
  <si>
    <t xml:space="preserve">Darek, </t>
  </si>
  <si>
    <t>darek@kexp.org</t>
  </si>
  <si>
    <t>https://ra.co/dj/darekmazzone</t>
  </si>
  <si>
    <t>Daria Kolosova</t>
  </si>
  <si>
    <t xml:space="preserve">Dar, </t>
  </si>
  <si>
    <t>dar.keymusic@gmail.com</t>
  </si>
  <si>
    <t>https://ra.co/dj/dariakolosova</t>
  </si>
  <si>
    <t>Dario Dea</t>
  </si>
  <si>
    <t>dario@wandersounds.com</t>
  </si>
  <si>
    <t>Portugal</t>
  </si>
  <si>
    <t>https://ra.co/dj/dariodea</t>
  </si>
  <si>
    <t>Dark0</t>
  </si>
  <si>
    <t xml:space="preserve">mate, </t>
  </si>
  <si>
    <t>dark0.ldn@gmail.com</t>
  </si>
  <si>
    <t>https://ra.co/dj/dark0</t>
  </si>
  <si>
    <t>David Berrie</t>
  </si>
  <si>
    <t>dberriex@gmail.com</t>
  </si>
  <si>
    <t>https://ra.co/dj/davidberrie</t>
  </si>
  <si>
    <t>David Moran</t>
  </si>
  <si>
    <t>househussler@gmail.com</t>
  </si>
  <si>
    <t>https://ra.co/dj/davidmoran</t>
  </si>
  <si>
    <t>dawn again</t>
  </si>
  <si>
    <t>Nick,</t>
  </si>
  <si>
    <t>dawnagaindisco@gmail.com</t>
  </si>
  <si>
    <t>Australia</t>
  </si>
  <si>
    <t>https://ra.co/dj/dawnagain</t>
  </si>
  <si>
    <t>Dawn Bryan</t>
  </si>
  <si>
    <t xml:space="preserve">Dawn, </t>
  </si>
  <si>
    <t>thedrumsradio@gmail.com</t>
  </si>
  <si>
    <t>https://ra.co/dj/dawnbryan</t>
  </si>
  <si>
    <t>Dede (Rise Berlin)</t>
  </si>
  <si>
    <t xml:space="preserve">Dede, </t>
  </si>
  <si>
    <t>dede@mailbox.org</t>
  </si>
  <si>
    <t>https://ra.co/dj/dede@risebln.com</t>
  </si>
  <si>
    <t>Deepak Sharma</t>
  </si>
  <si>
    <t xml:space="preserve">Deepak, </t>
  </si>
  <si>
    <t>djdeepaksharma@yahoo.com</t>
  </si>
  <si>
    <t>https://ra.co/dj/deepaksharma</t>
  </si>
  <si>
    <t>AYBEE</t>
  </si>
  <si>
    <t>AYBEE,</t>
  </si>
  <si>
    <t>info@deepblakmusic.com</t>
  </si>
  <si>
    <t>https://ra.co/dj/deepblak</t>
  </si>
  <si>
    <t>Deep Explorer</t>
  </si>
  <si>
    <t xml:space="preserve">Dubbyman, </t>
  </si>
  <si>
    <t>info@danceartifakts.com</t>
  </si>
  <si>
    <t>https://ra.co/dj/deepexplorer</t>
  </si>
  <si>
    <t>ASSASSANI</t>
  </si>
  <si>
    <t>Viktor,</t>
  </si>
  <si>
    <t>vdvnkel@gmail.com</t>
  </si>
  <si>
    <t>https://ra.co/dj/demonodrome</t>
  </si>
  <si>
    <t>Dengue Dengue Dengue</t>
  </si>
  <si>
    <t>Dengue,</t>
  </si>
  <si>
    <t>denguedenguedengue@gmail.com</t>
  </si>
  <si>
    <t>Peru</t>
  </si>
  <si>
    <t>https://ra.co/dj/denguedenguedengue</t>
  </si>
  <si>
    <t>Dimitri Monev</t>
  </si>
  <si>
    <t>dimitrimonev@hotmail.com</t>
  </si>
  <si>
    <t>Bulgaria</t>
  </si>
  <si>
    <t>https://ra.co/dj/dimitrimonev</t>
  </si>
  <si>
    <t>Merel Rhizoom,</t>
  </si>
  <si>
    <t xml:space="preserve">Merel, </t>
  </si>
  <si>
    <t>mereltenbraak@live.nl</t>
  </si>
  <si>
    <t>https://ra.co/dj/discodromo</t>
  </si>
  <si>
    <t>Iz &amp; Diz</t>
  </si>
  <si>
    <t xml:space="preserve">Diz, </t>
  </si>
  <si>
    <t>diz@izanddiz.com</t>
  </si>
  <si>
    <t>https://ra.co/dj/dizwashington</t>
  </si>
  <si>
    <t>DJ Aakmael</t>
  </si>
  <si>
    <t>Aakmael,</t>
  </si>
  <si>
    <t>unxpozd@gmail.com</t>
  </si>
  <si>
    <t>https://ra.co/dj/djaakmael</t>
  </si>
  <si>
    <t xml:space="preserve">Aakmael, </t>
  </si>
  <si>
    <t>aakmael@gmail.com</t>
  </si>
  <si>
    <t>DJ Apoena</t>
  </si>
  <si>
    <t xml:space="preserve">Henrique, </t>
  </si>
  <si>
    <t>henriquecasanova@hotmail.com</t>
  </si>
  <si>
    <t>Brazil</t>
  </si>
  <si>
    <t>https://ra.co/dj/djapoena</t>
  </si>
  <si>
    <t>Dj Apt One</t>
  </si>
  <si>
    <t>djaptone@gmail.com</t>
  </si>
  <si>
    <t>https://ra.co/dj/djaptone</t>
  </si>
  <si>
    <t>DJ Assault</t>
  </si>
  <si>
    <t>djassault@jeffersonave.com</t>
  </si>
  <si>
    <t>https://ra.co/dj/djassault</t>
  </si>
  <si>
    <t>DJ bwin</t>
  </si>
  <si>
    <t>info@hundertrecords.com</t>
  </si>
  <si>
    <t>https://ra.co/dj/djbwin</t>
  </si>
  <si>
    <t>DJCJ</t>
  </si>
  <si>
    <t>craigjohnston120@gmail.com</t>
  </si>
  <si>
    <t>https://ra.co/dj/djcj</t>
  </si>
  <si>
    <t>DJ Heather</t>
  </si>
  <si>
    <t>djheather@hotmail.com</t>
  </si>
  <si>
    <t>https://ra.co/dj/djheather</t>
  </si>
  <si>
    <t>DJ Jock</t>
  </si>
  <si>
    <t>Stipe,</t>
  </si>
  <si>
    <t>jock_dj@yahoo.com</t>
  </si>
  <si>
    <t>Croatia</t>
  </si>
  <si>
    <t>https://ra.co/dj/djjock</t>
  </si>
  <si>
    <t>dj kush boogie</t>
  </si>
  <si>
    <t>djkushboogie@gmail.com</t>
  </si>
  <si>
    <t>https://ra.co/dj/djkushboogie</t>
  </si>
  <si>
    <t>DJ M3</t>
  </si>
  <si>
    <t xml:space="preserve">Manny, </t>
  </si>
  <si>
    <t>DJM3.ODISHO@yahoo.com</t>
  </si>
  <si>
    <t>https://ra.co/dj/djm3</t>
  </si>
  <si>
    <t>Malice</t>
  </si>
  <si>
    <t xml:space="preserve">Malice, </t>
  </si>
  <si>
    <t>djmalice@gmail.com</t>
  </si>
  <si>
    <t>https://ra.co/dj/djmalice@gmail.com</t>
  </si>
  <si>
    <t>DJ Spinna</t>
  </si>
  <si>
    <t xml:space="preserve">Vincent, </t>
  </si>
  <si>
    <t>djspinna@aol.com</t>
  </si>
  <si>
    <t>https://ra.co/dj/djspinna</t>
  </si>
  <si>
    <t>DK</t>
  </si>
  <si>
    <t xml:space="preserve">Edouard, </t>
  </si>
  <si>
    <t>edouard.lange@savoirfairecie.com</t>
  </si>
  <si>
    <t>https://ra.co/dj/dk</t>
  </si>
  <si>
    <t>Doc Daneeka (Ramp, 50 Weapons)</t>
  </si>
  <si>
    <t>tenthousandyen@gmail.com</t>
  </si>
  <si>
    <t>https://ra.co/dj/docdaneeka</t>
  </si>
  <si>
    <t>100hz</t>
  </si>
  <si>
    <t>doozycult@gmail.com</t>
  </si>
  <si>
    <t>https://ra.co/dj/doozycult</t>
  </si>
  <si>
    <t>Doppelate</t>
  </si>
  <si>
    <t>doppelate@gmail.com</t>
  </si>
  <si>
    <t>https://ra.co/dj/doppelate</t>
  </si>
  <si>
    <t>Dyed Soundorom</t>
  </si>
  <si>
    <t xml:space="preserve">Dyed, </t>
  </si>
  <si>
    <t>dyedsoundorom@gmail.com</t>
  </si>
  <si>
    <t>https://ra.co/dj/dyedsoundoromgmail</t>
  </si>
  <si>
    <t>Eats Everything</t>
  </si>
  <si>
    <t>dan@eatseverything.com</t>
  </si>
  <si>
    <t>https://ra.co/dj/eatseverything</t>
  </si>
  <si>
    <t>E Davd</t>
  </si>
  <si>
    <t>edavd3030@gmail.com</t>
  </si>
  <si>
    <t>https://ra.co/dj/edavd</t>
  </si>
  <si>
    <t>eddie@detroitwax.com</t>
  </si>
  <si>
    <t>https://ra.co/dj/eddiefowlkes</t>
  </si>
  <si>
    <t>Edited Arts</t>
  </si>
  <si>
    <t>A,</t>
  </si>
  <si>
    <t>a@strekalov.co</t>
  </si>
  <si>
    <t>https://ra.co/dj/editedarts</t>
  </si>
  <si>
    <t>Elfenberg Elfenberg</t>
  </si>
  <si>
    <t>crew@latenightgroove.com</t>
  </si>
  <si>
    <t>https://ra.co/dj/elfenbergelfenberg</t>
  </si>
  <si>
    <t>Elias Sternin</t>
  </si>
  <si>
    <t xml:space="preserve">Elias, </t>
  </si>
  <si>
    <t>bookings.gongora@gmail.com</t>
  </si>
  <si>
    <t>https://ra.co/dj/eliassternin</t>
  </si>
  <si>
    <t>Eli Eskobar</t>
  </si>
  <si>
    <t>elyeskobar@gmail.com</t>
  </si>
  <si>
    <t>https://ra.co/dj/elieskobar</t>
  </si>
  <si>
    <t>Elkka</t>
  </si>
  <si>
    <t>elkkamusic@gmail.com</t>
  </si>
  <si>
    <t>https://ra.co/dj/elkka</t>
  </si>
  <si>
    <t>Enrico MANTINI</t>
  </si>
  <si>
    <t>Enrico</t>
  </si>
  <si>
    <t>booking@enricomantini.com</t>
  </si>
  <si>
    <t>https://ra.co/dj/enricomantini</t>
  </si>
  <si>
    <t>Enrico mantini (purism)</t>
  </si>
  <si>
    <t>purism.vinyl@gmail.com</t>
  </si>
  <si>
    <t>Erell Ranson</t>
  </si>
  <si>
    <t xml:space="preserve">Nicolas, </t>
  </si>
  <si>
    <t>nicolas.petitjean62@icloud.com</t>
  </si>
  <si>
    <t>https://ra.co/dj/erellranson</t>
  </si>
  <si>
    <t>Error Etica (Psychoskunk, Granulart)</t>
  </si>
  <si>
    <t>Viktor</t>
  </si>
  <si>
    <t>booking@stelarbooking.com</t>
  </si>
  <si>
    <t>https://ra.co/dj/erroretica</t>
  </si>
  <si>
    <t>Esa (Worldwide FM)</t>
  </si>
  <si>
    <t xml:space="preserve">Esa, </t>
  </si>
  <si>
    <t>esa@esawilliams.com</t>
  </si>
  <si>
    <t>https://ra.co/dj/esa</t>
  </si>
  <si>
    <t>Esoteric</t>
  </si>
  <si>
    <t>esotericexports@gmail.com</t>
  </si>
  <si>
    <t>https://ra.co/dj/esoteric</t>
  </si>
  <si>
    <t>Espacio CIELO</t>
  </si>
  <si>
    <t>espaciocielorecords@gmail.com</t>
  </si>
  <si>
    <t>https://ra.co/dj/espaciocielo</t>
  </si>
  <si>
    <t>ESS O ESS</t>
  </si>
  <si>
    <t>Jamie &amp; Chris,</t>
  </si>
  <si>
    <t>essoess125@gmail.com</t>
  </si>
  <si>
    <t>https://ra.co/dj/essoess</t>
  </si>
  <si>
    <t>Etch</t>
  </si>
  <si>
    <t xml:space="preserve">Zak, </t>
  </si>
  <si>
    <t>zakbrashill@googlemail.com</t>
  </si>
  <si>
    <t>https://ra.co/dj/etch</t>
  </si>
  <si>
    <t>Etheric</t>
  </si>
  <si>
    <t xml:space="preserve">John, </t>
  </si>
  <si>
    <t>johnbarber@protonmail.com</t>
  </si>
  <si>
    <t>https://ra.co/dj/etheric</t>
  </si>
  <si>
    <t>Ethnikman</t>
  </si>
  <si>
    <t>Yassine,</t>
  </si>
  <si>
    <t>ethnikman@protonmail.com</t>
  </si>
  <si>
    <t>https://ra.co/dj/ethnikman</t>
  </si>
  <si>
    <t>Telephones</t>
  </si>
  <si>
    <t>europeancarryall.info@gmail.com</t>
  </si>
  <si>
    <t>https://ra.co/dj/europeancarryall</t>
  </si>
  <si>
    <t>eurotate</t>
  </si>
  <si>
    <t>Kasper,</t>
  </si>
  <si>
    <t>info@eurotate.com</t>
  </si>
  <si>
    <t>Denmark</t>
  </si>
  <si>
    <t>https://ra.co/dj/eurotate</t>
  </si>
  <si>
    <t>Evan Michael</t>
  </si>
  <si>
    <t>Evan,</t>
  </si>
  <si>
    <t>evvnmichael@gmail.com</t>
  </si>
  <si>
    <t>https://ra.co/dj/evanmichael</t>
  </si>
  <si>
    <t>Eva Theotokatou</t>
  </si>
  <si>
    <t>Eva,</t>
  </si>
  <si>
    <t>evatheotokatou@gmail.com</t>
  </si>
  <si>
    <t>Greece</t>
  </si>
  <si>
    <t>https://ra.co/dj/evatheotokatou@gmail.com</t>
  </si>
  <si>
    <t>Ezekiel</t>
  </si>
  <si>
    <t xml:space="preserve">Ezekiel, </t>
  </si>
  <si>
    <t>ezekiel@elektro-kollektiv.com</t>
  </si>
  <si>
    <t>https://ra.co/dj/ezekiel</t>
  </si>
  <si>
    <t>Ezequiel Arias</t>
  </si>
  <si>
    <t xml:space="preserve">Ezequiel, </t>
  </si>
  <si>
    <t>ezequielarias.91@gmail.com</t>
  </si>
  <si>
    <t>Argentina</t>
  </si>
  <si>
    <t>https://ra.co/dj/ezequielarias</t>
  </si>
  <si>
    <t>Fabricio</t>
  </si>
  <si>
    <t xml:space="preserve">Fabricio, </t>
  </si>
  <si>
    <t>fabriciomac@mac.com</t>
  </si>
  <si>
    <t>https://ra.co/dj/fabriciouy</t>
  </si>
  <si>
    <t>Faux Naif</t>
  </si>
  <si>
    <t>guys</t>
  </si>
  <si>
    <t>m.ii.m.london@gmail.com</t>
  </si>
  <si>
    <t>https://ra.co/dj/fauxnaif</t>
  </si>
  <si>
    <t>Fear-E (Scott McKay)</t>
  </si>
  <si>
    <t>Scott,</t>
  </si>
  <si>
    <t>fearedabj@gmail.com</t>
  </si>
  <si>
    <t>https://ra.co/dj/fear-e</t>
  </si>
  <si>
    <t>Felix Dickinson</t>
  </si>
  <si>
    <t>info@cynicmusic.co.uk</t>
  </si>
  <si>
    <t>https://ra.co/dj/felixdickinson</t>
  </si>
  <si>
    <t>Felix Leifur</t>
  </si>
  <si>
    <t>felixleifur@gmail.com</t>
  </si>
  <si>
    <t>Iceland</t>
  </si>
  <si>
    <t>https://ra.co/dj/felixleifur</t>
  </si>
  <si>
    <t>Fish Go Deep</t>
  </si>
  <si>
    <t>someone@fishgodeep.com</t>
  </si>
  <si>
    <t>Ireland</t>
  </si>
  <si>
    <t>https://ra.co/dj/fishgodeep</t>
  </si>
  <si>
    <t>Fleur shore</t>
  </si>
  <si>
    <t xml:space="preserve">Fleur, </t>
  </si>
  <si>
    <t>fleurshore@hotmail.com</t>
  </si>
  <si>
    <t>https://ra.co/dj/fleurshore</t>
  </si>
  <si>
    <t>Flord King</t>
  </si>
  <si>
    <t>elliotgillstrom@gmail.com</t>
  </si>
  <si>
    <t>https://ra.co/dj/flordking</t>
  </si>
  <si>
    <t>forastero</t>
  </si>
  <si>
    <t>forasteroband@gmail.com</t>
  </si>
  <si>
    <t>https://ra.co/dj/forastero</t>
  </si>
  <si>
    <t>Forest Swords</t>
  </si>
  <si>
    <t xml:space="preserve">Matthew, </t>
  </si>
  <si>
    <t>forestswords@gmail.com</t>
  </si>
  <si>
    <t>https://ra.co/dj/forestswords</t>
  </si>
  <si>
    <t>Formix</t>
  </si>
  <si>
    <t>Formix,</t>
  </si>
  <si>
    <t>formix78@hotmail.com</t>
  </si>
  <si>
    <t>https://ra.co/dj/formix</t>
  </si>
  <si>
    <t>fountain of chaos</t>
  </si>
  <si>
    <t>Tyler,</t>
  </si>
  <si>
    <t>t0000000000000000000000@gmail.com</t>
  </si>
  <si>
    <t>https://ra.co/dj/fountainofchaos</t>
  </si>
  <si>
    <t>Four Tet</t>
  </si>
  <si>
    <t xml:space="preserve">Kieran, </t>
  </si>
  <si>
    <t>fourtet@eatyourownears.com</t>
  </si>
  <si>
    <t>https://ra.co/dj/fourtet</t>
  </si>
  <si>
    <t>Franck Gérard</t>
  </si>
  <si>
    <t xml:space="preserve">Franck, </t>
  </si>
  <si>
    <t>franckgfrance@gmail.com</t>
  </si>
  <si>
    <t>https://ra.co/dj/franckgérard</t>
  </si>
  <si>
    <t>Franck Roger</t>
  </si>
  <si>
    <t>djfranckroger@icloud.com</t>
  </si>
  <si>
    <t>https://ra.co/dj/franckroger</t>
  </si>
  <si>
    <t>Frank Maurel</t>
  </si>
  <si>
    <t>francoferreira@icloud.com</t>
  </si>
  <si>
    <t>https://ra.co/dj/frankmaurel</t>
  </si>
  <si>
    <t>frantzvaag</t>
  </si>
  <si>
    <t>Frantzaag,</t>
  </si>
  <si>
    <t>mfrantzvaag@gmail.com</t>
  </si>
  <si>
    <t>https://ra.co/dj/frantzvaag</t>
  </si>
  <si>
    <t>Fred P (Underground Quality, Deconstruct)</t>
  </si>
  <si>
    <t>soulpeoplemusic@yahoo.com</t>
  </si>
  <si>
    <t>https://ra.co/dj/fredp</t>
  </si>
  <si>
    <t>Freek</t>
  </si>
  <si>
    <t>Paul,</t>
  </si>
  <si>
    <t>freek@wittytunes.com</t>
  </si>
  <si>
    <t>https://ra.co/dj/freek</t>
  </si>
  <si>
    <t>Frendzone</t>
  </si>
  <si>
    <t>Kellam,</t>
  </si>
  <si>
    <t>frendzne@gmail.com</t>
  </si>
  <si>
    <t>https://ra.co/dj/frendzone</t>
  </si>
  <si>
    <t>Fruit Merchant (Hidden Spheres)</t>
  </si>
  <si>
    <t xml:space="preserve">Tom, </t>
  </si>
  <si>
    <t>fruitmerchantmusic@gmail.com</t>
  </si>
  <si>
    <t>https://ra.co/dj/fruitmerchant</t>
  </si>
  <si>
    <t>Fugal</t>
  </si>
  <si>
    <t>Fugal,</t>
  </si>
  <si>
    <t>fugalmusic@gmail.com</t>
  </si>
  <si>
    <t>https://ra.co/dj/fugal</t>
  </si>
  <si>
    <t>Funken Wavetropi</t>
  </si>
  <si>
    <t>Funken</t>
  </si>
  <si>
    <t>funkenwavetropi@gmail.com</t>
  </si>
  <si>
    <t>https://ra.co/dj/funkenwavetropi</t>
  </si>
  <si>
    <t>Futura Resistenza</t>
  </si>
  <si>
    <t>n8lawaai@gmail.com</t>
  </si>
  <si>
    <t>https://ra.co/dj/futuraresistenza</t>
  </si>
  <si>
    <t>Gabriel Amaru</t>
  </si>
  <si>
    <t>gabriel.chiper@yahoo.co.uk</t>
  </si>
  <si>
    <t>https://ra.co/dj/gabrielamaru</t>
  </si>
  <si>
    <t>Gabriele Sacchi</t>
  </si>
  <si>
    <t xml:space="preserve">Lele, </t>
  </si>
  <si>
    <t>lelesacchi@gmail.com</t>
  </si>
  <si>
    <t>https://ra.co/dj/gabrielesacchi</t>
  </si>
  <si>
    <t>Gabrielle Vergilov</t>
  </si>
  <si>
    <t xml:space="preserve">Gabriella, </t>
  </si>
  <si>
    <t>gabriella.vergilov@zoho.eu</t>
  </si>
  <si>
    <t>https://ra.co/dj/gabriellevergilov</t>
  </si>
  <si>
    <t>Gacha Bakradze</t>
  </si>
  <si>
    <t xml:space="preserve">Gacha, </t>
  </si>
  <si>
    <t>snapdance@gmail.com</t>
  </si>
  <si>
    <t>Georgia</t>
  </si>
  <si>
    <t>https://ra.co/dj/gachabakradze</t>
  </si>
  <si>
    <t>Galvino</t>
  </si>
  <si>
    <t xml:space="preserve">Adrian, </t>
  </si>
  <si>
    <t>adriangalvino@gmail.com</t>
  </si>
  <si>
    <t>https://ra.co/dj/galvino</t>
  </si>
  <si>
    <t>Gari Romalis</t>
  </si>
  <si>
    <t xml:space="preserve">Gari, </t>
  </si>
  <si>
    <t>gariromalis930@gmail.com</t>
  </si>
  <si>
    <t>https://ra.co/dj/gariromalis</t>
  </si>
  <si>
    <t>Gathaspar</t>
  </si>
  <si>
    <t>Gathaspar,</t>
  </si>
  <si>
    <t>gathaspar@gathaspar.com</t>
  </si>
  <si>
    <t>https://ra.co/dj/gathaspar</t>
  </si>
  <si>
    <t>Geena</t>
  </si>
  <si>
    <t xml:space="preserve">Gina, </t>
  </si>
  <si>
    <t>gina.paris.p@gmail.com</t>
  </si>
  <si>
    <t>https://ra.co/dj/geena</t>
  </si>
  <si>
    <t>GHINI B</t>
  </si>
  <si>
    <t>Olivier,</t>
  </si>
  <si>
    <t>groove.on.wax@gmail.com</t>
  </si>
  <si>
    <t>https://ra.co/dj/ghinib</t>
  </si>
  <si>
    <t>Gian</t>
  </si>
  <si>
    <t>officialgianmusic@gmail.com</t>
  </si>
  <si>
    <t>https://ra.co/dj/gian</t>
  </si>
  <si>
    <t xml:space="preserve">Gian Marco Ricci </t>
  </si>
  <si>
    <t>Gianmarco,</t>
  </si>
  <si>
    <t>info@meetcompactclub.com</t>
  </si>
  <si>
    <t>https://ra.co/dj/gianmarcoricci[meet]</t>
  </si>
  <si>
    <t>gigi testa</t>
  </si>
  <si>
    <t xml:space="preserve">Gigi, </t>
  </si>
  <si>
    <t>gigi@worldpeacemusic.net</t>
  </si>
  <si>
    <t>https://ra.co/dj/gigitesta</t>
  </si>
  <si>
    <t>Gilberto G</t>
  </si>
  <si>
    <t>Gilberto,</t>
  </si>
  <si>
    <t>gilbertogarrudo1@gmail.com</t>
  </si>
  <si>
    <t>https://ra.co/dj/gilbertog</t>
  </si>
  <si>
    <t>Girls Of The Internet</t>
  </si>
  <si>
    <t xml:space="preserve">Thomas, </t>
  </si>
  <si>
    <t>hello@girlsoftheinter.net</t>
  </si>
  <si>
    <t>https://ra.co/dj/girlsoftheinternet</t>
  </si>
  <si>
    <t>Kellerkind Musick (Glaskin etc)</t>
  </si>
  <si>
    <t xml:space="preserve">Ferdi, </t>
  </si>
  <si>
    <t>ferdi@kellerkindmusik.de</t>
  </si>
  <si>
    <t>https://ra.co/dj/glaskin</t>
  </si>
  <si>
    <t>B Traits</t>
  </si>
  <si>
    <t>Brianna</t>
  </si>
  <si>
    <t>contact@btraits.com</t>
  </si>
  <si>
    <t>https://ra.co/dj/glenndavis</t>
  </si>
  <si>
    <t>Goddard</t>
  </si>
  <si>
    <t>contact@goddardrock.com</t>
  </si>
  <si>
    <t>https://ra.co/dj/goddard</t>
  </si>
  <si>
    <t>GØDEL</t>
  </si>
  <si>
    <t>Ortensio,</t>
  </si>
  <si>
    <t>goedel000@gmail.com</t>
  </si>
  <si>
    <t>https://ra.co/dj/gødel</t>
  </si>
  <si>
    <t>golden donna (yugen US)</t>
  </si>
  <si>
    <t>Joel,</t>
  </si>
  <si>
    <t>yugenrecordsus@gmail.com</t>
  </si>
  <si>
    <t>https://ra.co/dj/goldendonna</t>
  </si>
  <si>
    <t>grad_u (Alex)</t>
  </si>
  <si>
    <t>Aleksandr,</t>
  </si>
  <si>
    <t>contact@scale-limited.com</t>
  </si>
  <si>
    <t>Lithuania</t>
  </si>
  <si>
    <t>https://ra.co/dj/grad_u</t>
  </si>
  <si>
    <t>Gus Van Sound</t>
  </si>
  <si>
    <t>Guille,</t>
  </si>
  <si>
    <t>guillevillalba@gmail.com</t>
  </si>
  <si>
    <t>https://ra.co/dj/gusvansound</t>
  </si>
  <si>
    <t>Guy From Downstairs – Rodul [CV008]</t>
  </si>
  <si>
    <t>Victor,</t>
  </si>
  <si>
    <t>guyfromdownstairs@gmail.com</t>
  </si>
  <si>
    <t>https://ra.co/dj/guyfromdownstairs–rodul[cv008]</t>
  </si>
  <si>
    <t>harry wolfman</t>
  </si>
  <si>
    <t>Harry,</t>
  </si>
  <si>
    <t>harrywolfmanmusic@gmail.com</t>
  </si>
  <si>
    <t>https://ra.co/dj/harrywolfman</t>
  </si>
  <si>
    <t>Hassan Malik</t>
  </si>
  <si>
    <t xml:space="preserve">Hassan, </t>
  </si>
  <si>
    <t>hmvivid@gmail.com</t>
  </si>
  <si>
    <t>https://ra.co/dj/hassanmalik</t>
  </si>
  <si>
    <t>Hayley Zalassi</t>
  </si>
  <si>
    <t xml:space="preserve">Hayley, </t>
  </si>
  <si>
    <t>info@hayleyzalassi.com</t>
  </si>
  <si>
    <t>https://ra.co/dj/hayleyzalassi</t>
  </si>
  <si>
    <t>Healing Force Project</t>
  </si>
  <si>
    <t>healingforceproject@gmail.com</t>
  </si>
  <si>
    <t>https://ra.co/dj/healingforceproject</t>
  </si>
  <si>
    <t>Heidi</t>
  </si>
  <si>
    <t xml:space="preserve">Heidi, </t>
  </si>
  <si>
    <t>heidi.vda@gmail.com</t>
  </si>
  <si>
    <t>https://ra.co/dj/heidi</t>
  </si>
  <si>
    <t>Heinrich Dressel</t>
  </si>
  <si>
    <t>Valerio,</t>
  </si>
  <si>
    <t>info@minimalrome.com</t>
  </si>
  <si>
    <t>https://ra.co/dj/heinrichdressel</t>
  </si>
  <si>
    <t>Helder Russo</t>
  </si>
  <si>
    <t xml:space="preserve">Helder, </t>
  </si>
  <si>
    <t>helderrusso28@gmail.com</t>
  </si>
  <si>
    <t>https://ra.co/dj/helderrusso</t>
  </si>
  <si>
    <t>helter (beachy head)</t>
  </si>
  <si>
    <t>Helter,</t>
  </si>
  <si>
    <t>beachyheadmusic@gmail.com</t>
  </si>
  <si>
    <t>https://ra.co/dj/helter</t>
  </si>
  <si>
    <t>Hernan Bass</t>
  </si>
  <si>
    <t xml:space="preserve">Hernan, </t>
  </si>
  <si>
    <t>hhernanbass@gmail.com</t>
  </si>
  <si>
    <t>https://ra.co/dj/hernanbass</t>
  </si>
  <si>
    <t>Hernan Pellegrino</t>
  </si>
  <si>
    <t>hernanpellegrino@hotmail.com</t>
  </si>
  <si>
    <t>https://ra.co/dj/hernanpellegrino</t>
  </si>
  <si>
    <t>Herodot</t>
  </si>
  <si>
    <t>Herodot,</t>
  </si>
  <si>
    <t>herobot@me.com</t>
  </si>
  <si>
    <t>https://ra.co/dj/herodot</t>
  </si>
  <si>
    <t>Herron</t>
  </si>
  <si>
    <t xml:space="preserve">Sam, </t>
  </si>
  <si>
    <t>herronsound@gmail.com</t>
  </si>
  <si>
    <t>https://ra.co/dj/herron</t>
  </si>
  <si>
    <t>Hipp-E</t>
  </si>
  <si>
    <t>hippstah1@mac.com</t>
  </si>
  <si>
    <t>https://ra.co/dj/hipp-e</t>
  </si>
  <si>
    <t>Hiver</t>
  </si>
  <si>
    <t xml:space="preserve">Hiver, </t>
  </si>
  <si>
    <t>hivermusic@gmail.com</t>
  </si>
  <si>
    <t>https://ra.co/dj/hiver</t>
  </si>
  <si>
    <t>Howes</t>
  </si>
  <si>
    <t>johnhowes93@googlemail.com</t>
  </si>
  <si>
    <t>https://ra.co/dj/howes</t>
  </si>
  <si>
    <t>HVOB</t>
  </si>
  <si>
    <t>info@hvob-music.com</t>
  </si>
  <si>
    <t>https://ra.co/dj/hvob</t>
  </si>
  <si>
    <t>I/Y</t>
  </si>
  <si>
    <t>Irakli &amp; Yac</t>
  </si>
  <si>
    <t>iy.music@gmx.de</t>
  </si>
  <si>
    <t>https://ra.co/dj/i/y</t>
  </si>
  <si>
    <t>Identified Patient</t>
  </si>
  <si>
    <t>Job,</t>
  </si>
  <si>
    <t>jooobve@gmail.com</t>
  </si>
  <si>
    <t>https://ra.co/dj/identifiedpatient</t>
  </si>
  <si>
    <t>Ikonika</t>
  </si>
  <si>
    <t xml:space="preserve">Ikonika, </t>
  </si>
  <si>
    <t>ikonika@me.com</t>
  </si>
  <si>
    <t>https://ra.co/dj/ikonika</t>
  </si>
  <si>
    <t>INNSIGNN</t>
  </si>
  <si>
    <t>innsignnlabel@gmail.com</t>
  </si>
  <si>
    <t>https://ra.co/dj/innsignn</t>
  </si>
  <si>
    <t>interplanetary criminal</t>
  </si>
  <si>
    <t>interplanetarycriminal@gmail.com</t>
  </si>
  <si>
    <t>https://ra.co/dj/interplanetarycriminal</t>
  </si>
  <si>
    <t>Ivan IACOBUCCI (Perlon)</t>
  </si>
  <si>
    <t xml:space="preserve">Ivan, </t>
  </si>
  <si>
    <t>ivan.iacobucci@gmail.com</t>
  </si>
  <si>
    <t>https://ra.co/dj/ivaniacobucci</t>
  </si>
  <si>
    <t>Izabel</t>
  </si>
  <si>
    <t xml:space="preserve">Izabel, </t>
  </si>
  <si>
    <t>izabelcaligiore@gmail.com</t>
  </si>
  <si>
    <t>https://ra.co/dj/izabel</t>
  </si>
  <si>
    <t>J-Zbel</t>
  </si>
  <si>
    <t xml:space="preserve">Judaah, </t>
  </si>
  <si>
    <t>judaah.ebony@gmail.com</t>
  </si>
  <si>
    <t>https://ra.co/dj/j-zbel</t>
  </si>
  <si>
    <t>Jabru</t>
  </si>
  <si>
    <t>Bruh,</t>
  </si>
  <si>
    <t>info@jabrumusic.com</t>
  </si>
  <si>
    <t>https://ra.co/dj/jabru</t>
  </si>
  <si>
    <t>Jack Roland</t>
  </si>
  <si>
    <t xml:space="preserve">Jack, </t>
  </si>
  <si>
    <t>jack.roland.atd@gmail.com</t>
  </si>
  <si>
    <t>https://ra.co/dj/jackroland</t>
  </si>
  <si>
    <t>james booth</t>
  </si>
  <si>
    <t xml:space="preserve">James, </t>
  </si>
  <si>
    <t>jamespaulbooth@gmail.com</t>
  </si>
  <si>
    <t>https://ra.co/dj/jamesbooth</t>
  </si>
  <si>
    <t>Jay Haze Contexterrior</t>
  </si>
  <si>
    <t xml:space="preserve">Jay, </t>
  </si>
  <si>
    <t>jay@contexterrior.com</t>
  </si>
  <si>
    <t>https://ra.co/dj/jayhazecontexterrior</t>
  </si>
  <si>
    <t>Jeff The Fool</t>
  </si>
  <si>
    <t xml:space="preserve">Jeff, </t>
  </si>
  <si>
    <t>jeffthefoolmusic@gmail.com</t>
  </si>
  <si>
    <t>https://ra.co/dj/jeffthefool</t>
  </si>
  <si>
    <t>Jennifer Cardini (Kill the DJ, Dirt Crew)</t>
  </si>
  <si>
    <t xml:space="preserve">Jennifer, </t>
  </si>
  <si>
    <t>music@jennifercardini.net</t>
  </si>
  <si>
    <t>https://ra.co/dj/jennifercardini</t>
  </si>
  <si>
    <t>Jesse bru</t>
  </si>
  <si>
    <t xml:space="preserve">Jesse, </t>
  </si>
  <si>
    <t>jessekylebrow@hotmail.com</t>
  </si>
  <si>
    <t>https://ra.co/dj/jessebru</t>
  </si>
  <si>
    <t>Jimothy lacoste</t>
  </si>
  <si>
    <t xml:space="preserve">Jimothy, </t>
  </si>
  <si>
    <t>jimothyschedule@hotmail.com</t>
  </si>
  <si>
    <t>https://ra.co/dj/jimothylacoste</t>
  </si>
  <si>
    <t>Jmcee</t>
  </si>
  <si>
    <t xml:space="preserve">Ethan, </t>
  </si>
  <si>
    <t>ethanjamesmclaren@hotmail.com</t>
  </si>
  <si>
    <t>https://ra.co/dj/jmcee</t>
  </si>
  <si>
    <t>Jo EL (Joel Kehren)</t>
  </si>
  <si>
    <t xml:space="preserve">Joel, </t>
  </si>
  <si>
    <t>joel.kehren@web.de</t>
  </si>
  <si>
    <t>https://ra.co/dj/joel</t>
  </si>
  <si>
    <t>Jolly Discs</t>
  </si>
  <si>
    <t>jollydiscs@gmail.com</t>
  </si>
  <si>
    <t>https://ra.co/dj/jollydiscs</t>
  </si>
  <si>
    <t>JONAS YAMER</t>
  </si>
  <si>
    <t xml:space="preserve">Jonas, </t>
  </si>
  <si>
    <t>jonasyamer@gmail.com</t>
  </si>
  <si>
    <t>https://ra.co/dj/jonasyamer</t>
  </si>
  <si>
    <t>Jonattan Levingstone</t>
  </si>
  <si>
    <t xml:space="preserve">Pablo, </t>
  </si>
  <si>
    <t>sloppyjjj@gmail.com</t>
  </si>
  <si>
    <t>https://ra.co/dj/jonattanlevingstone</t>
  </si>
  <si>
    <t>Jonny 'N' Travis</t>
  </si>
  <si>
    <t>jonnyntravis@gmail.com</t>
  </si>
  <si>
    <t>https://ra.co/dj/jonny'n'travis</t>
  </si>
  <si>
    <t>Joran van Pol</t>
  </si>
  <si>
    <t xml:space="preserve">Joran, </t>
  </si>
  <si>
    <t>info@joranvanpol.com</t>
  </si>
  <si>
    <t>https://ra.co/dj/joranvanpol</t>
  </si>
  <si>
    <t>Jorge Caiado</t>
  </si>
  <si>
    <t xml:space="preserve">Jorge, </t>
  </si>
  <si>
    <t>jorgecaiadomusic@gmail.com</t>
  </si>
  <si>
    <t>https://ra.co/dj/jorgecaiado</t>
  </si>
  <si>
    <t>Joss Moog</t>
  </si>
  <si>
    <t xml:space="preserve">Joss, </t>
  </si>
  <si>
    <t>jossmoog@gmail.com</t>
  </si>
  <si>
    <t>https://ra.co/dj/jossmoog</t>
  </si>
  <si>
    <t>J ROOM</t>
  </si>
  <si>
    <t xml:space="preserve">Jayes, </t>
  </si>
  <si>
    <t>jayes.jroom@gmail.com</t>
  </si>
  <si>
    <t>https://ra.co/dj/jroom</t>
  </si>
  <si>
    <t>Julian (AR)</t>
  </si>
  <si>
    <t xml:space="preserve">Sebastian, </t>
  </si>
  <si>
    <t>sebastian.a.bookings@gmail.com</t>
  </si>
  <si>
    <t>https://ra.co/dj/julian</t>
  </si>
  <si>
    <t>Julianna</t>
  </si>
  <si>
    <t xml:space="preserve">Julianna, </t>
  </si>
  <si>
    <t>julianna.cuervo@gmail.com</t>
  </si>
  <si>
    <t>Columbia</t>
  </si>
  <si>
    <t>https://ra.co/dj/julianna</t>
  </si>
  <si>
    <t>Julie Marghilano</t>
  </si>
  <si>
    <t xml:space="preserve">Julie, </t>
  </si>
  <si>
    <t>booking@sol-asylum.com</t>
  </si>
  <si>
    <t>https://ra.co/dj/juliemarghilano</t>
  </si>
  <si>
    <t>jun kamoda</t>
  </si>
  <si>
    <t xml:space="preserve">Jun, </t>
  </si>
  <si>
    <t>infokamodajun@gmail.com</t>
  </si>
  <si>
    <t>https://ra.co/dj/junkamoda</t>
  </si>
  <si>
    <t>Kablam</t>
  </si>
  <si>
    <t xml:space="preserve">Kasja, </t>
  </si>
  <si>
    <t>kablamkablamkablam@gmail.com</t>
  </si>
  <si>
    <t>https://ra.co/dj/kablam</t>
  </si>
  <si>
    <t>Kahuun</t>
  </si>
  <si>
    <t xml:space="preserve">Kahuun, </t>
  </si>
  <si>
    <t>kahuun@gmail.com</t>
  </si>
  <si>
    <t>https://ra.co/dj/kahuun</t>
  </si>
  <si>
    <t>Kalter Ende</t>
  </si>
  <si>
    <t>Oscar,</t>
  </si>
  <si>
    <t>concernsmusic@hotmail.com</t>
  </si>
  <si>
    <t>https://ra.co/dj/kalterende</t>
  </si>
  <si>
    <t>Kaltés</t>
  </si>
  <si>
    <t>Kaltés,</t>
  </si>
  <si>
    <t>kaltesandfriends@gmail.com</t>
  </si>
  <si>
    <t>https://ra.co/dj/kaltés</t>
  </si>
  <si>
    <t>Karmasound</t>
  </si>
  <si>
    <t xml:space="preserve">Damian, </t>
  </si>
  <si>
    <t>damianbotigue@gmail.com</t>
  </si>
  <si>
    <t>https://ra.co/dj/karmasound</t>
  </si>
  <si>
    <t>kask</t>
  </si>
  <si>
    <t xml:space="preserve">Andreas, </t>
  </si>
  <si>
    <t>kask.andreas@gmail.com</t>
  </si>
  <si>
    <t>https://ra.co/dj/kask</t>
  </si>
  <si>
    <t>KAUW</t>
  </si>
  <si>
    <t xml:space="preserve">Kauw, </t>
  </si>
  <si>
    <t>kauw11@icloud.com</t>
  </si>
  <si>
    <t>https://ra.co/dj/kauw</t>
  </si>
  <si>
    <t>KBK REC</t>
  </si>
  <si>
    <t>Sissel,</t>
  </si>
  <si>
    <t>kbkrecordings@gmail.com</t>
  </si>
  <si>
    <t>https://ra.co/dj/kbkrec</t>
  </si>
  <si>
    <t>Keith Worthy</t>
  </si>
  <si>
    <t>Keith,</t>
  </si>
  <si>
    <t>worthyisdeep@yahoo.com</t>
  </si>
  <si>
    <t>https://ra.co/dj/keithworthy</t>
  </si>
  <si>
    <t>Kemback</t>
  </si>
  <si>
    <t>Geoff</t>
  </si>
  <si>
    <t>kembacksound@gmail.com</t>
  </si>
  <si>
    <t>https://ra.co/dj/kemback</t>
  </si>
  <si>
    <t>Kevin Kendall</t>
  </si>
  <si>
    <t xml:space="preserve">Kevin, </t>
  </si>
  <si>
    <t>kevinbustermusic@gmail.com</t>
  </si>
  <si>
    <t>https://ra.co/dj/kevinkendall</t>
  </si>
  <si>
    <t>King Britt</t>
  </si>
  <si>
    <t xml:space="preserve">King, </t>
  </si>
  <si>
    <t>king@kingbritt.com</t>
  </si>
  <si>
    <t>https://ra.co/dj/kingbritt</t>
  </si>
  <si>
    <t>kl.ne/aphtc</t>
  </si>
  <si>
    <t>klnedubs@gmail.com</t>
  </si>
  <si>
    <t>https://ra.co/dj/kl.ne/aphtc</t>
  </si>
  <si>
    <t>Kode9</t>
  </si>
  <si>
    <t xml:space="preserve">Steve, </t>
  </si>
  <si>
    <t>djkode9@gmail.com</t>
  </si>
  <si>
    <t>https://ra.co/dj/kode9</t>
  </si>
  <si>
    <t>Koslif</t>
  </si>
  <si>
    <t xml:space="preserve">Koslif, </t>
  </si>
  <si>
    <t>koslif@cosmicleaf.com</t>
  </si>
  <si>
    <t>https://ra.co/dj/koslif</t>
  </si>
  <si>
    <t>L-Vis 1990 (James Connoly)</t>
  </si>
  <si>
    <t>thelegoff@gmail.com</t>
  </si>
  <si>
    <t>https://ra.co/dj/l-vis1990</t>
  </si>
  <si>
    <t>Laksa</t>
  </si>
  <si>
    <t>laksa5@outlook.com</t>
  </si>
  <si>
    <t>https://ra.co/dj/laksa</t>
  </si>
  <si>
    <t>Lakür</t>
  </si>
  <si>
    <t xml:space="preserve">Mara, </t>
  </si>
  <si>
    <t>maralakour@live.fr</t>
  </si>
  <si>
    <t>https://ra.co/dj/lakür</t>
  </si>
  <si>
    <t>lauer</t>
  </si>
  <si>
    <t>lauerdeejay@gmail.com</t>
  </si>
  <si>
    <t>https://ra.co/dj/lauer</t>
  </si>
  <si>
    <t>Laurent Garnier AAAA</t>
  </si>
  <si>
    <t xml:space="preserve">Laurent, </t>
  </si>
  <si>
    <t>press@laurentgarnier.com</t>
  </si>
  <si>
    <t>https://ra.co/dj/laurentgarnieraaaa</t>
  </si>
  <si>
    <t>LB aka LABAT</t>
  </si>
  <si>
    <t xml:space="preserve">LB, </t>
  </si>
  <si>
    <t>lbakalabat@gmail.com</t>
  </si>
  <si>
    <t>https://ra.co/dj/lbakalabat</t>
  </si>
  <si>
    <t>Lemna</t>
  </si>
  <si>
    <t>Maiko,</t>
  </si>
  <si>
    <t>lemnamusic@gmail.com</t>
  </si>
  <si>
    <t>Japan</t>
  </si>
  <si>
    <t>https://ra.co/dj/lemna</t>
  </si>
  <si>
    <t>lemosrecordings@gmail.com</t>
  </si>
  <si>
    <t>https://ra.co/dj/lemos</t>
  </si>
  <si>
    <t>Lenny Posso (Thema)</t>
  </si>
  <si>
    <t xml:space="preserve">Lenny, </t>
  </si>
  <si>
    <t>project.thema@gmail.com</t>
  </si>
  <si>
    <t>https://ra.co/dj/lennyposso</t>
  </si>
  <si>
    <t>leo anibaldi</t>
  </si>
  <si>
    <t>Leo,</t>
  </si>
  <si>
    <t>registrazioni.italiane@gmail.com</t>
  </si>
  <si>
    <t>https://ra.co/dj/leoanibaldi</t>
  </si>
  <si>
    <t>Leonid Nevermind</t>
  </si>
  <si>
    <t>Leonid,</t>
  </si>
  <si>
    <t>polyleonid@gmail.com</t>
  </si>
  <si>
    <t>https://ra.co/dj/leonidnevermind</t>
  </si>
  <si>
    <t>Levon Vincent</t>
  </si>
  <si>
    <t xml:space="preserve">Levon, </t>
  </si>
  <si>
    <t>levonvincent@gmail.com</t>
  </si>
  <si>
    <t>https://ra.co/dj/levonvincent</t>
  </si>
  <si>
    <t>Life Recorder (Kriss)</t>
  </si>
  <si>
    <t xml:space="preserve">Kriss, </t>
  </si>
  <si>
    <t>contact.liferecorder@gmail.com</t>
  </si>
  <si>
    <t>https://ra.co/dj/liferecorder</t>
  </si>
  <si>
    <t>Lipelis</t>
  </si>
  <si>
    <t>lipelismusic@gmail.com</t>
  </si>
  <si>
    <t>Russia</t>
  </si>
  <si>
    <t>https://ra.co/dj/lipelis</t>
  </si>
  <si>
    <t>Lisiere Collectif (Dan Gheorghe, Bogdan Ardeleanu &amp; Andu Simion)</t>
  </si>
  <si>
    <t>Dan, Bogdan &amp; Andu</t>
  </si>
  <si>
    <t>lisiere.collectif@gmail.com</t>
  </si>
  <si>
    <t>https://ra.co/dj/lisierecollectif</t>
  </si>
  <si>
    <t>Lock Eyes</t>
  </si>
  <si>
    <t>lockeyessound@gmail.com</t>
  </si>
  <si>
    <t>https://ra.co/dj/lockeyes</t>
  </si>
  <si>
    <t>Lola Luc</t>
  </si>
  <si>
    <t xml:space="preserve">Lola, </t>
  </si>
  <si>
    <t>lola.luc01@gmail.com</t>
  </si>
  <si>
    <t>https://ra.co/dj/lolaluc</t>
  </si>
  <si>
    <t>Lorenzo BITW</t>
  </si>
  <si>
    <t xml:space="preserve">Lorenzo, </t>
  </si>
  <si>
    <t>lorenzo.calpini@gmail.com</t>
  </si>
  <si>
    <t>https://ra.co/dj/lorenzobitw</t>
  </si>
  <si>
    <t>Louf</t>
  </si>
  <si>
    <t xml:space="preserve">Louis, </t>
  </si>
  <si>
    <t>louisfitton@gmail.com</t>
  </si>
  <si>
    <t>https://ra.co/dj/louf</t>
  </si>
  <si>
    <t>Lou Karsh</t>
  </si>
  <si>
    <t>Lucas,</t>
  </si>
  <si>
    <t>loukarsh@gmail.com</t>
  </si>
  <si>
    <t>Austria</t>
  </si>
  <si>
    <t>https://ra.co/dj/loukarsh</t>
  </si>
  <si>
    <t>Low Jack</t>
  </si>
  <si>
    <t>Philippe,</t>
  </si>
  <si>
    <t>editions.gravats@gmail.com</t>
  </si>
  <si>
    <t>https://ra.co/dj/lowjack</t>
  </si>
  <si>
    <t>Luca Rosa</t>
  </si>
  <si>
    <t xml:space="preserve">Luca, </t>
  </si>
  <si>
    <t>lucarosa@email.com</t>
  </si>
  <si>
    <t>https://ra.co/dj/lucarosa</t>
  </si>
  <si>
    <t>Lucas Welle</t>
  </si>
  <si>
    <t xml:space="preserve">Jim, </t>
  </si>
  <si>
    <t>lucaswellemusic@gmail.com</t>
  </si>
  <si>
    <t>https://ra.co/dj/lucaswelle</t>
  </si>
  <si>
    <t>Luca Vera</t>
  </si>
  <si>
    <t>lucasynapse@hotmail.com</t>
  </si>
  <si>
    <t>https://ra.co/dj/lucavera</t>
  </si>
  <si>
    <t>Luigi Tozzi</t>
  </si>
  <si>
    <t xml:space="preserve">Luigi, </t>
  </si>
  <si>
    <t>luigitozzi90@hotmail.com</t>
  </si>
  <si>
    <t>https://ra.co/dj/luigitozzi</t>
  </si>
  <si>
    <t>Lusine</t>
  </si>
  <si>
    <t>jeff@lusineweb.com</t>
  </si>
  <si>
    <t>https://ra.co/dj/lusine</t>
  </si>
  <si>
    <t>Maenad Veyl</t>
  </si>
  <si>
    <t>Thomas,</t>
  </si>
  <si>
    <t>info@maenadveyl.com</t>
  </si>
  <si>
    <t>https://ra.co/dj/maenadveyl</t>
  </si>
  <si>
    <t>Damon Palermo aka Magic Touch</t>
  </si>
  <si>
    <t>damonpalermo@gmail.com</t>
  </si>
  <si>
    <t>https://ra.co/dj/magictouch</t>
  </si>
  <si>
    <t>Malin Genie</t>
  </si>
  <si>
    <t xml:space="preserve">Malin, </t>
  </si>
  <si>
    <t>contact@malingeniemusic.com</t>
  </si>
  <si>
    <t>https://ra.co/dj/malingenie</t>
  </si>
  <si>
    <t>mallard (Rhythm Section)</t>
  </si>
  <si>
    <t xml:space="preserve">Marco, </t>
  </si>
  <si>
    <t>mallardmarco@gmail.com</t>
  </si>
  <si>
    <t>https://ra.co/dj/mallard</t>
  </si>
  <si>
    <t>Marcio Neves</t>
  </si>
  <si>
    <t xml:space="preserve">Marcio, </t>
  </si>
  <si>
    <t>marcioneves@yahoo.com</t>
  </si>
  <si>
    <t>https://ra.co/dj/marcioneves</t>
  </si>
  <si>
    <t>Mark Farina</t>
  </si>
  <si>
    <t>innercise.inc@gmail.com</t>
  </si>
  <si>
    <t>https://ra.co/dj/markfarina</t>
  </si>
  <si>
    <t>Mark Forshaw</t>
  </si>
  <si>
    <t>outofboundssounds@yahoo.co.uk</t>
  </si>
  <si>
    <t>https://ra.co/dj/markforshaw</t>
  </si>
  <si>
    <t>Markus Sommer</t>
  </si>
  <si>
    <t xml:space="preserve">Markus, </t>
  </si>
  <si>
    <t>markus@pagerrecords.com</t>
  </si>
  <si>
    <t>https://ra.co/dj/markussommer</t>
  </si>
  <si>
    <t>Martyn</t>
  </si>
  <si>
    <t>info@3024world.com</t>
  </si>
  <si>
    <t>https://ra.co/dj/martyn</t>
  </si>
  <si>
    <t>Masalo</t>
  </si>
  <si>
    <t xml:space="preserve">Masalo, </t>
  </si>
  <si>
    <t>masalo.music@gmail.com</t>
  </si>
  <si>
    <t>https://ra.co/dj/masalo</t>
  </si>
  <si>
    <t>mattiik</t>
  </si>
  <si>
    <t xml:space="preserve">Matt, </t>
  </si>
  <si>
    <t>mattcowell93@gmail.com</t>
  </si>
  <si>
    <t>https://ra.co/dj/mattiik</t>
  </si>
  <si>
    <t>Matt Karmil</t>
  </si>
  <si>
    <t>mattkarmil@gmail.com</t>
  </si>
  <si>
    <t>https://ra.co/dj/mattkarmil</t>
  </si>
  <si>
    <t>Max Cooper</t>
  </si>
  <si>
    <t xml:space="preserve">Max, </t>
  </si>
  <si>
    <t>max@maxcooper.net</t>
  </si>
  <si>
    <t>https://ra.co/dj/maxcooper</t>
  </si>
  <si>
    <t xml:space="preserve">Amadeo Savio, </t>
  </si>
  <si>
    <t>Amadeo</t>
  </si>
  <si>
    <t>amadeo.savio@gmail.com</t>
  </si>
  <si>
    <t>https://ra.co/dj/medicis</t>
  </si>
  <si>
    <t>Meine Nacht</t>
  </si>
  <si>
    <t>breakwavedj@gmail.com</t>
  </si>
  <si>
    <t>https://ra.co/dj/meinenacht</t>
  </si>
  <si>
    <t>Meraki Soul</t>
  </si>
  <si>
    <t>merakisoul@hotmail.com</t>
  </si>
  <si>
    <t>https://ra.co/dj/merakisoul</t>
  </si>
  <si>
    <t>Metrist</t>
  </si>
  <si>
    <t xml:space="preserve">guys </t>
  </si>
  <si>
    <t>jsh.metrist@gmail.com</t>
  </si>
  <si>
    <t>https://ra.co/dj/metrist</t>
  </si>
  <si>
    <t>Metropolitan Soul Museum</t>
  </si>
  <si>
    <t>metrosoulm@gmail.com</t>
  </si>
  <si>
    <t>https://ra.co/dj/metropolitansoulmuseum</t>
  </si>
  <si>
    <t>Miagma</t>
  </si>
  <si>
    <t xml:space="preserve">Donald, </t>
  </si>
  <si>
    <t>miagmatunes@gmail.com</t>
  </si>
  <si>
    <t>https://ra.co/dj/miagma</t>
  </si>
  <si>
    <t>Michael Claus</t>
  </si>
  <si>
    <t xml:space="preserve">Michiel. </t>
  </si>
  <si>
    <t>mclausaudio@gmail.com</t>
  </si>
  <si>
    <t>https://ra.co/dj/michaelclaus</t>
  </si>
  <si>
    <t>Michael Iwatsu</t>
  </si>
  <si>
    <t>michaeliwatsu@gmail.com</t>
  </si>
  <si>
    <t>https://ra.co/dj/michaeliwatsu</t>
  </si>
  <si>
    <t>Midnight Snacks</t>
  </si>
  <si>
    <t xml:space="preserve">Paul, </t>
  </si>
  <si>
    <t>paul@midnightsnacksmusic.com</t>
  </si>
  <si>
    <t>https://ra.co/dj/midnightsnacks</t>
  </si>
  <si>
    <t>Marlon Hoffstadt</t>
  </si>
  <si>
    <t xml:space="preserve">Marlon, </t>
  </si>
  <si>
    <t>info@marlonhoffstadt.com</t>
  </si>
  <si>
    <t>https://ra.co/dj/midnightthemes</t>
  </si>
  <si>
    <t>Mihai POL</t>
  </si>
  <si>
    <t>Mihai,</t>
  </si>
  <si>
    <t>mihaipolbrasov@gmail.com</t>
  </si>
  <si>
    <t>https://ra.co/dj/mihaipol</t>
  </si>
  <si>
    <t>Mike Parker</t>
  </si>
  <si>
    <t xml:space="preserve">Mike, </t>
  </si>
  <si>
    <t>mptr909@gmail.com</t>
  </si>
  <si>
    <t>https://ra.co/dj/mikeparker</t>
  </si>
  <si>
    <t>Minimal Violence</t>
  </si>
  <si>
    <t>Ash Luk &amp; Lida,</t>
  </si>
  <si>
    <t>minimalviolence@gmail.com</t>
  </si>
  <si>
    <t>https://ra.co/dj/minimalviolence</t>
  </si>
  <si>
    <t>Miss Red</t>
  </si>
  <si>
    <t>Red,</t>
  </si>
  <si>
    <t>missred048@gmail.com</t>
  </si>
  <si>
    <t>https://ra.co/dj/missred</t>
  </si>
  <si>
    <t>Module One</t>
  </si>
  <si>
    <t>vic.kiktenko@gmail.com</t>
  </si>
  <si>
    <t>https://ra.co/dj/moduleone</t>
  </si>
  <si>
    <t>Module Werk</t>
  </si>
  <si>
    <t>modulewerk@gmail.com</t>
  </si>
  <si>
    <t>https://ra.co/dj/modulewerk</t>
  </si>
  <si>
    <t>MOONLIT VISION (Elliot Adamson)</t>
  </si>
  <si>
    <t>moonlitvision@hotmail.com</t>
  </si>
  <si>
    <t>https://ra.co/dj/moonlitvision</t>
  </si>
  <si>
    <t>Moscoman</t>
  </si>
  <si>
    <t xml:space="preserve">Moscoman, </t>
  </si>
  <si>
    <t>mgmt@moscoman.com</t>
  </si>
  <si>
    <t>https://ra.co/dj/moscoman</t>
  </si>
  <si>
    <t>Mountain People</t>
  </si>
  <si>
    <t>mountainpeople@gmail.com</t>
  </si>
  <si>
    <t>https://ra.co/dj/mountainpeople</t>
  </si>
  <si>
    <t>Mozaika</t>
  </si>
  <si>
    <t>thisismozaika@gmail.com</t>
  </si>
  <si>
    <t>Poland</t>
  </si>
  <si>
    <t>https://ra.co/dj/mozaika</t>
  </si>
  <si>
    <t>MR TC</t>
  </si>
  <si>
    <t>thomasleaclarke@gmail.com</t>
  </si>
  <si>
    <t>https://ra.co/dj/mrtc</t>
  </si>
  <si>
    <t>Myles Bigelow</t>
  </si>
  <si>
    <t xml:space="preserve">Myles, </t>
  </si>
  <si>
    <t>mylesbigelow@gmail.com</t>
  </si>
  <si>
    <t>https://ra.co/dj/mylesbigelow</t>
  </si>
  <si>
    <t>Mystery Affair</t>
  </si>
  <si>
    <t>mysteryaffairmusic@gmail.com</t>
  </si>
  <si>
    <t>https://ra.co/dj/mysteryaffair</t>
  </si>
  <si>
    <t>Rolando</t>
  </si>
  <si>
    <t>mrsrolando@outlook.com</t>
  </si>
  <si>
    <t>https://ra.co/dj/nastia</t>
  </si>
  <si>
    <t>Nathan Melja</t>
  </si>
  <si>
    <t xml:space="preserve">Nathan, </t>
  </si>
  <si>
    <t>melja.dj@gmail.com</t>
  </si>
  <si>
    <t>https://ra.co/dj/nathanmelja</t>
  </si>
  <si>
    <t>Nazar</t>
  </si>
  <si>
    <t>Alcides,</t>
  </si>
  <si>
    <t>nazarembassy@gmail.com</t>
  </si>
  <si>
    <t>https://ra.co/dj/nazar</t>
  </si>
  <si>
    <t>Neinzer</t>
  </si>
  <si>
    <t>neinzer.music@gmail.com</t>
  </si>
  <si>
    <t>https://ra.co/dj/neinzer</t>
  </si>
  <si>
    <t>Nicolas Barnes</t>
  </si>
  <si>
    <t>ecoulsnd@gmail.com</t>
  </si>
  <si>
    <t>Latvia</t>
  </si>
  <si>
    <t>https://ra.co/dj/nicolasbarnes</t>
  </si>
  <si>
    <t>Niko Marks</t>
  </si>
  <si>
    <t xml:space="preserve">Niko, </t>
  </si>
  <si>
    <t>info@nikomarks.com</t>
  </si>
  <si>
    <t>https://ra.co/dj/nikomarks</t>
  </si>
  <si>
    <t>Nite Fleit</t>
  </si>
  <si>
    <t xml:space="preserve">Nite fleit, </t>
  </si>
  <si>
    <t>nitefleit@gmail.com</t>
  </si>
  <si>
    <t>https://ra.co/dj/nitefleit</t>
  </si>
  <si>
    <t>No Moon</t>
  </si>
  <si>
    <t>nomoontrax@gmail.com</t>
  </si>
  <si>
    <t>https://ra.co/dj/nomoon</t>
  </si>
  <si>
    <t>NORTH LAKE</t>
  </si>
  <si>
    <t>Isaac,</t>
  </si>
  <si>
    <t>northlakesound@gmail.com</t>
  </si>
  <si>
    <t>https://ra.co/dj/northlake</t>
  </si>
  <si>
    <t>Objection</t>
  </si>
  <si>
    <t>raveloperevents@gmail.com</t>
  </si>
  <si>
    <t>https://ra.co/dj/objection</t>
  </si>
  <si>
    <t>Om Unit</t>
  </si>
  <si>
    <t>info@omunit.com</t>
  </si>
  <si>
    <t>https://ra.co/dj/omunit</t>
  </si>
  <si>
    <t>ONLY SLAVE NATION</t>
  </si>
  <si>
    <t>alternatif-music@hotmail.fr</t>
  </si>
  <si>
    <t>https://ra.co/dj/onlyslavenation</t>
  </si>
  <si>
    <t>Onoffon</t>
  </si>
  <si>
    <t>on.off.on.band@gmail.com</t>
  </si>
  <si>
    <t>https://ra.co/dj/onoffon</t>
  </si>
  <si>
    <t>ONTHEGROUND</t>
  </si>
  <si>
    <t>Sergey and Andy,</t>
  </si>
  <si>
    <t>onthegroundberlin@gmail.com</t>
  </si>
  <si>
    <t>https://ra.co/dj/ontheground</t>
  </si>
  <si>
    <t>Opal Sunn</t>
  </si>
  <si>
    <t>planetsundae@gmail.com</t>
  </si>
  <si>
    <t>https://ra.co/dj/opalsunn</t>
  </si>
  <si>
    <t>Oren Marzam</t>
  </si>
  <si>
    <t xml:space="preserve">Oren, </t>
  </si>
  <si>
    <t>oren.smtng@gmail.com</t>
  </si>
  <si>
    <t>https://ra.co/dj/orenmarzam</t>
  </si>
  <si>
    <t>Orlando</t>
  </si>
  <si>
    <t>Orlando,</t>
  </si>
  <si>
    <t>want2bookorlando@gmail.com</t>
  </si>
  <si>
    <t>https://ra.co/dj/orlando</t>
  </si>
  <si>
    <t>Orson Wells</t>
  </si>
  <si>
    <t xml:space="preserve">Orson, </t>
  </si>
  <si>
    <t>management@cumacbookings.com</t>
  </si>
  <si>
    <t>https://ra.co/dj/orsonwells</t>
  </si>
  <si>
    <t>Elena Colombi (Osàre! Editions)</t>
  </si>
  <si>
    <t>Elena,</t>
  </si>
  <si>
    <t>osare.editions@gmail.com</t>
  </si>
  <si>
    <t>https://ra.co/dj/osàre!editions</t>
  </si>
  <si>
    <t>Oscuro Music</t>
  </si>
  <si>
    <t>Juan and Lee,</t>
  </si>
  <si>
    <t>oscuromusicleeds@gmail.com</t>
  </si>
  <si>
    <t>https://ra.co/dj/oscuromusic</t>
  </si>
  <si>
    <t>Pablo Romero</t>
  </si>
  <si>
    <t>Pablo</t>
  </si>
  <si>
    <t>pablo@archiviorecords.com</t>
  </si>
  <si>
    <t>https://ra.co/dj/pabloromero</t>
  </si>
  <si>
    <t>Parviz</t>
  </si>
  <si>
    <t>Alain-Parviz,</t>
  </si>
  <si>
    <t>parvizsolt@gmail.com</t>
  </si>
  <si>
    <t>https://ra.co/dj/parviz</t>
  </si>
  <si>
    <t>Markus Suckut</t>
  </si>
  <si>
    <t>hello@markussuckut.com</t>
  </si>
  <si>
    <t>https://ra.co/dj/patternresearch</t>
  </si>
  <si>
    <t>Paula Cazenave</t>
  </si>
  <si>
    <t xml:space="preserve">Paula, </t>
  </si>
  <si>
    <t>info@paulacazenave.com</t>
  </si>
  <si>
    <t>https://ra.co/dj/paulacazenave</t>
  </si>
  <si>
    <t>Paula Tape</t>
  </si>
  <si>
    <t>infopaulatape@gmail.com</t>
  </si>
  <si>
    <t>https://ra.co/dj/paulatape</t>
  </si>
  <si>
    <t>Mr TC</t>
  </si>
  <si>
    <t>phasegroupmusic@gmail.com</t>
  </si>
  <si>
    <t>https://ra.co/dj/peggygou</t>
  </si>
  <si>
    <t>Pelle</t>
  </si>
  <si>
    <t>pelleloopik@gmail.com</t>
  </si>
  <si>
    <t>https://ra.co/dj/pelle</t>
  </si>
  <si>
    <t>PERKO</t>
  </si>
  <si>
    <t>perkopair@gmail.com</t>
  </si>
  <si>
    <t>https://ra.co/dj/perko</t>
  </si>
  <si>
    <t>Peter Kirn</t>
  </si>
  <si>
    <t xml:space="preserve">Peter, </t>
  </si>
  <si>
    <t>peter@cdm.link</t>
  </si>
  <si>
    <t>https://ra.co/dj/peterkirn</t>
  </si>
  <si>
    <t>Esther Dune</t>
  </si>
  <si>
    <t xml:space="preserve">Esther, </t>
  </si>
  <si>
    <t>info@estherduijn.com</t>
  </si>
  <si>
    <t>https://ra.co/dj/petetong</t>
  </si>
  <si>
    <t>Pieter Jansen</t>
  </si>
  <si>
    <t xml:space="preserve">Pieter, </t>
  </si>
  <si>
    <t>info@yeyeh.nl</t>
  </si>
  <si>
    <t>https://ra.co/dj/pieterjansen</t>
  </si>
  <si>
    <t>PillowTalk</t>
  </si>
  <si>
    <t>michael@pillowtalkmusic.com</t>
  </si>
  <si>
    <t>https://ra.co/dj/pillowtalk</t>
  </si>
  <si>
    <t>PISTOL PETE</t>
  </si>
  <si>
    <t>Pete,</t>
  </si>
  <si>
    <t>pete@spekta.se</t>
  </si>
  <si>
    <t>https://ra.co/dj/pistolpete</t>
  </si>
  <si>
    <t>Plant43</t>
  </si>
  <si>
    <t xml:space="preserve">Emile, </t>
  </si>
  <si>
    <t>emile@plant43.com</t>
  </si>
  <si>
    <t>https://ra.co/dj/plant43</t>
  </si>
  <si>
    <t>Ploy</t>
  </si>
  <si>
    <t>ploymakesmusic@gmail.com</t>
  </si>
  <si>
    <t>https://ra.co/dj/ploy</t>
  </si>
  <si>
    <t>PØLI (HEX)</t>
  </si>
  <si>
    <t>poligonism@gmail.com</t>
  </si>
  <si>
    <t>https://ra.co/dj/pøli</t>
  </si>
  <si>
    <t>pontchartrain</t>
  </si>
  <si>
    <t xml:space="preserve">Dustin, </t>
  </si>
  <si>
    <t>dustin@pontchartrain.us</t>
  </si>
  <si>
    <t>https://ra.co/dj/pontchartrain</t>
  </si>
  <si>
    <t>Portable</t>
  </si>
  <si>
    <t>Alan</t>
  </si>
  <si>
    <t>alanportable@gmail.com</t>
  </si>
  <si>
    <t>South Africa</t>
  </si>
  <si>
    <t>https://ra.co/dj/portable</t>
  </si>
  <si>
    <t>Prequel</t>
  </si>
  <si>
    <t xml:space="preserve">Jamie, </t>
  </si>
  <si>
    <t>dj.prequel@gmail.com</t>
  </si>
  <si>
    <t>https://ra.co/dj/prequel</t>
  </si>
  <si>
    <t>Pretty Pink</t>
  </si>
  <si>
    <t>booking@prettypink.de</t>
  </si>
  <si>
    <t>https://ra.co/dj/prettypink</t>
  </si>
  <si>
    <t>Primary Perception</t>
  </si>
  <si>
    <t>Nichel,</t>
  </si>
  <si>
    <t>primaryperceptionmusic@gmail.com</t>
  </si>
  <si>
    <t>https://ra.co/dj/primaryperception</t>
  </si>
  <si>
    <t>private Press</t>
  </si>
  <si>
    <t>rawrawfeeling@gmail.com</t>
  </si>
  <si>
    <t>https://ra.co/dj/privatepress</t>
  </si>
  <si>
    <t>Project Sandro</t>
  </si>
  <si>
    <t xml:space="preserve">Sandro, </t>
  </si>
  <si>
    <t>tony@adultcontemporary.org</t>
  </si>
  <si>
    <t>https://ra.co/dj/projectsandro</t>
  </si>
  <si>
    <t>Puzzle</t>
  </si>
  <si>
    <t>Jason,</t>
  </si>
  <si>
    <t>coletivopuzzle@gmail.com</t>
  </si>
  <si>
    <t>https://ra.co/dj/puzzle</t>
  </si>
  <si>
    <t>Alexander Skancke (Quirk)</t>
  </si>
  <si>
    <t>helloquirk@gmail.com</t>
  </si>
  <si>
    <t>https://ra.co/dj/quirk</t>
  </si>
  <si>
    <t>Raf Reza</t>
  </si>
  <si>
    <t xml:space="preserve">Reza, </t>
  </si>
  <si>
    <t>reza.rafayat@gmail.com</t>
  </si>
  <si>
    <t>https://ra.co/dj/rafreza</t>
  </si>
  <si>
    <t>Rebar</t>
  </si>
  <si>
    <t xml:space="preserve">Rebar, </t>
  </si>
  <si>
    <t>rebar@made-of-concrete.com</t>
  </si>
  <si>
    <t>https://ra.co/dj/rebar</t>
  </si>
  <si>
    <t>Reformed Society</t>
  </si>
  <si>
    <t>Harsh,</t>
  </si>
  <si>
    <t>reformedsociety@yahoo.com</t>
  </si>
  <si>
    <t>https://ra.co/dj/reformedsociety</t>
  </si>
  <si>
    <t>Reiten</t>
  </si>
  <si>
    <t xml:space="preserve">Reiten, </t>
  </si>
  <si>
    <t>reiten.contact@gmail.com</t>
  </si>
  <si>
    <t>https://ra.co/dj/reiten</t>
  </si>
  <si>
    <t>Remco Beekwilder</t>
  </si>
  <si>
    <t>Remco,</t>
  </si>
  <si>
    <t>info@remcobeekwilder.com</t>
  </si>
  <si>
    <t>https://ra.co/dj/remcobeekwilder</t>
  </si>
  <si>
    <t>Remi Mazet</t>
  </si>
  <si>
    <t xml:space="preserve">Remi, </t>
  </si>
  <si>
    <t>remi.mazet.music@gmail.com</t>
  </si>
  <si>
    <t>https://ra.co/dj/remimazet</t>
  </si>
  <si>
    <t>Rhoowax</t>
  </si>
  <si>
    <t xml:space="preserve">Rosario, </t>
  </si>
  <si>
    <t>rhoowax@hotmail.com</t>
  </si>
  <si>
    <t>https://ra.co/dj/rhoowax</t>
  </si>
  <si>
    <t>Ricky Razu</t>
  </si>
  <si>
    <t xml:space="preserve">Ricky, </t>
  </si>
  <si>
    <t>rickyrazumusic@gmail.com</t>
  </si>
  <si>
    <t>Belgium</t>
  </si>
  <si>
    <t>https://ra.co/dj/rickyrazu</t>
  </si>
  <si>
    <t>Robert Owens (Trax, Systematic, THR)</t>
  </si>
  <si>
    <t xml:space="preserve">Robert, </t>
  </si>
  <si>
    <t>robertowens1@btinternet.com</t>
  </si>
  <si>
    <t>https://ra.co/dj/robertowens</t>
  </si>
  <si>
    <t>Romare</t>
  </si>
  <si>
    <t>Romare,</t>
  </si>
  <si>
    <t>romare.music@gmail.com</t>
  </si>
  <si>
    <t>https://ra.co/dj/romare</t>
  </si>
  <si>
    <t>Ron</t>
  </si>
  <si>
    <t xml:space="preserve">Ron, </t>
  </si>
  <si>
    <t>roneus81@gmail.com</t>
  </si>
  <si>
    <t>https://ra.co/dj/ron</t>
  </si>
  <si>
    <t>Ron Carroll</t>
  </si>
  <si>
    <t>roncarrollbmc@gmail.com</t>
  </si>
  <si>
    <t>https://ra.co/dj/roncarroll</t>
  </si>
  <si>
    <t>Ron Maino</t>
  </si>
  <si>
    <t>ron.maino@gmail.com</t>
  </si>
  <si>
    <t>https://ra.co/dj/ronmaino</t>
  </si>
  <si>
    <t>Roots For Bloom (Jamie Trench)</t>
  </si>
  <si>
    <t>jt.rootsforbloom@gmail.com</t>
  </si>
  <si>
    <t>https://ra.co/dj/rootsforbloom</t>
  </si>
  <si>
    <t>Rudolf Dorr</t>
  </si>
  <si>
    <t xml:space="preserve">Rudolf, </t>
  </si>
  <si>
    <t>rudolf.c.dorr@gmail.com</t>
  </si>
  <si>
    <t>https://ra.co/dj/rudolfdorr</t>
  </si>
  <si>
    <t>Rudy's midnight machine</t>
  </si>
  <si>
    <t xml:space="preserve">Robin, </t>
  </si>
  <si>
    <t>robinlee28@gmail.com</t>
  </si>
  <si>
    <t>https://ra.co/dj/rudy'smidnightmachine</t>
  </si>
  <si>
    <t>Rülen</t>
  </si>
  <si>
    <t xml:space="preserve">Henihd, </t>
  </si>
  <si>
    <t>henrihd.dubois@orange.fr</t>
  </si>
  <si>
    <t>https://ra.co/dj/rülen</t>
  </si>
  <si>
    <t>Rupert Marnie</t>
  </si>
  <si>
    <t xml:space="preserve">Rupert, </t>
  </si>
  <si>
    <t>rupert.marnie@gmail.com</t>
  </si>
  <si>
    <t>https://ra.co/dj/rupertmarnie</t>
  </si>
  <si>
    <t>Russell E.L. Butler</t>
  </si>
  <si>
    <t xml:space="preserve">Russell, </t>
  </si>
  <si>
    <t>russell.el.butler@gmail.com</t>
  </si>
  <si>
    <t>https://ra.co/dj/russellelbutler</t>
  </si>
  <si>
    <t>S.O.N.S.</t>
  </si>
  <si>
    <t xml:space="preserve">Namashin, </t>
  </si>
  <si>
    <t>namashin.sons@gmail.com</t>
  </si>
  <si>
    <t>https://ra.co/dj/s.o.n.s.</t>
  </si>
  <si>
    <t>Saint Paul (Moonrise Hill Material)</t>
  </si>
  <si>
    <t>stpaulmusicprod@gmail.com</t>
  </si>
  <si>
    <t>https://ra.co/dj/saintpaul</t>
  </si>
  <si>
    <t>Salary Boy</t>
  </si>
  <si>
    <t>thesalaryboy@gmail.com</t>
  </si>
  <si>
    <t>https://ra.co/dj/salaryboy</t>
  </si>
  <si>
    <t>Sal Dulu</t>
  </si>
  <si>
    <t>Sal</t>
  </si>
  <si>
    <t>saldulumusic@gmail.com</t>
  </si>
  <si>
    <t>https://ra.co/dj/saldulu</t>
  </si>
  <si>
    <t>Sami Dilla</t>
  </si>
  <si>
    <t xml:space="preserve">Sami, </t>
  </si>
  <si>
    <t>samidillamusic@gmail.com</t>
  </si>
  <si>
    <t>https://ra.co/dj/samidilla</t>
  </si>
  <si>
    <t>Sandboards</t>
  </si>
  <si>
    <t xml:space="preserve">Eden, </t>
  </si>
  <si>
    <t>mrsandboard@gmail.com</t>
  </si>
  <si>
    <t>New Zealand</t>
  </si>
  <si>
    <t>https://ra.co/dj/sandboards</t>
  </si>
  <si>
    <t>Sasaki Hiroaki</t>
  </si>
  <si>
    <t xml:space="preserve">Sasaki, </t>
  </si>
  <si>
    <t>info@yotsume-music.com</t>
  </si>
  <si>
    <t>https://ra.co/dj/sasakihiroaki</t>
  </si>
  <si>
    <t>Savile</t>
  </si>
  <si>
    <t xml:space="preserve">Savile, </t>
  </si>
  <si>
    <t>gbd@savile.cc</t>
  </si>
  <si>
    <t>https://ra.co/dj/savile</t>
  </si>
  <si>
    <t>Sean OD</t>
  </si>
  <si>
    <t xml:space="preserve">Sean, </t>
  </si>
  <si>
    <t>sean.odaly1@gmail.com</t>
  </si>
  <si>
    <t>https://ra.co/dj/seanod</t>
  </si>
  <si>
    <t>Pan-Pot (Second State)</t>
  </si>
  <si>
    <t>info@secondstate.net</t>
  </si>
  <si>
    <t>https://ra.co/dj/secondstate</t>
  </si>
  <si>
    <t>Second Storey</t>
  </si>
  <si>
    <t xml:space="preserve">Alec, </t>
  </si>
  <si>
    <t>alec@secondstorey.co.uk</t>
  </si>
  <si>
    <t>https://ra.co/dj/secondstorey</t>
  </si>
  <si>
    <t>Secret Fusion</t>
  </si>
  <si>
    <t>label@secretfusion.hu</t>
  </si>
  <si>
    <t>Hungary</t>
  </si>
  <si>
    <t>https://ra.co/dj/secretfusion</t>
  </si>
  <si>
    <t>Sene</t>
  </si>
  <si>
    <t xml:space="preserve">Erwan, </t>
  </si>
  <si>
    <t>erwansene@gmail.com</t>
  </si>
  <si>
    <t>https://ra.co/dj/sene</t>
  </si>
  <si>
    <t>Sevensol</t>
  </si>
  <si>
    <t>Manamana,</t>
  </si>
  <si>
    <t>info@kann-records.com</t>
  </si>
  <si>
    <t>https://ra.co/dj/sevensol</t>
  </si>
  <si>
    <t>Shackleton</t>
  </si>
  <si>
    <t xml:space="preserve">Simon, </t>
  </si>
  <si>
    <t>simon@simonshackleton.org</t>
  </si>
  <si>
    <t>https://ra.co/dj/shackleton</t>
  </si>
  <si>
    <t>Shan</t>
  </si>
  <si>
    <t xml:space="preserve">Victor, </t>
  </si>
  <si>
    <t>vs@victorshan.com</t>
  </si>
  <si>
    <t>https://ra.co/dj/shan</t>
  </si>
  <si>
    <t>Shazz</t>
  </si>
  <si>
    <t>contact@shazz.fr</t>
  </si>
  <si>
    <t>https://ra.co/dj/shazz</t>
  </si>
  <si>
    <t>She's Drunk</t>
  </si>
  <si>
    <t>contactshesdrunk@gmail.com</t>
  </si>
  <si>
    <t>https://ra.co/dj/she'sdrunk</t>
  </si>
  <si>
    <t>Shy One</t>
  </si>
  <si>
    <t xml:space="preserve">Shy, </t>
  </si>
  <si>
    <t>tunes.shyone@gmail.com</t>
  </si>
  <si>
    <t>https://ra.co/dj/shyone</t>
  </si>
  <si>
    <t>Sign Libra</t>
  </si>
  <si>
    <t>Agata,</t>
  </si>
  <si>
    <t>signlibrachannel@gmail.com</t>
  </si>
  <si>
    <t>https://ra.co/dj/signlibra</t>
  </si>
  <si>
    <t>Silverlining Dubs</t>
  </si>
  <si>
    <t xml:space="preserve">Asad, </t>
  </si>
  <si>
    <t>silverliningdubs@gmail.com</t>
  </si>
  <si>
    <t>https://ra.co/dj/silverliningdubs</t>
  </si>
  <si>
    <t>Simone Gatto</t>
  </si>
  <si>
    <t xml:space="preserve">Simone, </t>
  </si>
  <si>
    <t>simone@out-er.com</t>
  </si>
  <si>
    <t>https://ra.co/dj/simonegatto</t>
  </si>
  <si>
    <t>Sissel Wincent</t>
  </si>
  <si>
    <t xml:space="preserve">Sissel, </t>
  </si>
  <si>
    <t>sisselwww@gmail.com</t>
  </si>
  <si>
    <t>https://ra.co/dj/sisselwincent</t>
  </si>
  <si>
    <t>Skelesys</t>
  </si>
  <si>
    <t>skelesysmusic@live.com</t>
  </si>
  <si>
    <t>https://ra.co/dj/skelesys</t>
  </si>
  <si>
    <t>Steven Julien</t>
  </si>
  <si>
    <t xml:space="preserve">Steven, </t>
  </si>
  <si>
    <t>deepfever80@gmail.com</t>
  </si>
  <si>
    <t>https://ra.co/dj/slam</t>
  </si>
  <si>
    <t>Slim Media Player</t>
  </si>
  <si>
    <t xml:space="preserve">Samuel, </t>
  </si>
  <si>
    <t>samuelscottrutledge@gmail.com</t>
  </si>
  <si>
    <t>https://ra.co/dj/slimmediaplayer</t>
  </si>
  <si>
    <t>slim steve</t>
  </si>
  <si>
    <t>slimsteve808@gmail.com</t>
  </si>
  <si>
    <t>https://ra.co/dj/slimsteve</t>
  </si>
  <si>
    <t>SlothBoogie</t>
  </si>
  <si>
    <t xml:space="preserve">Patrick, </t>
  </si>
  <si>
    <t>patrick@slothboogie.com</t>
  </si>
  <si>
    <t>https://ra.co/dj/slothboogie</t>
  </si>
  <si>
    <t>Soichi Terada</t>
  </si>
  <si>
    <t xml:space="preserve">Soichi, </t>
  </si>
  <si>
    <t>fareastrecording@gmail.com</t>
  </si>
  <si>
    <t>https://ra.co/dj/soichiterada</t>
  </si>
  <si>
    <t>Solar</t>
  </si>
  <si>
    <t>Solar,</t>
  </si>
  <si>
    <t>solarwwa@gmail.com</t>
  </si>
  <si>
    <t>https://ra.co/dj/solar</t>
  </si>
  <si>
    <t>Sol Ortega</t>
  </si>
  <si>
    <t xml:space="preserve">Maria, </t>
  </si>
  <si>
    <t>mariasolortega@hotmail.com</t>
  </si>
  <si>
    <t>https://ra.co/dj/solortega</t>
  </si>
  <si>
    <t>Somatic Rituals</t>
  </si>
  <si>
    <t>somaticritualsmusic@gmail.com</t>
  </si>
  <si>
    <t>https://ra.co/dj/somaticrituals</t>
  </si>
  <si>
    <t>Sophia Saze</t>
  </si>
  <si>
    <t xml:space="preserve">Sophia, </t>
  </si>
  <si>
    <t>sophiasaze@gmail.com</t>
  </si>
  <si>
    <t>https://ra.co/dj/sophiasaze</t>
  </si>
  <si>
    <t>Soramimi</t>
  </si>
  <si>
    <t>Celia,</t>
  </si>
  <si>
    <t>dusknotesinfo@gmail.com</t>
  </si>
  <si>
    <t>https://ra.co/dj/soramimi</t>
  </si>
  <si>
    <t>Parris</t>
  </si>
  <si>
    <t xml:space="preserve">Parris, </t>
  </si>
  <si>
    <t>parris1.dj@gmail.com</t>
  </si>
  <si>
    <t>https://ra.co/dj/soundmanchronicles</t>
  </si>
  <si>
    <t>South London Press</t>
  </si>
  <si>
    <t>southlondonpress111@gmail.com</t>
  </si>
  <si>
    <t>https://ra.co/dj/southlondonpress</t>
  </si>
  <si>
    <t>Stephane Ghenacia</t>
  </si>
  <si>
    <t xml:space="preserve">Stephane, </t>
  </si>
  <si>
    <t>s.ghenacia@hotmail.com</t>
  </si>
  <si>
    <t>https://ra.co/dj/stephaneghenacia</t>
  </si>
  <si>
    <t>Huerta</t>
  </si>
  <si>
    <t>Steve,</t>
  </si>
  <si>
    <t>schuerta2@gmail.com</t>
  </si>
  <si>
    <t>https://ra.co/dj/stevehuerta</t>
  </si>
  <si>
    <t>Steve Murphy</t>
  </si>
  <si>
    <t>stevemurphyandco@gmail.com</t>
  </si>
  <si>
    <t>https://ra.co/dj/stevemurphy</t>
  </si>
  <si>
    <t>Steven Rutter</t>
  </si>
  <si>
    <t>label@firescope.co.uk</t>
  </si>
  <si>
    <t>https://ra.co/dj/stevenrutter</t>
  </si>
  <si>
    <t>STRAFE</t>
  </si>
  <si>
    <t>std_music@msn.com</t>
  </si>
  <si>
    <t>https://ra.co/dj/strafe</t>
  </si>
  <si>
    <t>Sublee</t>
  </si>
  <si>
    <t xml:space="preserve">Stefan, </t>
  </si>
  <si>
    <t>stefan.sublee@gmail.com</t>
  </si>
  <si>
    <t>https://ra.co/dj/sublee</t>
  </si>
  <si>
    <t>Sunrom</t>
  </si>
  <si>
    <t>Romain,</t>
  </si>
  <si>
    <t>sunromcontact@gmail.com</t>
  </si>
  <si>
    <t>https://ra.co/dj/sunrom</t>
  </si>
  <si>
    <t>Swayzak</t>
  </si>
  <si>
    <t>Swayzak,</t>
  </si>
  <si>
    <t>swayzak@me.com</t>
  </si>
  <si>
    <t>https://ra.co/dj/swayzak</t>
  </si>
  <si>
    <t>Syntetyk</t>
  </si>
  <si>
    <t>syntetykk@gmail.com</t>
  </si>
  <si>
    <t>https://ra.co/dj/syntetyk</t>
  </si>
  <si>
    <t>System Of Survival</t>
  </si>
  <si>
    <t>info@systemofsurvival.com</t>
  </si>
  <si>
    <t>https://ra.co/dj/systemofsurvival</t>
  </si>
  <si>
    <t>Syz (Oli)</t>
  </si>
  <si>
    <t xml:space="preserve">Oli, </t>
  </si>
  <si>
    <t>syzmusic@live.co.uk</t>
  </si>
  <si>
    <t>https://ra.co/dj/syz</t>
  </si>
  <si>
    <t>Tada Martin</t>
  </si>
  <si>
    <t xml:space="preserve">Tada, </t>
  </si>
  <si>
    <t>tadamartinmusic@hotmail.com</t>
  </si>
  <si>
    <t>https://ra.co/dj/tadamartin</t>
  </si>
  <si>
    <t>Tania Vulcano</t>
  </si>
  <si>
    <t xml:space="preserve">Tania, </t>
  </si>
  <si>
    <t>waxisgud@gmail.com</t>
  </si>
  <si>
    <t>https://ra.co/dj/taniavulcano</t>
  </si>
  <si>
    <t>Tell</t>
  </si>
  <si>
    <t>Milan,</t>
  </si>
  <si>
    <t>milantell.contact@gmail.com</t>
  </si>
  <si>
    <t>https://ra.co/dj/tell</t>
  </si>
  <si>
    <t>Teluric</t>
  </si>
  <si>
    <t>mihalceamihai24@gmail.com</t>
  </si>
  <si>
    <t>https://ra.co/dj/teluric</t>
  </si>
  <si>
    <t>Tendts</t>
  </si>
  <si>
    <t>Fotis &amp; Christos,</t>
  </si>
  <si>
    <t>tendts@hotmail.com</t>
  </si>
  <si>
    <t>https://ra.co/dj/tendts</t>
  </si>
  <si>
    <t>Terry Hunter (5 Magazine)</t>
  </si>
  <si>
    <t xml:space="preserve">Terry, </t>
  </si>
  <si>
    <t>djterryhunter@gmail.com</t>
  </si>
  <si>
    <t>https://ra.co/dj/terryhunter</t>
  </si>
  <si>
    <t>Theory Of Swing</t>
  </si>
  <si>
    <t>theoryofswingrecords@gmail.com</t>
  </si>
  <si>
    <t>https://ra.co/dj/theoryofswing</t>
  </si>
  <si>
    <t>The Pilotwings</t>
  </si>
  <si>
    <t>thepilotwings@gmail.com</t>
  </si>
  <si>
    <t>https://ra.co/dj/thepilotwings</t>
  </si>
  <si>
    <t>The Revenge (live)</t>
  </si>
  <si>
    <t>info@roargroove.com</t>
  </si>
  <si>
    <t>https://ra.co/dj/therevenge</t>
  </si>
  <si>
    <t>Thomas Barnett</t>
  </si>
  <si>
    <t>grooveslave@gmail.com</t>
  </si>
  <si>
    <t>https://ra.co/dj/thomasbarnett</t>
  </si>
  <si>
    <t>THUG WIDOW (Alex)</t>
  </si>
  <si>
    <t>thugwidow@gmail.com</t>
  </si>
  <si>
    <t>https://ra.co/dj/thugwidow</t>
  </si>
  <si>
    <t>tiago walter (Einfach hoeren)</t>
  </si>
  <si>
    <t>Walt,</t>
  </si>
  <si>
    <t>einfachhoeren@gmail.com</t>
  </si>
  <si>
    <t>https://ra.co/dj/tiagowalter</t>
  </si>
  <si>
    <t>Tiger &amp; Woods</t>
  </si>
  <si>
    <t>tigerandwoods@gmail.com</t>
  </si>
  <si>
    <t>https://ra.co/dj/tiger&amp;woods</t>
  </si>
  <si>
    <t>Timothy Clerkin</t>
  </si>
  <si>
    <t>hereticuk@gmail.com</t>
  </si>
  <si>
    <t>https://ra.co/dj/timothyclerkin</t>
  </si>
  <si>
    <t>T Jacques</t>
  </si>
  <si>
    <t xml:space="preserve">T, </t>
  </si>
  <si>
    <t>t.jacquessss@gmail.com</t>
  </si>
  <si>
    <t>https://ra.co/dj/tjacques</t>
  </si>
  <si>
    <t>Tom AP</t>
  </si>
  <si>
    <t>antwan.electrocorp@gmail.com</t>
  </si>
  <si>
    <t>https://ra.co/dj/tomap</t>
  </si>
  <si>
    <t>Too Smooth Christ</t>
  </si>
  <si>
    <t>Christophe,</t>
  </si>
  <si>
    <t>toosmoothchrist@gmail.com</t>
  </si>
  <si>
    <t>https://ra.co/dj/toosmoothchrist</t>
  </si>
  <si>
    <t>Trevor Deep</t>
  </si>
  <si>
    <t xml:space="preserve">Trevor, </t>
  </si>
  <si>
    <t>trevordeepjr@gmail.com</t>
  </si>
  <si>
    <t>Finland</t>
  </si>
  <si>
    <t>https://ra.co/dj/trevordeep</t>
  </si>
  <si>
    <t>Tribe12</t>
  </si>
  <si>
    <t>jackwhodemsound@gmail.com</t>
  </si>
  <si>
    <t>https://ra.co/dj/tribe12</t>
  </si>
  <si>
    <t>Tripmastaz</t>
  </si>
  <si>
    <t>plant74rec@gmail.com</t>
  </si>
  <si>
    <t>https://ra.co/dj/tripmastaz</t>
  </si>
  <si>
    <t>Turno</t>
  </si>
  <si>
    <t>Franko,</t>
  </si>
  <si>
    <t>turnodj@hotmail.co.uk</t>
  </si>
  <si>
    <t>https://ra.co/dj/turno</t>
  </si>
  <si>
    <t>Turtle Bugg</t>
  </si>
  <si>
    <t>turt13.bugg@gmail.com</t>
  </si>
  <si>
    <t>https://ra.co/dj/turtlebugg</t>
  </si>
  <si>
    <t>Mr Tophat (Twilight Enterprise)</t>
  </si>
  <si>
    <t>Rudolf,</t>
  </si>
  <si>
    <t>info@twilightenterpri.se</t>
  </si>
  <si>
    <t>https://ra.co/dj/twilightenterprise</t>
  </si>
  <si>
    <t>UC Beatz</t>
  </si>
  <si>
    <t xml:space="preserve">UC, </t>
  </si>
  <si>
    <t>ucbeatz@gmail.com</t>
  </si>
  <si>
    <t>https://ra.co/dj/ucbeatz</t>
  </si>
  <si>
    <t>uklon</t>
  </si>
  <si>
    <t xml:space="preserve">Uklon, </t>
  </si>
  <si>
    <t>uklons@aol.com</t>
  </si>
  <si>
    <t>https://ra.co/dj/uklon</t>
  </si>
  <si>
    <t>upsammy (Thessa)</t>
  </si>
  <si>
    <t xml:space="preserve">Thessa, </t>
  </si>
  <si>
    <t>thessa_t@hotmail.com</t>
  </si>
  <si>
    <t>https://ra.co/dj/upsammy</t>
  </si>
  <si>
    <t>Uta</t>
  </si>
  <si>
    <t xml:space="preserve">Uta, </t>
  </si>
  <si>
    <t>uta@djuta.com</t>
  </si>
  <si>
    <t>https://ra.co/dj/uta</t>
  </si>
  <si>
    <t>VAAGNER</t>
  </si>
  <si>
    <t xml:space="preserve">Vaagner, </t>
  </si>
  <si>
    <t>vaagner@yahoo.com</t>
  </si>
  <si>
    <t>https://ra.co/dj/vaagner</t>
  </si>
  <si>
    <t>Art Alfie</t>
  </si>
  <si>
    <t xml:space="preserve">Alfie, </t>
  </si>
  <si>
    <t>velvetponyrecordings@gmail.com</t>
  </si>
  <si>
    <t>https://ra.co/dj/velvetpony</t>
  </si>
  <si>
    <t>Venus X</t>
  </si>
  <si>
    <t>INFO@GHE20G0TH1K.COM</t>
  </si>
  <si>
    <t>https://ra.co/dj/venusx</t>
  </si>
  <si>
    <t>Project Pablo</t>
  </si>
  <si>
    <t>Pablo,</t>
  </si>
  <si>
    <t>djprojectpablo@gmail.com</t>
  </si>
  <si>
    <t>https://ra.co/dj/verdicchiomusicpublishing</t>
  </si>
  <si>
    <t>Vico Deep</t>
  </si>
  <si>
    <t xml:space="preserve">Daniel Vico, </t>
  </si>
  <si>
    <t>vicodeep.frame@gmail.com</t>
  </si>
  <si>
    <t>https://ra.co/dj/vicodeep</t>
  </si>
  <si>
    <t>VII Circle</t>
  </si>
  <si>
    <t>vii.circle@gmail.com</t>
  </si>
  <si>
    <t>https://ra.co/dj/viicircle</t>
  </si>
  <si>
    <t>Viken Arman</t>
  </si>
  <si>
    <t xml:space="preserve">Viken, </t>
  </si>
  <si>
    <t>viken.arman@gmail.com</t>
  </si>
  <si>
    <t>https://ra.co/dj/vikenarman</t>
  </si>
  <si>
    <t>Vimana</t>
  </si>
  <si>
    <t>Vimana,</t>
  </si>
  <si>
    <t>remembertoforget.shop@gmail.com</t>
  </si>
  <si>
    <t>https://ra.co/dj/vimana</t>
  </si>
  <si>
    <t>Vincent Floyd</t>
  </si>
  <si>
    <t>vincentfloyd@rocketmail.com</t>
  </si>
  <si>
    <t>https://ra.co/dj/vincentfloyd</t>
  </si>
  <si>
    <t>Vince Watson</t>
  </si>
  <si>
    <t xml:space="preserve">Vince, </t>
  </si>
  <si>
    <t>vince@vincewatson.com</t>
  </si>
  <si>
    <t>https://ra.co/dj/vincewatson</t>
  </si>
  <si>
    <t>Vin Sol</t>
  </si>
  <si>
    <t xml:space="preserve">Vin, </t>
  </si>
  <si>
    <t>squareonix0000@gmail.com</t>
  </si>
  <si>
    <t>https://ra.co/dj/vinsol</t>
  </si>
  <si>
    <t>Vitess</t>
  </si>
  <si>
    <t>Vitess,</t>
  </si>
  <si>
    <t>vitess.music1@gmail.com</t>
  </si>
  <si>
    <t>https://ra.co/dj/vitess</t>
  </si>
  <si>
    <t>Karenn aka Blawan &amp; Pariah</t>
  </si>
  <si>
    <t>Karenn,</t>
  </si>
  <si>
    <t>voamlabel@gmail.com</t>
  </si>
  <si>
    <t>https://ra.co/dj/voamclubarchive</t>
  </si>
  <si>
    <t>Voodoos And Taboos</t>
  </si>
  <si>
    <t>voodoosandtaboos@gmail.com</t>
  </si>
  <si>
    <t>https://ra.co/dj/voodoosandtaboos</t>
  </si>
  <si>
    <t>Warren Raww</t>
  </si>
  <si>
    <t xml:space="preserve">Warren, </t>
  </si>
  <si>
    <t>warrenraww@gmail.com</t>
  </si>
  <si>
    <t>https://ra.co/dj/warrenraww</t>
  </si>
  <si>
    <t>Wasserfall</t>
  </si>
  <si>
    <t xml:space="preserve">Anders, </t>
  </si>
  <si>
    <t>anders.wasserfall@gmail.com</t>
  </si>
  <si>
    <t>https://ra.co/dj/wasserfall</t>
  </si>
  <si>
    <t>We Play Wax (Victor)</t>
  </si>
  <si>
    <t>weplaywax@gmail.com</t>
  </si>
  <si>
    <t>https://ra.co/dj/weplaywax</t>
  </si>
  <si>
    <t>wheelman</t>
  </si>
  <si>
    <t>Jonathan,</t>
  </si>
  <si>
    <t>wheelman.gla@gmail.com</t>
  </si>
  <si>
    <t>https://ra.co/dj/wheelman</t>
  </si>
  <si>
    <t>Will DiMaggio</t>
  </si>
  <si>
    <t xml:space="preserve">Will, </t>
  </si>
  <si>
    <t>wdimaggi@gmail.com</t>
  </si>
  <si>
    <t>https://ra.co/dj/willdimaggio</t>
  </si>
  <si>
    <t>Willis Anne / LAN</t>
  </si>
  <si>
    <t xml:space="preserve">Willis, </t>
  </si>
  <si>
    <t>willisannemusic@gmail.com</t>
  </si>
  <si>
    <t>https://ra.co/dj/willisanne</t>
  </si>
  <si>
    <t>WILMA</t>
  </si>
  <si>
    <t xml:space="preserve">Wilma, </t>
  </si>
  <si>
    <t>wilma.gatherings@gmail.com</t>
  </si>
  <si>
    <t>https://ra.co/dj/wilma</t>
  </si>
  <si>
    <t>Wolfram</t>
  </si>
  <si>
    <t>Wolfram,</t>
  </si>
  <si>
    <t>contact@wolfram.fm</t>
  </si>
  <si>
    <t>https://ra.co/dj/wolfram</t>
  </si>
  <si>
    <t>xxxy</t>
  </si>
  <si>
    <t>Rupert,</t>
  </si>
  <si>
    <t>xxxydubs@gmail.com</t>
  </si>
  <si>
    <t>https://ra.co/dj/xxxy</t>
  </si>
  <si>
    <t>Yan Cook</t>
  </si>
  <si>
    <t xml:space="preserve">Yan, </t>
  </si>
  <si>
    <t>yan_cook@ymail.com</t>
  </si>
  <si>
    <t>https://ra.co/dj/yancook</t>
  </si>
  <si>
    <t>Yassine</t>
  </si>
  <si>
    <t xml:space="preserve">Yassine, </t>
  </si>
  <si>
    <t>yassine.gare@gmail.com</t>
  </si>
  <si>
    <t>https://ra.co/dj/yassine</t>
  </si>
  <si>
    <t>Yoikol ( Klockworks)</t>
  </si>
  <si>
    <t>Juan Antonio,</t>
  </si>
  <si>
    <t>contact@yoikol.com</t>
  </si>
  <si>
    <t>https://ra.co/dj/yoikol</t>
  </si>
  <si>
    <t>Yoshinori Hayashi</t>
  </si>
  <si>
    <t xml:space="preserve">Yoshinori, </t>
  </si>
  <si>
    <t>yoshinori.hayashi13@gmail.com</t>
  </si>
  <si>
    <t>https://ra.co/dj/yoshinorihayashi</t>
  </si>
  <si>
    <t>Younger Than Me</t>
  </si>
  <si>
    <t>Francesco</t>
  </si>
  <si>
    <t>youngerthanmemusic@gmail.com</t>
  </si>
  <si>
    <t>https://ra.co/dj/youngerthanme</t>
  </si>
  <si>
    <t>Yuri Urano</t>
  </si>
  <si>
    <t xml:space="preserve">Yuri, </t>
  </si>
  <si>
    <t>yullippe@outlook.com</t>
  </si>
  <si>
    <t>https://ra.co/dj/yuriurano</t>
  </si>
  <si>
    <t>zen in space</t>
  </si>
  <si>
    <t>adamozana1@gmail.com</t>
  </si>
  <si>
    <t>https://ra.co/dj/zeninspace</t>
  </si>
  <si>
    <t>ZeroFG</t>
  </si>
  <si>
    <t>zerofgbeats@gmail.com</t>
  </si>
  <si>
    <t>https://ra.co/dj/zerofg</t>
  </si>
  <si>
    <t>Ziúr</t>
  </si>
  <si>
    <t>ziurziurziur@gmail.com</t>
  </si>
  <si>
    <t>https://ra.co/dj/ziúr</t>
  </si>
  <si>
    <t>Zombies In Miami</t>
  </si>
  <si>
    <t>canibalinho@gmail.com</t>
  </si>
  <si>
    <t>https://ra.co/dj/zombiesinmiami</t>
  </si>
  <si>
    <t>Behind this Wall</t>
  </si>
  <si>
    <t>alex@behindthiswall.com</t>
  </si>
  <si>
    <t>https://ra.co/promoters/30483</t>
  </si>
  <si>
    <t>Alex Jann</t>
  </si>
  <si>
    <t>booking@censormusic.co.uk</t>
  </si>
  <si>
    <t>https://soundcloud.com/alexjann</t>
  </si>
  <si>
    <t xml:space="preserve">Batu </t>
  </si>
  <si>
    <t xml:space="preserve">Batu, </t>
  </si>
  <si>
    <t>musicforbatu@gmail.com</t>
  </si>
  <si>
    <t>https://soundcloud.com/batuuk/tracks</t>
  </si>
  <si>
    <t xml:space="preserve">Call Super </t>
  </si>
  <si>
    <t>Joseph,</t>
  </si>
  <si>
    <t>callsupermail@gmail.com</t>
  </si>
  <si>
    <t>https://soundcloud.com/call-super/tracks</t>
  </si>
  <si>
    <t>C.A.R</t>
  </si>
  <si>
    <t xml:space="preserve">info@thisiscar.de </t>
  </si>
  <si>
    <t>https://soundcloud.com/car-band/tracks</t>
  </si>
  <si>
    <t>C.K.</t>
  </si>
  <si>
    <r>
      <rPr>
        <rFont val="Arial"/>
        <color rgb="FF000000"/>
        <sz val="10.0"/>
      </rPr>
      <t>booking@</t>
    </r>
    <r>
      <rPr>
        <rFont val="Arial"/>
        <color rgb="FF000000"/>
        <sz val="10.0"/>
        <u/>
      </rPr>
      <t>safedist.ro</t>
    </r>
  </si>
  <si>
    <t>https://soundcloud.com/ck_sounds</t>
  </si>
  <si>
    <t>Computer data</t>
  </si>
  <si>
    <t>computerdata@computerdata.co</t>
  </si>
  <si>
    <t>https://soundcloud.com/computerdata</t>
  </si>
  <si>
    <t>Riggz</t>
  </si>
  <si>
    <t xml:space="preserve">Riggz, </t>
  </si>
  <si>
    <t>riggz2nice@gmail.com</t>
  </si>
  <si>
    <t>https://soundcloud.com/damnriggz</t>
  </si>
  <si>
    <t>DJ Koolt</t>
  </si>
  <si>
    <t xml:space="preserve">Koolt, </t>
  </si>
  <si>
    <t>djkoolt@gmail.com</t>
  </si>
  <si>
    <t>https://soundcloud.com/dj-koolt/tracks</t>
  </si>
  <si>
    <t xml:space="preserve">Dr Banana </t>
  </si>
  <si>
    <t>Sandy,</t>
  </si>
  <si>
    <t>info@drbanana.co.uk</t>
  </si>
  <si>
    <t>https://soundcloud.com/dr-banana/tracks</t>
  </si>
  <si>
    <t xml:space="preserve">Dr Horn </t>
  </si>
  <si>
    <t xml:space="preserve">Kirstan, </t>
  </si>
  <si>
    <t>kirstanhorn@gmail.com</t>
  </si>
  <si>
    <t>https://soundcloud.com/dr-horn</t>
  </si>
  <si>
    <t>G76</t>
  </si>
  <si>
    <t>Florin,</t>
  </si>
  <si>
    <t>gojnea76@gmail.com</t>
  </si>
  <si>
    <t>https://soundcloud.com/g76g76</t>
  </si>
  <si>
    <t xml:space="preserve">GiGi FM </t>
  </si>
  <si>
    <t>Gigi,</t>
  </si>
  <si>
    <t>gigixfm@gmail.com</t>
  </si>
  <si>
    <t>https://soundcloud.com/gigi-fm/tracks</t>
  </si>
  <si>
    <t>HEERD</t>
  </si>
  <si>
    <t>heerdmusic@gmail.com</t>
  </si>
  <si>
    <t>https://soundcloud.com/heerd</t>
  </si>
  <si>
    <t>Bambooman</t>
  </si>
  <si>
    <t xml:space="preserve">Kirk, </t>
  </si>
  <si>
    <t>studio@kirkbarley.com</t>
  </si>
  <si>
    <t>https://soundcloud.com/konductorslab/tracks</t>
  </si>
  <si>
    <t>Miles Atmospheric</t>
  </si>
  <si>
    <t xml:space="preserve">Miles, </t>
  </si>
  <si>
    <t>elevationbookings@gmail.com</t>
  </si>
  <si>
    <t>https://soundcloud.com/milesatmospheric</t>
  </si>
  <si>
    <t>Mood J</t>
  </si>
  <si>
    <t>moodjmoodj@gmail.com</t>
  </si>
  <si>
    <t>https://soundcloud.com/mood-j</t>
  </si>
  <si>
    <t>Bell Towers</t>
  </si>
  <si>
    <t>Roman,</t>
  </si>
  <si>
    <t>bamboomusik@gmail.com</t>
  </si>
  <si>
    <t>https://soundcloud.com/roman-wafers</t>
  </si>
  <si>
    <t>ronan</t>
  </si>
  <si>
    <t>Robin,</t>
  </si>
  <si>
    <t>ronan@eternalocean.org</t>
  </si>
  <si>
    <t>https://soundcloud.com/ronan-music</t>
  </si>
  <si>
    <t>Shine Grooves</t>
  </si>
  <si>
    <t>Andrey,</t>
  </si>
  <si>
    <t>shine.grooves@gmail.com</t>
  </si>
  <si>
    <t>https://soundcloud.com/shine-grooves?fbclid=IwAR107RUv-G1v_29DX_1asWVv3OyfXP3h5KFNrSssBqxSqkzZL8azZ87xYGU</t>
  </si>
  <si>
    <t>Letherette</t>
  </si>
  <si>
    <t>Andy &amp; Richard,</t>
  </si>
  <si>
    <t>letherettes@gmail.com</t>
  </si>
  <si>
    <t>https://soundcloud.com/slothboogie/sb-premiere-letherette-just-for-you-live-version-wulf</t>
  </si>
  <si>
    <t>Luen</t>
  </si>
  <si>
    <t xml:space="preserve">Luen, </t>
  </si>
  <si>
    <t>luenfree@gmail.com</t>
  </si>
  <si>
    <t>https://soundcloud.com/slothboogie/slothboogie-guestmix-230-luen</t>
  </si>
  <si>
    <t>Triptil</t>
  </si>
  <si>
    <t>Triptil,</t>
  </si>
  <si>
    <t>triptilau@gmail.com</t>
  </si>
  <si>
    <t>https://soundcloud.com/triptil</t>
  </si>
  <si>
    <t>Alva</t>
  </si>
  <si>
    <t>Laura,</t>
  </si>
  <si>
    <t>alvarenga.tais@gmail.com</t>
  </si>
  <si>
    <t>https://www.facebook.com/alvamusica</t>
  </si>
  <si>
    <t>Amorf</t>
  </si>
  <si>
    <t>Mischa, Cristi and Vlad</t>
  </si>
  <si>
    <t>contact@amphia.ro</t>
  </si>
  <si>
    <t>https://www.facebook.com/amorfpage</t>
  </si>
  <si>
    <t>Anamorph</t>
  </si>
  <si>
    <t>Anamorph,</t>
  </si>
  <si>
    <t>contactanamorph@gmail.com</t>
  </si>
  <si>
    <t>Tunisia</t>
  </si>
  <si>
    <t>https://www.facebook.com/anamorphufu/</t>
  </si>
  <si>
    <t>Asquith</t>
  </si>
  <si>
    <t>asquithhhhh@gmail.com</t>
  </si>
  <si>
    <t>https://www.facebook.com/asquithhhhh</t>
  </si>
  <si>
    <t>Austin Ato</t>
  </si>
  <si>
    <t>austinatomusic@gmail.com</t>
  </si>
  <si>
    <t>https://www.facebook.com/austinatouk</t>
  </si>
  <si>
    <t>Caroleh</t>
  </si>
  <si>
    <t>Killarybookings@gmail.com</t>
  </si>
  <si>
    <t>https://www.facebook.com/carlohouse</t>
  </si>
  <si>
    <t>Chktle</t>
  </si>
  <si>
    <t>chkltemusic@gmail.com</t>
  </si>
  <si>
    <t>https://www.facebook.com/Chklte/</t>
  </si>
  <si>
    <t>Costin Rp</t>
  </si>
  <si>
    <t xml:space="preserve">Costin, </t>
  </si>
  <si>
    <t>costinrp@cuplet.ro</t>
  </si>
  <si>
    <t>https://www.facebook.com/costinrp/</t>
  </si>
  <si>
    <t>Daif</t>
  </si>
  <si>
    <t xml:space="preserve">Antonin, </t>
  </si>
  <si>
    <t>hifda.antonin@gmail.com</t>
  </si>
  <si>
    <t>https://www.facebook.com/daifofficial</t>
  </si>
  <si>
    <t>Dandy Jack</t>
  </si>
  <si>
    <t>dandyjack@gmx.ch</t>
  </si>
  <si>
    <t>Chile</t>
  </si>
  <si>
    <t>https://www.facebook.com/dandyjackmusic/</t>
  </si>
  <si>
    <t>Daniel Kyo</t>
  </si>
  <si>
    <t>danielkyo@gmail.com</t>
  </si>
  <si>
    <t>https://www.facebook.com/danielkyoAKACORE</t>
  </si>
  <si>
    <t>Delano Smith</t>
  </si>
  <si>
    <t xml:space="preserve">Delano, </t>
  </si>
  <si>
    <t>mixmodetroit@yahoo.com</t>
  </si>
  <si>
    <t>https://www.facebook.com/DelanoSmithOfficial</t>
  </si>
  <si>
    <t>DJ Maaco</t>
  </si>
  <si>
    <t>Tameko,</t>
  </si>
  <si>
    <t>marcomagistro@hotmail.com</t>
  </si>
  <si>
    <t>https://www.facebook.com/DJ-Marco-Magistro-120095265725</t>
  </si>
  <si>
    <t>Elado</t>
  </si>
  <si>
    <t>Elado,</t>
  </si>
  <si>
    <t>djeladoil@gmail.com</t>
  </si>
  <si>
    <t>https://www.facebook.com/Djelado35</t>
  </si>
  <si>
    <t>DJ MINX</t>
  </si>
  <si>
    <t xml:space="preserve">Minx, </t>
  </si>
  <si>
    <t>minx@womenonwax.com</t>
  </si>
  <si>
    <t>https://www.facebook.com/djminxdetroit</t>
  </si>
  <si>
    <t>Adrian Dragut,</t>
  </si>
  <si>
    <t>dragutesku@gmail.com</t>
  </si>
  <si>
    <t>https://www.facebook.com/dragutesku/</t>
  </si>
  <si>
    <t>Endless Melancholy</t>
  </si>
  <si>
    <t>mate,</t>
  </si>
  <si>
    <t>sakevych@gmail.com</t>
  </si>
  <si>
    <t>https://www.facebook.com/emelancholy</t>
  </si>
  <si>
    <t>Endlec</t>
  </si>
  <si>
    <t>promosforendlec@gmail.com</t>
  </si>
  <si>
    <t>https://www.facebook.com/endlecmusic</t>
  </si>
  <si>
    <t>Fabrizio Fattore</t>
  </si>
  <si>
    <t xml:space="preserve">Fabrizio, </t>
  </si>
  <si>
    <t>fabriziofattoredj@gmail.com</t>
  </si>
  <si>
    <t>https://www.facebook.com/fabriziofattoremusic</t>
  </si>
  <si>
    <t xml:space="preserve">Francois Dillinger </t>
  </si>
  <si>
    <t>fdbeardd@gmail.com</t>
  </si>
  <si>
    <t>https://www.facebook.com/fdbeardd</t>
  </si>
  <si>
    <t>Gabriele Mancino</t>
  </si>
  <si>
    <t>futureplansrecord@gmail.com</t>
  </si>
  <si>
    <t>https://www.facebook.com/Gabriele-Mancino-138672706197879</t>
  </si>
  <si>
    <t>Isaac Carter</t>
  </si>
  <si>
    <t>isaaccartermusic@gmail.com</t>
  </si>
  <si>
    <t>https://www.facebook.com/isaaccarterldn</t>
  </si>
  <si>
    <t>Detroit's Filthiest</t>
  </si>
  <si>
    <t>mcec313@msn.com</t>
  </si>
  <si>
    <t>https://www.facebook.com/julian.shamou</t>
  </si>
  <si>
    <t>Kid Machine</t>
  </si>
  <si>
    <t>Mark,</t>
  </si>
  <si>
    <t>kidmachinemusic@gmail.com</t>
  </si>
  <si>
    <t>https://www.facebook.com/kidmachinemusica/</t>
  </si>
  <si>
    <t xml:space="preserve">Kizoku </t>
  </si>
  <si>
    <t>Kizoku,</t>
  </si>
  <si>
    <t>kizokunabil@gmail.com</t>
  </si>
  <si>
    <t>https://www.facebook.com/KizokuMusic</t>
  </si>
  <si>
    <t>Konrad</t>
  </si>
  <si>
    <t xml:space="preserve">Konrad, </t>
  </si>
  <si>
    <t>konradblack93@gmail.com</t>
  </si>
  <si>
    <t>https://www.facebook.com/konraditalyofficial</t>
  </si>
  <si>
    <t>Kurilo</t>
  </si>
  <si>
    <t>Yevhenii,</t>
  </si>
  <si>
    <t>kuriloparkurilo@gmail.com</t>
  </si>
  <si>
    <t>https://www.facebook.com/Kurilomusic</t>
  </si>
  <si>
    <t>Laurence Guy</t>
  </si>
  <si>
    <t xml:space="preserve">Laurence, </t>
  </si>
  <si>
    <t>hello@laurence-guy.com</t>
  </si>
  <si>
    <t>https://www.facebook.com/laurenceguymusic</t>
  </si>
  <si>
    <t>Lord Of The Isles</t>
  </si>
  <si>
    <t>lordoftheisles@live.com</t>
  </si>
  <si>
    <t>https://www.facebook.com/Lord-Of-The-Isles-511443742272397</t>
  </si>
  <si>
    <t>Los Bastoneros (András Schmidt, Emanuel Cristea, Emmanuel Deaconu)</t>
  </si>
  <si>
    <t>András, Emanuel and Emmanuel,</t>
  </si>
  <si>
    <t>losbastoneros@gmail.com</t>
  </si>
  <si>
    <t>https://www.facebook.com/LosBastoneros</t>
  </si>
  <si>
    <t xml:space="preserve">Manglus </t>
  </si>
  <si>
    <t>djmanglus@gmail.com</t>
  </si>
  <si>
    <t>https://www.facebook.com/manglus</t>
  </si>
  <si>
    <t>Manuel Jelen</t>
  </si>
  <si>
    <t>Manuel,</t>
  </si>
  <si>
    <t>mjelenb@gmail.com</t>
  </si>
  <si>
    <t>https://www.facebook.com/Manuel-Jelen-202834050277942</t>
  </si>
  <si>
    <t>Manuel DARQUART</t>
  </si>
  <si>
    <t>manueldarquart@gmail.com</t>
  </si>
  <si>
    <t>https://www.facebook.com/manueldarquart</t>
  </si>
  <si>
    <t>Fabrizio Maurizi</t>
  </si>
  <si>
    <t>maurizifabrizio@gmail.com</t>
  </si>
  <si>
    <t>https://www.facebook.com/officialfabriziomaurizi</t>
  </si>
  <si>
    <t xml:space="preserve">Ohm Hourani </t>
  </si>
  <si>
    <t>info@anomarecords.com</t>
  </si>
  <si>
    <t>https://www.facebook.com/OhmHourani</t>
  </si>
  <si>
    <t>paolo Mosca</t>
  </si>
  <si>
    <t>Paolo,</t>
  </si>
  <si>
    <t>moscapaolo2901@gmail.com</t>
  </si>
  <si>
    <t>https://www.facebook.com/paolomoscaa</t>
  </si>
  <si>
    <t>Pierre Codarin</t>
  </si>
  <si>
    <t xml:space="preserve">Pierre, </t>
  </si>
  <si>
    <t>pierrecodarin@yahoo.co.uk</t>
  </si>
  <si>
    <t>https://www.facebook.com/pierrecodarinmusic</t>
  </si>
  <si>
    <t>Prince de Takicardie</t>
  </si>
  <si>
    <t>Raphaël,</t>
  </si>
  <si>
    <t>princedetakicardie@gmail.com</t>
  </si>
  <si>
    <t>https://www.facebook.com/Prince-de-Takicardie-594987027325857</t>
  </si>
  <si>
    <t xml:space="preserve">Prins Emanuel </t>
  </si>
  <si>
    <t>Emanuel,</t>
  </si>
  <si>
    <t>emanuel.sundin@fasaanrecordings.com</t>
  </si>
  <si>
    <t>https://www.facebook.com/prinsemanuel</t>
  </si>
  <si>
    <t>Reedale Rise</t>
  </si>
  <si>
    <t>simon.keat@googlemail.com</t>
  </si>
  <si>
    <t>https://www.facebook.com/reedalerise</t>
  </si>
  <si>
    <t>Reiss (VBX)</t>
  </si>
  <si>
    <t xml:space="preserve">Maurits, </t>
  </si>
  <si>
    <t>maurits@vbx.nu</t>
  </si>
  <si>
    <t>https://www.facebook.com/reiss.amsterdam/</t>
  </si>
  <si>
    <t>Runy</t>
  </si>
  <si>
    <t>Stephan,</t>
  </si>
  <si>
    <t>ugcmok@gmail.com</t>
  </si>
  <si>
    <t>Serbia</t>
  </si>
  <si>
    <t>https://www.facebook.com/runydj</t>
  </si>
  <si>
    <t>Santiago Uribe</t>
  </si>
  <si>
    <t xml:space="preserve">Santiago, </t>
  </si>
  <si>
    <t>uribe.dfs@gmail.com</t>
  </si>
  <si>
    <t>https://www.facebook.com/santiagouribelive</t>
  </si>
  <si>
    <t>Satoshi Tomiie</t>
  </si>
  <si>
    <t>info@satoshitomiie.com</t>
  </si>
  <si>
    <t>https://www.facebook.com/satoshi.tomiie.dj</t>
  </si>
  <si>
    <t>Scott Diaz</t>
  </si>
  <si>
    <t xml:space="preserve">Scott, </t>
  </si>
  <si>
    <t>contact@scottdiazmusic.com</t>
  </si>
  <si>
    <t>https://www.facebook.com/scottdiazmusic</t>
  </si>
  <si>
    <t>Space Ghost</t>
  </si>
  <si>
    <t>Sudi,</t>
  </si>
  <si>
    <t>spaceghostoakland@gmail.com</t>
  </si>
  <si>
    <t>https://www.facebook.com/Spaceghost-108099322561431</t>
  </si>
  <si>
    <t>amadeusrec@gmail.com</t>
  </si>
  <si>
    <t>https://www.facebook.com/SteveHuertaMusic</t>
  </si>
  <si>
    <t xml:space="preserve">Bass Toast </t>
  </si>
  <si>
    <t>alex.quartinbastos@gmail.com</t>
  </si>
  <si>
    <t>https://www.facebook.com/SubliminalBassToast</t>
  </si>
  <si>
    <t>Toki Fuko</t>
  </si>
  <si>
    <t xml:space="preserve">Sergey, </t>
  </si>
  <si>
    <t>tokifuko@inbox.ru</t>
  </si>
  <si>
    <t>https://www.facebook.com/tokifukoofficial</t>
  </si>
  <si>
    <t>Transparent Sound</t>
  </si>
  <si>
    <t>sam@orsonrecords.com</t>
  </si>
  <si>
    <t>https://www.facebook.com/transparentsounds</t>
  </si>
  <si>
    <t>Yves Bonjour</t>
  </si>
  <si>
    <t xml:space="preserve">Yves, </t>
  </si>
  <si>
    <t>yvesbonjour123@gmail.com</t>
  </si>
  <si>
    <t>https://www.facebook.com/Yves-Bonjour-1392925604329446</t>
  </si>
  <si>
    <t>Aïsha Devi</t>
  </si>
  <si>
    <t>Aisha</t>
  </si>
  <si>
    <t>aisha@dansenoire.com</t>
  </si>
  <si>
    <t>Barac</t>
  </si>
  <si>
    <t xml:space="preserve">Barac, </t>
  </si>
  <si>
    <t>barac@momentrecords.ro</t>
  </si>
  <si>
    <t>Catnapp</t>
  </si>
  <si>
    <t>Amparo,</t>
  </si>
  <si>
    <t>info@catnappmusic.com</t>
  </si>
  <si>
    <t>Cezar</t>
  </si>
  <si>
    <t xml:space="preserve">Cezar, </t>
  </si>
  <si>
    <t>contact@understand.ro</t>
  </si>
  <si>
    <t>chiristian@dirtybirdrecords.com</t>
  </si>
  <si>
    <t>Colin Dale</t>
  </si>
  <si>
    <t>Colin,</t>
  </si>
  <si>
    <t>colin@wildlife-am.com</t>
  </si>
  <si>
    <t>Damian Lazarus</t>
  </si>
  <si>
    <t>Damian,</t>
  </si>
  <si>
    <t>lazarus@crosstown.com</t>
  </si>
  <si>
    <t>Danny Tenaglia</t>
  </si>
  <si>
    <t>promos@dannytenaglia.com</t>
  </si>
  <si>
    <t>DJ Shimza</t>
  </si>
  <si>
    <t>kevin@djshimza.com</t>
  </si>
  <si>
    <t>DJ Shmiza</t>
  </si>
  <si>
    <t>Info,</t>
  </si>
  <si>
    <t>info@djshimza.com</t>
  </si>
  <si>
    <t>Doc Martin</t>
  </si>
  <si>
    <t>homebass@sublevelcalifornia.com</t>
  </si>
  <si>
    <t>Emanate</t>
  </si>
  <si>
    <t>hello@emanatesound.com</t>
  </si>
  <si>
    <t>Francisco Collazo</t>
  </si>
  <si>
    <t>frank@d24ksound.com</t>
  </si>
  <si>
    <t>Future Feelings</t>
  </si>
  <si>
    <t>Fernando,</t>
  </si>
  <si>
    <t>ferdimare@themusicagency.net</t>
  </si>
  <si>
    <t>Gideon Berger (Block 9, UK)</t>
  </si>
  <si>
    <t>gideon@block9.com</t>
  </si>
  <si>
    <t>Green Velvet</t>
  </si>
  <si>
    <t>Curtis</t>
  </si>
  <si>
    <t>pajones@cajual.com</t>
  </si>
  <si>
    <t>Lakuti,</t>
  </si>
  <si>
    <t>bookings@uzuriartistbookingsandmanagement.com</t>
  </si>
  <si>
    <t>Marco Carola</t>
  </si>
  <si>
    <t>Marco,</t>
  </si>
  <si>
    <t>marco@marcocarola.net</t>
  </si>
  <si>
    <t>Miss Melera</t>
  </si>
  <si>
    <t>Miss,</t>
  </si>
  <si>
    <t>promo@missmelera.com</t>
  </si>
  <si>
    <t>Moodymanc (Tsuba, Hudd Traxx, Itchy Pig)</t>
  </si>
  <si>
    <t>danny@dubbled.com</t>
  </si>
  <si>
    <t>Nonfiction</t>
  </si>
  <si>
    <t>Jose,</t>
  </si>
  <si>
    <t>jose@djnonfiction.com</t>
  </si>
  <si>
    <t xml:space="preserve">Nu Zau </t>
  </si>
  <si>
    <t xml:space="preserve">Stefan Gabriel, </t>
  </si>
  <si>
    <t>nuzau@uvar.ro</t>
  </si>
  <si>
    <t>Praslea</t>
  </si>
  <si>
    <t xml:space="preserve">Praslesh, </t>
  </si>
  <si>
    <t>Praslea@understand.ro</t>
  </si>
  <si>
    <t>Priku</t>
  </si>
  <si>
    <t>Priku,</t>
  </si>
  <si>
    <t>contact@atipicrecords.ro</t>
  </si>
  <si>
    <t>Psychemagik</t>
  </si>
  <si>
    <t>tom@psychemagik.com</t>
  </si>
  <si>
    <t>Rob clouth</t>
  </si>
  <si>
    <t>Rob,</t>
  </si>
  <si>
    <t>contact@robclouth.com</t>
  </si>
  <si>
    <t>Silverlining</t>
  </si>
  <si>
    <t>Asad,</t>
  </si>
  <si>
    <t>info@rvsmusic.net</t>
  </si>
  <si>
    <r>
      <rPr>
        <rFont val="Arial"/>
        <color rgb="FF000000"/>
        <sz val="10.0"/>
        <u/>
      </rPr>
      <t>Svreca</t>
    </r>
    <r>
      <rPr>
        <rFont val="Arial"/>
        <color rgb="FF000000"/>
        <sz val="10.0"/>
        <u/>
      </rPr>
      <t xml:space="preserve"> (Semantica Records)</t>
    </r>
  </si>
  <si>
    <t>Enrique,</t>
  </si>
  <si>
    <t>info@semanticarecords.com</t>
  </si>
  <si>
    <t>Tash LC</t>
  </si>
  <si>
    <t>Tashan,</t>
  </si>
  <si>
    <t>hello@tash-lc.com</t>
  </si>
  <si>
    <t>Truncate</t>
  </si>
  <si>
    <t>info@truncatetracks.com</t>
  </si>
  <si>
    <r>
      <rPr>
        <rFont val="Arial"/>
        <color rgb="FF000000"/>
        <sz val="10.0"/>
        <u/>
      </rPr>
      <t>Y</t>
    </r>
    <r>
      <rPr>
        <rFont val="Arial"/>
        <color rgb="FF000000"/>
        <sz val="10.0"/>
        <u/>
      </rPr>
      <t>ojik concon(Petre Inspirescu</t>
    </r>
    <r>
      <rPr>
        <rFont val="Arial"/>
        <color rgb="FF000000"/>
        <sz val="10.0"/>
        <u/>
      </rPr>
      <t>)</t>
    </r>
  </si>
  <si>
    <t>bureau@yojikconcon.com</t>
  </si>
  <si>
    <t>Adriatique</t>
  </si>
  <si>
    <t>adriatiquemusic@gmail.com</t>
  </si>
  <si>
    <t>Agents Of Time</t>
  </si>
  <si>
    <t>Andrea and Luigi,</t>
  </si>
  <si>
    <t>info@agentsoftime.com</t>
  </si>
  <si>
    <t>Alan Fitzpatrick</t>
  </si>
  <si>
    <t xml:space="preserve">Alan, </t>
  </si>
  <si>
    <t>alanfitzpatrick@me.com</t>
  </si>
  <si>
    <t>info@alanfitzpatrickmusic.com</t>
  </si>
  <si>
    <t>Amanda Mussi</t>
  </si>
  <si>
    <t>Amanda</t>
  </si>
  <si>
    <t>ohmussi@gmail.com</t>
  </si>
  <si>
    <t>1-800 GIRLS</t>
  </si>
  <si>
    <t>Jake,</t>
  </si>
  <si>
    <t>call1800girls@gmail.com</t>
  </si>
  <si>
    <t>A:G (Asgeir Giskegjerde)</t>
  </si>
  <si>
    <t>Asgeir,</t>
  </si>
  <si>
    <t>asgeir.giskegjerde@gmail.com</t>
  </si>
  <si>
    <t>A.crihan</t>
  </si>
  <si>
    <t>Alin,</t>
  </si>
  <si>
    <t>alincrihan@me.com</t>
  </si>
  <si>
    <t>A.M.C</t>
  </si>
  <si>
    <t>Alex,</t>
  </si>
  <si>
    <t>amcuk87@gmail.com</t>
  </si>
  <si>
    <t>Aaron AC Slater</t>
  </si>
  <si>
    <t>Aaron,</t>
  </si>
  <si>
    <t>djacslater@gmail.com</t>
  </si>
  <si>
    <t>Acid Arab</t>
  </si>
  <si>
    <t xml:space="preserve">Guido &amp; Hervé, </t>
  </si>
  <si>
    <t>acidarab@gmail.com</t>
  </si>
  <si>
    <t>Adam Beyer</t>
  </si>
  <si>
    <t>Adam,</t>
  </si>
  <si>
    <t>info@drumcode.se</t>
  </si>
  <si>
    <t>Adam Shelton</t>
  </si>
  <si>
    <t>adamshelton.rainbow@gmail.com</t>
  </si>
  <si>
    <t>Adar Cohen</t>
  </si>
  <si>
    <t xml:space="preserve">Adar, </t>
  </si>
  <si>
    <t>Adarcohen.music@gmail.com</t>
  </si>
  <si>
    <t>Adar,</t>
  </si>
  <si>
    <t>adar.cohen91@gmail.com</t>
  </si>
  <si>
    <t>Adrien Calvet</t>
  </si>
  <si>
    <t>Adriencalvetmusic,</t>
  </si>
  <si>
    <t>adriencalvetmusic@gmail.com</t>
  </si>
  <si>
    <t>Agaric (Ovum, Dumb Unit)</t>
  </si>
  <si>
    <t>Patrik,</t>
  </si>
  <si>
    <t>wearerecords@gmail.com</t>
  </si>
  <si>
    <t>Sebastien,</t>
  </si>
  <si>
    <t>agoria@sapiens.fm</t>
  </si>
  <si>
    <t>Aida Arko (HARD TECHNO)</t>
  </si>
  <si>
    <t>Aida,</t>
  </si>
  <si>
    <t>arkoaida@gmail.com</t>
  </si>
  <si>
    <t>Air miles (label)</t>
  </si>
  <si>
    <t>info@fourheads.co</t>
  </si>
  <si>
    <t>Airod</t>
  </si>
  <si>
    <t>Brkic,</t>
  </si>
  <si>
    <t>promos.airod@gmail.com</t>
  </si>
  <si>
    <t>Akasha System</t>
  </si>
  <si>
    <t xml:space="preserve">Hunter, </t>
  </si>
  <si>
    <t>crystalhymns@gmail.com</t>
  </si>
  <si>
    <t>Alberto gerardi</t>
  </si>
  <si>
    <t>Alberto,</t>
  </si>
  <si>
    <t>albertogerardi.dj@gmail.com</t>
  </si>
  <si>
    <t>ALCI</t>
  </si>
  <si>
    <t xml:space="preserve">Alci, </t>
  </si>
  <si>
    <t>info@alcimusiq.com</t>
  </si>
  <si>
    <t>Alec Falconer</t>
  </si>
  <si>
    <t>Alec Falconer,</t>
  </si>
  <si>
    <t>alec@badumtish.world</t>
  </si>
  <si>
    <t>Alex Attias</t>
  </si>
  <si>
    <t>steph@visionsrecordings.com</t>
  </si>
  <si>
    <t>Alex Colle</t>
  </si>
  <si>
    <t>Randy,</t>
  </si>
  <si>
    <t>alexcolle.dj@gmail.com</t>
  </si>
  <si>
    <t>Alex Geslin</t>
  </si>
  <si>
    <t>alexgeslinmusic@gmail.com</t>
  </si>
  <si>
    <t>Alex Picone</t>
  </si>
  <si>
    <t>djalexpicone@gmail.com</t>
  </si>
  <si>
    <t>giannasasso.gs@gmail.com</t>
  </si>
  <si>
    <t>Alex Ranerro</t>
  </si>
  <si>
    <t>alex.ranerro@gmail.com</t>
  </si>
  <si>
    <t>Alexandra [Melliflow]</t>
  </si>
  <si>
    <t>Alexandra,</t>
  </si>
  <si>
    <t>alexandra.melliflow@gmail.com</t>
  </si>
  <si>
    <t>Alexandre Billard</t>
  </si>
  <si>
    <t>Alexandre,</t>
  </si>
  <si>
    <t>unitedmusiclab@gmail.com</t>
  </si>
  <si>
    <t>Alexandre EXZ</t>
  </si>
  <si>
    <t>alexandre.rlsilveira@gmail.com</t>
  </si>
  <si>
    <t>alexidelano@gmail.com</t>
  </si>
  <si>
    <t xml:space="preserve">Alexis Raphael, </t>
  </si>
  <si>
    <t>djalexisraphaelpromos@gmail.com</t>
  </si>
  <si>
    <t>Alich</t>
  </si>
  <si>
    <t>Alich,</t>
  </si>
  <si>
    <t>alichmusic.contact@gmail.com</t>
  </si>
  <si>
    <t>Alien Communications</t>
  </si>
  <si>
    <t>Alien,</t>
  </si>
  <si>
    <t>communicatewithaliens@gmail.com</t>
  </si>
  <si>
    <t>Alien Communications (Declan Law)</t>
  </si>
  <si>
    <t>Declan,</t>
  </si>
  <si>
    <t>declan@aliencommunications.co.uk</t>
  </si>
  <si>
    <t>Alignment (KNTXT, Etruria Beat)</t>
  </si>
  <si>
    <t xml:space="preserve">Alignment, </t>
  </si>
  <si>
    <t>info@alignmentofficial.com</t>
  </si>
  <si>
    <r>
      <rPr>
        <rFont val="Arial"/>
        <color rgb="FF000000"/>
        <sz val="10.0"/>
        <u/>
      </rPr>
      <t>Alinka</t>
    </r>
    <r>
      <rPr>
        <rFont val="Arial"/>
        <color rgb="FF000000"/>
        <sz val="10.0"/>
        <u/>
      </rPr>
      <t xml:space="preserve"> (Twirl)</t>
    </r>
  </si>
  <si>
    <t xml:space="preserve">Alinka, </t>
  </si>
  <si>
    <t>alinkapromo@gmail.com</t>
  </si>
  <si>
    <t>Alinka Twirl</t>
  </si>
  <si>
    <t>Alinka,</t>
  </si>
  <si>
    <t>alinkadj@gmail.com</t>
  </si>
  <si>
    <t>Alison Swing</t>
  </si>
  <si>
    <t>Alison</t>
  </si>
  <si>
    <t>alisonswing@gmail.com</t>
  </si>
  <si>
    <t>Amber Broos</t>
  </si>
  <si>
    <t>Amber,</t>
  </si>
  <si>
    <t>amberbroos.promo@gmail.com</t>
  </si>
  <si>
    <t>Amelie Lens</t>
  </si>
  <si>
    <t xml:space="preserve">Amelie, </t>
  </si>
  <si>
    <t>promos@amelielens.com</t>
  </si>
  <si>
    <t>Amir Alexander</t>
  </si>
  <si>
    <t xml:space="preserve">Amir, </t>
  </si>
  <si>
    <t>guerrilla_soul@yahoo.com</t>
  </si>
  <si>
    <t>Amir Javasoul</t>
  </si>
  <si>
    <t>javasoul@gmail.com</t>
  </si>
  <si>
    <t>Amirali (Dark Matters)</t>
  </si>
  <si>
    <t>Amirali,</t>
  </si>
  <si>
    <t>amirali.promo@gmail.com</t>
  </si>
  <si>
    <t>Anane Vega</t>
  </si>
  <si>
    <t>Anane,</t>
  </si>
  <si>
    <t>ananesworld@gmail.com</t>
  </si>
  <si>
    <t>Anas Mokdad</t>
  </si>
  <si>
    <t>Anas,</t>
  </si>
  <si>
    <t>info.anasmofficial@gmail.com</t>
  </si>
  <si>
    <t>Andi Pirlogea</t>
  </si>
  <si>
    <t xml:space="preserve">Andi, </t>
  </si>
  <si>
    <t>imprimrecords@gmail.com</t>
  </si>
  <si>
    <t>André Baum</t>
  </si>
  <si>
    <t>Lifeofmind,</t>
  </si>
  <si>
    <t>lifeofmind@gmail.com</t>
  </si>
  <si>
    <t>Andre Hommen (Objektivity)</t>
  </si>
  <si>
    <t>andre@objektivity.com</t>
  </si>
  <si>
    <t>Andrea Bakulic</t>
  </si>
  <si>
    <t>andreabakulicdj@gmail.com</t>
  </si>
  <si>
    <t>Andrew Pekler</t>
  </si>
  <si>
    <t>info@andrewpekler.com</t>
  </si>
  <si>
    <t>Andrey Pushkarev</t>
  </si>
  <si>
    <t>andrey.pushkarev.pro@gmail.com</t>
  </si>
  <si>
    <t>Andrey Zots</t>
  </si>
  <si>
    <t>azots@yandex.ru</t>
  </si>
  <si>
    <t>Andy Kowles</t>
  </si>
  <si>
    <t>Akolwes,</t>
  </si>
  <si>
    <t>akolwes@web.de</t>
  </si>
  <si>
    <t>Anja Schneider</t>
  </si>
  <si>
    <t xml:space="preserve">Anja, </t>
  </si>
  <si>
    <t>info@sous-music.com</t>
  </si>
  <si>
    <t>Anna Wall</t>
  </si>
  <si>
    <t>anna@thebricksthebricks.com</t>
  </si>
  <si>
    <t>ANOTR</t>
  </si>
  <si>
    <t>ANOTR,</t>
  </si>
  <si>
    <t>anotrpromo@gmail.com</t>
  </si>
  <si>
    <t>ANTHEA</t>
  </si>
  <si>
    <t xml:space="preserve">Anthea, </t>
  </si>
  <si>
    <t>antheamarien@gmail.com</t>
  </si>
  <si>
    <t>Anthony Collins</t>
  </si>
  <si>
    <t>mikdo11@hotmail.com</t>
  </si>
  <si>
    <t>Anthony Goicolea</t>
  </si>
  <si>
    <t>A Goicolea A,</t>
  </si>
  <si>
    <t>a.goicolea.a@gmail.com</t>
  </si>
  <si>
    <t>Anthony Parasole</t>
  </si>
  <si>
    <t>hello@higher-ground.de</t>
  </si>
  <si>
    <t>Anton Zap</t>
  </si>
  <si>
    <t>antonzap@gmail.com</t>
  </si>
  <si>
    <t>anu</t>
  </si>
  <si>
    <t>Anu,</t>
  </si>
  <si>
    <t>noanunoparty@gmail.com</t>
  </si>
  <si>
    <t>Aqnb</t>
  </si>
  <si>
    <t xml:space="preserve">Jean, </t>
  </si>
  <si>
    <t>jean.kay@aqnb.com</t>
  </si>
  <si>
    <t>Aquarius Heaven</t>
  </si>
  <si>
    <t xml:space="preserve">Brian, </t>
  </si>
  <si>
    <t>aquariusheavenofficial@gmail.com</t>
  </si>
  <si>
    <t>Arapu</t>
  </si>
  <si>
    <t xml:space="preserve">Arapu, </t>
  </si>
  <si>
    <t>arapuionut@gmail.com</t>
  </si>
  <si>
    <t>Archie Hamilton</t>
  </si>
  <si>
    <t xml:space="preserve">Archie, </t>
  </si>
  <si>
    <t>archiehamiltonmusic@gmail.com</t>
  </si>
  <si>
    <t>Argenis Brito</t>
  </si>
  <si>
    <t>Argenis,</t>
  </si>
  <si>
    <t>argenix@gmail.com</t>
  </si>
  <si>
    <t>Venezuela</t>
  </si>
  <si>
    <t>Argy</t>
  </si>
  <si>
    <t>Argy,</t>
  </si>
  <si>
    <t>argy.promo@gmail.com</t>
  </si>
  <si>
    <t>Ariel Zetina</t>
  </si>
  <si>
    <t>zetina.ariel@gmail.com</t>
  </si>
  <si>
    <t>Nils,</t>
  </si>
  <si>
    <t>nilskrogh@gmail.com</t>
  </si>
  <si>
    <t>Arnaud l'Aquarium,</t>
  </si>
  <si>
    <t>Arnaud,</t>
  </si>
  <si>
    <t>arnaud.godefroy@fgchic.com</t>
  </si>
  <si>
    <t>ARODES</t>
  </si>
  <si>
    <t>Adrian,</t>
  </si>
  <si>
    <t>adrian.arodes@gmail.com</t>
  </si>
  <si>
    <t>Aron</t>
  </si>
  <si>
    <t xml:space="preserve">aron@thehidden.ch </t>
  </si>
  <si>
    <t>Aron (CH)</t>
  </si>
  <si>
    <t>Aron,</t>
  </si>
  <si>
    <t>aron@thehidden.ch</t>
  </si>
  <si>
    <t>Arpiar</t>
  </si>
  <si>
    <t>contact@arpiar.ro</t>
  </si>
  <si>
    <r>
      <rPr>
        <rFont val="Arial"/>
        <color rgb="FF000000"/>
        <sz val="10.0"/>
        <u/>
      </rPr>
      <t>Art Department (</t>
    </r>
    <r>
      <rPr>
        <rFont val="Arial"/>
        <color rgb="FF000000"/>
        <sz val="10.0"/>
        <u/>
      </rPr>
      <t>Kenny Glasgow</t>
    </r>
    <r>
      <rPr>
        <rFont val="Arial"/>
        <color rgb="FF000000"/>
        <sz val="10.0"/>
        <u/>
      </rPr>
      <t>)</t>
    </r>
  </si>
  <si>
    <t xml:space="preserve">Kenny, </t>
  </si>
  <si>
    <t>djkglasgow@gmail.com</t>
  </si>
  <si>
    <t>Arthur Roussel</t>
  </si>
  <si>
    <t xml:space="preserve">Arthur, </t>
  </si>
  <si>
    <t>arthurroussel.pro@gmail.com</t>
  </si>
  <si>
    <t>Artwork (Brixton Radio)</t>
  </si>
  <si>
    <t>artwork@brixtonradio.com</t>
  </si>
  <si>
    <t>Ash Lauryn</t>
  </si>
  <si>
    <t xml:space="preserve">Ash, </t>
  </si>
  <si>
    <t>ashlauryn@gmail.com</t>
  </si>
  <si>
    <t>Ata</t>
  </si>
  <si>
    <t xml:space="preserve">Ata, </t>
  </si>
  <si>
    <t>atakuso29@gmail.com</t>
  </si>
  <si>
    <t>Audioinjection</t>
  </si>
  <si>
    <t>promos@audioinjection.com</t>
  </si>
  <si>
    <t>AVOS</t>
  </si>
  <si>
    <t>Tjeerd,</t>
  </si>
  <si>
    <t>tjeerdwijffels@gmail.com</t>
  </si>
  <si>
    <t>Awesome Tapes From Africa</t>
  </si>
  <si>
    <t>awesometapesfromafrica@gmail.com</t>
  </si>
  <si>
    <t>Axefield</t>
  </si>
  <si>
    <t>William,</t>
  </si>
  <si>
    <t>williamaxefield@gmail.com</t>
  </si>
  <si>
    <t>Axel Boman</t>
  </si>
  <si>
    <t xml:space="preserve">Axel, </t>
  </si>
  <si>
    <t>booking@temporary-secretary.net</t>
  </si>
  <si>
    <t>Axel Boman (Hypercolour, Dame Music, Pampa)</t>
  </si>
  <si>
    <t>axelboman@gmail.com</t>
  </si>
  <si>
    <t>AZAAD</t>
  </si>
  <si>
    <t xml:space="preserve">Azaad, </t>
  </si>
  <si>
    <t>azaadkhan@gmail.com</t>
  </si>
  <si>
    <t>B.AI (aka rui bai)</t>
  </si>
  <si>
    <t>Rui,</t>
  </si>
  <si>
    <t>bairui722068@gmail.com</t>
  </si>
  <si>
    <t>China</t>
  </si>
  <si>
    <t>B.love aka Adam Lynch</t>
  </si>
  <si>
    <t>contact@adamlynch.co.uk</t>
  </si>
  <si>
    <t>Baaz (Slices of Life, Quintesentials)</t>
  </si>
  <si>
    <t>Baaz,</t>
  </si>
  <si>
    <t>baaz1@web.de</t>
  </si>
  <si>
    <t>Baby Ford</t>
  </si>
  <si>
    <t>Baby,</t>
  </si>
  <si>
    <t>babyford@talk21.com</t>
  </si>
  <si>
    <t>badger</t>
  </si>
  <si>
    <t>dubz4badger@gmail.com</t>
  </si>
  <si>
    <t>Baher</t>
  </si>
  <si>
    <t>Baher,</t>
  </si>
  <si>
    <t>baher@wearerakete.com</t>
  </si>
  <si>
    <t>Bai-ee,</t>
  </si>
  <si>
    <t xml:space="preserve">Bryan, </t>
  </si>
  <si>
    <t>bryanballi@gmail.com</t>
  </si>
  <si>
    <t>Barbie Bertisch</t>
  </si>
  <si>
    <t xml:space="preserve">Barbie, </t>
  </si>
  <si>
    <t>barbiebertisch@gmail.com</t>
  </si>
  <si>
    <t>Bare Up</t>
  </si>
  <si>
    <t>Bare,</t>
  </si>
  <si>
    <t>barejumpup@gmail.com</t>
  </si>
  <si>
    <t>Barem</t>
  </si>
  <si>
    <t>Mauricio,</t>
  </si>
  <si>
    <t>barempromos@gmail.com</t>
  </si>
  <si>
    <t>Basic Soul Unit</t>
  </si>
  <si>
    <t>Stuart,</t>
  </si>
  <si>
    <t>basicsoulunit@gmail.com</t>
  </si>
  <si>
    <t>Bassam</t>
  </si>
  <si>
    <t>Bassam,</t>
  </si>
  <si>
    <t>rheostatmusic@gmail.com</t>
  </si>
  <si>
    <t xml:space="preserve">D, </t>
  </si>
  <si>
    <t>d@interwave.live</t>
  </si>
  <si>
    <t>demos.distancemusic@gmail.com</t>
  </si>
  <si>
    <t>Batu (Timedance)</t>
  </si>
  <si>
    <t>timedancebatu@gmail.com</t>
  </si>
  <si>
    <t>timedancemusic@gmail.com</t>
  </si>
  <si>
    <t>Bawrut</t>
  </si>
  <si>
    <t>hello@thesoundofsilencio.com</t>
  </si>
  <si>
    <t>Bedouin</t>
  </si>
  <si>
    <t>Bedouin,</t>
  </si>
  <si>
    <t>bedouinmusic@gmail.com</t>
  </si>
  <si>
    <t>Behrouz</t>
  </si>
  <si>
    <t>Behrouz,</t>
  </si>
  <si>
    <t>behrouzpromo@gmail.com</t>
  </si>
  <si>
    <t>Ben Buitendijk</t>
  </si>
  <si>
    <t>obliquemusicnl@gmail.com</t>
  </si>
  <si>
    <t>Ben Klock</t>
  </si>
  <si>
    <t>demo@klockworks.de</t>
  </si>
  <si>
    <t>Ben Sims (Tresor, Drumcode)</t>
  </si>
  <si>
    <t>theoryrecs@hotmail.com</t>
  </si>
  <si>
    <t>Ben Watt</t>
  </si>
  <si>
    <t>ben@buzzinfly.com</t>
  </si>
  <si>
    <t>Benjamin Damage</t>
  </si>
  <si>
    <t>benjamindamage@gmail.com</t>
  </si>
  <si>
    <t>Benji,</t>
  </si>
  <si>
    <t>musicforbenjib@gmail.com</t>
  </si>
  <si>
    <t>Bergonist</t>
  </si>
  <si>
    <t>Selwa,</t>
  </si>
  <si>
    <t xml:space="preserve">bergsonist@gmail.com </t>
  </si>
  <si>
    <t>Bicep</t>
  </si>
  <si>
    <t>Bicep,</t>
  </si>
  <si>
    <t>feelmybicep@gmail.com</t>
  </si>
  <si>
    <t>bicep</t>
  </si>
  <si>
    <t>Feelmybicep,</t>
  </si>
  <si>
    <t>feelmybicep@googlemail.com</t>
  </si>
  <si>
    <t>Big Miz</t>
  </si>
  <si>
    <t>Big,</t>
  </si>
  <si>
    <t>bigmiztunes@hotmail.com</t>
  </si>
  <si>
    <t>Big Strick</t>
  </si>
  <si>
    <t>Strick,</t>
  </si>
  <si>
    <t>LeoStrick@live.com</t>
  </si>
  <si>
    <t>BIIA</t>
  </si>
  <si>
    <t>Beatriz,</t>
  </si>
  <si>
    <t>biiamusicbs@gmail.com</t>
  </si>
  <si>
    <t>Bill Brewster</t>
  </si>
  <si>
    <t xml:space="preserve">Bill, </t>
  </si>
  <si>
    <t>djhistory@gmail.com</t>
  </si>
  <si>
    <t>Black Coffee</t>
  </si>
  <si>
    <t>Nkosinathi,</t>
  </si>
  <si>
    <t>blackcoffee@soulisticmusic.com</t>
  </si>
  <si>
    <t>pulsator@soulisticmusic.com</t>
  </si>
  <si>
    <t>Black Eyes</t>
  </si>
  <si>
    <t>info@lostcontrol2097.com</t>
  </si>
  <si>
    <t>Black Girl White Girl</t>
  </si>
  <si>
    <t>promosbgwg@gmail.com</t>
  </si>
  <si>
    <t>Blake Strange</t>
  </si>
  <si>
    <t xml:space="preserve">Blake, </t>
  </si>
  <si>
    <t>blakestrangeee@gmail.com</t>
  </si>
  <si>
    <t>Blas Cordero</t>
  </si>
  <si>
    <t>Blas,</t>
  </si>
  <si>
    <t>blascordero90@gmail.com</t>
  </si>
  <si>
    <t>Blondish</t>
  </si>
  <si>
    <t>Vivie-Ann,</t>
  </si>
  <si>
    <t>vivviv@gmail.com</t>
  </si>
  <si>
    <t>Bloody Mary</t>
  </si>
  <si>
    <t xml:space="preserve">Mary, </t>
  </si>
  <si>
    <t>booking@dame-music.com</t>
  </si>
  <si>
    <t>info@dame-music.com</t>
  </si>
  <si>
    <t>Bob Moses (Tom Howie)</t>
  </si>
  <si>
    <t>tomhowie88@gmail.com</t>
  </si>
  <si>
    <t>Body Clinic</t>
  </si>
  <si>
    <t>Rory,</t>
  </si>
  <si>
    <t>bodyclinic.trax@gmail.com</t>
  </si>
  <si>
    <t>Bok Bok (Night Slugs, Hessle Audio)</t>
  </si>
  <si>
    <t>Bolth,</t>
  </si>
  <si>
    <t>bok.bok.bok.bok.bok@gmail.com</t>
  </si>
  <si>
    <t>Boo Williams</t>
  </si>
  <si>
    <t xml:space="preserve">Boo, </t>
  </si>
  <si>
    <t>boowilliamssju@gmail.com</t>
  </si>
  <si>
    <t>Boris Acket</t>
  </si>
  <si>
    <t>info@borisacket.nl</t>
  </si>
  <si>
    <t>Boris Werner</t>
  </si>
  <si>
    <t>Borja,</t>
  </si>
  <si>
    <t>djboriswerner@gmail.com</t>
  </si>
  <si>
    <t>Borrowed Identity</t>
  </si>
  <si>
    <t>Bosque,</t>
  </si>
  <si>
    <t>borrowedidentity@gmail.com</t>
  </si>
  <si>
    <t>Boston 168</t>
  </si>
  <si>
    <t>boston168.traxx@gmail.com</t>
  </si>
  <si>
    <t>Boys Noize</t>
  </si>
  <si>
    <t>contact@boysnoize.com</t>
  </si>
  <si>
    <t>Bradley Zero</t>
  </si>
  <si>
    <t xml:space="preserve">Bradley, </t>
  </si>
  <si>
    <t>info@wearerhythmsection.com</t>
  </si>
  <si>
    <t>Bradley Zero (Rhythm Section)</t>
  </si>
  <si>
    <t>bradley@wearerhythmsection.com</t>
  </si>
  <si>
    <t>Brett Johnson</t>
  </si>
  <si>
    <t>brettbasic@hotmail.com</t>
  </si>
  <si>
    <t xml:space="preserve">Brett, </t>
  </si>
  <si>
    <t>brettbasic@gmail.com</t>
  </si>
  <si>
    <t>Brian Cid</t>
  </si>
  <si>
    <t>info@briancid.com</t>
  </si>
  <si>
    <t>Brian Kage</t>
  </si>
  <si>
    <t>briankage@gmail.com</t>
  </si>
  <si>
    <t>Busy P</t>
  </si>
  <si>
    <t xml:space="preserve">Pedro, </t>
  </si>
  <si>
    <t>contact@edbangerrecords.com</t>
  </si>
  <si>
    <t>Butch</t>
  </si>
  <si>
    <t>Butch,</t>
  </si>
  <si>
    <t>butch@bouq.de</t>
  </si>
  <si>
    <t>Cab Drivers</t>
  </si>
  <si>
    <t>hallo@cabdrivers.de</t>
  </si>
  <si>
    <t>Cabanne</t>
  </si>
  <si>
    <t>Cabanne,</t>
  </si>
  <si>
    <t>x@minibar-music.com</t>
  </si>
  <si>
    <t>Cajama</t>
  </si>
  <si>
    <t>Cajama,</t>
  </si>
  <si>
    <t>promo@cajama.co.uk</t>
  </si>
  <si>
    <t>Capracara (DFA, Unknown To The Unknown)</t>
  </si>
  <si>
    <t xml:space="preserve">Jonathan, </t>
  </si>
  <si>
    <t>jonathanburnip@gmail.com</t>
  </si>
  <si>
    <t>Caravel</t>
  </si>
  <si>
    <t>Caravel,</t>
  </si>
  <si>
    <t>caravelfr@gmail.com</t>
  </si>
  <si>
    <t>Cari Lekebusch</t>
  </si>
  <si>
    <t>info@h-productions.se</t>
  </si>
  <si>
    <t>musicforcarista@gmail.com</t>
  </si>
  <si>
    <t>Carl Cox S Label  Christopher Coe</t>
  </si>
  <si>
    <t>christopher@awesomesoundwave.com</t>
  </si>
  <si>
    <t>Carlos Nilmmns,</t>
  </si>
  <si>
    <t>carlosnilmmns@hotmail.co.uk</t>
  </si>
  <si>
    <t>Caruan (Perlon)</t>
  </si>
  <si>
    <t xml:space="preserve">Gaetano, </t>
  </si>
  <si>
    <t xml:space="preserve">g.gaudi@hotmail.it </t>
  </si>
  <si>
    <t>Casey Spillman</t>
  </si>
  <si>
    <t>Casey,</t>
  </si>
  <si>
    <t>cspillmanmusic@gmail.com</t>
  </si>
  <si>
    <t>Cassegrain</t>
  </si>
  <si>
    <t>cassegrain1@gmail.com</t>
  </si>
  <si>
    <t>Catching Cairo</t>
  </si>
  <si>
    <t xml:space="preserve">Kristian, </t>
  </si>
  <si>
    <t>catchingcairomusic@gmail.com</t>
  </si>
  <si>
    <t>kristian@offkeyartists.com</t>
  </si>
  <si>
    <t>Caterina Barbieri</t>
  </si>
  <si>
    <t xml:space="preserve">Caterina, </t>
  </si>
  <si>
    <t>caterinabarbieri.info@gmail.com</t>
  </si>
  <si>
    <t>CC:DISCO</t>
  </si>
  <si>
    <t>Courtney,</t>
  </si>
  <si>
    <t>emailccdisco@gmail.com</t>
  </si>
  <si>
    <t>CCL</t>
  </si>
  <si>
    <t xml:space="preserve">Cecu, </t>
  </si>
  <si>
    <t>ccl.tuf@gmail.com</t>
  </si>
  <si>
    <t>CELESTE</t>
  </si>
  <si>
    <t>Celeste,</t>
  </si>
  <si>
    <t>celestemusic.mgmt@gmail.com</t>
  </si>
  <si>
    <t>Cera Khin</t>
  </si>
  <si>
    <t xml:space="preserve">Cera, </t>
  </si>
  <si>
    <t>cera.khin@gmail.com</t>
  </si>
  <si>
    <t>Ceri Owens</t>
  </si>
  <si>
    <t>Ceri,</t>
  </si>
  <si>
    <t>ceriannowens@gmail.com</t>
  </si>
  <si>
    <t>Cesar Merveille (Cadenza)</t>
  </si>
  <si>
    <t>Cesar,</t>
  </si>
  <si>
    <t>cesar@merveille.org</t>
  </si>
  <si>
    <t>Charles Webster (Peacefrog, Still Music)</t>
  </si>
  <si>
    <t>cwlfsf@gmail.com</t>
  </si>
  <si>
    <t>Charleze (Felon5)</t>
  </si>
  <si>
    <t>Charley,</t>
  </si>
  <si>
    <t>charleydtucker@gmail.com</t>
  </si>
  <si>
    <t>charlezemusic@gmail.com</t>
  </si>
  <si>
    <t>Charlie Bones</t>
  </si>
  <si>
    <t>doyoubaby@googlemail.com</t>
  </si>
  <si>
    <t>Charlotte De Witte</t>
  </si>
  <si>
    <t>Chelina,</t>
  </si>
  <si>
    <t>charlotte.dewitte.music@gmail.com</t>
  </si>
  <si>
    <t>Charlotte de Witte</t>
  </si>
  <si>
    <t xml:space="preserve">Charlotte, </t>
  </si>
  <si>
    <t>kntxtmusic@gmail.com</t>
  </si>
  <si>
    <t>Chekov</t>
  </si>
  <si>
    <t>Laurence,</t>
  </si>
  <si>
    <t>chekovmusik@gmx.de</t>
  </si>
  <si>
    <t>Chez Damier</t>
  </si>
  <si>
    <t>Chez,</t>
  </si>
  <si>
    <t>Chezdamier16@gmail.com</t>
  </si>
  <si>
    <t>Chloe</t>
  </si>
  <si>
    <t>chloerobinsondj@gmail.com</t>
  </si>
  <si>
    <t>Chloe Caillet</t>
  </si>
  <si>
    <t>chloe@chloecaillet.com</t>
  </si>
  <si>
    <t>Chris Duckenfield (Extended Play, E.A.R)</t>
  </si>
  <si>
    <t>chrisduckmail@gmail.com</t>
  </si>
  <si>
    <t>podcast@clr.net</t>
  </si>
  <si>
    <t>Chris Stussy</t>
  </si>
  <si>
    <t>djchrisstussy@gmail.com</t>
  </si>
  <si>
    <t>chrissypants@gmail.com</t>
  </si>
  <si>
    <t>Christopher Ledger</t>
  </si>
  <si>
    <t>Christopher.ledger.tcs@gmail.com</t>
  </si>
  <si>
    <t>Christy Lakeman</t>
  </si>
  <si>
    <t>Christy,</t>
  </si>
  <si>
    <t>christylakeman@gmail.com</t>
  </si>
  <si>
    <t>Chymera (Cocoon, Delsin, Dirt Crew)</t>
  </si>
  <si>
    <t>Chymera,</t>
  </si>
  <si>
    <t>chymera@gmail.com</t>
  </si>
  <si>
    <t>Cindy Li</t>
  </si>
  <si>
    <t>Cindy,</t>
  </si>
  <si>
    <t>cindy@itsnotuits.me</t>
  </si>
  <si>
    <t>Cinema Royale</t>
  </si>
  <si>
    <t>Arne,</t>
  </si>
  <si>
    <t>info@cinemaroyale.nl</t>
  </si>
  <si>
    <t>Claire Morgan</t>
  </si>
  <si>
    <t xml:space="preserve">Claire, </t>
  </si>
  <si>
    <t>clairemorganpromos@gmail.com</t>
  </si>
  <si>
    <t>Clandestino (Joe Morris)</t>
  </si>
  <si>
    <t>Joe,</t>
  </si>
  <si>
    <t>joe@clandestino.co.uk</t>
  </si>
  <si>
    <t>Claude Young</t>
  </si>
  <si>
    <t xml:space="preserve">Claude, </t>
  </si>
  <si>
    <t>claudeyoungjr@gmail.com</t>
  </si>
  <si>
    <t>Claus Voigtmann</t>
  </si>
  <si>
    <t xml:space="preserve">Claus, </t>
  </si>
  <si>
    <t>subsequent.london@gmail.com</t>
  </si>
  <si>
    <t>Clavis</t>
  </si>
  <si>
    <t xml:space="preserve">Manuel &amp; Adrian, </t>
  </si>
  <si>
    <t>contact@clavis.xyz</t>
  </si>
  <si>
    <t>Cleveland,</t>
  </si>
  <si>
    <t>mail.cleveland@gmail.com</t>
  </si>
  <si>
    <t>Colette</t>
  </si>
  <si>
    <t>Colette,</t>
  </si>
  <si>
    <t>starflyinc@mac.com</t>
  </si>
  <si>
    <t xml:space="preserve">Colin Benders </t>
  </si>
  <si>
    <t>hello@colinbenders.com</t>
  </si>
  <si>
    <t>Conforce</t>
  </si>
  <si>
    <t>Boris,</t>
  </si>
  <si>
    <t>boris_bunnik@hotmail.com</t>
  </si>
  <si>
    <t>Connie Yin</t>
  </si>
  <si>
    <t>Connie,</t>
  </si>
  <si>
    <t>connie@resolutenyc.com</t>
  </si>
  <si>
    <t>Cormac</t>
  </si>
  <si>
    <t>cormac.promo@gmail.com</t>
  </si>
  <si>
    <t>Cormac (WYS, fabric)</t>
  </si>
  <si>
    <t>Cormac,</t>
  </si>
  <si>
    <t>cormac.mr@gmail.com</t>
  </si>
  <si>
    <t>Cosimo Damiano</t>
  </si>
  <si>
    <t>cosimo.damiano.rm@gmail.com</t>
  </si>
  <si>
    <t>Cousin Cole</t>
  </si>
  <si>
    <t>Cousin,</t>
  </si>
  <si>
    <t>cousincole@gmail.com</t>
  </si>
  <si>
    <t>Craig bratley,</t>
  </si>
  <si>
    <t>craigbratley@hotmail.com</t>
  </si>
  <si>
    <t>Crazy,</t>
  </si>
  <si>
    <t>christodd22@btinternet.com</t>
  </si>
  <si>
    <t>Cristian Collodoro</t>
  </si>
  <si>
    <t>promo@cristiancollodoro.com</t>
  </si>
  <si>
    <t>Cristian Varela</t>
  </si>
  <si>
    <t>varelacristian@hotmail.com</t>
  </si>
  <si>
    <t>Cristina Lazic</t>
  </si>
  <si>
    <t>Cristina,</t>
  </si>
  <si>
    <t>cristinalazic@gmail.com</t>
  </si>
  <si>
    <t>D-Bridge (D&amp;B)</t>
  </si>
  <si>
    <t xml:space="preserve">Darren, </t>
  </si>
  <si>
    <t>info@exitrecords.co.uk</t>
  </si>
  <si>
    <t>D'Julz (Julien Veniel)</t>
  </si>
  <si>
    <t>Julien,</t>
  </si>
  <si>
    <t>djulz23@gmail.com</t>
  </si>
  <si>
    <t>D'marc Cantu (Nick)</t>
  </si>
  <si>
    <t xml:space="preserve">Nick, </t>
  </si>
  <si>
    <t>nickcantu@yahoo.com</t>
  </si>
  <si>
    <t>Daisukekondo1227</t>
  </si>
  <si>
    <t>Daisuke,</t>
  </si>
  <si>
    <t>daisukekondo1227@gmail.com</t>
  </si>
  <si>
    <t>Dam Swindle</t>
  </si>
  <si>
    <t>Maarten,</t>
  </si>
  <si>
    <t>maarten@damswindle.com</t>
  </si>
  <si>
    <t>Damian Uzabiaga</t>
  </si>
  <si>
    <t>damian.uzabiaga,</t>
  </si>
  <si>
    <t>damian.uzabiaga@gmail.com</t>
  </si>
  <si>
    <t>Dan Curtin</t>
  </si>
  <si>
    <t>dc@metrecs.com</t>
  </si>
  <si>
    <t>Dan Ghenacia</t>
  </si>
  <si>
    <t>d.ghenacia@gmail.com</t>
  </si>
  <si>
    <t>Dana Ruh</t>
  </si>
  <si>
    <t xml:space="preserve">Dana, </t>
  </si>
  <si>
    <t>d@danaruh.com</t>
  </si>
  <si>
    <t>Dana@danaruh.com</t>
  </si>
  <si>
    <t>djdaniperez@hotmail.com</t>
  </si>
  <si>
    <t>Daniel weil</t>
  </si>
  <si>
    <t>Johnny,</t>
  </si>
  <si>
    <t>danielweil@gmail.com</t>
  </si>
  <si>
    <t>Daniela Cast</t>
  </si>
  <si>
    <t>Daniela,</t>
  </si>
  <si>
    <t>hallo.danielacast@gmail.com</t>
  </si>
  <si>
    <t>Daniele Baldelli</t>
  </si>
  <si>
    <t>danielebaldelli@gmail.com</t>
  </si>
  <si>
    <t>Danio Zenker (Tresor, Ilian Tape)</t>
  </si>
  <si>
    <t>dario@iliantape.de</t>
  </si>
  <si>
    <t>Danny Byrd</t>
  </si>
  <si>
    <t>dannybyrd007@gmail.com</t>
  </si>
  <si>
    <t>dannydazepromo@gmail.com</t>
  </si>
  <si>
    <t>Danny Howard</t>
  </si>
  <si>
    <t>dannyhoward1@msn.com</t>
  </si>
  <si>
    <t>Danny Howells</t>
  </si>
  <si>
    <t>dannyhowells@mac.com</t>
  </si>
  <si>
    <t>Danny Rampling (Shoom, UK)</t>
  </si>
  <si>
    <t>dannyrampling@mac.com</t>
  </si>
  <si>
    <t>Dantiez Saunderson</t>
  </si>
  <si>
    <t xml:space="preserve">Dantiez, </t>
  </si>
  <si>
    <t>dantiezsaunderson1@gmail.com</t>
  </si>
  <si>
    <t>Dark Sky</t>
  </si>
  <si>
    <t>Matt,</t>
  </si>
  <si>
    <t>infodarksky@gmail.com</t>
  </si>
  <si>
    <t>Darren Price</t>
  </si>
  <si>
    <t>Darren,</t>
  </si>
  <si>
    <t>darren_price@mac.com</t>
  </si>
  <si>
    <t>Datura Dilema (Hard techno)</t>
  </si>
  <si>
    <t>Datura,</t>
  </si>
  <si>
    <t>daturadilema@gmail.com</t>
  </si>
  <si>
    <t>Dave Aju,</t>
  </si>
  <si>
    <t>mrdaveaju@gmail.com</t>
  </si>
  <si>
    <t>Dave Clarke</t>
  </si>
  <si>
    <t>dave.clarke@somarecords.com</t>
  </si>
  <si>
    <t>whitenoiseradio@mac.com</t>
  </si>
  <si>
    <t>David Agrella</t>
  </si>
  <si>
    <t>agrellomatica@davidagrella.com</t>
  </si>
  <si>
    <t>David August</t>
  </si>
  <si>
    <t>davidaugustmusic@gmail.com</t>
  </si>
  <si>
    <t>David Last</t>
  </si>
  <si>
    <t>david@davidlast.net</t>
  </si>
  <si>
    <t>David Mayer (Keinemusick)</t>
  </si>
  <si>
    <t>promo@davidmayer.audio</t>
  </si>
  <si>
    <t>David Morales</t>
  </si>
  <si>
    <t>glamsta@gmail.com</t>
  </si>
  <si>
    <t>DC10 (Circoloco ibiza0</t>
  </si>
  <si>
    <t>nick@circolocoibiza.com</t>
  </si>
  <si>
    <t>De las floress</t>
  </si>
  <si>
    <t xml:space="preserve">Sara, </t>
  </si>
  <si>
    <t>delasfloress@gmail.com</t>
  </si>
  <si>
    <t>De Sluwe Vos</t>
  </si>
  <si>
    <t>Robert,</t>
  </si>
  <si>
    <t>music.desluwevos@gmail.com</t>
  </si>
  <si>
    <t>De Sluwe Vos (Albion, Louche)</t>
  </si>
  <si>
    <t>robert_vosmeijer@live.nl</t>
  </si>
  <si>
    <t>De Walta</t>
  </si>
  <si>
    <t>dewalta@gmail.com</t>
  </si>
  <si>
    <t>david@meander-music.com</t>
  </si>
  <si>
    <t>Dean Standing</t>
  </si>
  <si>
    <t>Death,</t>
  </si>
  <si>
    <t>dean_standing@hotmail.com</t>
  </si>
  <si>
    <t>DEBONAIR</t>
  </si>
  <si>
    <t>Debonair,</t>
  </si>
  <si>
    <t>0800debonair@gmail.com</t>
  </si>
  <si>
    <t>Deborah de Luca</t>
  </si>
  <si>
    <t xml:space="preserve">Deborah, </t>
  </si>
  <si>
    <t>deborahdeluca@alice.it</t>
  </si>
  <si>
    <t>Delano,</t>
  </si>
  <si>
    <t>djdelano@yahoo.com</t>
  </si>
  <si>
    <t>Deniro</t>
  </si>
  <si>
    <t xml:space="preserve">Reynier, </t>
  </si>
  <si>
    <t>reynierhooft@hotmail.com</t>
  </si>
  <si>
    <t>Denis Horvat (Afterlife, Innervisions)</t>
  </si>
  <si>
    <t>music@denishorvat.com</t>
  </si>
  <si>
    <t>Dennis Ferrer</t>
  </si>
  <si>
    <t>promos@objektivity.com</t>
  </si>
  <si>
    <t>Dennis Ferrer,</t>
  </si>
  <si>
    <t>info@objektivity.com</t>
  </si>
  <si>
    <t>Dense &amp; Pika</t>
  </si>
  <si>
    <t>alex@theinsurgents.co.uk</t>
  </si>
  <si>
    <t>Derrick Carter</t>
  </si>
  <si>
    <t>derrickcarter@mac.com</t>
  </si>
  <si>
    <t>Derrick May</t>
  </si>
  <si>
    <t>dmayday@gmail.com</t>
  </si>
  <si>
    <t>Desert sound colony</t>
  </si>
  <si>
    <t>desertsoundcolony@gmail.com</t>
  </si>
  <si>
    <t>Detroit Swindle (Tsuba, Freerange, Murmur)</t>
  </si>
  <si>
    <t>detroitswindle@gmail.com</t>
  </si>
  <si>
    <t>Digital Primate</t>
  </si>
  <si>
    <t>dprimate@gmail.com</t>
  </si>
  <si>
    <t>Dilby</t>
  </si>
  <si>
    <t>Dilby,</t>
  </si>
  <si>
    <t>info@dilbydj.com</t>
  </si>
  <si>
    <t>dimmish.music@gmail.com</t>
  </si>
  <si>
    <t>Disclosure</t>
  </si>
  <si>
    <t>disclosuremusic@googlemail.com</t>
  </si>
  <si>
    <t>Discowax Management</t>
  </si>
  <si>
    <t xml:space="preserve">Nanna, </t>
  </si>
  <si>
    <t>nanna.vestergaard@discowax.com</t>
  </si>
  <si>
    <t>Dixon</t>
  </si>
  <si>
    <t>Dixon,</t>
  </si>
  <si>
    <t>contact@djdixon.com</t>
  </si>
  <si>
    <t>Dixon (Steffen)</t>
  </si>
  <si>
    <t>Steffen,</t>
  </si>
  <si>
    <t>music@djdixon.com</t>
  </si>
  <si>
    <t>Dj Blue</t>
  </si>
  <si>
    <t>Helder,</t>
  </si>
  <si>
    <t>djblueakahelder@gmail.com</t>
  </si>
  <si>
    <t>aaaa</t>
  </si>
  <si>
    <t>DJ Deece aka Niall</t>
  </si>
  <si>
    <t>Niall</t>
  </si>
  <si>
    <t xml:space="preserve">djdeecemusic@gmail.com </t>
  </si>
  <si>
    <t>DJ Deep</t>
  </si>
  <si>
    <t xml:space="preserve">Cyril, </t>
  </si>
  <si>
    <t>cyrildeep@gmail.com</t>
  </si>
  <si>
    <t>Dj Deep</t>
  </si>
  <si>
    <t>djdeepparis@gmail.com</t>
  </si>
  <si>
    <t>DJ Ease (Nightmares on Wax)</t>
  </si>
  <si>
    <t>waxpromoss@gmail.com</t>
  </si>
  <si>
    <t>DJ Fart in the Club</t>
  </si>
  <si>
    <t>Soyoon,</t>
  </si>
  <si>
    <t>djfartintheclub@gmail.com</t>
  </si>
  <si>
    <t>South Korea</t>
  </si>
  <si>
    <t>DJ Fett Burger</t>
  </si>
  <si>
    <t xml:space="preserve">Fett, </t>
  </si>
  <si>
    <t>djfettburgerbooking@gmail.com</t>
  </si>
  <si>
    <t>DJ Gregory/Point G (Real Tone, Ellum)</t>
  </si>
  <si>
    <t>Gregory</t>
  </si>
  <si>
    <t>info@fayacombo.com</t>
  </si>
  <si>
    <t>DJ Hologhraphic</t>
  </si>
  <si>
    <t>ariel.djholographic@gmail.com</t>
  </si>
  <si>
    <t>DJ John Simmons (John BID, Chicago)</t>
  </si>
  <si>
    <t>djjohnsimmons@gmail.com</t>
  </si>
  <si>
    <t>DJ Kobayashi,</t>
  </si>
  <si>
    <t>So,</t>
  </si>
  <si>
    <t>sou.kobayashi@gmail.com</t>
  </si>
  <si>
    <t>DJ Koze</t>
  </si>
  <si>
    <t>Stefan,</t>
  </si>
  <si>
    <t>kosi@pamparecords.com</t>
  </si>
  <si>
    <t>Dj Logic 1000</t>
  </si>
  <si>
    <t>Samantha,</t>
  </si>
  <si>
    <t>djlogic1000@gmail.com</t>
  </si>
  <si>
    <t>DJ Marky</t>
  </si>
  <si>
    <t>Marky,</t>
  </si>
  <si>
    <t>djmarkym@gmail.com</t>
  </si>
  <si>
    <t>DJ Mell G</t>
  </si>
  <si>
    <t>Melina,</t>
  </si>
  <si>
    <t>djmellg@gmail.com</t>
  </si>
  <si>
    <t>DJ Misk</t>
  </si>
  <si>
    <t>djmisk@autoproduzioni.net</t>
  </si>
  <si>
    <t>Dj Nu Mark (Jurassic 5)</t>
  </si>
  <si>
    <t xml:space="preserve">Mark, </t>
  </si>
  <si>
    <t>djnumark@gmail.com</t>
  </si>
  <si>
    <t>DJ Pige</t>
  </si>
  <si>
    <t>Yasuo,</t>
  </si>
  <si>
    <t>djpige@gmail.com</t>
  </si>
  <si>
    <t>DJ QU</t>
  </si>
  <si>
    <t>DJ,</t>
  </si>
  <si>
    <t>djqu3000@gmail.com</t>
  </si>
  <si>
    <t>DJ Ralf</t>
  </si>
  <si>
    <t>Ralf,</t>
  </si>
  <si>
    <t>ralf@as-usual.com</t>
  </si>
  <si>
    <t>DJ Ralf (Space Ibiza)</t>
  </si>
  <si>
    <t xml:space="preserve">Ralf, </t>
  </si>
  <si>
    <t>ralf@djralf.com</t>
  </si>
  <si>
    <t>DJ Richard</t>
  </si>
  <si>
    <t xml:space="preserve">Richard, </t>
  </si>
  <si>
    <t>djrichardofficial@gmail.com</t>
  </si>
  <si>
    <t>DJ Rick</t>
  </si>
  <si>
    <t>Rick,</t>
  </si>
  <si>
    <t>djricksmusicservice@gmail.com</t>
  </si>
  <si>
    <t>Dj Ruslan,</t>
  </si>
  <si>
    <t xml:space="preserve">Ruslan, </t>
  </si>
  <si>
    <t>djruslan@hotmail.com</t>
  </si>
  <si>
    <t>Dj Sandrinha,</t>
  </si>
  <si>
    <t xml:space="preserve">Sandrinha, </t>
  </si>
  <si>
    <t>djsandrinha@gmail.com</t>
  </si>
  <si>
    <t>DJ Senc aka Alfredoro magnoli</t>
  </si>
  <si>
    <t xml:space="preserve">Alfredo, </t>
  </si>
  <si>
    <t>alfredoromagnoli90@gmail.com</t>
  </si>
  <si>
    <t>DJ Sling</t>
  </si>
  <si>
    <t>daniel.isling@gmail.com</t>
  </si>
  <si>
    <t>Dj Sneak</t>
  </si>
  <si>
    <t>sneakthedj@gmail.com</t>
  </si>
  <si>
    <t xml:space="preserve">DJ T </t>
  </si>
  <si>
    <t>djt@physical-music.com</t>
  </si>
  <si>
    <t>DJ Tennis</t>
  </si>
  <si>
    <t>Manfredi,</t>
  </si>
  <si>
    <t>tennispromos@gmail.com</t>
  </si>
  <si>
    <t>Manfredi</t>
  </si>
  <si>
    <t>info@lifeanddeath.us</t>
  </si>
  <si>
    <t>DJ Three (Christopher Milo)</t>
  </si>
  <si>
    <t>djthree@hallucienda.com</t>
  </si>
  <si>
    <t>DJ Torture</t>
  </si>
  <si>
    <t>Nick</t>
  </si>
  <si>
    <t>iamdjtorture1@gmail.com</t>
  </si>
  <si>
    <t>DJ Windows XP</t>
  </si>
  <si>
    <t>contactdjwindowsxp@gmail.com</t>
  </si>
  <si>
    <t>Djebali (djebali / INFUSE)</t>
  </si>
  <si>
    <t>djebali@me.com</t>
  </si>
  <si>
    <t>Djoon (Adrien)</t>
  </si>
  <si>
    <t>adrien,</t>
  </si>
  <si>
    <t>adrien@djoon.fr</t>
  </si>
  <si>
    <t>DjRUM</t>
  </si>
  <si>
    <t>felixisdjrum@gmail.com</t>
  </si>
  <si>
    <t>Dmx krew</t>
  </si>
  <si>
    <t>Edward,</t>
  </si>
  <si>
    <t>dmxkrew@gmail.com</t>
  </si>
  <si>
    <t>Domenico Rosa,</t>
  </si>
  <si>
    <t>Domenico,</t>
  </si>
  <si>
    <t>domenicorosa1989@gmail.com</t>
  </si>
  <si>
    <t>Dominik Eulberg</t>
  </si>
  <si>
    <t xml:space="preserve">Dominik, </t>
  </si>
  <si>
    <t>promome@dominik-eulberg.de</t>
  </si>
  <si>
    <t>Don Carlos</t>
  </si>
  <si>
    <t>Don,</t>
  </si>
  <si>
    <t>djdoncarlos@libero.it</t>
  </si>
  <si>
    <t>Donnell Knox (hard techno)</t>
  </si>
  <si>
    <t xml:space="preserve">Donnell, </t>
  </si>
  <si>
    <t>donnellknox@gmail.com</t>
  </si>
  <si>
    <t>Dope Ammo (d&amp;b)</t>
  </si>
  <si>
    <t>cocodopeammo@gmail.com</t>
  </si>
  <si>
    <t>Doug lee</t>
  </si>
  <si>
    <t>doug@douglaslee.org</t>
  </si>
  <si>
    <t xml:space="preserve">Dowd, </t>
  </si>
  <si>
    <t>michaeldowding1992@gmail.com</t>
  </si>
  <si>
    <t>Dragosh</t>
  </si>
  <si>
    <t>Dragosh,</t>
  </si>
  <si>
    <t>onofrei.dragosh@gmail.com</t>
  </si>
  <si>
    <t>Dre Skull</t>
  </si>
  <si>
    <t>dreskull@gmail.com</t>
  </si>
  <si>
    <t>Drift aka Sean Krainik</t>
  </si>
  <si>
    <t>Sean,</t>
  </si>
  <si>
    <t>drift2nowhere@gmail.com</t>
  </si>
  <si>
    <t>Drrrreams</t>
  </si>
  <si>
    <t>Jesse,</t>
  </si>
  <si>
    <t>drrrreams@gmail.com</t>
  </si>
  <si>
    <t>Dubbel Dutch</t>
  </si>
  <si>
    <t>Marc,</t>
  </si>
  <si>
    <t>dutchdubs@gmail.com</t>
  </si>
  <si>
    <t>Dubfire</t>
  </si>
  <si>
    <t>promos@dubfire.com</t>
  </si>
  <si>
    <t>Dubtil</t>
  </si>
  <si>
    <t>doiroberteu@gmail.com</t>
  </si>
  <si>
    <t>Dustin (Lowbias)</t>
  </si>
  <si>
    <t>info@lowbias.com</t>
  </si>
  <si>
    <t>Dustin Kinney</t>
  </si>
  <si>
    <t>djkadabra@gmail.com</t>
  </si>
  <si>
    <t>DVS1</t>
  </si>
  <si>
    <t>sebastian@hushsound.com</t>
  </si>
  <si>
    <t>DVS1 (Ostgut Ton, Curle, Transmat)</t>
  </si>
  <si>
    <t>info@hushsound.com</t>
  </si>
  <si>
    <t>dyedsoundorom@yahoo.com</t>
  </si>
  <si>
    <t>Ed Davenport (Falkplatz, Liebe*Detail)</t>
  </si>
  <si>
    <t>e.c.j.davenport@googlemail.com</t>
  </si>
  <si>
    <t>Eddie Leader</t>
  </si>
  <si>
    <t>huddtraxx@gmail.com</t>
  </si>
  <si>
    <t>Edvin Wikner</t>
  </si>
  <si>
    <t>Edvin,</t>
  </si>
  <si>
    <t>edvin.wikner@gmail.com</t>
  </si>
  <si>
    <t>Einzelkind</t>
  </si>
  <si>
    <t xml:space="preserve">Arno, </t>
  </si>
  <si>
    <t>einzelkind@email.de</t>
  </si>
  <si>
    <t>einzelkind@pressuretraxx.com</t>
  </si>
  <si>
    <t>Eksish</t>
  </si>
  <si>
    <t>Natalia,</t>
  </si>
  <si>
    <t>eksish_bookings@outlook.com</t>
  </si>
  <si>
    <t>El Txef A</t>
  </si>
  <si>
    <t>Aitor,</t>
  </si>
  <si>
    <t>eltxefa@gmail.com</t>
  </si>
  <si>
    <t>Eldoko,</t>
  </si>
  <si>
    <t>Tom</t>
  </si>
  <si>
    <t>eldoko@hotmail.co.uk</t>
  </si>
  <si>
    <t>Eliphino</t>
  </si>
  <si>
    <t>eliphino22@gmail.com</t>
  </si>
  <si>
    <t>Elle Dee</t>
  </si>
  <si>
    <t>Elle,</t>
  </si>
  <si>
    <t>dj.elledee@gmail.com</t>
  </si>
  <si>
    <t>ellen@bpitchcontrol.de</t>
  </si>
  <si>
    <t>promo@bpitch.de</t>
  </si>
  <si>
    <t>Elliot Adamson</t>
  </si>
  <si>
    <t>moonlitvisionmusic@gmail.com</t>
  </si>
  <si>
    <t>Enzo Muro</t>
  </si>
  <si>
    <t>Enzo,</t>
  </si>
  <si>
    <t>Enzomuro@electronicgroove.com</t>
  </si>
  <si>
    <t>Enzo Siragusa</t>
  </si>
  <si>
    <t xml:space="preserve">Enzo, </t>
  </si>
  <si>
    <t>enzo@fuselondon.net</t>
  </si>
  <si>
    <t>Erol Alkan</t>
  </si>
  <si>
    <t>Erol,</t>
  </si>
  <si>
    <t>erol@erolalkan.co.uk</t>
  </si>
  <si>
    <t xml:space="preserve">Erol, </t>
  </si>
  <si>
    <t>phantasyhq@googlemail.com</t>
  </si>
  <si>
    <t>Ethyl (Tim Hopgood)</t>
  </si>
  <si>
    <t>Tim,</t>
  </si>
  <si>
    <t>ethylmusic@gmail.com</t>
  </si>
  <si>
    <t>Etienne</t>
  </si>
  <si>
    <t>e.otto@protonmail.com</t>
  </si>
  <si>
    <t xml:space="preserve">Etienne, </t>
  </si>
  <si>
    <t>etiennedeejay@gmail.com</t>
  </si>
  <si>
    <t>moonrisemusic@outlook.com</t>
  </si>
  <si>
    <t>Evan Baggs</t>
  </si>
  <si>
    <t>ebaggsnyc@gmail.com</t>
  </si>
  <si>
    <t>Ewan Pearson (Kompakt)</t>
  </si>
  <si>
    <t>ewanpearson@mac.com</t>
  </si>
  <si>
    <t>Fabe</t>
  </si>
  <si>
    <t xml:space="preserve">Fabe, </t>
  </si>
  <si>
    <t>moresaltynuts@gmail.com</t>
  </si>
  <si>
    <t>FaltyDL (Blueberry Records)</t>
  </si>
  <si>
    <t>faltydl@gmail.com</t>
  </si>
  <si>
    <t>Farnaz</t>
  </si>
  <si>
    <t>farnazz.asd@gmail.com</t>
  </si>
  <si>
    <t>Fatboy Slim</t>
  </si>
  <si>
    <t>thatboyslim@mac.com</t>
  </si>
  <si>
    <t>Fedele (Obscura)</t>
  </si>
  <si>
    <t>fedele.ladisa@gmail.com</t>
  </si>
  <si>
    <t>Felipe Valenzuela</t>
  </si>
  <si>
    <t>fvalen@icloud.com</t>
  </si>
  <si>
    <t>Felipe Valenzuela (Melisma Label)</t>
  </si>
  <si>
    <t>felipe@melismalabel.com</t>
  </si>
  <si>
    <t>Felipe Venegas</t>
  </si>
  <si>
    <t>felipe@venegas.cl</t>
  </si>
  <si>
    <t>Felix da Housecat</t>
  </si>
  <si>
    <t>rudephoto@gmail.com</t>
  </si>
  <si>
    <t>Felix Hüther</t>
  </si>
  <si>
    <t>felix.huether@gmx.net</t>
  </si>
  <si>
    <t>Felon 5</t>
  </si>
  <si>
    <t>oliverrayner93@gmail.com</t>
  </si>
  <si>
    <t>Fernanda Martins</t>
  </si>
  <si>
    <t xml:space="preserve">Fernanda, </t>
  </si>
  <si>
    <t>djfernandam@gmail.com</t>
  </si>
  <si>
    <t>Ferro</t>
  </si>
  <si>
    <t>Jasper,</t>
  </si>
  <si>
    <t>jasperverrijzer@gmail.com</t>
  </si>
  <si>
    <t>Ferro,</t>
  </si>
  <si>
    <t>ferrotapes@googlemail.com</t>
  </si>
  <si>
    <t>Fett Burger,</t>
  </si>
  <si>
    <t>djfettburger@gmail.com</t>
  </si>
  <si>
    <t>Fideles</t>
  </si>
  <si>
    <t>Daniele &amp; Mario,</t>
  </si>
  <si>
    <t>fidelesmusic@gmail.com</t>
  </si>
  <si>
    <t>Finn McCorry</t>
  </si>
  <si>
    <t>finn.mccorry@gmail.com</t>
  </si>
  <si>
    <t>Flora Lait</t>
  </si>
  <si>
    <t>Flora,</t>
  </si>
  <si>
    <t>florakvlait@gmail.com</t>
  </si>
  <si>
    <t>Floyd Lavine</t>
  </si>
  <si>
    <t>floyd@risebln.com</t>
  </si>
  <si>
    <t>Fold</t>
  </si>
  <si>
    <t>foldintwo@gmail.com</t>
  </si>
  <si>
    <t>Fort Romeau</t>
  </si>
  <si>
    <t>fortromeau@icloud.com</t>
  </si>
  <si>
    <t>Francesco del Garda</t>
  </si>
  <si>
    <t>francescodelgarda@hotmail.it</t>
  </si>
  <si>
    <t xml:space="preserve">Francesco Lupica </t>
  </si>
  <si>
    <t>francescolupica2@gmail.com</t>
  </si>
  <si>
    <t>Francis Harris</t>
  </si>
  <si>
    <t>Francis,</t>
  </si>
  <si>
    <t>francis@scissorandthread.com</t>
  </si>
  <si>
    <t>Franco Cinelli (Esperanza)</t>
  </si>
  <si>
    <t>cinelliscape@hotmail.com</t>
  </si>
  <si>
    <t>Francois Dillinger</t>
  </si>
  <si>
    <t>fd.beardd@gmail.com</t>
  </si>
  <si>
    <t xml:space="preserve">Francois K </t>
  </si>
  <si>
    <t>Francois,</t>
  </si>
  <si>
    <t>fkpromos@gmail.com</t>
  </si>
  <si>
    <t>François X (XX LAB)</t>
  </si>
  <si>
    <t xml:space="preserve">Francois, </t>
  </si>
  <si>
    <t>zoumenou@gmail.com</t>
  </si>
  <si>
    <t>Franky Rizardo</t>
  </si>
  <si>
    <t>frankketelaar@gmail.com</t>
  </si>
  <si>
    <t>French marcelus,</t>
  </si>
  <si>
    <t>Frenchmarcelus@gmail.com</t>
  </si>
  <si>
    <t>French Toast</t>
  </si>
  <si>
    <t>Frank,</t>
  </si>
  <si>
    <t>frankmcw@gmail.com</t>
  </si>
  <si>
    <t>Friedrich musik</t>
  </si>
  <si>
    <t>Johannes,</t>
  </si>
  <si>
    <t>friedrichmusik69@gmail.com</t>
  </si>
  <si>
    <t>Funk d'Void</t>
  </si>
  <si>
    <t xml:space="preserve">Lars, </t>
  </si>
  <si>
    <t>fixedbyfunk@gmail.com</t>
  </si>
  <si>
    <t>Funk Dvoid</t>
  </si>
  <si>
    <t>funkdvoid@me.com</t>
  </si>
  <si>
    <t>FYI Chris</t>
  </si>
  <si>
    <t>fyichrismusic@gmail.com</t>
  </si>
  <si>
    <t>Gab Rhome</t>
  </si>
  <si>
    <t>gabrhomepromos@gmail.com</t>
  </si>
  <si>
    <t>Gabriel Belabbas</t>
  </si>
  <si>
    <t>gabrielbelabbas@gmail.com</t>
  </si>
  <si>
    <t>Gadi Mitrani</t>
  </si>
  <si>
    <t xml:space="preserve">Gadi, </t>
  </si>
  <si>
    <t>gadimitrani@gmail.com</t>
  </si>
  <si>
    <t>Gary Beck</t>
  </si>
  <si>
    <t>garybeck@hotmail.co.uk</t>
  </si>
  <si>
    <t>Gaston Fiore</t>
  </si>
  <si>
    <t>gastonfiore.music@gmail.com</t>
  </si>
  <si>
    <t>Gene On Earth</t>
  </si>
  <si>
    <t>nugsonboard@gmail.com</t>
  </si>
  <si>
    <t>limousinegene@gmail.com</t>
  </si>
  <si>
    <t>Gerd</t>
  </si>
  <si>
    <t>info@running-back.com</t>
  </si>
  <si>
    <t>Gerd Janson</t>
  </si>
  <si>
    <t>g_janson@gmx.de</t>
  </si>
  <si>
    <t>Giammarco Orsini</t>
  </si>
  <si>
    <t>Giammarco,</t>
  </si>
  <si>
    <t>giammarco.orsini@gmail.com</t>
  </si>
  <si>
    <t>Giant Swan</t>
  </si>
  <si>
    <t>Robin &amp; Harry,</t>
  </si>
  <si>
    <t>giantswanmusic@gmail.com</t>
  </si>
  <si>
    <t>Gilles Peterson</t>
  </si>
  <si>
    <t xml:space="preserve">Gilles, </t>
  </si>
  <si>
    <t>gilles.6music@bbc.co.uk</t>
  </si>
  <si>
    <t>Giorgio Luceri</t>
  </si>
  <si>
    <t>giorgioluceri@gmail.com</t>
  </si>
  <si>
    <t>Giuliano Lomonte</t>
  </si>
  <si>
    <t>Giuliano,</t>
  </si>
  <si>
    <t>GiulianoLomontemusic@gmail.com</t>
  </si>
  <si>
    <t>Goiz</t>
  </si>
  <si>
    <t>goizmusic.us@gmail.com</t>
  </si>
  <si>
    <t>Goro</t>
  </si>
  <si>
    <t>Takatsugu,</t>
  </si>
  <si>
    <t>goroegoroe@gmail.com</t>
  </si>
  <si>
    <t>Graham Sahara</t>
  </si>
  <si>
    <t xml:space="preserve">Graham, </t>
  </si>
  <si>
    <t>g.sahara0@gmail.com</t>
  </si>
  <si>
    <t>Grant ZZK</t>
  </si>
  <si>
    <t>grantcdull@gmail.com</t>
  </si>
  <si>
    <t>Greg Gauthier</t>
  </si>
  <si>
    <t>greggauthierdc@gmail.com</t>
  </si>
  <si>
    <t>Greg Wilson</t>
  </si>
  <si>
    <t>Greg,</t>
  </si>
  <si>
    <t>greg@electrofunkroots.co.uk</t>
  </si>
  <si>
    <t>promo@gregwilson.co.uk</t>
  </si>
  <si>
    <t>Grooverider</t>
  </si>
  <si>
    <t xml:space="preserve">Grooverider, </t>
  </si>
  <si>
    <t>djgrooverider2@hotmail.com</t>
  </si>
  <si>
    <t>Gruen Glas</t>
  </si>
  <si>
    <t xml:space="preserve">Gruen, </t>
  </si>
  <si>
    <t>mail@gruenglas.com</t>
  </si>
  <si>
    <t>Grün Glas,</t>
  </si>
  <si>
    <t>gruen.glas.music@gmail.com</t>
  </si>
  <si>
    <t>Guti</t>
  </si>
  <si>
    <t>Guti,</t>
  </si>
  <si>
    <t>gutimood@gmail.com</t>
  </si>
  <si>
    <t>H Foundation (Surface, Siesta, One) Surface</t>
  </si>
  <si>
    <t>promoforhalo@gmail.com</t>
  </si>
  <si>
    <t>Hamdi</t>
  </si>
  <si>
    <t>hamdi,</t>
  </si>
  <si>
    <t>hamdimetal4@gmail.com</t>
  </si>
  <si>
    <t>Hamdi Ryder</t>
  </si>
  <si>
    <t xml:space="preserve">Handi, </t>
  </si>
  <si>
    <t>booking@downtownvibes.org</t>
  </si>
  <si>
    <t>Morocco</t>
  </si>
  <si>
    <t>Hamish Cole</t>
  </si>
  <si>
    <t xml:space="preserve">Hamish, </t>
  </si>
  <si>
    <t>hamish@buttersideup.net</t>
  </si>
  <si>
    <t>Hammer</t>
  </si>
  <si>
    <t xml:space="preserve">Rory, </t>
  </si>
  <si>
    <t>thehammerhits@gmail.com</t>
  </si>
  <si>
    <t>Hanie</t>
  </si>
  <si>
    <t xml:space="preserve">Hanie, </t>
  </si>
  <si>
    <t>haniearraiz@gmail.com</t>
  </si>
  <si>
    <t>Hannah Wants</t>
  </si>
  <si>
    <t xml:space="preserve">Hannah, </t>
  </si>
  <si>
    <t>hannah@hannahwants.com</t>
  </si>
  <si>
    <t>Harri Pepper</t>
  </si>
  <si>
    <t>Harri,</t>
  </si>
  <si>
    <t>harripepper@hotmail.co.uk</t>
  </si>
  <si>
    <t>Heartbeat</t>
  </si>
  <si>
    <t>heartbeat.night@gmail.com</t>
  </si>
  <si>
    <t>info@heartbeatvinyl.com</t>
  </si>
  <si>
    <t>Henri Bergmann</t>
  </si>
  <si>
    <t>henribergmannofficial@gmail.com</t>
  </si>
  <si>
    <t>Henrik Schwarz</t>
  </si>
  <si>
    <t>hello@sunday-music.com</t>
  </si>
  <si>
    <t>Herra</t>
  </si>
  <si>
    <t>Hans,</t>
  </si>
  <si>
    <t>hans.vanriessen@hotmail.com</t>
  </si>
  <si>
    <t>Hi &amp; Saberhägen</t>
  </si>
  <si>
    <t xml:space="preserve">Kusse, </t>
  </si>
  <si>
    <t>djkussemusic@gmail.com</t>
  </si>
  <si>
    <t>Hi Saberhägen</t>
  </si>
  <si>
    <t>Hiandsaberhagen,</t>
  </si>
  <si>
    <t>hiandsaberhagen@gmail.com</t>
  </si>
  <si>
    <t>Hieroglyphic Being</t>
  </si>
  <si>
    <t>Jamal,</t>
  </si>
  <si>
    <t>somuchnoise2beheard@gmail.com</t>
  </si>
  <si>
    <t>Hiroko Yamamura</t>
  </si>
  <si>
    <t>fukusoba@gmail.com</t>
  </si>
  <si>
    <t>Hodge</t>
  </si>
  <si>
    <t xml:space="preserve">Hodge, </t>
  </si>
  <si>
    <t>hodgebristol@gmail.com</t>
  </si>
  <si>
    <t>Hodini</t>
  </si>
  <si>
    <t>Hodini,</t>
  </si>
  <si>
    <t>hodinimusic@gmail.com</t>
  </si>
  <si>
    <t>Honey Dijon</t>
  </si>
  <si>
    <t>Honey,</t>
  </si>
  <si>
    <t>hdijon@gmail.com</t>
  </si>
  <si>
    <t>Honey Soundystem</t>
  </si>
  <si>
    <t xml:space="preserve">Jackie, </t>
  </si>
  <si>
    <t>missjackiehouse@gmail.com</t>
  </si>
  <si>
    <t xml:space="preserve">Jabon, </t>
  </si>
  <si>
    <t>jacob.sperber@gmail.com</t>
  </si>
  <si>
    <t>Horse Meat Disco</t>
  </si>
  <si>
    <t>stantonjimhmd@gmail.com</t>
  </si>
  <si>
    <t>Horse Meat Disco (James)</t>
  </si>
  <si>
    <t>jhillard@btinternet.com</t>
  </si>
  <si>
    <t>Horse Meat Disco (Severino)</t>
  </si>
  <si>
    <t xml:space="preserve">Severino, </t>
  </si>
  <si>
    <t>severinopanzetta@gmail.com</t>
  </si>
  <si>
    <t>Hot Chip DJ (Domino, Greco-Roman)</t>
  </si>
  <si>
    <t>joegoddard738@googlemail.com</t>
  </si>
  <si>
    <t>Hraach</t>
  </si>
  <si>
    <t>promosforhraach@gmail.com</t>
  </si>
  <si>
    <t>Hubie Davidson</t>
  </si>
  <si>
    <t>Hubie,</t>
  </si>
  <si>
    <t>hubie.davison@gmail.com</t>
  </si>
  <si>
    <t>HUGEL (Make The Girls Dance Records)</t>
  </si>
  <si>
    <t>makethegirlsdancerecs@gmail.com</t>
  </si>
  <si>
    <t>Hunee</t>
  </si>
  <si>
    <t xml:space="preserve">Hun, </t>
  </si>
  <si>
    <t>huneeto@gmail.com</t>
  </si>
  <si>
    <t>Hutch</t>
  </si>
  <si>
    <t xml:space="preserve">Hutch, </t>
  </si>
  <si>
    <t>djhutchh@gmail.com</t>
  </si>
  <si>
    <t>Hyroglifics</t>
  </si>
  <si>
    <t>Matthy,</t>
  </si>
  <si>
    <t>matthyroglifics@gmail.com</t>
  </si>
  <si>
    <t>I AM A VOWEL</t>
  </si>
  <si>
    <t>Nelly,</t>
  </si>
  <si>
    <t>iamavowel@gmail.com</t>
  </si>
  <si>
    <t>Ian Pooley</t>
  </si>
  <si>
    <t xml:space="preserve">Ian, </t>
  </si>
  <si>
    <t>info@pooledmusic.com</t>
  </si>
  <si>
    <t>Ian Pooley (Pooled Music)</t>
  </si>
  <si>
    <t>ian@pooledmusic.com</t>
  </si>
  <si>
    <t>IDA</t>
  </si>
  <si>
    <t xml:space="preserve">Ida, </t>
  </si>
  <si>
    <t>ida.savyrecords@gmail.com</t>
  </si>
  <si>
    <t>Idris Benha,</t>
  </si>
  <si>
    <t xml:space="preserve">Idris, </t>
  </si>
  <si>
    <t>idris.benha@gmail.com</t>
  </si>
  <si>
    <t>Sara,</t>
  </si>
  <si>
    <t>hyperdub.inc@googlemail.com</t>
  </si>
  <si>
    <t>Ildec</t>
  </si>
  <si>
    <t>Ildec,</t>
  </si>
  <si>
    <t>ilde.dj@hotmail.com</t>
  </si>
  <si>
    <t>Imogen</t>
  </si>
  <si>
    <t xml:space="preserve">Imogen, </t>
  </si>
  <si>
    <t>imogenpromo@gmail.com</t>
  </si>
  <si>
    <t>INDECK.</t>
  </si>
  <si>
    <t>Raffaele,</t>
  </si>
  <si>
    <t>indeckmusic@gmail.com</t>
  </si>
  <si>
    <t>Industrialyzer</t>
  </si>
  <si>
    <t>Ricardo,</t>
  </si>
  <si>
    <t>promos@industrialyzer.com</t>
  </si>
  <si>
    <t>Info Tuccillomusic Com</t>
  </si>
  <si>
    <t>info@tuccillomusic.com</t>
  </si>
  <si>
    <t>Inner Mus</t>
  </si>
  <si>
    <t>inner.mus@gmail.com</t>
  </si>
  <si>
    <t>Instra:mental (NonPlus+, Naked Lunch)</t>
  </si>
  <si>
    <t>bleeky@mac.com</t>
  </si>
  <si>
    <t>Intergalactic Gary</t>
  </si>
  <si>
    <t>John,</t>
  </si>
  <si>
    <t>scheffer.john@gmail.com</t>
  </si>
  <si>
    <t>Iron Curtis</t>
  </si>
  <si>
    <t xml:space="preserve">Johannes, </t>
  </si>
  <si>
    <t>ironcurtis@gmx.de</t>
  </si>
  <si>
    <t>ISAbella</t>
  </si>
  <si>
    <t>Isabella,</t>
  </si>
  <si>
    <t>mistress.tracks@gmail.com</t>
  </si>
  <si>
    <t>Ivan Smagghe</t>
  </si>
  <si>
    <t>ivansmagghe@lesdisquesdelamort.org</t>
  </si>
  <si>
    <t xml:space="preserve">Ixpe, </t>
  </si>
  <si>
    <t>xavierpaufichet@gmail.com</t>
  </si>
  <si>
    <t>J. Worra</t>
  </si>
  <si>
    <t>tom@laffairemusicale.com</t>
  </si>
  <si>
    <t>Jack Haighton (Hotflush)</t>
  </si>
  <si>
    <t>Jack,</t>
  </si>
  <si>
    <t>jack@hotflushrecordings.com</t>
  </si>
  <si>
    <t>Jacob Korn</t>
  </si>
  <si>
    <t xml:space="preserve">Jacob, </t>
  </si>
  <si>
    <t>korn.jacob@gmail.com</t>
  </si>
  <si>
    <t>Jacob Phono</t>
  </si>
  <si>
    <t>Jacob,</t>
  </si>
  <si>
    <t>jacobphono@gmail.com</t>
  </si>
  <si>
    <t>Jacobo Saavedra (JNJS)</t>
  </si>
  <si>
    <t>Jacobo,</t>
  </si>
  <si>
    <t>jcbsvd@gmail.com</t>
  </si>
  <si>
    <t>Jacopo Latini</t>
  </si>
  <si>
    <t>Jacopo,</t>
  </si>
  <si>
    <t>jacopolatini@gmail.com</t>
  </si>
  <si>
    <t>Jacopo.Latini,</t>
  </si>
  <si>
    <t xml:space="preserve">Jacopo, </t>
  </si>
  <si>
    <t>jacopo.latini@gmail.com</t>
  </si>
  <si>
    <t>Jaguar</t>
  </si>
  <si>
    <t>Jaguar,</t>
  </si>
  <si>
    <t>tunes@jaguarworldwide.info</t>
  </si>
  <si>
    <t>Jamaica Suk</t>
  </si>
  <si>
    <t>Jamaica,</t>
  </si>
  <si>
    <t>jamaicasuk@gmail.com</t>
  </si>
  <si>
    <t>James Dier</t>
  </si>
  <si>
    <t>James,</t>
  </si>
  <si>
    <t>smallchange666@gmail.com</t>
  </si>
  <si>
    <t>James Holden</t>
  </si>
  <si>
    <t>james@bordercommunity.com</t>
  </si>
  <si>
    <t>James Priestley (secretsundaze)</t>
  </si>
  <si>
    <t>jamespriestley@gmail.com</t>
  </si>
  <si>
    <t>James Ruskin</t>
  </si>
  <si>
    <t>james@blueprintrecords.net</t>
  </si>
  <si>
    <t>James Zabiela</t>
  </si>
  <si>
    <t>jameszabiela@mac.com</t>
  </si>
  <si>
    <t>Jamezy (D&amp;B)</t>
  </si>
  <si>
    <t>jamezyuk23@gmail.com</t>
  </si>
  <si>
    <t>Jamie Jones</t>
  </si>
  <si>
    <t>Jamie,</t>
  </si>
  <si>
    <t>jj2@hotcreations.com</t>
  </si>
  <si>
    <t>jjpromos@gmail.com</t>
  </si>
  <si>
    <t>Jamie Jones,</t>
  </si>
  <si>
    <t>jamiejones@me.com</t>
  </si>
  <si>
    <t>Jamie xx</t>
  </si>
  <si>
    <t>theyoungturks@theyoungturks.co.uk</t>
  </si>
  <si>
    <t>Jane Fitz</t>
  </si>
  <si>
    <t xml:space="preserve">Jane, </t>
  </si>
  <si>
    <t>pegparty@gmail.com</t>
  </si>
  <si>
    <t>Janina</t>
  </si>
  <si>
    <t xml:space="preserve">Janina, </t>
  </si>
  <si>
    <t>janinasworld@gmail.com</t>
  </si>
  <si>
    <t>Javi Bora,</t>
  </si>
  <si>
    <t>Javi,</t>
  </si>
  <si>
    <t>javi_bora@hotmail.com</t>
  </si>
  <si>
    <t>Jay Shepheard (Secretsundaze)</t>
  </si>
  <si>
    <t>Jay,</t>
  </si>
  <si>
    <t>john.shepheard@gmail.com</t>
  </si>
  <si>
    <t>Jay Tripwire</t>
  </si>
  <si>
    <t>jaytripwire@hotmail.com</t>
  </si>
  <si>
    <t>Jean-Marie Koné</t>
  </si>
  <si>
    <t>Jean-Marie,</t>
  </si>
  <si>
    <t>jmk@jeanmariek.com</t>
  </si>
  <si>
    <t>Jedsa Soundorom</t>
  </si>
  <si>
    <t>jedsasoundorom60@gmail.com</t>
  </si>
  <si>
    <t>Jeff Mills</t>
  </si>
  <si>
    <t>Jeff,</t>
  </si>
  <si>
    <t>mills@axisrecords.com</t>
  </si>
  <si>
    <r>
      <rPr>
        <rFont val="Arial"/>
        <color rgb="FF000000"/>
        <sz val="10.0"/>
        <u/>
      </rPr>
      <t>Jeff Mills</t>
    </r>
    <r>
      <rPr>
        <rFont val="Arial"/>
        <color rgb="FF000000"/>
        <sz val="10.0"/>
        <u/>
      </rPr>
      <t xml:space="preserve"> ((Yoko Uozumi)</t>
    </r>
  </si>
  <si>
    <t xml:space="preserve">Yoko, </t>
  </si>
  <si>
    <t>info@axisrecords.com</t>
  </si>
  <si>
    <t>Jenifa Mayanya</t>
  </si>
  <si>
    <t xml:space="preserve">Jenifa, </t>
  </si>
  <si>
    <t>info@bumakorecordings.com</t>
  </si>
  <si>
    <t>Jennifer Cardini</t>
  </si>
  <si>
    <t>hello@jennifercardini.net</t>
  </si>
  <si>
    <t>Jennifer,</t>
  </si>
  <si>
    <t>jennifercardini@gmail.com</t>
  </si>
  <si>
    <t>Jentzen (You&amp;Me)</t>
  </si>
  <si>
    <t xml:space="preserve">Jentzen, </t>
  </si>
  <si>
    <t>jentzenmusic@gmail.com</t>
  </si>
  <si>
    <t>Jeremy Weeks</t>
  </si>
  <si>
    <t>Jeremy,</t>
  </si>
  <si>
    <t>jeremyweeks.selector@gmail.com</t>
  </si>
  <si>
    <t>Jerome (Owner - Still Music)</t>
  </si>
  <si>
    <t>Jerome,</t>
  </si>
  <si>
    <t>jerome@itstillmusic.com</t>
  </si>
  <si>
    <t>Jerome Sydenham</t>
  </si>
  <si>
    <t xml:space="preserve">Jerome, </t>
  </si>
  <si>
    <t>press@ibadanrecords.com</t>
  </si>
  <si>
    <t>Jerome Sydenham (Ibidan)</t>
  </si>
  <si>
    <t>promome@ibadanrecords.com</t>
  </si>
  <si>
    <t>Jesse Calosso</t>
  </si>
  <si>
    <t>jessecalosso@gmail.com</t>
  </si>
  <si>
    <t>Jesse You</t>
  </si>
  <si>
    <t>jesseyouseoul@gmail.com</t>
  </si>
  <si>
    <t>Jessy Lanza</t>
  </si>
  <si>
    <t>jessy,</t>
  </si>
  <si>
    <t>stwwts74@gmail.com</t>
  </si>
  <si>
    <t>Jex Opolis</t>
  </si>
  <si>
    <t xml:space="preserve">jex, </t>
  </si>
  <si>
    <t>goodtiminrecords@gmail.com</t>
  </si>
  <si>
    <t>Jhobei</t>
  </si>
  <si>
    <t xml:space="preserve">Jobe, </t>
  </si>
  <si>
    <t>jobeelliottking@gmail.com</t>
  </si>
  <si>
    <t>Jimmy Edgar</t>
  </si>
  <si>
    <t>Jimmy,</t>
  </si>
  <si>
    <t>jimmy@jimmyedgar.com</t>
  </si>
  <si>
    <t>Joel Mull</t>
  </si>
  <si>
    <t>utsiatsi@mac.com</t>
  </si>
  <si>
    <t>Joeski</t>
  </si>
  <si>
    <t xml:space="preserve">Joeski, </t>
  </si>
  <si>
    <t>djjoeski@gmail.com</t>
  </si>
  <si>
    <t>Joey Negro</t>
  </si>
  <si>
    <t>info@zrecords.ltd.uk</t>
  </si>
  <si>
    <t>Johanna Knutsson</t>
  </si>
  <si>
    <t xml:space="preserve">Johanna, </t>
  </si>
  <si>
    <t>johanna@ufostationrecordings.com</t>
  </si>
  <si>
    <t>John Acquaviva</t>
  </si>
  <si>
    <t>jacq@jacq.com</t>
  </si>
  <si>
    <t>John Barera,</t>
  </si>
  <si>
    <t>barera@gmail.com</t>
  </si>
  <si>
    <t>John Digweed</t>
  </si>
  <si>
    <t>jdigweedmusic@mac.com</t>
  </si>
  <si>
    <t>John Dimas</t>
  </si>
  <si>
    <t>johndimaspromos@gmail.com</t>
  </si>
  <si>
    <t>John Hardie</t>
  </si>
  <si>
    <t>hardiejohn@mac.com</t>
  </si>
  <si>
    <t>John Larner (Detroit)</t>
  </si>
  <si>
    <t>john,</t>
  </si>
  <si>
    <t>johnlarner@gmail.com</t>
  </si>
  <si>
    <t>John Osborn</t>
  </si>
  <si>
    <t>j@dredrecords.berlin</t>
  </si>
  <si>
    <t>johnosborn75@gmail.com</t>
  </si>
  <si>
    <t>Johngho</t>
  </si>
  <si>
    <t>djjonghoseoul@gmail.com</t>
  </si>
  <si>
    <t>Jon Berry (Kompakt label manager)</t>
  </si>
  <si>
    <t>Jon,</t>
  </si>
  <si>
    <t>jon@platoon.ai</t>
  </si>
  <si>
    <t>Jon Dixon</t>
  </si>
  <si>
    <t>Jon</t>
  </si>
  <si>
    <t>4evrforward@gmail.com</t>
  </si>
  <si>
    <t>Jon Sa Trinxa (Salinas, Ibiza)</t>
  </si>
  <si>
    <t>jgrey5@mac.com</t>
  </si>
  <si>
    <t>Jonathan Kaspar</t>
  </si>
  <si>
    <t>info@jonathankaspar.com</t>
  </si>
  <si>
    <t>Jonny Rock (Freaks)</t>
  </si>
  <si>
    <t>Jonny,</t>
  </si>
  <si>
    <t>captainrock@gmail.com</t>
  </si>
  <si>
    <t>Jonny White - Art Department</t>
  </si>
  <si>
    <t>djjonnywhite@gmail.com</t>
  </si>
  <si>
    <t>Jose Marquez</t>
  </si>
  <si>
    <t>housemusicjunky@gmail.com</t>
  </si>
  <si>
    <t>Josh Caffe (Nightsheen Records)</t>
  </si>
  <si>
    <t xml:space="preserve">Josh, </t>
  </si>
  <si>
    <t>nightsheenrecords@gmail.com</t>
  </si>
  <si>
    <t>Josh Cheon (Dark Entries)</t>
  </si>
  <si>
    <t>darkentries@darkentriesrecords.com</t>
  </si>
  <si>
    <t>josh clarke</t>
  </si>
  <si>
    <t>mailjoshclarke@gmail.com</t>
  </si>
  <si>
    <t>Josh Wink</t>
  </si>
  <si>
    <t>jw@ovum-rec.com</t>
  </si>
  <si>
    <t>Joshua James</t>
  </si>
  <si>
    <t>Joshua,</t>
  </si>
  <si>
    <t>joshuajamesdj@gmail.com</t>
  </si>
  <si>
    <t>Jovonn</t>
  </si>
  <si>
    <t>Jovonn,</t>
  </si>
  <si>
    <t>jovonn22@gmail.com</t>
  </si>
  <si>
    <t>Joyhauser</t>
  </si>
  <si>
    <t>Stijn &amp; Joris,</t>
  </si>
  <si>
    <t>promo@joyhauser.com</t>
  </si>
  <si>
    <t>jozif (Crosstown, Culprit, Dame)</t>
  </si>
  <si>
    <t>jozif,</t>
  </si>
  <si>
    <t>jozifpromo@gmail.com</t>
  </si>
  <si>
    <t>JT Donaldson</t>
  </si>
  <si>
    <t>JT,</t>
  </si>
  <si>
    <t>jtilla@gmail.com</t>
  </si>
  <si>
    <t>Juan McLean (DFA)</t>
  </si>
  <si>
    <t>Juan,</t>
  </si>
  <si>
    <t>dfajuan@gmail.com</t>
  </si>
  <si>
    <t>Juan Sanchez</t>
  </si>
  <si>
    <t>hardekern@hotmail.com</t>
  </si>
  <si>
    <t xml:space="preserve">Juan, </t>
  </si>
  <si>
    <t>juanmusic@gmx.com</t>
  </si>
  <si>
    <t>Julian Anthony</t>
  </si>
  <si>
    <t>Julian,</t>
  </si>
  <si>
    <t>info@juliananthony.com</t>
  </si>
  <si>
    <t>Julie marghilano</t>
  </si>
  <si>
    <t>Julie,</t>
  </si>
  <si>
    <t>julie@sol-asylum.com</t>
  </si>
  <si>
    <t>Julietta</t>
  </si>
  <si>
    <t>Julietta,</t>
  </si>
  <si>
    <t>julietta@djjulietta.de</t>
  </si>
  <si>
    <t xml:space="preserve">Julio Bashmore </t>
  </si>
  <si>
    <t>Julio,</t>
  </si>
  <si>
    <t>juliobashmorepromo@gmail.com</t>
  </si>
  <si>
    <t>Junki Inoue</t>
  </si>
  <si>
    <t xml:space="preserve">Junki, </t>
  </si>
  <si>
    <t>saisei.london@gmail.com</t>
  </si>
  <si>
    <t>Junki,</t>
  </si>
  <si>
    <t>jnkjunki@gmail.com</t>
  </si>
  <si>
    <t>Jus-Ed</t>
  </si>
  <si>
    <t>jus_ed@msn.com</t>
  </si>
  <si>
    <t>Justin Harris</t>
  </si>
  <si>
    <t>Justin,</t>
  </si>
  <si>
    <t>justinharris@musicforfreaks.com</t>
  </si>
  <si>
    <t>Justin Robertson (Forbidden Fruit, Paper)</t>
  </si>
  <si>
    <t>justinrobertson@mac.com</t>
  </si>
  <si>
    <t>Kaap</t>
  </si>
  <si>
    <t>Robbert,</t>
  </si>
  <si>
    <t>robbert@delichting.com</t>
  </si>
  <si>
    <t>Kai Alce</t>
  </si>
  <si>
    <t>Kai,</t>
  </si>
  <si>
    <t>kaialce@hotmail.com</t>
  </si>
  <si>
    <t>Kalabrese</t>
  </si>
  <si>
    <t>Sacha,</t>
  </si>
  <si>
    <t>sacha@kalabrese.com</t>
  </si>
  <si>
    <t>Kamma</t>
  </si>
  <si>
    <t xml:space="preserve">Laura, </t>
  </si>
  <si>
    <t>laura@kamma-kamma.com</t>
  </si>
  <si>
    <t>kamyar keramati</t>
  </si>
  <si>
    <t>Kamyar,</t>
  </si>
  <si>
    <t>kamyarkeramati@gmail.com</t>
  </si>
  <si>
    <t>Kanine</t>
  </si>
  <si>
    <t xml:space="preserve">Kanine, </t>
  </si>
  <si>
    <t>kaninednb@outlook.com</t>
  </si>
  <si>
    <t>Karen Nyame KG</t>
  </si>
  <si>
    <t xml:space="preserve">karen, </t>
  </si>
  <si>
    <t>newkidgenetation@gmail.com</t>
  </si>
  <si>
    <t>KAS:ST (techno)</t>
  </si>
  <si>
    <t>KAS:ST,</t>
  </si>
  <si>
    <t>kasstbooking@gmail.com</t>
  </si>
  <si>
    <t>Kate Simko</t>
  </si>
  <si>
    <t>Kate,</t>
  </si>
  <si>
    <t>ksimko@mac.com</t>
  </si>
  <si>
    <t>Kate Simko (Hello? Repeat, No.29, Ghostly)</t>
  </si>
  <si>
    <t>ksimko@gmail.com</t>
  </si>
  <si>
    <t>Kelela</t>
  </si>
  <si>
    <t xml:space="preserve">Kelela, </t>
  </si>
  <si>
    <t>kelelamusic@gmail.com</t>
  </si>
  <si>
    <t>Kenny Dope</t>
  </si>
  <si>
    <t>Kenny,</t>
  </si>
  <si>
    <t>kennydope@gmail.com</t>
  </si>
  <si>
    <t>kdopeproductions@gmail.com</t>
  </si>
  <si>
    <t>tracksforkennydope@gmail.com</t>
  </si>
  <si>
    <t xml:space="preserve">Kepler </t>
  </si>
  <si>
    <t>Kepler,</t>
  </si>
  <si>
    <t>keplerleeds@gmail.com</t>
  </si>
  <si>
    <t>Kerri Chandler</t>
  </si>
  <si>
    <t>Kerri,</t>
  </si>
  <si>
    <t>kerrichandlerproject@gmail.com</t>
  </si>
  <si>
    <t>Kerrie</t>
  </si>
  <si>
    <t>Kerrie,</t>
  </si>
  <si>
    <t>kerrie.music@gmail.com</t>
  </si>
  <si>
    <t>Kevin mcfarlane</t>
  </si>
  <si>
    <t>kevinmcfarlane9@gmail.com</t>
  </si>
  <si>
    <t>Kevin McKay (Glasgow Underground)</t>
  </si>
  <si>
    <t>Kevin,</t>
  </si>
  <si>
    <t>kevin@glasgowunderground.com</t>
  </si>
  <si>
    <t>Kevin Saunderson</t>
  </si>
  <si>
    <t>kmsdjservices@gmail.com</t>
  </si>
  <si>
    <t>Kiki (Bpitch Control)</t>
  </si>
  <si>
    <t>Kiki,</t>
  </si>
  <si>
    <t>kiki@bpitch.de</t>
  </si>
  <si>
    <t>Kim Ann Foxman (Your House is Your Rush, MR.I</t>
  </si>
  <si>
    <t>Kim,</t>
  </si>
  <si>
    <t>kimannfoxman@gmail.com</t>
  </si>
  <si>
    <t>Kim Bruun</t>
  </si>
  <si>
    <t>kimbruunz@gmail.com</t>
  </si>
  <si>
    <t>King,</t>
  </si>
  <si>
    <t>kb@fivesixmedia.com</t>
  </si>
  <si>
    <t>KiNK</t>
  </si>
  <si>
    <t>Strahil,</t>
  </si>
  <si>
    <t>acidjunkie@abv.bg</t>
  </si>
  <si>
    <t>Kleu (Dubs)</t>
  </si>
  <si>
    <t>kleu.dnb@gmail.com</t>
  </si>
  <si>
    <t>kleudubs@gmail.com</t>
  </si>
  <si>
    <t>Klose One</t>
  </si>
  <si>
    <t>Ruairi,</t>
  </si>
  <si>
    <t>djkloseone@hotmail.co.uk</t>
  </si>
  <si>
    <t>Koen Van Immerseel</t>
  </si>
  <si>
    <t>Koen,</t>
  </si>
  <si>
    <t>koenie@wallysgrooveworld.com</t>
  </si>
  <si>
    <t>KOKO it</t>
  </si>
  <si>
    <t>francesco_rinaldi@hotmail.it</t>
  </si>
  <si>
    <t>KONETIX</t>
  </si>
  <si>
    <t>djkonetix@gmail.com</t>
  </si>
  <si>
    <t>Kornél Kovács</t>
  </si>
  <si>
    <t>Kornél,</t>
  </si>
  <si>
    <t>kornel.kovacs@gmail.com</t>
  </si>
  <si>
    <t>KOSH</t>
  </si>
  <si>
    <t>Youssef,</t>
  </si>
  <si>
    <t>youssefbenjelloun@gmail.com</t>
  </si>
  <si>
    <t>Krissy Mele</t>
  </si>
  <si>
    <t>Krissy,</t>
  </si>
  <si>
    <t>krissymele@googlemail.com</t>
  </si>
  <si>
    <t>Krystal Klear</t>
  </si>
  <si>
    <t xml:space="preserve">Declan, </t>
  </si>
  <si>
    <t>coldtonicrecords@gmail.com</t>
  </si>
  <si>
    <t>Krystal Klear (Madtech)</t>
  </si>
  <si>
    <t>mygodmykrystal@googlemail.com</t>
  </si>
  <si>
    <t>Yevheni,</t>
  </si>
  <si>
    <t>kuryloevhenii@gmail.com</t>
  </si>
  <si>
    <t>Kurmyshev</t>
  </si>
  <si>
    <t>d.kurmyshev@gmail.com</t>
  </si>
  <si>
    <t>Kyle Hall</t>
  </si>
  <si>
    <t xml:space="preserve">Kyle, </t>
  </si>
  <si>
    <t>wildkyleoats@gmail.com</t>
  </si>
  <si>
    <t>La Bek (Mariana Bek)</t>
  </si>
  <si>
    <t>Bek Mariana,</t>
  </si>
  <si>
    <t>bek.mariana@gmail.com</t>
  </si>
  <si>
    <t>La Fleur (Watergate, Berlin)</t>
  </si>
  <si>
    <t xml:space="preserve">Sanna, </t>
  </si>
  <si>
    <t>promo@djlafleur.com</t>
  </si>
  <si>
    <t>Lady Blacktronika</t>
  </si>
  <si>
    <t>Lady,</t>
  </si>
  <si>
    <t>soundblackrecordings@gmail.com</t>
  </si>
  <si>
    <t>Lake People</t>
  </si>
  <si>
    <t>Martin,</t>
  </si>
  <si>
    <t>lakepeople.info@gmail.com</t>
  </si>
  <si>
    <t>Lakker</t>
  </si>
  <si>
    <t xml:space="preserve">Ian &amp; Dara, </t>
  </si>
  <si>
    <t>lakkermusic@gmail.com</t>
  </si>
  <si>
    <t xml:space="preserve">Lakur, </t>
  </si>
  <si>
    <t>Lakur.hiphop@gmail.com</t>
  </si>
  <si>
    <t>Lamalice</t>
  </si>
  <si>
    <t>Lamalice,</t>
  </si>
  <si>
    <t>lamalicemusic@gmail.com</t>
  </si>
  <si>
    <t>Landikhan</t>
  </si>
  <si>
    <t>Landi,</t>
  </si>
  <si>
    <t>contact@lndkhn.com</t>
  </si>
  <si>
    <t>Lars Behrenroth (Deeper Shades, Freerange)</t>
  </si>
  <si>
    <t>lars@deepershades.net</t>
  </si>
  <si>
    <t>Laudrup Laudrup</t>
  </si>
  <si>
    <t>Juan Torres,</t>
  </si>
  <si>
    <t>laudrupx@gmail.com</t>
  </si>
  <si>
    <t>Laura Jones</t>
  </si>
  <si>
    <t>laura@laura-jones.com</t>
  </si>
  <si>
    <t>Laurel Halo</t>
  </si>
  <si>
    <t xml:space="preserve">Laurel, </t>
  </si>
  <si>
    <t>info@laurelhalo.com</t>
  </si>
  <si>
    <t>Lauren Flax</t>
  </si>
  <si>
    <t>laurenflaxpromos@gmail.com</t>
  </si>
  <si>
    <t>Laurent Garnier</t>
  </si>
  <si>
    <t>laurentgarniermusic@gmail.com</t>
  </si>
  <si>
    <t>thekub@wanadoo.fr</t>
  </si>
  <si>
    <t>Lavance (d&amp;b)</t>
  </si>
  <si>
    <t>Laurens,</t>
  </si>
  <si>
    <t>laurensvanbrabant663@gmail.com</t>
  </si>
  <si>
    <t>Layton Giordani</t>
  </si>
  <si>
    <t>Layton,</t>
  </si>
  <si>
    <t>laytongiordani@gmail.com</t>
  </si>
  <si>
    <t>Le Loop</t>
  </si>
  <si>
    <t>Leonard,</t>
  </si>
  <si>
    <t>leonardperret@gmail.com</t>
  </si>
  <si>
    <t>Lea Occhi</t>
  </si>
  <si>
    <t>Léa,</t>
  </si>
  <si>
    <t>leaocchi@gmail.com</t>
  </si>
  <si>
    <t>Lee Burridge</t>
  </si>
  <si>
    <t>Lee,</t>
  </si>
  <si>
    <t>alldayidreamofyou@gmail.com</t>
  </si>
  <si>
    <t>Lee Kelly</t>
  </si>
  <si>
    <t>djleekelly@gmail.com</t>
  </si>
  <si>
    <t>Lee Pennington (Channel Zoo, Ibiza)</t>
  </si>
  <si>
    <t>l.pennington@ntlworld.com</t>
  </si>
  <si>
    <t>leiris</t>
  </si>
  <si>
    <t>Patrice</t>
  </si>
  <si>
    <t>patriceleiris@gmail.com</t>
  </si>
  <si>
    <t>Len Faki</t>
  </si>
  <si>
    <t>Len</t>
  </si>
  <si>
    <t>lfpro@figure-music.com</t>
  </si>
  <si>
    <t>Lena Willikens</t>
  </si>
  <si>
    <t>Lena,</t>
  </si>
  <si>
    <t>lenawillikens@gmx.de</t>
  </si>
  <si>
    <t>Lewski</t>
  </si>
  <si>
    <t xml:space="preserve">Jean-Christophe </t>
  </si>
  <si>
    <t>infolewski@gmail.com</t>
  </si>
  <si>
    <t>Liam doc (FLY resident)</t>
  </si>
  <si>
    <t xml:space="preserve">Liam, </t>
  </si>
  <si>
    <t>liamdocpromos@gmail.com</t>
  </si>
  <si>
    <t>Lio Mass</t>
  </si>
  <si>
    <t>Pasquale</t>
  </si>
  <si>
    <t>liomasssk@gmail.com</t>
  </si>
  <si>
    <t>Liquid Earth aka Taylor Freels</t>
  </si>
  <si>
    <t>Taylor,</t>
  </si>
  <si>
    <t>tayfreels@gmail.com</t>
  </si>
  <si>
    <t>Lis Sarroca</t>
  </si>
  <si>
    <t>Lis,</t>
  </si>
  <si>
    <t>contact@lissarroca.com</t>
  </si>
  <si>
    <t>Listen Closely</t>
  </si>
  <si>
    <t>listencloselycollective@gmail.com</t>
  </si>
  <si>
    <t>Livia G</t>
  </si>
  <si>
    <t>Livia,</t>
  </si>
  <si>
    <t>liviagiammaria@gmail.com</t>
  </si>
  <si>
    <t>Lo Shea (Seaghda)</t>
  </si>
  <si>
    <t>checkliam@mac.com</t>
  </si>
  <si>
    <t>Local suicide</t>
  </si>
  <si>
    <t>contact@localsuicide.com</t>
  </si>
  <si>
    <t>Locked Groove</t>
  </si>
  <si>
    <t>backto91@gmail.com</t>
  </si>
  <si>
    <t>Locklead</t>
  </si>
  <si>
    <t>Wesley,</t>
  </si>
  <si>
    <t>Locklead@icloud.com</t>
  </si>
  <si>
    <t>Lorenzo chiabotti,</t>
  </si>
  <si>
    <t>Lorenzo,</t>
  </si>
  <si>
    <t>lorenzochiabotti@gmail.com</t>
  </si>
  <si>
    <t>Losless</t>
  </si>
  <si>
    <t>dj.losless@gmail.com</t>
  </si>
  <si>
    <t>Lotic</t>
  </si>
  <si>
    <t xml:space="preserve">Lotic, </t>
  </si>
  <si>
    <t>actuallylotic@gmail.com</t>
  </si>
  <si>
    <t>Louis Vega (Nu Yorican Soul)</t>
  </si>
  <si>
    <t>nuyoricansoulnyc@gmail.com</t>
  </si>
  <si>
    <t>louisahhh!!!</t>
  </si>
  <si>
    <t>louisahhh@gmail.com</t>
  </si>
  <si>
    <t>Louiv</t>
  </si>
  <si>
    <t>Louiv,</t>
  </si>
  <si>
    <t>louiv.musik@gmail.com</t>
  </si>
  <si>
    <t>LTJ Bukem (Kinetic, Good Looking)</t>
  </si>
  <si>
    <t>ltjbukem1@mac.com</t>
  </si>
  <si>
    <t>Luca Bigote</t>
  </si>
  <si>
    <t>Luca,</t>
  </si>
  <si>
    <t>iambigote@gmail.com</t>
  </si>
  <si>
    <t>Lucas Freire (techno)</t>
  </si>
  <si>
    <t>djlucasfreire@gmail.com</t>
  </si>
  <si>
    <t>Luciano</t>
  </si>
  <si>
    <t>l@lucianocadenza.com</t>
  </si>
  <si>
    <t>Luciano (Cadenza)</t>
  </si>
  <si>
    <t>Luciano,</t>
  </si>
  <si>
    <t>cadenza5000@googlemail.com</t>
  </si>
  <si>
    <t>Lucio Agustin,</t>
  </si>
  <si>
    <t xml:space="preserve">Lucio, </t>
  </si>
  <si>
    <t>lucioagustin@live.com</t>
  </si>
  <si>
    <t>Ludovic llorca</t>
  </si>
  <si>
    <t xml:space="preserve">Ludovic, </t>
  </si>
  <si>
    <t>ludovicllorcapromoinbox@gmail.com</t>
  </si>
  <si>
    <t>Luigi Madonna</t>
  </si>
  <si>
    <t>Luigi,</t>
  </si>
  <si>
    <t>promo@luigimadonna.com</t>
  </si>
  <si>
    <t>Luis Baro</t>
  </si>
  <si>
    <t>Luis,</t>
  </si>
  <si>
    <t>luisbaro@gmail.com</t>
  </si>
  <si>
    <t>Luis.Cee.Elle,</t>
  </si>
  <si>
    <t>luis.cee.elle@gmail.com</t>
  </si>
  <si>
    <t>Luke Hess</t>
  </si>
  <si>
    <t>Luke,</t>
  </si>
  <si>
    <t>hess.labs@gmail.com</t>
  </si>
  <si>
    <t>Luna Semara</t>
  </si>
  <si>
    <t>Luna,</t>
  </si>
  <si>
    <t>luna@bodzin.de</t>
  </si>
  <si>
    <t>Luther Vine</t>
  </si>
  <si>
    <t>Luther,</t>
  </si>
  <si>
    <t>luthervmusic@gmail.com</t>
  </si>
  <si>
    <t>Luuk Van Dijk</t>
  </si>
  <si>
    <t>Luuk,</t>
  </si>
  <si>
    <t>luukvandijkdj@gmail.com</t>
  </si>
  <si>
    <t>Lyonel</t>
  </si>
  <si>
    <t>Lyonel,</t>
  </si>
  <si>
    <t>lyonel26@gmail.com</t>
  </si>
  <si>
    <t>M.O.S</t>
  </si>
  <si>
    <t>promosmosmusic@gmail.com</t>
  </si>
  <si>
    <t>Maayan Nidam</t>
  </si>
  <si>
    <t>Maayan,</t>
  </si>
  <si>
    <t>maayan.nidam@gmail.com</t>
  </si>
  <si>
    <t>Maceo Plex (Ellum)</t>
  </si>
  <si>
    <t>Maceo,</t>
  </si>
  <si>
    <t>maetrik@gmail.com</t>
  </si>
  <si>
    <t>Machine Woman</t>
  </si>
  <si>
    <t xml:space="preserve">Machine Woman, </t>
  </si>
  <si>
    <t>machinewomanhq@gmail.com</t>
  </si>
  <si>
    <t>Machinewoman,</t>
  </si>
  <si>
    <t>machinewoman@hotmail.com</t>
  </si>
  <si>
    <t>Madvilla</t>
  </si>
  <si>
    <t>Madvilla,</t>
  </si>
  <si>
    <t>themadvillains@gmail.com</t>
  </si>
  <si>
    <t>Mafalda</t>
  </si>
  <si>
    <t>Mafalda,</t>
  </si>
  <si>
    <t>mafaldadaniel@gmail.com</t>
  </si>
  <si>
    <t>Magda</t>
  </si>
  <si>
    <t>Magda,</t>
  </si>
  <si>
    <t>magda_rsr@hotmail.com</t>
  </si>
  <si>
    <t>magdapromos@gmail.com</t>
  </si>
  <si>
    <t>Magda Bytnerowicz</t>
  </si>
  <si>
    <t xml:space="preserve">Magda, </t>
  </si>
  <si>
    <t>magda.bytnerowicz@gmail.com</t>
  </si>
  <si>
    <t>Maher Daniel</t>
  </si>
  <si>
    <t>Maher,</t>
  </si>
  <si>
    <t>l@theothrside.com</t>
  </si>
  <si>
    <t>Lebanon</t>
  </si>
  <si>
    <t>Maher Daniel (Aras, 8bit, Rejected)</t>
  </si>
  <si>
    <t>maherkd@gmail.com</t>
  </si>
  <si>
    <t>Palestine</t>
  </si>
  <si>
    <t>Mahony</t>
  </si>
  <si>
    <t xml:space="preserve">mahony@clubkristal.ro </t>
  </si>
  <si>
    <t>maik yells</t>
  </si>
  <si>
    <t>Miguel,</t>
  </si>
  <si>
    <t>themaikyells@gmail.com</t>
  </si>
  <si>
    <t>Makam</t>
  </si>
  <si>
    <t>Makam,</t>
  </si>
  <si>
    <t>guyblanken@gmail.com</t>
  </si>
  <si>
    <t>Makossa</t>
  </si>
  <si>
    <t>Matteo,</t>
  </si>
  <si>
    <t>makossa@tplus.at</t>
  </si>
  <si>
    <t>Maksim</t>
  </si>
  <si>
    <t>Maksim,</t>
  </si>
  <si>
    <t>maksim@resolutenyc.com</t>
  </si>
  <si>
    <t>Malin Génie</t>
  </si>
  <si>
    <t>Malin,</t>
  </si>
  <si>
    <t>nicput@gmail.com</t>
  </si>
  <si>
    <t>Malóne</t>
  </si>
  <si>
    <t>malonemusicofc@gmail.com</t>
  </si>
  <si>
    <t>Man Power (Me Me Me)</t>
  </si>
  <si>
    <t>Man,</t>
  </si>
  <si>
    <t>man-power@outlook.com</t>
  </si>
  <si>
    <t>Mandana</t>
  </si>
  <si>
    <t>Mandana,</t>
  </si>
  <si>
    <t>mandanabakhtyari@gmail.com</t>
  </si>
  <si>
    <t>Mano Le Tough (Permanent Vacation)</t>
  </si>
  <si>
    <t xml:space="preserve">Niall, </t>
  </si>
  <si>
    <t>manoletough@gmail.com</t>
  </si>
  <si>
    <t>Mantra Collective (Tim Reeves Smith)</t>
  </si>
  <si>
    <t>tim@mantracollective.com</t>
  </si>
  <si>
    <t>Marcel Dettmann</t>
  </si>
  <si>
    <t xml:space="preserve">Marcel, </t>
  </si>
  <si>
    <t>info@marceldettmannrecords.de</t>
  </si>
  <si>
    <t>Marcel Fengler</t>
  </si>
  <si>
    <t>mail@imf-rec.berlin</t>
  </si>
  <si>
    <t>Marcella</t>
  </si>
  <si>
    <t>marcella@marcella-music.com</t>
  </si>
  <si>
    <t>Marcelo Teplitzky</t>
  </si>
  <si>
    <t>Marcelo,</t>
  </si>
  <si>
    <t>djdoghousemusic@gmail.com</t>
  </si>
  <si>
    <t>Marco Bailey</t>
  </si>
  <si>
    <t>mb@marcobailey.com</t>
  </si>
  <si>
    <t>Marco faraone</t>
  </si>
  <si>
    <t>marcofaraoneofc@gmail.com</t>
  </si>
  <si>
    <t>tracks@marcofaraone.com</t>
  </si>
  <si>
    <t>Marco Shuttle</t>
  </si>
  <si>
    <t>marcospaceshuttle@gmail.com</t>
  </si>
  <si>
    <t>Marcos in Dub</t>
  </si>
  <si>
    <t>Marcos,</t>
  </si>
  <si>
    <t>marcosindub@gmail.com</t>
  </si>
  <si>
    <t>Marcus Worgull</t>
  </si>
  <si>
    <t>Marcus,</t>
  </si>
  <si>
    <t>marcusworgull@gmx.de</t>
  </si>
  <si>
    <t xml:space="preserve">Mariiin, </t>
  </si>
  <si>
    <t>mariiinsounds@gmail.com</t>
  </si>
  <si>
    <t>djmarkfarina@mac.com</t>
  </si>
  <si>
    <t>Marko Militano</t>
  </si>
  <si>
    <t>Marko,</t>
  </si>
  <si>
    <t>markomilitano@gmail.com</t>
  </si>
  <si>
    <t>Marko Zenker (Ilian Tape, Tresor)</t>
  </si>
  <si>
    <t>marco@iliantape.de</t>
  </si>
  <si>
    <t>Marlon,</t>
  </si>
  <si>
    <t>marlon@savourthemoment.club</t>
  </si>
  <si>
    <t>Marlon Lopez</t>
  </si>
  <si>
    <t>marlonlopezholden@gmail.com</t>
  </si>
  <si>
    <t>Martyn (3024)</t>
  </si>
  <si>
    <t>Martyn,</t>
  </si>
  <si>
    <t>martyn3000@gmail.com</t>
  </si>
  <si>
    <t>Massi DL</t>
  </si>
  <si>
    <t>Massi,</t>
  </si>
  <si>
    <t>massidl@gmail.com</t>
  </si>
  <si>
    <t>mathew Jonson</t>
  </si>
  <si>
    <t>Mathew</t>
  </si>
  <si>
    <t>typerope@yahoo.ca</t>
  </si>
  <si>
    <t>Matt Walsh (Turbo)</t>
  </si>
  <si>
    <t>mattwalshcv@gmail.com</t>
  </si>
  <si>
    <t>mwalsh.us@gmail.com</t>
  </si>
  <si>
    <t>Matt Wold (Wolf Music)</t>
  </si>
  <si>
    <t>mattwolfmusic@gmail.com</t>
  </si>
  <si>
    <t>Matteo Romano</t>
  </si>
  <si>
    <t>Matteo@backdoormusicgroup.com</t>
  </si>
  <si>
    <t>Matthew Dear</t>
  </si>
  <si>
    <t>Matthew,</t>
  </si>
  <si>
    <t>md@ghostly.com</t>
  </si>
  <si>
    <t>Matthew Dekay</t>
  </si>
  <si>
    <t>matthewdekay@icloud.com</t>
  </si>
  <si>
    <t>Matthew Styles (Crosstown Rebels)</t>
  </si>
  <si>
    <t>matthewstylesharris@gmail.com</t>
  </si>
  <si>
    <t>Matthew whitehead,</t>
  </si>
  <si>
    <t>matthewhitehead@gmail.com</t>
  </si>
  <si>
    <t>Matthias Superluminal,</t>
  </si>
  <si>
    <t xml:space="preserve">Matthias, </t>
  </si>
  <si>
    <t>matthias.superluminal@gmail.com</t>
  </si>
  <si>
    <t>Matthias Vogt</t>
  </si>
  <si>
    <t>Matthias,</t>
  </si>
  <si>
    <t>motorcitysoul@stir15.com</t>
  </si>
  <si>
    <t>Mattia Bolognesi (S</t>
  </si>
  <si>
    <t>Mattia,</t>
  </si>
  <si>
    <t>m.bolognesi95@gmail.com</t>
  </si>
  <si>
    <t>Mazenn hamdy,</t>
  </si>
  <si>
    <t xml:space="preserve">Mazenn, </t>
  </si>
  <si>
    <t>Mazennhamdy@gmail.com</t>
  </si>
  <si>
    <t>Egypt</t>
  </si>
  <si>
    <t>Mees Salomé</t>
  </si>
  <si>
    <t>Mees</t>
  </si>
  <si>
    <t>info@meessalome.com</t>
  </si>
  <si>
    <t>Meg Ward (d&amp;b)</t>
  </si>
  <si>
    <t>Meg,</t>
  </si>
  <si>
    <t>megwardmusic@gmail.com</t>
  </si>
  <si>
    <t>Mehran.Palad,</t>
  </si>
  <si>
    <t xml:space="preserve">Mehran, </t>
  </si>
  <si>
    <t>mehran.palad@gmail.com</t>
  </si>
  <si>
    <t>Meibe</t>
  </si>
  <si>
    <t>Yorgos,</t>
  </si>
  <si>
    <t>meibefinest@gmail.com</t>
  </si>
  <si>
    <t>Mella Dee</t>
  </si>
  <si>
    <t>Ryan,</t>
  </si>
  <si>
    <t>melladeepromo@gmail.com</t>
  </si>
  <si>
    <t>Melysma (d&amp;b)</t>
  </si>
  <si>
    <t>Alexander,</t>
  </si>
  <si>
    <t>melysmapromo@gmail.com</t>
  </si>
  <si>
    <t>Metaraph</t>
  </si>
  <si>
    <t>Raffaello,</t>
  </si>
  <si>
    <t>metaraph777@gmail.com</t>
  </si>
  <si>
    <t>Mha Iri (Drumcode, Filth on Acid)</t>
  </si>
  <si>
    <t>Mha,</t>
  </si>
  <si>
    <t>promosformhairi@gmail.com</t>
  </si>
  <si>
    <t xml:space="preserve">Michael </t>
  </si>
  <si>
    <t>Michael</t>
  </si>
  <si>
    <t xml:space="preserve">mvaughandc@gmail.com </t>
  </si>
  <si>
    <t>Michael Bibi (Solid Grooves)</t>
  </si>
  <si>
    <t>Michael,</t>
  </si>
  <si>
    <t>michaelbibimusic@gmail.com</t>
  </si>
  <si>
    <t>music@michaelbibi.com</t>
  </si>
  <si>
    <t>Michael james rigby,</t>
  </si>
  <si>
    <t>michaeljamesrigby@gmail.com</t>
  </si>
  <si>
    <t>Michael Mayer</t>
  </si>
  <si>
    <t>michael@kompakt.fm</t>
  </si>
  <si>
    <t>Michael Teploff</t>
  </si>
  <si>
    <t>m.teploff@gmail.com</t>
  </si>
  <si>
    <t>Microtrauma</t>
  </si>
  <si>
    <t>microtrauma.promos@gmail.com</t>
  </si>
  <si>
    <t>Midland (Aus, More Music, Naked Naked)</t>
  </si>
  <si>
    <t>Midland,</t>
  </si>
  <si>
    <t>midlanduk@gmail.com</t>
  </si>
  <si>
    <t>Mihail P</t>
  </si>
  <si>
    <t>petrovski.04@gmail.com</t>
  </si>
  <si>
    <t>Macedonia</t>
  </si>
  <si>
    <t>Mihut</t>
  </si>
  <si>
    <t xml:space="preserve">Mihut, </t>
  </si>
  <si>
    <t>nmihutz@gmail.com</t>
  </si>
  <si>
    <t>Mike Servito</t>
  </si>
  <si>
    <t>mike.servito@gmail.com</t>
  </si>
  <si>
    <t>Mike Shannon</t>
  </si>
  <si>
    <t>m@cynosure-recordings.com</t>
  </si>
  <si>
    <t>Mind Against</t>
  </si>
  <si>
    <t>Mind,</t>
  </si>
  <si>
    <t>freddie.fog@hotmail.com</t>
  </si>
  <si>
    <t>promo@mindagainst.com</t>
  </si>
  <si>
    <t>Mind Enterprisea</t>
  </si>
  <si>
    <t>mndntrprss@gmail.com</t>
  </si>
  <si>
    <t>Miss Jools (Mobilee, Catwash, Dame Music)</t>
  </si>
  <si>
    <t>djmissjools@hotmail.com</t>
  </si>
  <si>
    <t>Miss Kittin (Gigilo, WYS)</t>
  </si>
  <si>
    <t xml:space="preserve">Kittin, </t>
  </si>
  <si>
    <t>kit@misskittin.com</t>
  </si>
  <si>
    <t>Mistor</t>
  </si>
  <si>
    <t>mistormusic@gmail.com</t>
  </si>
  <si>
    <t>MIURA</t>
  </si>
  <si>
    <t>Olena ,</t>
  </si>
  <si>
    <t>alenapereginets@gmail.com</t>
  </si>
  <si>
    <t>Mixhell</t>
  </si>
  <si>
    <t>laegoka@gmail.com</t>
  </si>
  <si>
    <t>Modeselektor</t>
  </si>
  <si>
    <t>info@modeselektor.com</t>
  </si>
  <si>
    <t xml:space="preserve">Molly, </t>
  </si>
  <si>
    <t>molly.emeline@gmail.com</t>
  </si>
  <si>
    <t>Momo Trosmann</t>
  </si>
  <si>
    <t>Jeronimo,</t>
  </si>
  <si>
    <t>momo@agiteagencia.com</t>
  </si>
  <si>
    <t>Monteki Live</t>
  </si>
  <si>
    <t>montekimusic@gmail.com</t>
  </si>
  <si>
    <t>Morethanmusic</t>
  </si>
  <si>
    <t>info@morethanmusic.es</t>
  </si>
  <si>
    <t>Mosca</t>
  </si>
  <si>
    <t xml:space="preserve">Mosca, </t>
  </si>
  <si>
    <t>deejaymosca@gmail.com</t>
  </si>
  <si>
    <t>Chen,</t>
  </si>
  <si>
    <t>promo@moscoman.com</t>
  </si>
  <si>
    <t>Moxie</t>
  </si>
  <si>
    <t xml:space="preserve">Mocie, </t>
  </si>
  <si>
    <t>moxie@djmoxie.com</t>
  </si>
  <si>
    <t>Mr Ties</t>
  </si>
  <si>
    <t>sounds4ties@gmail.com</t>
  </si>
  <si>
    <t>MSTRKRFT</t>
  </si>
  <si>
    <t>Jessie,</t>
  </si>
  <si>
    <t>jfk@mstrkrft.com</t>
  </si>
  <si>
    <t>Mule Driver</t>
  </si>
  <si>
    <t>Harel,</t>
  </si>
  <si>
    <t>muledriver@gmail.com</t>
  </si>
  <si>
    <t>Munchi</t>
  </si>
  <si>
    <t>Rajiv,</t>
  </si>
  <si>
    <t>promo@originalmunchi.com</t>
  </si>
  <si>
    <t>Murat Tepeli (Ostgut Ton, Philpot)</t>
  </si>
  <si>
    <t xml:space="preserve">Murat, </t>
  </si>
  <si>
    <t>philpot@gmx.net</t>
  </si>
  <si>
    <t>Music of perdu,</t>
  </si>
  <si>
    <t xml:space="preserve">Perdu, </t>
  </si>
  <si>
    <t>musicofperdu@gmail.com</t>
  </si>
  <si>
    <t>Mystic Bill</t>
  </si>
  <si>
    <t>mysticbilldj@gmail.com</t>
  </si>
  <si>
    <t>Nate S.U</t>
  </si>
  <si>
    <t>Nate,</t>
  </si>
  <si>
    <t>waggy_600@hotmail.com</t>
  </si>
  <si>
    <t>Natty Lou (d&amp;b)</t>
  </si>
  <si>
    <t>Natty,</t>
  </si>
  <si>
    <t>loucreative3@gmail.com</t>
  </si>
  <si>
    <t>NDATL Musick Kai Alce</t>
  </si>
  <si>
    <t xml:space="preserve">Kai, </t>
  </si>
  <si>
    <t>ndatlmuzik@gmail.com</t>
  </si>
  <si>
    <t>Nemone (BBC)</t>
  </si>
  <si>
    <t>Nemone,</t>
  </si>
  <si>
    <t>nemonemetaxas@gmail.com</t>
  </si>
  <si>
    <t>Neska</t>
  </si>
  <si>
    <t>Inés,</t>
  </si>
  <si>
    <t>youngneska@gmail.com</t>
  </si>
  <si>
    <t>NEVERDOGS</t>
  </si>
  <si>
    <t>info@neverdogs.com</t>
  </si>
  <si>
    <t>Nic Fanciulli</t>
  </si>
  <si>
    <t>Nic,</t>
  </si>
  <si>
    <t>nicfanciullipromos@gmail.com</t>
  </si>
  <si>
    <t>Nick Curly</t>
  </si>
  <si>
    <t>music@nick-curly.de</t>
  </si>
  <si>
    <t>nico@nick-curly.de</t>
  </si>
  <si>
    <t>Nick Harris aka NRK</t>
  </si>
  <si>
    <t>nick@nerdlabels.com</t>
  </si>
  <si>
    <t>Nick Monaco</t>
  </si>
  <si>
    <t>nrmonaco@gmail.com</t>
  </si>
  <si>
    <t>Nick Warren</t>
  </si>
  <si>
    <t>nick.warren.dj@gmail.com</t>
  </si>
  <si>
    <t>Nicola Cruz</t>
  </si>
  <si>
    <t>Nicola,</t>
  </si>
  <si>
    <t>nicola.cruz@gmail.com</t>
  </si>
  <si>
    <t>Ecuador</t>
  </si>
  <si>
    <t>Nicolas Jaar</t>
  </si>
  <si>
    <t>inquiry@nicolasjaar.net</t>
  </si>
  <si>
    <t>Nicole Moudaber</t>
  </si>
  <si>
    <t>Nicole,</t>
  </si>
  <si>
    <t>music@moudaber.com</t>
  </si>
  <si>
    <t>Nicuri</t>
  </si>
  <si>
    <t>Ruben</t>
  </si>
  <si>
    <t>nicuri007@gmail.com</t>
  </si>
  <si>
    <t>Nightmares on Wax</t>
  </si>
  <si>
    <t>ease@nightmaresonwax.com</t>
  </si>
  <si>
    <t>Nightwave</t>
  </si>
  <si>
    <t xml:space="preserve">Maya, </t>
  </si>
  <si>
    <t>info@nightwave808.com</t>
  </si>
  <si>
    <t>Nikita Legki</t>
  </si>
  <si>
    <t xml:space="preserve">Nikita, </t>
  </si>
  <si>
    <t>nikita.legki@gmail.com</t>
  </si>
  <si>
    <t>Nkisi</t>
  </si>
  <si>
    <t>Melika,</t>
  </si>
  <si>
    <t>nkisimwana@gmail.com</t>
  </si>
  <si>
    <t>No Artificial Colours, Ryan</t>
  </si>
  <si>
    <t xml:space="preserve">Ryan, </t>
  </si>
  <si>
    <t>nacsmusic@outlook.com</t>
  </si>
  <si>
    <t>No Regular Play (Wolf+Lamb, Needwant)</t>
  </si>
  <si>
    <t>No,</t>
  </si>
  <si>
    <t>greg.paulus@gmail.com</t>
  </si>
  <si>
    <t>Nolga</t>
  </si>
  <si>
    <t>Elliotnolga@gmail.com</t>
  </si>
  <si>
    <t>Noncompliant</t>
  </si>
  <si>
    <t xml:space="preserve">Lisa, </t>
  </si>
  <si>
    <t>nc@noncompliantmusic.com</t>
  </si>
  <si>
    <t>Norachi</t>
  </si>
  <si>
    <t>Rhys,</t>
  </si>
  <si>
    <t>norachimusic@gmail.com</t>
  </si>
  <si>
    <t>Nour</t>
  </si>
  <si>
    <t>nour1alsholi@gmail.com</t>
  </si>
  <si>
    <t>NRK aka Nick Harris</t>
  </si>
  <si>
    <t>nicknrk@btinternet.com</t>
  </si>
  <si>
    <t>Nuevo Prohibido</t>
  </si>
  <si>
    <t xml:space="preserve">Olaf, </t>
  </si>
  <si>
    <t>info@lustpoderosa.com</t>
  </si>
  <si>
    <t>NWAKKE</t>
  </si>
  <si>
    <t>Kendra</t>
  </si>
  <si>
    <t>nwakkechi@gmail.com</t>
  </si>
  <si>
    <t>Oden &amp; Fatzo</t>
  </si>
  <si>
    <t>Oden,</t>
  </si>
  <si>
    <t>odenparis@gmail.com</t>
  </si>
  <si>
    <t>Ola Teks</t>
  </si>
  <si>
    <t xml:space="preserve">Ola, </t>
  </si>
  <si>
    <t>movemovecolective@gmail.com</t>
  </si>
  <si>
    <t>Ole Schulte</t>
  </si>
  <si>
    <t>Ole,</t>
  </si>
  <si>
    <t>ole@schultzschultz.com</t>
  </si>
  <si>
    <t>Olekhar,</t>
  </si>
  <si>
    <t>olekhar@pm.me</t>
  </si>
  <si>
    <t>Olga Korol</t>
  </si>
  <si>
    <t xml:space="preserve">Olga, </t>
  </si>
  <si>
    <t>okorolartist@gmail.com</t>
  </si>
  <si>
    <t>Olive F</t>
  </si>
  <si>
    <t>Olive,</t>
  </si>
  <si>
    <t>olivefpromos@gmail.com</t>
  </si>
  <si>
    <t>Oliver Deutschmann</t>
  </si>
  <si>
    <t>o.deutschmann@vidab-records.com</t>
  </si>
  <si>
    <t>Oliver Ho</t>
  </si>
  <si>
    <t>oliver_ho@hotmail.com</t>
  </si>
  <si>
    <t>Olivier Romero</t>
  </si>
  <si>
    <t xml:space="preserve">Olivier, </t>
  </si>
  <si>
    <t>drumblemusic@gmail.com</t>
  </si>
  <si>
    <t>Om Unit (Jim Coles)</t>
  </si>
  <si>
    <t>info@cosmicbridgerecs.com</t>
  </si>
  <si>
    <t>Omar-S</t>
  </si>
  <si>
    <t xml:space="preserve">Omar, </t>
  </si>
  <si>
    <t>fxhe_records@hotmail.com</t>
  </si>
  <si>
    <t>Onur ozer</t>
  </si>
  <si>
    <t>Onur,</t>
  </si>
  <si>
    <t>onurozerinfo@gmail.com</t>
  </si>
  <si>
    <t>Optimo</t>
  </si>
  <si>
    <t xml:space="preserve">JD, </t>
  </si>
  <si>
    <t>jd_twitch@mac.com</t>
  </si>
  <si>
    <t>Optimuss</t>
  </si>
  <si>
    <t>info.optimuss@gmail.com</t>
  </si>
  <si>
    <t>Opul</t>
  </si>
  <si>
    <t>Oliver,</t>
  </si>
  <si>
    <t>oliver.moes20@gmail.com</t>
  </si>
  <si>
    <t>Or:la</t>
  </si>
  <si>
    <t xml:space="preserve">orla, </t>
  </si>
  <si>
    <t>musicfororla@gmail.com</t>
  </si>
  <si>
    <t>Orbit_Booking,</t>
  </si>
  <si>
    <t xml:space="preserve">Orbit, </t>
  </si>
  <si>
    <t>Orbit_booking@mail.ru</t>
  </si>
  <si>
    <t xml:space="preserve">Oriana </t>
  </si>
  <si>
    <t>Oriana,</t>
  </si>
  <si>
    <t>orianamarin14@gmail.com</t>
  </si>
  <si>
    <t>Ornate</t>
  </si>
  <si>
    <t>ornateallnight@gmail.com</t>
  </si>
  <si>
    <t>Orphx</t>
  </si>
  <si>
    <t>Rich &amp; Christina,</t>
  </si>
  <si>
    <t>orphxcontact@gmail.com</t>
  </si>
  <si>
    <t>Oshana</t>
  </si>
  <si>
    <t>oshanadj@gmail.com</t>
  </si>
  <si>
    <t>Oskar Offerman</t>
  </si>
  <si>
    <t xml:space="preserve">Oksar, </t>
  </si>
  <si>
    <t>info@oskaroffermann.com</t>
  </si>
  <si>
    <t>Oskar Szafraniec</t>
  </si>
  <si>
    <t>Oskar,</t>
  </si>
  <si>
    <t>monkeyoskarro@gmail.com</t>
  </si>
  <si>
    <t>Osun Lade</t>
  </si>
  <si>
    <t>Osun,</t>
  </si>
  <si>
    <t>osunlade@googlemail.com</t>
  </si>
  <si>
    <t>Otreb Music,</t>
  </si>
  <si>
    <t xml:space="preserve">Otreb, </t>
  </si>
  <si>
    <t>otreb.music@outlook.com</t>
  </si>
  <si>
    <t>Owain Kimber</t>
  </si>
  <si>
    <t>Owain,</t>
  </si>
  <si>
    <t>owain.kimber@gmail.com</t>
  </si>
  <si>
    <t>Owen Jay</t>
  </si>
  <si>
    <t xml:space="preserve">Owen, </t>
  </si>
  <si>
    <t>battibattimusic@gmail.com</t>
  </si>
  <si>
    <t>Malta</t>
  </si>
  <si>
    <t>P Relief (P&amp;D Records)</t>
  </si>
  <si>
    <t xml:space="preserve">P, </t>
  </si>
  <si>
    <t>reception@panddrecords.info</t>
  </si>
  <si>
    <t>Pablo Tarno,</t>
  </si>
  <si>
    <t>Pablo.tarno@gmail.com</t>
  </si>
  <si>
    <t>Paco Osuna</t>
  </si>
  <si>
    <t xml:space="preserve">Paco, </t>
  </si>
  <si>
    <t>press@pacoosuna.com</t>
  </si>
  <si>
    <t>Pal Joey</t>
  </si>
  <si>
    <t>Joey,</t>
  </si>
  <si>
    <t>paljoeymusic@gmail.com</t>
  </si>
  <si>
    <t>Palmiz</t>
  </si>
  <si>
    <t>Palmiz,</t>
  </si>
  <si>
    <t>palmizmusic@gmail.com</t>
  </si>
  <si>
    <t>Palms Trax (Lobster Thermin)</t>
  </si>
  <si>
    <t>palmstrax@gmail.com</t>
  </si>
  <si>
    <t>Pan-Pot</t>
  </si>
  <si>
    <t>tas@pan-pot.net</t>
  </si>
  <si>
    <t>Pancratio</t>
  </si>
  <si>
    <t>Pancratio,</t>
  </si>
  <si>
    <t>onetriptoavyon@gmail.com</t>
  </si>
  <si>
    <t>Gian,</t>
  </si>
  <si>
    <t>gianluigimendozza@gmail.com</t>
  </si>
  <si>
    <t>Pantha Du Prince</t>
  </si>
  <si>
    <t>stephan@soulsville.de</t>
  </si>
  <si>
    <t xml:space="preserve">Paolo Mosca </t>
  </si>
  <si>
    <t xml:space="preserve">Paolo, </t>
  </si>
  <si>
    <t>pointofart00@gmail.com</t>
  </si>
  <si>
    <t>Parrish Smith</t>
  </si>
  <si>
    <t>Parrish,</t>
  </si>
  <si>
    <t>parrishsmith303@gmail.com</t>
  </si>
  <si>
    <t>Patrice Baumel</t>
  </si>
  <si>
    <t>Patrice,</t>
  </si>
  <si>
    <t>info@patricebaumel.com</t>
  </si>
  <si>
    <t>Patrice Scott</t>
  </si>
  <si>
    <t xml:space="preserve">Patrice, </t>
  </si>
  <si>
    <t>info@sistrummusic.net</t>
  </si>
  <si>
    <t>Patrick Mason</t>
  </si>
  <si>
    <t>Patrick,</t>
  </si>
  <si>
    <t>promosforhomos@gmail.com</t>
  </si>
  <si>
    <t>Patrik Berg (TECHNO)</t>
  </si>
  <si>
    <t>mail@patrikberg.de</t>
  </si>
  <si>
    <t>Pattn</t>
  </si>
  <si>
    <t>hello@pattnmusic.com</t>
  </si>
  <si>
    <t>Paul Kalkbrenner</t>
  </si>
  <si>
    <t>press@theprincipals.de</t>
  </si>
  <si>
    <t xml:space="preserve">Paul raffaele </t>
  </si>
  <si>
    <t>paulraffaele@gmail.com</t>
  </si>
  <si>
    <t>Paul Woolford</t>
  </si>
  <si>
    <t>paulwoolfordspecialrequest@gmail.com</t>
  </si>
  <si>
    <t>Pawas (Sudden Drop, Spectral Sound)</t>
  </si>
  <si>
    <t xml:space="preserve">Pawas, </t>
  </si>
  <si>
    <t>djpawas@gmx.de</t>
  </si>
  <si>
    <t>Peach,</t>
  </si>
  <si>
    <t>promos4peach@gmail.com</t>
  </si>
  <si>
    <t>Pearson Sound</t>
  </si>
  <si>
    <t>david@hessleaudio.com</t>
  </si>
  <si>
    <t>Pedro Goya Matering</t>
  </si>
  <si>
    <t>pedrogoyamastering@gmail.com</t>
  </si>
  <si>
    <t>Per Hammar</t>
  </si>
  <si>
    <t>Erik,</t>
  </si>
  <si>
    <t>erik.arman.assargard@gmail.com</t>
  </si>
  <si>
    <t xml:space="preserve">Per, </t>
  </si>
  <si>
    <t>perhammar@dirtyhands.se</t>
  </si>
  <si>
    <t>Perc (Perc Trax)</t>
  </si>
  <si>
    <t>perctrax@gmail.com</t>
  </si>
  <si>
    <t>Pessimist</t>
  </si>
  <si>
    <t>pessimistdnb@hotmail.co.uk</t>
  </si>
  <si>
    <t>Pete Herbert</t>
  </si>
  <si>
    <t>pete_atlas@hotmail.com</t>
  </si>
  <si>
    <t>Peverelist (Hessle Audio, Punch Drunk)</t>
  </si>
  <si>
    <t>peverelist@gmail.com</t>
  </si>
  <si>
    <t>Pezzner</t>
  </si>
  <si>
    <t>pezzner@gmail.com</t>
  </si>
  <si>
    <t>Phil Evans,</t>
  </si>
  <si>
    <t xml:space="preserve">Phil, </t>
  </si>
  <si>
    <t>ph.evans@gmx.de</t>
  </si>
  <si>
    <t>Phil kieran,</t>
  </si>
  <si>
    <t>philkieran@mac.com</t>
  </si>
  <si>
    <t>Phil Weeks</t>
  </si>
  <si>
    <t>Phil,</t>
  </si>
  <si>
    <t>pweeks@robsoulrecordings.com</t>
  </si>
  <si>
    <t>Phonica (Nick Williams)</t>
  </si>
  <si>
    <t>nrowilliams@hotmail.com</t>
  </si>
  <si>
    <t>Phonique (Poker Flat, Buzzin Fly, Dessous)</t>
  </si>
  <si>
    <t>michaelvater@web.de</t>
  </si>
  <si>
    <t>Phonotheque</t>
  </si>
  <si>
    <t>christianbonanata@gmail.com</t>
  </si>
  <si>
    <t>Pioneer</t>
  </si>
  <si>
    <t>djpioneeruk@gmail.com</t>
  </si>
  <si>
    <t>Posthuman</t>
  </si>
  <si>
    <t>Josh,</t>
  </si>
  <si>
    <t>josh@posthumanmusic.com</t>
  </si>
  <si>
    <t>Potrox</t>
  </si>
  <si>
    <t>Potrox,</t>
  </si>
  <si>
    <t>potroxmeanspotrox@gmail.com</t>
  </si>
  <si>
    <t>Preesh</t>
  </si>
  <si>
    <t>Denis,</t>
  </si>
  <si>
    <t>preesh.di@gmail.com</t>
  </si>
  <si>
    <t>Prins Thomas (Clone, DFA, Kompakt)</t>
  </si>
  <si>
    <t>prinsthomas@hotmail.com</t>
  </si>
  <si>
    <t>Prunk</t>
  </si>
  <si>
    <t xml:space="preserve">Nils, </t>
  </si>
  <si>
    <t>nilspronk@gmail.com</t>
  </si>
  <si>
    <t>Psycatron</t>
  </si>
  <si>
    <t>hamillspromo@gmail.com</t>
  </si>
  <si>
    <t>Pythius (d&amp;b)</t>
  </si>
  <si>
    <t>Hylke,</t>
  </si>
  <si>
    <t>pythiusbreaks@gmail.com</t>
  </si>
  <si>
    <t>Quantic (Will Holland)</t>
  </si>
  <si>
    <t>Will,</t>
  </si>
  <si>
    <t>will@quantic.org</t>
  </si>
  <si>
    <t>Radioslave</t>
  </si>
  <si>
    <t>rekid@me.com</t>
  </si>
  <si>
    <t>Rai Scott</t>
  </si>
  <si>
    <t>Rai,</t>
  </si>
  <si>
    <t>serendipity.rai@gmail.com</t>
  </si>
  <si>
    <t>Ralph Lawson</t>
  </si>
  <si>
    <t>Ralph,</t>
  </si>
  <si>
    <t>ralphlawson@2020recordings.com</t>
  </si>
  <si>
    <t>Ralph Session</t>
  </si>
  <si>
    <t xml:space="preserve">Ralph, </t>
  </si>
  <si>
    <t>ralphsessionnyc@gmail.com</t>
  </si>
  <si>
    <t>Ramona Yacef</t>
  </si>
  <si>
    <t>Ramona,</t>
  </si>
  <si>
    <t>yaceframona@gmail.com</t>
  </si>
  <si>
    <t>RAMZi</t>
  </si>
  <si>
    <t xml:space="preserve">Phoebe, </t>
  </si>
  <si>
    <t>phoebeguillemot@gmail.com</t>
  </si>
  <si>
    <t>Rancel</t>
  </si>
  <si>
    <t>rancelmusicsp@gmail.com</t>
  </si>
  <si>
    <t>Randall Florista</t>
  </si>
  <si>
    <t>Randall,</t>
  </si>
  <si>
    <t>floristamusic@gmail.com</t>
  </si>
  <si>
    <t>Raresh</t>
  </si>
  <si>
    <t>Rares,</t>
  </si>
  <si>
    <t>raresh@arpiar.ro</t>
  </si>
  <si>
    <t xml:space="preserve">Raresh, </t>
  </si>
  <si>
    <t>rares.perde@gmail.com</t>
  </si>
  <si>
    <t>Raxon</t>
  </si>
  <si>
    <t xml:space="preserve">Ahmed, </t>
  </si>
  <si>
    <t>raxonpromo@gmail.com</t>
  </si>
  <si>
    <t>ahmedraxon@gmail.com</t>
  </si>
  <si>
    <t>Ray.Kandinski,</t>
  </si>
  <si>
    <t>Ray,</t>
  </si>
  <si>
    <t>ray.kandinski@gmail.com</t>
  </si>
  <si>
    <t>re:ni (NTS)</t>
  </si>
  <si>
    <t xml:space="preserve">Reni, </t>
  </si>
  <si>
    <t>reeeni.music@gmail.com</t>
  </si>
  <si>
    <t>Reade Truth</t>
  </si>
  <si>
    <t>Reade,</t>
  </si>
  <si>
    <t>readewhite@gmail.com</t>
  </si>
  <si>
    <t>reboot-promo@gmx.de</t>
  </si>
  <si>
    <t>Recondite</t>
  </si>
  <si>
    <t>info@recondite.de</t>
  </si>
  <si>
    <t>Red Axes</t>
  </si>
  <si>
    <t>Dori and Niv,</t>
  </si>
  <si>
    <t>redaxesmgmt@gmail.com</t>
  </si>
  <si>
    <t>Red Axes (label)</t>
  </si>
  <si>
    <t>redaxesoffice@gmail.com</t>
  </si>
  <si>
    <t>Red D (We Play House)</t>
  </si>
  <si>
    <t xml:space="preserve">Bart, </t>
  </si>
  <si>
    <t>bart.van.neste@telenet.be</t>
  </si>
  <si>
    <t>Belarus</t>
  </si>
  <si>
    <t>Red Rack Em</t>
  </si>
  <si>
    <t>danny@redrackem.com</t>
  </si>
  <si>
    <t>Redshape</t>
  </si>
  <si>
    <t>Redshape,</t>
  </si>
  <si>
    <t>office@shapedworld.com</t>
  </si>
  <si>
    <t>Reggie Dokes</t>
  </si>
  <si>
    <t>Reggie,</t>
  </si>
  <si>
    <t>psychostasiarecordings@gmail.com</t>
  </si>
  <si>
    <t>Reggie</t>
  </si>
  <si>
    <t>reggiedokes@gmail.com</t>
  </si>
  <si>
    <t>Regular Fantasy</t>
  </si>
  <si>
    <t xml:space="preserve">Olivia, </t>
  </si>
  <si>
    <t>meekolivia@gmail.com</t>
  </si>
  <si>
    <t>Renaat Vandepapeliere (R&amp;S)</t>
  </si>
  <si>
    <t>Renaat,</t>
  </si>
  <si>
    <t>renaat.rsrecords@gmail.com</t>
  </si>
  <si>
    <t>Renzo,</t>
  </si>
  <si>
    <t>laurence_nolan@hotmail.com</t>
  </si>
  <si>
    <t>Resom</t>
  </si>
  <si>
    <t>Nadine,</t>
  </si>
  <si>
    <t>resom@gmx.net</t>
  </si>
  <si>
    <t>Revivis music,</t>
  </si>
  <si>
    <t>Revivismusic@gmail.com</t>
  </si>
  <si>
    <t>Rhadoo</t>
  </si>
  <si>
    <t>rhadoo@arpiar.ro</t>
  </si>
  <si>
    <t>Rhythms Of Prescott</t>
  </si>
  <si>
    <t>rhythmsofprescott@gmail.com</t>
  </si>
  <si>
    <t>Rhytms of Prescott</t>
  </si>
  <si>
    <t>prescott91@gmail.com</t>
  </si>
  <si>
    <t>Ricardo Tobar</t>
  </si>
  <si>
    <t xml:space="preserve">Ricardo, </t>
  </si>
  <si>
    <t>musarrecordings@gmail.com</t>
  </si>
  <si>
    <t>Rich Medina</t>
  </si>
  <si>
    <t>Rich,</t>
  </si>
  <si>
    <t>rich@richmedina.com</t>
  </si>
  <si>
    <t>Richie Hawtin</t>
  </si>
  <si>
    <t>Richie,</t>
  </si>
  <si>
    <t>richpromo@m-nus.com</t>
  </si>
  <si>
    <t>Richy Ahmed</t>
  </si>
  <si>
    <t>Richy,</t>
  </si>
  <si>
    <t>richyahmed@hotmail.com</t>
  </si>
  <si>
    <t>Rick baguette,</t>
  </si>
  <si>
    <t>rickbaguette@outlook.com</t>
  </si>
  <si>
    <t>Rick Wade</t>
  </si>
  <si>
    <t>rwade5@gmail.com</t>
  </si>
  <si>
    <t>Rinzen</t>
  </si>
  <si>
    <t>mikesundius@gmail.com</t>
  </si>
  <si>
    <t>RIP Swirl</t>
  </si>
  <si>
    <t>Luka,</t>
  </si>
  <si>
    <t>seifert.luka@gmail.com</t>
  </si>
  <si>
    <t>Ripperton (Planet E, Dessous)</t>
  </si>
  <si>
    <t>promo4ripperton@gmail.com</t>
  </si>
  <si>
    <t>Robag wruhme</t>
  </si>
  <si>
    <t>Robag,</t>
  </si>
  <si>
    <t>robag@robag.fm</t>
  </si>
  <si>
    <t>Robert Babicz</t>
  </si>
  <si>
    <t>Robbabicz,</t>
  </si>
  <si>
    <t>robbabicz@googlemail.com</t>
  </si>
  <si>
    <t>Robert Babicz (Systematic, Kompakt)</t>
  </si>
  <si>
    <t>robertbabicz@web.de</t>
  </si>
  <si>
    <t>Robert Dietz</t>
  </si>
  <si>
    <t>robert.jochim@gmx.net</t>
  </si>
  <si>
    <t>musik@robertdietz.net</t>
  </si>
  <si>
    <t>r@robertdietz.net</t>
  </si>
  <si>
    <t>booking@robertdietz.net</t>
  </si>
  <si>
    <t>this.is.robert.owens@gmail.com</t>
  </si>
  <si>
    <t>Roberto Apodaca</t>
  </si>
  <si>
    <t>Roberto,</t>
  </si>
  <si>
    <t>rapoda01@gmail.com</t>
  </si>
  <si>
    <t>ROD</t>
  </si>
  <si>
    <t>Rod,</t>
  </si>
  <si>
    <t>klunshmusic@gmail.com</t>
  </si>
  <si>
    <t>Roderick Merkx</t>
  </si>
  <si>
    <t>Roderick,</t>
  </si>
  <si>
    <t>roderickmerkx@hotmail.com</t>
  </si>
  <si>
    <t>Roel Salemink</t>
  </si>
  <si>
    <t>Roel,</t>
  </si>
  <si>
    <t>promos@roelsalemink.com</t>
  </si>
  <si>
    <t>Roger Sanchez</t>
  </si>
  <si>
    <t>Roger,</t>
  </si>
  <si>
    <t>smanpromo@gmail.com</t>
  </si>
  <si>
    <t>Roger That</t>
  </si>
  <si>
    <t>Ruggero,</t>
  </si>
  <si>
    <t>rogerthatuk@gmail.com</t>
  </si>
  <si>
    <t>Roland Leesker</t>
  </si>
  <si>
    <t>Roland,</t>
  </si>
  <si>
    <t>roland@physical-music.com</t>
  </si>
  <si>
    <t>Rolando,</t>
  </si>
  <si>
    <t>rolando000@hotmail.com</t>
  </si>
  <si>
    <t>Rolbac</t>
  </si>
  <si>
    <t>roland@rolbacmusic.com</t>
  </si>
  <si>
    <t>Roman Lindau (Ostgut Ton, Fachwerk)</t>
  </si>
  <si>
    <t>romanlindau@web.de</t>
  </si>
  <si>
    <t>Ron Trent</t>
  </si>
  <si>
    <t>musicandpower@gmail.com</t>
  </si>
  <si>
    <t>Ross.Allen,</t>
  </si>
  <si>
    <t xml:space="preserve">Ross, </t>
  </si>
  <si>
    <t>ross.allen@me.com</t>
  </si>
  <si>
    <t>Rossi</t>
  </si>
  <si>
    <t>promos@rossidj.com</t>
  </si>
  <si>
    <t>Rossi DJ</t>
  </si>
  <si>
    <t>Rossi,</t>
  </si>
  <si>
    <t>contact@rossidj.com</t>
  </si>
  <si>
    <t>Roxanne Roll</t>
  </si>
  <si>
    <t>Lisa,</t>
  </si>
  <si>
    <t>LKJELLIFFE@gmail.com</t>
  </si>
  <si>
    <t>Roy Malakian,</t>
  </si>
  <si>
    <t xml:space="preserve">Roy, </t>
  </si>
  <si>
    <t>roymalakian@gmail.com</t>
  </si>
  <si>
    <t>Roza Terenzi</t>
  </si>
  <si>
    <t>Katie,</t>
  </si>
  <si>
    <t>rozaterenzi@gmail.com</t>
  </si>
  <si>
    <t>Rozzo</t>
  </si>
  <si>
    <t>trackdownrecords@gmail.com</t>
  </si>
  <si>
    <t>Rrose</t>
  </si>
  <si>
    <t>michael.matuschek@triangleagency.com</t>
  </si>
  <si>
    <t>Rui Ho</t>
  </si>
  <si>
    <t xml:space="preserve">Rui, </t>
  </si>
  <si>
    <t>rui.ho.ho.hoo@gmail.com</t>
  </si>
  <si>
    <t>Rui Tang</t>
  </si>
  <si>
    <t>rui_t25@hotmail.com</t>
  </si>
  <si>
    <t>Thailand</t>
  </si>
  <si>
    <t>Rui Vargas,</t>
  </si>
  <si>
    <t>Ruimvargas@gmail.com</t>
  </si>
  <si>
    <t>Rutger Doornbos</t>
  </si>
  <si>
    <t>Rutger,</t>
  </si>
  <si>
    <t>rutger.doornbos@gmail.com</t>
  </si>
  <si>
    <t>Ryan Crosson</t>
  </si>
  <si>
    <t>rycrosson@gmail.com</t>
  </si>
  <si>
    <t>Ryan James Ford</t>
  </si>
  <si>
    <t>ryanjamesford@hotmail.com</t>
  </si>
  <si>
    <t>Ryan O'Gorman (Vitalik)</t>
  </si>
  <si>
    <t>ryan@wearevitalik.com</t>
  </si>
  <si>
    <t>Ryuichi Sakamoto</t>
  </si>
  <si>
    <t xml:space="preserve">Ryuchi, </t>
  </si>
  <si>
    <t>skmtfan_e@sitesakamoto.com</t>
  </si>
  <si>
    <t>Saheer Umar</t>
  </si>
  <si>
    <t>Saheer,</t>
  </si>
  <si>
    <t>saheer.umar@gmail.com</t>
  </si>
  <si>
    <t>Sakro</t>
  </si>
  <si>
    <t>sakroct@hotmail.com</t>
  </si>
  <si>
    <t>Mexico</t>
  </si>
  <si>
    <t>Salah.Sadeq,</t>
  </si>
  <si>
    <t>Salah,</t>
  </si>
  <si>
    <t>salah.sadeq@gmail.com</t>
  </si>
  <si>
    <t>Bahrain</t>
  </si>
  <si>
    <t>SAM (Samuel Andre Madsen)</t>
  </si>
  <si>
    <t>samuelandremadsen@gmail.com</t>
  </si>
  <si>
    <t>Sam Bangura</t>
  </si>
  <si>
    <t>Sam,</t>
  </si>
  <si>
    <t>sam@halfbaked.org.uk</t>
  </si>
  <si>
    <t>Sam Beliss</t>
  </si>
  <si>
    <t>samueljbellis@gmail.com</t>
  </si>
  <si>
    <t>Sam Karam</t>
  </si>
  <si>
    <t>samkaram@outlook.com</t>
  </si>
  <si>
    <t>Sam paganini</t>
  </si>
  <si>
    <t>crs-promotion@sampaganini.com</t>
  </si>
  <si>
    <t>Sam Paganini</t>
  </si>
  <si>
    <t>promo@sampaganini.com</t>
  </si>
  <si>
    <t>Sama' Abdulhadi</t>
  </si>
  <si>
    <t>samaabdulhadipromo@gmail.com</t>
  </si>
  <si>
    <t>Sammy Dee</t>
  </si>
  <si>
    <t>Sammy,</t>
  </si>
  <si>
    <t>ultrastretch@me.com</t>
  </si>
  <si>
    <t>Samu likemppi</t>
  </si>
  <si>
    <t xml:space="preserve">Samu, </t>
  </si>
  <si>
    <t>mail@samulikemppi.com</t>
  </si>
  <si>
    <t>Samuel Deep (Slapfunk)</t>
  </si>
  <si>
    <t>Yogh</t>
  </si>
  <si>
    <t>yogh@slapfunk.com</t>
  </si>
  <si>
    <t>Samuel jabba,</t>
  </si>
  <si>
    <t>samueljabba@hotmail.com</t>
  </si>
  <si>
    <t>Samuel Padden</t>
  </si>
  <si>
    <t>wackopaddy@hotmail.co.uk</t>
  </si>
  <si>
    <t>San Proper</t>
  </si>
  <si>
    <t>San,</t>
  </si>
  <si>
    <t>Sanproper@gmail.com</t>
  </si>
  <si>
    <t>Sandrien</t>
  </si>
  <si>
    <t>promosforsandrien@gmail.com</t>
  </si>
  <si>
    <t>Sandrino</t>
  </si>
  <si>
    <t>Sandrino,</t>
  </si>
  <si>
    <t>me@sandrino.de</t>
  </si>
  <si>
    <t>Sandunes</t>
  </si>
  <si>
    <t>Sanaya,</t>
  </si>
  <si>
    <t>sandunesmusic@gmail.com</t>
  </si>
  <si>
    <t>India</t>
  </si>
  <si>
    <t>Sanja</t>
  </si>
  <si>
    <t xml:space="preserve">Sanja, </t>
  </si>
  <si>
    <t>sanja.bunic@gmail.com</t>
  </si>
  <si>
    <t>Saoirse</t>
  </si>
  <si>
    <t>Saoirse,</t>
  </si>
  <si>
    <t>saoirsemusic86@gmail.com</t>
  </si>
  <si>
    <t>saoirsedemos@gmail.com</t>
  </si>
  <si>
    <t>Sarah Davachi</t>
  </si>
  <si>
    <t xml:space="preserve">Sarah, </t>
  </si>
  <si>
    <t>sarah.davachi@gmail.com</t>
  </si>
  <si>
    <t>Sarkis Mikael</t>
  </si>
  <si>
    <t>Sarkis,</t>
  </si>
  <si>
    <t>sarkis.mikael@gmail.com</t>
  </si>
  <si>
    <t>Sascha Dive</t>
  </si>
  <si>
    <t>Sascha,</t>
  </si>
  <si>
    <t>contact@saschadive.de</t>
  </si>
  <si>
    <t>Sasha</t>
  </si>
  <si>
    <t>adam@djsasha.com</t>
  </si>
  <si>
    <t>harley@djsasha.com</t>
  </si>
  <si>
    <t>roosterscorndog@gmail.com</t>
  </si>
  <si>
    <t>Schatrax</t>
  </si>
  <si>
    <t>email@schatrax.com</t>
  </si>
  <si>
    <t>schlachthofbronx (Modeselektor)</t>
  </si>
  <si>
    <t>Jakob and Benedikt,</t>
  </si>
  <si>
    <t>schlachthofbronx@googlemail.com</t>
  </si>
  <si>
    <t>scottdiazpromos@gmail.com</t>
  </si>
  <si>
    <t>Scuba (Hotflush Recordings)</t>
  </si>
  <si>
    <t>scubatunes@hotflushrecordings.com</t>
  </si>
  <si>
    <t xml:space="preserve">Seb Wildblood </t>
  </si>
  <si>
    <t xml:space="preserve">Seb, </t>
  </si>
  <si>
    <t>sebwildbloodmusic@gmail.com</t>
  </si>
  <si>
    <t>Seb Zito</t>
  </si>
  <si>
    <t>zito.seb@gmail.com</t>
  </si>
  <si>
    <t>Sebastian Voigt (Visionquest)</t>
  </si>
  <si>
    <t>seb@lokee.org</t>
  </si>
  <si>
    <t>Sebo K</t>
  </si>
  <si>
    <t>Sebo,</t>
  </si>
  <si>
    <t>sebo-k@gmx.de</t>
  </si>
  <si>
    <t>Secular (NTS Radio)</t>
  </si>
  <si>
    <t>Secular</t>
  </si>
  <si>
    <t>secular.nts@gmail.com</t>
  </si>
  <si>
    <t>Seif Gzara,</t>
  </si>
  <si>
    <t>Seif,</t>
  </si>
  <si>
    <t>seifgzara@gmail.com</t>
  </si>
  <si>
    <t>Sensek</t>
  </si>
  <si>
    <t>Sensek,</t>
  </si>
  <si>
    <t>sensek.musik@gmail.com</t>
  </si>
  <si>
    <t>Sensek Music,</t>
  </si>
  <si>
    <t>sensek.music@gmail.com</t>
  </si>
  <si>
    <t>Seth Schwarz</t>
  </si>
  <si>
    <t>Martin Paul,</t>
  </si>
  <si>
    <t>info@sethschwarz.com</t>
  </si>
  <si>
    <t>Seth Troxler</t>
  </si>
  <si>
    <t>Seth,</t>
  </si>
  <si>
    <t>satroxler@gmail.com</t>
  </si>
  <si>
    <t xml:space="preserve">Seth, </t>
  </si>
  <si>
    <t>promo@sethtroxler.com</t>
  </si>
  <si>
    <t>SHADED</t>
  </si>
  <si>
    <t>shakarchistraneus@gmail.com</t>
  </si>
  <si>
    <t>SHADED (techno(</t>
  </si>
  <si>
    <t>info@shadedandfaded.tv</t>
  </si>
  <si>
    <t>Shamos</t>
  </si>
  <si>
    <t>Shamos,</t>
  </si>
  <si>
    <t>shamosmusic@gmail.com</t>
  </si>
  <si>
    <t>Shaun Reeves</t>
  </si>
  <si>
    <t>Shaun,</t>
  </si>
  <si>
    <t>shaun.reeves@gmail.com</t>
  </si>
  <si>
    <t>Shaun Soomro</t>
  </si>
  <si>
    <t xml:space="preserve">Shaun, </t>
  </si>
  <si>
    <t>lmdrecordings@gmail.com</t>
  </si>
  <si>
    <t>Sherelle</t>
  </si>
  <si>
    <t>Sherelle,</t>
  </si>
  <si>
    <t>sherelle.thomas@outlook.com</t>
  </si>
  <si>
    <t>Shingo Suwa</t>
  </si>
  <si>
    <t xml:space="preserve">Shingo, </t>
  </si>
  <si>
    <t>suwax24@icloud.com</t>
  </si>
  <si>
    <t>Shonky</t>
  </si>
  <si>
    <t xml:space="preserve">Shonky, </t>
  </si>
  <si>
    <t>shonky@hotmail.fr</t>
  </si>
  <si>
    <t>Shyboi</t>
  </si>
  <si>
    <t xml:space="preserve">Frankie </t>
  </si>
  <si>
    <t>frankie@discwoman.com</t>
  </si>
  <si>
    <t>Siggatunez</t>
  </si>
  <si>
    <t>Siggi,</t>
  </si>
  <si>
    <t>siggatunez@googlemail.com</t>
  </si>
  <si>
    <t>Signal Flow (Michael Tello &amp; Ray Zuniga)</t>
  </si>
  <si>
    <t>rayzun@gmail.com</t>
  </si>
  <si>
    <t>Simon Birkenfeld</t>
  </si>
  <si>
    <t>Simon,</t>
  </si>
  <si>
    <t>simon@disco-very.net</t>
  </si>
  <si>
    <t>Simon Monti</t>
  </si>
  <si>
    <t>simonmonti1@gmail.com</t>
  </si>
  <si>
    <t>Skee Mask</t>
  </si>
  <si>
    <t>booking@iliantape.de</t>
  </si>
  <si>
    <t>Skudge</t>
  </si>
  <si>
    <t>skudge.music@gmail.com</t>
  </si>
  <si>
    <t>Slam</t>
  </si>
  <si>
    <t>daveslam@me.com</t>
  </si>
  <si>
    <t>Slam (Orde.Meikle)</t>
  </si>
  <si>
    <t xml:space="preserve">Orde, </t>
  </si>
  <si>
    <t>orde.meikle@mac.com</t>
  </si>
  <si>
    <t>Slave to the Ryhthm</t>
  </si>
  <si>
    <t>Sebastian,</t>
  </si>
  <si>
    <t>slavetotherhythm@onitor.de</t>
  </si>
  <si>
    <t>Sleep D</t>
  </si>
  <si>
    <t>Corey,</t>
  </si>
  <si>
    <t>hello@buttersessionsrecords.com</t>
  </si>
  <si>
    <t>Slow Life</t>
  </si>
  <si>
    <t>Laurine &amp; Cecilio,</t>
  </si>
  <si>
    <t>musicslowlife@gmail.com</t>
  </si>
  <si>
    <t>Sohrab Harooni</t>
  </si>
  <si>
    <t>Sohrab,</t>
  </si>
  <si>
    <t>sohrab@rs94109.com</t>
  </si>
  <si>
    <t>Solid Blake</t>
  </si>
  <si>
    <t>solidblakemusic@gmail.com</t>
  </si>
  <si>
    <t>Solomun (Diynamic)</t>
  </si>
  <si>
    <t>solomunpromo@diynamic.com</t>
  </si>
  <si>
    <t>Soraya Brouwer</t>
  </si>
  <si>
    <t>Soraya,</t>
  </si>
  <si>
    <t>brouwersoraya@gmail.com</t>
  </si>
  <si>
    <t>Space 92</t>
  </si>
  <si>
    <t>Mathieu,</t>
  </si>
  <si>
    <t>space92music@gmail.com</t>
  </si>
  <si>
    <t>Spektiv (d&amp;b)</t>
  </si>
  <si>
    <t>daniel.goodier1993@gmail.com</t>
  </si>
  <si>
    <t>Spencer Parker</t>
  </si>
  <si>
    <t>Spencer,</t>
  </si>
  <si>
    <t>hellospencerparker@icloud.com</t>
  </si>
  <si>
    <t>SPFDJ</t>
  </si>
  <si>
    <t>Lina,</t>
  </si>
  <si>
    <t>officialspfdj@gmail.com</t>
  </si>
  <si>
    <t>Stacey Kidd</t>
  </si>
  <si>
    <t>Stacey,</t>
  </si>
  <si>
    <t>housemuzic101@gmail.com</t>
  </si>
  <si>
    <t>Stacey Pullen</t>
  </si>
  <si>
    <t>staceypullen@gmail.com</t>
  </si>
  <si>
    <t>Stanislav Tolkachev</t>
  </si>
  <si>
    <t xml:space="preserve">Stanislav, </t>
  </si>
  <si>
    <t>stanislav.tolkachev@gmail.com</t>
  </si>
  <si>
    <t>Star Eyes</t>
  </si>
  <si>
    <t>Vivian</t>
  </si>
  <si>
    <t>djstareyes@gmail.com</t>
  </si>
  <si>
    <t>Stefan Z</t>
  </si>
  <si>
    <t>stefanzaudio@googlemail.com</t>
  </si>
  <si>
    <t>Stefano.Ritteri,</t>
  </si>
  <si>
    <t>Stefano,</t>
  </si>
  <si>
    <t>stefano.ritteri@googlemail.com</t>
  </si>
  <si>
    <t>Stegano Greco</t>
  </si>
  <si>
    <t>stefanoblaustudio@gmail.com</t>
  </si>
  <si>
    <t>Stellar OM Source</t>
  </si>
  <si>
    <t>Christelle,</t>
  </si>
  <si>
    <t>omsource@gmail.com</t>
  </si>
  <si>
    <t>Stephan Bodzin</t>
  </si>
  <si>
    <t>stephan@bodzin.de</t>
  </si>
  <si>
    <t xml:space="preserve"> Mahoney</t>
  </si>
  <si>
    <t xml:space="preserve">, </t>
  </si>
  <si>
    <t>djmahoney@gmail.com</t>
  </si>
  <si>
    <t>Steve Bug</t>
  </si>
  <si>
    <t>publicrelations@pokerflat-recordings.com</t>
  </si>
  <si>
    <t>Steve Lawler</t>
  </si>
  <si>
    <t>music@djstevelawler.com</t>
  </si>
  <si>
    <t>Steve O'Sullivan</t>
  </si>
  <si>
    <t>mosaicrecordsuk@gmail.com</t>
  </si>
  <si>
    <t>Stewart Josh M,</t>
  </si>
  <si>
    <t>stewart.josh.m@gmail.com</t>
  </si>
  <si>
    <t xml:space="preserve">Stijn Van der Meer </t>
  </si>
  <si>
    <t xml:space="preserve">Stijn, </t>
  </si>
  <si>
    <t>Stijn.vandermeer96@gmail.com</t>
  </si>
  <si>
    <t>Stonem</t>
  </si>
  <si>
    <t>martin.nc25@gmail.com</t>
  </si>
  <si>
    <t>Sunny.Seppa,</t>
  </si>
  <si>
    <t>Seppa,</t>
  </si>
  <si>
    <t>sunny.seppa@gmail.com</t>
  </si>
  <si>
    <t xml:space="preserve">Swoy </t>
  </si>
  <si>
    <t>Maxim,</t>
  </si>
  <si>
    <t>swoymusique@gmail.com</t>
  </si>
  <si>
    <t>System of Survival (Circoloco, DC10)</t>
  </si>
  <si>
    <t>promo@systemofsurvival.com</t>
  </si>
  <si>
    <t>T Williams (Nightslugs, PMR)</t>
  </si>
  <si>
    <t>twilliamspromo@gmail.com</t>
  </si>
  <si>
    <t>T. Jacques,</t>
  </si>
  <si>
    <t>T,</t>
  </si>
  <si>
    <t>tjacquessss@gmail.com</t>
  </si>
  <si>
    <t>Tahlklainman,</t>
  </si>
  <si>
    <t>Tahl,</t>
  </si>
  <si>
    <t>tahlklainman@gmail.com</t>
  </si>
  <si>
    <t>Taimur BlackMarket Miami</t>
  </si>
  <si>
    <t>taimur.blkmarket@gmail.com</t>
  </si>
  <si>
    <t>Taimur.Booking,</t>
  </si>
  <si>
    <t>taimur.booking@gmail.com</t>
  </si>
  <si>
    <t>Taras van de voorde,</t>
  </si>
  <si>
    <t xml:space="preserve">Taras </t>
  </si>
  <si>
    <t>tarasvandevoorde@gmail.com</t>
  </si>
  <si>
    <t>Tasha</t>
  </si>
  <si>
    <t xml:space="preserve">Tasha, </t>
  </si>
  <si>
    <t>tasha@wowtashawow.com</t>
  </si>
  <si>
    <t>Tato (Circoloco, DC10)</t>
  </si>
  <si>
    <t>isgudrecords@gmail.com</t>
  </si>
  <si>
    <t>tatoisgud@gmail.com</t>
  </si>
  <si>
    <t>TC80</t>
  </si>
  <si>
    <t>Tony,</t>
  </si>
  <si>
    <t>tony.supergfx@gmail.com</t>
  </si>
  <si>
    <t>tc80.booking@gmail.com</t>
  </si>
  <si>
    <t>Ted.Krisko,</t>
  </si>
  <si>
    <t xml:space="preserve">Ted, </t>
  </si>
  <si>
    <t>ted.krisko@gmail.com</t>
  </si>
  <si>
    <t>telephonesmusic@gmail.com</t>
  </si>
  <si>
    <t>Telfort</t>
  </si>
  <si>
    <t>Telfort,</t>
  </si>
  <si>
    <t>telfortuk@gmail.com</t>
  </si>
  <si>
    <t>Terr aka Daniela Caldellas</t>
  </si>
  <si>
    <t xml:space="preserve">Daniela, </t>
  </si>
  <si>
    <t>danielacaldellas@gmail.com</t>
  </si>
  <si>
    <t>Terry Farley (Junior Boy\'s Own, Faith)</t>
  </si>
  <si>
    <t>terryfarley15@hotmail.com</t>
  </si>
  <si>
    <t>Terry Francis</t>
  </si>
  <si>
    <t xml:space="preserve">terry, </t>
  </si>
  <si>
    <t>terryfrancisbooking@outlook.com</t>
  </si>
  <si>
    <t>Terry Francis (fabric, Lucidflow, Wiggle)</t>
  </si>
  <si>
    <t>terryfrancis100@gmail.com</t>
  </si>
  <si>
    <t>Tessuto</t>
  </si>
  <si>
    <t xml:space="preserve">Paulo, </t>
  </si>
  <si>
    <t>djpaulotessuto@gmail.com</t>
  </si>
  <si>
    <t>Textasy</t>
  </si>
  <si>
    <t>dustinevans@me.com</t>
  </si>
  <si>
    <t>Thanos K.</t>
  </si>
  <si>
    <t>Thanos,</t>
  </si>
  <si>
    <t>KOSTORRIZOS@gmail.com</t>
  </si>
  <si>
    <t>The Advent</t>
  </si>
  <si>
    <t>Cisco,</t>
  </si>
  <si>
    <t>cisco@the-advent.com</t>
  </si>
  <si>
    <t>The Black Madonna</t>
  </si>
  <si>
    <t xml:space="preserve">Marea, </t>
  </si>
  <si>
    <t>blackmadonnahavemercy@gmail.com</t>
  </si>
  <si>
    <t>The Bug</t>
  </si>
  <si>
    <t>qujunktions@gmail.com</t>
  </si>
  <si>
    <t>The Carry Nation,</t>
  </si>
  <si>
    <t>thecarrynation@gmail.com</t>
  </si>
  <si>
    <t>The Drifter</t>
  </si>
  <si>
    <t>markjpflynn@gmail.com</t>
  </si>
  <si>
    <t>The Ghost</t>
  </si>
  <si>
    <t>josh@ghostberlin.com</t>
  </si>
  <si>
    <t>The KVB</t>
  </si>
  <si>
    <t>thekvb@gmail.com</t>
  </si>
  <si>
    <t>The Martinez Brothers</t>
  </si>
  <si>
    <t>The,</t>
  </si>
  <si>
    <t>promos@cuttinheadz.com</t>
  </si>
  <si>
    <t>The Mole</t>
  </si>
  <si>
    <t xml:space="preserve">Colin, </t>
  </si>
  <si>
    <t>moleofsoul@gmail.com</t>
  </si>
  <si>
    <t>The Rapture DJs (DFA, Throne of Blood)</t>
  </si>
  <si>
    <t>Vitor,</t>
  </si>
  <si>
    <t>vitoroccoforte@hotmail.com</t>
  </si>
  <si>
    <t>The Revenge (Graeme Clark)</t>
  </si>
  <si>
    <t xml:space="preserve">Graeme, </t>
  </si>
  <si>
    <t>graeme@therevenge.tv</t>
  </si>
  <si>
    <t>Theo Kottis</t>
  </si>
  <si>
    <t>Theo,</t>
  </si>
  <si>
    <t>kottispromo@gmail.com</t>
  </si>
  <si>
    <t>Theo Kotz</t>
  </si>
  <si>
    <t>Theokotz,</t>
  </si>
  <si>
    <t>theokotz@gmail.com</t>
  </si>
  <si>
    <t>Third Attempt</t>
  </si>
  <si>
    <t>Torje,</t>
  </si>
  <si>
    <t>torjefs@gmail.com</t>
  </si>
  <si>
    <t>Third Son (Polymath)</t>
  </si>
  <si>
    <t>thirdson@mail.com</t>
  </si>
  <si>
    <t>Thomas Gambino</t>
  </si>
  <si>
    <t>gambino.thomas@gmail.com</t>
  </si>
  <si>
    <t>Thomas Hammann (Workshop)</t>
  </si>
  <si>
    <t>hammann01@gmail.com</t>
  </si>
  <si>
    <t>Thomas P Heckman</t>
  </si>
  <si>
    <t>Tph,</t>
  </si>
  <si>
    <t>tph@troperecordings.de</t>
  </si>
  <si>
    <t xml:space="preserve">Thomas Roland </t>
  </si>
  <si>
    <t>thomasrolandmusic@gmail.com</t>
  </si>
  <si>
    <t>Tiefschwarz (Basti)</t>
  </si>
  <si>
    <t>alischwarz67@gmail.com</t>
  </si>
  <si>
    <t>basti@tiefschwarz.net</t>
  </si>
  <si>
    <t>Tiga</t>
  </si>
  <si>
    <t>promo@tiga.ca</t>
  </si>
  <si>
    <t>tiga@tiga.ca</t>
  </si>
  <si>
    <t>Tim Sweeney</t>
  </si>
  <si>
    <t>tim@beatsinspace.net</t>
  </si>
  <si>
    <t>Timmy P</t>
  </si>
  <si>
    <t>Timmy,</t>
  </si>
  <si>
    <t>t1mmm@live.co.uk</t>
  </si>
  <si>
    <t>Timo Maas</t>
  </si>
  <si>
    <t xml:space="preserve">Timo, </t>
  </si>
  <si>
    <t>rocketsaudio@gmail.com</t>
  </si>
  <si>
    <t>TIN MAN</t>
  </si>
  <si>
    <t>tanuaa@gmail.com</t>
  </si>
  <si>
    <t>Tin Man (aka Johannes auvinen,)</t>
  </si>
  <si>
    <t>Johannes</t>
  </si>
  <si>
    <t>johannesauvinen@icloud.com</t>
  </si>
  <si>
    <t>tINI</t>
  </si>
  <si>
    <t>tINI,</t>
  </si>
  <si>
    <t>tini@tini-music.com</t>
  </si>
  <si>
    <t>tINI (Desolat)</t>
  </si>
  <si>
    <t xml:space="preserve">tini, </t>
  </si>
  <si>
    <t>tini.desolat@googlemail.com</t>
  </si>
  <si>
    <t>Tito Mazzetta</t>
  </si>
  <si>
    <t xml:space="preserve">Tito, </t>
  </si>
  <si>
    <t>titomazzettaiii@gmail.com</t>
  </si>
  <si>
    <t>Titonton Duvante</t>
  </si>
  <si>
    <t xml:space="preserve">Titonton, </t>
  </si>
  <si>
    <t>titonton.bookings@gmail.com</t>
  </si>
  <si>
    <t xml:space="preserve">rezrekv2.0@gmail.com </t>
  </si>
  <si>
    <t>Tobi Neumann</t>
  </si>
  <si>
    <t>Tobi,</t>
  </si>
  <si>
    <t>tobineumann@gmx.de</t>
  </si>
  <si>
    <t>tobineumann@gmx.net</t>
  </si>
  <si>
    <t>Todd Edwards</t>
  </si>
  <si>
    <t>Todd,</t>
  </si>
  <si>
    <t>toddedwardsmusic@gmail.com</t>
  </si>
  <si>
    <t>Todd Terry</t>
  </si>
  <si>
    <t xml:space="preserve">Todd, </t>
  </si>
  <si>
    <t>djtoddterry@gmail.com</t>
  </si>
  <si>
    <t>Tom Page (techno)</t>
  </si>
  <si>
    <t>bookings.tompage@outlook.com</t>
  </si>
  <si>
    <t>Tom Rosenthal</t>
  </si>
  <si>
    <t>tom@youandmusic.net</t>
  </si>
  <si>
    <t>Tom Trago</t>
  </si>
  <si>
    <t>tomtrago@gmail.com</t>
  </si>
  <si>
    <t>tomtragopromos@gmail.com</t>
  </si>
  <si>
    <t>Tommaso Pizzelli</t>
  </si>
  <si>
    <t xml:space="preserve">Tomasso, </t>
  </si>
  <si>
    <t>tommi.pizzelli@gmail.com</t>
  </si>
  <si>
    <t>Tommie Sunshine,</t>
  </si>
  <si>
    <t xml:space="preserve">Tommy, </t>
  </si>
  <si>
    <t>tommiesunshine@gmail.com</t>
  </si>
  <si>
    <t>Tommy Four Seven (CLR)</t>
  </si>
  <si>
    <t>music@tommyfourseven.com</t>
  </si>
  <si>
    <t>Tommy Vercetti</t>
  </si>
  <si>
    <t>Tommy,</t>
  </si>
  <si>
    <t>tommyvercettibookings@gmail.com</t>
  </si>
  <si>
    <t>Tommy vicari jnr,</t>
  </si>
  <si>
    <t>tommyvicarijnr@hotmail.com</t>
  </si>
  <si>
    <t>Tone of arc</t>
  </si>
  <si>
    <t>Derrick,</t>
  </si>
  <si>
    <t>toneofarc@gmail.com</t>
  </si>
  <si>
    <t>Tony Humphries</t>
  </si>
  <si>
    <t xml:space="preserve">Tony, </t>
  </si>
  <si>
    <t>tonyhumphriespromotracks@gmail.com</t>
  </si>
  <si>
    <t xml:space="preserve">Topper </t>
  </si>
  <si>
    <t>Topper,</t>
  </si>
  <si>
    <t>deadrail99@gmail.com</t>
  </si>
  <si>
    <t>TOXE</t>
  </si>
  <si>
    <t>toxeag@gmail.com</t>
  </si>
  <si>
    <t>Toy Selectah</t>
  </si>
  <si>
    <t>toy@sonesdelmexside.com</t>
  </si>
  <si>
    <t>Tr One</t>
  </si>
  <si>
    <t>Eddie,</t>
  </si>
  <si>
    <t>brokenaudiomovement@gmail.com</t>
  </si>
  <si>
    <t>Traumer</t>
  </si>
  <si>
    <t>gettraum@gmail.com</t>
  </si>
  <si>
    <t>Trevor Jackson</t>
  </si>
  <si>
    <t>trevorjacksonmail@me.com</t>
  </si>
  <si>
    <t>Trevor Jackson (!K7, Turbo, Output)</t>
  </si>
  <si>
    <t>dj@trevor-jackson.com</t>
  </si>
  <si>
    <t>trip_mastaz@hotmail.com</t>
  </si>
  <si>
    <t>Tristan Da Cunha</t>
  </si>
  <si>
    <t xml:space="preserve">Tristian </t>
  </si>
  <si>
    <t>tdc3@icloud.com</t>
  </si>
  <si>
    <t>Tristan Dominguez</t>
  </si>
  <si>
    <t>Tristan,</t>
  </si>
  <si>
    <t>tristandominguez@gmail.com</t>
  </si>
  <si>
    <t>Troy Pierce</t>
  </si>
  <si>
    <t>Troy,</t>
  </si>
  <si>
    <t>thinktinktink@hotmail.com</t>
  </si>
  <si>
    <t>Truss</t>
  </si>
  <si>
    <t>truss101@gmail.com</t>
  </si>
  <si>
    <t>TSHA</t>
  </si>
  <si>
    <t>Teisha,</t>
  </si>
  <si>
    <t>tshamusic909@gmail.com</t>
  </si>
  <si>
    <t>Tube &amp; Berger</t>
  </si>
  <si>
    <t>management@tube-berger.com</t>
  </si>
  <si>
    <t>Tuccilo</t>
  </si>
  <si>
    <t>demetucci@hotmail.com</t>
  </si>
  <si>
    <t>TWAN (TECHNO)</t>
  </si>
  <si>
    <t>twanmvsic@gmail.com</t>
  </si>
  <si>
    <t>Unai Trotti (Cartulis)</t>
  </si>
  <si>
    <t xml:space="preserve">Unai, </t>
  </si>
  <si>
    <t xml:space="preserve">unai@cartulis.com </t>
  </si>
  <si>
    <t>Ursula 1000</t>
  </si>
  <si>
    <t>ursula1000@hotmail.com</t>
  </si>
  <si>
    <t>Uun (Detroit)</t>
  </si>
  <si>
    <t xml:space="preserve">Uun, </t>
  </si>
  <si>
    <t>uunegodeath@gmail.com</t>
  </si>
  <si>
    <t>Valentino Kanzyani</t>
  </si>
  <si>
    <t>Valentino,</t>
  </si>
  <si>
    <t>valentino.kanzyani@me.com</t>
  </si>
  <si>
    <t>valentino.kanzyani@mac.com</t>
  </si>
  <si>
    <t>Slovenia</t>
  </si>
  <si>
    <t>Valentino Kanzyani (Cadenza, Tenax, Intec)</t>
  </si>
  <si>
    <t>valkan1@mac.com</t>
  </si>
  <si>
    <t>Varoslav</t>
  </si>
  <si>
    <t>Varoslav,</t>
  </si>
  <si>
    <t>varoslav@gmail.com</t>
  </si>
  <si>
    <t>Vassallo,</t>
  </si>
  <si>
    <t>alexvassallo8@gmail.com</t>
  </si>
  <si>
    <t>Victor Calderone (Nervous, Ultra, Waveform)</t>
  </si>
  <si>
    <t>vcalderone@mac.com</t>
  </si>
  <si>
    <t>Vidis</t>
  </si>
  <si>
    <t>Vidmantas,</t>
  </si>
  <si>
    <t>vidis@vidis.lt</t>
  </si>
  <si>
    <t>Vince (Drum and Bass Bible)</t>
  </si>
  <si>
    <t>drumandbassbible@gmail.com</t>
  </si>
  <si>
    <t>Vince,</t>
  </si>
  <si>
    <t>vincebio@gmail.com</t>
  </si>
  <si>
    <t>Vincentlulian</t>
  </si>
  <si>
    <t>vincentiulian@gmail.com</t>
  </si>
  <si>
    <t>Vincewatson</t>
  </si>
  <si>
    <t>Promos,</t>
  </si>
  <si>
    <t>promos@vincewatson.co.uk</t>
  </si>
  <si>
    <t>Vinny Villbass,</t>
  </si>
  <si>
    <t>Vinny,</t>
  </si>
  <si>
    <t>vinny@osloclubcast.com</t>
  </si>
  <si>
    <t>Vinyl Speed Adjust,</t>
  </si>
  <si>
    <t>vinylspeedadjust@gmail.com</t>
  </si>
  <si>
    <t>Viscera</t>
  </si>
  <si>
    <t>Viscera,</t>
  </si>
  <si>
    <t>thevisceramusic@gmail.com</t>
  </si>
  <si>
    <t>VTSS</t>
  </si>
  <si>
    <t>Martyna,</t>
  </si>
  <si>
    <t>vtssvtssvtss@gmail.com</t>
  </si>
  <si>
    <t>Warner Music Group (Charlie Amter)</t>
  </si>
  <si>
    <t>charlie.amter@gmail.com</t>
  </si>
  <si>
    <t>Wayward</t>
  </si>
  <si>
    <t>Louis,</t>
  </si>
  <si>
    <t>louisgreenwood@hotmail.co.uk</t>
  </si>
  <si>
    <t>Wayward,</t>
  </si>
  <si>
    <t>waywardmusicuk@gmail.com</t>
  </si>
  <si>
    <t>Lawrence</t>
  </si>
  <si>
    <t>lawrence@silverbearrecordings.net</t>
  </si>
  <si>
    <t>Weska</t>
  </si>
  <si>
    <t xml:space="preserve">Weska, </t>
  </si>
  <si>
    <t>weskamusic@gmail.com</t>
  </si>
  <si>
    <t>Whitesquare</t>
  </si>
  <si>
    <t>thewhitesquare5@gmail.com</t>
  </si>
  <si>
    <t>Whitney Fierce (Hercules &amp;n love Affair)</t>
  </si>
  <si>
    <t>Whitney,</t>
  </si>
  <si>
    <t>getfierce@gmail.com</t>
  </si>
  <si>
    <t>widerberg (widerworks)</t>
  </si>
  <si>
    <t>Widerberg,</t>
  </si>
  <si>
    <t>widerberg@yandex.com</t>
  </si>
  <si>
    <t>William Köster</t>
  </si>
  <si>
    <t>env.will@gmail.com</t>
  </si>
  <si>
    <t>Willie Graff (Cieco NYC, Pacha Ibiza)</t>
  </si>
  <si>
    <t xml:space="preserve">Willie, </t>
  </si>
  <si>
    <t>williefrompacha@hotmail.com</t>
  </si>
  <si>
    <t>X-Press 2 (Skint, Junior Boy\'s Own)</t>
  </si>
  <si>
    <t>rockdarren@hotmail.com</t>
  </si>
  <si>
    <t>Xandru</t>
  </si>
  <si>
    <t>Alexandru,</t>
  </si>
  <si>
    <t>xandru01@gmail.com</t>
  </si>
  <si>
    <t>XDV</t>
  </si>
  <si>
    <t>kosta,</t>
  </si>
  <si>
    <t>kostaxdb@gmx.de</t>
  </si>
  <si>
    <t>Xxx Culture</t>
  </si>
  <si>
    <t>info.xxxculture@gmail.com</t>
  </si>
  <si>
    <t>Yann Eras,</t>
  </si>
  <si>
    <t>Yanneras,</t>
  </si>
  <si>
    <t>yanneras@gmail.com</t>
  </si>
  <si>
    <t xml:space="preserve">Yannik </t>
  </si>
  <si>
    <t>Yannik,</t>
  </si>
  <si>
    <t>yannik.nielsen@googlemail.com</t>
  </si>
  <si>
    <t>Yas Inoue</t>
  </si>
  <si>
    <t>Yas,</t>
  </si>
  <si>
    <t>illphonic@gmail.com</t>
  </si>
  <si>
    <t>Youphoria (d&amp;b)</t>
  </si>
  <si>
    <t>youphoria.dnb@gmail.com</t>
  </si>
  <si>
    <t>Yu Su</t>
  </si>
  <si>
    <t>Yu,</t>
  </si>
  <si>
    <t>itzyuus@gmail.com</t>
  </si>
  <si>
    <t>Yulia Niko</t>
  </si>
  <si>
    <t>Yulia,</t>
  </si>
  <si>
    <t>yulianiko727@gmail.com</t>
  </si>
  <si>
    <t>Z-Trip</t>
  </si>
  <si>
    <t>Zach,</t>
  </si>
  <si>
    <t>z@djztrip.com</t>
  </si>
  <si>
    <t>Zakri Cockrell</t>
  </si>
  <si>
    <t>Zakri,</t>
  </si>
  <si>
    <t>zak@vinyltemple.com</t>
  </si>
  <si>
    <t>Zefzeed</t>
  </si>
  <si>
    <t>andreiadriane@gmail.com</t>
  </si>
  <si>
    <t>Zero Zero (DNB)</t>
  </si>
  <si>
    <t>Zero,</t>
  </si>
  <si>
    <t>zerozerodnb@gmail.com</t>
  </si>
  <si>
    <t>ZUZANAH</t>
  </si>
  <si>
    <t xml:space="preserve">Zuzanah, </t>
  </si>
  <si>
    <t>zuzanah89@gmail.com</t>
  </si>
  <si>
    <t>A Guy Called Gerald</t>
  </si>
  <si>
    <t xml:space="preserve">Gerald, </t>
  </si>
  <si>
    <t>gmobile@guycalledgerald.com</t>
  </si>
  <si>
    <t>info@guycalledgerald.com</t>
  </si>
  <si>
    <t>A Little Sound</t>
  </si>
  <si>
    <t>Abigail,</t>
  </si>
  <si>
    <t>jk@insanity.com</t>
  </si>
  <si>
    <t>Alan Zuniga</t>
  </si>
  <si>
    <t>Alan Zuniga,</t>
  </si>
  <si>
    <t>alan.zuniga@saei.mx</t>
  </si>
  <si>
    <t>Amelie Lens (Management)</t>
  </si>
  <si>
    <t xml:space="preserve">Marcus, </t>
  </si>
  <si>
    <t>mt@macorma.com</t>
  </si>
  <si>
    <t>Andre baum</t>
  </si>
  <si>
    <t>info@andrebaum.com</t>
  </si>
  <si>
    <t>ab@andrebaum.com</t>
  </si>
  <si>
    <t>Andres</t>
  </si>
  <si>
    <t xml:space="preserve">Dez, </t>
  </si>
  <si>
    <t>dezandres@yahoo.com</t>
  </si>
  <si>
    <t>Andrew Red Hand (MOS)</t>
  </si>
  <si>
    <t>djandrewredhand@yahoo.com</t>
  </si>
  <si>
    <t>m@andreypushkarev.com</t>
  </si>
  <si>
    <t>Andy Garvey</t>
  </si>
  <si>
    <t>garvey.andy@abc.net.au</t>
  </si>
  <si>
    <t>Answer Code Request</t>
  </si>
  <si>
    <t xml:space="preserve">Mirko, </t>
  </si>
  <si>
    <t>mirko@ostgut.de</t>
  </si>
  <si>
    <t>Arthur Onni</t>
  </si>
  <si>
    <t>info@arthuronni.com</t>
  </si>
  <si>
    <t>Ben Sims</t>
  </si>
  <si>
    <t>promos@djbensims.com</t>
  </si>
  <si>
    <t>Bianca Mayhew Management</t>
  </si>
  <si>
    <t>b@biancamayhew.com</t>
  </si>
  <si>
    <t>bigstrick1@yahoo.com</t>
  </si>
  <si>
    <t>Bobby</t>
  </si>
  <si>
    <t>hello@pleasureclub.co</t>
  </si>
  <si>
    <t>Brothers Vibe</t>
  </si>
  <si>
    <t>tony@mixxrecords.com</t>
  </si>
  <si>
    <t>CaLLy</t>
  </si>
  <si>
    <t>Dragos,</t>
  </si>
  <si>
    <t>cally@stump-london.co.uk</t>
  </si>
  <si>
    <t>Carl Cox</t>
  </si>
  <si>
    <t>carlcoxy@aol.com</t>
  </si>
  <si>
    <t>Caspa (Dub Police)</t>
  </si>
  <si>
    <t>Caspa,</t>
  </si>
  <si>
    <t>tundecas33@yahoo.com</t>
  </si>
  <si>
    <t>Charlie Sparks</t>
  </si>
  <si>
    <t>charlie@elektrasparks.com</t>
  </si>
  <si>
    <t>Chicago Skyway</t>
  </si>
  <si>
    <t>mint909@yahoo.com</t>
  </si>
  <si>
    <t>Christian Smith</t>
  </si>
  <si>
    <t>Cristian</t>
  </si>
  <si>
    <t xml:space="preserve">
csmith@integralmusicmanagement.com</t>
  </si>
  <si>
    <t>Criminal bassline</t>
  </si>
  <si>
    <t>contact@criminalbassline.com</t>
  </si>
  <si>
    <t>Culoe de Song</t>
  </si>
  <si>
    <t>Culolethu,</t>
  </si>
  <si>
    <t>desongmix@yahoo.com</t>
  </si>
  <si>
    <t>Daniel Jacques</t>
  </si>
  <si>
    <t>info@danieljacques.com</t>
  </si>
  <si>
    <t>Daniel Jacques (Mistress)</t>
  </si>
  <si>
    <t>mrdanieljacques@yahoo.com</t>
  </si>
  <si>
    <t>Deena-Abdelwahed</t>
  </si>
  <si>
    <t>Deena</t>
  </si>
  <si>
    <t>deena-abdelwahed@infine-music.com</t>
  </si>
  <si>
    <t>Detroit in Effect,</t>
  </si>
  <si>
    <t>Tameko &amp; Odel,</t>
  </si>
  <si>
    <t>detroitineffect@yahoo.com</t>
  </si>
  <si>
    <t>Diplo</t>
  </si>
  <si>
    <t>diplo1978@yahoo.com</t>
  </si>
  <si>
    <t>DJ EZ</t>
  </si>
  <si>
    <t xml:space="preserve">EZ, </t>
  </si>
  <si>
    <t>audio@djez.com</t>
  </si>
  <si>
    <t>DJ Minx</t>
  </si>
  <si>
    <t>Minx,</t>
  </si>
  <si>
    <t>womenonwax@aol.com</t>
  </si>
  <si>
    <t>DJ Skull (Ronald Maney)</t>
  </si>
  <si>
    <t>Ronald,</t>
  </si>
  <si>
    <t>ronaldmaney@yahoo.com</t>
  </si>
  <si>
    <t>DJ Sprinkles</t>
  </si>
  <si>
    <t>Terre,</t>
  </si>
  <si>
    <t>info@comatonse.com</t>
  </si>
  <si>
    <t>DJ Sprinkles (Terre Thaemlitz)</t>
  </si>
  <si>
    <t xml:space="preserve">Terre, </t>
  </si>
  <si>
    <t>terre@comatonse.com</t>
  </si>
  <si>
    <t>Do as You Please (Manchester)</t>
  </si>
  <si>
    <t>Niall,</t>
  </si>
  <si>
    <t>niall@doasyouplease.uk</t>
  </si>
  <si>
    <t>dOP (Circus Company, Supplement Facts)</t>
  </si>
  <si>
    <t>dopyourself@yahoo.fr</t>
  </si>
  <si>
    <t>Druzz (The Rapture / Throne Of Blood)</t>
  </si>
  <si>
    <t>gdruzzi@yahoo.com</t>
  </si>
  <si>
    <t>Dustin Zahn</t>
  </si>
  <si>
    <t>dz@enemyrecords.com</t>
  </si>
  <si>
    <t>Ed Vertov</t>
  </si>
  <si>
    <t>Ed,</t>
  </si>
  <si>
    <t>ed@stellaremnant.com</t>
  </si>
  <si>
    <t>eddie@huddtraxx.com</t>
  </si>
  <si>
    <t>Ehsan gelsi</t>
  </si>
  <si>
    <t xml:space="preserve">Ehsan, </t>
  </si>
  <si>
    <t>e@ehsangelsi.com</t>
  </si>
  <si>
    <t>Eric Kupper</t>
  </si>
  <si>
    <t>Eric,</t>
  </si>
  <si>
    <t>info@erickupper.com</t>
  </si>
  <si>
    <t>Fiedel</t>
  </si>
  <si>
    <t>eddy@ostgut.de</t>
  </si>
  <si>
    <t>Fontenoy</t>
  </si>
  <si>
    <t>Richard,</t>
  </si>
  <si>
    <t>rf@freq.org.uk</t>
  </si>
  <si>
    <t>Gary Destructo</t>
  </si>
  <si>
    <t>Gary,</t>
  </si>
  <si>
    <t>gsr@hardfest.com</t>
  </si>
  <si>
    <t>Gigi Testa</t>
  </si>
  <si>
    <t>info@worldpeacemusic.net</t>
  </si>
  <si>
    <t>Hardt Antoine</t>
  </si>
  <si>
    <t>antoine@reculturelondon.com</t>
  </si>
  <si>
    <t>Hearththrob (Minus)</t>
  </si>
  <si>
    <t>Jessesiminski,</t>
  </si>
  <si>
    <t>jessesiminski@aol.com</t>
  </si>
  <si>
    <t>Hobot</t>
  </si>
  <si>
    <t>promo@hobotracks.com</t>
  </si>
  <si>
    <t>House of Yes Oktave (Palosanto)</t>
  </si>
  <si>
    <t>alex@palosantonyc.com</t>
  </si>
  <si>
    <t>Hypercolour (Alex Jones)</t>
  </si>
  <si>
    <t>Alexi,</t>
  </si>
  <si>
    <t>alex@hypercolour.co.uk</t>
  </si>
  <si>
    <t>Jamie Robberts (Hypercolour)</t>
  </si>
  <si>
    <t>jamie@hypercolour.co.uk</t>
  </si>
  <si>
    <t>Jean-Marie K</t>
  </si>
  <si>
    <t>jmk@electronicgriot.com</t>
  </si>
  <si>
    <t>jeni_erickson@yahoo.com</t>
  </si>
  <si>
    <t xml:space="preserve">Jeni, </t>
  </si>
  <si>
    <t>Joaquin Claussell</t>
  </si>
  <si>
    <t>Joaquin,</t>
  </si>
  <si>
    <t>joe@sacredrhythmmusic.net</t>
  </si>
  <si>
    <t>John Tejada (Palette, Kompakt)</t>
  </si>
  <si>
    <t>jt@paletterecordings.com</t>
  </si>
  <si>
    <t>Jonas Köksal</t>
  </si>
  <si>
    <t>Jonas,</t>
  </si>
  <si>
    <t>jonas@o-mato.com</t>
  </si>
  <si>
    <t>Joseph Capriati (Personal)</t>
  </si>
  <si>
    <t>jc@josephcapriati.com</t>
  </si>
  <si>
    <t>Josh Baker</t>
  </si>
  <si>
    <t>j@synthohub.com</t>
  </si>
  <si>
    <t>Kapibara music</t>
  </si>
  <si>
    <t>info@kapibaramusic.com</t>
  </si>
  <si>
    <t>Karizma (NRK, Sonar Kollektiv, Objektivity)</t>
  </si>
  <si>
    <t>Cristopher,</t>
  </si>
  <si>
    <t>dj_karizma@yahoo.com</t>
  </si>
  <si>
    <t>mr623@aol.com</t>
  </si>
  <si>
    <t>Kevin Griffiths (Tsuba)</t>
  </si>
  <si>
    <t>info@tsubarecords.com</t>
  </si>
  <si>
    <t>kevin@tsubarecords.com</t>
  </si>
  <si>
    <t>Kevin Yost</t>
  </si>
  <si>
    <t>kevinyost1@aol.com</t>
  </si>
  <si>
    <t>Laraaji</t>
  </si>
  <si>
    <t>laraaji@yahoo.com</t>
  </si>
  <si>
    <t>Mark E</t>
  </si>
  <si>
    <t>mark_e_cityrhythm@yahoo.co.uk</t>
  </si>
  <si>
    <t>Markus Fix</t>
  </si>
  <si>
    <t>markus,</t>
  </si>
  <si>
    <t>info@epilog.biz</t>
  </si>
  <si>
    <t>Matthew Herbert</t>
  </si>
  <si>
    <t>me@matthewherbert.com</t>
  </si>
  <si>
    <t>Moodymann (booker)</t>
  </si>
  <si>
    <t>Traci,</t>
  </si>
  <si>
    <t>Traci@mahoganimusic.com</t>
  </si>
  <si>
    <t>Morgan Geist</t>
  </si>
  <si>
    <t>Morgan,</t>
  </si>
  <si>
    <t>contact@environrecords.com</t>
  </si>
  <si>
    <t>Mr G (Rekids, Bass Culture, Hudd Traxx)</t>
  </si>
  <si>
    <t>colin@mr-g.org.uk</t>
  </si>
  <si>
    <t>Mr Scruff</t>
  </si>
  <si>
    <t>social@mrscruff.com</t>
  </si>
  <si>
    <t>Negru</t>
  </si>
  <si>
    <t>Negru,</t>
  </si>
  <si>
    <t>negrutata@yahoo.com</t>
  </si>
  <si>
    <t>Nemo Vachez</t>
  </si>
  <si>
    <t xml:space="preserve">Nemo, </t>
  </si>
  <si>
    <t>n.vachez@yahoo.fr</t>
  </si>
  <si>
    <t>Nick Holder</t>
  </si>
  <si>
    <t>dnhrecords@aol.com</t>
  </si>
  <si>
    <t>Noah pred</t>
  </si>
  <si>
    <t>Noah,</t>
  </si>
  <si>
    <t>np@noahpred.com</t>
  </si>
  <si>
    <t>Norm Talley (Sushitech, Third Ear)</t>
  </si>
  <si>
    <t>Norm</t>
  </si>
  <si>
    <t>normtalley@aol.com</t>
  </si>
  <si>
    <t>Norman Jay</t>
  </si>
  <si>
    <t>dangray@graymatterltd.com</t>
  </si>
  <si>
    <t>ntegral Music Management</t>
  </si>
  <si>
    <t>Rena,</t>
  </si>
  <si>
    <t>rena@integralmusicmanagement.com</t>
  </si>
  <si>
    <t>Octave One</t>
  </si>
  <si>
    <t>octaveone@430west.com</t>
  </si>
  <si>
    <t>Peverelist</t>
  </si>
  <si>
    <t>hello@livitysound.net</t>
  </si>
  <si>
    <t>Public Posession</t>
  </si>
  <si>
    <t>Marvin &amp; Valentino</t>
  </si>
  <si>
    <t>info@publicpossession.com</t>
  </si>
  <si>
    <t>Quentin Harris</t>
  </si>
  <si>
    <t>Quentinharris,</t>
  </si>
  <si>
    <t>quentinharris@aol.com</t>
  </si>
  <si>
    <t>Quenum</t>
  </si>
  <si>
    <t>philquenum@yahoo.fr</t>
  </si>
  <si>
    <t>Roman Fluegel</t>
  </si>
  <si>
    <t>roman@romanfluegel.de</t>
  </si>
  <si>
    <t>Samuel Reinhard</t>
  </si>
  <si>
    <t>Samuel,</t>
  </si>
  <si>
    <t>reinard_samuel@yahoo.fr</t>
  </si>
  <si>
    <t xml:space="preserve">San, </t>
  </si>
  <si>
    <t>sanproper@plusplusplusplus.com</t>
  </si>
  <si>
    <t>Sarah Story</t>
  </si>
  <si>
    <t>sarahstory@wmeagency.com</t>
  </si>
  <si>
    <t>Satoshi tomiie</t>
  </si>
  <si>
    <t>Satoshi,</t>
  </si>
  <si>
    <t>promo@satoshitomiie.com</t>
  </si>
  <si>
    <t>Sef Kombo</t>
  </si>
  <si>
    <t>Sef,</t>
  </si>
  <si>
    <t>info@sefkombo.com</t>
  </si>
  <si>
    <t>Simon Caldwell</t>
  </si>
  <si>
    <t>simonmcaldwell@yahoo.com.au</t>
  </si>
  <si>
    <t>Skatebård</t>
  </si>
  <si>
    <t xml:space="preserve">Bård, </t>
  </si>
  <si>
    <t>skatebaard@yahoo.no</t>
  </si>
  <si>
    <t>SKY H1</t>
  </si>
  <si>
    <t>Sky,</t>
  </si>
  <si>
    <t>skyh1@culte.be</t>
  </si>
  <si>
    <t>Soundwalk</t>
  </si>
  <si>
    <t>Simone,</t>
  </si>
  <si>
    <t>simone@soundwalk.com</t>
  </si>
  <si>
    <t>Space Dimension Controller (Tiraquon Recordings)</t>
  </si>
  <si>
    <t>jack@tiraquon6.net</t>
  </si>
  <si>
    <t>Speedy J</t>
  </si>
  <si>
    <t xml:space="preserve">Sander, </t>
  </si>
  <si>
    <t>sander@electricdeluxe.net</t>
  </si>
  <si>
    <t>Steven Tang</t>
  </si>
  <si>
    <t>Steven,</t>
  </si>
  <si>
    <t>steven@emphasisrecordings.com</t>
  </si>
  <si>
    <t>Tama Sumo</t>
  </si>
  <si>
    <t xml:space="preserve">Kathrin, </t>
  </si>
  <si>
    <t>kathrin@ostgut.de</t>
  </si>
  <si>
    <t>Terrence Parker (Planet E)</t>
  </si>
  <si>
    <t xml:space="preserve">Terrence, </t>
  </si>
  <si>
    <t>tp@terrenceparkermusic.com</t>
  </si>
  <si>
    <t>tparkermusic@aol.com</t>
  </si>
  <si>
    <t>The Martinez Brothers (Chris)</t>
  </si>
  <si>
    <t>djchris10950@aol.com</t>
  </si>
  <si>
    <t>Thomas Melchior</t>
  </si>
  <si>
    <t>tmelchior@ymail.com</t>
  </si>
  <si>
    <t>Tom Bell Toddla T</t>
  </si>
  <si>
    <t>t@toddlat.com</t>
  </si>
  <si>
    <t>djeddiereynolds@yahoo.ie</t>
  </si>
  <si>
    <t>Umek</t>
  </si>
  <si>
    <t>kristian@umek.si</t>
  </si>
  <si>
    <t>Varg</t>
  </si>
  <si>
    <t xml:space="preserve">Varg, </t>
  </si>
  <si>
    <t>varg@northernelectronics.se</t>
  </si>
  <si>
    <t>Villeda</t>
  </si>
  <si>
    <t>jvilleda@realtevoinvestments.us</t>
  </si>
  <si>
    <t>Vytis Boyfriend</t>
  </si>
  <si>
    <t>Vytis,</t>
  </si>
  <si>
    <t>info@vytisgruzdys.com</t>
  </si>
  <si>
    <t>Wes Baggaley</t>
  </si>
  <si>
    <t>Wes Baggaley,</t>
  </si>
  <si>
    <t>wes.baggaley@yahoo.com</t>
  </si>
  <si>
    <t>Zernell Gernie</t>
  </si>
  <si>
    <t>Grimyedits,</t>
  </si>
  <si>
    <t>grimyedits@yahoo.com</t>
  </si>
  <si>
    <t>Zernell Gillie</t>
  </si>
  <si>
    <t>Zernell,</t>
  </si>
  <si>
    <t>zernell@yahoo.com</t>
  </si>
  <si>
    <t>unknown</t>
  </si>
  <si>
    <t>Ilija Rudman</t>
  </si>
  <si>
    <t>Ilija,</t>
  </si>
  <si>
    <t xml:space="preserve">
ilija.rudman@rudman.hr</t>
  </si>
  <si>
    <t>2000 and One</t>
  </si>
  <si>
    <t>dylan@planetgong.nl</t>
  </si>
  <si>
    <t>AAA</t>
  </si>
  <si>
    <t>https://ra.co/dj/2000andone</t>
  </si>
  <si>
    <t>2jack4u</t>
  </si>
  <si>
    <t>2jack4u@gmail.com</t>
  </si>
  <si>
    <t>https://ra.co/dj/2jack4u</t>
  </si>
  <si>
    <t>2 Sides Of Soul</t>
  </si>
  <si>
    <t>2sidesofsoulmusic@gmail.com</t>
  </si>
  <si>
    <t>https://ra.co/dj/2sidesofsoul</t>
  </si>
  <si>
    <t>2XM &amp; KILLS</t>
  </si>
  <si>
    <t>2xmurrays@gmail.com</t>
  </si>
  <si>
    <t>https://ra.co/dj/2xm&amp;kills</t>
  </si>
  <si>
    <t xml:space="preserve">
Gianmaria Pallecchi</t>
  </si>
  <si>
    <t xml:space="preserve">
Gianmaria,</t>
  </si>
  <si>
    <t>doualamusic@gmail.com</t>
  </si>
  <si>
    <t>707 arg</t>
  </si>
  <si>
    <t>707arg@gmail.com</t>
  </si>
  <si>
    <t>Aaran D</t>
  </si>
  <si>
    <t xml:space="preserve">Aaran, </t>
  </si>
  <si>
    <t>aaran.dancey@hotmail.co.uk</t>
  </si>
  <si>
    <t>https://ra.co/dj/aarand</t>
  </si>
  <si>
    <t>Aarin Fraser</t>
  </si>
  <si>
    <t>Aarin,</t>
  </si>
  <si>
    <t>aarinfraser@gmail.com</t>
  </si>
  <si>
    <t>Aaron Ahrends</t>
  </si>
  <si>
    <t>aaronahrends@gmail.com</t>
  </si>
  <si>
    <t>Aaron Byrd</t>
  </si>
  <si>
    <t>soulcalseduction@gmail.com</t>
  </si>
  <si>
    <t>Aaron Rutherford</t>
  </si>
  <si>
    <t>aaronrutherford.promo@gmail.com</t>
  </si>
  <si>
    <t>Larry HOUL</t>
  </si>
  <si>
    <t>Abdel,</t>
  </si>
  <si>
    <t>abdelladoul@msn.com</t>
  </si>
  <si>
    <t>https://ra.co/dj/larryhoul</t>
  </si>
  <si>
    <t>Abel Ray</t>
  </si>
  <si>
    <t>Abel,</t>
  </si>
  <si>
    <t>abel.ray@icloud.com</t>
  </si>
  <si>
    <t>Abicah Soul</t>
  </si>
  <si>
    <t xml:space="preserve">Abicah, </t>
  </si>
  <si>
    <t>abicahmusik@hotmail.com</t>
  </si>
  <si>
    <t>https://ra.co/dj/abicahsoul</t>
  </si>
  <si>
    <t>ACA</t>
  </si>
  <si>
    <t xml:space="preserve">Aca, </t>
  </si>
  <si>
    <t>demos@aca-music.com</t>
  </si>
  <si>
    <t>Acrobat (Guy’s Bar, Lighthouse, Koh Phangan)</t>
  </si>
  <si>
    <t>Acrobat,</t>
  </si>
  <si>
    <t>jonny.acrobat@gmail.com</t>
  </si>
  <si>
    <t>Adam Freeland (Fabric, Marine Parade)</t>
  </si>
  <si>
    <t>adamfreelandpromo@gmail.com</t>
  </si>
  <si>
    <t>Adam Gibbons</t>
  </si>
  <si>
    <t>djadamgibbons@gmail.com</t>
  </si>
  <si>
    <t>Adam Port (Keinemusik)</t>
  </si>
  <si>
    <t>adamport@keinemusik.com</t>
  </si>
  <si>
    <t>Adam Ten (Diynamic, Sapiens, Maccabi House)</t>
  </si>
  <si>
    <t>adam@dovgummy.com</t>
  </si>
  <si>
    <t>Statley Jacks</t>
  </si>
  <si>
    <t>adam@statelyjacks.com</t>
  </si>
  <si>
    <t>adam@uhuruafrika.com</t>
  </si>
  <si>
    <t>https://ra.co/dj/adamgibbons</t>
  </si>
  <si>
    <t>Adam Johan</t>
  </si>
  <si>
    <t>djadamjohan@gmail.com</t>
  </si>
  <si>
    <t>https://ra.co/dj/adamjohan</t>
  </si>
  <si>
    <t>Adam Pits</t>
  </si>
  <si>
    <t>adam_pits@hotmail.com</t>
  </si>
  <si>
    <t>https://ra.co/dj/adampits</t>
  </si>
  <si>
    <t>A Skillz</t>
  </si>
  <si>
    <t>adam@askillz.co.uk</t>
  </si>
  <si>
    <t>https://ra.co/dj/askillz</t>
  </si>
  <si>
    <t>Adana,</t>
  </si>
  <si>
    <t>promo@adanatwins.com</t>
  </si>
  <si>
    <t>ADIN</t>
  </si>
  <si>
    <t>ADIN,</t>
  </si>
  <si>
    <t>baggi@icloud.com</t>
  </si>
  <si>
    <t>Saraga</t>
  </si>
  <si>
    <t>Adir,</t>
  </si>
  <si>
    <t>saragasub@gmail.com</t>
  </si>
  <si>
    <t>Adrian Michna</t>
  </si>
  <si>
    <t>eggfooyoungster@gmail.com</t>
  </si>
  <si>
    <t>Adrian Strathmeier,</t>
  </si>
  <si>
    <t>adrian.strathmeier@hotmail.com</t>
  </si>
  <si>
    <t>Sable Blanc</t>
  </si>
  <si>
    <t xml:space="preserve">Adrien, </t>
  </si>
  <si>
    <t>sableblancofficial@gmail.com</t>
  </si>
  <si>
    <t>https://ra.co/dj/sableblanc</t>
  </si>
  <si>
    <t>Aero Manyelo</t>
  </si>
  <si>
    <t>Aero,</t>
  </si>
  <si>
    <t>aeromanyelo@gmail.com</t>
  </si>
  <si>
    <t>https://ra.co/dj/aeromanyelo</t>
  </si>
  <si>
    <t>promomanyelo@gmail.com</t>
  </si>
  <si>
    <t>Affani</t>
  </si>
  <si>
    <t>Affani,</t>
  </si>
  <si>
    <t>affanir@gmail.com</t>
  </si>
  <si>
    <t>Affkt</t>
  </si>
  <si>
    <t>Affkt,</t>
  </si>
  <si>
    <t>affkt@sincopat.com</t>
  </si>
  <si>
    <t>Afro Dj Pupo</t>
  </si>
  <si>
    <t>Afro,</t>
  </si>
  <si>
    <t>afrodjpupo@live.com.pt</t>
  </si>
  <si>
    <t>Afro Swanky (Mdu Hadebe)</t>
  </si>
  <si>
    <t>036rec@gmail.com</t>
  </si>
  <si>
    <t>Afro Warriors</t>
  </si>
  <si>
    <t>afrowarriorsangola,</t>
  </si>
  <si>
    <t>afrowarriorsangola@gmail.com</t>
  </si>
  <si>
    <t>Agar</t>
  </si>
  <si>
    <t xml:space="preserve">Agar, </t>
  </si>
  <si>
    <t>info.agar@yahoo.it</t>
  </si>
  <si>
    <t>https://ra.co/dj/agar</t>
  </si>
  <si>
    <t xml:space="preserve">Agoria, </t>
  </si>
  <si>
    <t>contact@sapiens.fm</t>
  </si>
  <si>
    <t>https://ra.co/dj/sapiens</t>
  </si>
  <si>
    <t>Agustin pazos</t>
  </si>
  <si>
    <t>Agustin,</t>
  </si>
  <si>
    <t>apm.miralles@gmail.com</t>
  </si>
  <si>
    <t>André Hommen</t>
  </si>
  <si>
    <t>Ah,</t>
  </si>
  <si>
    <t>ah@marcromboy.com</t>
  </si>
  <si>
    <t>Louder than Famous</t>
  </si>
  <si>
    <t>Ahoi,</t>
  </si>
  <si>
    <t>ahoi@louder-than-famous.com</t>
  </si>
  <si>
    <t>https://ra.co/dj/louderthanfamous</t>
  </si>
  <si>
    <t>Aidan Knox</t>
  </si>
  <si>
    <t xml:space="preserve">Aidan, </t>
  </si>
  <si>
    <t>aidanknox.music@gmail.com</t>
  </si>
  <si>
    <t>AIMMIA</t>
  </si>
  <si>
    <t xml:space="preserve">Aimmia, </t>
  </si>
  <si>
    <t>aimmiaofficial@gmail.com</t>
  </si>
  <si>
    <t>Aio</t>
  </si>
  <si>
    <t>Aio,</t>
  </si>
  <si>
    <t>aiomusic.contact@gmail.com</t>
  </si>
  <si>
    <t>Aitor Pastor (Ibiza Sonica</t>
  </si>
  <si>
    <t>promos.aitorpastor@gmail.com</t>
  </si>
  <si>
    <t>Aiwaska</t>
  </si>
  <si>
    <t>Aiwaska,</t>
  </si>
  <si>
    <t>bykosinus@gmail.com</t>
  </si>
  <si>
    <t>https://ra.co/dj/aiwaska</t>
  </si>
  <si>
    <t>Akaash Patel</t>
  </si>
  <si>
    <t>Akaash,</t>
  </si>
  <si>
    <t>foozak47@gmail.com</t>
  </si>
  <si>
    <t>CHASED 12/10</t>
  </si>
  <si>
    <t>Akela</t>
  </si>
  <si>
    <t xml:space="preserve">Akela, </t>
  </si>
  <si>
    <t>akela.ofc@gmail.com</t>
  </si>
  <si>
    <t>Aki Bergen &amp; Richter</t>
  </si>
  <si>
    <t>Aki,</t>
  </si>
  <si>
    <t>akibergen.richter@gmail.com</t>
  </si>
  <si>
    <t>https://ra.co/dj/akibergen&amp;richter</t>
  </si>
  <si>
    <t>Aki Bergen</t>
  </si>
  <si>
    <t>aki_bergen@live.it</t>
  </si>
  <si>
    <t>AKKI</t>
  </si>
  <si>
    <t>AKKI,</t>
  </si>
  <si>
    <t>promo@akkiofficial.com</t>
  </si>
  <si>
    <t>Akyki</t>
  </si>
  <si>
    <t>akyki.music@gmail.com</t>
  </si>
  <si>
    <t>Al Bradley (3AM Rexcordings)</t>
  </si>
  <si>
    <t>Al,</t>
  </si>
  <si>
    <t>albradley3am@gmail.com</t>
  </si>
  <si>
    <t>Big Al</t>
  </si>
  <si>
    <t xml:space="preserve">Al, </t>
  </si>
  <si>
    <t>bigal_promos@readymixrecords.com</t>
  </si>
  <si>
    <t>https://ra.co/dj/bigal</t>
  </si>
  <si>
    <t xml:space="preserve">A Trak </t>
  </si>
  <si>
    <t xml:space="preserve">Alain, </t>
  </si>
  <si>
    <t>foolsgoldrecs@gmail.com</t>
  </si>
  <si>
    <t>promo@djatrak.com</t>
  </si>
  <si>
    <t>Alan Medeiros</t>
  </si>
  <si>
    <t>Alan,</t>
  </si>
  <si>
    <t>alanmedeirosluz@gmail.com</t>
  </si>
  <si>
    <t>Alan Nieves</t>
  </si>
  <si>
    <t>promos@alannieves.com</t>
  </si>
  <si>
    <t>ALAY</t>
  </si>
  <si>
    <t>ALAY,</t>
  </si>
  <si>
    <t>alaypromos@gmail.com</t>
  </si>
  <si>
    <t>Al Bird</t>
  </si>
  <si>
    <t xml:space="preserve">Albert, </t>
  </si>
  <si>
    <t>info@albird.net</t>
  </si>
  <si>
    <t>Modular Project</t>
  </si>
  <si>
    <t>Alberto &amp; Alessandro,</t>
  </si>
  <si>
    <t>modularprojectmusic@gmail.com</t>
  </si>
  <si>
    <t>https://ra.co/dj/modularproject</t>
  </si>
  <si>
    <t>Never Dull</t>
  </si>
  <si>
    <t>neverdullsounds@gmail.com</t>
  </si>
  <si>
    <t>https://soundcloud.com/slothboogie/slothboogie-guestmix-135-never-dull</t>
  </si>
  <si>
    <t>Admiral</t>
  </si>
  <si>
    <t>admiralmusicofc@gmail.com</t>
  </si>
  <si>
    <t>Johnny Paguro</t>
  </si>
  <si>
    <t>hello@johnnypaguro.com</t>
  </si>
  <si>
    <t>Alberto Clock Records</t>
  </si>
  <si>
    <t xml:space="preserve">Alberto, </t>
  </si>
  <si>
    <t>alberto.clockrec@gmail.com</t>
  </si>
  <si>
    <t>https://ra.co/dj/hugobianco</t>
  </si>
  <si>
    <t>Albuquerque</t>
  </si>
  <si>
    <t>Albuquerque,</t>
  </si>
  <si>
    <t>albuquerque@warungrec.com</t>
  </si>
  <si>
    <t>Aldo Cadiz</t>
  </si>
  <si>
    <t xml:space="preserve">Aldo, </t>
  </si>
  <si>
    <t>aldocadiz@msn.com</t>
  </si>
  <si>
    <t>https://ra.co/dj/aldocadiz</t>
  </si>
  <si>
    <t>Ale Reis</t>
  </si>
  <si>
    <t xml:space="preserve">Ale, </t>
  </si>
  <si>
    <t>alenomumbah@gmail.com</t>
  </si>
  <si>
    <t>https://ra.co/dj/alereis</t>
  </si>
  <si>
    <t>Volpini</t>
  </si>
  <si>
    <t>Alejandro,</t>
  </si>
  <si>
    <t>volpinigdj@gmail.com</t>
  </si>
  <si>
    <t>https://ra.co/dj/volpini</t>
  </si>
  <si>
    <t>Alejandro Serrano Sierra</t>
  </si>
  <si>
    <t>alejandroserranopr@outlook.com</t>
  </si>
  <si>
    <t>Jan darsel,</t>
  </si>
  <si>
    <t>jandarsel@gmail.com</t>
  </si>
  <si>
    <t>TONS</t>
  </si>
  <si>
    <t>djtons1@gmail.com</t>
  </si>
  <si>
    <t>Esuoh White (label)</t>
  </si>
  <si>
    <t xml:space="preserve">Alejandro, </t>
  </si>
  <si>
    <t>alejandroazanon@gmail.com</t>
  </si>
  <si>
    <t>https://ra.co/dj/esuohwhite</t>
  </si>
  <si>
    <t>Alejandro Paz</t>
  </si>
  <si>
    <t xml:space="preserve">
alepaz.music@gmail.com</t>
  </si>
  <si>
    <t>Galoski</t>
  </si>
  <si>
    <t xml:space="preserve">Aleksandar, </t>
  </si>
  <si>
    <t>promo@aleksandargaloski.com</t>
  </si>
  <si>
    <t>https://ra.co/dj/galoski</t>
  </si>
  <si>
    <t>Aleksandr Goryunov (Kinetika Music)</t>
  </si>
  <si>
    <t>info@kinetikamusic.com</t>
  </si>
  <si>
    <t>NOCOW</t>
  </si>
  <si>
    <t>Aleksei,</t>
  </si>
  <si>
    <t>nocowmusic@gmail.com</t>
  </si>
  <si>
    <t>https://ra.co/dj/nocow</t>
  </si>
  <si>
    <t>Alessandro Cebrian Cobos</t>
  </si>
  <si>
    <t>Alessandro Cebrian,</t>
  </si>
  <si>
    <t>alessandrocebriancobos@gmail.com</t>
  </si>
  <si>
    <t>Alezzandro Zingrillo</t>
  </si>
  <si>
    <t>Alessandro,</t>
  </si>
  <si>
    <t>alessandro.zingrillo.dj@gmail.com</t>
  </si>
  <si>
    <t>https://www.facebook.com/ALESSANDROZINGRILLODJ</t>
  </si>
  <si>
    <t>Alessandro Lippi</t>
  </si>
  <si>
    <t>alelippi@m2o.it</t>
  </si>
  <si>
    <t>Cioz</t>
  </si>
  <si>
    <t xml:space="preserve">Alessandro, </t>
  </si>
  <si>
    <t>ciozmusic@gmail.com</t>
  </si>
  <si>
    <t>https://ra.co/dj/cioz</t>
  </si>
  <si>
    <t>Sorry For This (Alessandro)</t>
  </si>
  <si>
    <t>fcprod@hotmail.it</t>
  </si>
  <si>
    <t>https://ra.co/dj/sorryforthis</t>
  </si>
  <si>
    <t>Alessio Messina</t>
  </si>
  <si>
    <t xml:space="preserve">Alessio,  </t>
  </si>
  <si>
    <t>alemessina1992@gmail.com</t>
  </si>
  <si>
    <t>https://ra.co/dj/alessiomessina</t>
  </si>
  <si>
    <t>Alev Tav</t>
  </si>
  <si>
    <t>Alev,</t>
  </si>
  <si>
    <t>alevtavmusic@gmail.com</t>
  </si>
  <si>
    <t>Dogmatik</t>
  </si>
  <si>
    <t>alex@dogmatikrecords.com</t>
  </si>
  <si>
    <t>https://ra.co/dj/dogmatik</t>
  </si>
  <si>
    <t>Laesh</t>
  </si>
  <si>
    <t>laeshmusic@gmail.com</t>
  </si>
  <si>
    <t>https://ra.co/dj/laesh</t>
  </si>
  <si>
    <t>Segg Music</t>
  </si>
  <si>
    <t>seggmusic@gmail.com</t>
  </si>
  <si>
    <t>https://ra.co/dj/seggmusic</t>
  </si>
  <si>
    <t>The Deals</t>
  </si>
  <si>
    <t>dealsofficial@gmail.com</t>
  </si>
  <si>
    <t>https://ra.co/dj/thedeals</t>
  </si>
  <si>
    <t>Alex Galvan</t>
  </si>
  <si>
    <t>alexgalvanmusic@gmail.com</t>
  </si>
  <si>
    <t>Alex Kaspersky</t>
  </si>
  <si>
    <t>kasperskyalex01@gmail.com</t>
  </si>
  <si>
    <t>Alex Kenji</t>
  </si>
  <si>
    <t>alexkenji@alexkenji.com</t>
  </si>
  <si>
    <t>Alex Kennon</t>
  </si>
  <si>
    <t>info.alexkennon@gmail.com</t>
  </si>
  <si>
    <t>Alex M</t>
  </si>
  <si>
    <t>alexm.italy@gmail.com</t>
  </si>
  <si>
    <t>Alex Nava</t>
  </si>
  <si>
    <t>navo.alex@gmail.com</t>
  </si>
  <si>
    <t>Alex Niggemann</t>
  </si>
  <si>
    <t>music@alexniggemann.com</t>
  </si>
  <si>
    <t>Alex Stein</t>
  </si>
  <si>
    <t>alex.stnr@gmail.com</t>
  </si>
  <si>
    <t>Komodo</t>
  </si>
  <si>
    <t>rivacoura@gmail.com</t>
  </si>
  <si>
    <t>Vibe Chemistry</t>
  </si>
  <si>
    <t>vibechemistrymusic@gmail.com</t>
  </si>
  <si>
    <t>Rey &amp; Kjavik</t>
  </si>
  <si>
    <t>info@rkjvk.com</t>
  </si>
  <si>
    <t>Alex Zed</t>
  </si>
  <si>
    <t>alexzed@insideoutrec.com</t>
  </si>
  <si>
    <t>https://ra.co/dj/alex_zed</t>
  </si>
  <si>
    <t>Alex Flitsch</t>
  </si>
  <si>
    <t>alex@connaisseur-recordings.com</t>
  </si>
  <si>
    <t>https://ra.co/dj/alexflitsch</t>
  </si>
  <si>
    <t>Alex Ground</t>
  </si>
  <si>
    <t>alexground@icloud.com</t>
  </si>
  <si>
    <t>https://ra.co/dj/alexground</t>
  </si>
  <si>
    <t>alexgroundmuzik@gmail.com</t>
  </si>
  <si>
    <t>Alex Justino</t>
  </si>
  <si>
    <t>alexs.justino@gmail.com</t>
  </si>
  <si>
    <t>https://ra.co/dj/alexjustino</t>
  </si>
  <si>
    <t>info@alexkennon.com</t>
  </si>
  <si>
    <t>https://ra.co/dj/alexkennon</t>
  </si>
  <si>
    <t>Alex Medina</t>
  </si>
  <si>
    <t>alexmedinamail@gmail.com</t>
  </si>
  <si>
    <t>https://ra.co/dj/alexmedina-es</t>
  </si>
  <si>
    <t>Alex Neri</t>
  </si>
  <si>
    <t>alexneridj@icloud.com</t>
  </si>
  <si>
    <t>https://ra.co/dj/alexneri</t>
  </si>
  <si>
    <t>Alex Schaufel</t>
  </si>
  <si>
    <t>alex.schaufel@gmail.com</t>
  </si>
  <si>
    <t>https://ra.co/dj/alexschaufel</t>
  </si>
  <si>
    <t>ALEX TROUBETZKOY</t>
  </si>
  <si>
    <t>alextroubetzkoy@gmail.com</t>
  </si>
  <si>
    <t>https://ra.co/dj/alextroubetzkoy</t>
  </si>
  <si>
    <t>djalexzed@gmail.com</t>
  </si>
  <si>
    <t>https://ra.co/dj/alexzed</t>
  </si>
  <si>
    <t>ALX</t>
  </si>
  <si>
    <t>alx@descendrecords.com</t>
  </si>
  <si>
    <t>https://ra.co/dj/alx</t>
  </si>
  <si>
    <t>LIXO</t>
  </si>
  <si>
    <t>alex@thisisgetme.com</t>
  </si>
  <si>
    <t>https://ra.co/dj/lixo</t>
  </si>
  <si>
    <t>Alexander Slush</t>
  </si>
  <si>
    <t>alexanderslush@yandex.ru</t>
  </si>
  <si>
    <t>https://www.facebook.com/alexander.slush</t>
  </si>
  <si>
    <t>Alex Belluscio</t>
  </si>
  <si>
    <t>mgmt.alexbelluscio@gmail.com</t>
  </si>
  <si>
    <t>Alex Ptek,</t>
  </si>
  <si>
    <t>alexptek@gmail.com</t>
  </si>
  <si>
    <t>Contatodittrich,</t>
  </si>
  <si>
    <t>contatodittrich@gmail.com</t>
  </si>
  <si>
    <t>Gummihz,</t>
  </si>
  <si>
    <t>gummihz@gmail.com</t>
  </si>
  <si>
    <t xml:space="preserve">System of Survival </t>
  </si>
  <si>
    <t>alex@systemofsurvival.com</t>
  </si>
  <si>
    <t>Lost.Act</t>
  </si>
  <si>
    <t>lost.act.music@gmail.com</t>
  </si>
  <si>
    <t>https://ra.co/dj/lost.act</t>
  </si>
  <si>
    <t>Mikah</t>
  </si>
  <si>
    <t>mikah@heimatmelodie.eu</t>
  </si>
  <si>
    <t>https://ra.co/dj/mikah</t>
  </si>
  <si>
    <t>Indieveed</t>
  </si>
  <si>
    <t>indieveedmusic@gmail.com</t>
  </si>
  <si>
    <t>Niconé</t>
  </si>
  <si>
    <t>ncne@talk-talk.cc</t>
  </si>
  <si>
    <t>Rey and kjavik</t>
  </si>
  <si>
    <t>contact@reyandkjavik.com</t>
  </si>
  <si>
    <t>Entropy Of Sound</t>
  </si>
  <si>
    <t xml:space="preserve">Alexander, </t>
  </si>
  <si>
    <t>business@eos-records.com</t>
  </si>
  <si>
    <t>https://ra.co/dj/entropyofsound</t>
  </si>
  <si>
    <t>Moon Mood</t>
  </si>
  <si>
    <t xml:space="preserve">Alexey, </t>
  </si>
  <si>
    <t>moonmoodrecords@gmail.com</t>
  </si>
  <si>
    <t>https://ra.co/dj/moonmood</t>
  </si>
  <si>
    <t>Alexis Raphael (Hot Creations)</t>
  </si>
  <si>
    <t>alexis@crechemusic.com</t>
  </si>
  <si>
    <t>Alexis Raphael</t>
  </si>
  <si>
    <t>djalexisraphael@gmail.com</t>
  </si>
  <si>
    <t>https://ra.co/dj/alexisraphael</t>
  </si>
  <si>
    <t>Lex Amor</t>
  </si>
  <si>
    <t>alexis@mellowdic.com</t>
  </si>
  <si>
    <t>https://ra.co/dj/lexamor</t>
  </si>
  <si>
    <t>COUSN</t>
  </si>
  <si>
    <t xml:space="preserve">Alfie &amp; Billy, </t>
  </si>
  <si>
    <t>alfie2billy@gmail.com</t>
  </si>
  <si>
    <t>https://ra.co/dj/cousn</t>
  </si>
  <si>
    <t>Alffie</t>
  </si>
  <si>
    <t>alffiemusic@gmail.com</t>
  </si>
  <si>
    <t>https://ra.co/dj/alffie</t>
  </si>
  <si>
    <t>Alfie Jack</t>
  </si>
  <si>
    <t>alfiejackinfo@gmail.com</t>
  </si>
  <si>
    <t>https://www.facebook.com/alfiejackmusic</t>
  </si>
  <si>
    <t>Alfij</t>
  </si>
  <si>
    <t>alfijmusic@gmail.com</t>
  </si>
  <si>
    <t>Alfonso Ares</t>
  </si>
  <si>
    <t>Alfonso,</t>
  </si>
  <si>
    <t>alfonsoares@animo.com.es</t>
  </si>
  <si>
    <t>Sent</t>
  </si>
  <si>
    <t xml:space="preserve">Turkey </t>
  </si>
  <si>
    <t>https://ra.co/dj/alikuru</t>
  </si>
  <si>
    <t>https://ra.co/dj/sos</t>
  </si>
  <si>
    <t>https://www.facebook.com/ALI-BLACK-1462867630661015</t>
  </si>
  <si>
    <t>https://ra.co/dj/alienata</t>
  </si>
  <si>
    <t>https://ra.co/dj/alisha</t>
  </si>
  <si>
    <t>alishadj.uk@outlook.com</t>
  </si>
  <si>
    <t>Alizon Tara</t>
  </si>
  <si>
    <t>Alizon,</t>
  </si>
  <si>
    <t>alisontara@gmail.com</t>
  </si>
  <si>
    <t>https://ra.co/dj/kadosh/biography</t>
  </si>
  <si>
    <t>https://ra.co/dj/sidra</t>
  </si>
  <si>
    <t xml:space="preserve">Anastasia, </t>
  </si>
  <si>
    <t>anstascia@gmail.com</t>
  </si>
  <si>
    <t>https://ra.co/dj/blondish</t>
  </si>
  <si>
    <t>Anderson Noise</t>
  </si>
  <si>
    <t>Anderson,</t>
  </si>
  <si>
    <t>andersonnoise@icloud.com</t>
  </si>
  <si>
    <t xml:space="preserve">Anderson, </t>
  </si>
  <si>
    <t>andersonnoise@uol.com.br</t>
  </si>
  <si>
    <t>https://ra.co/dj/andersonnoise</t>
  </si>
  <si>
    <t>https://ra.co/dj/gebrüderteichmann</t>
  </si>
  <si>
    <t>https://ra.co/dj/andrastoth</t>
  </si>
  <si>
    <t>https://ra.co/dj/andrevii/biography</t>
  </si>
  <si>
    <t>https://ra.co/dj/oddeven</t>
  </si>
  <si>
    <t>DJ Cream</t>
  </si>
  <si>
    <t>Andrea</t>
  </si>
  <si>
    <t>smileandstayhigh@gmail.com</t>
  </si>
  <si>
    <t>https://ra.co/dj/dualismosounditaly</t>
  </si>
  <si>
    <t>https://ra.co/dj/andreacalandra</t>
  </si>
  <si>
    <t>https://ra.co/dj/andreadave</t>
  </si>
  <si>
    <t>https://ra.co/dj/burden</t>
  </si>
  <si>
    <t>https://www.instagram.com/andrea_drappi_spellband/</t>
  </si>
  <si>
    <t>Andreas Horvat</t>
  </si>
  <si>
    <t>andreas.horvat@gmx.de</t>
  </si>
  <si>
    <t>https://www.facebook.com/Andreas-Horvat-152962671954420</t>
  </si>
  <si>
    <t>https://www.facebook.com/soundprocess</t>
  </si>
  <si>
    <t>https://ra.co/dj/dunmorepark</t>
  </si>
  <si>
    <t>https://ra.co/dj/andrewmeller</t>
  </si>
  <si>
    <t>https://ra.co/dj/andrewsoul</t>
  </si>
  <si>
    <t>https://ra.co/dj/ash</t>
  </si>
  <si>
    <t>Moldova</t>
  </si>
  <si>
    <t>https://ra.co/dj/andreydjackonda</t>
  </si>
  <si>
    <t>https://ra.co/dj/buzzcompass</t>
  </si>
  <si>
    <t>https://ra.co/dj/kreattones</t>
  </si>
  <si>
    <t>Andy Cato</t>
  </si>
  <si>
    <t>andycato@mac.com</t>
  </si>
  <si>
    <t>https://ra.co/dj/andycato</t>
  </si>
  <si>
    <t>Urugauy</t>
  </si>
  <si>
    <t>https://ra.co/dj/anii</t>
  </si>
  <si>
    <t>Bolivia</t>
  </si>
  <si>
    <t>Anja,</t>
  </si>
  <si>
    <t>info@anjaschneider.com</t>
  </si>
  <si>
    <t>anja@anjaschneider.com</t>
  </si>
  <si>
    <t>https://ra.co/dj/anjaschneider</t>
  </si>
  <si>
    <t>https://www.facebook.com/FrauAnke</t>
  </si>
  <si>
    <t>https://ra.co/dj/annahaleta</t>
  </si>
  <si>
    <t>https://ra.co/dj/djanna</t>
  </si>
  <si>
    <t>https://ra.co/dj/annieerrez</t>
  </si>
  <si>
    <t>https://ra.co/dj/anniemac</t>
  </si>
  <si>
    <t>https://ra.co/dj/stan</t>
  </si>
  <si>
    <t>https://ra.co/dj/yse</t>
  </si>
  <si>
    <t>https://ra.co/dj/antss</t>
  </si>
  <si>
    <t>https://ra.co/dj/barnt</t>
  </si>
  <si>
    <t>https://ra.co/dj/absolute.</t>
  </si>
  <si>
    <t>https://ra.co/dj/anthonyrother</t>
  </si>
  <si>
    <t>https://ra.co/dj/moca</t>
  </si>
  <si>
    <t>Estonia</t>
  </si>
  <si>
    <t>https://www.facebook.com/neuronphase</t>
  </si>
  <si>
    <t>https://ra.co/dj/andybros</t>
  </si>
  <si>
    <t>https://ra.co/dj/antoineacumen</t>
  </si>
  <si>
    <t>https://ra.co/dj/acumen</t>
  </si>
  <si>
    <t>https://ra.co/dj/antondhouran</t>
  </si>
  <si>
    <t>https://www.facebook.com/antonkubikovdj</t>
  </si>
  <si>
    <t>https://www.facebook.com/selidosmusic</t>
  </si>
  <si>
    <t>https://ra.co/dj/djvibe</t>
  </si>
  <si>
    <t>https://ra.co/dj/antoniopica</t>
  </si>
  <si>
    <t>https://ra.co/dj/antonypl</t>
  </si>
  <si>
    <t>https://www.facebook.com/Aprapta.ApraptaMusic</t>
  </si>
  <si>
    <t>https://ra.co/dj/funkerman</t>
  </si>
  <si>
    <t>https://ra.co/dj/arkajo</t>
  </si>
  <si>
    <t>https://ra.co/dj/boddhisatva</t>
  </si>
  <si>
    <t>https://ra.co/dj/arnauddaleo</t>
  </si>
  <si>
    <t>https://ra.co/dj/aronestocolmo</t>
  </si>
  <si>
    <t>https://ra.co/dj/arroproy</t>
  </si>
  <si>
    <t>Algeria</t>
  </si>
  <si>
    <t>https://ra.co/dj/artemharchenko</t>
  </si>
  <si>
    <t>https://ra.co/dj/tunnelsigns</t>
  </si>
  <si>
    <t>https://soundcloud.com/ajcouque</t>
  </si>
  <si>
    <t>https://ra.co/dj/assal</t>
  </si>
  <si>
    <t>https://ra.co/dj/atish</t>
  </si>
  <si>
    <t>https://ra.co/dj/fiberoot</t>
  </si>
  <si>
    <t>Panama</t>
  </si>
  <si>
    <t>https://soundcloud.com/awsiproject</t>
  </si>
  <si>
    <t>https://ra.co/dj/atfc</t>
  </si>
  <si>
    <t>https://ra.co/dj/babayaga</t>
  </si>
  <si>
    <t>Dubai (UAE)</t>
  </si>
  <si>
    <t>https://ra.co/dj/baileyibbs</t>
  </si>
  <si>
    <t>https://ra.co/dj/miketiv</t>
  </si>
  <si>
    <t>https://ra.co/dj/norwell</t>
  </si>
  <si>
    <t>https://ra.co/dj/baldogallego</t>
  </si>
  <si>
    <t>Bart Van Rijn</t>
  </si>
  <si>
    <t>info@bartvanrijn.net</t>
  </si>
  <si>
    <t>https://www.facebook.com/bartvanrijn1/</t>
  </si>
  <si>
    <t>https://ra.co/dj/bartolomeo</t>
  </si>
  <si>
    <t>https://ra.co/dj/barut</t>
  </si>
  <si>
    <t>https://ra.co/dj/basamro</t>
  </si>
  <si>
    <t>https://ra.co/dj/basroos</t>
  </si>
  <si>
    <t>https://ra.co/dj/basseldarwish</t>
  </si>
  <si>
    <t>https://ra.co/dj/bastigrub</t>
  </si>
  <si>
    <t>https://ra.co/dj/nouhad</t>
  </si>
  <si>
    <t>https://ra.co/dj/benbuiteindijk</t>
  </si>
  <si>
    <t>https://ra.co/dj/benhemsley</t>
  </si>
  <si>
    <t>https://ra.co/dj/benseagren</t>
  </si>
  <si>
    <t>https://ra.co/dj/benediktfrey</t>
  </si>
  <si>
    <t>https://ra.co/dj/cherriep</t>
  </si>
  <si>
    <t>https://ra.co/dj/kaxxxor</t>
  </si>
  <si>
    <t>https://ra.co/dj/benjib</t>
  </si>
  <si>
    <t>Benny Rodrigues</t>
  </si>
  <si>
    <t xml:space="preserve">Benny, </t>
  </si>
  <si>
    <t>info@bennyrodrigues.com</t>
  </si>
  <si>
    <t>https://ra.co/dj/bennyrodrigues</t>
  </si>
  <si>
    <t>https://ra.co/dj/voyeur</t>
  </si>
  <si>
    <t>https://ra.co/dj/bensonherbert</t>
  </si>
  <si>
    <t>https://ra.co/dj/belanuit</t>
  </si>
  <si>
    <t>https://ra.co/dj/lebabar</t>
  </si>
  <si>
    <t>https://ra.co/dj/siesta</t>
  </si>
  <si>
    <t>https://ra.co/dj/byorn</t>
  </si>
  <si>
    <t>https://soundcloud.com/slothboogie/sblp001-soul-wun-thank-you-st</t>
  </si>
  <si>
    <t>https://ra.co/dj/plantyherbs</t>
  </si>
  <si>
    <t>https://ra.co/dj/bobbystarrr</t>
  </si>
  <si>
    <t>https://ra.co/dj/calagna</t>
  </si>
  <si>
    <t>https://ra.co/dj/xcoast</t>
  </si>
  <si>
    <t>boris@borisbunnik.com</t>
  </si>
  <si>
    <t>https://ra.co/dj/conforce</t>
  </si>
  <si>
    <t>https://ra.co/dj/brandonernst</t>
  </si>
  <si>
    <t>Brendon Moeller</t>
  </si>
  <si>
    <t>Brent,</t>
  </si>
  <si>
    <t>steadfastrecords@gmail.com</t>
  </si>
  <si>
    <t>Auntie Flo</t>
  </si>
  <si>
    <t>briandsouza1@gmail.com</t>
  </si>
  <si>
    <t>https://ra.co/dj/auntieflo</t>
  </si>
  <si>
    <t>https://ra.co/dj/brinaknaus</t>
  </si>
  <si>
    <t>https://ra.co/dj/hanssen</t>
  </si>
  <si>
    <t>https://ra.co/dj/bruce</t>
  </si>
  <si>
    <t>https://ra.co/dj/brunocurtis</t>
  </si>
  <si>
    <t>https://ra.co/dj/brunomezomosoccal</t>
  </si>
  <si>
    <t>Luxembourg</t>
  </si>
  <si>
    <t>https://ra.co/dj/brunosilva</t>
  </si>
  <si>
    <t>https://ra.co/dj/bryanjones</t>
  </si>
  <si>
    <t>https://ra.co/dj/bushwacka!</t>
  </si>
  <si>
    <t>Byron Westbrook</t>
  </si>
  <si>
    <t xml:space="preserve">Byron, </t>
  </si>
  <si>
    <t>byronwestbrook@gmail.com</t>
  </si>
  <si>
    <t>https://ra.co/dj/byronwestbrook</t>
  </si>
  <si>
    <t>Mr C</t>
  </si>
  <si>
    <t xml:space="preserve">C, </t>
  </si>
  <si>
    <t>promos.mrc@superfreq.org</t>
  </si>
  <si>
    <t>Slovakia</t>
  </si>
  <si>
    <t>Puerto Rico</t>
  </si>
  <si>
    <t>https://www.facebook.com/cwendymusic</t>
  </si>
  <si>
    <t>https://www.facebook.com/rulo.music</t>
  </si>
  <si>
    <t>https://www.instagram.com/cardia_musik/</t>
  </si>
  <si>
    <t>https://ra.co/dj/carista</t>
  </si>
  <si>
    <t>Carlo Lio</t>
  </si>
  <si>
    <t>djcarlolio@yahoo.com</t>
  </si>
  <si>
    <t>https://ra.co/dj/carlolio</t>
  </si>
  <si>
    <t>https://ra.co/dj/carloruetz</t>
  </si>
  <si>
    <t>https://ra.co/dj/roldan</t>
  </si>
  <si>
    <t>https://ra.co/dj/carlosa</t>
  </si>
  <si>
    <t>https://ra.co/dj/carlosfrancisco@mac.com</t>
  </si>
  <si>
    <t>https://www.facebook.com/freigeistkoeln.de/</t>
  </si>
  <si>
    <t>https://ra.co/dj/claudiocaruso</t>
  </si>
  <si>
    <t>CASSIMM</t>
  </si>
  <si>
    <t xml:space="preserve">Cassim, </t>
  </si>
  <si>
    <t>cassimmpromo@gmail.com</t>
  </si>
  <si>
    <t>https://ra.co/dj/cassimm</t>
  </si>
  <si>
    <t>cassimmusic@gmail.com</t>
  </si>
  <si>
    <t>https://ra.co/dj/chinau</t>
  </si>
  <si>
    <t>Cera Alba (Illusion, Hot Creations)</t>
  </si>
  <si>
    <t>Cera,</t>
  </si>
  <si>
    <t>cera_alba@hotmail.com</t>
  </si>
  <si>
    <t>https://ra.co/dj/rroxymore</t>
  </si>
  <si>
    <t>https://ra.co/dj/cesarfunck</t>
  </si>
  <si>
    <t>https://ra.co/dj/cesarhauy</t>
  </si>
  <si>
    <t>https://ra.co/dj/cesarevsdisorder</t>
  </si>
  <si>
    <t>https://ra.co/dj/thyladomid</t>
  </si>
  <si>
    <t>Charles Godard</t>
  </si>
  <si>
    <t>charles@whenwedip.com</t>
  </si>
  <si>
    <t>https://ra.co/dj/charlesgodard</t>
  </si>
  <si>
    <t>https://ra.co/dj/charliebanks</t>
  </si>
  <si>
    <t>https://ra.co/dj/charlieburrows</t>
  </si>
  <si>
    <t>Chelina Manuhutu</t>
  </si>
  <si>
    <t>Chelina</t>
  </si>
  <si>
    <t>info@chelina-manuhutu.com</t>
  </si>
  <si>
    <t xml:space="preserve">Chelina, </t>
  </si>
  <si>
    <t>chelinamanuhutupromos@gmail.com</t>
  </si>
  <si>
    <t>chelinamanuhutu@hotmail.com</t>
  </si>
  <si>
    <t>https://ra.co/dj/vern</t>
  </si>
  <si>
    <t>Czech Republic</t>
  </si>
  <si>
    <t>https://ra.co/dj/manik</t>
  </si>
  <si>
    <t>https://ra.co/dj/massey&amp;paulette</t>
  </si>
  <si>
    <t>Chris Carrier</t>
  </si>
  <si>
    <t>chris.carrier@wanadoo.fr</t>
  </si>
  <si>
    <t>Chris Tietjen</t>
  </si>
  <si>
    <t>chris-tietjen@web.de</t>
  </si>
  <si>
    <t>https://ra.co/dj/bwi-bwi</t>
  </si>
  <si>
    <t>https://ra.co/dj/chrismossacid</t>
  </si>
  <si>
    <r>
      <rPr>
        <rFont val="Arial"/>
        <color rgb="FF1155CC"/>
        <sz val="10.0"/>
        <u/>
      </rPr>
      <t>promos@mehlor.com</t>
    </r>
  </si>
  <si>
    <t>https://ra.co/dj/christianmartin</t>
  </si>
  <si>
    <t>https://ra.co/dj/christianmtnielson</t>
  </si>
  <si>
    <t>https://ra.co/dj/christiannielsen</t>
  </si>
  <si>
    <t>https://ra.co/dj/christophdeckert</t>
  </si>
  <si>
    <t>https://ra.co/dj/christophesalin</t>
  </si>
  <si>
    <t>https://ra.co/dj/sonodab</t>
  </si>
  <si>
    <t>https://ra.co/dj/djchus</t>
  </si>
  <si>
    <t>https://soundcloud.com/clariannorth</t>
  </si>
  <si>
    <t>https://ra.co/dj/claudemonnet</t>
  </si>
  <si>
    <t>barclay@dirtybirdrecords.com</t>
  </si>
  <si>
    <t>Claude Von Stroke (Dirtybird)</t>
  </si>
  <si>
    <t>vonstrokepromo@crenshawcreative.com</t>
  </si>
  <si>
    <t>https://ra.co/dj/claudialovisa</t>
  </si>
  <si>
    <t>https://soundcloud.com/claudia-tejeda</t>
  </si>
  <si>
    <t>https://ra.co/dj/claudioricci</t>
  </si>
  <si>
    <t>https://ra.co/dj/djclea</t>
  </si>
  <si>
    <t>Clive Henry (Circoloco @ DC10)</t>
  </si>
  <si>
    <t>Clive,</t>
  </si>
  <si>
    <t>clivehenryone@gmail.com</t>
  </si>
  <si>
    <t>https://ra.co/dj/clovis</t>
  </si>
  <si>
    <t>https://ra.co/dj/cococole</t>
  </si>
  <si>
    <t>https://ra.co/dj/codycodes</t>
  </si>
  <si>
    <t>https://ra.co/dj/codycurrie</t>
  </si>
  <si>
    <t>https://ra.co/dj/coeus</t>
  </si>
  <si>
    <t>https://ra.co/dj/colyn</t>
  </si>
  <si>
    <t>https://ra.co/dj/djcoreybaker@gmail.com</t>
  </si>
  <si>
    <t>https://ra.co/dj/cortes</t>
  </si>
  <si>
    <t>https://www.facebook.com/floskamusic/</t>
  </si>
  <si>
    <t>https://ra.co/dj/cosmin</t>
  </si>
  <si>
    <t>https://ra.co/dj/cosmjn</t>
  </si>
  <si>
    <t>https://www.facebook.com/cosminhoratiuofficial/</t>
  </si>
  <si>
    <t>https://ra.co/dj/coss</t>
  </si>
  <si>
    <t>https://ra.co/dj/coyu</t>
  </si>
  <si>
    <t>https://ra.co/dj/craigsmith</t>
  </si>
  <si>
    <t>https://ra.co/dj/cristhianbalcazar</t>
  </si>
  <si>
    <t>https://ra.co/dj/cristianv.percussion@hotmail.it</t>
  </si>
  <si>
    <t>https://ra.co/dj/cristiano</t>
  </si>
  <si>
    <t>https://ra.co/dj/cuartero</t>
  </si>
  <si>
    <t>https://ra.co/dj/cuky</t>
  </si>
  <si>
    <t>https://www.facebook.com/RuzeUK</t>
  </si>
  <si>
    <t>https://ra.co/dj/dalemiddleton</t>
  </si>
  <si>
    <t>https://ra.co/dj/dalfie</t>
  </si>
  <si>
    <t>lazarus@crosstownrebels.com</t>
  </si>
  <si>
    <t>https://ra.co/dj/damianlazarus</t>
  </si>
  <si>
    <t>lazaruspromos@crosstownrebels.com</t>
  </si>
  <si>
    <t>https://ra.co/dj/keymono/housemasterflash</t>
  </si>
  <si>
    <t>https://ra.co/dj/damonjee</t>
  </si>
  <si>
    <t>https://ra.co/dj/danfarserelli</t>
  </si>
  <si>
    <t>https://ra.co/dj/danonly</t>
  </si>
  <si>
    <t>https://ra.co/dj/soulbutton</t>
  </si>
  <si>
    <t>https://ra.co/dj/timeleft</t>
  </si>
  <si>
    <t>https://www.facebook.com/dannythewabbit</t>
  </si>
  <si>
    <t>https://ra.co/dj/danielcuda</t>
  </si>
  <si>
    <t>https://ra.co/dj/danielmeister</t>
  </si>
  <si>
    <t>https://ra.co/dj/danielwahl</t>
  </si>
  <si>
    <t>https://ra.co/dj/laut&amp;luise</t>
  </si>
  <si>
    <t>Dominican Republic</t>
  </si>
  <si>
    <t>https://ra.co/dj/danieledimartino</t>
  </si>
  <si>
    <t>https://www.facebook.com/DJDanniB/</t>
  </si>
  <si>
    <t>https://ra.co/dj/dannyserrano</t>
  </si>
  <si>
    <t>https://ra.co/dj/dario-detroitnitz</t>
  </si>
  <si>
    <t>Darius Syrossian (Tribal Sessions)</t>
  </si>
  <si>
    <t xml:space="preserve">Darius, </t>
  </si>
  <si>
    <t>darius1000@hotmail.com</t>
  </si>
  <si>
    <t>https://ra.co/dj/darkoesser</t>
  </si>
  <si>
    <t>https://ra.co/dj/darkomilosevic</t>
  </si>
  <si>
    <t>https://ra.co/dj/dasco</t>
  </si>
  <si>
    <t>https://ra.co/dj/daveseaman</t>
  </si>
  <si>
    <t>https://ra.co/dj/daveharvey</t>
  </si>
  <si>
    <t>https://ra.co/dj/davemeyer</t>
  </si>
  <si>
    <t>https://ra.co/dj/daveyasprey</t>
  </si>
  <si>
    <t>https://ra.co/dj/rojid</t>
  </si>
  <si>
    <t>https://ra.co/dj/chamas</t>
  </si>
  <si>
    <t>https://ra.co/dj/daveanthony</t>
  </si>
  <si>
    <t>https://ra.co/dj/davi</t>
  </si>
  <si>
    <t>https://ra.co/dj/davidaurel</t>
  </si>
  <si>
    <t>https://ra.co/dj/davidjach</t>
  </si>
  <si>
    <t>https://ra.co/dj/davidmontoya73@gmail.com</t>
  </si>
  <si>
    <t>https://ra.co/dj/ordonez</t>
  </si>
  <si>
    <t>https://ra.co/dj/stdavid</t>
  </si>
  <si>
    <t>https://soundcloud.com/dandelooldn</t>
  </si>
  <si>
    <t>https://www.facebook.com/DavidSanOficial</t>
  </si>
  <si>
    <t>https://www.facebook.com/smollito/</t>
  </si>
  <si>
    <t>Davide Squillace</t>
  </si>
  <si>
    <t>info@thisandthatlab.com</t>
  </si>
  <si>
    <t>m@thisandthatlab.com</t>
  </si>
  <si>
    <t>promo@thisandthatlab.com</t>
  </si>
  <si>
    <t>https://ra.co/dj/davinamoss</t>
  </si>
  <si>
    <t>https://ra.co/dj/davis</t>
  </si>
  <si>
    <t>https://ra.co/dj/dawl</t>
  </si>
  <si>
    <t>https://ra.co/dj/delamaso</t>
  </si>
  <si>
    <t>Deborah De Luca</t>
  </si>
  <si>
    <t>deborahdeluca@live.it</t>
  </si>
  <si>
    <t>https://ra.co/dj/deborahdeluca</t>
  </si>
  <si>
    <t>https://ra.co/dj/meb-distribution</t>
  </si>
  <si>
    <t>Delta Funktionen</t>
  </si>
  <si>
    <t>info@deltafunktionen.net</t>
  </si>
  <si>
    <t>https://ra.co/dj/deltafunktionen</t>
  </si>
  <si>
    <t>https://ra.co/dj/demarkuslewis</t>
  </si>
  <si>
    <t>https://ra.co/dj/demi</t>
  </si>
  <si>
    <t>https://ra.co/dj/denishu</t>
  </si>
  <si>
    <t>https://ra.co/dj/denisa</t>
  </si>
  <si>
    <t>https://ra.co/dj/rhythmpeople</t>
  </si>
  <si>
    <t>Patrick Topping</t>
  </si>
  <si>
    <t>patricktopping@hotmail.com</t>
  </si>
  <si>
    <t>https://ra.co/dj/denniscruz</t>
  </si>
  <si>
    <t>Dennis Ferrer¬†</t>
  </si>
  <si>
    <t>dennis@objektivity.com</t>
  </si>
  <si>
    <t>https://ra.co/dj/dennisferrer¬†</t>
  </si>
  <si>
    <t>https://ra.co/dj/dennisquin</t>
  </si>
  <si>
    <t>https://ra.co/dj/dennisruijer</t>
  </si>
  <si>
    <t>https://ra.co/dj/dezza</t>
  </si>
  <si>
    <t>https://ra.co/dj/detlef</t>
  </si>
  <si>
    <t>https://ra.co/dj/devstar</t>
  </si>
  <si>
    <t>https://ra.co/dj/montblvck</t>
  </si>
  <si>
    <t>https://www.facebook.com/diegokrause</t>
  </si>
  <si>
    <t>https://www.facebook.com/Dierumusic</t>
  </si>
  <si>
    <t>https://ra.co/dj/diegometrika</t>
  </si>
  <si>
    <t>https://ra.co/dj/diegosantana</t>
  </si>
  <si>
    <t>https://www.facebook.com/DimiWilson/</t>
  </si>
  <si>
    <t>https://ra.co/dj/dinolenny</t>
  </si>
  <si>
    <t>https://www.deejay.de/suolo</t>
  </si>
  <si>
    <t>https://www.deejay.de/direkt</t>
  </si>
  <si>
    <t>https://ra.co/dj/djv</t>
  </si>
  <si>
    <t>https://ra.co/dj/dimitrischnider</t>
  </si>
  <si>
    <t>https://ra.co/dj/dimitriveimar</t>
  </si>
  <si>
    <t>https://www.facebook.com/Larionovmusic</t>
  </si>
  <si>
    <t>https://ra.co/dj/soledrifter</t>
  </si>
  <si>
    <t>https://ra.co/dj/dombresky</t>
  </si>
  <si>
    <t>https://ra.co/dj/dominicmartin</t>
  </si>
  <si>
    <t>Dominik,</t>
  </si>
  <si>
    <t>promo@dominik-eulberg.de</t>
  </si>
  <si>
    <t>https://ra.co/dj/dominikeulberg</t>
  </si>
  <si>
    <t>https://ra.co/dj/donaes</t>
  </si>
  <si>
    <t>https://ra.co/dj/doomwrok</t>
  </si>
  <si>
    <t>https://ra.co/dj/doriancraft</t>
  </si>
  <si>
    <t>https://ra.co/dj/dosem</t>
  </si>
  <si>
    <t>https://ra.co/dj/doudoumd</t>
  </si>
  <si>
    <t>https://ra.co/dj/drgseries</t>
  </si>
  <si>
    <t>https://ra.co/dj/dragosungureanu</t>
  </si>
  <si>
    <t>https://ra.co/dj/masivarium</t>
  </si>
  <si>
    <t>https://ra.co/dj/dragutesku</t>
  </si>
  <si>
    <t>https://ra.co/dj/dubfound</t>
  </si>
  <si>
    <t>https://ra.co/dj/dusan</t>
  </si>
  <si>
    <t>https://ra.co/dj/ceilicollective</t>
  </si>
  <si>
    <t>https://ra.co/dj/elibury</t>
  </si>
  <si>
    <t>https://ra.co/dj/eddiedanielli</t>
  </si>
  <si>
    <t>https://ra.co/dj/eddieplenty</t>
  </si>
  <si>
    <t>https://ra.co/dj/eddym</t>
  </si>
  <si>
    <t>https://ra.co/dj/eddymunsen</t>
  </si>
  <si>
    <t>https://ra.co/dj/ednine</t>
  </si>
  <si>
    <t>https://ra.co/dj/eduimbernon</t>
  </si>
  <si>
    <t>https://ra.co/dj/eelkowijnja</t>
  </si>
  <si>
    <t>https://www.facebook.com/BearTrax1</t>
  </si>
  <si>
    <t>https://ra.co/dj/ejeca</t>
  </si>
  <si>
    <t>https://ra.co/dj/soulfeed</t>
  </si>
  <si>
    <t>https://ra.co/dj/eliabutbul</t>
  </si>
  <si>
    <t>https://ra.co/dj/elibrown</t>
  </si>
  <si>
    <t>https://ra.co/dj/eliacordaro</t>
  </si>
  <si>
    <t>https://ra.co/dj/elias</t>
  </si>
  <si>
    <t>https://www.facebook.com/ElijahSomethingAus/</t>
  </si>
  <si>
    <t>https://ra.co/dj/soela</t>
  </si>
  <si>
    <t>https://ra.co/dj/elisaelisa</t>
  </si>
  <si>
    <t>https://www.facebook.com/elizarosemusic</t>
  </si>
  <si>
    <t>https://ra.co/dj/elladevuono</t>
  </si>
  <si>
    <t>https://ra.co/dj/ellenallien</t>
  </si>
  <si>
    <t>https://ra.co/dj/elliottlion</t>
  </si>
  <si>
    <t>https://ra.co/dj/keano</t>
  </si>
  <si>
    <t>https://ra.co/dj/robbelleville</t>
  </si>
  <si>
    <t>https://www.facebook.com/lezandlez/</t>
  </si>
  <si>
    <t>https://ra.co/dj/emanuelsatie</t>
  </si>
  <si>
    <t>https://ra.co/dj/emmeran</t>
  </si>
  <si>
    <t>https://ra.co/dj/djtarter</t>
  </si>
  <si>
    <t>https://ra.co/dj/emmaeluize</t>
  </si>
  <si>
    <t>https://ra.co/dj/emmaiovino</t>
  </si>
  <si>
    <t>https://ra.co/dj/enricosangiuliano</t>
  </si>
  <si>
    <t>https://ra.co/dj/entoniu&amp;agape</t>
  </si>
  <si>
    <t>https://ra.co/dj/ericmaltz</t>
  </si>
  <si>
    <t>https://ra.co/dj/t'sbox</t>
  </si>
  <si>
    <t>https://www.facebook.com/DJericfetcher</t>
  </si>
  <si>
    <t>https://www.facebook.com/ericlunemusic/</t>
  </si>
  <si>
    <t>alkantrax@gmail.com</t>
  </si>
  <si>
    <t>https://ra.co/dj/erolalkan</t>
  </si>
  <si>
    <t>https://ra.co/dj/estebanlara</t>
  </si>
  <si>
    <t>https://ra.co/dj/etiennepierron</t>
  </si>
  <si>
    <t>https://www.facebook.com/eturusheo</t>
  </si>
  <si>
    <t>https://ra.co/dj/evgeniynuzhnov</t>
  </si>
  <si>
    <t>https://ra.co/dj/braunbeck</t>
  </si>
  <si>
    <t>https://ra.co/dj/brokeone</t>
  </si>
  <si>
    <t>https://ra.co/dj/fabiobattaglia</t>
  </si>
  <si>
    <t>https://ra.co/dj/fabiogiunta</t>
  </si>
  <si>
    <t>https://ra.co/dj/fabricedayan</t>
  </si>
  <si>
    <t>Mozambique</t>
  </si>
  <si>
    <t>https://ra.co/dj/breezeandthesun</t>
  </si>
  <si>
    <t>https://www.facebook.com/axkan.techno</t>
  </si>
  <si>
    <t>https://ra.co/dj/felipetorquato</t>
  </si>
  <si>
    <t>https://ra.co/dj/felipebravo</t>
  </si>
  <si>
    <t>https://ra.co/dj/felipegordon</t>
  </si>
  <si>
    <t>https://www.facebook.com/FelixBernhardt</t>
  </si>
  <si>
    <t>https://ra.co/dj/fennec</t>
  </si>
  <si>
    <t>https://ra.co/dj/ferruhberkadalioglu</t>
  </si>
  <si>
    <t>https://ra.co/dj/djfiddla</t>
  </si>
  <si>
    <t>https://ra.co/dj/szch</t>
  </si>
  <si>
    <t>https://ra.co/dj/filippofedetto</t>
  </si>
  <si>
    <t>https://ra.co/dj/djfiskars</t>
  </si>
  <si>
    <t>https://ra.co/dj/floriankruse</t>
  </si>
  <si>
    <t>https://ra.co/dj/folamour</t>
  </si>
  <si>
    <t>https://ra.co/dj/franbortolossi</t>
  </si>
  <si>
    <t>https://ra.co/dj/dos</t>
  </si>
  <si>
    <t>https://ra.co/dj/francescochiocci@hotmail.it</t>
  </si>
  <si>
    <t>https://ra.co/dj/francescoquieti</t>
  </si>
  <si>
    <t>https://ra.co/dj/francys</t>
  </si>
  <si>
    <t>https://www.facebook.com/FrancescoMaddalenaDJ</t>
  </si>
  <si>
    <t>https://ra.co/dj/francescomiele</t>
  </si>
  <si>
    <t>https://ra.co/dj/francescomonti</t>
  </si>
  <si>
    <t>https://ra.co/dj/franciscoallendes</t>
  </si>
  <si>
    <t>infos@realtonerecords.com</t>
  </si>
  <si>
    <t>https://ra.co/dj/francobianco</t>
  </si>
  <si>
    <t>François X</t>
  </si>
  <si>
    <t>info@francois-x.com</t>
  </si>
  <si>
    <t>https://ra.co/dj/françoisx</t>
  </si>
  <si>
    <t>https://ra.co/dj/herblf</t>
  </si>
  <si>
    <t>https://ra.co/dj/motech</t>
  </si>
  <si>
    <t>https://ra.co/dj/frankievertigo</t>
  </si>
  <si>
    <t>https://www.facebook.com/FrankyJonesMusic</t>
  </si>
  <si>
    <t>info@wellmaintained.co.uk</t>
  </si>
  <si>
    <t>https://ra.co/dj/fredberthet</t>
  </si>
  <si>
    <t>https://ra.co/dj/freddybe</t>
  </si>
  <si>
    <t>https://ra.co/dj/frederic</t>
  </si>
  <si>
    <t>https://ra.co/dj/polarsun(frederic0</t>
  </si>
  <si>
    <t>https://ra.co/dj/freiboitar</t>
  </si>
  <si>
    <t>https://ra.co/dj/rhode&amp;brown</t>
  </si>
  <si>
    <t>https://ra.co/dj/fulviocala</t>
  </si>
  <si>
    <t>https://ra.co/dj/gabe</t>
  </si>
  <si>
    <t>https://ra.co/dj/djpp</t>
  </si>
  <si>
    <t>https://ra.co/dj/gabrieltichauer</t>
  </si>
  <si>
    <t>https://ra.co/dj/gabrieltorres</t>
  </si>
  <si>
    <t>https://ra.co/dj/gabril</t>
  </si>
  <si>
    <t>Gaetano Parisio</t>
  </si>
  <si>
    <t>info@gaetanoparisio.com</t>
  </si>
  <si>
    <t>https://ra.co/dj/gaetanoparisio</t>
  </si>
  <si>
    <t>https://ra.co/dj/djjes</t>
  </si>
  <si>
    <t>https://ra.co/dj/manuelagandolfo</t>
  </si>
  <si>
    <t>https://ra.co/dj/gastonzani</t>
  </si>
  <si>
    <t>https://ra.co/dj/blot</t>
  </si>
  <si>
    <t>https://ra.co/dj/matador</t>
  </si>
  <si>
    <t>Gavin Herlihy</t>
  </si>
  <si>
    <t>gavin@gavinherlihy.com</t>
  </si>
  <si>
    <t>https://ra.co/dj/gavinhardkiss</t>
  </si>
  <si>
    <t>https://ra.co/dj/gelabril</t>
  </si>
  <si>
    <t>https://ra.co/dj/djhell</t>
  </si>
  <si>
    <t>https://ra.co/dj/gentianrizaj</t>
  </si>
  <si>
    <t>https://ra.co/dj/jojoangel</t>
  </si>
  <si>
    <t>https://ra.co/dj/georgesmeddles</t>
  </si>
  <si>
    <t>https://ra.co/dj/gestalt</t>
  </si>
  <si>
    <t>https://ra.co/dj/ghedionbehonegne</t>
  </si>
  <si>
    <t>https://ra.co/dj/giom</t>
  </si>
  <si>
    <t>https://ra.co/dj/giorgiomaulini</t>
  </si>
  <si>
    <t>https://ra.co/dj/giorgiomenegatti</t>
  </si>
  <si>
    <t>https://ra.co/dj/giovannyaparicio</t>
  </si>
  <si>
    <t>https://ra.co/dj/warind</t>
  </si>
  <si>
    <t>https://ra.co/dj/georgeprivatti</t>
  </si>
  <si>
    <t>https://ra.co/dj/gomolemontlailane</t>
  </si>
  <si>
    <t>https://ra.co/dj/saintgöran</t>
  </si>
  <si>
    <t>https://www.facebook.com/gorgemannheim/</t>
  </si>
  <si>
    <t>https://ra.co/dj/wnimanie</t>
  </si>
  <si>
    <t>Gozlan</t>
  </si>
  <si>
    <t>ofekgozlan2@gmail.com</t>
  </si>
  <si>
    <t>Sinden</t>
  </si>
  <si>
    <t>gsinden@mac.com</t>
  </si>
  <si>
    <t>https://ra.co/dj/graemesinden</t>
  </si>
  <si>
    <t>Graziano Raffa</t>
  </si>
  <si>
    <t xml:space="preserve">Graiano, </t>
  </si>
  <si>
    <t>grazianoraffa@gmail.com</t>
  </si>
  <si>
    <t>https://ra.co/dj/grazianoraffa</t>
  </si>
  <si>
    <t>Grand Theft</t>
  </si>
  <si>
    <t>grandtheft@gmail.com</t>
  </si>
  <si>
    <t>Grant Manning-James</t>
  </si>
  <si>
    <t>Grant,</t>
  </si>
  <si>
    <t>grantmanningjames@hotmail.co.uk</t>
  </si>
  <si>
    <t>Greg Kozo</t>
  </si>
  <si>
    <t xml:space="preserve">Greg, </t>
  </si>
  <si>
    <t>gregkozo@yahoo.fr</t>
  </si>
  <si>
    <t>https://ra.co/dj/gregkozo</t>
  </si>
  <si>
    <t>Greg Pidcock</t>
  </si>
  <si>
    <t>greg.pidcock@gmail.com</t>
  </si>
  <si>
    <t>https://ra.co/dj/gregpidcock</t>
  </si>
  <si>
    <t>Delon (Way Of House)</t>
  </si>
  <si>
    <t>greg@wayofhouse.com</t>
  </si>
  <si>
    <t>Greggo G</t>
  </si>
  <si>
    <t xml:space="preserve">Grego, </t>
  </si>
  <si>
    <t>DJGREGO.G@GMAIL.COM</t>
  </si>
  <si>
    <t>https://www.facebook.com/GRINGOGREGOS75/</t>
  </si>
  <si>
    <t>Gregor Salto</t>
  </si>
  <si>
    <t>info@g-rex.com</t>
  </si>
  <si>
    <t>jeroen@g-rex.com</t>
  </si>
  <si>
    <t>gregor thresher</t>
  </si>
  <si>
    <t xml:space="preserve">Gregor, </t>
  </si>
  <si>
    <t>gregor@snipermode.de</t>
  </si>
  <si>
    <t>https://ra.co/dj/gregorthresher</t>
  </si>
  <si>
    <t>Gregor Tresher</t>
  </si>
  <si>
    <t>info@breaknewsoil.com</t>
  </si>
  <si>
    <t>Gregorio Soave</t>
  </si>
  <si>
    <t>Gregorio,</t>
  </si>
  <si>
    <t>gregoriosoave@gmail.com</t>
  </si>
  <si>
    <t>Agent Greg</t>
  </si>
  <si>
    <t>Gregory,</t>
  </si>
  <si>
    <t>promos@agentgreg.com</t>
  </si>
  <si>
    <t>Griff</t>
  </si>
  <si>
    <t xml:space="preserve">Griff, </t>
  </si>
  <si>
    <t>griffartistemail@gmail.com</t>
  </si>
  <si>
    <t>https://ra.co/dj/griff</t>
  </si>
  <si>
    <t>Gui Boratto</t>
  </si>
  <si>
    <t xml:space="preserve">Gui, </t>
  </si>
  <si>
    <t>guiboratto@gmail.com</t>
  </si>
  <si>
    <t>Guido Schneider</t>
  </si>
  <si>
    <t xml:space="preserve">Guido, </t>
  </si>
  <si>
    <t>gs@djguidoschneider.com</t>
  </si>
  <si>
    <t>https://ra.co/dj/guidoschneider</t>
  </si>
  <si>
    <t>guido.schneider@gmx.net</t>
  </si>
  <si>
    <t>Guilherme Konnin</t>
  </si>
  <si>
    <t>guilhermekonnin@me.com</t>
  </si>
  <si>
    <t>Guillaume Coutu Dumont</t>
  </si>
  <si>
    <t>Guillaume,</t>
  </si>
  <si>
    <t>grimauve@icloud.com</t>
  </si>
  <si>
    <t>grimauve@googlemail.com</t>
  </si>
  <si>
    <t>Kimho</t>
  </si>
  <si>
    <t>Guillermo,</t>
  </si>
  <si>
    <t>guillermolam.m@gmail.com</t>
  </si>
  <si>
    <t>Marat Mode</t>
  </si>
  <si>
    <t xml:space="preserve">Guillermo, </t>
  </si>
  <si>
    <t>maratmode@gmail.com</t>
  </si>
  <si>
    <t>Gunther</t>
  </si>
  <si>
    <t>gunther@mezcalspirit.com</t>
  </si>
  <si>
    <t>Guss</t>
  </si>
  <si>
    <t>gustavo@agencialaud.com.br</t>
  </si>
  <si>
    <t xml:space="preserve">Gustavo Rossi </t>
  </si>
  <si>
    <t>Gustavo</t>
  </si>
  <si>
    <t>gustavorassi@mac.com</t>
  </si>
  <si>
    <t>Gustavo Conti</t>
  </si>
  <si>
    <t>gustavoconti@mac.com</t>
  </si>
  <si>
    <t>Gustavo Rassi</t>
  </si>
  <si>
    <t>gustavorassi@me.com</t>
  </si>
  <si>
    <t>Guy Ornadel</t>
  </si>
  <si>
    <t>Guy,</t>
  </si>
  <si>
    <t>guy@ornadel.com</t>
  </si>
  <si>
    <t>https://ra.co/dj/djthree</t>
  </si>
  <si>
    <t>Guy Gerber</t>
  </si>
  <si>
    <t>guygerberpromos@gmail.com</t>
  </si>
  <si>
    <t xml:space="preserve">Guy, </t>
  </si>
  <si>
    <t>gerber@wmeentertainment.com</t>
  </si>
  <si>
    <t>Adam Port</t>
  </si>
  <si>
    <t>fkbookings@wavemusic.com</t>
  </si>
  <si>
    <t>https://ra.co/dj/agentsoftime</t>
  </si>
  <si>
    <t>Anetha</t>
  </si>
  <si>
    <t>booking@claap.net</t>
  </si>
  <si>
    <t>https://ra.co/dj/audiowerner</t>
  </si>
  <si>
    <t>Audiofly</t>
  </si>
  <si>
    <t>bookings@analytictrail.net</t>
  </si>
  <si>
    <t>https://ra.co/dj/cabanne</t>
  </si>
  <si>
    <t>Alvaro Cabana</t>
  </si>
  <si>
    <t>booking@rottencity.net</t>
  </si>
  <si>
    <t>https://ra.co/dj/domenicdagnelli</t>
  </si>
  <si>
    <t xml:space="preserve">Demian </t>
  </si>
  <si>
    <t>laviedartistemusic@gmail.com</t>
  </si>
  <si>
    <t>https://ra.co/dj/italojohnson</t>
  </si>
  <si>
    <t>Archetype Dublin</t>
  </si>
  <si>
    <t>info@archetype.ie</t>
  </si>
  <si>
    <t>https://ra.co/dj/karotte</t>
  </si>
  <si>
    <t>M.ONO</t>
  </si>
  <si>
    <t>m.ono@rose-records.com</t>
  </si>
  <si>
    <t>https://ra.co/dj/mono</t>
  </si>
  <si>
    <t>Rippertton</t>
  </si>
  <si>
    <t>BOOKINGS@RIPPERTON.COM</t>
  </si>
  <si>
    <t>https://ra.co/dj/ripperton</t>
  </si>
  <si>
    <t>12 Bit Booking</t>
  </si>
  <si>
    <t>12bit.booking@gmail.com</t>
  </si>
  <si>
    <t>https://ra.co/dj/se62</t>
  </si>
  <si>
    <t>Art of Tones</t>
  </si>
  <si>
    <t>bookingludovicllorca@gmail.com</t>
  </si>
  <si>
    <t>https://ra.co/dj/veerus</t>
  </si>
  <si>
    <t>Modern House Quintent</t>
  </si>
  <si>
    <t>modernhousequintet@gmail.com</t>
  </si>
  <si>
    <t>4hero</t>
  </si>
  <si>
    <t>4hero@rawcanvasrecords.co.uk</t>
  </si>
  <si>
    <t>https://ra.co/dj/4hero</t>
  </si>
  <si>
    <t>96 Back</t>
  </si>
  <si>
    <t>96BackMusic@gmail.com</t>
  </si>
  <si>
    <t>https://ra.co/dj/96back</t>
  </si>
  <si>
    <t>aæe</t>
  </si>
  <si>
    <t>doubleadoubleeuk@gmail.com</t>
  </si>
  <si>
    <t>https://ra.co/dj/aaee</t>
  </si>
  <si>
    <t>acid boiler coalition</t>
  </si>
  <si>
    <t>acidboiler@gmail.com</t>
  </si>
  <si>
    <t>https://ra.co/dj/acidboilercoalition</t>
  </si>
  <si>
    <t>Acid Kids</t>
  </si>
  <si>
    <t>acidkidsmusic@yahoo.com</t>
  </si>
  <si>
    <t>https://ra.co/dj/acidkids</t>
  </si>
  <si>
    <t>Adam Rahman</t>
  </si>
  <si>
    <t>itsallwarped@gmail.com</t>
  </si>
  <si>
    <t>https://ra.co/dj/adamrahman</t>
  </si>
  <si>
    <t>Airaboi</t>
  </si>
  <si>
    <t>airaboi@gmail.com</t>
  </si>
  <si>
    <t>https://ra.co/dj/airaboi</t>
  </si>
  <si>
    <t>Ajukaja</t>
  </si>
  <si>
    <t>ajukaja@yahoo.com</t>
  </si>
  <si>
    <t>https://ra.co/dj/ajukaja</t>
  </si>
  <si>
    <t>Alaia &amp; Gallo</t>
  </si>
  <si>
    <t>alaiaegallo@gmail.com</t>
  </si>
  <si>
    <t>https://ra.co/dj/alaia&amp;gallo</t>
  </si>
  <si>
    <t>albuquerque@radiolarecords.com</t>
  </si>
  <si>
    <t>https://ra.co/dj/albuquerque</t>
  </si>
  <si>
    <t>Aleks</t>
  </si>
  <si>
    <t>k_k@live.nl</t>
  </si>
  <si>
    <t>https://ra.co/dj/aleks</t>
  </si>
  <si>
    <t>Al Lindrum</t>
  </si>
  <si>
    <t>allindrum@gmail.com</t>
  </si>
  <si>
    <t>https://ra.co/dj/allindrum</t>
  </si>
  <si>
    <t>Alvaro Los Suruba</t>
  </si>
  <si>
    <t>lossuruba@surubasound.com</t>
  </si>
  <si>
    <t>https://ra.co/dj/alvarolossuruba</t>
  </si>
  <si>
    <t>Amonita</t>
  </si>
  <si>
    <t>amonitamusic@gmail.com</t>
  </si>
  <si>
    <t>https://ra.co/dj/amonita</t>
  </si>
  <si>
    <t>getloudsound@gmail.com</t>
  </si>
  <si>
    <t>Amotik</t>
  </si>
  <si>
    <t>amotikmusic@gmail.com</t>
  </si>
  <si>
    <t>https://ra.co/dj/amotik</t>
  </si>
  <si>
    <t>Andhim</t>
  </si>
  <si>
    <t>andhimmusic@googlemail.com</t>
  </si>
  <si>
    <t>https://ra.co/dj/andhim</t>
  </si>
  <si>
    <t>Andre Lodemann</t>
  </si>
  <si>
    <t>promolodemann@gmail.com</t>
  </si>
  <si>
    <t>https://ra.co/dj/andrelodemann</t>
  </si>
  <si>
    <t>Loure</t>
  </si>
  <si>
    <t>contactloure@gmail.com</t>
  </si>
  <si>
    <t>https://ra.co/dj/loure</t>
  </si>
  <si>
    <t>Rob Hes</t>
  </si>
  <si>
    <t>demosrobhes@gmail.com</t>
  </si>
  <si>
    <t>https://ra.co/dj/robhes</t>
  </si>
  <si>
    <t>Robin Fett</t>
  </si>
  <si>
    <t>info@robinfett.nl</t>
  </si>
  <si>
    <t>https://www.facebook.com/djrobinfett</t>
  </si>
  <si>
    <t>Mirwais</t>
  </si>
  <si>
    <t>talktomirwais@gmail.com</t>
  </si>
  <si>
    <t>https://www.facebook.com/mirwaisofficial</t>
  </si>
  <si>
    <t>info@robertbabicz.de</t>
  </si>
  <si>
    <t>https://www.facebook.com/robertbabicz</t>
  </si>
  <si>
    <t>Shacklo</t>
  </si>
  <si>
    <t>shacklo@hotmail.co.uk</t>
  </si>
  <si>
    <t>https://www.facebook.com/Shacklo</t>
  </si>
  <si>
    <t>Somelee</t>
  </si>
  <si>
    <t>someleemusic@gmail.com</t>
  </si>
  <si>
    <t>https://www.facebook.com/someleemusic/</t>
  </si>
  <si>
    <t xml:space="preserve">Circle sky </t>
  </si>
  <si>
    <t>circlesky23@gmail.com</t>
  </si>
  <si>
    <t>FREEDOMS RECS - Deep Tech &amp; Minimal</t>
  </si>
  <si>
    <t>contact.freedom.recs@gmail.com</t>
  </si>
  <si>
    <t>Illyus &amp; Barrientos</t>
  </si>
  <si>
    <t>illyusb@gmail.com</t>
  </si>
  <si>
    <t>info@freerangerecords.co.uk</t>
  </si>
  <si>
    <t>JWLS</t>
  </si>
  <si>
    <t>yummykorn463@gmail.com</t>
  </si>
  <si>
    <t>Kollektiv Tumtrasse</t>
  </si>
  <si>
    <t>kontakt@kollektiv-turmstrasse.de</t>
  </si>
  <si>
    <t>SanRec</t>
  </si>
  <si>
    <t>sanrec.studio@gmail.com</t>
  </si>
  <si>
    <t>sanrec@me.com</t>
  </si>
  <si>
    <t>Shades Of Grey</t>
  </si>
  <si>
    <t>schwa@beefrecords.net</t>
  </si>
  <si>
    <t>Sllash &amp; Doppe</t>
  </si>
  <si>
    <t>sllashdoppe@gmail.com</t>
  </si>
  <si>
    <t>Teenage Mutants</t>
  </si>
  <si>
    <t>teenagemutants808@gmail.com</t>
  </si>
  <si>
    <t>The Outfit (Apollo Music)</t>
  </si>
  <si>
    <t>bulletproofchicago@gmail.com</t>
  </si>
  <si>
    <t>Acid Mondays (2020 Vision, Illusion)</t>
  </si>
  <si>
    <t>alexwolfenden@yahoo.co.uk</t>
  </si>
  <si>
    <t>Kruse &amp; Neurnberg - Kruse &amp; Nuernberg</t>
  </si>
  <si>
    <t>info@kruse-nuernberg.de</t>
  </si>
  <si>
    <t>reflectingsymmetry@gmail.com</t>
  </si>
  <si>
    <t>https://ra.co/dj/alkassian</t>
  </si>
  <si>
    <t>Andi Durrant (Kiss FM UK)</t>
  </si>
  <si>
    <t>promo@thisisdistorted.com</t>
  </si>
  <si>
    <t>https://ra.co/dj/andidurrant</t>
  </si>
  <si>
    <t>Aquarian</t>
  </si>
  <si>
    <t>aquarianbeats@gmail.com</t>
  </si>
  <si>
    <t>https://ra.co/dj/aquarian</t>
  </si>
  <si>
    <t>Armonica</t>
  </si>
  <si>
    <t>music@armonicamusic.com</t>
  </si>
  <si>
    <t>https://ra.co/dj/armonica</t>
  </si>
  <si>
    <t>Arthur Martinelli</t>
  </si>
  <si>
    <t>arthurmartinellinetwork@gmail.com</t>
  </si>
  <si>
    <t>https://ra.co/dj/arthurmartinelli</t>
  </si>
  <si>
    <t>Artslaves</t>
  </si>
  <si>
    <t>artslaves@live.com</t>
  </si>
  <si>
    <t>https://ra.co/dj/artslaves</t>
  </si>
  <si>
    <t>info@moanrec.com</t>
  </si>
  <si>
    <t>ASEC</t>
  </si>
  <si>
    <t>contact@asecmusic.com</t>
  </si>
  <si>
    <t>https://ra.co/dj/asec</t>
  </si>
  <si>
    <t>Astrosuka</t>
  </si>
  <si>
    <t>yegresvoselok@gmail.com</t>
  </si>
  <si>
    <t>https://ra.co/dj/astrosuka</t>
  </si>
  <si>
    <t>Atelier Francesco</t>
  </si>
  <si>
    <t>atelierfrancescomusic@gmail.com</t>
  </si>
  <si>
    <t>https://ra.co/dj/atelierfrancesco</t>
  </si>
  <si>
    <t>Atella</t>
  </si>
  <si>
    <t>info@atella-music.com</t>
  </si>
  <si>
    <t>https://ra.co/dj/atella</t>
  </si>
  <si>
    <t>info@audioflymusic.com</t>
  </si>
  <si>
    <t>https://ra.co/dj/audiofly</t>
  </si>
  <si>
    <t>Audiojack</t>
  </si>
  <si>
    <t>promos@gruuv.net</t>
  </si>
  <si>
    <t>https://ra.co/dj/audiojack</t>
  </si>
  <si>
    <t>studiobarnhus@gmail.com</t>
  </si>
  <si>
    <t>https://ra.co/dj/axelboman</t>
  </si>
  <si>
    <t>bamboomanmusic@gmail.com</t>
  </si>
  <si>
    <t>https://ra.co/dj/bambooman</t>
  </si>
  <si>
    <t>BAND&amp;DOS</t>
  </si>
  <si>
    <t>BandDos.Info@gmail.com</t>
  </si>
  <si>
    <t>https://ra.co/dj/band&amp;dos</t>
  </si>
  <si>
    <t>Baraso</t>
  </si>
  <si>
    <t>barasomusic@gmail.com</t>
  </si>
  <si>
    <t>https://ra.co/dj/baraso</t>
  </si>
  <si>
    <t>Bass Clef</t>
  </si>
  <si>
    <t>bassclef@optonline.net</t>
  </si>
  <si>
    <t>https://ra.co/dj/bassclef@optonline.net</t>
  </si>
  <si>
    <t>Beachgrooves (Malaga)</t>
  </si>
  <si>
    <t>ioanproductions@gmail.com</t>
  </si>
  <si>
    <t>https://ra.co/dj/beachgrooves</t>
  </si>
  <si>
    <t>Beatamines</t>
  </si>
  <si>
    <t>hellobtmns@gmail.com</t>
  </si>
  <si>
    <t>https://ra.co/dj/beatamines</t>
  </si>
  <si>
    <t>Bengal</t>
  </si>
  <si>
    <t>bengalmusik@gmail.com</t>
  </si>
  <si>
    <t>https://ra.co/dj/bengal</t>
  </si>
  <si>
    <t>Benny Grauer</t>
  </si>
  <si>
    <t>info@deepcircus.com</t>
  </si>
  <si>
    <t>https://ra.co/dj/bennygrauer</t>
  </si>
  <si>
    <t>Be Svendsen</t>
  </si>
  <si>
    <t>lassebesvendsen@gmail.com</t>
  </si>
  <si>
    <t>https://ra.co/dj/besvendsen</t>
  </si>
  <si>
    <t>Betoko (Oko, Diynamic, Renaissance)</t>
  </si>
  <si>
    <t>promos@betoko.com</t>
  </si>
  <si>
    <t>https://ra.co/dj/betoko</t>
  </si>
  <si>
    <t>Binaryh</t>
  </si>
  <si>
    <t>promo.binaryh@icloud.com</t>
  </si>
  <si>
    <t>https://ra.co/dj/binaryh</t>
  </si>
  <si>
    <t>Bipolar Disorder</t>
  </si>
  <si>
    <t>info@bipolar-disorder.ch</t>
  </si>
  <si>
    <t>https://ra.co/dj/bipolardisorder</t>
  </si>
  <si>
    <t>media@cristianvarela.com</t>
  </si>
  <si>
    <t>https://ra.co/dj/blackcodesexperiments</t>
  </si>
  <si>
    <t>Black Motion</t>
  </si>
  <si>
    <t>info@spiritmotion.co.za</t>
  </si>
  <si>
    <t>https://ra.co/dj/blackmotion</t>
  </si>
  <si>
    <t>Black Peters</t>
  </si>
  <si>
    <t>blackpetersmusic@gmail.com</t>
  </si>
  <si>
    <t>https://ra.co/dj/blackpeters</t>
  </si>
  <si>
    <t>Blasha &amp; Allatt (Meat Free)</t>
  </si>
  <si>
    <t>blashaallatt@gmail.com</t>
  </si>
  <si>
    <t>https://ra.co/dj/blashaallatt</t>
  </si>
  <si>
    <t>Bloem Music</t>
  </si>
  <si>
    <t>bloemsmusic@gmail.com</t>
  </si>
  <si>
    <t>https://ra.co/dj/bloem</t>
  </si>
  <si>
    <t>Bob Holroyd</t>
  </si>
  <si>
    <t>info@bobholroyd.com</t>
  </si>
  <si>
    <t>https://ra.co/dj/bobholroyd</t>
  </si>
  <si>
    <t>Bob tosh</t>
  </si>
  <si>
    <t>bobtosh.official@gmail.com</t>
  </si>
  <si>
    <t>https://ra.co/dj/bobtosh</t>
  </si>
  <si>
    <t>Bodaishin</t>
  </si>
  <si>
    <t>djbodaishin@gmail.com</t>
  </si>
  <si>
    <t>https://ra.co/dj/bodaishin</t>
  </si>
  <si>
    <t>boot &amp; tax</t>
  </si>
  <si>
    <t>bootandtax@gmail.com</t>
  </si>
  <si>
    <t>https://ra.co/dj/boot&amp;tax</t>
  </si>
  <si>
    <t>Bop</t>
  </si>
  <si>
    <t>leftbop@gmail.com</t>
  </si>
  <si>
    <t>https://ra.co/dj/bop</t>
  </si>
  <si>
    <t>Boxia</t>
  </si>
  <si>
    <t>boxiabeats@gmail.com</t>
  </si>
  <si>
    <t>https://ra.co/dj/boxia</t>
  </si>
  <si>
    <t>promo@boysnoize.com</t>
  </si>
  <si>
    <t>https://ra.co/dj/boysnoize</t>
  </si>
  <si>
    <t>Brokenears</t>
  </si>
  <si>
    <t>brokenearsdj@gmail.com</t>
  </si>
  <si>
    <t>https://ra.co/dj/brokenears</t>
  </si>
  <si>
    <t>Buraka Som Sistema</t>
  </si>
  <si>
    <t>burakasomsistema@gmail.com</t>
  </si>
  <si>
    <t>https://ra.co/dj/burakasomsistema</t>
  </si>
  <si>
    <t>Caio Candido</t>
  </si>
  <si>
    <t>caiocandidosilveira@outlook.com</t>
  </si>
  <si>
    <t>https://ra.co/dj/caiocandido</t>
  </si>
  <si>
    <t>CamelPhat</t>
  </si>
  <si>
    <t>camelmusic@outlook.com</t>
  </si>
  <si>
    <t>https://ra.co/dj/camelphat</t>
  </si>
  <si>
    <t>Camilo Alvarez</t>
  </si>
  <si>
    <t>kmilo8@hotmail.com</t>
  </si>
  <si>
    <t>https://ra.co/dj/camiloalvarez</t>
  </si>
  <si>
    <t>Carebears</t>
  </si>
  <si>
    <t>sendmailtocarebears@gmail.com</t>
  </si>
  <si>
    <t>https://ra.co/dj/carebears</t>
  </si>
  <si>
    <t>Cassetes for Kids</t>
  </si>
  <si>
    <t>cassettesforkids@gmail.com</t>
  </si>
  <si>
    <t>https://ra.co/dj/cassetesforkids</t>
  </si>
  <si>
    <t>Cassius Select</t>
  </si>
  <si>
    <t>ripityripity@gmail.com</t>
  </si>
  <si>
    <t>https://ra.co/dj/cassiusselect</t>
  </si>
  <si>
    <t>Charonne</t>
  </si>
  <si>
    <t>charonne.music@gmail.com</t>
  </si>
  <si>
    <t>https://ra.co/dj/charonne</t>
  </si>
  <si>
    <t>Chris Hoff</t>
  </si>
  <si>
    <t>overjoypromo@gmail.com</t>
  </si>
  <si>
    <t>https://ra.co/dj/chrishoff</t>
  </si>
  <si>
    <t>Christian Len</t>
  </si>
  <si>
    <t>musicpromo@openlab.fm</t>
  </si>
  <si>
    <t>https://ra.co/dj/christianlen</t>
  </si>
  <si>
    <t>Chus &amp; Ceballos</t>
  </si>
  <si>
    <t>chuslesteban@me.com</t>
  </si>
  <si>
    <t>https://ra.co/dj/chus&amp;ceballos</t>
  </si>
  <si>
    <t>Cipy</t>
  </si>
  <si>
    <t>h24booking@gmail.com</t>
  </si>
  <si>
    <t>https://ra.co/dj/cipy</t>
  </si>
  <si>
    <t>Climbers</t>
  </si>
  <si>
    <t>climbersmexa@gmail.com</t>
  </si>
  <si>
    <t>https://ra.co/dj/climbers</t>
  </si>
  <si>
    <t>Kaio Batista,</t>
  </si>
  <si>
    <t>kaiobatista@outlook.com</t>
  </si>
  <si>
    <t>https://ra.co/dj/connect-brazil</t>
  </si>
  <si>
    <t>Copy Paste Soul</t>
  </si>
  <si>
    <t>copypastesoul@gmail.com</t>
  </si>
  <si>
    <t>https://ra.co/dj/copypastesoul</t>
  </si>
  <si>
    <t>Cutsnake</t>
  </si>
  <si>
    <t>cutsnakeinfo@gmail.com</t>
  </si>
  <si>
    <t>https://ra.co/dj/cutsnake</t>
  </si>
  <si>
    <t>Da Funk</t>
  </si>
  <si>
    <t>dafunk@dafunk.ch</t>
  </si>
  <si>
    <t>https://ra.co/dj/dafunk</t>
  </si>
  <si>
    <t>dalzochio music</t>
  </si>
  <si>
    <t>info@dalzochiomusic.com</t>
  </si>
  <si>
    <t>https://ra.co/dj/dalzochiomusic</t>
  </si>
  <si>
    <t>Danito &amp; Athina</t>
  </si>
  <si>
    <t>danitoandathina@gmail.com</t>
  </si>
  <si>
    <t>https://ra.co/dj/danito&amp;athina</t>
  </si>
  <si>
    <t>Das Carma</t>
  </si>
  <si>
    <t>cmbooking09@googlemail.com</t>
  </si>
  <si>
    <t>https://ra.co/dj/dascarma</t>
  </si>
  <si>
    <t>dave &amp; sam (Sam)</t>
  </si>
  <si>
    <t>samobmusic@gmail.com</t>
  </si>
  <si>
    <t>https://ra.co/dj/dave&amp;sam</t>
  </si>
  <si>
    <t>Artist Delgado</t>
  </si>
  <si>
    <t>crazearoni@gmail.com</t>
  </si>
  <si>
    <t>https://ra.co/dj/daviddelgado</t>
  </si>
  <si>
    <t>Deepology</t>
  </si>
  <si>
    <t>contact@deepology.ru</t>
  </si>
  <si>
    <t>https://ra.co/dj/deepology</t>
  </si>
  <si>
    <t>Dego</t>
  </si>
  <si>
    <t>info@2000black.com</t>
  </si>
  <si>
    <t>https://ra.co/dj/dego</t>
  </si>
  <si>
    <t>Blue Yonder</t>
  </si>
  <si>
    <t>deli-g@blueyonder.co.uk</t>
  </si>
  <si>
    <t>https://ra.co/dj/deli-g@blueyonder.co.uk</t>
  </si>
  <si>
    <t>Derun</t>
  </si>
  <si>
    <t>info@derunofficial.com</t>
  </si>
  <si>
    <t>https://ra.co/dj/derunofficial</t>
  </si>
  <si>
    <t>DIBIDABO (Odyssey, Pipe &amp; Pochet)</t>
  </si>
  <si>
    <t>dibidabomusic@gmail.com</t>
  </si>
  <si>
    <t>https://ra.co/dj/dibidabo</t>
  </si>
  <si>
    <t>Dirt Crew (Peter)</t>
  </si>
  <si>
    <t>dirtcrewrecordings@gmail.com</t>
  </si>
  <si>
    <t>https://ra.co/dj/dirtcrew</t>
  </si>
  <si>
    <t>Discult Soundsystem</t>
  </si>
  <si>
    <t>discultmusic@gmail.com</t>
  </si>
  <si>
    <t>https://ra.co/dj/discultsoundsystem</t>
  </si>
  <si>
    <t>DJ Heure</t>
  </si>
  <si>
    <t>djheure@gmail.com</t>
  </si>
  <si>
    <t>https://ra.co/dj/djheure</t>
  </si>
  <si>
    <t>DJ Moonbeam</t>
  </si>
  <si>
    <t>djmoonbeam1994@gmail.com</t>
  </si>
  <si>
    <t>https://ra.co/dj/djmoonbeam</t>
  </si>
  <si>
    <t>DJ Paypal</t>
  </si>
  <si>
    <t>pay.dj.pal@gmail.com</t>
  </si>
  <si>
    <t>https://ra.co/dj/djpaypal</t>
  </si>
  <si>
    <t>DJ Vivona</t>
  </si>
  <si>
    <t>info@djvivona.com</t>
  </si>
  <si>
    <t>https://ra.co/dj/djvivona</t>
  </si>
  <si>
    <t>Doc Link</t>
  </si>
  <si>
    <t>hitdoclink@yahoo.com</t>
  </si>
  <si>
    <t>https://ra.co/dj/doclink</t>
  </si>
  <si>
    <t>DUBBTONE/</t>
  </si>
  <si>
    <t>dubbtoneandtileff@gmail.com</t>
  </si>
  <si>
    <t>https://ra.co/dj/dubbtone/</t>
  </si>
  <si>
    <t>Du Serena</t>
  </si>
  <si>
    <t>duserena@tribe.art.br</t>
  </si>
  <si>
    <t>https://ra.co/dj/duserena</t>
  </si>
  <si>
    <t>Ecstasy State</t>
  </si>
  <si>
    <t>contact@ecstasystate.com</t>
  </si>
  <si>
    <t>https://ra.co/dj/ecstasystate</t>
  </si>
  <si>
    <t>Elbaraka Family</t>
  </si>
  <si>
    <t>info@elartrecords.com</t>
  </si>
  <si>
    <t>https://ra.co/dj/elbarakafamily</t>
  </si>
  <si>
    <t>Emotional Ty</t>
  </si>
  <si>
    <t>contact.emotionalty@gmail.com</t>
  </si>
  <si>
    <t>https://ra.co/dj/emotionalty</t>
  </si>
  <si>
    <t>musicfromthehearth@gmail.com</t>
  </si>
  <si>
    <t>Equilibrisme Music</t>
  </si>
  <si>
    <t>equilibrisme@gmail.com</t>
  </si>
  <si>
    <t>https://ra.co/dj/equilibrismemusic</t>
  </si>
  <si>
    <t>info@eskuchemusic.com</t>
  </si>
  <si>
    <t>https://ra.co/dj/eskuche</t>
  </si>
  <si>
    <t>info@wearefatsushi.com</t>
  </si>
  <si>
    <t>https://ra.co/dj/fatsushi</t>
  </si>
  <si>
    <t>info@musicallstarsmgmt.com</t>
  </si>
  <si>
    <t>https://ra.co/dj/ferreckdawn</t>
  </si>
  <si>
    <t>flashmobmusicgroup@gmail.com</t>
  </si>
  <si>
    <t>https://ra.co/dj/flashmob</t>
  </si>
  <si>
    <t>Flug</t>
  </si>
  <si>
    <t>flugpromos@gmail.com</t>
  </si>
  <si>
    <t>https://ra.co/dj/flug</t>
  </si>
  <si>
    <t>Fluida</t>
  </si>
  <si>
    <t>fluidamusic@gmail.com</t>
  </si>
  <si>
    <t>https://ra.co/dj/fluida</t>
  </si>
  <si>
    <t>Franz Costa</t>
  </si>
  <si>
    <t>info@franzcosta.net</t>
  </si>
  <si>
    <t>https://ra.co/dj/franzcosta</t>
  </si>
  <si>
    <t>Fur Coat</t>
  </si>
  <si>
    <t>furcoatmusic@gmail.com</t>
  </si>
  <si>
    <t>https://ra.co/dj/furcoat</t>
  </si>
  <si>
    <t>GHEIST</t>
  </si>
  <si>
    <t>info@gheistmusic.com</t>
  </si>
  <si>
    <t>https://ra.co/dj/gheist</t>
  </si>
  <si>
    <t>GRVSTRT</t>
  </si>
  <si>
    <t>info@grvstrt.com</t>
  </si>
  <si>
    <t>https://ra.co/dj/grvstrt</t>
  </si>
  <si>
    <t>Gus Gus</t>
  </si>
  <si>
    <t>info@gusgus.com</t>
  </si>
  <si>
    <t>https://ra.co/dj/gusgus</t>
  </si>
  <si>
    <t>GVRL</t>
  </si>
  <si>
    <t>gvrl.contact@gmail.com</t>
  </si>
  <si>
    <t>https://ra.co/dj/gvrl</t>
  </si>
  <si>
    <t>Hidden Empire</t>
  </si>
  <si>
    <t>contact@hiddenempire.net</t>
  </si>
  <si>
    <t>https://ra.co/dj/hiddenempire</t>
  </si>
  <si>
    <t>Infinite Pleasure</t>
  </si>
  <si>
    <t>info@infinitepleasure.net</t>
  </si>
  <si>
    <t>https://ra.co/dj/infinitepleasure</t>
  </si>
  <si>
    <t>Innen</t>
  </si>
  <si>
    <t>innenmusic@gmail.com</t>
  </si>
  <si>
    <t>https://ra.co/dj/innen</t>
  </si>
  <si>
    <t>Intr0beatz</t>
  </si>
  <si>
    <t>introbeatsrvk@gmail.com</t>
  </si>
  <si>
    <t>https://ra.co/dj/intr0beatz</t>
  </si>
  <si>
    <t>Ion Pananides</t>
  </si>
  <si>
    <t>hellomynameision@gmail.com</t>
  </si>
  <si>
    <t>https://ra.co/dj/ionpananides</t>
  </si>
  <si>
    <t>Jordan Peak</t>
  </si>
  <si>
    <t>bookings@pitch-ldn.co.uk</t>
  </si>
  <si>
    <t>https://ra.co/dj/jordanpeak</t>
  </si>
  <si>
    <t>Kevin McKay</t>
  </si>
  <si>
    <t>promo@glasgowunderground.com</t>
  </si>
  <si>
    <t>https://ra.co/dj/kevinmckay</t>
  </si>
  <si>
    <t>KHEN</t>
  </si>
  <si>
    <t>info@bc-dgtl.com</t>
  </si>
  <si>
    <t>https://ra.co/dj/khen</t>
  </si>
  <si>
    <t>Kid Fonque</t>
  </si>
  <si>
    <t>kidfonque@gmail.com</t>
  </si>
  <si>
    <t>https://ra.co/dj/kidfonque</t>
  </si>
  <si>
    <t>KOKAZ</t>
  </si>
  <si>
    <t>kokazlp12@hotmail.com</t>
  </si>
  <si>
    <t>https://ra.co/dj/kokaz</t>
  </si>
  <si>
    <t>Gogan</t>
  </si>
  <si>
    <t>info@kookymusic.com</t>
  </si>
  <si>
    <t>https://ra.co/dj/kookymusic</t>
  </si>
  <si>
    <t>Kraak &amp; Smaak (Defected)</t>
  </si>
  <si>
    <t>kraaksmaak@xs4all.nl</t>
  </si>
  <si>
    <t>https://ra.co/dj/kraak&amp;smaak</t>
  </si>
  <si>
    <t>Kreutziger</t>
  </si>
  <si>
    <t>kreutzigerkollektiv@gmail.com</t>
  </si>
  <si>
    <t>https://ra.co/dj/kreutziger</t>
  </si>
  <si>
    <t>Late Replies</t>
  </si>
  <si>
    <t>info@latereplies.com</t>
  </si>
  <si>
    <t>https://ra.co/dj/latereplies</t>
  </si>
  <si>
    <t>Lost Diaries</t>
  </si>
  <si>
    <t>info@lostdiaries.de</t>
  </si>
  <si>
    <t>https://ra.co/dj/lostdiaries</t>
  </si>
  <si>
    <t>Luminer</t>
  </si>
  <si>
    <t>luminer@live.it</t>
  </si>
  <si>
    <t>https://ra.co/dj/luminer</t>
  </si>
  <si>
    <t>Magic Black</t>
  </si>
  <si>
    <t>deephopbookings@gmail.com</t>
  </si>
  <si>
    <t>https://ra.co/dj/magicblack</t>
  </si>
  <si>
    <t>Marco Resmann</t>
  </si>
  <si>
    <t>info@lunacityexpress.com</t>
  </si>
  <si>
    <t>https://ra.co/dj/marcoresmann</t>
  </si>
  <si>
    <t>Marti Bellomo</t>
  </si>
  <si>
    <t>info@rationalismrecords.com</t>
  </si>
  <si>
    <t>https://ra.co/dj/martibellomo</t>
  </si>
  <si>
    <t>Martinez &amp; Quadelli</t>
  </si>
  <si>
    <t>martinezandquadelli@outlook.com</t>
  </si>
  <si>
    <t>https://ra.co/dj/martinez</t>
  </si>
  <si>
    <t>Mat.Joe</t>
  </si>
  <si>
    <t>mat.joe.music@gmail.com</t>
  </si>
  <si>
    <t>https://ra.co/dj/mat.joe</t>
  </si>
  <si>
    <t>Medrea</t>
  </si>
  <si>
    <t>medreadj@gmail.com</t>
  </si>
  <si>
    <t>https://ra.co/dj/medrea</t>
  </si>
  <si>
    <t>Metasonar</t>
  </si>
  <si>
    <t>info@metasonar.com</t>
  </si>
  <si>
    <t>https://ra.co/dj/metasonar</t>
  </si>
  <si>
    <t>info@missmelera.com</t>
  </si>
  <si>
    <t>https://ra.co/dj/missmelera</t>
  </si>
  <si>
    <t>Moment Cinetique</t>
  </si>
  <si>
    <t>studio@momentcinetique.co.uk</t>
  </si>
  <si>
    <t>https://ra.co/dj/momentcinetique</t>
  </si>
  <si>
    <t>Nacho Padilla</t>
  </si>
  <si>
    <t>bookings@tma.com.ar</t>
  </si>
  <si>
    <t>https://ra.co/dj/nachopadilla</t>
  </si>
  <si>
    <t>NFTR</t>
  </si>
  <si>
    <t>nftrarts@gmail.com</t>
  </si>
  <si>
    <t>https://ra.co/dj/nftr</t>
  </si>
  <si>
    <t>Nhouse</t>
  </si>
  <si>
    <t>nhouse.musik@gmail.com</t>
  </si>
  <si>
    <t>https://ra.co/dj/nhouse</t>
  </si>
  <si>
    <t>No Emotion</t>
  </si>
  <si>
    <t>bookings@abovethenoise.uk</t>
  </si>
  <si>
    <t>https://ra.co/dj/noemotion</t>
  </si>
  <si>
    <t>Obeid</t>
  </si>
  <si>
    <t>pmajul@turn.com.ar</t>
  </si>
  <si>
    <t>https://ra.co/dj/obeid</t>
  </si>
  <si>
    <t>Paride Saraceni</t>
  </si>
  <si>
    <t>info@postscriptummusic.com</t>
  </si>
  <si>
    <t>https://ra.co/dj/paridesaraceni</t>
  </si>
  <si>
    <t>Pharmaceutical Audio</t>
  </si>
  <si>
    <t>pharmaceuticalinquiries@gmail.com</t>
  </si>
  <si>
    <t>https://ra.co/dj/pharmaceuticalaudio</t>
  </si>
  <si>
    <t>Place No Blame</t>
  </si>
  <si>
    <t>placenoblame@gmail.com</t>
  </si>
  <si>
    <t>https://ra.co/dj/placenoblame</t>
  </si>
  <si>
    <t>Platform 22</t>
  </si>
  <si>
    <t>platform22label@gmail.com</t>
  </si>
  <si>
    <t>https://ra.co/dj/platform22</t>
  </si>
  <si>
    <t>Potential Move</t>
  </si>
  <si>
    <t>potentialmove@gmail.com</t>
  </si>
  <si>
    <t>https://ra.co/dj/potentialmove</t>
  </si>
  <si>
    <t>pump (deep and roll)</t>
  </si>
  <si>
    <t>deepandroll@gmail.com</t>
  </si>
  <si>
    <t>https://ra.co/dj/pump</t>
  </si>
  <si>
    <t>Quadrat Musik</t>
  </si>
  <si>
    <t>quadrat.berlin@gmail.com</t>
  </si>
  <si>
    <t>https://ra.co/dj/quadratmusik</t>
  </si>
  <si>
    <t>Ragnarøk</t>
  </si>
  <si>
    <t>info@ragnarok-berlin.io</t>
  </si>
  <si>
    <t>https://ra.co/dj/ragnarøk</t>
  </si>
  <si>
    <t>Round Table Knights (Exploited, Defected)</t>
  </si>
  <si>
    <t>info@roundtableknights.ch</t>
  </si>
  <si>
    <t>https://ra.co/dj/roundtableknights</t>
  </si>
  <si>
    <t>S3A</t>
  </si>
  <si>
    <t>s3acontact@gmail.com</t>
  </si>
  <si>
    <t>https://ra.co/dj/s3a</t>
  </si>
  <si>
    <t>Saisons</t>
  </si>
  <si>
    <t>info@saisonsmusique.com</t>
  </si>
  <si>
    <t>https://ra.co/dj/saisons</t>
  </si>
  <si>
    <t>Santonio &amp; lot 6</t>
  </si>
  <si>
    <t>lot-6-music@hotmail.com</t>
  </si>
  <si>
    <t>https://ra.co/dj/santonio&amp;lot6</t>
  </si>
  <si>
    <t>Henrik Schwarz &amp; Frank Wiedemann (Schwarzmann)</t>
  </si>
  <si>
    <t>schwarzmann@sunday-music.com</t>
  </si>
  <si>
    <t>https://ra.co/dj/schwarzmann</t>
  </si>
  <si>
    <t>Serge Devant</t>
  </si>
  <si>
    <t>rgc94@hotmail.com</t>
  </si>
  <si>
    <t>https://ra.co/dj/sergedevant</t>
  </si>
  <si>
    <t>Sitdownandance</t>
  </si>
  <si>
    <t>sitdownandance@gmail.com</t>
  </si>
  <si>
    <t>https://ra.co/dj/sitdownandance</t>
  </si>
  <si>
    <t>Somatik Sound System</t>
  </si>
  <si>
    <t>ghettopsychedelic@gmail.com</t>
  </si>
  <si>
    <t>https://ra.co/dj/somatiksoundsystem</t>
  </si>
  <si>
    <t>Sonae</t>
  </si>
  <si>
    <t>info@m-enterprise.de</t>
  </si>
  <si>
    <t>https://ra.co/dj/sonae</t>
  </si>
  <si>
    <t>Sons of Maria</t>
  </si>
  <si>
    <t>sonsofmaria@hotmail.com</t>
  </si>
  <si>
    <t>https://ra.co/dj/sonsofmaria</t>
  </si>
  <si>
    <t>Soul Button</t>
  </si>
  <si>
    <t>promo@soulbuttonmusic.com</t>
  </si>
  <si>
    <t>Sound Production</t>
  </si>
  <si>
    <t>sounds.produkts@gmail.com</t>
  </si>
  <si>
    <t>https://ra.co/dj/soundproduction</t>
  </si>
  <si>
    <t>Southern Exposure Music</t>
  </si>
  <si>
    <t>info@southernexposuremusic.com</t>
  </si>
  <si>
    <t>https://ra.co/dj/southernexposuremusic</t>
  </si>
  <si>
    <t>Subarachnoid</t>
  </si>
  <si>
    <t>contact@subarachnoid.no</t>
  </si>
  <si>
    <t>https://ra.co/dj/subarachnoid</t>
  </si>
  <si>
    <t>The Checkup</t>
  </si>
  <si>
    <t>thecheckupmusic@gmail.com</t>
  </si>
  <si>
    <t>https://ra.co/dj/thecheckup</t>
  </si>
  <si>
    <t>mbros718@gmail.com</t>
  </si>
  <si>
    <t>https://ra.co/dj/themartinezbrothers</t>
  </si>
  <si>
    <t>Times are ruff</t>
  </si>
  <si>
    <t>info@timesareruff.com</t>
  </si>
  <si>
    <t>https://ra.co/dj/timesareruff</t>
  </si>
  <si>
    <t>Trouble</t>
  </si>
  <si>
    <t>trouble.contact.label@gmail.com</t>
  </si>
  <si>
    <t>https://ra.co/dj/trouble</t>
  </si>
  <si>
    <t>Truth Radio</t>
  </si>
  <si>
    <t>hey.truthradio@gmail.com</t>
  </si>
  <si>
    <t>https://ra.co/dj/truthradio</t>
  </si>
  <si>
    <t>TVA</t>
  </si>
  <si>
    <t>thevisitorsattak@gmail.com</t>
  </si>
  <si>
    <t>https://ra.co/dj/tva</t>
  </si>
  <si>
    <t>U-Udios</t>
  </si>
  <si>
    <t>protectudc@gmail.com</t>
  </si>
  <si>
    <t>https://ra.co/dj/u-udios</t>
  </si>
  <si>
    <t>Under Rated Art Creations</t>
  </si>
  <si>
    <t>urcrecordsnash@gmail.com</t>
  </si>
  <si>
    <t>https://ra.co/dj/underratedartcreations</t>
  </si>
  <si>
    <t>UNIVERSO</t>
  </si>
  <si>
    <t>kixnare@gmail.com</t>
  </si>
  <si>
    <t>https://ra.co/dj/universo</t>
  </si>
  <si>
    <t>Universo</t>
  </si>
  <si>
    <t>universoo.music@gmail.com</t>
  </si>
  <si>
    <t>Upercent</t>
  </si>
  <si>
    <t>upercent@upercentmusic.com</t>
  </si>
  <si>
    <t>https://ra.co/dj/upercent</t>
  </si>
  <si>
    <t>viceversa</t>
  </si>
  <si>
    <t>viceversawax@gmail.com</t>
  </si>
  <si>
    <t>https://ra.co/dj/viceversa</t>
  </si>
  <si>
    <t>info@whitesquaremusic.com</t>
  </si>
  <si>
    <t>https://ra.co/dj/whitesquare</t>
  </si>
  <si>
    <t>Wild Drone Music</t>
  </si>
  <si>
    <t>wilddronemusic@gmail.com</t>
  </si>
  <si>
    <t>https://ra.co/dj/wilddronemusic</t>
  </si>
  <si>
    <t>YOUniverse</t>
  </si>
  <si>
    <t>youniverse0613@gmail.com</t>
  </si>
  <si>
    <t>https://ra.co/dj/youniverse</t>
  </si>
  <si>
    <t>Zocial Distortion</t>
  </si>
  <si>
    <t>zocialdistortionlabel@gmail.com</t>
  </si>
  <si>
    <t>https://ra.co/dj/zocialdistortion</t>
  </si>
  <si>
    <t>Zug</t>
  </si>
  <si>
    <t>zugsound@gmail.com</t>
  </si>
  <si>
    <t>https://ra.co/dj/zug</t>
  </si>
  <si>
    <t>atkinsmusic@outlook.com</t>
  </si>
  <si>
    <t>https://www.facebook.com/acidkidsuk/</t>
  </si>
  <si>
    <t xml:space="preserve">Discotexas (Label) </t>
  </si>
  <si>
    <t>press@discotexas.com</t>
  </si>
  <si>
    <t>https://www.facebook.com/Discotexas</t>
  </si>
  <si>
    <t>Munition</t>
  </si>
  <si>
    <t>djmunitionmusic@gmail.com</t>
  </si>
  <si>
    <t>https://www.facebook.com/djmunition</t>
  </si>
  <si>
    <t>Rinaldo Makaj</t>
  </si>
  <si>
    <t>booking.rinaldomakaj@gmail.com</t>
  </si>
  <si>
    <t>https://www.facebook.com/Rinaldo-Makaj-125526098022489</t>
  </si>
  <si>
    <t xml:space="preserve">Swales </t>
  </si>
  <si>
    <t>swalesmanagement@gmail.com</t>
  </si>
  <si>
    <t>https://www.facebook.com/swalesmusic1</t>
  </si>
  <si>
    <t>Stab virus</t>
  </si>
  <si>
    <t>stabvirus@gmail.com</t>
  </si>
  <si>
    <t>https://www.instagram.com/stabvirus/?hl=en</t>
  </si>
  <si>
    <t>Abstraal</t>
  </si>
  <si>
    <t>abstraalmusic@gmail.com</t>
  </si>
  <si>
    <t>Andeffect</t>
  </si>
  <si>
    <t>andeffect@gmx.de</t>
  </si>
  <si>
    <t>AstroHertz</t>
  </si>
  <si>
    <t>Astrohertz.booking@gmail.com</t>
  </si>
  <si>
    <t>Black V Neck</t>
  </si>
  <si>
    <t>djchunks99@gmail.com</t>
  </si>
  <si>
    <t>Booka Shade</t>
  </si>
  <si>
    <t>contact@bookashade.com</t>
  </si>
  <si>
    <t>Born Dub</t>
  </si>
  <si>
    <t>phonogenerecords@outlook.com</t>
  </si>
  <si>
    <t>Botanic Soundsystem</t>
  </si>
  <si>
    <t>l.andreazza.l@gmail.com</t>
  </si>
  <si>
    <t>Cadillac Express</t>
  </si>
  <si>
    <t>waigelman.techno@gmail.com</t>
  </si>
  <si>
    <t>Catz 'N Dogz</t>
  </si>
  <si>
    <t>promo@pets-recordings.com</t>
  </si>
  <si>
    <t>Dance Spirit</t>
  </si>
  <si>
    <t>promos@wearedancespirit.com</t>
  </si>
  <si>
    <t>Dazee</t>
  </si>
  <si>
    <t>dazee.ruffneck@gmail.com</t>
  </si>
  <si>
    <t>DeepHead DeepHead</t>
  </si>
  <si>
    <t>deepheadoriginal@gmail.com</t>
  </si>
  <si>
    <t>Denis Borisov</t>
  </si>
  <si>
    <t>outstripmusic@gmail.com</t>
  </si>
  <si>
    <t>Digitalism</t>
  </si>
  <si>
    <t>iam@thedigitalism.com</t>
  </si>
  <si>
    <t>dorma21</t>
  </si>
  <si>
    <t>info.dorma21@gmail.com</t>
  </si>
  <si>
    <t>Dynamic Bones</t>
  </si>
  <si>
    <t>dynamicbones.db@gmail.com</t>
  </si>
  <si>
    <t>Eat My Decay</t>
  </si>
  <si>
    <t>eatmydecay@gmail.com</t>
  </si>
  <si>
    <t>Echoton,</t>
  </si>
  <si>
    <t>echoton@gmx.net</t>
  </si>
  <si>
    <t>Ermir_Estmode</t>
  </si>
  <si>
    <t>ermirzotaj@gmail.com</t>
  </si>
  <si>
    <t>Flow Deep Recordings</t>
  </si>
  <si>
    <t>flowdeeprecordings@gmail.com</t>
  </si>
  <si>
    <r>
      <rPr>
        <rFont val="Arial"/>
        <color rgb="FF000000"/>
        <sz val="10.0"/>
        <u/>
      </rPr>
      <t>Form Music (</t>
    </r>
    <r>
      <rPr>
        <rFont val="Arial"/>
        <color rgb="FF000000"/>
        <sz val="10.0"/>
        <u/>
      </rPr>
      <t>Popof</t>
    </r>
    <r>
      <rPr>
        <rFont val="Arial"/>
        <color rgb="FF000000"/>
        <sz val="10.0"/>
        <u/>
      </rPr>
      <t>)</t>
    </r>
  </si>
  <si>
    <t>ghayath@form-music.fr</t>
  </si>
  <si>
    <t>Golden Hour</t>
  </si>
  <si>
    <t>goldenhourdj@gmail.com</t>
  </si>
  <si>
    <t>GROSSOMODDO</t>
  </si>
  <si>
    <t>grossomoddomusic@gmail.com</t>
  </si>
  <si>
    <t>GS5</t>
  </si>
  <si>
    <t>gs5promos@gmail.com</t>
  </si>
  <si>
    <t>Hats &amp; Klaps</t>
  </si>
  <si>
    <t>booking.hats.klaps@gmail.com</t>
  </si>
  <si>
    <t>Saudi Arabia</t>
  </si>
  <si>
    <t>Humanmovement</t>
  </si>
  <si>
    <t>humanmovement.au@gmail.com</t>
  </si>
  <si>
    <t>Infinix Xaxa</t>
  </si>
  <si>
    <t>infinix01@gmail.com</t>
  </si>
  <si>
    <t>K &amp; K</t>
  </si>
  <si>
    <t>kandkmusicuk@gmail.com</t>
  </si>
  <si>
    <t>Kerouac &amp; SMILE,</t>
  </si>
  <si>
    <t>kerouacandsmileyt@gmail.com</t>
  </si>
  <si>
    <t>Kiss The Future</t>
  </si>
  <si>
    <t>kissthefutureeee@gmail.com</t>
  </si>
  <si>
    <t>Leftcat music,</t>
  </si>
  <si>
    <t>leftcatmusic@gmail.com</t>
  </si>
  <si>
    <t>littlepaso@gmail.com</t>
  </si>
  <si>
    <t>contact@melomaniarecords.com</t>
  </si>
  <si>
    <t>Lokomotiv</t>
  </si>
  <si>
    <t>info@lokomotiv.com.au</t>
  </si>
  <si>
    <t>Los Dos</t>
  </si>
  <si>
    <t>losdosmanagement@gmail.com</t>
  </si>
  <si>
    <t>Masomenos</t>
  </si>
  <si>
    <t>contact@welcometomasomenos.com</t>
  </si>
  <si>
    <t>Matchy &amp; Bott (Katermukke, Suara, HIVE)</t>
  </si>
  <si>
    <t>matchyandbott@gmail.com</t>
  </si>
  <si>
    <t>Mathame</t>
  </si>
  <si>
    <t>mailmathame@gmail.com</t>
  </si>
  <si>
    <t>MDC Italy</t>
  </si>
  <si>
    <t>mdcproject90@gmail.com</t>
  </si>
  <si>
    <t>Melody Hunters</t>
  </si>
  <si>
    <t>melodyhuntersuk@gmail.com</t>
  </si>
  <si>
    <t>Mobile Soul System</t>
  </si>
  <si>
    <t>a-acid@yandex.ru</t>
  </si>
  <si>
    <t>Modelers</t>
  </si>
  <si>
    <t>modelers-music@hotmail.com</t>
  </si>
  <si>
    <t>Monkey Safari</t>
  </si>
  <si>
    <t>music@mnky.ai</t>
  </si>
  <si>
    <t>monkeys@monkey-safari.de</t>
  </si>
  <si>
    <t>MÚo &amp; Jo</t>
  </si>
  <si>
    <t>mooandjomusic@gmail.com</t>
  </si>
  <si>
    <t>Nacho Scoppa</t>
  </si>
  <si>
    <t>bookings@coppados.com</t>
  </si>
  <si>
    <t>promo@neverdogs.com</t>
  </si>
  <si>
    <t>Nice7</t>
  </si>
  <si>
    <t>contact@nice7music.com</t>
  </si>
  <si>
    <t>Night Talk</t>
  </si>
  <si>
    <t>nighttalkmusic@gmail.com</t>
  </si>
  <si>
    <t>North Base / Airglo</t>
  </si>
  <si>
    <t>silveraheroes@msn.com</t>
  </si>
  <si>
    <t>Obseic</t>
  </si>
  <si>
    <t>deejayobseic@gmail.com</t>
  </si>
  <si>
    <t>Once Upon A Song</t>
  </si>
  <si>
    <t>onceuponasongofc@gmail.com</t>
  </si>
  <si>
    <t>One Over</t>
  </si>
  <si>
    <t>oneovermusic@gmail.com</t>
  </si>
  <si>
    <t>Orbes Music</t>
  </si>
  <si>
    <t>discorbes@gmail.com</t>
  </si>
  <si>
    <t>Oskyal</t>
  </si>
  <si>
    <t>oskyalplays@gmail.com</t>
  </si>
  <si>
    <t>Overworked</t>
  </si>
  <si>
    <t>overworked.us@gmail.com</t>
  </si>
  <si>
    <t>Ovr Shft</t>
  </si>
  <si>
    <t>overshiftmusic@gmail.com</t>
  </si>
  <si>
    <t>Oward</t>
  </si>
  <si>
    <t>owardmanagement@gmail.com</t>
  </si>
  <si>
    <t>Robosonic</t>
  </si>
  <si>
    <t>info@robosonic.cc</t>
  </si>
  <si>
    <t>Secret Factory</t>
  </si>
  <si>
    <t>junkie@secretfusion.hu</t>
  </si>
  <si>
    <t>Sleepy &amp; Boo</t>
  </si>
  <si>
    <t>info@basicnyc.com</t>
  </si>
  <si>
    <t>Smash Tv</t>
  </si>
  <si>
    <t>promo@smash-tv.de</t>
  </si>
  <si>
    <t>Studio Brussels (Belgium)</t>
  </si>
  <si>
    <t>promo@djlicious.be</t>
  </si>
  <si>
    <t>Sunlit.Musik,</t>
  </si>
  <si>
    <t>sunlit.musik@gmail.com</t>
  </si>
  <si>
    <t>aaa</t>
  </si>
  <si>
    <t>Sunset</t>
  </si>
  <si>
    <t>solar418@gmail.com</t>
  </si>
  <si>
    <t>Teckni.B</t>
  </si>
  <si>
    <t>teckni.b@gmail.com</t>
  </si>
  <si>
    <t>Therealdealpeel</t>
  </si>
  <si>
    <t>Rarebitdemos@gmail.com</t>
  </si>
  <si>
    <t>Torro Torro</t>
  </si>
  <si>
    <t>torrotorrooriginal@gmail.com</t>
  </si>
  <si>
    <t>Township Rebellion</t>
  </si>
  <si>
    <t>townshiprebellion.info@gmail.com</t>
  </si>
  <si>
    <t>Truth Be Told</t>
  </si>
  <si>
    <t>truthbetolduk@gmail.com</t>
  </si>
  <si>
    <t>Tuff London</t>
  </si>
  <si>
    <t>tufflndn@gmail.com</t>
  </si>
  <si>
    <t>TXHLDEM</t>
  </si>
  <si>
    <t>txhldemmusic@gmail.com</t>
  </si>
  <si>
    <t>V.Vidalprod,</t>
  </si>
  <si>
    <t>v.vidalprod@gmail.com</t>
  </si>
  <si>
    <t>Wait For Me</t>
  </si>
  <si>
    <t>kmvitell@gmail.com</t>
  </si>
  <si>
    <t>Wax On Mare St.</t>
  </si>
  <si>
    <t>waxonmarest@gmail.com</t>
  </si>
  <si>
    <t>Westblaak</t>
  </si>
  <si>
    <t>westblaakmusic@gmail.com</t>
  </si>
  <si>
    <t>Yahramusic,</t>
  </si>
  <si>
    <t>yahramusic@gmail.com</t>
  </si>
  <si>
    <t>Yamen &amp; EDA</t>
  </si>
  <si>
    <t>yameneda.booking@gmail.com</t>
  </si>
  <si>
    <t>ZAV</t>
  </si>
  <si>
    <t>contact@houseofgroove.fr</t>
  </si>
  <si>
    <t>audioflymusic@yahoo.co.uk</t>
  </si>
  <si>
    <t>Same mind music</t>
  </si>
  <si>
    <t>info@samemindmusic.com</t>
  </si>
  <si>
    <t>Smallov</t>
  </si>
  <si>
    <t>info@smailov.com</t>
  </si>
  <si>
    <t>Gwen Maze</t>
  </si>
  <si>
    <t xml:space="preserve">Gwen, </t>
  </si>
  <si>
    <t>gwenmaze@hotmail.com</t>
  </si>
  <si>
    <t>Gyko</t>
  </si>
  <si>
    <t>guiu21soldevila@gmail.com</t>
  </si>
  <si>
    <t>Hagen Richter</t>
  </si>
  <si>
    <t xml:space="preserve">Hagen, </t>
  </si>
  <si>
    <t>contact@hagenrichter.com</t>
  </si>
  <si>
    <t>https://www.facebook.com/Hagenrichter10</t>
  </si>
  <si>
    <t>Thousand Fingers</t>
  </si>
  <si>
    <t>Hakan,</t>
  </si>
  <si>
    <t>thsndfngrs@gmail.com</t>
  </si>
  <si>
    <t>Hallex M</t>
  </si>
  <si>
    <t>hallexm@gmail.com</t>
  </si>
  <si>
    <t>Hanfry Martinez</t>
  </si>
  <si>
    <t>Hanfry,</t>
  </si>
  <si>
    <t>hanfrymartinez@gmail.com</t>
  </si>
  <si>
    <t>Hanfry Martinez (La Vie en Rose, Esperanza)</t>
  </si>
  <si>
    <t xml:space="preserve">Hanfry, </t>
  </si>
  <si>
    <t>overallmusic09@gmail.com</t>
  </si>
  <si>
    <t>Hanna Ha√îs</t>
  </si>
  <si>
    <t xml:space="preserve">Hanna, </t>
  </si>
  <si>
    <t>hannahais@hotmail.com</t>
  </si>
  <si>
    <t>https://ra.co/dj/hannaha√îs</t>
  </si>
  <si>
    <t>hannah@echolocationtalent.com</t>
  </si>
  <si>
    <t>Hannes Bieger</t>
  </si>
  <si>
    <t>Hannes,</t>
  </si>
  <si>
    <t>mail@hannesbieger.com</t>
  </si>
  <si>
    <t>HANNS</t>
  </si>
  <si>
    <t>carsten@live.de</t>
  </si>
  <si>
    <t>Junktion</t>
  </si>
  <si>
    <t>junktion.music@gmail.com</t>
  </si>
  <si>
    <t>Hansel Under</t>
  </si>
  <si>
    <t>Hansel,</t>
  </si>
  <si>
    <t>hansel.under@yahoo.ro</t>
  </si>
  <si>
    <t>Harrie Summers</t>
  </si>
  <si>
    <t>harrie.ibiza@hotmail.com</t>
  </si>
  <si>
    <t>Harry Wills</t>
  </si>
  <si>
    <t xml:space="preserve">Harry, </t>
  </si>
  <si>
    <t>harrywillsmusic@gmail.com</t>
  </si>
  <si>
    <t>https://ra.co/dj/harrywills</t>
  </si>
  <si>
    <t>DXNBY</t>
  </si>
  <si>
    <t>dxnby@icloud.com</t>
  </si>
  <si>
    <t>Malachy</t>
  </si>
  <si>
    <t>harry@interflowartists.co.uk</t>
  </si>
  <si>
    <t>Harvard</t>
  </si>
  <si>
    <t>promosforharvard@gmail.com</t>
  </si>
  <si>
    <t>Watchers</t>
  </si>
  <si>
    <t xml:space="preserve">Harvey, </t>
  </si>
  <si>
    <t>watchersofc@gmail.com</t>
  </si>
  <si>
    <t>Hatiras</t>
  </si>
  <si>
    <t>Hatiras,</t>
  </si>
  <si>
    <t>hatiras@hatiras.com</t>
  </si>
  <si>
    <t>Haydn</t>
  </si>
  <si>
    <t>fakerecordsuk@gmail.com</t>
  </si>
  <si>
    <t>https://ra.co/dj/haydn</t>
  </si>
  <si>
    <t>Den of snakes</t>
  </si>
  <si>
    <t>Heath,</t>
  </si>
  <si>
    <t>heath@denofsnakes.com</t>
  </si>
  <si>
    <t>Hector Romero (SAW)</t>
  </si>
  <si>
    <t>hector@hectorromero.com</t>
  </si>
  <si>
    <t>Hector</t>
  </si>
  <si>
    <t>Hector,</t>
  </si>
  <si>
    <t>h@hectormusic.com</t>
  </si>
  <si>
    <t>Hector (Desolat, Crosstown Rebels, Tsuba)</t>
  </si>
  <si>
    <t>hectorelsanto@hotmail.com</t>
  </si>
  <si>
    <t>Hector Couto (Area Remote, Saved, Suara)</t>
  </si>
  <si>
    <t>hectorcoutopm@gmail.com</t>
  </si>
  <si>
    <t>Hessa</t>
  </si>
  <si>
    <t>hectorhessaibz@gmail.com</t>
  </si>
  <si>
    <t>Hector Moralez</t>
  </si>
  <si>
    <t>hectormoralez@yahoo.com</t>
  </si>
  <si>
    <t>Heidi Lawden</t>
  </si>
  <si>
    <t>Heidi,</t>
  </si>
  <si>
    <t>heidi@heidi.la</t>
  </si>
  <si>
    <t>Helen Ting</t>
  </si>
  <si>
    <t>djhting@yahoo.com.hk</t>
  </si>
  <si>
    <t>Hong Kong</t>
  </si>
  <si>
    <t>Helia Jamali</t>
  </si>
  <si>
    <t>heliajamali@gmail.com</t>
  </si>
  <si>
    <t>HELIENA</t>
  </si>
  <si>
    <t xml:space="preserve">Heliena, </t>
  </si>
  <si>
    <t>helienalorenzoperez@gmail.com</t>
  </si>
  <si>
    <t>Hendika Halil</t>
  </si>
  <si>
    <t>Hendika,</t>
  </si>
  <si>
    <t>hendikadeefo@gmail.com</t>
  </si>
  <si>
    <t>Cidinc music</t>
  </si>
  <si>
    <t>Henri,</t>
  </si>
  <si>
    <t>henri@cidincmusic.com</t>
  </si>
  <si>
    <t>Henrietta.Tiefenthaler,</t>
  </si>
  <si>
    <t>henrietta.tiefenthaler@gmail.com</t>
  </si>
  <si>
    <t>Henry Pope</t>
  </si>
  <si>
    <t>henry@geniuslocifest.com</t>
  </si>
  <si>
    <t>Son of Sound</t>
  </si>
  <si>
    <t>Henry,</t>
  </si>
  <si>
    <t>henrhythm@gmail.com</t>
  </si>
  <si>
    <t>Henry Saiz</t>
  </si>
  <si>
    <t xml:space="preserve">Henry, </t>
  </si>
  <si>
    <t>info@henrysaiz.com</t>
  </si>
  <si>
    <t>https://ra.co/dj/henrysaiz</t>
  </si>
  <si>
    <t>Herck</t>
  </si>
  <si>
    <t xml:space="preserve">Herck, </t>
  </si>
  <si>
    <t>herckdj@gmail.com</t>
  </si>
  <si>
    <t>https://ra.co/dj/herck</t>
  </si>
  <si>
    <t>Hermanez</t>
  </si>
  <si>
    <t>Hermanez,</t>
  </si>
  <si>
    <t>promo4hermanez@gmail.com</t>
  </si>
  <si>
    <t>https://ra.co/dj/hermanez</t>
  </si>
  <si>
    <t>Hernan Cattaneo</t>
  </si>
  <si>
    <t>hernancattaneo@mac.com</t>
  </si>
  <si>
    <t>H G</t>
  </si>
  <si>
    <t xml:space="preserve">HG, </t>
  </si>
  <si>
    <t>hgmusicuk@gmail.com</t>
  </si>
  <si>
    <t>Hilit Kolet</t>
  </si>
  <si>
    <t>hilit@hilitkolet.com</t>
  </si>
  <si>
    <t>Hillel Shabtai (DIALNINE)</t>
  </si>
  <si>
    <t>hillelshabtaipromos@gmail.com</t>
  </si>
  <si>
    <t>Hisham Zahran</t>
  </si>
  <si>
    <t>hzahran00@yahoo.com</t>
  </si>
  <si>
    <t>Hito</t>
  </si>
  <si>
    <t>hitotourmanager@gmail.com</t>
  </si>
  <si>
    <t>https://ra.co/dj/goldie</t>
  </si>
  <si>
    <t>HNNY</t>
  </si>
  <si>
    <t>HNNY,</t>
  </si>
  <si>
    <t>hej@hnny.se</t>
  </si>
  <si>
    <t>https://ra.co/dj/hnny</t>
  </si>
  <si>
    <t>HNQO (Hot Creations)</t>
  </si>
  <si>
    <t xml:space="preserve">HNQO, </t>
  </si>
  <si>
    <t>hnqo@hotmail.com</t>
  </si>
  <si>
    <t>Hoax (BE)</t>
  </si>
  <si>
    <t>whoishoax@gmail.com</t>
  </si>
  <si>
    <t>Hoj</t>
  </si>
  <si>
    <t>hjomehri@gmail.com</t>
  </si>
  <si>
    <t>Holger Breuer</t>
  </si>
  <si>
    <t>kiddkazaam@aol.com</t>
  </si>
  <si>
    <t>Holly Lester</t>
  </si>
  <si>
    <t xml:space="preserve">Holly, </t>
  </si>
  <si>
    <t>dualitytrax@gmail.com</t>
  </si>
  <si>
    <t>https://ra.co/dj/dualitytrax</t>
  </si>
  <si>
    <t>Holmar (Thugfucker)</t>
  </si>
  <si>
    <t>holmarf@gmail.com</t>
  </si>
  <si>
    <t>Homero Espinosa</t>
  </si>
  <si>
    <t>homeropromos@gmail.com</t>
  </si>
  <si>
    <t>Horacio Cruz</t>
  </si>
  <si>
    <t xml:space="preserve">Horacio, </t>
  </si>
  <si>
    <t>horaciocruz@gmail.com</t>
  </si>
  <si>
    <t>https://ra.co/dj/horaciocruz</t>
  </si>
  <si>
    <t>Horatio (Desolat, VIVa)</t>
  </si>
  <si>
    <t>Horatio,</t>
  </si>
  <si>
    <t>miracol4u@gmail.com</t>
  </si>
  <si>
    <t>H.O.S.H. (Diynamic)</t>
  </si>
  <si>
    <t xml:space="preserve">HOSH, </t>
  </si>
  <si>
    <t>promo@hosh.me</t>
  </si>
  <si>
    <t>Hotmixradio</t>
  </si>
  <si>
    <t>jamhilldb19@gmail.com</t>
  </si>
  <si>
    <t>House Nest</t>
  </si>
  <si>
    <t>infohousenest@gmail.com</t>
  </si>
  <si>
    <t>Houseando</t>
  </si>
  <si>
    <t>contato@houseando.com.br</t>
  </si>
  <si>
    <t>Hraach,</t>
  </si>
  <si>
    <t>hrachdeep@gmail.com</t>
  </si>
  <si>
    <t>https://ra.co/dj/hraach</t>
  </si>
  <si>
    <t>HRRSN</t>
  </si>
  <si>
    <t>HRRSN,</t>
  </si>
  <si>
    <t>iamhrrsn@gmail.com</t>
  </si>
  <si>
    <t>https://ra.co/dj/hrrsn</t>
  </si>
  <si>
    <t>Enrico Mantino / Nudge</t>
  </si>
  <si>
    <t>Hugo,</t>
  </si>
  <si>
    <t>hugo_dj@msn.com</t>
  </si>
  <si>
    <t>https://www.facebook.com/djnudge</t>
  </si>
  <si>
    <t>Hugo Bianco</t>
  </si>
  <si>
    <t xml:space="preserve">Hugo, </t>
  </si>
  <si>
    <t>clockrecordings@gmail.com</t>
  </si>
  <si>
    <t>Human Rias (7Rituals)</t>
  </si>
  <si>
    <t xml:space="preserve">Human, </t>
  </si>
  <si>
    <t>humanriasartist@gmail.com</t>
  </si>
  <si>
    <t>Hunter_Game (Diynamic)</t>
  </si>
  <si>
    <t>hgamemusic@gmail.com</t>
  </si>
  <si>
    <t xml:space="preserve">Hunter Vita </t>
  </si>
  <si>
    <t>Huntervitadj@gmail.com</t>
  </si>
  <si>
    <t>Hurlee</t>
  </si>
  <si>
    <t xml:space="preserve">Hurlee, </t>
  </si>
  <si>
    <t>hurleemusic@gmail.com</t>
  </si>
  <si>
    <t>https://ra.co/dj/hurlee</t>
  </si>
  <si>
    <t>Huxley (Tsuba, 2020 Vision, Hypercolour)</t>
  </si>
  <si>
    <t>huxleymusic@gmail.com</t>
  </si>
  <si>
    <t>Hvsn</t>
  </si>
  <si>
    <t xml:space="preserve">Hvsn, </t>
  </si>
  <si>
    <t>bookingshvsn@gmail.com</t>
  </si>
  <si>
    <t>HYAS</t>
  </si>
  <si>
    <t>Hyas,</t>
  </si>
  <si>
    <t>hyaspromo@gmail.com</t>
  </si>
  <si>
    <t>https://ra.co/dj/hyas</t>
  </si>
  <si>
    <t>Hyenah</t>
  </si>
  <si>
    <t>Hyenah,</t>
  </si>
  <si>
    <t>hyenahmusic@gmail.com</t>
  </si>
  <si>
    <t>https://ra.co/dj/hyenah</t>
  </si>
  <si>
    <t xml:space="preserve">Hylke </t>
  </si>
  <si>
    <t>hylke@one-eye-witness.com</t>
  </si>
  <si>
    <t>Hyslop (Mother Recordings, DVINE Sounds)</t>
  </si>
  <si>
    <t>hyslop_uk@outlook.com</t>
  </si>
  <si>
    <t>ian howie</t>
  </si>
  <si>
    <t xml:space="preserve">Iain, </t>
  </si>
  <si>
    <t>iainhowie1@yahoo.ca</t>
  </si>
  <si>
    <t>https://ra.co/dj/ianhowie</t>
  </si>
  <si>
    <t>Ian Dillon</t>
  </si>
  <si>
    <t>Ian,</t>
  </si>
  <si>
    <t>dillon.ian@googlemail.com</t>
  </si>
  <si>
    <t>Ian Oskadev,</t>
  </si>
  <si>
    <t>ian.oskadev@email.cz</t>
  </si>
  <si>
    <t>Ignacio Vrljicak</t>
  </si>
  <si>
    <t>ignacio@hideowakamatsu.com</t>
  </si>
  <si>
    <t>Igor Vicente</t>
  </si>
  <si>
    <t>Igor,</t>
  </si>
  <si>
    <t>igorvicentedj@gmail.com</t>
  </si>
  <si>
    <t>Amazingblaze</t>
  </si>
  <si>
    <t xml:space="preserve">Igor, </t>
  </si>
  <si>
    <t>amazingblaze909@gmail.com</t>
  </si>
  <si>
    <t>ilario liburni</t>
  </si>
  <si>
    <t>ilario,</t>
  </si>
  <si>
    <t>ilarioliburni@gmail.com</t>
  </si>
  <si>
    <t>Ida Engberg</t>
  </si>
  <si>
    <t xml:space="preserve">Ilario, </t>
  </si>
  <si>
    <t>idaengberg@ymail.com</t>
  </si>
  <si>
    <t>https://ra.co/dj/idaengberg</t>
  </si>
  <si>
    <t>Ilario Alicante</t>
  </si>
  <si>
    <t>ilarioalicante.music@gmail.com</t>
  </si>
  <si>
    <t>https://ra.co/dj/ilarioalicante</t>
  </si>
  <si>
    <t>Ilias Petrakis</t>
  </si>
  <si>
    <t>petrakisthe2nd@gmail.com</t>
  </si>
  <si>
    <t>Ilias Valeron</t>
  </si>
  <si>
    <t>valeronmusic@gmail.com</t>
  </si>
  <si>
    <t>Ilija Djoković</t>
  </si>
  <si>
    <t>idjpvt@gmail.com</t>
  </si>
  <si>
    <t>Illan Nicciani</t>
  </si>
  <si>
    <t xml:space="preserve">Illan, </t>
  </si>
  <si>
    <t>illannicciani@gmail.com</t>
  </si>
  <si>
    <t>https://ra.co/dj/illannicciani</t>
  </si>
  <si>
    <t>Mario Piu</t>
  </si>
  <si>
    <t>Ilmuretto,</t>
  </si>
  <si>
    <t>marcopiu@ilmuretto.net</t>
  </si>
  <si>
    <t>Ilona Maras (Get Physical, Natura Viva Black)</t>
  </si>
  <si>
    <t>info@ilonamaras.com</t>
  </si>
  <si>
    <t>BART BY</t>
  </si>
  <si>
    <t xml:space="preserve">Ilya, </t>
  </si>
  <si>
    <t>bartess21@gmail.com</t>
  </si>
  <si>
    <t>Ilyas S</t>
  </si>
  <si>
    <t>Ilyas,</t>
  </si>
  <si>
    <t>ilyas@sensethereal.com</t>
  </si>
  <si>
    <t>In House Medicine</t>
  </si>
  <si>
    <t>inhousemedicine@gmail.com</t>
  </si>
  <si>
    <t>Inflair</t>
  </si>
  <si>
    <t>Inflair,</t>
  </si>
  <si>
    <t>inflairmusic@outlook.com</t>
  </si>
  <si>
    <t>Andrea Oliva</t>
  </si>
  <si>
    <t>info@andrea-oliva.com</t>
  </si>
  <si>
    <t>Fathers and Sons Ibiza</t>
  </si>
  <si>
    <t>info@fathersandsonsproductions.com</t>
  </si>
  <si>
    <t>Melon</t>
  </si>
  <si>
    <t>info@melon.nl</t>
  </si>
  <si>
    <t>Rodriguez jr</t>
  </si>
  <si>
    <t>info@rodriguezjr.net</t>
  </si>
  <si>
    <t>Toni Rios</t>
  </si>
  <si>
    <t>info@tonirios.com</t>
  </si>
  <si>
    <t>Annie Hall</t>
  </si>
  <si>
    <t>Ini</t>
  </si>
  <si>
    <t>ini@diasporaagency.com</t>
  </si>
  <si>
    <t>https://ra.co/dj/aybee</t>
  </si>
  <si>
    <t>Innellea</t>
  </si>
  <si>
    <t>innellea@outlook.de</t>
  </si>
  <si>
    <t>IO Mulen</t>
  </si>
  <si>
    <t xml:space="preserve">Io, </t>
  </si>
  <si>
    <t>io@mulenrecords.com</t>
  </si>
  <si>
    <t>https://ra.co/dj/iomulen</t>
  </si>
  <si>
    <t>DJ Tricky Isa</t>
  </si>
  <si>
    <t>Isa,</t>
  </si>
  <si>
    <t>trickyisa@live.co.uk</t>
  </si>
  <si>
    <t>Isaac Tichauer</t>
  </si>
  <si>
    <t>me@isaactichauer.com</t>
  </si>
  <si>
    <t>Isaac Elejalde</t>
  </si>
  <si>
    <t xml:space="preserve">Isaac, </t>
  </si>
  <si>
    <t>promos@isaacelejalde.com</t>
  </si>
  <si>
    <t>isaac@intaresu.com</t>
  </si>
  <si>
    <t>Isaac Fifth</t>
  </si>
  <si>
    <t>isaacfifth@gmail.com</t>
  </si>
  <si>
    <t>Ittetsu</t>
  </si>
  <si>
    <t xml:space="preserve">Ittescu, </t>
  </si>
  <si>
    <t>info@ittetsu.co.uk</t>
  </si>
  <si>
    <t>https://ra.co/dj/ittetsu</t>
  </si>
  <si>
    <t>Marcman</t>
  </si>
  <si>
    <t>Iulian,</t>
  </si>
  <si>
    <t>marcmnro@gmail.com</t>
  </si>
  <si>
    <t>Ada Kaleh</t>
  </si>
  <si>
    <t xml:space="preserve">Iulian, </t>
  </si>
  <si>
    <t>iuliancuculea@gmail.com</t>
  </si>
  <si>
    <t>https://ra.co/dj/adakaleh</t>
  </si>
  <si>
    <t>Ivan Alvarez</t>
  </si>
  <si>
    <t>Ivan,</t>
  </si>
  <si>
    <t>ivanalvarez47@hotmail.com</t>
  </si>
  <si>
    <t>Ivan Diaz</t>
  </si>
  <si>
    <t>ivandiazmusic@gmail.com</t>
  </si>
  <si>
    <t>Ivan Oliva</t>
  </si>
  <si>
    <t>contacto.ivan.oliva@gmail.com</t>
  </si>
  <si>
    <t>https://ra.co/dj/ivanoliva</t>
  </si>
  <si>
    <t>Ivan Pugliares</t>
  </si>
  <si>
    <t>ivanpugliares@gmail.com</t>
  </si>
  <si>
    <t>https://ra.co/dj/ivanpugliares</t>
  </si>
  <si>
    <t>Paresse</t>
  </si>
  <si>
    <t>ivanberggren@gmail.com</t>
  </si>
  <si>
    <t>https://ra.co/dj/paresse</t>
  </si>
  <si>
    <t xml:space="preserve">Ivan Lopez </t>
  </si>
  <si>
    <t>ivanlopez2b@gmail.com</t>
  </si>
  <si>
    <t>J Phlip (Dirtybird)</t>
  </si>
  <si>
    <t>J,</t>
  </si>
  <si>
    <t>jphlip@gmail.com</t>
  </si>
  <si>
    <t>J Star</t>
  </si>
  <si>
    <t>musictouring@yahoo.co.uk</t>
  </si>
  <si>
    <t>ETC! ETC!</t>
  </si>
  <si>
    <t xml:space="preserve">J, </t>
  </si>
  <si>
    <t>j.purplepieman@gmail.com</t>
  </si>
  <si>
    <t>Jlonely001,</t>
  </si>
  <si>
    <t>jlonely001@gmail.com</t>
  </si>
  <si>
    <t>Jaap Ligthart (Selador Records)</t>
  </si>
  <si>
    <t>jaap@jaapligthart.com</t>
  </si>
  <si>
    <t>Jay Christian</t>
  </si>
  <si>
    <t>Jaap,</t>
  </si>
  <si>
    <t>jaapkersten@gmail.com</t>
  </si>
  <si>
    <t>Jack michael (Orbital London)</t>
  </si>
  <si>
    <t>jackmichaeldj@gmail.com</t>
  </si>
  <si>
    <t>Jack Swift</t>
  </si>
  <si>
    <t>jackswiftdj@gmail.com</t>
  </si>
  <si>
    <t>Jack walker</t>
  </si>
  <si>
    <t>JACKWALKERDJ@gmail.com</t>
  </si>
  <si>
    <t>Den Haas</t>
  </si>
  <si>
    <t>jackdenhaas@hotmail.com</t>
  </si>
  <si>
    <t>Jack C</t>
  </si>
  <si>
    <t>jackcmusic1@outlook.com</t>
  </si>
  <si>
    <t>Jack Junior</t>
  </si>
  <si>
    <t>music@jackjunior.co.uk</t>
  </si>
  <si>
    <t>Jack Needham</t>
  </si>
  <si>
    <t>Jneedham303@gmail.com</t>
  </si>
  <si>
    <t>Jack Realist (UK)</t>
  </si>
  <si>
    <t>jackrealistmusic@gmail.com</t>
  </si>
  <si>
    <t>JACKARD</t>
  </si>
  <si>
    <t>jackardmusic@gmail.com</t>
  </si>
  <si>
    <t>Jwalker</t>
  </si>
  <si>
    <t>maumaulabel@gmail.com</t>
  </si>
  <si>
    <t>https://ra.co/dj/jwalker</t>
  </si>
  <si>
    <t>Kid Sublime</t>
  </si>
  <si>
    <t>bookkidsublime@gmail.com</t>
  </si>
  <si>
    <t>https://ra.co/dj/kidsublime</t>
  </si>
  <si>
    <t>Jake Hough</t>
  </si>
  <si>
    <t>jacobhough@hotmail.com</t>
  </si>
  <si>
    <t>https://ra.co/dj/jakehough</t>
  </si>
  <si>
    <t>The Journey (Jacob)</t>
  </si>
  <si>
    <t>info@thejourneymusic.com</t>
  </si>
  <si>
    <t>Jacobo Saavedra</t>
  </si>
  <si>
    <t xml:space="preserve">Jacobo, </t>
  </si>
  <si>
    <t>info@jacobosaavedra.es</t>
  </si>
  <si>
    <t>https://www.facebook.com/JacoboSaavedraDJ/</t>
  </si>
  <si>
    <t>Jacopo Susini</t>
  </si>
  <si>
    <t>jacopo.susini@yahoo.it</t>
  </si>
  <si>
    <t>https://www.facebook.com/Jacopo-Susini-786576131371561</t>
  </si>
  <si>
    <t>DJ Beens</t>
  </si>
  <si>
    <t>beens-90@libero.it</t>
  </si>
  <si>
    <t>https://www.facebook.com/Dj.Beens/</t>
  </si>
  <si>
    <t>Jacques Renault (Let's Play House)</t>
  </si>
  <si>
    <t xml:space="preserve">Jacques, </t>
  </si>
  <si>
    <t>jacques@jacquesrenault.com</t>
  </si>
  <si>
    <t>https://ra.co/dj/jacquesrenault</t>
  </si>
  <si>
    <t>Jad &amp; The - Roys Road</t>
  </si>
  <si>
    <t>Jad,</t>
  </si>
  <si>
    <t>jadblee@gmail.com</t>
  </si>
  <si>
    <t>https://soundcloud.com/slothboogie/sblp001-jad-the-roys-road</t>
  </si>
  <si>
    <t>Deer Jade</t>
  </si>
  <si>
    <t>Jade,</t>
  </si>
  <si>
    <t>music@deerjade.com</t>
  </si>
  <si>
    <t>Jade Cox</t>
  </si>
  <si>
    <t>djjadecox@yahoo.co.uk</t>
  </si>
  <si>
    <t>Jaden Thompson</t>
  </si>
  <si>
    <t>Jaden,</t>
  </si>
  <si>
    <t>jadenat99@gmail.com</t>
  </si>
  <si>
    <t>Jaekin</t>
  </si>
  <si>
    <t>jaekindahouse@gmail.com</t>
  </si>
  <si>
    <t>Skygaze</t>
  </si>
  <si>
    <t>Jaime,</t>
  </si>
  <si>
    <t>skygazeproductions@gmail.com</t>
  </si>
  <si>
    <t>https://ra.co/dj/skygaze</t>
  </si>
  <si>
    <t>Jay Latune</t>
  </si>
  <si>
    <t>Jaimy,</t>
  </si>
  <si>
    <t>jaylatune@gmail.com</t>
  </si>
  <si>
    <t>Jairo Uria</t>
  </si>
  <si>
    <t>Jairo,</t>
  </si>
  <si>
    <t>jairouriadj@gmail.com</t>
  </si>
  <si>
    <t>https://ra.co/dj/jairouria</t>
  </si>
  <si>
    <t>Blanke</t>
  </si>
  <si>
    <t>Jajob,</t>
  </si>
  <si>
    <t>promo@blankemusic.com</t>
  </si>
  <si>
    <t>jakob@blankemusic.com</t>
  </si>
  <si>
    <t>Jake DJ Theory</t>
  </si>
  <si>
    <t>deejaytheory@gmail.com</t>
  </si>
  <si>
    <t>Jake Flory</t>
  </si>
  <si>
    <t>jakeflorymusic@gmail.com</t>
  </si>
  <si>
    <t>https://ra.co/dj/jakeflory</t>
  </si>
  <si>
    <t>Fresh Prince59,</t>
  </si>
  <si>
    <t>fresh_prince59@hotmail.com</t>
  </si>
  <si>
    <t>Max Stedeford</t>
  </si>
  <si>
    <t>jake@jam-agency.co.uk</t>
  </si>
  <si>
    <t>Jakhira</t>
  </si>
  <si>
    <t>jakhira@skynet.be</t>
  </si>
  <si>
    <t>O/Y</t>
  </si>
  <si>
    <t>Jakob,</t>
  </si>
  <si>
    <t>bookohwhy@gmail.com</t>
  </si>
  <si>
    <t>Jakob Seidensticker</t>
  </si>
  <si>
    <t xml:space="preserve">Jakob, </t>
  </si>
  <si>
    <t>jakobsuperstar@gmx.de</t>
  </si>
  <si>
    <t>https://ra.co/dj/jakobseidensticker</t>
  </si>
  <si>
    <t>Cubik</t>
  </si>
  <si>
    <t>Jakub</t>
  </si>
  <si>
    <t>cubik.tm@gmail.com</t>
  </si>
  <si>
    <t>https://ra.co/dj/cubik.tm@gmail.com</t>
  </si>
  <si>
    <t>DeVante</t>
  </si>
  <si>
    <t>James ,</t>
  </si>
  <si>
    <t>jse-entertainment@outlook.com</t>
  </si>
  <si>
    <t>Ginoli</t>
  </si>
  <si>
    <t>ginolijazz@yahoo.com</t>
  </si>
  <si>
    <t>https://ra.co/dj/ginoli</t>
  </si>
  <si>
    <t>Subjoi</t>
  </si>
  <si>
    <t>subjoiau@gmail.com</t>
  </si>
  <si>
    <t>https://soundcloud.com/subjoi</t>
  </si>
  <si>
    <t>James Cotterill (Illusion)</t>
  </si>
  <si>
    <t>jamesillusion@gmail.com</t>
  </si>
  <si>
    <t>James Curd</t>
  </si>
  <si>
    <t>james@greens-keepers.com</t>
  </si>
  <si>
    <t>James Dexter (Holic Trax, Nurvous)</t>
  </si>
  <si>
    <t>promos@jamesdexterdj.com</t>
  </si>
  <si>
    <t>James Teej (Get Physical, MFRR, Apersonal)</t>
  </si>
  <si>
    <t>tmathers@gmail.com</t>
  </si>
  <si>
    <t>Baba Stiltz</t>
  </si>
  <si>
    <t>james@westorg.com</t>
  </si>
  <si>
    <t>https://ra.co/dj/babastiltz</t>
  </si>
  <si>
    <t>Conny</t>
  </si>
  <si>
    <t>conorcmusic@gmail.com</t>
  </si>
  <si>
    <t>https://ra.co/dj/conny</t>
  </si>
  <si>
    <t>James Cole</t>
  </si>
  <si>
    <t>jamescole@alliwantmusic.hu</t>
  </si>
  <si>
    <t>https://ra.co/dj/jamescole</t>
  </si>
  <si>
    <t>Burnski</t>
  </si>
  <si>
    <t>constantsoundrecords@gmail.com</t>
  </si>
  <si>
    <t>https://www.facebook.com/burnskipower/</t>
  </si>
  <si>
    <t>James Reid</t>
  </si>
  <si>
    <t>sonetmusichq@gmail.com</t>
  </si>
  <si>
    <t>James Winter</t>
  </si>
  <si>
    <t>jameswintermusic@gmail.com</t>
  </si>
  <si>
    <t>Jxmes Spence</t>
  </si>
  <si>
    <t>jxmesspence@gmail.com</t>
  </si>
  <si>
    <t>Denney</t>
  </si>
  <si>
    <t xml:space="preserve">james, </t>
  </si>
  <si>
    <t>denney25@yahoo.com</t>
  </si>
  <si>
    <t xml:space="preserve">Jamie Leather </t>
  </si>
  <si>
    <t>Jamie</t>
  </si>
  <si>
    <t>jamieleather94@googlemail.com</t>
  </si>
  <si>
    <t>https://www.facebook.com/jamieleathermusic</t>
  </si>
  <si>
    <t>Musty head records,</t>
  </si>
  <si>
    <t>Jamie &amp; Lyle</t>
  </si>
  <si>
    <t>mustyheadrecords@gmail.com</t>
  </si>
  <si>
    <t>jamiew@himselfher.com</t>
  </si>
  <si>
    <t>J Bossa</t>
  </si>
  <si>
    <t>jbossamusic@outlook.com</t>
  </si>
  <si>
    <t>Jamie Ige</t>
  </si>
  <si>
    <t>jamie.ige@gmail.com</t>
  </si>
  <si>
    <t>Jamie Strong</t>
  </si>
  <si>
    <t>jamie@innovativeleisure.net</t>
  </si>
  <si>
    <t>Audiojack) (2020, Leftroom)</t>
  </si>
  <si>
    <t>jamierial22@yahoo.co.uk</t>
  </si>
  <si>
    <t>https://ra.co/dj/audiojack)</t>
  </si>
  <si>
    <t>J.A.M.O.N.</t>
  </si>
  <si>
    <t>Jamon,</t>
  </si>
  <si>
    <t>jamon.jaleki@gmail.com</t>
  </si>
  <si>
    <t>Etna</t>
  </si>
  <si>
    <t>Jamy,</t>
  </si>
  <si>
    <t>jamy@giardinodeivisionari.com</t>
  </si>
  <si>
    <t>Ian Tricus</t>
  </si>
  <si>
    <t>Jan,</t>
  </si>
  <si>
    <t>ian@weworktomorrow.com</t>
  </si>
  <si>
    <t>Moglis Music (Jan Schürheck)</t>
  </si>
  <si>
    <t>aboutmoglis@gmail.com</t>
  </si>
  <si>
    <t>SVEN TASNADI</t>
  </si>
  <si>
    <t xml:space="preserve">Jan, </t>
  </si>
  <si>
    <t>jan.stern@timesartists.com</t>
  </si>
  <si>
    <t>https://ra.co/dj/sventasnadi</t>
  </si>
  <si>
    <t>Jan Golly,</t>
  </si>
  <si>
    <t>jangolly@icloud.com</t>
  </si>
  <si>
    <t>Noraj Cue</t>
  </si>
  <si>
    <t>Jaron,</t>
  </si>
  <si>
    <t>norajcuepromo@gmail.com</t>
  </si>
  <si>
    <t>Jaseur</t>
  </si>
  <si>
    <t>Jaseurline,</t>
  </si>
  <si>
    <t>jaseurline@gmail.com</t>
  </si>
  <si>
    <t>Jasmin Blust</t>
  </si>
  <si>
    <t>Jasmin,</t>
  </si>
  <si>
    <t>promo@jasminblust.de</t>
  </si>
  <si>
    <t>Jason Rasmussen</t>
  </si>
  <si>
    <t>razjar@gmail.com</t>
  </si>
  <si>
    <t>Jason Radar</t>
  </si>
  <si>
    <t>rader.jason@yahoo.com</t>
  </si>
  <si>
    <t>Jason Swamy</t>
  </si>
  <si>
    <t>swamy@furtherfuture.com</t>
  </si>
  <si>
    <t>Jason Rault</t>
  </si>
  <si>
    <t xml:space="preserve">jason, </t>
  </si>
  <si>
    <t>jasonrault@gmail.com</t>
  </si>
  <si>
    <t>https://ra.co/dj/jasonrault</t>
  </si>
  <si>
    <t>DJ Mes</t>
  </si>
  <si>
    <t xml:space="preserve">Jason, </t>
  </si>
  <si>
    <t>mes@guesthousemusic.com</t>
  </si>
  <si>
    <t>Add-us</t>
  </si>
  <si>
    <t>contact@add-us-music.com</t>
  </si>
  <si>
    <t>De Cave Man</t>
  </si>
  <si>
    <t>jasonmkami@gmail.com</t>
  </si>
  <si>
    <t>jasonrswamy@gmail.com</t>
  </si>
  <si>
    <t xml:space="preserve">Murphy's Law </t>
  </si>
  <si>
    <t>Jason@earth-agency.com</t>
  </si>
  <si>
    <t>Kurley</t>
  </si>
  <si>
    <t>music.kurley@gmail.com</t>
  </si>
  <si>
    <t>https://ra.co/dj/kurley</t>
  </si>
  <si>
    <t>Genii</t>
  </si>
  <si>
    <t xml:space="preserve">Jasper, </t>
  </si>
  <si>
    <t>jasper.lowik@gmail.com</t>
  </si>
  <si>
    <t>https://ra.co/dj/genii</t>
  </si>
  <si>
    <t>Javi Bora</t>
  </si>
  <si>
    <t>javiboramusic@gmail.com</t>
  </si>
  <si>
    <t>GRAZZE</t>
  </si>
  <si>
    <t>Javier,</t>
  </si>
  <si>
    <t>info@grazzemusic.com</t>
  </si>
  <si>
    <t>https://ra.co/dj/grazze</t>
  </si>
  <si>
    <t>Javier Carballo</t>
  </si>
  <si>
    <t>carballodj@gmail.com</t>
  </si>
  <si>
    <t>Javier Gonzales (Monza Ibiza)</t>
  </si>
  <si>
    <t>javier.innovacion@gmail.com</t>
  </si>
  <si>
    <t>Demuir</t>
  </si>
  <si>
    <t>djdemuir@gmail.com</t>
  </si>
  <si>
    <t>Jaxx B</t>
  </si>
  <si>
    <t>Jaxx,</t>
  </si>
  <si>
    <t>rafalizi.77@gmail.com</t>
  </si>
  <si>
    <t xml:space="preserve">jaxx, </t>
  </si>
  <si>
    <t>jaxxbdj@gmail.com</t>
  </si>
  <si>
    <t>https://ra.co/dj/jaxxb</t>
  </si>
  <si>
    <t>Ill Truth</t>
  </si>
  <si>
    <t>Jay &amp; Haden,</t>
  </si>
  <si>
    <t>illtruthpodcasts@gmail.com</t>
  </si>
  <si>
    <t>Jay Lumen</t>
  </si>
  <si>
    <t>jay@jaylumen.com</t>
  </si>
  <si>
    <t>Jay Almeida</t>
  </si>
  <si>
    <t>jayhiphop@hotmail.com</t>
  </si>
  <si>
    <t>Jay Bliss (2020 Vision, All Inn)</t>
  </si>
  <si>
    <t>jaybliss.promo@gmail.com</t>
  </si>
  <si>
    <t>Jay Saccone - Mite Music</t>
  </si>
  <si>
    <t>info@midnightworkouts.com</t>
  </si>
  <si>
    <t>Exillon</t>
  </si>
  <si>
    <t>exillon333@gmail.com</t>
  </si>
  <si>
    <t>https://ra.co/dj/exillon</t>
  </si>
  <si>
    <t>Jay Daniel</t>
  </si>
  <si>
    <t>jaydaniel@questionoftime.co.uk</t>
  </si>
  <si>
    <t>https://ra.co/dj/jaydaniel</t>
  </si>
  <si>
    <t>Jay de Lys</t>
  </si>
  <si>
    <t>jaydelysmusic@gmail.com</t>
  </si>
  <si>
    <t>https://ra.co/dj/jaydelys</t>
  </si>
  <si>
    <t>Jaybliss,</t>
  </si>
  <si>
    <t>jaybliss@gmail.com</t>
  </si>
  <si>
    <t>Jayden Cox</t>
  </si>
  <si>
    <t xml:space="preserve">Jayden, </t>
  </si>
  <si>
    <t>jaydencox.bookings@gmail.com</t>
  </si>
  <si>
    <t>Jaymo (Space Ibiza)</t>
  </si>
  <si>
    <t>Jaymo,</t>
  </si>
  <si>
    <t>jay@thisismoda.com</t>
  </si>
  <si>
    <t>Jbel Ayachi</t>
  </si>
  <si>
    <t>Jbel,</t>
  </si>
  <si>
    <t>jbelayachi@yahoo.com</t>
  </si>
  <si>
    <t>Jean Claude Ades</t>
  </si>
  <si>
    <t xml:space="preserve">Jean-Claude, </t>
  </si>
  <si>
    <t>mail@jca-music.com</t>
  </si>
  <si>
    <t>Jean Bacarreza</t>
  </si>
  <si>
    <t>Jean,</t>
  </si>
  <si>
    <t>myghettomusic@gmail.com</t>
  </si>
  <si>
    <t>Jean Bressan</t>
  </si>
  <si>
    <t>jeanbressan@yahoo.com</t>
  </si>
  <si>
    <t>Jean Christoph Ritter</t>
  </si>
  <si>
    <t>schowi74@gmail.com</t>
  </si>
  <si>
    <t>Jedediah Jayman</t>
  </si>
  <si>
    <t>Jedjay,</t>
  </si>
  <si>
    <t>jedjay@icloud.com</t>
  </si>
  <si>
    <t>J Fader</t>
  </si>
  <si>
    <t>jefffaderuk@googlemail.com</t>
  </si>
  <si>
    <t>Jeff Guera</t>
  </si>
  <si>
    <t>jgprime@hotmail.com</t>
  </si>
  <si>
    <t>Jeff Sorkowitz (Andhera Records, Deeperfect, Short Circuit)</t>
  </si>
  <si>
    <t>promos.jeffsorkowitz@gmail.com</t>
  </si>
  <si>
    <t>Jeff Eveline</t>
  </si>
  <si>
    <t>cowboy@jeffeveline.us</t>
  </si>
  <si>
    <t>Jeff Sorkowitz</t>
  </si>
  <si>
    <t>shortcircuitbk@gmail.com</t>
  </si>
  <si>
    <t>Huminal</t>
  </si>
  <si>
    <t>Jelle,</t>
  </si>
  <si>
    <t>jellejansen90@gmail.com</t>
  </si>
  <si>
    <t>Jen Lasher</t>
  </si>
  <si>
    <t>Jen,</t>
  </si>
  <si>
    <t>jenlasher@gmail.com</t>
  </si>
  <si>
    <t>Cyborgs in Love (aka Yeni)</t>
  </si>
  <si>
    <t xml:space="preserve">Jen, </t>
  </si>
  <si>
    <t>label@cyborgsinlove.com</t>
  </si>
  <si>
    <t>Jence</t>
  </si>
  <si>
    <t xml:space="preserve">Jence, </t>
  </si>
  <si>
    <t>info@loco-artists.com</t>
  </si>
  <si>
    <t>Jenia Tarsol</t>
  </si>
  <si>
    <t>Jenia,</t>
  </si>
  <si>
    <t>jeniatarsol@gmail.com</t>
  </si>
  <si>
    <t>Jennings</t>
  </si>
  <si>
    <t>Jennings,</t>
  </si>
  <si>
    <t>info@flirtseries.co.uk</t>
  </si>
  <si>
    <t>https://ra.co/dj/jennings</t>
  </si>
  <si>
    <t>Jens Lissat</t>
  </si>
  <si>
    <t>Jens,</t>
  </si>
  <si>
    <t>jenslissat@gmx.de</t>
  </si>
  <si>
    <t>Cirkel Square</t>
  </si>
  <si>
    <t>cirkelsquare.mousica@gmail.com</t>
  </si>
  <si>
    <t>Jeremy Hartig</t>
  </si>
  <si>
    <t>jeremyhartig0@gmail.com</t>
  </si>
  <si>
    <t>Jeremy Sole</t>
  </si>
  <si>
    <t>j@jeremysole.com</t>
  </si>
  <si>
    <t>Jeremy U-ground Paris(My Love is Underground)</t>
  </si>
  <si>
    <t>underground_housemusic@hotmail.fr</t>
  </si>
  <si>
    <t xml:space="preserve">Jeremy, </t>
  </si>
  <si>
    <t>dj.jeremy.weeks@gmail.com</t>
  </si>
  <si>
    <t>https://ra.co/dj/jeremyweeks</t>
  </si>
  <si>
    <t>Jeremy Dedic</t>
  </si>
  <si>
    <t>jeremydedic@hotmail.com</t>
  </si>
  <si>
    <t>Jeroen Schipper</t>
  </si>
  <si>
    <t>Jeroen,</t>
  </si>
  <si>
    <t>jeroen@spektre.nl</t>
  </si>
  <si>
    <t>T vinyl</t>
  </si>
  <si>
    <t>djfeliz@hotmail.com</t>
  </si>
  <si>
    <t>daysofbeingwild.corp@gmail.com</t>
  </si>
  <si>
    <t>Jesper Dahlback (Drumcode, Turbo)</t>
  </si>
  <si>
    <t>Jesper,</t>
  </si>
  <si>
    <t>dahlback@gmail.com</t>
  </si>
  <si>
    <t>Hutchtastic</t>
  </si>
  <si>
    <t>Jess,</t>
  </si>
  <si>
    <t>jesshutch@gmail.com</t>
  </si>
  <si>
    <t>Jess Bays</t>
  </si>
  <si>
    <t>jess@jessbays.com</t>
  </si>
  <si>
    <t>promos@hollrmusic.com</t>
  </si>
  <si>
    <t>Jess Jubilee</t>
  </si>
  <si>
    <t>jess.gentile@gmail.com</t>
  </si>
  <si>
    <t>Jesse Scumfrog</t>
  </si>
  <si>
    <t>jesse@thescumfrog.com</t>
  </si>
  <si>
    <t>Jesse Caplan</t>
  </si>
  <si>
    <t>j.caplan1234@gmail.com</t>
  </si>
  <si>
    <t>Jesse Tittsworth</t>
  </si>
  <si>
    <t>tittsworth@gmail.com</t>
  </si>
  <si>
    <t>Jesse Bru</t>
  </si>
  <si>
    <t>jessebruofficIal@gmail.com</t>
  </si>
  <si>
    <t>Jesse Maas</t>
  </si>
  <si>
    <t>Jessemaasdj@gmail.com</t>
  </si>
  <si>
    <t>Wax material</t>
  </si>
  <si>
    <t>Jessi,</t>
  </si>
  <si>
    <t>distribution@waxmaterial.com</t>
  </si>
  <si>
    <t>Jessica Hruska</t>
  </si>
  <si>
    <t>Jessica,</t>
  </si>
  <si>
    <t>music@roboticpeacock.com</t>
  </si>
  <si>
    <t>Jessica Diaz</t>
  </si>
  <si>
    <t xml:space="preserve">Jessica, </t>
  </si>
  <si>
    <t>jessicadiazmusic@gmail.com</t>
  </si>
  <si>
    <t>Katoff</t>
  </si>
  <si>
    <t>Jevgenijs,</t>
  </si>
  <si>
    <t>soundsofmeow@gmail.com</t>
  </si>
  <si>
    <t>Jholeyson.Music,</t>
  </si>
  <si>
    <t>Jholeyson,</t>
  </si>
  <si>
    <t>jholeyson.music@outlook.com</t>
  </si>
  <si>
    <t>Jickow</t>
  </si>
  <si>
    <t>Jickow,</t>
  </si>
  <si>
    <t>music@jickow.tv</t>
  </si>
  <si>
    <t>Jiggler</t>
  </si>
  <si>
    <t xml:space="preserve">Jiggler, </t>
  </si>
  <si>
    <t>jiggler.music@gmail.com</t>
  </si>
  <si>
    <t>https://ra.co/dj/jiggler</t>
  </si>
  <si>
    <t>Jim Rider</t>
  </si>
  <si>
    <t>Jim,</t>
  </si>
  <si>
    <t>james_rider@hotmail.com</t>
  </si>
  <si>
    <t>Jim Rivers</t>
  </si>
  <si>
    <t>jim_rivers@me.com</t>
  </si>
  <si>
    <t>Warboy</t>
  </si>
  <si>
    <t>ukwarboy@yahoo.co.uk</t>
  </si>
  <si>
    <t>Mij Mack</t>
  </si>
  <si>
    <t>macknessjd@gmail.com</t>
  </si>
  <si>
    <t>https://ra.co/dj/mijmack</t>
  </si>
  <si>
    <t>Jimi Tools</t>
  </si>
  <si>
    <t xml:space="preserve">Jimi, </t>
  </si>
  <si>
    <t>jimitools@gmail.com</t>
  </si>
  <si>
    <t>JIMII</t>
  </si>
  <si>
    <t xml:space="preserve">Jimii, </t>
  </si>
  <si>
    <t>JIMII.official@gmail.com</t>
  </si>
  <si>
    <t>Jizz (elrow, Whoyostro, Rawsome Deep)</t>
  </si>
  <si>
    <t>Jizz,</t>
  </si>
  <si>
    <t>contacto.jizzmusic@gmail.com</t>
  </si>
  <si>
    <t xml:space="preserve">Jmac, </t>
  </si>
  <si>
    <t>ilove@nickmonaco.com</t>
  </si>
  <si>
    <t>https://ra.co/dj/nickmonaco</t>
  </si>
  <si>
    <t>jmac@crewlove.us</t>
  </si>
  <si>
    <t>Joachim Spieth</t>
  </si>
  <si>
    <t>Joachim,</t>
  </si>
  <si>
    <t>info@joachimspieth.de</t>
  </si>
  <si>
    <t>Joan Retamero</t>
  </si>
  <si>
    <t>Joan,</t>
  </si>
  <si>
    <t>joanretameromusic@gmail.com</t>
  </si>
  <si>
    <t>Melgazzo</t>
  </si>
  <si>
    <t>Joao,</t>
  </si>
  <si>
    <t>melgazzobr@gmail.com</t>
  </si>
  <si>
    <t>Electro Junkiie</t>
  </si>
  <si>
    <t>João,</t>
  </si>
  <si>
    <t>info@electrojunkiee.com</t>
  </si>
  <si>
    <t>Jochem Hamerling</t>
  </si>
  <si>
    <t>Jochem,</t>
  </si>
  <si>
    <t>info@jochemhamerling.com</t>
  </si>
  <si>
    <t>Aluku Rebels</t>
  </si>
  <si>
    <t xml:space="preserve">Jodie, </t>
  </si>
  <si>
    <t>alukurebels@hotmail.co.uk</t>
  </si>
  <si>
    <t>Jody Wisternoff (Way Out West / Anjunabeats)</t>
  </si>
  <si>
    <t>Jody,</t>
  </si>
  <si>
    <t>josephwisternoff@gmail.com</t>
  </si>
  <si>
    <t>Gavinco</t>
  </si>
  <si>
    <t>gavincomusic@gmail.com</t>
  </si>
  <si>
    <t>https://www.facebook.com/Gavinco</t>
  </si>
  <si>
    <t>iglesias</t>
  </si>
  <si>
    <t>iglesias.music@outlook.com</t>
  </si>
  <si>
    <t>Joe Doppio</t>
  </si>
  <si>
    <t>joe.doppio@gmail.com</t>
  </si>
  <si>
    <t>Joe Le Groove</t>
  </si>
  <si>
    <t>joe@serialismrecords.net</t>
  </si>
  <si>
    <t>Joe Morris</t>
  </si>
  <si>
    <t>info@clandestino.co.uk</t>
  </si>
  <si>
    <t>Joe Red</t>
  </si>
  <si>
    <t>joered@sineticrecords.com</t>
  </si>
  <si>
    <t>Joe T Vannelli</t>
  </si>
  <si>
    <t>joetvannelli@joetvannelli.com</t>
  </si>
  <si>
    <t>Ensall</t>
  </si>
  <si>
    <t>bootlegginevents@outlook.com</t>
  </si>
  <si>
    <t>https://ra.co/dj/ensall</t>
  </si>
  <si>
    <t>Joe Corti</t>
  </si>
  <si>
    <t>joecortimusic@Gmail.com</t>
  </si>
  <si>
    <t>https://ra.co/dj/joecorti</t>
  </si>
  <si>
    <t>Joe Cleen</t>
  </si>
  <si>
    <t>joecleen@gmx.net</t>
  </si>
  <si>
    <t>https://soundcloud.com/slothboogie/sblp001-joe-cleen-gliders</t>
  </si>
  <si>
    <t>Joel da Graca</t>
  </si>
  <si>
    <t>joelndag@gmail.com</t>
  </si>
  <si>
    <t>Verso</t>
  </si>
  <si>
    <t>versodj.1@gmail.com</t>
  </si>
  <si>
    <t>Joey Daniel</t>
  </si>
  <si>
    <t>joeydaniel300mph@gmail.com</t>
  </si>
  <si>
    <t>music.joeydaniel@gmail.com</t>
  </si>
  <si>
    <t>Johan S</t>
  </si>
  <si>
    <t>Johan,</t>
  </si>
  <si>
    <t>subtractiverec@gmail.com</t>
  </si>
  <si>
    <t>https://www.facebook.com/realjohans</t>
  </si>
  <si>
    <t>johannes@ancientfuture.guru</t>
  </si>
  <si>
    <t>https://ra.co/dj/car-uk</t>
  </si>
  <si>
    <t>John Woods</t>
  </si>
  <si>
    <t>John</t>
  </si>
  <si>
    <t>joaonunomadeirasantossilva@gmail.com</t>
  </si>
  <si>
    <t>John Collins</t>
  </si>
  <si>
    <t>jcpremier@gmail.com</t>
  </si>
  <si>
    <t>John Dill</t>
  </si>
  <si>
    <t>music@dill.studio</t>
  </si>
  <si>
    <t>John Monkman (Beesemyer)</t>
  </si>
  <si>
    <t>monkmanpromo@gmail.com</t>
  </si>
  <si>
    <t>John Newsham</t>
  </si>
  <si>
    <t>joshuanewsham17@gmail.com</t>
  </si>
  <si>
    <t>John Stanhope</t>
  </si>
  <si>
    <t>fjstanhope@gmail.com</t>
  </si>
  <si>
    <t>block.fm (Japan)</t>
  </si>
  <si>
    <t>john_em_nibrick0919@hotmail.com</t>
  </si>
  <si>
    <t>https://ra.co/dj/block.fm</t>
  </si>
  <si>
    <t>John Julius Knight</t>
  </si>
  <si>
    <t>bookjjk@gmail.com</t>
  </si>
  <si>
    <t>https://ra.co/dj/johnjuliusknight</t>
  </si>
  <si>
    <t>Magnuss</t>
  </si>
  <si>
    <t>john@releaseyourmindrecords.com</t>
  </si>
  <si>
    <t>1979promo@gmail.com</t>
  </si>
  <si>
    <t>Johnny Hudson (Music To Die For, Remixology)</t>
  </si>
  <si>
    <t>johnny@musictodiefor.com</t>
  </si>
  <si>
    <t>Johnny Roon</t>
  </si>
  <si>
    <t xml:space="preserve">Johnny, </t>
  </si>
  <si>
    <t>Johnnyroonmusic@gmail.com</t>
  </si>
  <si>
    <t>Full intention</t>
  </si>
  <si>
    <t>jonpromos@fullintention.com</t>
  </si>
  <si>
    <t>Jon Charnis</t>
  </si>
  <si>
    <t>joncharnis@gmail.com</t>
  </si>
  <si>
    <t>Jon Rundell (Intec, Snatch, Carl Cox @ Space)</t>
  </si>
  <si>
    <t>jrmusicpromos@gmail.com</t>
  </si>
  <si>
    <t>Jon The Dentist (Phoenix Uprising)</t>
  </si>
  <si>
    <t>johnvaughan1965@hotmail.com</t>
  </si>
  <si>
    <t>Jon Woodall (Basics)</t>
  </si>
  <si>
    <t>jonwoodalldj@hotmail.co.uk</t>
  </si>
  <si>
    <t>Paradox City</t>
  </si>
  <si>
    <t>jonbrady3@gmail.com</t>
  </si>
  <si>
    <t>Leftwing Kody</t>
  </si>
  <si>
    <t>jon.kong@yahoo.co.uk</t>
  </si>
  <si>
    <t>wAFF</t>
  </si>
  <si>
    <t xml:space="preserve">Jon, </t>
  </si>
  <si>
    <t>waffpromo@gmail.com</t>
  </si>
  <si>
    <t>https://ra.co/dj/waff</t>
  </si>
  <si>
    <t>Lemmon</t>
  </si>
  <si>
    <t>lemmon.music@gmail.com</t>
  </si>
  <si>
    <t>https://soundcloud.com/lemmon-music</t>
  </si>
  <si>
    <t>Jonas Rathsman</t>
  </si>
  <si>
    <t>jonas@rathsman.se</t>
  </si>
  <si>
    <t>Jonas Saalbach</t>
  </si>
  <si>
    <t>promos@jonas-saalbach.de</t>
  </si>
  <si>
    <t>Jonatan Tesei</t>
  </si>
  <si>
    <t>Jonatan,</t>
  </si>
  <si>
    <t>kintar@gmail.com</t>
  </si>
  <si>
    <t>Ten and tracer,</t>
  </si>
  <si>
    <t>Jonathan</t>
  </si>
  <si>
    <t>tenandtracer@gmail.com</t>
  </si>
  <si>
    <t>Jonathan Bieseman</t>
  </si>
  <si>
    <t>jonathanbieseman@yahoo.fr</t>
  </si>
  <si>
    <t>Jive Talk</t>
  </si>
  <si>
    <t>Jonny</t>
  </si>
  <si>
    <t>Jonnytawn@gmail.com</t>
  </si>
  <si>
    <t>Jonny Cruz</t>
  </si>
  <si>
    <t>opulencevibes@gmail.com</t>
  </si>
  <si>
    <t>jonny cruz</t>
  </si>
  <si>
    <t>jonny,</t>
  </si>
  <si>
    <t>jonnycruzmusic@yahoo.com</t>
  </si>
  <si>
    <t>Art Department</t>
  </si>
  <si>
    <t xml:space="preserve">Jonny, </t>
  </si>
  <si>
    <t>jonny@no19music.com</t>
  </si>
  <si>
    <t>Jono son</t>
  </si>
  <si>
    <t>Jono,</t>
  </si>
  <si>
    <t>info@jonoson.com</t>
  </si>
  <si>
    <t>promo@joranvanpol.com</t>
  </si>
  <si>
    <t>Dj Van Damme</t>
  </si>
  <si>
    <t>Jordan,</t>
  </si>
  <si>
    <t>vandamme13395@gmail.com</t>
  </si>
  <si>
    <t>jordanpeakmyspace@gmail.com</t>
  </si>
  <si>
    <t>YINGYANG</t>
  </si>
  <si>
    <t>officialyingyang@gmail.com</t>
  </si>
  <si>
    <t xml:space="preserve">Jordan, </t>
  </si>
  <si>
    <t>jordanpeakbooking@gmail.com</t>
  </si>
  <si>
    <t>Jordan</t>
  </si>
  <si>
    <t>jordanmccuaig@googlemail.com</t>
  </si>
  <si>
    <t>MuM Records / Jordan</t>
  </si>
  <si>
    <t>mum.partys@gmail.com</t>
  </si>
  <si>
    <t>Jordi Iven</t>
  </si>
  <si>
    <t>Jordi,</t>
  </si>
  <si>
    <t>jordi_iven@hotmail.com</t>
  </si>
  <si>
    <t>Jorge Melo</t>
  </si>
  <si>
    <t>Jorge,</t>
  </si>
  <si>
    <t>azdjmelo@gmail.com</t>
  </si>
  <si>
    <t>Jorge Watts (Downtown Trouble)</t>
  </si>
  <si>
    <t>jorgewatts@live.com.au</t>
  </si>
  <si>
    <t>Jorge Ciccioli</t>
  </si>
  <si>
    <t>jciccioli@hotmail.com</t>
  </si>
  <si>
    <t>Joris Voorn</t>
  </si>
  <si>
    <t xml:space="preserve">Joris, </t>
  </si>
  <si>
    <t>jorispromo@rejected.nl</t>
  </si>
  <si>
    <t>Jos Lok</t>
  </si>
  <si>
    <t>Jos,</t>
  </si>
  <si>
    <t>joslok2@hotmail.com</t>
  </si>
  <si>
    <t>https://www.facebook.com/JosLok1</t>
  </si>
  <si>
    <t>Jose Louis Pardo</t>
  </si>
  <si>
    <t>cheo@elafro.com</t>
  </si>
  <si>
    <t>Jose Miguel</t>
  </si>
  <si>
    <t>txemyrodriguez@hotmail.com</t>
  </si>
  <si>
    <t>josevilleda3@gmail.com</t>
  </si>
  <si>
    <t>Jose Rives</t>
  </si>
  <si>
    <t>joserives1@yahoo.es</t>
  </si>
  <si>
    <t>Mangabey</t>
  </si>
  <si>
    <t>José,</t>
  </si>
  <si>
    <t>mangabey.prod@gmail.com</t>
  </si>
  <si>
    <t>https://ra.co/dj/mangabey</t>
  </si>
  <si>
    <t>Joseff Jones</t>
  </si>
  <si>
    <t xml:space="preserve">Joseff, </t>
  </si>
  <si>
    <t>joseffjones20@gmail.com</t>
  </si>
  <si>
    <t>Dubgestion,</t>
  </si>
  <si>
    <t xml:space="preserve">Joseh &amp; Rawness, </t>
  </si>
  <si>
    <t>dubgestion@gmail.com</t>
  </si>
  <si>
    <t>Scoom Legacy</t>
  </si>
  <si>
    <t>Josep,</t>
  </si>
  <si>
    <t>scoomlegacy@gmail.com</t>
  </si>
  <si>
    <t>Joseph Angeloro,</t>
  </si>
  <si>
    <t>josephangeloro@gmail.com</t>
  </si>
  <si>
    <t>Joseph Tagliabue</t>
  </si>
  <si>
    <t>info@josephtagliabue.it</t>
  </si>
  <si>
    <t>Jozif K</t>
  </si>
  <si>
    <t>jozef_k@me.com</t>
  </si>
  <si>
    <t>Maglia</t>
  </si>
  <si>
    <t>joemaglia@gmail.com</t>
  </si>
  <si>
    <t>Saytek (Cubism)</t>
  </si>
  <si>
    <t>sayteklive@gmail.com</t>
  </si>
  <si>
    <t>ZYNK (Resonance Records, TBX, Likeminded)</t>
  </si>
  <si>
    <t>zynkdj@gmail.com</t>
  </si>
  <si>
    <t>Joseph Ashworth</t>
  </si>
  <si>
    <t xml:space="preserve">Joseph, </t>
  </si>
  <si>
    <t>joseph@josephashworth.com</t>
  </si>
  <si>
    <t>https://ra.co/dj/josephashworth</t>
  </si>
  <si>
    <t>Joseph Capriati</t>
  </si>
  <si>
    <t>joseph@josephcapriati.com</t>
  </si>
  <si>
    <t>Nautica music</t>
  </si>
  <si>
    <t>Josh &amp; Caolan,</t>
  </si>
  <si>
    <t>contact@nauticamusic.co.uk</t>
  </si>
  <si>
    <t>Josh Butler</t>
  </si>
  <si>
    <t>joshbutlerpromos@gmail.com</t>
  </si>
  <si>
    <t>Josh Garrett</t>
  </si>
  <si>
    <t>joshgarrett73@gmail.com</t>
  </si>
  <si>
    <t>Josh Lee</t>
  </si>
  <si>
    <t>joshleemusicuk@gmail.com</t>
  </si>
  <si>
    <t>Josh Roberts (RAWSTREET)</t>
  </si>
  <si>
    <t>joshrobertsdj@gmail.com</t>
  </si>
  <si>
    <t>Josh Vela MSCLS</t>
  </si>
  <si>
    <t>theledoom@gmail.com</t>
  </si>
  <si>
    <t>JOSHWA</t>
  </si>
  <si>
    <t>joshwauk@gmail.com</t>
  </si>
  <si>
    <t>joshbutler1989@gmail.com</t>
  </si>
  <si>
    <t>https://ra.co/dj/joshbutler</t>
  </si>
  <si>
    <t>Josh Gregg</t>
  </si>
  <si>
    <t>jgreggmusic@gmail.com</t>
  </si>
  <si>
    <t>Joshel</t>
  </si>
  <si>
    <t xml:space="preserve">Joshe, </t>
  </si>
  <si>
    <t>mangurancio@hotmail.com</t>
  </si>
  <si>
    <t>PZB</t>
  </si>
  <si>
    <t>djpzb1@gmail.com</t>
  </si>
  <si>
    <t>Josu freire music,</t>
  </si>
  <si>
    <t xml:space="preserve">Josu, </t>
  </si>
  <si>
    <t>josufreiremusic@gmail.com</t>
  </si>
  <si>
    <t xml:space="preserve">Jovan vucetic </t>
  </si>
  <si>
    <t xml:space="preserve">Jovan, </t>
  </si>
  <si>
    <t>jovanvuceticmusic@gmail.com</t>
  </si>
  <si>
    <t>Joy Kitikonti</t>
  </si>
  <si>
    <t>Joy,</t>
  </si>
  <si>
    <t>j.kitikonti@gmail.com</t>
  </si>
  <si>
    <t>Joy Rapotez</t>
  </si>
  <si>
    <t>jrapotez@gmail.com</t>
  </si>
  <si>
    <t xml:space="preserve">Joy, </t>
  </si>
  <si>
    <t>info@joyhauser.com</t>
  </si>
  <si>
    <t>https://ra.co/dj/joyhauser</t>
  </si>
  <si>
    <t>Joyce Muniz (Exploited, Snatch!)</t>
  </si>
  <si>
    <t>Joyce,</t>
  </si>
  <si>
    <t>joyce.munizion@gmail.com</t>
  </si>
  <si>
    <t>Joyce Muniz</t>
  </si>
  <si>
    <t xml:space="preserve">Joyce, </t>
  </si>
  <si>
    <t>info@exploitedghetto.de</t>
  </si>
  <si>
    <t>Jozef K</t>
  </si>
  <si>
    <t>Jozef,</t>
  </si>
  <si>
    <t>demosforjozefk@gmail.com</t>
  </si>
  <si>
    <t>Cosenza</t>
  </si>
  <si>
    <t>Juan Ignacio,</t>
  </si>
  <si>
    <t>cosenzamusiq@gmail.com</t>
  </si>
  <si>
    <t>Archila</t>
  </si>
  <si>
    <t>Juan Jose,</t>
  </si>
  <si>
    <t>archilapromos@yahoo.com</t>
  </si>
  <si>
    <t>LOSE ENDZ</t>
  </si>
  <si>
    <t>losendz@gmail.com</t>
  </si>
  <si>
    <t>https://ra.co/dj/loseendz</t>
  </si>
  <si>
    <t>JUAN FARCIK</t>
  </si>
  <si>
    <t>juanfarcik@gmail.com</t>
  </si>
  <si>
    <t xml:space="preserve">Juan rodriguez </t>
  </si>
  <si>
    <t>juanrodriguez755@gmail.com</t>
  </si>
  <si>
    <t>Juanm.Fernandez,</t>
  </si>
  <si>
    <t>juanm.fernandez@live.com</t>
  </si>
  <si>
    <t>Queensyze</t>
  </si>
  <si>
    <t>Jude,</t>
  </si>
  <si>
    <t>queensyze@queensyze.com</t>
  </si>
  <si>
    <t>Juho Kusti (Deep Space Helsinki)</t>
  </si>
  <si>
    <t xml:space="preserve">Juho, </t>
  </si>
  <si>
    <t>juhokusti100@gmail.com</t>
  </si>
  <si>
    <t>Julia Bondar</t>
  </si>
  <si>
    <t>Julia,</t>
  </si>
  <si>
    <t>production@endorphin.es</t>
  </si>
  <si>
    <t>https://ra.co/dj/endorphin.esproduction</t>
  </si>
  <si>
    <t>Julia Linkogel</t>
  </si>
  <si>
    <t>hello@madamejules.com</t>
  </si>
  <si>
    <t>Julia Tamzyn</t>
  </si>
  <si>
    <t>juliatamzyn@gmail.com</t>
  </si>
  <si>
    <t>Julia Govor</t>
  </si>
  <si>
    <t xml:space="preserve">Julia, </t>
  </si>
  <si>
    <t>jujuka.music@gmail.com</t>
  </si>
  <si>
    <t>Julian Perez (Leftroom, VIVa)</t>
  </si>
  <si>
    <t>promos@julianperez.com</t>
  </si>
  <si>
    <t>Julian Wasserman</t>
  </si>
  <si>
    <t>julian.wassermann@gmx.de</t>
  </si>
  <si>
    <t>Juliane Wolf</t>
  </si>
  <si>
    <t>Juliane,</t>
  </si>
  <si>
    <t>juliane.wolf.promo@gmail.com</t>
  </si>
  <si>
    <t>Juiliche Hernandez</t>
  </si>
  <si>
    <t xml:space="preserve">Juliche, </t>
  </si>
  <si>
    <t>juliche.hernandez@hotmail.com</t>
  </si>
  <si>
    <t>https://www.deejay.de/juliche+hernandez</t>
  </si>
  <si>
    <t>info@juliemarghilano.com</t>
  </si>
  <si>
    <t>Julien Chaptal (Cityfox, 2020, Remote Area)</t>
  </si>
  <si>
    <t>julien@chaptal.com</t>
  </si>
  <si>
    <t>Julien De Bie (Parallells)</t>
  </si>
  <si>
    <t>team@klassifiedmusic.com</t>
  </si>
  <si>
    <t>Julien LENOIR</t>
  </si>
  <si>
    <t>me@julienlenoir.com</t>
  </si>
  <si>
    <t>Julien Sandre (Morris Audio, Tsuba)</t>
  </si>
  <si>
    <t>julien_sandre@hotmail.com</t>
  </si>
  <si>
    <t>Demarkus lewis (Hi! Energy records)</t>
  </si>
  <si>
    <t>julien@hienergyrecords.com</t>
  </si>
  <si>
    <t>Juliet Fox</t>
  </si>
  <si>
    <t>Juliet,</t>
  </si>
  <si>
    <t>julietfoxmusic@gmail.com</t>
  </si>
  <si>
    <t>Junior Quijada</t>
  </si>
  <si>
    <t>Junior,</t>
  </si>
  <si>
    <t>junior619@gmail.com</t>
  </si>
  <si>
    <t>Junior C</t>
  </si>
  <si>
    <t xml:space="preserve">Junior, </t>
  </si>
  <si>
    <t>junior_c@me.com</t>
  </si>
  <si>
    <t>https://ra.co/dj/juniorc</t>
  </si>
  <si>
    <t>Juno</t>
  </si>
  <si>
    <t>junospain@gmail.com</t>
  </si>
  <si>
    <t>Orion (FI)</t>
  </si>
  <si>
    <t>Juska,</t>
  </si>
  <si>
    <t>juska.wendland@gmail.com</t>
  </si>
  <si>
    <t>Jus'Nowhere</t>
  </si>
  <si>
    <t>jus.nowhere.music@gmail.com</t>
  </si>
  <si>
    <t>https://ra.co/dj/jus'nowhere</t>
  </si>
  <si>
    <t>Droog (Culprit)</t>
  </si>
  <si>
    <t>sloejams@gmail.com</t>
  </si>
  <si>
    <t>Justin Beck aka Lewis Beck(Audiophile Deep)</t>
  </si>
  <si>
    <t>lewisbeckmusic@gmail.com</t>
  </si>
  <si>
    <t>Justin Martin</t>
  </si>
  <si>
    <t>jerryboathouse@hotmail.com</t>
  </si>
  <si>
    <t>Justin Jay (Dirtybird, Culprit LA)</t>
  </si>
  <si>
    <t xml:space="preserve">Justin, </t>
  </si>
  <si>
    <t>justinjay888@gmail.com</t>
  </si>
  <si>
    <t>https://ra.co/dj/justinjay</t>
  </si>
  <si>
    <t>K Jah</t>
  </si>
  <si>
    <t>K,</t>
  </si>
  <si>
    <t>kjahjungle@googlemail.com</t>
  </si>
  <si>
    <t>Kahani (Indo Warehouse)</t>
  </si>
  <si>
    <t>Kahani,</t>
  </si>
  <si>
    <t>kahani@indo-warehouse.com</t>
  </si>
  <si>
    <t>kai@smash-tv.de</t>
  </si>
  <si>
    <t>Kai Rodriguez</t>
  </si>
  <si>
    <t>leo.kairodriguezmusic@gmail.com</t>
  </si>
  <si>
    <t>Kaiser Souzai</t>
  </si>
  <si>
    <t>Kaiser,</t>
  </si>
  <si>
    <t>kaisersouzai@ballroom.cc</t>
  </si>
  <si>
    <t>Kalyde</t>
  </si>
  <si>
    <t>Kalyde,</t>
  </si>
  <si>
    <t>kalydedj@gmail.com</t>
  </si>
  <si>
    <t>Kamino</t>
  </si>
  <si>
    <t>Kamino,</t>
  </si>
  <si>
    <t>kaminopromos@gmail.com</t>
  </si>
  <si>
    <t>Kanem Hutchinson</t>
  </si>
  <si>
    <t>Kanem,</t>
  </si>
  <si>
    <t>kanem_h@hotmail.co.uk</t>
  </si>
  <si>
    <t>Karaba,</t>
  </si>
  <si>
    <t>kaaaraba@gmail.com</t>
  </si>
  <si>
    <t>Kareem Cali</t>
  </si>
  <si>
    <t>Kareem,</t>
  </si>
  <si>
    <t>onedgesociety@gmail.com</t>
  </si>
  <si>
    <t>Karim Benzirar</t>
  </si>
  <si>
    <t>Karim,</t>
  </si>
  <si>
    <t>pwatandket@gmail.com</t>
  </si>
  <si>
    <t>Riciar Ghir</t>
  </si>
  <si>
    <t xml:space="preserve">Karis, </t>
  </si>
  <si>
    <t>riciar.ghir@gmail.com</t>
  </si>
  <si>
    <t>https://ra.co/dj/riciarghir</t>
  </si>
  <si>
    <t>Karla Blum</t>
  </si>
  <si>
    <t>Karla,</t>
  </si>
  <si>
    <t>promo@karlablum.com</t>
  </si>
  <si>
    <t>Karmon</t>
  </si>
  <si>
    <t>Karmon,</t>
  </si>
  <si>
    <t>listentothis@karmon.nl</t>
  </si>
  <si>
    <t>https://ra.co/dj/karmon</t>
  </si>
  <si>
    <t>KAS:ST</t>
  </si>
  <si>
    <t>kasstpromo@gmail.com</t>
  </si>
  <si>
    <t>KASH,</t>
  </si>
  <si>
    <t>Kash,</t>
  </si>
  <si>
    <t>info@sunwavebc.com</t>
  </si>
  <si>
    <t>https://ra.co/dj/monogrande</t>
  </si>
  <si>
    <t>Kassiel</t>
  </si>
  <si>
    <t>Kassiel,</t>
  </si>
  <si>
    <t>kassielofficial@gmail.com</t>
  </si>
  <si>
    <t xml:space="preserve">Kastro &amp; Josh, </t>
  </si>
  <si>
    <t>demos@latereplies.com</t>
  </si>
  <si>
    <t>Kate Zubok</t>
  </si>
  <si>
    <t>Kateryna,</t>
  </si>
  <si>
    <t>kate.zubok@gmail.com</t>
  </si>
  <si>
    <t>Katie Drover</t>
  </si>
  <si>
    <t>dokutokurecords@gmail.com</t>
  </si>
  <si>
    <t>https://ra.co/labels/15367</t>
  </si>
  <si>
    <t>katiedrover@hotmail.com</t>
  </si>
  <si>
    <t>Katja</t>
  </si>
  <si>
    <t xml:space="preserve">Katja, </t>
  </si>
  <si>
    <t>katjamusic@mail.de</t>
  </si>
  <si>
    <t>Juliet Sikora</t>
  </si>
  <si>
    <t xml:space="preserve">Katsi, </t>
  </si>
  <si>
    <t>katsi@kittball.com</t>
  </si>
  <si>
    <t>https://ra.co/dj/julietsikora</t>
  </si>
  <si>
    <t>Keita Sano</t>
  </si>
  <si>
    <t xml:space="preserve">Keita, </t>
  </si>
  <si>
    <t>funkeehomosapien0307@gmail.com</t>
  </si>
  <si>
    <t>https://ra.co/dj/keitasano</t>
  </si>
  <si>
    <t>Keith Lorraine</t>
  </si>
  <si>
    <t xml:space="preserve">Keith, </t>
  </si>
  <si>
    <t>djkeithlorraine@gmail.com</t>
  </si>
  <si>
    <t>https://ra.co/dj/keithlorraine</t>
  </si>
  <si>
    <t>Kellerkind (HIVE Audio, Stil Vor Talent)</t>
  </si>
  <si>
    <t>Kellerkind,</t>
  </si>
  <si>
    <t>info@kellerkindmusik.ch</t>
  </si>
  <si>
    <t>Kellie Allen</t>
  </si>
  <si>
    <t>Kellie,</t>
  </si>
  <si>
    <t>kellieallen@live.co.uk</t>
  </si>
  <si>
    <t>Tibasko</t>
  </si>
  <si>
    <t>Ken,</t>
  </si>
  <si>
    <t>tibaskomusic@gmail.com</t>
  </si>
  <si>
    <t>https://ra.co/dj/tibasko</t>
  </si>
  <si>
    <t>[a]pendics shuffle (Culprit LA, Thoughtless)</t>
  </si>
  <si>
    <t xml:space="preserve">Kenneth, </t>
  </si>
  <si>
    <t>kennethjamesg@gmail.com</t>
  </si>
  <si>
    <t>Kenny Ground</t>
  </si>
  <si>
    <t>music@kennyground.com</t>
  </si>
  <si>
    <t>Kensuke Fukushima</t>
  </si>
  <si>
    <t xml:space="preserve">Kensuke, </t>
  </si>
  <si>
    <t>kenyu0308@gmail.com</t>
  </si>
  <si>
    <t>Kenyan Lable</t>
  </si>
  <si>
    <t>Kenyan,</t>
  </si>
  <si>
    <t>gondwanarecords@gmail.com</t>
  </si>
  <si>
    <t>Ket Shah</t>
  </si>
  <si>
    <t>Ket,</t>
  </si>
  <si>
    <t>ket.shah@btinternet.com</t>
  </si>
  <si>
    <t>Kettama</t>
  </si>
  <si>
    <t>Kettama,</t>
  </si>
  <si>
    <t>kettamabro@gmail.com</t>
  </si>
  <si>
    <t>https://ra.co/dj/kettama</t>
  </si>
  <si>
    <t>Master kev</t>
  </si>
  <si>
    <t>Kev,</t>
  </si>
  <si>
    <t>masterk579@aol.com</t>
  </si>
  <si>
    <t>kevdnite</t>
  </si>
  <si>
    <t>Kevin</t>
  </si>
  <si>
    <t>kevindodeur@gmail.com</t>
  </si>
  <si>
    <t>https://ra.co/dj/alexvirgo</t>
  </si>
  <si>
    <t>Kevin de Vries</t>
  </si>
  <si>
    <t>kevin@kdv-music.com</t>
  </si>
  <si>
    <t>https://ra.co/dj/kevindevries</t>
  </si>
  <si>
    <t>Budakid</t>
  </si>
  <si>
    <t>hello@budakid.com</t>
  </si>
  <si>
    <t>promos@kdv-music.com</t>
  </si>
  <si>
    <t>Kevin de Vries (Afterlife)</t>
  </si>
  <si>
    <t>kevin.devries@web.de</t>
  </si>
  <si>
    <t>Kevin Knapp</t>
  </si>
  <si>
    <t>promoknapp@gmail.com</t>
  </si>
  <si>
    <t>kevin@justaweemusicblog.com</t>
  </si>
  <si>
    <t>Kevin Over</t>
  </si>
  <si>
    <t>info@kevinover.de</t>
  </si>
  <si>
    <t>Neviks</t>
  </si>
  <si>
    <t>neviks@hotmail.co.uk</t>
  </si>
  <si>
    <t>Le Mugr (Mark Michael)</t>
  </si>
  <si>
    <t>kevin@lemurgr.com</t>
  </si>
  <si>
    <t>https://www.facebook.com/markmichaelmusic</t>
  </si>
  <si>
    <t>Kgothatso Mohlaka</t>
  </si>
  <si>
    <t>Kgothatso,</t>
  </si>
  <si>
    <t>kgothatsomohlaka@yahoo.com</t>
  </si>
  <si>
    <t>kid culture</t>
  </si>
  <si>
    <t xml:space="preserve">Kid, </t>
  </si>
  <si>
    <t>djkidculture@gmail.com</t>
  </si>
  <si>
    <t>Kieran Apter</t>
  </si>
  <si>
    <t>kieranaptermusic@outlook.com</t>
  </si>
  <si>
    <t>https://ra.co/dj/kieranapter</t>
  </si>
  <si>
    <t>Kike Mayor</t>
  </si>
  <si>
    <t xml:space="preserve">Kike, </t>
  </si>
  <si>
    <t>kikemayor@gmail.com</t>
  </si>
  <si>
    <t>Kiki Solvej (Filth on Acid)</t>
  </si>
  <si>
    <t>kiki@filthonacid.nl</t>
  </si>
  <si>
    <t>Kiko Navarro</t>
  </si>
  <si>
    <t>Kiko,</t>
  </si>
  <si>
    <t>kikonavarro8@gmail.com</t>
  </si>
  <si>
    <t>hotbanana@wanadoo.fr</t>
  </si>
  <si>
    <t>King Most</t>
  </si>
  <si>
    <t>kingmost@gmail.com</t>
  </si>
  <si>
    <t>King Zondo</t>
  </si>
  <si>
    <t>sfiso@closeproximitymedia.co.za</t>
  </si>
  <si>
    <t>Kinnerman</t>
  </si>
  <si>
    <t>Kinnerman,</t>
  </si>
  <si>
    <t>contact@kinnerman.com</t>
  </si>
  <si>
    <t>Wyro</t>
  </si>
  <si>
    <t>Kirill,</t>
  </si>
  <si>
    <t>implexpodcast@gmail.com</t>
  </si>
  <si>
    <t>https://www.facebook.com/wyromusic/</t>
  </si>
  <si>
    <t>Kirill Kirik</t>
  </si>
  <si>
    <t>kirillkirik@gmail.com</t>
  </si>
  <si>
    <t>Kirill Matveev</t>
  </si>
  <si>
    <t xml:space="preserve">Kirill, </t>
  </si>
  <si>
    <t>kirmatveev@gmail.com</t>
  </si>
  <si>
    <t>https://ra.co/dj/kirillmatveev</t>
  </si>
  <si>
    <t>Greeko</t>
  </si>
  <si>
    <t>Klaudio,</t>
  </si>
  <si>
    <t>greeko_music@hotmail.com</t>
  </si>
  <si>
    <t>https://ra.co/dj/greeko</t>
  </si>
  <si>
    <t>Kled Baken</t>
  </si>
  <si>
    <t xml:space="preserve">Kled, </t>
  </si>
  <si>
    <t>kledbaken@gmail.com</t>
  </si>
  <si>
    <t>https://ra.co/dj/kledbaken</t>
  </si>
  <si>
    <t>Klement Bonelli</t>
  </si>
  <si>
    <t>Klement,</t>
  </si>
  <si>
    <t>klement1@mac.com</t>
  </si>
  <si>
    <t>klementbonelli@gmail.com</t>
  </si>
  <si>
    <t>Knowhat</t>
  </si>
  <si>
    <t>Knowhat,</t>
  </si>
  <si>
    <t>knowhatmusic@gmail.com</t>
  </si>
  <si>
    <t>https://ra.co/dj/knowhat</t>
  </si>
  <si>
    <t>Leftwing &amp; Kody - kody</t>
  </si>
  <si>
    <t>Kody,</t>
  </si>
  <si>
    <t>leftwingkodypromos@gmail.com</t>
  </si>
  <si>
    <t>Kokolo</t>
  </si>
  <si>
    <t>kokolomail@yahoo.com</t>
  </si>
  <si>
    <t>Kolja Gerstenberg</t>
  </si>
  <si>
    <t xml:space="preserve">Kolja, </t>
  </si>
  <si>
    <t>kolja.gerstenberg@gmx.de</t>
  </si>
  <si>
    <t>https://ra.co/dj/koljagerstenberg</t>
  </si>
  <si>
    <t>Drunken Kong</t>
  </si>
  <si>
    <t xml:space="preserve">Kong, </t>
  </si>
  <si>
    <t>drunkenkong.jp@gmail.com</t>
  </si>
  <si>
    <t>Konstantin Kost</t>
  </si>
  <si>
    <t>Konstantin,</t>
  </si>
  <si>
    <t>kost.888@icloud.com</t>
  </si>
  <si>
    <t>Kosmo</t>
  </si>
  <si>
    <t>promo@kosmodj.de</t>
  </si>
  <si>
    <t>Kosta Kostav</t>
  </si>
  <si>
    <t>Kosta,</t>
  </si>
  <si>
    <t>kostov@gmx.de</t>
  </si>
  <si>
    <t>Kotiēr</t>
  </si>
  <si>
    <t>kotiermusic@gmail.com</t>
  </si>
  <si>
    <t>Koyote,</t>
  </si>
  <si>
    <t>djkoyote@gmail.com</t>
  </si>
  <si>
    <t>DJ Koyote,</t>
  </si>
  <si>
    <t xml:space="preserve">Koyote, </t>
  </si>
  <si>
    <t>supergeniusrecords@gmail.com</t>
  </si>
  <si>
    <t xml:space="preserve">Kozac </t>
  </si>
  <si>
    <t>Kozac,</t>
  </si>
  <si>
    <t>kozacmusic@gmail.com</t>
  </si>
  <si>
    <t>wimplug@xs4all.nl</t>
  </si>
  <si>
    <t>Kreech (Rawsome Deep, Airtime, Metafloor)</t>
  </si>
  <si>
    <t>kreechmusic@outlook.com</t>
  </si>
  <si>
    <t>Kris Berle</t>
  </si>
  <si>
    <t>Kris,</t>
  </si>
  <si>
    <t>krisberle@gmail.com</t>
  </si>
  <si>
    <t>Kris Monroe</t>
  </si>
  <si>
    <t>moonlightyyc@gmail.com</t>
  </si>
  <si>
    <t>Kryder</t>
  </si>
  <si>
    <t>ck@kryder.dj</t>
  </si>
  <si>
    <t>Mele</t>
  </si>
  <si>
    <t xml:space="preserve">Krissy, </t>
  </si>
  <si>
    <t>krissymele@gmail.com</t>
  </si>
  <si>
    <t>https://ra.co/dj/mele</t>
  </si>
  <si>
    <t>kristen velvet</t>
  </si>
  <si>
    <t xml:space="preserve">Kristen, </t>
  </si>
  <si>
    <t>kgladyk@gmail.com</t>
  </si>
  <si>
    <t>Kristin Velvet</t>
  </si>
  <si>
    <t>Kristin,</t>
  </si>
  <si>
    <t>kristinvelvet@gmail.com</t>
  </si>
  <si>
    <t>Zeplin</t>
  </si>
  <si>
    <t>thezeplinproject@gmail.com</t>
  </si>
  <si>
    <t xml:space="preserve">Kristof, </t>
  </si>
  <si>
    <t>kristof.claes@goldfox.be</t>
  </si>
  <si>
    <t>Kronehit (Austria)</t>
  </si>
  <si>
    <t>matthias.daniel@kronehit.at</t>
  </si>
  <si>
    <t>KRS SLCT</t>
  </si>
  <si>
    <t xml:space="preserve">Krs, </t>
  </si>
  <si>
    <t>krsslct@icloud.com</t>
  </si>
  <si>
    <t>https://ra.co/dj/krsslct</t>
  </si>
  <si>
    <t>Kucho</t>
  </si>
  <si>
    <t>drkucho@discdoctor.es</t>
  </si>
  <si>
    <t>Lorik</t>
  </si>
  <si>
    <t>Kujtim,</t>
  </si>
  <si>
    <t>lorik.sk04@gmail.com</t>
  </si>
  <si>
    <t>https://www.facebook.com/pg/lorik.ofc/about/?ref=page_internal</t>
  </si>
  <si>
    <t>Kush Arora</t>
  </si>
  <si>
    <t>Kush,</t>
  </si>
  <si>
    <t>kushface@gmail.com</t>
  </si>
  <si>
    <t>Ky William</t>
  </si>
  <si>
    <t>Ky,</t>
  </si>
  <si>
    <t>kywilliammusic@gmail.com</t>
  </si>
  <si>
    <t>Kyle Kinch (Realm Records / Solotoko)</t>
  </si>
  <si>
    <t>kylekinchmusic@gmail.com</t>
  </si>
  <si>
    <t>Kyle Zuck (Box of Cats, Holy Mole)</t>
  </si>
  <si>
    <t>kylerzucker@gmail.com</t>
  </si>
  <si>
    <t>kyodai.pro@gmail.com</t>
  </si>
  <si>
    <t>L_cio</t>
  </si>
  <si>
    <t>lovercio@gmail.com</t>
  </si>
  <si>
    <t>Laboreal music</t>
  </si>
  <si>
    <t>Laboreal,</t>
  </si>
  <si>
    <t>laboreal.music@gmail.com</t>
  </si>
  <si>
    <t>LABUKE</t>
  </si>
  <si>
    <t>promos@labukemusic.com</t>
  </si>
  <si>
    <t>LACULARIS</t>
  </si>
  <si>
    <t>lacularis.music@icloud.com</t>
  </si>
  <si>
    <t>Laila M</t>
  </si>
  <si>
    <t xml:space="preserve">Laila, </t>
  </si>
  <si>
    <t>laila_moshiri@yahoo.com</t>
  </si>
  <si>
    <t>https://ra.co/dj/lailam</t>
  </si>
  <si>
    <t>Lance Morgan</t>
  </si>
  <si>
    <t xml:space="preserve">Lance, </t>
  </si>
  <si>
    <t>lancemorgan88@gmail.com</t>
  </si>
  <si>
    <t>Lanfree</t>
  </si>
  <si>
    <t>promo@lanfree.net</t>
  </si>
  <si>
    <t>Laolu Fafowora</t>
  </si>
  <si>
    <t>Laolu,</t>
  </si>
  <si>
    <t>laolumusic@yahoo.com</t>
  </si>
  <si>
    <t>LaRosa</t>
  </si>
  <si>
    <t>larosa.promodemo@gmail.com</t>
  </si>
  <si>
    <t>Lars Christian Muller</t>
  </si>
  <si>
    <t>Lars,</t>
  </si>
  <si>
    <t>contact@mindcookies.net</t>
  </si>
  <si>
    <t>admin@deepershades.net</t>
  </si>
  <si>
    <t>https://ra.co/dj/larsbehrenroth</t>
  </si>
  <si>
    <t>Larse</t>
  </si>
  <si>
    <t>larse@djlarse.com</t>
  </si>
  <si>
    <t>MockBeat</t>
  </si>
  <si>
    <t>Lasha,</t>
  </si>
  <si>
    <t>mockbeat@gmail.com</t>
  </si>
  <si>
    <t>Lasse.,</t>
  </si>
  <si>
    <t>disfunctionaldisco@gmail.com</t>
  </si>
  <si>
    <t>Latmun</t>
  </si>
  <si>
    <t>latmundj@gmail.com</t>
  </si>
  <si>
    <t>Lauren Mia</t>
  </si>
  <si>
    <t>Lauren,</t>
  </si>
  <si>
    <t>promo.laurenmiamusic@gmail.com</t>
  </si>
  <si>
    <t>NANCY Live</t>
  </si>
  <si>
    <t>nancylivemusic@gmail.com</t>
  </si>
  <si>
    <t>Citizenn</t>
  </si>
  <si>
    <t>thecitizenofficial@gmail.com</t>
  </si>
  <si>
    <t>Laurent Corthay</t>
  </si>
  <si>
    <t>Laurent,</t>
  </si>
  <si>
    <t>laurentcorthay@yahoo.com</t>
  </si>
  <si>
    <t>Laurent Hulstaert</t>
  </si>
  <si>
    <t>music@theclubbing.com</t>
  </si>
  <si>
    <t>Appleblim</t>
  </si>
  <si>
    <t>Laurie,</t>
  </si>
  <si>
    <t>appleblim@gmail.com</t>
  </si>
  <si>
    <t>https://ra.co/dj/appleblim</t>
  </si>
  <si>
    <t>Laurin Fedora</t>
  </si>
  <si>
    <t>Laurin,</t>
  </si>
  <si>
    <t>sleazymcqueen@gmail.com</t>
  </si>
  <si>
    <t>Lauro robles,</t>
  </si>
  <si>
    <t>Lauro,</t>
  </si>
  <si>
    <t>laurorobles@gmail.com</t>
  </si>
  <si>
    <t>Lauti Mina</t>
  </si>
  <si>
    <t>Lauti,</t>
  </si>
  <si>
    <t>lautimina.urbangarden@gmail.com</t>
  </si>
  <si>
    <t>Lautaro Scavuzzo</t>
  </si>
  <si>
    <t>Lauturo,</t>
  </si>
  <si>
    <t>funkymonksrec@gmail.com</t>
  </si>
  <si>
    <t>https://www.facebook.com/lautaroscavuzzodj</t>
  </si>
  <si>
    <t>Lautaro Mauti</t>
  </si>
  <si>
    <t xml:space="preserve">Lauturo, </t>
  </si>
  <si>
    <t>lautarommusic@gmail.com</t>
  </si>
  <si>
    <t>Lavan</t>
  </si>
  <si>
    <t xml:space="preserve">Lavan, </t>
  </si>
  <si>
    <t>lavanonwax@gmail.com</t>
  </si>
  <si>
    <t>https://ra.co/dj/lavan</t>
  </si>
  <si>
    <t>Lazaro Casanova</t>
  </si>
  <si>
    <t>Lazaro,</t>
  </si>
  <si>
    <t>lazaro.casanova@gmail.com</t>
  </si>
  <si>
    <t>Lazo</t>
  </si>
  <si>
    <t>Lazaros,</t>
  </si>
  <si>
    <t>contatolazo@gmail.com</t>
  </si>
  <si>
    <t>Lazy Ants aks Flippo Florini</t>
  </si>
  <si>
    <t>antikartoon@gmail.com</t>
  </si>
  <si>
    <t>Le Roi Carmona</t>
  </si>
  <si>
    <t>Le,</t>
  </si>
  <si>
    <t>carmonademos@gmail.com</t>
  </si>
  <si>
    <t>Leandro Pereira</t>
  </si>
  <si>
    <t>Leandro,</t>
  </si>
  <si>
    <t>djleandrop@gmail.com</t>
  </si>
  <si>
    <t>Leandro Silva</t>
  </si>
  <si>
    <t>leandrosilvadj@gmail.com</t>
  </si>
  <si>
    <t>Lee Curtiss</t>
  </si>
  <si>
    <t>leecurtiss2@gmail.com</t>
  </si>
  <si>
    <t>Lee Reynolds</t>
  </si>
  <si>
    <t>lee@huntandgathershop.com</t>
  </si>
  <si>
    <t>Fazed Music Lee Clarke</t>
  </si>
  <si>
    <t>lee@fazedmusic.com</t>
  </si>
  <si>
    <t>Lee Van Dowski (Cadenza)</t>
  </si>
  <si>
    <t xml:space="preserve">Lee, </t>
  </si>
  <si>
    <t>lvdowski@gmail.com</t>
  </si>
  <si>
    <t>Lee Jo life</t>
  </si>
  <si>
    <t xml:space="preserve">Lee,  </t>
  </si>
  <si>
    <t>leejolife@gmail.com</t>
  </si>
  <si>
    <t>Legroni (Zoom Zoom Records)</t>
  </si>
  <si>
    <t>legronimusic@gmail.com</t>
  </si>
  <si>
    <t>Leigh Oliver</t>
  </si>
  <si>
    <t>Leigh,</t>
  </si>
  <si>
    <t>sordidrecs@gmail.com</t>
  </si>
  <si>
    <t>Lehar</t>
  </si>
  <si>
    <t>Lemmon,</t>
  </si>
  <si>
    <t>lorenzo.strike@gmail.com</t>
  </si>
  <si>
    <t>https://ra.co/dj/lehar</t>
  </si>
  <si>
    <t>Len Riera,</t>
  </si>
  <si>
    <t>Len,</t>
  </si>
  <si>
    <t>lenriera@gmail.com</t>
  </si>
  <si>
    <t>Lennox</t>
  </si>
  <si>
    <t>jhortale@gmail.com</t>
  </si>
  <si>
    <t>Leo</t>
  </si>
  <si>
    <t>leo909@me.com</t>
  </si>
  <si>
    <t>Leo Grunbaum</t>
  </si>
  <si>
    <t>leogrunbaum@gmail.com</t>
  </si>
  <si>
    <t>Leo Janeiro</t>
  </si>
  <si>
    <t>leojaneiro@uol.com.br</t>
  </si>
  <si>
    <t xml:space="preserve">Ley zerowitz </t>
  </si>
  <si>
    <t>leyzerowitz.pro@gmail.com</t>
  </si>
  <si>
    <t>Léo Kaba</t>
  </si>
  <si>
    <t>Léo,</t>
  </si>
  <si>
    <t>kaba@h3records.fr</t>
  </si>
  <si>
    <t>Leo Fragogianis</t>
  </si>
  <si>
    <t xml:space="preserve">Leo, </t>
  </si>
  <si>
    <t>fragogiannis.leo@gmail.com</t>
  </si>
  <si>
    <t>https://ra.co/dj/leofragogianis</t>
  </si>
  <si>
    <t>Leon</t>
  </si>
  <si>
    <t xml:space="preserve">Leon, </t>
  </si>
  <si>
    <t>leonxivcontacto@gmail.com</t>
  </si>
  <si>
    <t>LEON (Moan Recordings, Hot Creations)</t>
  </si>
  <si>
    <t>leonmusic@live.it</t>
  </si>
  <si>
    <t>Leon El Ray</t>
  </si>
  <si>
    <t>info@djleonelray.com</t>
  </si>
  <si>
    <t>Leon Bolier</t>
  </si>
  <si>
    <t>leon@leonbolier.com</t>
  </si>
  <si>
    <t>Le Loup</t>
  </si>
  <si>
    <t xml:space="preserve">Leonard, </t>
  </si>
  <si>
    <t>leonard.perret@gmail.com</t>
  </si>
  <si>
    <t>https://www.facebook.com/LeLoupmusic</t>
  </si>
  <si>
    <t>Leonardo Ruas</t>
  </si>
  <si>
    <t>Leonardo,</t>
  </si>
  <si>
    <t>leoogura@hotmail.com</t>
  </si>
  <si>
    <t>Silver panda music,</t>
  </si>
  <si>
    <t>silverpandamusic@gmail.com</t>
  </si>
  <si>
    <t>Leri Ahel</t>
  </si>
  <si>
    <t>Leri,</t>
  </si>
  <si>
    <t>fox.friends.hq@gmail.com</t>
  </si>
  <si>
    <t>Leri Ahel (Mutant Disco Show, Croatia)</t>
  </si>
  <si>
    <t>leriahel@gmail.com</t>
  </si>
  <si>
    <t>Leroy Roberts</t>
  </si>
  <si>
    <t xml:space="preserve">Leroy, </t>
  </si>
  <si>
    <t>leroyrobertsdj@gmail.com</t>
  </si>
  <si>
    <t>https://ra.co/dj/leroyroberts</t>
  </si>
  <si>
    <t>LEVT</t>
  </si>
  <si>
    <t>levin@coeur-records.de</t>
  </si>
  <si>
    <t>TODDZ</t>
  </si>
  <si>
    <t>Lewis,</t>
  </si>
  <si>
    <t>followusacademy@gmail.com</t>
  </si>
  <si>
    <t>https://ra.co/dj/toddz</t>
  </si>
  <si>
    <t xml:space="preserve">Lewis jimenez </t>
  </si>
  <si>
    <t xml:space="preserve">Lewis, </t>
  </si>
  <si>
    <t>lewisjimenezmusic@gmail.com</t>
  </si>
  <si>
    <t>LewRaz (Low:Rez, Deeperfect, Resonance)</t>
  </si>
  <si>
    <t>lewrazofficial@gmail.com</t>
  </si>
  <si>
    <t xml:space="preserve">Lex Luca </t>
  </si>
  <si>
    <t xml:space="preserve">Lex, </t>
  </si>
  <si>
    <t>lexlucapromos@gmail.com</t>
  </si>
  <si>
    <t>T-Lex</t>
  </si>
  <si>
    <t>lexijpaterson@hotmail.com</t>
  </si>
  <si>
    <t>Sticks and Stones</t>
  </si>
  <si>
    <t>Liam,</t>
  </si>
  <si>
    <t>johnson_liam@hotmail.co.uk</t>
  </si>
  <si>
    <t>Pinney</t>
  </si>
  <si>
    <t>pinneyliam@gmail.com</t>
  </si>
  <si>
    <t>https://ra.co/dj/pinney</t>
  </si>
  <si>
    <t>Lee Onel</t>
  </si>
  <si>
    <t xml:space="preserve">Lionel, </t>
  </si>
  <si>
    <t>leeonel@outlook.es</t>
  </si>
  <si>
    <t>Liou</t>
  </si>
  <si>
    <t xml:space="preserve">Liou, </t>
  </si>
  <si>
    <t>liou.music@hotmail.com</t>
  </si>
  <si>
    <t>https://www.facebook.com/lioumusik/</t>
  </si>
  <si>
    <t>Lisbona Sisters</t>
  </si>
  <si>
    <t>Lisbona,</t>
  </si>
  <si>
    <t>lisbonasisters@gmail.com</t>
  </si>
  <si>
    <t>Roe Deers</t>
  </si>
  <si>
    <t>Liudas,</t>
  </si>
  <si>
    <t>info@roedeers.com</t>
  </si>
  <si>
    <t>https://ra.co/dj/roedeers</t>
  </si>
  <si>
    <t>Liva K</t>
  </si>
  <si>
    <t>Liva,</t>
  </si>
  <si>
    <t>livakofficial@yahoo.gr</t>
  </si>
  <si>
    <t>Live Mix - Progress Radioshow</t>
  </si>
  <si>
    <t>djmts@outlook.com</t>
  </si>
  <si>
    <t>K.E.E.N.E</t>
  </si>
  <si>
    <t xml:space="preserve">Lloyd, </t>
  </si>
  <si>
    <t>lloydpk@gmail.com</t>
  </si>
  <si>
    <t>LO’99</t>
  </si>
  <si>
    <t>lo.ninetynine@gmail.com</t>
  </si>
  <si>
    <t xml:space="preserve">Locarini </t>
  </si>
  <si>
    <t>Locarini,</t>
  </si>
  <si>
    <t>killersound@hotmail.it</t>
  </si>
  <si>
    <t>LOECA</t>
  </si>
  <si>
    <t>chloe@loeca.ie</t>
  </si>
  <si>
    <t>Logan Fisher</t>
  </si>
  <si>
    <t>Logan,</t>
  </si>
  <si>
    <t>loganlondon@gmail.com</t>
  </si>
  <si>
    <t>Loods</t>
  </si>
  <si>
    <t xml:space="preserve">Loods, </t>
  </si>
  <si>
    <t>hello.loods@gmail.com</t>
  </si>
  <si>
    <t>https://ra.co/dj/loods</t>
  </si>
  <si>
    <t>Lopezhouse (Bedrock)</t>
  </si>
  <si>
    <t>lopezhouse@hotmail.com</t>
  </si>
  <si>
    <t>Lorenzo Calvio</t>
  </si>
  <si>
    <t>lorenzocalvio@gmail.com</t>
  </si>
  <si>
    <t>Lorenzo Rumi</t>
  </si>
  <si>
    <t>lorenzorumi@gmail.com</t>
  </si>
  <si>
    <t>Wetland</t>
  </si>
  <si>
    <t>talktospeechless@gmail.com</t>
  </si>
  <si>
    <t>And.re</t>
  </si>
  <si>
    <t xml:space="preserve">Loris, </t>
  </si>
  <si>
    <t>loriscastelli17@gmail.com</t>
  </si>
  <si>
    <t>https://ra.co/dj/andre-ch</t>
  </si>
  <si>
    <t>Luis Espada King Louie</t>
  </si>
  <si>
    <t xml:space="preserve">Louie, </t>
  </si>
  <si>
    <t>djkinglouie@gmail.com</t>
  </si>
  <si>
    <t>Louk Pour-Hashemi</t>
  </si>
  <si>
    <t>promos@louk.co.uk</t>
  </si>
  <si>
    <t>Frankie Lluc</t>
  </si>
  <si>
    <t>Loukas,</t>
  </si>
  <si>
    <t>frankieyucatan@gmail.com</t>
  </si>
  <si>
    <t>LuLúxpo</t>
  </si>
  <si>
    <t>Loulou &amp; Pollux,</t>
  </si>
  <si>
    <t>com@luluxpo.com</t>
  </si>
  <si>
    <t>https://ra.co/dj/lulúxpo</t>
  </si>
  <si>
    <t>Lourene Nicola,</t>
  </si>
  <si>
    <t>Lourene,</t>
  </si>
  <si>
    <t>lourene.nicola@gmail.com</t>
  </si>
  <si>
    <t>LOV</t>
  </si>
  <si>
    <t>aqualove94@hotmail.it</t>
  </si>
  <si>
    <t>Low Steppa</t>
  </si>
  <si>
    <t>Low,</t>
  </si>
  <si>
    <t>lowsteppa@hotmail.com</t>
  </si>
  <si>
    <t>Luc Ringeisen</t>
  </si>
  <si>
    <t xml:space="preserve">Luc, </t>
  </si>
  <si>
    <t>lucringeisen@hotmail.com</t>
  </si>
  <si>
    <t>https://ra.co/dj/lucringeisen</t>
  </si>
  <si>
    <t>curses</t>
  </si>
  <si>
    <t>Luca</t>
  </si>
  <si>
    <t>luca@cursesforever.com</t>
  </si>
  <si>
    <t xml:space="preserve">The Lumens </t>
  </si>
  <si>
    <t>Luca &amp; Mech,</t>
  </si>
  <si>
    <t>phoenixroomofficial@gmail.com</t>
  </si>
  <si>
    <t>https://www.facebook.com/thelumensdj</t>
  </si>
  <si>
    <t>LAB404</t>
  </si>
  <si>
    <t>info@lab404.it</t>
  </si>
  <si>
    <t>https://ra.co/dj/lab404</t>
  </si>
  <si>
    <t>Luca Agnelli</t>
  </si>
  <si>
    <t>promo@lucaagnelli.com</t>
  </si>
  <si>
    <t>Luca Bacchetti (Ovum)</t>
  </si>
  <si>
    <t>info@lucabacchetti.com</t>
  </si>
  <si>
    <t>Luca Donzelli</t>
  </si>
  <si>
    <t>luca@wow-recordings.com</t>
  </si>
  <si>
    <t>Luca Garaboni (Flashmob, Frequenza)</t>
  </si>
  <si>
    <t>info@lucagaraboni.com</t>
  </si>
  <si>
    <t>Luca Musto</t>
  </si>
  <si>
    <t>lucamusto@muzocreative.com</t>
  </si>
  <si>
    <t>Luca Ricci</t>
  </si>
  <si>
    <t>lucariccidj@talk21.com</t>
  </si>
  <si>
    <t>Luca Saachi</t>
  </si>
  <si>
    <t>luca@bustamovenyc.com</t>
  </si>
  <si>
    <t>Luca Serra</t>
  </si>
  <si>
    <t>lucaserradj@gmail.com</t>
  </si>
  <si>
    <t>Bugsy</t>
  </si>
  <si>
    <t>bugsygroove@gmail.com</t>
  </si>
  <si>
    <t>https://ra.co/dj/bugsy</t>
  </si>
  <si>
    <t>lucadonzellidj@live.it</t>
  </si>
  <si>
    <t>https://ra.co/dj/lucadonzelli</t>
  </si>
  <si>
    <t>Luca Piermattei</t>
  </si>
  <si>
    <t>piermatteiluca@gmail.com</t>
  </si>
  <si>
    <t>https://www.facebook.com/PiermatteiLuca</t>
  </si>
  <si>
    <t>luca@wearesupersapiens.com</t>
  </si>
  <si>
    <t>dj vivona</t>
  </si>
  <si>
    <t>djlucavivona@gmail.com</t>
  </si>
  <si>
    <t>luca@ilarioalicante.net</t>
  </si>
  <si>
    <t>Luca Bacchetti</t>
  </si>
  <si>
    <t>marseglia@lucabacchetti.com</t>
  </si>
  <si>
    <t>Luca Cazal (Crosstown Rebels)</t>
  </si>
  <si>
    <t>lucacazal@gmail.com</t>
  </si>
  <si>
    <t>Luca Dan</t>
  </si>
  <si>
    <t>Ld.dandemos@gmail.com</t>
  </si>
  <si>
    <t>A K A</t>
  </si>
  <si>
    <t>lucas@a-k-a.fr</t>
  </si>
  <si>
    <t>Dj Doctor Boom</t>
  </si>
  <si>
    <t>djdoctorboom@gmail.com</t>
  </si>
  <si>
    <t>Lucas Alexander</t>
  </si>
  <si>
    <t>lucasalexanderdj@gmail.com</t>
  </si>
  <si>
    <t>Lucas Pot</t>
  </si>
  <si>
    <t>lucas@beneluxnetwork.com</t>
  </si>
  <si>
    <t>Lucas Orosei</t>
  </si>
  <si>
    <t xml:space="preserve">Lucas, </t>
  </si>
  <si>
    <t>ganginolan@gmail.com</t>
  </si>
  <si>
    <t>Lucca Tan</t>
  </si>
  <si>
    <t xml:space="preserve">Lucca, </t>
  </si>
  <si>
    <t>vivalamix@gmail.com</t>
  </si>
  <si>
    <t>https://ra.co/dj/luccatan</t>
  </si>
  <si>
    <t>Lucianno VILLARREAL</t>
  </si>
  <si>
    <t>Lucianno,</t>
  </si>
  <si>
    <t>luciannovillarreal@gmail.com</t>
  </si>
  <si>
    <t>https://ra.co/dj/luciannovillarreal</t>
  </si>
  <si>
    <t>Luciano Amaya</t>
  </si>
  <si>
    <t xml:space="preserve">Luciano, </t>
  </si>
  <si>
    <t>atemporal.msk@gmail.com</t>
  </si>
  <si>
    <t>Lucie Tic</t>
  </si>
  <si>
    <t>Lucie,</t>
  </si>
  <si>
    <t>djlucie@gmail.com</t>
  </si>
  <si>
    <t>Lucio</t>
  </si>
  <si>
    <t>Lucio,</t>
  </si>
  <si>
    <t>luciopromos@gmail.com</t>
  </si>
  <si>
    <t>Luco</t>
  </si>
  <si>
    <t xml:space="preserve">Luco, </t>
  </si>
  <si>
    <t>hw@surcogroup.com</t>
  </si>
  <si>
    <t>Ludwig</t>
  </si>
  <si>
    <t xml:space="preserve">Ludwig, </t>
  </si>
  <si>
    <t>ludwig.zibell@googlemail.com</t>
  </si>
  <si>
    <t>https://ra.co/dj/ludwig</t>
  </si>
  <si>
    <t>Luigi Sambuy</t>
  </si>
  <si>
    <t>luigisambuy@gmail.com</t>
  </si>
  <si>
    <t>DJ Dep</t>
  </si>
  <si>
    <t>dj.dep@hotmail.it</t>
  </si>
  <si>
    <t>https://ra.co/dj/djdep</t>
  </si>
  <si>
    <t>Luigi Rocco</t>
  </si>
  <si>
    <t>luigi@303lovers.com</t>
  </si>
  <si>
    <t>https://ra.co/dj/luigirocco</t>
  </si>
  <si>
    <t xml:space="preserve">Luijo </t>
  </si>
  <si>
    <t>Luijo,</t>
  </si>
  <si>
    <t>luijo_21@hotmail.com</t>
  </si>
  <si>
    <t>https://www.facebook.com/luijoofficial</t>
  </si>
  <si>
    <t>Lou Flores</t>
  </si>
  <si>
    <t>Luis Albert,</t>
  </si>
  <si>
    <t>louflores@rocketmail.com</t>
  </si>
  <si>
    <t>Luis Junior</t>
  </si>
  <si>
    <t>luisjunior@mooseekaa.com</t>
  </si>
  <si>
    <t>Luis Leon</t>
  </si>
  <si>
    <t>luisleonmsc@gmail.com</t>
  </si>
  <si>
    <t>Luis Rosenberg</t>
  </si>
  <si>
    <t>rosenbergluis@hotmail.com</t>
  </si>
  <si>
    <t>LR 4991</t>
  </si>
  <si>
    <t>luisslr00@gmail.com</t>
  </si>
  <si>
    <t>Sous Sol</t>
  </si>
  <si>
    <t>Luk &amp; Fio,</t>
  </si>
  <si>
    <t>soussol@neustadtmusik.com</t>
  </si>
  <si>
    <t>Lukas Edler</t>
  </si>
  <si>
    <t>Lukas,</t>
  </si>
  <si>
    <t>info@heimlich-audio.de</t>
  </si>
  <si>
    <t>Lukas Greenberg</t>
  </si>
  <si>
    <t>nicolas@techno-label.de</t>
  </si>
  <si>
    <t>Lukas Lyrestam</t>
  </si>
  <si>
    <t xml:space="preserve">Lukas, </t>
  </si>
  <si>
    <t>Lukas@cloudedhousemusic.com</t>
  </si>
  <si>
    <t>Luke Porter</t>
  </si>
  <si>
    <t>promos@lukeporter.com</t>
  </si>
  <si>
    <t>Luke Brancaccio</t>
  </si>
  <si>
    <t>lukebrancaccio@hotmail.com</t>
  </si>
  <si>
    <t>Luke Garcia</t>
  </si>
  <si>
    <t>luke@lukegarciadj.com</t>
  </si>
  <si>
    <t>Luke Solomon</t>
  </si>
  <si>
    <t>lukesolomon@mac.com</t>
  </si>
  <si>
    <t>Luke Mannion</t>
  </si>
  <si>
    <t xml:space="preserve">Luke, </t>
  </si>
  <si>
    <t>luke@rafikievents.co.uk</t>
  </si>
  <si>
    <t>LUM</t>
  </si>
  <si>
    <t xml:space="preserve">Lum, </t>
  </si>
  <si>
    <t>hi@lum-music.com</t>
  </si>
  <si>
    <t>https://ra.co/dj/lum</t>
  </si>
  <si>
    <t>Miss Luna</t>
  </si>
  <si>
    <t xml:space="preserve">Luna, </t>
  </si>
  <si>
    <t>misslunamusic@web.de</t>
  </si>
  <si>
    <t>Lunare Project</t>
  </si>
  <si>
    <t>Lunare,</t>
  </si>
  <si>
    <t>music@lunareproject.com</t>
  </si>
  <si>
    <t>Lundy,</t>
  </si>
  <si>
    <t xml:space="preserve">Lundy, </t>
  </si>
  <si>
    <t>lundy@bassjamz.co.uk</t>
  </si>
  <si>
    <t>https://ra.co/dj/wildish</t>
  </si>
  <si>
    <t>Lupe</t>
  </si>
  <si>
    <t xml:space="preserve">Lupe, </t>
  </si>
  <si>
    <t xml:space="preserve">info@lupemusic.com </t>
  </si>
  <si>
    <t>bangers@luukvandijkdj.nl</t>
  </si>
  <si>
    <t>Luuk van Dijk</t>
  </si>
  <si>
    <t xml:space="preserve">Luuk, </t>
  </si>
  <si>
    <t>info@luukvandijkdj.nl</t>
  </si>
  <si>
    <t>https://ra.co/dj/luukvandijk</t>
  </si>
  <si>
    <t xml:space="preserve">info@luukvandijkdj.nl </t>
  </si>
  <si>
    <t>https://www.facebook.com/luukvandijkdj</t>
  </si>
  <si>
    <t>Luy Techera</t>
  </si>
  <si>
    <t>Luy,</t>
  </si>
  <si>
    <t>luy.techera@gmail.com</t>
  </si>
  <si>
    <t>Luyork music,</t>
  </si>
  <si>
    <t>Luyork,</t>
  </si>
  <si>
    <t>luyorkmusic@gmail.com</t>
  </si>
  <si>
    <t>M.F.S: Observatory</t>
  </si>
  <si>
    <t>M.F.S:,</t>
  </si>
  <si>
    <t>mfsobservatory@gmail.com</t>
  </si>
  <si>
    <t>m2o - Dance Revolution w/Albertino</t>
  </si>
  <si>
    <t>m2o,</t>
  </si>
  <si>
    <t>albertino@deejay.it</t>
  </si>
  <si>
    <t xml:space="preserve">Maayan, </t>
  </si>
  <si>
    <t>contact@globalwarmin.net</t>
  </si>
  <si>
    <t>https://ra.co/dj/maayannidam</t>
  </si>
  <si>
    <t>Fess</t>
  </si>
  <si>
    <t>Maciej &amp; Kosmalski</t>
  </si>
  <si>
    <t>contact.fess@gmail.com</t>
  </si>
  <si>
    <t>Made in Paris</t>
  </si>
  <si>
    <t>Made,</t>
  </si>
  <si>
    <t>connect.parismusic@gmail.com</t>
  </si>
  <si>
    <t>Dj Madskillz</t>
  </si>
  <si>
    <t xml:space="preserve">Madskillz, </t>
  </si>
  <si>
    <t>promodjmadskillz@gmail.com</t>
  </si>
  <si>
    <t>Maga Bo</t>
  </si>
  <si>
    <t>Maga,</t>
  </si>
  <si>
    <t>magabo@gmail.com</t>
  </si>
  <si>
    <t>Magdalena Solomun</t>
  </si>
  <si>
    <t>Magdalena,</t>
  </si>
  <si>
    <t>magdalena@diynamic.com</t>
  </si>
  <si>
    <t>Magdalena</t>
  </si>
  <si>
    <t xml:space="preserve">Magdalena, </t>
  </si>
  <si>
    <t>magdalena.promo@gmail.com</t>
  </si>
  <si>
    <t>Magenta</t>
  </si>
  <si>
    <t>magentaxsound@gmail.com</t>
  </si>
  <si>
    <t>Magit Cacoon</t>
  </si>
  <si>
    <t>Magit,</t>
  </si>
  <si>
    <t>magitcacoon@gmail.com</t>
  </si>
  <si>
    <t>Girl Scout (Magit Cacoon)</t>
  </si>
  <si>
    <t xml:space="preserve">Magit, </t>
  </si>
  <si>
    <t>girlscoutberlin@gmail.com</t>
  </si>
  <si>
    <t>https://ra.co/dj/girlscout</t>
  </si>
  <si>
    <t>Magnus Asberg</t>
  </si>
  <si>
    <t>Magnus,</t>
  </si>
  <si>
    <t>magnus@onthehouserecords.com</t>
  </si>
  <si>
    <t>Magnus Asberg (On the house records)</t>
  </si>
  <si>
    <t>magnusasberg@onthehouserecords.com</t>
  </si>
  <si>
    <t>magnus.asberg@icloud.com</t>
  </si>
  <si>
    <t>SHIHA</t>
  </si>
  <si>
    <t>Mahmoud,</t>
  </si>
  <si>
    <t>info@shihaofficial.com</t>
  </si>
  <si>
    <t>Maifaunu</t>
  </si>
  <si>
    <t>Maifaunu,</t>
  </si>
  <si>
    <t>maifaunu@gmail.com</t>
  </si>
  <si>
    <t>https://www.facebook.com/maifaunu/</t>
  </si>
  <si>
    <t>Makanan.Music,</t>
  </si>
  <si>
    <t xml:space="preserve">Makanan, </t>
  </si>
  <si>
    <t>makanan.music@gmail.com</t>
  </si>
  <si>
    <t>Malin Cronholm</t>
  </si>
  <si>
    <t>malin.cronholm@gmail.com</t>
  </si>
  <si>
    <t>Malohne</t>
  </si>
  <si>
    <t>Malohne,</t>
  </si>
  <si>
    <t>malohnemusic@gmail.com</t>
  </si>
  <si>
    <t>https://ra.co/dj/malohne</t>
  </si>
  <si>
    <t>MAMI</t>
  </si>
  <si>
    <t xml:space="preserve">Mami, </t>
  </si>
  <si>
    <t>promos@mamimusic.com.au</t>
  </si>
  <si>
    <t>MAMöro</t>
  </si>
  <si>
    <t>MAMöro,</t>
  </si>
  <si>
    <t>mamoromusic@gmail.com</t>
  </si>
  <si>
    <t>Mana Nabati</t>
  </si>
  <si>
    <t>Mana,</t>
  </si>
  <si>
    <t>mana@nxt-entertainment.com</t>
  </si>
  <si>
    <t>MANTi</t>
  </si>
  <si>
    <t>mantiofficial@gmail.com</t>
  </si>
  <si>
    <t>Manda Moor</t>
  </si>
  <si>
    <t>Manda,</t>
  </si>
  <si>
    <t>mandamoormusic@gmail.com</t>
  </si>
  <si>
    <t>music@mandamoor.com</t>
  </si>
  <si>
    <t>Mandeep</t>
  </si>
  <si>
    <t>Mandeep,</t>
  </si>
  <si>
    <t>waxromeo@gmail.com</t>
  </si>
  <si>
    <t>MANDY (Get Physical)</t>
  </si>
  <si>
    <t>MANDY,</t>
  </si>
  <si>
    <t>patrick@physical-music.com</t>
  </si>
  <si>
    <t>Mandy Hafez</t>
  </si>
  <si>
    <t>Mandy,</t>
  </si>
  <si>
    <t>djmandydj@hotmail.com</t>
  </si>
  <si>
    <t>manny@monarchsf.com</t>
  </si>
  <si>
    <t>Manoel Cirilo</t>
  </si>
  <si>
    <t>Manoel,</t>
  </si>
  <si>
    <t>eucirilomanoel@gmail.com</t>
  </si>
  <si>
    <t>Manoo</t>
  </si>
  <si>
    <t>Manoo,</t>
  </si>
  <si>
    <t>manoo@ambassade-club.com</t>
  </si>
  <si>
    <t>Inner Rebels</t>
  </si>
  <si>
    <t>Manos,</t>
  </si>
  <si>
    <t>inner.rebels.music@gmail.com</t>
  </si>
  <si>
    <t>https://ra.co/dj/innerrebels</t>
  </si>
  <si>
    <t>Manu Desrets</t>
  </si>
  <si>
    <t>Manu,</t>
  </si>
  <si>
    <t>manudesrets@icloud.com</t>
  </si>
  <si>
    <t>Manu Gonzalez</t>
  </si>
  <si>
    <t>manugonzalez.info@gmail.com</t>
  </si>
  <si>
    <t>Rigopolar</t>
  </si>
  <si>
    <t>floydmadness@gmail.com</t>
  </si>
  <si>
    <t>https://ra.co/dj/rigopolar</t>
  </si>
  <si>
    <t>Manuel De Lorenzi</t>
  </si>
  <si>
    <t>delorenzidj@yahoo.it</t>
  </si>
  <si>
    <t>Manuel Del Giudice</t>
  </si>
  <si>
    <t xml:space="preserve">Manuel, </t>
  </si>
  <si>
    <t>manueldelgiudice@gmail.com</t>
  </si>
  <si>
    <t>https://ra.co/dj/manueldelgiudice</t>
  </si>
  <si>
    <t>manuel tur</t>
  </si>
  <si>
    <t>manuel@nuhouse.de</t>
  </si>
  <si>
    <t>https://ra.co/dj/manueltur</t>
  </si>
  <si>
    <t>Manuk,</t>
  </si>
  <si>
    <t>manueltrip@gmail.com</t>
  </si>
  <si>
    <t>Maqossa (Qlub)</t>
  </si>
  <si>
    <t>Maqossa,</t>
  </si>
  <si>
    <t>maqossa@gmail.com</t>
  </si>
  <si>
    <t>Mar-T (Amnesia Ibiza)</t>
  </si>
  <si>
    <t>Mar-T,</t>
  </si>
  <si>
    <t>promos@djmar-t.com</t>
  </si>
  <si>
    <t>Skymark</t>
  </si>
  <si>
    <t>modernsunrecords@gmail.com</t>
  </si>
  <si>
    <t>https://ra.co/dj/skymark</t>
  </si>
  <si>
    <t xml:space="preserve">Marc Brauner </t>
  </si>
  <si>
    <t>marc_brauner@gmx.de</t>
  </si>
  <si>
    <t>https://www.facebook.com/marcbraunerofficial</t>
  </si>
  <si>
    <t>Marc DePulse</t>
  </si>
  <si>
    <t>info@marc-depulse.com</t>
  </si>
  <si>
    <t>Marc Poppcke</t>
  </si>
  <si>
    <t>marc-poppcke@gmx.de</t>
  </si>
  <si>
    <t>Marc Romboy</t>
  </si>
  <si>
    <t>muzik@marcromboy.com</t>
  </si>
  <si>
    <t>info@systematic-recordings.com</t>
  </si>
  <si>
    <t>Kalyma (Solide label)</t>
  </si>
  <si>
    <t>kalyma@solide-label.com</t>
  </si>
  <si>
    <t>Marc Schneider (Silver Network, WasnotWas)</t>
  </si>
  <si>
    <t xml:space="preserve">Marc, </t>
  </si>
  <si>
    <t>marcsnider@web.de</t>
  </si>
  <si>
    <t>Aert Prog</t>
  </si>
  <si>
    <t>Marcel</t>
  </si>
  <si>
    <t>marcel@blakksheep.com</t>
  </si>
  <si>
    <t>https://ra.co/dj/alexbau</t>
  </si>
  <si>
    <t>Marcello V.O.R.</t>
  </si>
  <si>
    <t>Marcello,</t>
  </si>
  <si>
    <t>djmarcellovor@gmail.com</t>
  </si>
  <si>
    <t>Marcello Miele</t>
  </si>
  <si>
    <t xml:space="preserve">Marcello, </t>
  </si>
  <si>
    <t>mielemarcello@gmail.com</t>
  </si>
  <si>
    <t>https://ra.co/dj/marcellomiele</t>
  </si>
  <si>
    <t>Sikuri</t>
  </si>
  <si>
    <t>contact.sikuri@gmail.com</t>
  </si>
  <si>
    <t>https://ra.co/dj/sikuri</t>
  </si>
  <si>
    <t>Marcelo Cura</t>
  </si>
  <si>
    <t>marcelocura.pro@gmail.com</t>
  </si>
  <si>
    <t>Marcelo Oriano</t>
  </si>
  <si>
    <t>marcelovans@gmail.com</t>
  </si>
  <si>
    <t>Marcelo Vasami</t>
  </si>
  <si>
    <t>marcelovasami@hotmail.com</t>
  </si>
  <si>
    <t>Marcin Czubala</t>
  </si>
  <si>
    <t>Marcin,</t>
  </si>
  <si>
    <t>info@marcinczubala.com</t>
  </si>
  <si>
    <t>DJ Marcio S</t>
  </si>
  <si>
    <t>deejaymarcios@gmail.com</t>
  </si>
  <si>
    <t>Marco Faraone</t>
  </si>
  <si>
    <t>info@marcofaraone.com</t>
  </si>
  <si>
    <t>Marco Knispel</t>
  </si>
  <si>
    <t>mk@dbmm.ch</t>
  </si>
  <si>
    <t>Marco Mannini</t>
  </si>
  <si>
    <t>marco.mannini@tiscali.it</t>
  </si>
  <si>
    <t>Marco Effe</t>
  </si>
  <si>
    <t>marcoeffedj@hotmail.it</t>
  </si>
  <si>
    <t>uncage.am@gmail.com</t>
  </si>
  <si>
    <t>Marco Puce</t>
  </si>
  <si>
    <t>therumours@hotmail.ch</t>
  </si>
  <si>
    <t>Marco Rufini</t>
  </si>
  <si>
    <t>marco.rufini@hotmail.com</t>
  </si>
  <si>
    <t>Marco Tropeano</t>
  </si>
  <si>
    <t>giammarcotropeano@gmail.com</t>
  </si>
  <si>
    <t>Some Uncertain</t>
  </si>
  <si>
    <t>someuncertainsir@gmail.com</t>
  </si>
  <si>
    <t>Cellini</t>
  </si>
  <si>
    <t>cellinigianmarco@gmail.com</t>
  </si>
  <si>
    <t>https://ra.co/dj/cellini</t>
  </si>
  <si>
    <t>Mag0</t>
  </si>
  <si>
    <t>mag0@gmx.com</t>
  </si>
  <si>
    <t>https://ra.co/dj/mag0</t>
  </si>
  <si>
    <t>Marco / Late Night Burners</t>
  </si>
  <si>
    <t>contact@latenightburners.com</t>
  </si>
  <si>
    <t>Marcos Flores</t>
  </si>
  <si>
    <t>guassagroove@gmail.com</t>
  </si>
  <si>
    <t>Marcos Sempai Music</t>
  </si>
  <si>
    <t>info@sempaimusic.com</t>
  </si>
  <si>
    <t>Volkoder</t>
  </si>
  <si>
    <t>volkoderlive@gmail.com</t>
  </si>
  <si>
    <t>DJ supermarkt</t>
  </si>
  <si>
    <t>djsupermarkt@googlemail.com</t>
  </si>
  <si>
    <t>Marcus Blacker</t>
  </si>
  <si>
    <t>marcus.blacker@gmail.com</t>
  </si>
  <si>
    <t>Marcus O'Laire</t>
  </si>
  <si>
    <t>hijinkstrax@gmail.com</t>
  </si>
  <si>
    <t>marenn sukie</t>
  </si>
  <si>
    <t xml:space="preserve">Marenn, </t>
  </si>
  <si>
    <t>marennsukie@hotmail.com</t>
  </si>
  <si>
    <t>https://ra.co/dj/marennsukie</t>
  </si>
  <si>
    <t>Marian Ariss</t>
  </si>
  <si>
    <t xml:space="preserve">Marian, </t>
  </si>
  <si>
    <t>djmarianariss@gmail.com</t>
  </si>
  <si>
    <t>https://ra.co/dj/marianariss</t>
  </si>
  <si>
    <t>Mariana H.</t>
  </si>
  <si>
    <t>Mariana,</t>
  </si>
  <si>
    <t>mariana.hernandez@saei.mx</t>
  </si>
  <si>
    <t>Marianetes One Love Ibiza</t>
  </si>
  <si>
    <t>Marianetes,</t>
  </si>
  <si>
    <t>marianetes77@hotmail.com</t>
  </si>
  <si>
    <t>Ten Walls</t>
  </si>
  <si>
    <t>Marijus,</t>
  </si>
  <si>
    <t>mario4bazz@gmail.com</t>
  </si>
  <si>
    <t>Too my Disco,</t>
  </si>
  <si>
    <t>Marin,</t>
  </si>
  <si>
    <t>toomydisco@gmail.com</t>
  </si>
  <si>
    <t>Marina Karamarko</t>
  </si>
  <si>
    <t xml:space="preserve">Marina, </t>
  </si>
  <si>
    <t>marina@thanqmusic.com</t>
  </si>
  <si>
    <t>https://www.facebook.com/MarinaKaramarkoMusic</t>
  </si>
  <si>
    <t>LABORATORI OTK</t>
  </si>
  <si>
    <t>Mario + Domenico,</t>
  </si>
  <si>
    <t>otaku.london@outlook.com</t>
  </si>
  <si>
    <t>https://ra.co/dj/laboratoriotk</t>
  </si>
  <si>
    <t>Collective Machine</t>
  </si>
  <si>
    <t>Mario,</t>
  </si>
  <si>
    <t>promos@collectivemachine.eu</t>
  </si>
  <si>
    <t>Mario Biani</t>
  </si>
  <si>
    <t>mariobatlles@gmail.com</t>
  </si>
  <si>
    <t>Mario Navajo</t>
  </si>
  <si>
    <t>marionavajo@hotmail.com</t>
  </si>
  <si>
    <t>Mario Wright</t>
  </si>
  <si>
    <t>mariowright@gmail.com</t>
  </si>
  <si>
    <t>Mario Bazouri</t>
  </si>
  <si>
    <t>mario_bazouri@yahoo.com</t>
  </si>
  <si>
    <t>Mario Cruz</t>
  </si>
  <si>
    <t>blockheadrecordings@yahoo.com</t>
  </si>
  <si>
    <t>Mario Fischetti</t>
  </si>
  <si>
    <t xml:space="preserve">Mario, </t>
  </si>
  <si>
    <t>fischettimusic@hotmail.com</t>
  </si>
  <si>
    <t>https://ra.co/dj/mariofischetti</t>
  </si>
  <si>
    <t>Mario Maroto</t>
  </si>
  <si>
    <t>mariomarotocr@gmail.com</t>
  </si>
  <si>
    <t>Costa Rica</t>
  </si>
  <si>
    <t>https://ra.co/dj/mariomaroto</t>
  </si>
  <si>
    <t>Marius Lehnert</t>
  </si>
  <si>
    <t>Marius,</t>
  </si>
  <si>
    <t>marius@discotronic.net</t>
  </si>
  <si>
    <t>Re You Marius Maier</t>
  </si>
  <si>
    <t>info@reyou-music.com</t>
  </si>
  <si>
    <t>Marius, Reviewer, Freshguide, Berlin</t>
  </si>
  <si>
    <t>Marius,,</t>
  </si>
  <si>
    <t>juriemember@hotmail.de</t>
  </si>
  <si>
    <t>Mariusz Kryska</t>
  </si>
  <si>
    <t xml:space="preserve">Mariusz, </t>
  </si>
  <si>
    <t>kryzy1@wp.pl</t>
  </si>
  <si>
    <t>https://ra.co/dj/mariuszkryska</t>
  </si>
  <si>
    <t>Peshka</t>
  </si>
  <si>
    <t>peshkamusic@gmail.com</t>
  </si>
  <si>
    <t>https://soundcloud.com/peshkamusic</t>
  </si>
  <si>
    <t>Rudosa</t>
  </si>
  <si>
    <t>promo@rudosa.com</t>
  </si>
  <si>
    <t>https://www.facebook.com/Rudosa</t>
  </si>
  <si>
    <t>mark ambrose</t>
  </si>
  <si>
    <t>markambrose747@gmail.com</t>
  </si>
  <si>
    <t>Mark Di Meo</t>
  </si>
  <si>
    <t>markdimeodj@gmail.com</t>
  </si>
  <si>
    <t>Mark Greene</t>
  </si>
  <si>
    <t>markgreeneproductions@gmail.com</t>
  </si>
  <si>
    <t>Mark Jenkyns (Hot Creations)</t>
  </si>
  <si>
    <t>jordy01@mac.com</t>
  </si>
  <si>
    <t>Mark Reeve</t>
  </si>
  <si>
    <t>info@mark-reeve.com</t>
  </si>
  <si>
    <t>Mark Revely</t>
  </si>
  <si>
    <t>mreveley@gmail.com</t>
  </si>
  <si>
    <t>Mark Slee (Manjumasi)</t>
  </si>
  <si>
    <t>mcslee@gmail.com</t>
  </si>
  <si>
    <t>DORCHA</t>
  </si>
  <si>
    <t>mark@markgreenemusic.com</t>
  </si>
  <si>
    <t>https://ra.co/dj/dorcha</t>
  </si>
  <si>
    <t>Kouncil Cuts</t>
  </si>
  <si>
    <t>mark@kouncilcuts.com</t>
  </si>
  <si>
    <t>https://ra.co/dj/kouncilcuts</t>
  </si>
  <si>
    <t>Mark Maya</t>
  </si>
  <si>
    <t>markhuardi@hotmail.com</t>
  </si>
  <si>
    <t>https://ra.co/dj/markmaya</t>
  </si>
  <si>
    <t>Spiritchaser</t>
  </si>
  <si>
    <t>markbamobamford@gmail.com</t>
  </si>
  <si>
    <t>Markantonio</t>
  </si>
  <si>
    <t>info@analytictrail.net</t>
  </si>
  <si>
    <t>Gramophonedzie</t>
  </si>
  <si>
    <t>gramophonedzie@yahoo.co.uk</t>
  </si>
  <si>
    <t>Marko Gramaphonedzie</t>
  </si>
  <si>
    <t>gramophonedzie@gmail.com</t>
  </si>
  <si>
    <t>Marko Nastic</t>
  </si>
  <si>
    <t>promos.markonastic@gmail.com</t>
  </si>
  <si>
    <t>Markus Binapfl</t>
  </si>
  <si>
    <t>Markus,</t>
  </si>
  <si>
    <t>markus@markusbinapfl.com</t>
  </si>
  <si>
    <t>Markus Homm (Diynamic, Highgrade)</t>
  </si>
  <si>
    <t>markushomm@gmx.de</t>
  </si>
  <si>
    <t>Markus Mehta</t>
  </si>
  <si>
    <t>mm@knstrkt-management.com</t>
  </si>
  <si>
    <t>markus.fix@gmx.de</t>
  </si>
  <si>
    <t>https://ra.co/dj/markusfix</t>
  </si>
  <si>
    <t>markusfix@me.com</t>
  </si>
  <si>
    <t>Marlon Duque</t>
  </si>
  <si>
    <t>marlond@undergroundcollective.net</t>
  </si>
  <si>
    <t>Marques Wyatt</t>
  </si>
  <si>
    <t>Marques,</t>
  </si>
  <si>
    <t>deepmarques@gmail.com</t>
  </si>
  <si>
    <t>Toúcanplay</t>
  </si>
  <si>
    <t>Martin &amp; Jeziah,</t>
  </si>
  <si>
    <t>toucanplaypromos@gmail.com</t>
  </si>
  <si>
    <t>Martin Waslewski</t>
  </si>
  <si>
    <t>contact@martinwaslewski.com</t>
  </si>
  <si>
    <t>https://ra.co/dj/martinwaslewski</t>
  </si>
  <si>
    <t>Doctor Dru (Diynamic)</t>
  </si>
  <si>
    <t>martin@doctordru.com</t>
  </si>
  <si>
    <t>Stimming</t>
  </si>
  <si>
    <t>martinstimming@googlemail.com</t>
  </si>
  <si>
    <t>Stimming,</t>
  </si>
  <si>
    <t>martinstimming@gmail.com</t>
  </si>
  <si>
    <t>Martin Dawson</t>
  </si>
  <si>
    <t>info@kingroc.co.uk</t>
  </si>
  <si>
    <t>Martin Eyerer</t>
  </si>
  <si>
    <t>martin@eyerer.de</t>
  </si>
  <si>
    <t>Martín Tilley</t>
  </si>
  <si>
    <t>Martín,</t>
  </si>
  <si>
    <t>martin.tilley@me.com</t>
  </si>
  <si>
    <t>Martin Depp</t>
  </si>
  <si>
    <t>martindeppinfo@gmail.com</t>
  </si>
  <si>
    <t>https://ra.co/dj/martindepp</t>
  </si>
  <si>
    <t>martin prestige</t>
  </si>
  <si>
    <t>martinprestigemusic@gmail.com</t>
  </si>
  <si>
    <t>https://ra.co/dj/martinprestige</t>
  </si>
  <si>
    <t>Martin Stoilkov</t>
  </si>
  <si>
    <t>martin.stoilkov@yahoo.com</t>
  </si>
  <si>
    <t>https://ra.co/dj/martinstoilkov</t>
  </si>
  <si>
    <t>Martyné</t>
  </si>
  <si>
    <t>martynemusic@googlemail.com</t>
  </si>
  <si>
    <t>https://ra.co/dj/martyné</t>
  </si>
  <si>
    <t>YouAndMe</t>
  </si>
  <si>
    <t>martin@cutz.me</t>
  </si>
  <si>
    <t>https://ra.co/dj/youandme</t>
  </si>
  <si>
    <t>Martin Landsky</t>
  </si>
  <si>
    <t xml:space="preserve">martin, </t>
  </si>
  <si>
    <t>mlandsky@online.de</t>
  </si>
  <si>
    <t>Martina Ballocco</t>
  </si>
  <si>
    <t>Martina,</t>
  </si>
  <si>
    <t>martina@parkettchannel.it</t>
  </si>
  <si>
    <t>Qnete</t>
  </si>
  <si>
    <t xml:space="preserve">Marvin, </t>
  </si>
  <si>
    <t>marvin@qnete.net</t>
  </si>
  <si>
    <t>https://www.facebook.com/qnete</t>
  </si>
  <si>
    <t>Mary Jane (USA)</t>
  </si>
  <si>
    <t>Mary,</t>
  </si>
  <si>
    <t>3sadiealien@gmail.com</t>
  </si>
  <si>
    <t>Barbur Music</t>
  </si>
  <si>
    <t>mary@barburroom.eu</t>
  </si>
  <si>
    <t>https://ra.co/dj/barbur</t>
  </si>
  <si>
    <t>Mary Yuzovskaya</t>
  </si>
  <si>
    <t>mariayuzovskaya@gmail.com</t>
  </si>
  <si>
    <t xml:space="preserve">Mryn </t>
  </si>
  <si>
    <t>Maryan,</t>
  </si>
  <si>
    <t>mryn.music@gmail.com</t>
  </si>
  <si>
    <t>https://www.facebook.com/mrynmusic/</t>
  </si>
  <si>
    <t>Mamazu</t>
  </si>
  <si>
    <t>Masato,</t>
  </si>
  <si>
    <t>mamazu@hole-and-holland.com</t>
  </si>
  <si>
    <t>https://ra.co/dj/mamazu</t>
  </si>
  <si>
    <t>Fka Mash</t>
  </si>
  <si>
    <t>Mashoto,</t>
  </si>
  <si>
    <t>fkamash.info@gmail.com</t>
  </si>
  <si>
    <t>Maslow Unknown</t>
  </si>
  <si>
    <t>Maslow,</t>
  </si>
  <si>
    <t>maslowunknown@gmail.com</t>
  </si>
  <si>
    <t>MASON Collective</t>
  </si>
  <si>
    <t>MASON,</t>
  </si>
  <si>
    <t>blair@mvson.co.uk</t>
  </si>
  <si>
    <t>Mason Maynard</t>
  </si>
  <si>
    <t>Mason,</t>
  </si>
  <si>
    <t>mason@masonmaynard.com</t>
  </si>
  <si>
    <t>Massimiliano Meneguzzi</t>
  </si>
  <si>
    <t>Massimiliano,</t>
  </si>
  <si>
    <t>max.marinacci06@yahoo.it</t>
  </si>
  <si>
    <t>Massimo Logli (Superba Records)</t>
  </si>
  <si>
    <t>Massimo,</t>
  </si>
  <si>
    <t>massimologlidj@gmail.com</t>
  </si>
  <si>
    <t>MassTek</t>
  </si>
  <si>
    <t>MassTek,</t>
  </si>
  <si>
    <t>djmasstek@mail.ru</t>
  </si>
  <si>
    <t>Obscure Unfound</t>
  </si>
  <si>
    <t>obscureunfound@gmail.com</t>
  </si>
  <si>
    <t>https://ra.co/dj/obscureunfound</t>
  </si>
  <si>
    <t>Replika</t>
  </si>
  <si>
    <t>box@replikamusic.com</t>
  </si>
  <si>
    <t>https://ra.co/dj/replika</t>
  </si>
  <si>
    <t>U-FO</t>
  </si>
  <si>
    <t>u-fomusic@outlook.com</t>
  </si>
  <si>
    <t>https://www.facebook.com/U.FO.Music.Music</t>
  </si>
  <si>
    <t>Dubmobilmusic</t>
  </si>
  <si>
    <t>dubmobilmusic@gmail.com</t>
  </si>
  <si>
    <t>Love Over Entropy</t>
  </si>
  <si>
    <t>loe@loveoverentropy.net</t>
  </si>
  <si>
    <t>https://ra.co/dj/loveoverentropy</t>
  </si>
  <si>
    <t>Da Vid</t>
  </si>
  <si>
    <t>dadagiu3@live.it</t>
  </si>
  <si>
    <t>Daskomplex</t>
  </si>
  <si>
    <t>daskomplex@gmail.com</t>
  </si>
  <si>
    <t>Dramachine</t>
  </si>
  <si>
    <t>hedixjedidi@gmail.com</t>
  </si>
  <si>
    <t>Fat Dubs</t>
  </si>
  <si>
    <t>fatdubs.booking@gmail.com</t>
  </si>
  <si>
    <t>Funky Trip</t>
  </si>
  <si>
    <t>funkytripmusic@gmail.COM</t>
  </si>
  <si>
    <t>Majoness</t>
  </si>
  <si>
    <t>eu@majoness.com</t>
  </si>
  <si>
    <t>Moonbeam</t>
  </si>
  <si>
    <t>expasha@mail.ru</t>
  </si>
  <si>
    <t>Mr.Diamond</t>
  </si>
  <si>
    <t>mrdiamondpromo@gmail.com</t>
  </si>
  <si>
    <t>Mystep</t>
  </si>
  <si>
    <t>mystepbeats@gmail.com</t>
  </si>
  <si>
    <t>mystic vybes</t>
  </si>
  <si>
    <t>mysticvybes@gmail.com</t>
  </si>
  <si>
    <t>NextBanger</t>
  </si>
  <si>
    <t>nextbanger@yahoo.com</t>
  </si>
  <si>
    <t>Red 87</t>
  </si>
  <si>
    <t>red87bookings@gmail.com</t>
  </si>
  <si>
    <t>Rhythm Box</t>
  </si>
  <si>
    <t>rhythm_boxdemos@hotmail.com</t>
  </si>
  <si>
    <t>Rizounddd,</t>
  </si>
  <si>
    <t>rizounddd@gmail.com</t>
  </si>
  <si>
    <t>S.K.T</t>
  </si>
  <si>
    <t>music@djskt.com</t>
  </si>
  <si>
    <t>Sun archive music,</t>
  </si>
  <si>
    <t>sunarchivemusic@gmail.com</t>
  </si>
  <si>
    <t>VNRD</t>
  </si>
  <si>
    <t>vnrdmusic@gmail.com</t>
  </si>
  <si>
    <t>Disfreqmusic</t>
  </si>
  <si>
    <t>disfreqmusic@yahoo.com</t>
  </si>
  <si>
    <t>Mateus</t>
  </si>
  <si>
    <t xml:space="preserve">Mateus, </t>
  </si>
  <si>
    <t>mateus@aimec.com.br</t>
  </si>
  <si>
    <t>Dj Matheiu</t>
  </si>
  <si>
    <t>Matheiu,</t>
  </si>
  <si>
    <t>djmatheiu@gmail.com</t>
  </si>
  <si>
    <t>Innersection</t>
  </si>
  <si>
    <t>Matheus,</t>
  </si>
  <si>
    <t>innersectionmusic@gmail.com</t>
  </si>
  <si>
    <t>https://ra.co/dj/innersection</t>
  </si>
  <si>
    <t>Mathew F (TBX Records, Ecuador)</t>
  </si>
  <si>
    <t xml:space="preserve">Mathew, </t>
  </si>
  <si>
    <t>night2morningecuador@gmail.com</t>
  </si>
  <si>
    <t>mathi black</t>
  </si>
  <si>
    <t>mathi,</t>
  </si>
  <si>
    <t>mathias@super-flu.de</t>
  </si>
  <si>
    <t>Mathias Kaden</t>
  </si>
  <si>
    <t>Mathias,</t>
  </si>
  <si>
    <t>mathiaskaden@muna.de</t>
  </si>
  <si>
    <t xml:space="preserve">Mathias, </t>
  </si>
  <si>
    <t>mathiaskadenfacebook@googlemail.com</t>
  </si>
  <si>
    <t>https://ra.co/dj/mathiaskaden</t>
  </si>
  <si>
    <t>Mathieus Schreyer</t>
  </si>
  <si>
    <t xml:space="preserve">Mathieus, </t>
  </si>
  <si>
    <t>mathieuschreyer@gmail.com</t>
  </si>
  <si>
    <t>Matias</t>
  </si>
  <si>
    <t xml:space="preserve">Matias, </t>
  </si>
  <si>
    <t>matthew@zenevents.co</t>
  </si>
  <si>
    <t>Matm</t>
  </si>
  <si>
    <t>mat.joe.promos@gmail.com</t>
  </si>
  <si>
    <t>Kepler</t>
  </si>
  <si>
    <t>farrowsound@gmail.com</t>
  </si>
  <si>
    <t>https://ra.co/dj/farrow</t>
  </si>
  <si>
    <t>info@mattjam.com</t>
  </si>
  <si>
    <t>Matt Fincham</t>
  </si>
  <si>
    <t>matt.fincham@bbc.co.uk</t>
  </si>
  <si>
    <t>Matt Hardinge</t>
  </si>
  <si>
    <t>matt@motekmusic.net</t>
  </si>
  <si>
    <t>Matt Hubert (Liason)</t>
  </si>
  <si>
    <t>matthubertt@gmail.com</t>
  </si>
  <si>
    <t>Matt Human Life</t>
  </si>
  <si>
    <t>matt@humanlifemusic.com</t>
  </si>
  <si>
    <t>Matt The Alien</t>
  </si>
  <si>
    <t>matthealien@gmail.com</t>
  </si>
  <si>
    <t>Matt Wills</t>
  </si>
  <si>
    <t>mattwillsuk@gmail.com</t>
  </si>
  <si>
    <t>Mattt Haze</t>
  </si>
  <si>
    <t>matthaze@gmail.com</t>
  </si>
  <si>
    <t>farrowsound@yahoo.com</t>
  </si>
  <si>
    <t>Lewis Taylor</t>
  </si>
  <si>
    <t>matt@yearabove.com</t>
  </si>
  <si>
    <t>https://ra.co/dj/lewistaylor</t>
  </si>
  <si>
    <t>Matt.i (Dafne Records)</t>
  </si>
  <si>
    <t>Matt.i,</t>
  </si>
  <si>
    <t>mattia@dafnerecords.com</t>
  </si>
  <si>
    <t>Matt Karat</t>
  </si>
  <si>
    <t>mattkarat@gmail.com</t>
  </si>
  <si>
    <t>Matteo Floris</t>
  </si>
  <si>
    <t>matteo.floris86@gmail.com</t>
  </si>
  <si>
    <t>* Matthew Brian</t>
  </si>
  <si>
    <t>mzlshzl@gmail.com</t>
  </si>
  <si>
    <t>Mat Playford</t>
  </si>
  <si>
    <t>matplayford@mac.com</t>
  </si>
  <si>
    <t>Matthew Dekay (All Day I Dream, Innervisions)</t>
  </si>
  <si>
    <t>matthewdekay@me.com</t>
  </si>
  <si>
    <t>Matthew Jay</t>
  </si>
  <si>
    <t>matthewjaydetroit@gmail.com</t>
  </si>
  <si>
    <t>Matthew Simmons</t>
  </si>
  <si>
    <t>matt.simmons94@gmail.com</t>
  </si>
  <si>
    <t>Matthew Benn</t>
  </si>
  <si>
    <t xml:space="preserve">MAtthew, </t>
  </si>
  <si>
    <t>Matthewbenn99@gmail.com</t>
  </si>
  <si>
    <t>Matthias Functionist Schoenauer</t>
  </si>
  <si>
    <t>functionist@mac.com</t>
  </si>
  <si>
    <t>Matthias Tanzmann</t>
  </si>
  <si>
    <t>promo@matthiastanzmann.com</t>
  </si>
  <si>
    <t>Matthias Tanzmann (Moon Harbour)</t>
  </si>
  <si>
    <t>promo@moonharbour.com</t>
  </si>
  <si>
    <t>Matthias Siede</t>
  </si>
  <si>
    <t>mate@klopfgeist.com</t>
  </si>
  <si>
    <t>MEZ</t>
  </si>
  <si>
    <t>Matthieu,</t>
  </si>
  <si>
    <t>matthieu.mezerette@gmail.com</t>
  </si>
  <si>
    <t>Matthieu Faubourg</t>
  </si>
  <si>
    <t xml:space="preserve">Matthieu, </t>
  </si>
  <si>
    <t>matthieu.schrobiltgen@gmail.com</t>
  </si>
  <si>
    <t>Metayas</t>
  </si>
  <si>
    <t>Matthijs,</t>
  </si>
  <si>
    <t>info@mattisou.nl</t>
  </si>
  <si>
    <t>Mattia Presta (Too Long Records)</t>
  </si>
  <si>
    <t>m.prestamusic@gmail.com</t>
  </si>
  <si>
    <t>Mattia Saviolo</t>
  </si>
  <si>
    <t>info.saviolo@gmail.com</t>
  </si>
  <si>
    <t>Mattiap ompeo</t>
  </si>
  <si>
    <t xml:space="preserve">Mattia, </t>
  </si>
  <si>
    <t>promo@mattiapompeo.com</t>
  </si>
  <si>
    <t>Mattisou</t>
  </si>
  <si>
    <t xml:space="preserve">Mattisou, </t>
  </si>
  <si>
    <t>mattisoumusic@gmail.com</t>
  </si>
  <si>
    <t>https://ra.co/dj/mattisou</t>
  </si>
  <si>
    <t>Rolling Tuff</t>
  </si>
  <si>
    <t>Matto,</t>
  </si>
  <si>
    <t>matto@rollingtuff.com</t>
  </si>
  <si>
    <t>Mau Maioli</t>
  </si>
  <si>
    <t>Mau,</t>
  </si>
  <si>
    <t>maiolimauricio@gmail.com</t>
  </si>
  <si>
    <t>DJ Maurice</t>
  </si>
  <si>
    <t xml:space="preserve">Maurice, </t>
  </si>
  <si>
    <t>maurice@partygroove.it</t>
  </si>
  <si>
    <t>https://ra.co/dj/djmaurice</t>
  </si>
  <si>
    <t>mauoq</t>
  </si>
  <si>
    <t>Mauro,</t>
  </si>
  <si>
    <t>info@mauoq.com</t>
  </si>
  <si>
    <t>https://ra.co/dj/mauoq</t>
  </si>
  <si>
    <t>Airplane Records</t>
  </si>
  <si>
    <t>mauro@iam.dj</t>
  </si>
  <si>
    <t>Mauro Picotto</t>
  </si>
  <si>
    <t>mauro@mauropicotto.dj</t>
  </si>
  <si>
    <t>Mauro Venti (Spinnin' / Hot Creations / Repopulate Mars / Relief)</t>
  </si>
  <si>
    <t>mauro.venti@gmail.com</t>
  </si>
  <si>
    <t>Shaf Huse</t>
  </si>
  <si>
    <t>shafhuse@gmail.com</t>
  </si>
  <si>
    <t>Max Chapman</t>
  </si>
  <si>
    <t>Max</t>
  </si>
  <si>
    <t>djmaxchapman@hotmail.co.uk</t>
  </si>
  <si>
    <t>Max Dean (Hottrax, South)</t>
  </si>
  <si>
    <t>Max,</t>
  </si>
  <si>
    <t>max@maxdean.co.uk</t>
  </si>
  <si>
    <t>max.fresh@mail.com</t>
  </si>
  <si>
    <t>maxchapmanmusic@gmail.com</t>
  </si>
  <si>
    <t>Max Lemurian</t>
  </si>
  <si>
    <t>max_sc@icloud.com</t>
  </si>
  <si>
    <t>Max Pela</t>
  </si>
  <si>
    <t>maxpela@afrobetabodega.com</t>
  </si>
  <si>
    <t>Max Zotti</t>
  </si>
  <si>
    <t>maxzotti@libero.it</t>
  </si>
  <si>
    <t>Toobin'</t>
  </si>
  <si>
    <t>maxmeegens9@gmail.com</t>
  </si>
  <si>
    <t>https://www.facebook.com/Toobin-113241813705240/</t>
  </si>
  <si>
    <t>Max muller</t>
  </si>
  <si>
    <t>maxmuller11160@gmail.com</t>
  </si>
  <si>
    <t>Max Phifty,</t>
  </si>
  <si>
    <t>maxphifty@gmail.com</t>
  </si>
  <si>
    <t>Panik Pop</t>
  </si>
  <si>
    <t>panik.pop@gmail.com</t>
  </si>
  <si>
    <t>Mekebo</t>
  </si>
  <si>
    <t>makebomusic@gmail.com</t>
  </si>
  <si>
    <t>MJOG</t>
  </si>
  <si>
    <t>Maxime,</t>
  </si>
  <si>
    <t>mjogmusic@gmail.com</t>
  </si>
  <si>
    <t>https://ra.co/dj/mjog</t>
  </si>
  <si>
    <t>Armagnac</t>
  </si>
  <si>
    <t>maximejacobstories@gmail.com</t>
  </si>
  <si>
    <t>maxime sonniez</t>
  </si>
  <si>
    <t>maximesonniez@gmail.com</t>
  </si>
  <si>
    <t>ANDATA</t>
  </si>
  <si>
    <t>Maximilian &amp; Dennis Schladitz &amp; Trastovskiy,</t>
  </si>
  <si>
    <t>andata.music@outlook.com</t>
  </si>
  <si>
    <t>https://ra.co/dj/andata</t>
  </si>
  <si>
    <t>Maximilijan (Liebe*Detail, Area Remote)</t>
  </si>
  <si>
    <t>Maximilijan,</t>
  </si>
  <si>
    <t>itsmaximiljan@gmail.com</t>
  </si>
  <si>
    <t>Maximo Gutierrez</t>
  </si>
  <si>
    <t>Maximo,</t>
  </si>
  <si>
    <t>maximogc23@outlook.com</t>
  </si>
  <si>
    <t>Maxinne</t>
  </si>
  <si>
    <t xml:space="preserve">Maxine, </t>
  </si>
  <si>
    <t>maxinemusicpromos@gmail.com</t>
  </si>
  <si>
    <t>https://ra.co/dj/maxinne</t>
  </si>
  <si>
    <t>Maxine</t>
  </si>
  <si>
    <t>maxinnepromos@gmail.com</t>
  </si>
  <si>
    <t xml:space="preserve">Maxinne, </t>
  </si>
  <si>
    <t>maxienharman@gmail.com</t>
  </si>
  <si>
    <t>Maxxi Soundsystem</t>
  </si>
  <si>
    <t>Maxxi,</t>
  </si>
  <si>
    <t>maxxisoundsystem@gmail.com</t>
  </si>
  <si>
    <t>Maya Jane Coles</t>
  </si>
  <si>
    <t>Maya,</t>
  </si>
  <si>
    <t>mayacoles@hotmail.com</t>
  </si>
  <si>
    <t>mjcole100@gmail.com</t>
  </si>
  <si>
    <t>Audio Soul Project</t>
  </si>
  <si>
    <t>Mazi,</t>
  </si>
  <si>
    <t>promos@audiosoulproject.com</t>
  </si>
  <si>
    <t>https://www.facebook.com/Audio-Soul-Project-47104952169</t>
  </si>
  <si>
    <t>MC DT</t>
  </si>
  <si>
    <t>MC,</t>
  </si>
  <si>
    <t>mcdtbookings@gmail.com</t>
  </si>
  <si>
    <t>Ōme</t>
  </si>
  <si>
    <t>omemusicmx@gmail.com</t>
  </si>
  <si>
    <t>Meat</t>
  </si>
  <si>
    <t xml:space="preserve">Meat, </t>
  </si>
  <si>
    <t>cschuch@posteo.de</t>
  </si>
  <si>
    <t>https://ra.co/dj/meat</t>
  </si>
  <si>
    <t>Mees Salome</t>
  </si>
  <si>
    <t>Mees,</t>
  </si>
  <si>
    <t>promo@meessalome.com</t>
  </si>
  <si>
    <t>Mees Dierdorp</t>
  </si>
  <si>
    <t>info@meesdierdorp.com</t>
  </si>
  <si>
    <t>Melchior Sultana</t>
  </si>
  <si>
    <t>Melchior,</t>
  </si>
  <si>
    <t>melchior.sultana@gmail.com</t>
  </si>
  <si>
    <t>Meli Rodriguez</t>
  </si>
  <si>
    <t xml:space="preserve">meli, </t>
  </si>
  <si>
    <t>melirod13@gmail.com</t>
  </si>
  <si>
    <t>https://ra.co/dj/melirodriguez</t>
  </si>
  <si>
    <t>Melissa Mantha</t>
  </si>
  <si>
    <t>Melissa,</t>
  </si>
  <si>
    <t>melissa@armige.com</t>
  </si>
  <si>
    <t>Meme Brazil</t>
  </si>
  <si>
    <t>Meme,</t>
  </si>
  <si>
    <t>djmeme2@djmeme.com.br</t>
  </si>
  <si>
    <t>Mendo</t>
  </si>
  <si>
    <t>Mendo,</t>
  </si>
  <si>
    <t>promos@djmendo.com</t>
  </si>
  <si>
    <t>Menendez Brothers</t>
  </si>
  <si>
    <t>Menendez,</t>
  </si>
  <si>
    <t>deniz.m.hilmi@gmail.com</t>
  </si>
  <si>
    <t>Merciless / Electro Waves</t>
  </si>
  <si>
    <t>Merciless,</t>
  </si>
  <si>
    <t>mercilesstechnopromotion@gmail.com</t>
  </si>
  <si>
    <t>Mezza</t>
  </si>
  <si>
    <t xml:space="preserve">Mezza, </t>
  </si>
  <si>
    <t>jmezza99@gmail.com</t>
  </si>
  <si>
    <t>Mhrrmv</t>
  </si>
  <si>
    <t>Mhrrmv,</t>
  </si>
  <si>
    <t>butarecordsofc@gmail.com</t>
  </si>
  <si>
    <t>Azerbaijan</t>
  </si>
  <si>
    <t>Mia Lucci</t>
  </si>
  <si>
    <t>Mia,</t>
  </si>
  <si>
    <t>mialucci@me.com</t>
  </si>
  <si>
    <t>Classixx</t>
  </si>
  <si>
    <t>Michael &amp; Tyler,</t>
  </si>
  <si>
    <t>classixx@classixx.la</t>
  </si>
  <si>
    <t>Classixx 2</t>
  </si>
  <si>
    <t>clasxx@gmail.com</t>
  </si>
  <si>
    <t>ENDO</t>
  </si>
  <si>
    <t>endopromos@gmail.com</t>
  </si>
  <si>
    <t>https://ra.co/dj/endo</t>
  </si>
  <si>
    <t>larosanyc@gmail.com</t>
  </si>
  <si>
    <t>https://ra.co/dj/larosa</t>
  </si>
  <si>
    <t>HDSN</t>
  </si>
  <si>
    <t>hdsn.music@gmail.com</t>
  </si>
  <si>
    <t>https://www.facebook.com/hdsn.music</t>
  </si>
  <si>
    <t>michaelpromos@fullintention.com</t>
  </si>
  <si>
    <t>michael@nbast.co.uk</t>
  </si>
  <si>
    <t>Huxley</t>
  </si>
  <si>
    <t>huxleymusic@googlemail.com</t>
  </si>
  <si>
    <t>Left Wing Records</t>
  </si>
  <si>
    <t>leftwingrecordings@googlemail.com</t>
  </si>
  <si>
    <t>Low Tide aka Michael Sandler</t>
  </si>
  <si>
    <t>tierrasounds@gmail.com</t>
  </si>
  <si>
    <t>Michael Forzzq</t>
  </si>
  <si>
    <t>michaelforzza@gmail.com</t>
  </si>
  <si>
    <t>Michael Grimes</t>
  </si>
  <si>
    <t>smalltowndjs@gmail.com</t>
  </si>
  <si>
    <t>Michael James</t>
  </si>
  <si>
    <t>michaeljamesrigby@googlemail.com</t>
  </si>
  <si>
    <t>Michael Klein</t>
  </si>
  <si>
    <t>michaelkleinofficial@gmail.com</t>
  </si>
  <si>
    <t>Monello</t>
  </si>
  <si>
    <t>monellomusc@gmail.com</t>
  </si>
  <si>
    <t>Rinzen aka Michael Sundius</t>
  </si>
  <si>
    <t>michael@rinzenmusic.com</t>
  </si>
  <si>
    <t>Wax Worx</t>
  </si>
  <si>
    <t>waxworxmusic@outlook.com</t>
  </si>
  <si>
    <t>Michael Kuebler</t>
  </si>
  <si>
    <t>michel@wanna-rework.de</t>
  </si>
  <si>
    <t>rework@wanna-rework.de</t>
  </si>
  <si>
    <t>Michael Bibi</t>
  </si>
  <si>
    <t>mikey-b87@live.com</t>
  </si>
  <si>
    <t>https://ra.co/dj/michaelbibi</t>
  </si>
  <si>
    <t>Jansons</t>
  </si>
  <si>
    <t>michaeljansons@live.co.uk</t>
  </si>
  <si>
    <t>Pillowtalk</t>
  </si>
  <si>
    <t>michael.tello@gmail.com</t>
  </si>
  <si>
    <t>Michel Cleis</t>
  </si>
  <si>
    <t>Michel,</t>
  </si>
  <si>
    <t>michelcleis@yahoo.fr</t>
  </si>
  <si>
    <t>Michel De Hey</t>
  </si>
  <si>
    <t>music@micheldehey.com</t>
  </si>
  <si>
    <t xml:space="preserve">Michel, </t>
  </si>
  <si>
    <t>info@micheldehey.com</t>
  </si>
  <si>
    <t>https://ra.co/dj/micheldehey</t>
  </si>
  <si>
    <t>Kikko Esse</t>
  </si>
  <si>
    <t>Michele,</t>
  </si>
  <si>
    <t>michelesodano81@gmail.com</t>
  </si>
  <si>
    <t>https://www.facebook.com/MicheleSodan0</t>
  </si>
  <si>
    <t>Aldebaran aka Michele Di Martino</t>
  </si>
  <si>
    <t>aldebarmusic@gmail.com</t>
  </si>
  <si>
    <t>Michel Degen</t>
  </si>
  <si>
    <t xml:space="preserve">Michi, </t>
  </si>
  <si>
    <t>michi.degen@hotmail.com</t>
  </si>
  <si>
    <t>https://ra.co/dj/micheldegen-ch</t>
  </si>
  <si>
    <t>MAGA</t>
  </si>
  <si>
    <t xml:space="preserve">Mickael, </t>
  </si>
  <si>
    <t>mickael-agarla@live.fr</t>
  </si>
  <si>
    <t>https://ra.co/dj/maga</t>
  </si>
  <si>
    <t>Tiger Stripes</t>
  </si>
  <si>
    <t xml:space="preserve">Micke, </t>
  </si>
  <si>
    <t>micke.nordgren@gmail.com</t>
  </si>
  <si>
    <t>https://ra.co/dj/tigerstripes</t>
  </si>
  <si>
    <t>Miguel Campbell (Hot Creations)</t>
  </si>
  <si>
    <t>miguel@outcrossrecords.com</t>
  </si>
  <si>
    <t>Miguel Garj</t>
  </si>
  <si>
    <t>miguelgarjigr@gmail.com</t>
  </si>
  <si>
    <t>Miguel Lin</t>
  </si>
  <si>
    <t>miguelrochalin@gmail.com</t>
  </si>
  <si>
    <t>Miguel Migs</t>
  </si>
  <si>
    <t>djmikeravelli@gmail.com</t>
  </si>
  <si>
    <t>Miguel Payda</t>
  </si>
  <si>
    <t>booking@metricamusic.com</t>
  </si>
  <si>
    <t>Miguel Puente (Diynamic, OFF, No19)</t>
  </si>
  <si>
    <t>miguel.puente@live.com</t>
  </si>
  <si>
    <t>Miguel puentem,</t>
  </si>
  <si>
    <t xml:space="preserve">Miguel, </t>
  </si>
  <si>
    <t>miguelpuentem@gmail.com</t>
  </si>
  <si>
    <t>Mihai Popoviciu</t>
  </si>
  <si>
    <t>mihai_popoviciu@yahoo.com</t>
  </si>
  <si>
    <t>Mihai Cyclic</t>
  </si>
  <si>
    <t xml:space="preserve">Mihai, </t>
  </si>
  <si>
    <t>mihai@cyclic.ro</t>
  </si>
  <si>
    <t>https://ra.co/dj/mihaicyclic</t>
  </si>
  <si>
    <t>Deep Active Sound</t>
  </si>
  <si>
    <t>Mihail,</t>
  </si>
  <si>
    <t>endemica.hello@gmail.com</t>
  </si>
  <si>
    <t>GruuvElement's</t>
  </si>
  <si>
    <t xml:space="preserve">Mihaita, </t>
  </si>
  <si>
    <t>mihaita88_2005@yahoo.com</t>
  </si>
  <si>
    <t>https://ra.co/dj/gruuvelement's</t>
  </si>
  <si>
    <t>Mihalis Safras</t>
  </si>
  <si>
    <t>Mihalis,</t>
  </si>
  <si>
    <t>mihalissafras@materialseries.com</t>
  </si>
  <si>
    <t>Mihalis Safras (Material, Saved, Trapez)</t>
  </si>
  <si>
    <t xml:space="preserve">Mihalis, </t>
  </si>
  <si>
    <t>mihalissafras@me.com</t>
  </si>
  <si>
    <t>https://ra.co/dj/mihalissafras</t>
  </si>
  <si>
    <t>Mik Santoro</t>
  </si>
  <si>
    <t xml:space="preserve">Mik, </t>
  </si>
  <si>
    <t>info@miksantoro.com</t>
  </si>
  <si>
    <t>https://ra.co/dj/miksantoro</t>
  </si>
  <si>
    <t>Baime</t>
  </si>
  <si>
    <t>Mikael,</t>
  </si>
  <si>
    <t>baime@baimeofficial.com</t>
  </si>
  <si>
    <t>Mikael Delta</t>
  </si>
  <si>
    <t xml:space="preserve">Mikael, </t>
  </si>
  <si>
    <t>mikaeldelta@gmail.com</t>
  </si>
  <si>
    <t>https://ra.co/dj/mikaeldelta</t>
  </si>
  <si>
    <t>Da Mike</t>
  </si>
  <si>
    <t>Mike,</t>
  </si>
  <si>
    <t>damikedj@gmail.com</t>
  </si>
  <si>
    <t>Mike B</t>
  </si>
  <si>
    <t>theemikeb@gmail.com</t>
  </si>
  <si>
    <t>Mike Fisher</t>
  </si>
  <si>
    <t>mikefisher84@gmail.com</t>
  </si>
  <si>
    <t>Mike Gannu (Fayer, Eklektisch)</t>
  </si>
  <si>
    <t>mike@imbernonmusic.com</t>
  </si>
  <si>
    <t>Mike Hoola Paine</t>
  </si>
  <si>
    <t>1hoola@gmail.com</t>
  </si>
  <si>
    <t>Mike Mago</t>
  </si>
  <si>
    <t>mikemago@gmail.com</t>
  </si>
  <si>
    <t>Mike Scot</t>
  </si>
  <si>
    <t>promo@mikescot.com</t>
  </si>
  <si>
    <t>Mike Steva</t>
  </si>
  <si>
    <t>mike@deeperoots.com</t>
  </si>
  <si>
    <t>Mike Morrisey</t>
  </si>
  <si>
    <t>mikemorriseymusic@gmail.com</t>
  </si>
  <si>
    <t>https://ra.co/dj/mikemorrisey</t>
  </si>
  <si>
    <t>Mikey Lion</t>
  </si>
  <si>
    <t>Mikey,</t>
  </si>
  <si>
    <t>mikeylionmusic@gmail.com</t>
  </si>
  <si>
    <t>rybopromos@gmail.com</t>
  </si>
  <si>
    <t>Mikey V</t>
  </si>
  <si>
    <t>mikey.velazquez@gmail.com</t>
  </si>
  <si>
    <t>Mikkas Skulstad (Djuma Sound System)</t>
  </si>
  <si>
    <t>Mikkas,</t>
  </si>
  <si>
    <t>mikkass@yahoo.com</t>
  </si>
  <si>
    <t>MIL &amp; JES</t>
  </si>
  <si>
    <t xml:space="preserve">MIL &amp; Jes, </t>
  </si>
  <si>
    <t>milandjes@gmail.com</t>
  </si>
  <si>
    <t>Milan Geto</t>
  </si>
  <si>
    <t>music@clubber.rs</t>
  </si>
  <si>
    <t>Milan Milano</t>
  </si>
  <si>
    <t>info@milan-milano.de</t>
  </si>
  <si>
    <t>Miles Maeda / Total M</t>
  </si>
  <si>
    <t>Miles,</t>
  </si>
  <si>
    <t>milesmaeda@gmail.com</t>
  </si>
  <si>
    <t>Senses Of Mind</t>
  </si>
  <si>
    <t>sensesofmindmusic@gmail.com</t>
  </si>
  <si>
    <t>Korey</t>
  </si>
  <si>
    <t>miles@lgrp.co</t>
  </si>
  <si>
    <t>Mercer</t>
  </si>
  <si>
    <t>contact@mercermusic.com</t>
  </si>
  <si>
    <t>https://ra.co/dj/mercer</t>
  </si>
  <si>
    <t>Milica</t>
  </si>
  <si>
    <t>Milica,</t>
  </si>
  <si>
    <t>mili.ca@icloud.com</t>
  </si>
  <si>
    <t>Milion (NL)</t>
  </si>
  <si>
    <t>Milion,</t>
  </si>
  <si>
    <t>musicbymilion@hotmail.com</t>
  </si>
  <si>
    <t>Millero</t>
  </si>
  <si>
    <t>Millero,</t>
  </si>
  <si>
    <t>milleromusic@gmail.com</t>
  </si>
  <si>
    <t>Miles G</t>
  </si>
  <si>
    <t>Milles</t>
  </si>
  <si>
    <t>milesgtracks@gmail.com</t>
  </si>
  <si>
    <t>Milo Haefliger</t>
  </si>
  <si>
    <t>Milo,</t>
  </si>
  <si>
    <t>milo.haefliger@gmail.com</t>
  </si>
  <si>
    <t>Milo Passier</t>
  </si>
  <si>
    <t>milopromos@gmail.com</t>
  </si>
  <si>
    <t>Milou</t>
  </si>
  <si>
    <t xml:space="preserve">Milou, </t>
  </si>
  <si>
    <t>milou@thezooproject.com</t>
  </si>
  <si>
    <t>Milton Chuquer</t>
  </si>
  <si>
    <t>Milton,</t>
  </si>
  <si>
    <t>milton.chuquer@gmail.com</t>
  </si>
  <si>
    <t>Milton Jackson</t>
  </si>
  <si>
    <t>mj@miltonjackson.co.uk</t>
  </si>
  <si>
    <t>MoBlack aka Mimmo Falcone</t>
  </si>
  <si>
    <t>Mimmo,</t>
  </si>
  <si>
    <t>promo@moblack.com</t>
  </si>
  <si>
    <t>Rogue D</t>
  </si>
  <si>
    <t>Minchella,</t>
  </si>
  <si>
    <t>roguedmusic@gmail.com</t>
  </si>
  <si>
    <t>https://ra.co/dj/rogued</t>
  </si>
  <si>
    <t>Mira (Katermukke)</t>
  </si>
  <si>
    <t>Mira,</t>
  </si>
  <si>
    <t>promos@mira-official.de</t>
  </si>
  <si>
    <t>Mad Miran</t>
  </si>
  <si>
    <t xml:space="preserve">Miran, </t>
  </si>
  <si>
    <t>miranbelhanafi@live.nl</t>
  </si>
  <si>
    <t>https://ra.co/dj/madmiran</t>
  </si>
  <si>
    <t>Mirco Violi (Hypercolour, Bla Bla)</t>
  </si>
  <si>
    <t>Mirco,</t>
  </si>
  <si>
    <t>mircovs@gmail.com</t>
  </si>
  <si>
    <t>Mirela Jay</t>
  </si>
  <si>
    <t>Mirela,</t>
  </si>
  <si>
    <t>mirey06@yahoo.fr</t>
  </si>
  <si>
    <t>mirko di florio</t>
  </si>
  <si>
    <t>mirko,</t>
  </si>
  <si>
    <t>mirkodiflorio@hotmail.com</t>
  </si>
  <si>
    <t>Mirko Sardina</t>
  </si>
  <si>
    <t>Mirko,</t>
  </si>
  <si>
    <t>mirkosardina@gmail.com</t>
  </si>
  <si>
    <t>Mirnha</t>
  </si>
  <si>
    <t xml:space="preserve">Mirna, </t>
  </si>
  <si>
    <t>djmirnha@gmail.com</t>
  </si>
  <si>
    <t>https://www.facebook.com/Mirnhadj</t>
  </si>
  <si>
    <t>Dj Kent</t>
  </si>
  <si>
    <t>Misha,</t>
  </si>
  <si>
    <t>khensani88@gmail.com</t>
  </si>
  <si>
    <t>Armenia</t>
  </si>
  <si>
    <t>Misha strukturator,</t>
  </si>
  <si>
    <t xml:space="preserve">Misha, </t>
  </si>
  <si>
    <t>mishastrukturator@gmail.com</t>
  </si>
  <si>
    <t>Misnoma</t>
  </si>
  <si>
    <t>Misnoma,</t>
  </si>
  <si>
    <t>contact.misnoma@gmail.com</t>
  </si>
  <si>
    <t>Mitch de Klein</t>
  </si>
  <si>
    <t>Mitch,</t>
  </si>
  <si>
    <t>promo@mitchdeklein.com</t>
  </si>
  <si>
    <t>Mitch Dodge</t>
  </si>
  <si>
    <t>mitchdodgemusic@gmail.com</t>
  </si>
  <si>
    <t>Mitch Oliver</t>
  </si>
  <si>
    <t>info@mitcholiver.com</t>
  </si>
  <si>
    <t>Mitch Wellings</t>
  </si>
  <si>
    <t xml:space="preserve">Mitch, </t>
  </si>
  <si>
    <t>mitchwellingsmusic@gmail.com</t>
  </si>
  <si>
    <t>https://ra.co/dj/mitchwellings</t>
  </si>
  <si>
    <t>Mitch Freeman</t>
  </si>
  <si>
    <t>bookings@mitchfreemanmusic.com</t>
  </si>
  <si>
    <t>https://soundcloud.com/mitchwellings</t>
  </si>
  <si>
    <t>mitch@thesoundkitchen.co.uk</t>
  </si>
  <si>
    <t>Mitchell Berry</t>
  </si>
  <si>
    <t>Mitchell,</t>
  </si>
  <si>
    <t>mberry.sound@outlook.com</t>
  </si>
  <si>
    <t>Miyagi</t>
  </si>
  <si>
    <t xml:space="preserve">Miyagi, </t>
  </si>
  <si>
    <t>info@miyagi.de</t>
  </si>
  <si>
    <t>Stefano Noferini</t>
  </si>
  <si>
    <t>Mizar,</t>
  </si>
  <si>
    <t>mizar@stefanonoferini.it</t>
  </si>
  <si>
    <t>https://ra.co/dj/stefanonoferini</t>
  </si>
  <si>
    <t>Mjulev Music</t>
  </si>
  <si>
    <t>Mjulev,</t>
  </si>
  <si>
    <t>mjulev.art@gmail.com</t>
  </si>
  <si>
    <t>RunningOutOfSpace</t>
  </si>
  <si>
    <t>Mo,</t>
  </si>
  <si>
    <t>info@runningoutofspace.com</t>
  </si>
  <si>
    <t>https://ra.co/dj/runningoutofspace</t>
  </si>
  <si>
    <t>Moderna</t>
  </si>
  <si>
    <t xml:space="preserve">Moderna, </t>
  </si>
  <si>
    <t>modernaberlin@gmail.com</t>
  </si>
  <si>
    <t>Moises Perera</t>
  </si>
  <si>
    <t>Moises,</t>
  </si>
  <si>
    <t>moithai79@gmail.com</t>
  </si>
  <si>
    <t>Molle Molono Bass</t>
  </si>
  <si>
    <t>Molle,</t>
  </si>
  <si>
    <t>molle@3000booking.de</t>
  </si>
  <si>
    <t>Eillom</t>
  </si>
  <si>
    <t>Mollie,</t>
  </si>
  <si>
    <t>eillompromo@gmail.com</t>
  </si>
  <si>
    <t>Molly Mouse</t>
  </si>
  <si>
    <t>Molly,</t>
  </si>
  <si>
    <t>djmollymouse@outlook.com</t>
  </si>
  <si>
    <t xml:space="preserve">Momo, </t>
  </si>
  <si>
    <t>jeronimott@gmail.com</t>
  </si>
  <si>
    <t>Monika Kruse</t>
  </si>
  <si>
    <t>Monika,</t>
  </si>
  <si>
    <t>music@monikakruse.de</t>
  </si>
  <si>
    <t>mail@monikakruse.de</t>
  </si>
  <si>
    <t>Monika Ross</t>
  </si>
  <si>
    <t>miss.monika.ross@gmail.com</t>
  </si>
  <si>
    <t>Monitors [Stereobar Montreal]</t>
  </si>
  <si>
    <t>Monitors,</t>
  </si>
  <si>
    <t>djerikel@gmail.com</t>
  </si>
  <si>
    <t>Monki</t>
  </si>
  <si>
    <t>Monki,</t>
  </si>
  <si>
    <t>monkimonkman@googlemail.com</t>
  </si>
  <si>
    <t>Flippen Disks</t>
  </si>
  <si>
    <t>Monty,</t>
  </si>
  <si>
    <t>hello@flippendisks.com</t>
  </si>
  <si>
    <t>https://ra.co/dj/flippendisks</t>
  </si>
  <si>
    <t>Moojo</t>
  </si>
  <si>
    <t xml:space="preserve">Moojo, </t>
  </si>
  <si>
    <t>moojo@calamarcrew.com</t>
  </si>
  <si>
    <t>Moreno Pezzolato</t>
  </si>
  <si>
    <t xml:space="preserve">Moreno, </t>
  </si>
  <si>
    <t>mop3dj@gmail.com</t>
  </si>
  <si>
    <t>https://ra.co/dj/morenopezzolato</t>
  </si>
  <si>
    <t>Mowgan Ghenassia</t>
  </si>
  <si>
    <t>djmowgan@gmail.com</t>
  </si>
  <si>
    <t>Morgasm</t>
  </si>
  <si>
    <t>Morgasm,</t>
  </si>
  <si>
    <t>contact@morgasm.fr</t>
  </si>
  <si>
    <t>Auric (Konflict)</t>
  </si>
  <si>
    <t xml:space="preserve">Moritz, </t>
  </si>
  <si>
    <t>moritz@konflictrecords.com</t>
  </si>
  <si>
    <t>Mortalyf</t>
  </si>
  <si>
    <t>Mortalyf,</t>
  </si>
  <si>
    <t>mortalyfofficial@gmail.com</t>
  </si>
  <si>
    <t>Motip White</t>
  </si>
  <si>
    <t>Motip,</t>
  </si>
  <si>
    <t>motipmusic@gmail.com</t>
  </si>
  <si>
    <t>Motiv</t>
  </si>
  <si>
    <t>Motiu,</t>
  </si>
  <si>
    <t>dinsubsol@gmail.com</t>
  </si>
  <si>
    <t>Fennec &amp; Wolf</t>
  </si>
  <si>
    <t>Mourad,</t>
  </si>
  <si>
    <t>fennecandwolf@gmail.com</t>
  </si>
  <si>
    <t>Moutier</t>
  </si>
  <si>
    <t>Moutier,</t>
  </si>
  <si>
    <t>moutiermusic@gmail.com</t>
  </si>
  <si>
    <t>https://ra.co/dj/moutier</t>
  </si>
  <si>
    <t>Mr Doris (We Love Space, Ibiza)</t>
  </si>
  <si>
    <t>mrdoris@bang-records.com</t>
  </si>
  <si>
    <t>Murphy's Law</t>
  </si>
  <si>
    <t>Murphy's,</t>
  </si>
  <si>
    <t>murphyslawofc@gmail.com</t>
  </si>
  <si>
    <t>Jean pierre nyc</t>
  </si>
  <si>
    <t>Music,</t>
  </si>
  <si>
    <t>music@jeanpierrenyc.com</t>
  </si>
  <si>
    <t>Faheem</t>
  </si>
  <si>
    <t>Mustafa</t>
  </si>
  <si>
    <t>gmfaheem7451@gmail.com</t>
  </si>
  <si>
    <t>Muu Blanco</t>
  </si>
  <si>
    <t>Muu,</t>
  </si>
  <si>
    <t>muublanco@gmail.com</t>
  </si>
  <si>
    <t>MUUI</t>
  </si>
  <si>
    <t xml:space="preserve">MUUI, </t>
  </si>
  <si>
    <t>bookings@muuimusic.com</t>
  </si>
  <si>
    <t>https://ra.co/dj/muui</t>
  </si>
  <si>
    <t>MY NY</t>
  </si>
  <si>
    <t>MY,</t>
  </si>
  <si>
    <t>myny@solide-label.com</t>
  </si>
  <si>
    <t>Myramine</t>
  </si>
  <si>
    <t>Myramine,</t>
  </si>
  <si>
    <t>Electronicbrew@gmail.com</t>
  </si>
  <si>
    <t>Rockin Moroccin</t>
  </si>
  <si>
    <t>Nabil,</t>
  </si>
  <si>
    <t>nabilbouhsina@gmail.com</t>
  </si>
  <si>
    <t>Abascal</t>
  </si>
  <si>
    <t>Nacho,</t>
  </si>
  <si>
    <t>abascalmusic@gmail.com</t>
  </si>
  <si>
    <t>Nacho Bolognani</t>
  </si>
  <si>
    <t>nachobolognanimusic@gmail.com</t>
  </si>
  <si>
    <t>Nachtbraker (Heist Recordings, Apparel Music)</t>
  </si>
  <si>
    <t>Nachtbraker,</t>
  </si>
  <si>
    <t>promo@nachtbrakermusic.com</t>
  </si>
  <si>
    <t>Nadine Kreuzahler</t>
  </si>
  <si>
    <t>nkreuzahler@gmail.com</t>
  </si>
  <si>
    <t>Nadja Lind</t>
  </si>
  <si>
    <t xml:space="preserve">Nadja, </t>
  </si>
  <si>
    <t>promo@nadjalind.com</t>
  </si>
  <si>
    <t>Nakadia</t>
  </si>
  <si>
    <t>Nakadia.</t>
  </si>
  <si>
    <t>nakadia@gmail.com</t>
  </si>
  <si>
    <t>NANCY,</t>
  </si>
  <si>
    <t>nancyliveuk@gmail.com</t>
  </si>
  <si>
    <t>Nappy G</t>
  </si>
  <si>
    <t>Nappy,</t>
  </si>
  <si>
    <t>nappyg@gmail.com</t>
  </si>
  <si>
    <t>DJ Nat</t>
  </si>
  <si>
    <t xml:space="preserve">Nat, </t>
  </si>
  <si>
    <t>djnat@mail.com</t>
  </si>
  <si>
    <t>Zombie Disco Squad (Dirtybird)</t>
  </si>
  <si>
    <t>nat@zombiediscosquad.com</t>
  </si>
  <si>
    <t>Nate Day</t>
  </si>
  <si>
    <t>djnateday@gmail.com</t>
  </si>
  <si>
    <t xml:space="preserve">Nate S.U </t>
  </si>
  <si>
    <t xml:space="preserve">Nate, </t>
  </si>
  <si>
    <t>nate@conspiracymusic.co</t>
  </si>
  <si>
    <t>https://www.facebook.com/nateSUaus/</t>
  </si>
  <si>
    <t>Nate Katz</t>
  </si>
  <si>
    <t>natekatzdjpromo@gmail.com</t>
  </si>
  <si>
    <t>Nathan Vain</t>
  </si>
  <si>
    <t>Nathan,</t>
  </si>
  <si>
    <t>nathan@miolimusic.com</t>
  </si>
  <si>
    <t>Nathan Fitzpatrick</t>
  </si>
  <si>
    <t>info@foundationsrecords.com</t>
  </si>
  <si>
    <t>https://ra.co/dj/nathanfitzpatrick</t>
  </si>
  <si>
    <t>MOTIVE</t>
  </si>
  <si>
    <t>nathan@motive.house</t>
  </si>
  <si>
    <t>Nathaniel Garry</t>
  </si>
  <si>
    <t>Nathaniel,</t>
  </si>
  <si>
    <t>nathaniel.garry.music@gmail.com</t>
  </si>
  <si>
    <t>https://ra.co/dj/nathanielgarry</t>
  </si>
  <si>
    <t>Nato Medrato</t>
  </si>
  <si>
    <t>Nato,</t>
  </si>
  <si>
    <t>renato@medradomusic.net</t>
  </si>
  <si>
    <t>Nautica</t>
  </si>
  <si>
    <t>Nautica,</t>
  </si>
  <si>
    <t>promos@nauticamusic.co.uk</t>
  </si>
  <si>
    <t>Nazt</t>
  </si>
  <si>
    <t>Nauzet,</t>
  </si>
  <si>
    <t>nauzetgonzalez86@gmail.com</t>
  </si>
  <si>
    <t>https://ra.co/dj/nazt</t>
  </si>
  <si>
    <t>Naveen G</t>
  </si>
  <si>
    <t>Naveen,</t>
  </si>
  <si>
    <t>naveeng@gmail.com</t>
  </si>
  <si>
    <t>Nay Barr</t>
  </si>
  <si>
    <t xml:space="preserve">Nay, </t>
  </si>
  <si>
    <t>Alldayartists@gmail.com</t>
  </si>
  <si>
    <t>Nehuen</t>
  </si>
  <si>
    <t>Nehuen,</t>
  </si>
  <si>
    <t>nehuennicolas@gmail.com</t>
  </si>
  <si>
    <t>https://ra.co/dj/nehuen</t>
  </si>
  <si>
    <t>Neil Amarey</t>
  </si>
  <si>
    <t>Neil,</t>
  </si>
  <si>
    <t>neilamareymusic@gmail.com</t>
  </si>
  <si>
    <t>Nekes (Oslo, Love Letters From Oslo)</t>
  </si>
  <si>
    <t>Nekes,</t>
  </si>
  <si>
    <t>nekes@hotmail.de</t>
  </si>
  <si>
    <t>Nektar Agu</t>
  </si>
  <si>
    <t xml:space="preserve">Nektar, </t>
  </si>
  <si>
    <t>from.a.to.b@hotmail.com</t>
  </si>
  <si>
    <t>https://ra.co/dj/nektaragu</t>
  </si>
  <si>
    <t>Nelson Ramalho</t>
  </si>
  <si>
    <t>Nelson,</t>
  </si>
  <si>
    <t>djnelito@gmail.com</t>
  </si>
  <si>
    <t>Nemax</t>
  </si>
  <si>
    <t xml:space="preserve">Nemax, </t>
  </si>
  <si>
    <t>nemaxjackmill@gmail.com</t>
  </si>
  <si>
    <t>https://www.facebook.com/nemaxmusic</t>
  </si>
  <si>
    <t>Neo Nametso</t>
  </si>
  <si>
    <t>Neo,</t>
  </si>
  <si>
    <t>neo@soulisticagency.africa</t>
  </si>
  <si>
    <t>Nick Maurer - Faded Ranger</t>
  </si>
  <si>
    <t>Neville &amp; Nick,</t>
  </si>
  <si>
    <t>greenskrapper@gmail.com</t>
  </si>
  <si>
    <t>Nevs Valentine</t>
  </si>
  <si>
    <t>Nevs,</t>
  </si>
  <si>
    <t>nevsz79@hotmail.com</t>
  </si>
  <si>
    <t>NEWMAN (I LOVE) (All Day I Dream/Tale &amp; Tone/TRYBESof)</t>
  </si>
  <si>
    <t>NEWMAN,</t>
  </si>
  <si>
    <t>ilovenewman.promo@gmail.com</t>
  </si>
  <si>
    <t>Ney Faustini</t>
  </si>
  <si>
    <t>Ney,</t>
  </si>
  <si>
    <t>neyfaustini@gmail.com</t>
  </si>
  <si>
    <t>Nhan Solo (2DIY, OFF)</t>
  </si>
  <si>
    <t>Nhan,</t>
  </si>
  <si>
    <t>nhan@mother-recordings.com</t>
  </si>
  <si>
    <t>cropper (blahblahblah)</t>
  </si>
  <si>
    <t>blahjonnyblah@gmail.com</t>
  </si>
  <si>
    <t>https://ra.co/dj/cropper</t>
  </si>
  <si>
    <t>Niall Redmond</t>
  </si>
  <si>
    <t>djniallredmond@gmail.com</t>
  </si>
  <si>
    <t>Saint Cole</t>
  </si>
  <si>
    <t>supercomputerav@gmail.com</t>
  </si>
  <si>
    <t>Dj Mr Nick</t>
  </si>
  <si>
    <t>Nicholas,</t>
  </si>
  <si>
    <t>djmrnick@gmail.com</t>
  </si>
  <si>
    <t>Nicholas Chapman</t>
  </si>
  <si>
    <t>nls.chapman@gmail.com</t>
  </si>
  <si>
    <t>Nicholas</t>
  </si>
  <si>
    <t xml:space="preserve">Nicholas, </t>
  </si>
  <si>
    <t>nicholas.iammatteo@gmail.com</t>
  </si>
  <si>
    <t>https://www.facebook.com/nicholaswave/</t>
  </si>
  <si>
    <t>DJ Nick Christoforou</t>
  </si>
  <si>
    <t>nick_christoforou@live.co.uk</t>
  </si>
  <si>
    <t>https://ra.co/dj/djnickchristoforou</t>
  </si>
  <si>
    <t>Nick Basset (Visionquest)</t>
  </si>
  <si>
    <t>nickbas@gmail.com</t>
  </si>
  <si>
    <t>Nick Catchdubs</t>
  </si>
  <si>
    <t>nickcatchdubs@gmail.com</t>
  </si>
  <si>
    <t>Nick Groove Assasin</t>
  </si>
  <si>
    <t>nikmoss@hotmail.com</t>
  </si>
  <si>
    <t>Nick Gynn</t>
  </si>
  <si>
    <t>nickgynn@googlemail.com</t>
  </si>
  <si>
    <t>Nick Jojo</t>
  </si>
  <si>
    <t>nickjojomusic@gmail.com</t>
  </si>
  <si>
    <t>Nick Matthew</t>
  </si>
  <si>
    <t>nickmatthewofficial@gmail.com</t>
  </si>
  <si>
    <t>Nick Morgan</t>
  </si>
  <si>
    <t>nick..morgan@gmail.com</t>
  </si>
  <si>
    <t>Nick Muir</t>
  </si>
  <si>
    <t>nickmuirmusic@gmail.com</t>
  </si>
  <si>
    <t>Bigger Than Jezus</t>
  </si>
  <si>
    <t>biggerthanj@hotmail.co.uk</t>
  </si>
  <si>
    <t>https://ra.co/dj/biggerthanjezus</t>
  </si>
  <si>
    <t>Nick Beringer</t>
  </si>
  <si>
    <t>nickberinger@mail.de</t>
  </si>
  <si>
    <t>https://www.facebook.com/nick.beringer.3</t>
  </si>
  <si>
    <t>Nicholas Nothing</t>
  </si>
  <si>
    <t>nick@nicholasnothing.com</t>
  </si>
  <si>
    <t>Nick (Italy)</t>
  </si>
  <si>
    <t>nick.music.italy@gmail.com</t>
  </si>
  <si>
    <t>Nick Dovey,</t>
  </si>
  <si>
    <t>nickdovey@googlemail.com</t>
  </si>
  <si>
    <t>Nick Gynn,</t>
  </si>
  <si>
    <t>nickgynn@gmail.com</t>
  </si>
  <si>
    <t>Nickodemus</t>
  </si>
  <si>
    <t>nickodemusnyc@gmail.com</t>
  </si>
  <si>
    <t>Noah Pred</t>
  </si>
  <si>
    <t>promos@noahpred.com</t>
  </si>
  <si>
    <t>nicky Elisabeth</t>
  </si>
  <si>
    <t>nicky@navalon.nl</t>
  </si>
  <si>
    <t>https://ra.co/dj/nickyelisabeth</t>
  </si>
  <si>
    <t>Nico Bruschi (Sidirum)</t>
  </si>
  <si>
    <t>Nico,</t>
  </si>
  <si>
    <t>hello@sidirum.com</t>
  </si>
  <si>
    <t>Aytiwan</t>
  </si>
  <si>
    <t>aytiwan@aytiwan.com</t>
  </si>
  <si>
    <t>Nico Kass NYC</t>
  </si>
  <si>
    <t>n.katsaounis@gmail.com</t>
  </si>
  <si>
    <t>Nico Mendez</t>
  </si>
  <si>
    <t>nicomendez_music@hotmail.co.uk</t>
  </si>
  <si>
    <t>Nico Morano</t>
  </si>
  <si>
    <t>promo@nicomorano.com</t>
  </si>
  <si>
    <t>Nico P</t>
  </si>
  <si>
    <t>nico@deephousebelgium.com</t>
  </si>
  <si>
    <t>Nico Stojan 2</t>
  </si>
  <si>
    <t>mail@nicostojan.com</t>
  </si>
  <si>
    <t>Nico deceglia</t>
  </si>
  <si>
    <t xml:space="preserve">Nico, </t>
  </si>
  <si>
    <t>nico@nicodeceglia.com</t>
  </si>
  <si>
    <t>Giano</t>
  </si>
  <si>
    <t>italianorecordings@gmail.com</t>
  </si>
  <si>
    <t>https://ra.co/dj/giano</t>
  </si>
  <si>
    <t>Nicola aka Ancestralis</t>
  </si>
  <si>
    <t>ancestralis.prods@gmail.com</t>
  </si>
  <si>
    <t>Nicola Simone</t>
  </si>
  <si>
    <t>info@nicolasimone.it</t>
  </si>
  <si>
    <t>Nicola Zanatta</t>
  </si>
  <si>
    <t>nicola.zanatta@mhusa.com</t>
  </si>
  <si>
    <t>Nicola Brusegan</t>
  </si>
  <si>
    <t xml:space="preserve">Nicola, </t>
  </si>
  <si>
    <t>n.brusegan@gmail.com</t>
  </si>
  <si>
    <t>https://ra.co/dj/nicolabrusegan</t>
  </si>
  <si>
    <t>Nicolaidis Christophe</t>
  </si>
  <si>
    <t>Nicolaidis,</t>
  </si>
  <si>
    <t>christophenicolaidis@gmail.com</t>
  </si>
  <si>
    <t>Nicolas Duvoisin</t>
  </si>
  <si>
    <t>Nicolas,</t>
  </si>
  <si>
    <t>nicolas@fantasticfriends.ch</t>
  </si>
  <si>
    <t>Nicolas Festa</t>
  </si>
  <si>
    <t>nicolasfesta1@gmail.com</t>
  </si>
  <si>
    <t>Nicolas Marino</t>
  </si>
  <si>
    <t>djolee.music@gmail.com</t>
  </si>
  <si>
    <t>Nicolas Masseyeff</t>
  </si>
  <si>
    <t>nico@nicolasmasseyeff.com</t>
  </si>
  <si>
    <t>Nicolas Rada</t>
  </si>
  <si>
    <t>rada_nicolas@hotmail.com</t>
  </si>
  <si>
    <t>Nicolas Spielmann</t>
  </si>
  <si>
    <t>nicolas.spielmann@gmail.com</t>
  </si>
  <si>
    <t>Plasticfantastic</t>
  </si>
  <si>
    <t>nicolas@plasticfantastic.ch</t>
  </si>
  <si>
    <t>Sasson</t>
  </si>
  <si>
    <t>contactsassonmusic@gmail.com</t>
  </si>
  <si>
    <t>NEIK</t>
  </si>
  <si>
    <t>nicolasneik@gmail.com</t>
  </si>
  <si>
    <t>https://ra.co/dj/neik</t>
  </si>
  <si>
    <t>Nicola</t>
  </si>
  <si>
    <t>nicolas-sc@hotmail.fr</t>
  </si>
  <si>
    <t>https://ra.co/dj/nicola</t>
  </si>
  <si>
    <t>Slang</t>
  </si>
  <si>
    <t>nicolas.sarmiento.jimenez@gmail.com</t>
  </si>
  <si>
    <t>https://ra.co/dj/slang</t>
  </si>
  <si>
    <t>Thurman</t>
  </si>
  <si>
    <t>nicolasthurman@gmail.com</t>
  </si>
  <si>
    <t>https://www.facebook.com/Thurmanmusic</t>
  </si>
  <si>
    <t>nicholas@degoba.net</t>
  </si>
  <si>
    <t>Nicolas amaro</t>
  </si>
  <si>
    <t>nicolasamarohomar@gmail.com</t>
  </si>
  <si>
    <t>nicolaslopezsoundless</t>
  </si>
  <si>
    <t>nicolaslopezsoundless@gmail.com</t>
  </si>
  <si>
    <t>tinnit:us</t>
  </si>
  <si>
    <t>Nicolay,</t>
  </si>
  <si>
    <t>tinnit.us.conceptual@gmail.com</t>
  </si>
  <si>
    <t>https://ra.co/dj/tinnit:us</t>
  </si>
  <si>
    <t>Nicole Misha</t>
  </si>
  <si>
    <t xml:space="preserve">Nicole, </t>
  </si>
  <si>
    <t>misharhythm@gmail.com</t>
  </si>
  <si>
    <t>info@moudaber.com</t>
  </si>
  <si>
    <t>Nii Tei</t>
  </si>
  <si>
    <t>Nii,</t>
  </si>
  <si>
    <t>niiteigh@gmail.com</t>
  </si>
  <si>
    <t>Audio Space</t>
  </si>
  <si>
    <t>Nika</t>
  </si>
  <si>
    <t>Nikashengelia0522@gmail.com</t>
  </si>
  <si>
    <t>Niki Sadeki</t>
  </si>
  <si>
    <t xml:space="preserve">Niki, </t>
  </si>
  <si>
    <t>nikisadeki@gmail.com</t>
  </si>
  <si>
    <t>Ricoshei</t>
  </si>
  <si>
    <t xml:space="preserve">Nikko &amp; Jake, </t>
  </si>
  <si>
    <t>spacetheman@gmail.com</t>
  </si>
  <si>
    <t>niko_mendo@live.com</t>
  </si>
  <si>
    <t>Niko favata,</t>
  </si>
  <si>
    <t>nikofavata@libero.it</t>
  </si>
  <si>
    <t>Niko Maxen,</t>
  </si>
  <si>
    <t>nikomaxen@live.com</t>
  </si>
  <si>
    <t>Nikolas Chacona</t>
  </si>
  <si>
    <t>Nikolas,</t>
  </si>
  <si>
    <t>nchacona@gmail.com</t>
  </si>
  <si>
    <t>Nixxie (Maera Music)</t>
  </si>
  <si>
    <t>Nikos,</t>
  </si>
  <si>
    <t>nikosiatrou@gmail.com</t>
  </si>
  <si>
    <t>Nile Sinclair</t>
  </si>
  <si>
    <t xml:space="preserve">Nile, </t>
  </si>
  <si>
    <t>nilesinclairmusic@gmail.com</t>
  </si>
  <si>
    <t>Niles Cooper</t>
  </si>
  <si>
    <t xml:space="preserve">Niles, </t>
  </si>
  <si>
    <t>nilescoopster@gmail.com</t>
  </si>
  <si>
    <t>https://ra.co/dj/nilescooper</t>
  </si>
  <si>
    <t>Nils Nuernberg</t>
  </si>
  <si>
    <t>nils.nuernberg@web.de</t>
  </si>
  <si>
    <t>Nils Penner</t>
  </si>
  <si>
    <t>music@nilspenner.de</t>
  </si>
  <si>
    <t>https://ra.co/dj/nilspenner</t>
  </si>
  <si>
    <t>Nima Gorji</t>
  </si>
  <si>
    <t>Nima,</t>
  </si>
  <si>
    <t>nimagorji@gmail.com</t>
  </si>
  <si>
    <t>RADAU</t>
  </si>
  <si>
    <t>Nina,</t>
  </si>
  <si>
    <t>music@radaurecords.de</t>
  </si>
  <si>
    <t>https://ra.co/dj/radau</t>
  </si>
  <si>
    <t>Nina Kraviz</t>
  </si>
  <si>
    <t xml:space="preserve">Nina, </t>
  </si>
  <si>
    <t>ninathekraviz@gmail.com</t>
  </si>
  <si>
    <t>https://ra.co/dj/ninakraviz</t>
  </si>
  <si>
    <t>Ninetoes (Kling Klong)</t>
  </si>
  <si>
    <t>Ninetoes,</t>
  </si>
  <si>
    <t>ninetoes78@gmail.com</t>
  </si>
  <si>
    <t>Ninsa</t>
  </si>
  <si>
    <t xml:space="preserve">Ninsa, </t>
  </si>
  <si>
    <t>music.ninsa@gmail.com</t>
  </si>
  <si>
    <t>Stylo / Backyard</t>
  </si>
  <si>
    <t xml:space="preserve">Nir, </t>
  </si>
  <si>
    <t>psynir@gmail.com</t>
  </si>
  <si>
    <t>https://ra.co/dj/stylo/backyard</t>
  </si>
  <si>
    <t>Artlover</t>
  </si>
  <si>
    <t>Nistoroiu,</t>
  </si>
  <si>
    <t>nistoroiu@artlover.com</t>
  </si>
  <si>
    <t xml:space="preserve">Nitin </t>
  </si>
  <si>
    <t xml:space="preserve">Nitin, </t>
  </si>
  <si>
    <t>nitinkalyan@gmail.com</t>
  </si>
  <si>
    <t>Nneka (Apt)</t>
  </si>
  <si>
    <t>Nneka,</t>
  </si>
  <si>
    <t>nneka@aptentertainment.com</t>
  </si>
  <si>
    <t>Noah Skelton</t>
  </si>
  <si>
    <t>Noah</t>
  </si>
  <si>
    <t>skelton.noah@gmail.com</t>
  </si>
  <si>
    <t>https://ra.co/dj/scuba</t>
  </si>
  <si>
    <t>DJ Nob</t>
  </si>
  <si>
    <t>Nob,</t>
  </si>
  <si>
    <t>info@kamomesoundworks.jp</t>
  </si>
  <si>
    <t>https://www.facebook.com/nobmusik</t>
  </si>
  <si>
    <t>Noir</t>
  </si>
  <si>
    <t xml:space="preserve">Noir, </t>
  </si>
  <si>
    <t>noir@noir-music.com</t>
  </si>
  <si>
    <t>https://ra.co/dj/noir</t>
  </si>
  <si>
    <t>SNO</t>
  </si>
  <si>
    <t xml:space="preserve">Nongi, </t>
  </si>
  <si>
    <t>nongi.oliphant@hotmail.com</t>
  </si>
  <si>
    <t>https://ra.co/dj/sno</t>
  </si>
  <si>
    <t>Norik Rizaj</t>
  </si>
  <si>
    <t>Norik,</t>
  </si>
  <si>
    <t>nrizaj@gmail.com</t>
  </si>
  <si>
    <t>Dj normal 4</t>
  </si>
  <si>
    <t xml:space="preserve">Normal 4, </t>
  </si>
  <si>
    <t>djnormal4@gmail.com</t>
  </si>
  <si>
    <t>https://ra.co/dj/djnormal4</t>
  </si>
  <si>
    <t>Luna City Express (Moon Harbour)</t>
  </si>
  <si>
    <t>Norman</t>
  </si>
  <si>
    <t>norman@audiogain.com</t>
  </si>
  <si>
    <t>Solee</t>
  </si>
  <si>
    <t>Normen,</t>
  </si>
  <si>
    <t>info@solee-music.com</t>
  </si>
  <si>
    <t>https://ra.co/dj/solee</t>
  </si>
  <si>
    <t>info@parquet-recordings.com</t>
  </si>
  <si>
    <t>Ntokozo Phungula</t>
  </si>
  <si>
    <t>Ntokozo,</t>
  </si>
  <si>
    <t>ntokozo@soulisticagency.africa</t>
  </si>
  <si>
    <t>Nuno Dos Santos</t>
  </si>
  <si>
    <t>Nuno,</t>
  </si>
  <si>
    <t>nuno@kollektiv.nl</t>
  </si>
  <si>
    <t>Nuria Ghia</t>
  </si>
  <si>
    <t xml:space="preserve">Nuria, </t>
  </si>
  <si>
    <t>booking@nuriaghia.com</t>
  </si>
  <si>
    <t>https://ra.co/dj/nuriaghia</t>
  </si>
  <si>
    <t>ADIERO</t>
  </si>
  <si>
    <t>NYKKO,</t>
  </si>
  <si>
    <t>adieromusic@gmail.com</t>
  </si>
  <si>
    <t>https://ra.co/dj/adiero</t>
  </si>
  <si>
    <t>Ｏｄｅｔｔｅ</t>
  </si>
  <si>
    <t>Odette</t>
  </si>
  <si>
    <t>odettevanderkooij@gmail.com</t>
  </si>
  <si>
    <t>https://ra.co/dj/odette</t>
  </si>
  <si>
    <t>Off Night (Kiev, UA)</t>
  </si>
  <si>
    <t>Off,</t>
  </si>
  <si>
    <t>offnightpromos@gmail.com</t>
  </si>
  <si>
    <t>DJ AroZe</t>
  </si>
  <si>
    <t>Ofri,</t>
  </si>
  <si>
    <t>djarozeofficial@gmail.com</t>
  </si>
  <si>
    <t>Ohm Hourani</t>
  </si>
  <si>
    <t>Ohm,</t>
  </si>
  <si>
    <t>ohm.hourani@gmail.com</t>
  </si>
  <si>
    <t>Olaf Stuut</t>
  </si>
  <si>
    <t>Olaf,</t>
  </si>
  <si>
    <t>olafstuutmusic@gmail.com</t>
  </si>
  <si>
    <t>Olav Bosaski</t>
  </si>
  <si>
    <t>Olav,</t>
  </si>
  <si>
    <t>mail@olavbasoski.nl</t>
  </si>
  <si>
    <t>Oldrich Sic Jr.</t>
  </si>
  <si>
    <t>Oldrich,</t>
  </si>
  <si>
    <t>info@oldrich-sic-jr.com</t>
  </si>
  <si>
    <t>Svarog</t>
  </si>
  <si>
    <t>Oleksa,</t>
  </si>
  <si>
    <t>oleoleproduction@gmail.com</t>
  </si>
  <si>
    <t>https://www.facebook.com/svarogofficialpage</t>
  </si>
  <si>
    <t>Oli Furness (Sankeys, Manchester)</t>
  </si>
  <si>
    <t>Oli,</t>
  </si>
  <si>
    <t>olifurn00@gmail.com</t>
  </si>
  <si>
    <t>GAWP</t>
  </si>
  <si>
    <t>Oliver</t>
  </si>
  <si>
    <t>gawpmusic@gmail.com</t>
  </si>
  <si>
    <t>https://ra.co/dj/gawp</t>
  </si>
  <si>
    <t>Oliver Dollar - Oliver Siebert</t>
  </si>
  <si>
    <t>oliverdollar@googlemail.com</t>
  </si>
  <si>
    <t>Oliver Huntemann</t>
  </si>
  <si>
    <t>promos@oliverhuntemann.com</t>
  </si>
  <si>
    <t>Oliver Koletzki</t>
  </si>
  <si>
    <t>koletzki.oliver@gmail.com</t>
  </si>
  <si>
    <t>koletzki.oliver@googlemail.com</t>
  </si>
  <si>
    <t>Oliver Marshak (Reve Music)</t>
  </si>
  <si>
    <t>olivermarshak@icloud.com</t>
  </si>
  <si>
    <t>Oliver Schories</t>
  </si>
  <si>
    <t>promo@oliverschories.de</t>
  </si>
  <si>
    <t>Stil vor Talent</t>
  </si>
  <si>
    <t>oliver@stilvortalent.de</t>
  </si>
  <si>
    <t>WSHOM (Oliver Melling)</t>
  </si>
  <si>
    <t>oliver@wshom.club</t>
  </si>
  <si>
    <t>olivermoonpromos@gmail.com</t>
  </si>
  <si>
    <t>https://ra.co/dj/oliverbenjamin</t>
  </si>
  <si>
    <t>kontakt@kontrast-artists.net</t>
  </si>
  <si>
    <t>https://ra.co/dj/oliverhuntemann</t>
  </si>
  <si>
    <t>Olivian Nour</t>
  </si>
  <si>
    <t xml:space="preserve">Olivian, </t>
  </si>
  <si>
    <t>olivian@melotherapy.ro</t>
  </si>
  <si>
    <t>https://ra.co/dj/oliviannour</t>
  </si>
  <si>
    <t>Kolombo</t>
  </si>
  <si>
    <t>djkolombo@gmail.com</t>
  </si>
  <si>
    <t>kolombo@loulourecords.com</t>
  </si>
  <si>
    <t>info@oliverschories.de</t>
  </si>
  <si>
    <t>https://ra.co/dj/oliverschories</t>
  </si>
  <si>
    <t>Olivier Giaccomotto</t>
  </si>
  <si>
    <t>contact@oliviergiacomotto.com</t>
  </si>
  <si>
    <t>https://ra.co/dj/oliviergiaccomotto</t>
  </si>
  <si>
    <t>Olivier Stalwart</t>
  </si>
  <si>
    <t>olivier@stalwart.fr</t>
  </si>
  <si>
    <t xml:space="preserve">Ollie Frost </t>
  </si>
  <si>
    <t>Ollie,</t>
  </si>
  <si>
    <t>olliefrost1@hotmail.co.uk</t>
  </si>
  <si>
    <t>Olly Gunn</t>
  </si>
  <si>
    <t>Olly,</t>
  </si>
  <si>
    <t>olivergunns62@gmail.com</t>
  </si>
  <si>
    <t>Omar Contri</t>
  </si>
  <si>
    <t>Omar,</t>
  </si>
  <si>
    <t>omarcontri@gmail.com</t>
  </si>
  <si>
    <t>contactdj.omar@gmail.com</t>
  </si>
  <si>
    <t>Fnx Omar</t>
  </si>
  <si>
    <t>djfnx001@gmail.com</t>
  </si>
  <si>
    <t>https://ra.co/dj/fnxomar</t>
  </si>
  <si>
    <t>FNX Omar</t>
  </si>
  <si>
    <t>fnxomar@gmail.com</t>
  </si>
  <si>
    <t>Omari,</t>
  </si>
  <si>
    <t>Omari@ouroneo.com</t>
  </si>
  <si>
    <t>Omary (Elbaraka Family)</t>
  </si>
  <si>
    <t>contact@omaryofficiel.com</t>
  </si>
  <si>
    <t>Omens &amp; Oracles</t>
  </si>
  <si>
    <t>info@niewiederschlafen.de</t>
  </si>
  <si>
    <t>Omid16B</t>
  </si>
  <si>
    <t>away16b@mac.com</t>
  </si>
  <si>
    <t>Omri Smadar (Correspondant | Blue Shadow | Motordiscs | Hard Fist)</t>
  </si>
  <si>
    <t>omrismadar@gmail.com</t>
  </si>
  <si>
    <t>Onno</t>
  </si>
  <si>
    <t xml:space="preserve">Onno, </t>
  </si>
  <si>
    <t>onnovanvelzen@me.com</t>
  </si>
  <si>
    <t>https://ra.co/dj/onno</t>
  </si>
  <si>
    <t xml:space="preserve">Orbeat </t>
  </si>
  <si>
    <t xml:space="preserve">Orbeat, </t>
  </si>
  <si>
    <t>orbeat.bxl@gmail.com</t>
  </si>
  <si>
    <t>Orbit Orbit</t>
  </si>
  <si>
    <t>Orbit,</t>
  </si>
  <si>
    <t>orbitdjyo@gmail.com</t>
  </si>
  <si>
    <t>info@djordonez.com</t>
  </si>
  <si>
    <t>Oresm Oresm</t>
  </si>
  <si>
    <t>Oresm,</t>
  </si>
  <si>
    <t>oresm.music@gmail.com</t>
  </si>
  <si>
    <t>Orion Garcia</t>
  </si>
  <si>
    <t>Orion,</t>
  </si>
  <si>
    <t>orion@djorion.com</t>
  </si>
  <si>
    <t>DJ Orion</t>
  </si>
  <si>
    <t xml:space="preserve">Orion, </t>
  </si>
  <si>
    <t>promo@djorion.fi</t>
  </si>
  <si>
    <t>https://ra.co/dj/djorion</t>
  </si>
  <si>
    <t>Ortella</t>
  </si>
  <si>
    <t xml:space="preserve">Ortella, </t>
  </si>
  <si>
    <t>tresortella@gmail.com</t>
  </si>
  <si>
    <t>oscar.poche@gmail.com</t>
  </si>
  <si>
    <t>Oscar Escapa</t>
  </si>
  <si>
    <t xml:space="preserve">Oscar, </t>
  </si>
  <si>
    <t>oscarescapa@gmail.com</t>
  </si>
  <si>
    <t>https://ra.co/dj/oscarescapa</t>
  </si>
  <si>
    <t>Oscar L</t>
  </si>
  <si>
    <t>info@oscarl.com</t>
  </si>
  <si>
    <t>https://ra.co/dj/oscarl</t>
  </si>
  <si>
    <t>Osunlade (Innervisions, Yoruba)</t>
  </si>
  <si>
    <t>sonofochun@mac.com</t>
  </si>
  <si>
    <t>Usa</t>
  </si>
  <si>
    <t>OURGRND</t>
  </si>
  <si>
    <t>ourgrndmusic@gmail.com</t>
  </si>
  <si>
    <t>Outcome</t>
  </si>
  <si>
    <t>outcomelive@gmail.com</t>
  </si>
  <si>
    <t>Own.msic</t>
  </si>
  <si>
    <t xml:space="preserve">Own, </t>
  </si>
  <si>
    <t>own.msic@gmail.com</t>
  </si>
  <si>
    <t>https://ra.co/dj/own.msic</t>
  </si>
  <si>
    <t>Oxia</t>
  </si>
  <si>
    <t>oxia.music@gmail.com</t>
  </si>
  <si>
    <t>Oz Mcguire</t>
  </si>
  <si>
    <t>Oz,</t>
  </si>
  <si>
    <t>ozmcguire@gmail.com</t>
  </si>
  <si>
    <t>Ozgur Ninetoes</t>
  </si>
  <si>
    <t>Ozgur,</t>
  </si>
  <si>
    <t>passion@sevenoh.com</t>
  </si>
  <si>
    <t>Ozzie Guven</t>
  </si>
  <si>
    <t>Ozzie,</t>
  </si>
  <si>
    <t>ogozzieguven@hotmail.com</t>
  </si>
  <si>
    <t>https://www.facebook.com/ozzieguvenmusic/</t>
  </si>
  <si>
    <t>PAAX</t>
  </si>
  <si>
    <t>paaxtulum@gmail.com</t>
  </si>
  <si>
    <t>Pablo Fierro</t>
  </si>
  <si>
    <t>fierrorepetto@gmail.com</t>
  </si>
  <si>
    <t>Pablo Nouvelle</t>
  </si>
  <si>
    <t>contact@considerpablo.com</t>
  </si>
  <si>
    <t>Pablo Salazar</t>
  </si>
  <si>
    <t>pablo@dowbookings.com</t>
  </si>
  <si>
    <t>Pablo Sanchez</t>
  </si>
  <si>
    <t>psspss@gmail.com</t>
  </si>
  <si>
    <t>Pablo Yglesias</t>
  </si>
  <si>
    <t>djbongohead@comcast.net</t>
  </si>
  <si>
    <t>Sainte Vie</t>
  </si>
  <si>
    <t>pablo@akumandra.com</t>
  </si>
  <si>
    <t>info@pablosanchez.net</t>
  </si>
  <si>
    <t>https://ra.co/dj/pablosanchez</t>
  </si>
  <si>
    <t>PACH.</t>
  </si>
  <si>
    <t>pachthedjmusic@gmail.com</t>
  </si>
  <si>
    <t>Paco</t>
  </si>
  <si>
    <t>paco.nubar@gmail.com</t>
  </si>
  <si>
    <t>Paco Mendoza</t>
  </si>
  <si>
    <t>Paco,</t>
  </si>
  <si>
    <t>paco@pacomendoza.net</t>
  </si>
  <si>
    <t>paco@pacoosuna.com</t>
  </si>
  <si>
    <t>Paco Wegmann</t>
  </si>
  <si>
    <t>pacowegmann@gmail.com</t>
  </si>
  <si>
    <t>Paco Medoza</t>
  </si>
  <si>
    <t>info@raggabund.de</t>
  </si>
  <si>
    <t>hello@pacoosuna.com</t>
  </si>
  <si>
    <t>https://ra.co/dj/pacoosuna</t>
  </si>
  <si>
    <t>Paige Tomlinson</t>
  </si>
  <si>
    <t>Paige,</t>
  </si>
  <si>
    <t>contact@paigetomlinson.co.uk</t>
  </si>
  <si>
    <t>Paloma</t>
  </si>
  <si>
    <t>palomaluken@gmail.com</t>
  </si>
  <si>
    <t>Pan</t>
  </si>
  <si>
    <t>luca@diebuntekuh.ch</t>
  </si>
  <si>
    <t>Pan Pot</t>
  </si>
  <si>
    <t>Pan,</t>
  </si>
  <si>
    <t>thomasbenedix@pan-pot.net</t>
  </si>
  <si>
    <t>Pan. (Melody Lab)</t>
  </si>
  <si>
    <t>contact@melodylabtv.com</t>
  </si>
  <si>
    <t>Cyprus</t>
  </si>
  <si>
    <t>Paolo Rocco</t>
  </si>
  <si>
    <t>info@paolorocco.com</t>
  </si>
  <si>
    <t>https://ra.co/dj/paolorocco</t>
  </si>
  <si>
    <t>Paolo Cavichioli / Paul C</t>
  </si>
  <si>
    <t>paulcdj@gmail.com</t>
  </si>
  <si>
    <t>Paolo Mojo</t>
  </si>
  <si>
    <t>paolo@pivot-music.com</t>
  </si>
  <si>
    <t>Paramida</t>
  </si>
  <si>
    <t xml:space="preserve">Paramida, </t>
  </si>
  <si>
    <t>paramida@loveontherocks.cc</t>
  </si>
  <si>
    <t>https://ra.co/dj/loveontherocks</t>
  </si>
  <si>
    <t>PARKER.</t>
  </si>
  <si>
    <t>parkermusic303@gmail.com</t>
  </si>
  <si>
    <t>Parsec</t>
  </si>
  <si>
    <t>ParsecmusicUK@gmail.com</t>
  </si>
  <si>
    <t>Party Groove (Italy)</t>
  </si>
  <si>
    <t>mirko@partygroove.it</t>
  </si>
  <si>
    <t>Party Groove Italy</t>
  </si>
  <si>
    <t>Party,</t>
  </si>
  <si>
    <t>alex@partygroove.it</t>
  </si>
  <si>
    <t>Partyflock</t>
  </si>
  <si>
    <t>recensies@partyflock.nl</t>
  </si>
  <si>
    <t>Linos Pascal Petalotidis</t>
  </si>
  <si>
    <t>Pascal,</t>
  </si>
  <si>
    <t>dj.pascal.p@gmail.com</t>
  </si>
  <si>
    <t>Pascal Morais</t>
  </si>
  <si>
    <t>info@pascalmorais.com</t>
  </si>
  <si>
    <t>Pascal Benjamin</t>
  </si>
  <si>
    <t xml:space="preserve">Pascal, </t>
  </si>
  <si>
    <t>djpascal.benjamin@gmail.com</t>
  </si>
  <si>
    <t>https://ra.co/dj/pascalbenjamin</t>
  </si>
  <si>
    <t>Pash (US)</t>
  </si>
  <si>
    <t>pashmakesbeats@gmail.com</t>
  </si>
  <si>
    <t>Pasquale Caracciolo</t>
  </si>
  <si>
    <t xml:space="preserve">Pasquale, </t>
  </si>
  <si>
    <t>pasqualecaracciolo5@gmail.com</t>
  </si>
  <si>
    <t>https://ra.co/dj/pasqualecaracciolo</t>
  </si>
  <si>
    <t>The Dj's Daughter</t>
  </si>
  <si>
    <t>Passwar,</t>
  </si>
  <si>
    <t>studiofthedjsdaughter@gmail.com</t>
  </si>
  <si>
    <t>https://ra.co/dj/thedj'sdaughter</t>
  </si>
  <si>
    <t>Pata Funk</t>
  </si>
  <si>
    <t>Pata,</t>
  </si>
  <si>
    <t>patafunkmusic@gmail.com</t>
  </si>
  <si>
    <t>Patric Knispel</t>
  </si>
  <si>
    <t>Patric,</t>
  </si>
  <si>
    <t>pk@dbmm.ch</t>
  </si>
  <si>
    <t>Patrice Meiner</t>
  </si>
  <si>
    <t>patricemeiner@hotmail.com</t>
  </si>
  <si>
    <t>https://ra.co/dj/patricemeiner</t>
  </si>
  <si>
    <t>BLANCAh</t>
  </si>
  <si>
    <t>Patricia,</t>
  </si>
  <si>
    <t>blancah.contactme@gmail.com</t>
  </si>
  <si>
    <t>Patricio Motta</t>
  </si>
  <si>
    <t>Patricio,</t>
  </si>
  <si>
    <t>patriciomotta@me.com</t>
  </si>
  <si>
    <t>Lost Desert</t>
  </si>
  <si>
    <t>info@lostdesertmusic.com</t>
  </si>
  <si>
    <t>https://www.facebook.com/lostdesertmusic</t>
  </si>
  <si>
    <t>bruyndonxpatrick@hotmail.com</t>
  </si>
  <si>
    <t>Patrick Grooves</t>
  </si>
  <si>
    <t>patrickgrooves@gmail.com</t>
  </si>
  <si>
    <t>Stereo IMG</t>
  </si>
  <si>
    <t>patrick.haggart@gmail.com</t>
  </si>
  <si>
    <t>Patrick (Cocoon)</t>
  </si>
  <si>
    <t>patrick@cocoon.net</t>
  </si>
  <si>
    <t>Patrick M</t>
  </si>
  <si>
    <t>info@djpatrickm.com</t>
  </si>
  <si>
    <t>Patrick Zigon (Cocoon)</t>
  </si>
  <si>
    <t>info@patrickzigon.com</t>
  </si>
  <si>
    <t>Jampikid</t>
  </si>
  <si>
    <t>Patrik-Antonio,</t>
  </si>
  <si>
    <t>jampikid@gmail.com</t>
  </si>
  <si>
    <t>Patrizio Gabrielli</t>
  </si>
  <si>
    <t xml:space="preserve">Patrizio, </t>
  </si>
  <si>
    <t>patriziogabrielli@hotmail.it</t>
  </si>
  <si>
    <t>https://ra.co/dj/patriziogabrielli</t>
  </si>
  <si>
    <t>Gettoblaster</t>
  </si>
  <si>
    <t>gettoblastermusic@gmail.com</t>
  </si>
  <si>
    <t>https://ra.co/dj/gettoblaster</t>
  </si>
  <si>
    <t>Paul Beller</t>
  </si>
  <si>
    <t>scanned@ben-mono.de</t>
  </si>
  <si>
    <t>Paul Hawcroft</t>
  </si>
  <si>
    <t>paulhawcroftmusic@gmail.com</t>
  </si>
  <si>
    <t>Paul Hazendonk</t>
  </si>
  <si>
    <t>promo@paulhazendonk.nl</t>
  </si>
  <si>
    <t>Paul Morrison</t>
  </si>
  <si>
    <t>morrisonpaul72@gmail.com</t>
  </si>
  <si>
    <t>Paul Najera</t>
  </si>
  <si>
    <t>pnajera1@gmail.com</t>
  </si>
  <si>
    <t>Paul Powel</t>
  </si>
  <si>
    <t>paul.chriske@posteo.de</t>
  </si>
  <si>
    <t>Paul Seidlar</t>
  </si>
  <si>
    <t>paul@svgarloops.com</t>
  </si>
  <si>
    <t>Paul - Pressplaypro</t>
  </si>
  <si>
    <t>promo@pressplaypro.ca</t>
  </si>
  <si>
    <t>Paul Darey</t>
  </si>
  <si>
    <t>pauldarey@gmail.com</t>
  </si>
  <si>
    <t>https://ra.co/dj/pauldarey</t>
  </si>
  <si>
    <t>Acid Pauli</t>
  </si>
  <si>
    <t xml:space="preserve">Pauli, </t>
  </si>
  <si>
    <t>info@acidpauli.de</t>
  </si>
  <si>
    <t>music@acidpauli.de</t>
  </si>
  <si>
    <t>Pauli</t>
  </si>
  <si>
    <t>booking@paulisound.com</t>
  </si>
  <si>
    <t>Paulo Alves</t>
  </si>
  <si>
    <t>Paulo,</t>
  </si>
  <si>
    <t>pauloalvesdj@gmail.com</t>
  </si>
  <si>
    <t>Paulo foltz</t>
  </si>
  <si>
    <t>paulofoltzpromos@gmail.com</t>
  </si>
  <si>
    <t>Paulo foltz 2</t>
  </si>
  <si>
    <t>paulofoltzoficial@gmail.com</t>
  </si>
  <si>
    <t>Paulo Martini (Hot Creations, Cecille)</t>
  </si>
  <si>
    <t>promo@paolomartini.net</t>
  </si>
  <si>
    <t>Boghosian</t>
  </si>
  <si>
    <t>paulo.boghosian@gmail.com</t>
  </si>
  <si>
    <t>Naphta</t>
  </si>
  <si>
    <t>Pawel,</t>
  </si>
  <si>
    <t>naphtapl@gmail.com</t>
  </si>
  <si>
    <t>https://ra.co/dj/naphta</t>
  </si>
  <si>
    <t>PAX / Glasgow Underground</t>
  </si>
  <si>
    <t xml:space="preserve">Pax, </t>
  </si>
  <si>
    <t>pax@wearepax.com</t>
  </si>
  <si>
    <t>https://ra.co/dj/pax/glasgowunderground</t>
  </si>
  <si>
    <t>PBR Streetgang (2020 Vision, Future Classic)</t>
  </si>
  <si>
    <t>bonarbradberry@me.com</t>
  </si>
  <si>
    <t>Pedro Cazanova</t>
  </si>
  <si>
    <t>Pedro,</t>
  </si>
  <si>
    <t>pedrocazanova@pedrocazanova.com</t>
  </si>
  <si>
    <t>PEDRO D'ALESSANDRO</t>
  </si>
  <si>
    <t>dalessandropedro@gmail.com</t>
  </si>
  <si>
    <t>https://ra.co/dj/pedrod'alessandro</t>
  </si>
  <si>
    <t>Pedro FLORIANI</t>
  </si>
  <si>
    <t>pedrofloriani@hotmail.com</t>
  </si>
  <si>
    <t>https://ra.co/dj/pedrofloriani</t>
  </si>
  <si>
    <t>pedro_turra@hotmail.com</t>
  </si>
  <si>
    <t>Adwer</t>
  </si>
  <si>
    <t>pepe_werderits@hotmail.com</t>
  </si>
  <si>
    <t>https://ra.co/dj/adwer</t>
  </si>
  <si>
    <t>peppe citarella</t>
  </si>
  <si>
    <t xml:space="preserve">Peppe, </t>
  </si>
  <si>
    <t>peppe.citarella@me.com</t>
  </si>
  <si>
    <t>peppecitarelladj@yahoo.it</t>
  </si>
  <si>
    <t>Peredel (UFO Sound)</t>
  </si>
  <si>
    <t>nikitap16@mail.ru</t>
  </si>
  <si>
    <t>Petar Dundov</t>
  </si>
  <si>
    <t>Petar,</t>
  </si>
  <si>
    <t>info@petardundov.com</t>
  </si>
  <si>
    <t>Petar Milliceviic,</t>
  </si>
  <si>
    <t>petarmilliceviic@gmail.com</t>
  </si>
  <si>
    <t xml:space="preserve">Petar, </t>
  </si>
  <si>
    <t>booking@petardundov.com</t>
  </si>
  <si>
    <t>Pete Bandit</t>
  </si>
  <si>
    <t>pete@wearee.nl</t>
  </si>
  <si>
    <t>Pete Emes</t>
  </si>
  <si>
    <t>peteremes@gmail.com</t>
  </si>
  <si>
    <t>Pete Williams (Natural Rhythm)</t>
  </si>
  <si>
    <t>djpetewilliams@hotmail.com</t>
  </si>
  <si>
    <t>Cuban Pete (CMOS)</t>
  </si>
  <si>
    <t xml:space="preserve">Pete, </t>
  </si>
  <si>
    <t>pete@alemanlabs.com</t>
  </si>
  <si>
    <t>https://ra.co/dj/cubanpete</t>
  </si>
  <si>
    <t>Pete Zorba</t>
  </si>
  <si>
    <t>petezorba@gmail.com</t>
  </si>
  <si>
    <t>https://ra.co/dj/petezorba</t>
  </si>
  <si>
    <t>Opolopo</t>
  </si>
  <si>
    <t>Peter,</t>
  </si>
  <si>
    <t>opolopo@opolopo.com</t>
  </si>
  <si>
    <t>Peter Horrevorts</t>
  </si>
  <si>
    <t>peter.horrevorts@gmail.com</t>
  </si>
  <si>
    <t>Peter Makto (Truesounds Music)</t>
  </si>
  <si>
    <t>petermakto@trsnds.com</t>
  </si>
  <si>
    <t>Peter Orr</t>
  </si>
  <si>
    <t>peterorr-lfc@hotmail.co.uk</t>
  </si>
  <si>
    <t>Peter Power</t>
  </si>
  <si>
    <t>shhpssp@gmail.com</t>
  </si>
  <si>
    <t>Yvan Genkins</t>
  </si>
  <si>
    <t>peter.sorin@clapon.co.uk</t>
  </si>
  <si>
    <t>https://ra.co/dj/yvangenkins</t>
  </si>
  <si>
    <t>Petter Rosky</t>
  </si>
  <si>
    <t>Petter,</t>
  </si>
  <si>
    <t>petter.rosky@gmail.com</t>
  </si>
  <si>
    <t>Petter PRESTON</t>
  </si>
  <si>
    <t xml:space="preserve">Petter, </t>
  </si>
  <si>
    <t>petterprestonmusic@gmail.com</t>
  </si>
  <si>
    <t>https://ra.co/dj/petterpreston</t>
  </si>
  <si>
    <t>PHCK</t>
  </si>
  <si>
    <t>ckusterer@googlemail.com</t>
  </si>
  <si>
    <t>Pheek</t>
  </si>
  <si>
    <t xml:space="preserve">Pheek, </t>
  </si>
  <si>
    <t>info@archipel.cc</t>
  </si>
  <si>
    <t>y</t>
  </si>
  <si>
    <t>Phi Pham</t>
  </si>
  <si>
    <t>Phi,</t>
  </si>
  <si>
    <t>phihkpham@gmail.com</t>
  </si>
  <si>
    <t>Phil Rose</t>
  </si>
  <si>
    <t>editpresents@gmail.com</t>
  </si>
  <si>
    <t>pweeks@club-internet.fr</t>
  </si>
  <si>
    <t>Philip Allen</t>
  </si>
  <si>
    <t>Philip,</t>
  </si>
  <si>
    <t>djk789cha@gmail.com</t>
  </si>
  <si>
    <t>Philip Soeffker (Afterlife, Boys Noize Records)</t>
  </si>
  <si>
    <t>label@after.life</t>
  </si>
  <si>
    <t>Philip Vlachavas</t>
  </si>
  <si>
    <t>philipvlachavas@gmail.com</t>
  </si>
  <si>
    <t>Philip Z</t>
  </si>
  <si>
    <t>djphilipz@hotmail.com</t>
  </si>
  <si>
    <t>Phillip Lichtbau</t>
  </si>
  <si>
    <t xml:space="preserve">Philip, </t>
  </si>
  <si>
    <t>mail@philipplichtblau.com</t>
  </si>
  <si>
    <t>https://ra.co/dj/philliplichtbau</t>
  </si>
  <si>
    <t>Philipp Jung (M.A.N.D.Y.)</t>
  </si>
  <si>
    <t>pdj@physical-music.com</t>
  </si>
  <si>
    <t>Philipp Kempnich</t>
  </si>
  <si>
    <t>Philipp,</t>
  </si>
  <si>
    <t>info@philippkempnich.de</t>
  </si>
  <si>
    <t>Philipp Kempnich,</t>
  </si>
  <si>
    <t xml:space="preserve">Philipp, </t>
  </si>
  <si>
    <t>philippkempnich@gmail.com</t>
  </si>
  <si>
    <t>Philou Louzolo</t>
  </si>
  <si>
    <t>nelsonyogh@gmail.com</t>
  </si>
  <si>
    <t>https://ra.co/dj/philoulouzolo</t>
  </si>
  <si>
    <t>Gimbrere</t>
  </si>
  <si>
    <t xml:space="preserve">Philippe, </t>
  </si>
  <si>
    <t>philippe.gimbrere@hotmail.com</t>
  </si>
  <si>
    <t>https://ra.co/dj/gimbrere</t>
  </si>
  <si>
    <t>Philippe Liard</t>
  </si>
  <si>
    <t>bookingphilippeliard@gmail.com</t>
  </si>
  <si>
    <t>https://ra.co/dj/philippeliard</t>
  </si>
  <si>
    <t>Philippe Liard C,</t>
  </si>
  <si>
    <t>philippe.liard.c@gmail.com</t>
  </si>
  <si>
    <t>Phill Da Cunha</t>
  </si>
  <si>
    <t>Phill,</t>
  </si>
  <si>
    <t>nysfilip@hotmail.com</t>
  </si>
  <si>
    <t>Phillip Straub</t>
  </si>
  <si>
    <t>Phillip,</t>
  </si>
  <si>
    <t>ps@titan.co.at</t>
  </si>
  <si>
    <t>Phonique</t>
  </si>
  <si>
    <t>djphonique@aol.com</t>
  </si>
  <si>
    <t>Phrasis Veteris</t>
  </si>
  <si>
    <t xml:space="preserve">Phrasis, </t>
  </si>
  <si>
    <t>PhrasisVeteris@yahoo.com</t>
  </si>
  <si>
    <t>Shuffle phunk</t>
  </si>
  <si>
    <t xml:space="preserve">Phunk, </t>
  </si>
  <si>
    <t>shufflephunk@hotmail.com</t>
  </si>
  <si>
    <t>Pierandrea</t>
  </si>
  <si>
    <t>Pierandrea,</t>
  </si>
  <si>
    <t>pieraja@me.com</t>
  </si>
  <si>
    <t>DJ Saint Pierre</t>
  </si>
  <si>
    <t>Pierre,</t>
  </si>
  <si>
    <t>djsaintpierre@hotmail.fr</t>
  </si>
  <si>
    <t>https://www.facebook.com/saintpierredj</t>
  </si>
  <si>
    <t>Piierre Moritz</t>
  </si>
  <si>
    <t>mrtz.pierre@gmail.com</t>
  </si>
  <si>
    <t>https://ra.co/dj/piierremoritz</t>
  </si>
  <si>
    <t>Sue Avenue</t>
  </si>
  <si>
    <t>Pieter,</t>
  </si>
  <si>
    <t>sueavenue@gmail.com</t>
  </si>
  <si>
    <t>https://ra.co/dj/sueavenue</t>
  </si>
  <si>
    <t>Pietro Cau</t>
  </si>
  <si>
    <t>Pietro,</t>
  </si>
  <si>
    <t>info@pietrocau.de</t>
  </si>
  <si>
    <t>https://ra.co/dj/pietrocau</t>
  </si>
  <si>
    <t>pietro.macaluso1987@hotmail.it</t>
  </si>
  <si>
    <t>Pig &amp; Dan</t>
  </si>
  <si>
    <t>igortchk@icloud.com</t>
  </si>
  <si>
    <t>piganddan@mac.com</t>
  </si>
  <si>
    <t>El Mundo</t>
  </si>
  <si>
    <t xml:space="preserve">Pim, </t>
  </si>
  <si>
    <t>pimvanderburgt@me.com</t>
  </si>
  <si>
    <t>https://ra.co/dj/elmundo</t>
  </si>
  <si>
    <t>Giuseppe Surace</t>
  </si>
  <si>
    <t xml:space="preserve">Pino, </t>
  </si>
  <si>
    <t>pinobulini@gmail.com</t>
  </si>
  <si>
    <t>https://ra.co/dj/giuseppesurace</t>
  </si>
  <si>
    <t>Pippie Ciez</t>
  </si>
  <si>
    <t>Pippi,</t>
  </si>
  <si>
    <t>pippiciez@hotmail.com</t>
  </si>
  <si>
    <t>https://www.facebook.com/PippiCiez</t>
  </si>
  <si>
    <t>Pirate Copy</t>
  </si>
  <si>
    <t>Pirate,</t>
  </si>
  <si>
    <t>lee@kaluki.co.uk</t>
  </si>
  <si>
    <t>Pirupa (Desolat, Cecille, Defected)</t>
  </si>
  <si>
    <t>music@pirupa.com</t>
  </si>
  <si>
    <t>Pirupa</t>
  </si>
  <si>
    <t xml:space="preserve">Pirupa, </t>
  </si>
  <si>
    <t>info@pirupa.com</t>
  </si>
  <si>
    <t>https://ra.co/dj/pirupa</t>
  </si>
  <si>
    <t>Pitto</t>
  </si>
  <si>
    <t>pittolive@gmail.com</t>
  </si>
  <si>
    <t>DJ Plead</t>
  </si>
  <si>
    <t>Plead,</t>
  </si>
  <si>
    <t>djpleadplead@gmail.com</t>
  </si>
  <si>
    <t>https://ra.co/dj/djplead</t>
  </si>
  <si>
    <t>Plump DJs (Finger Lickin\')</t>
  </si>
  <si>
    <t>leeplump@yahoo.co.uk</t>
  </si>
  <si>
    <t>pn fisher</t>
  </si>
  <si>
    <t>pn,</t>
  </si>
  <si>
    <t>pnfisher@gmail.com</t>
  </si>
  <si>
    <t>PONY</t>
  </si>
  <si>
    <t>wearepony@gmail.com</t>
  </si>
  <si>
    <t>PopHop</t>
  </si>
  <si>
    <t>bjoern@acker-records.de</t>
  </si>
  <si>
    <t>POPOF</t>
  </si>
  <si>
    <t xml:space="preserve">Popof, </t>
  </si>
  <si>
    <t>promos@form-music.fr</t>
  </si>
  <si>
    <t>Portex</t>
  </si>
  <si>
    <t>portex_official@hotmail.com</t>
  </si>
  <si>
    <t>Poupon</t>
  </si>
  <si>
    <t>poupondj@gmail.com</t>
  </si>
  <si>
    <t>Pozdnyakov (Kinetika Music)</t>
  </si>
  <si>
    <t>pozdnyakov.dj@gmail.com</t>
  </si>
  <si>
    <t>Prajescu</t>
  </si>
  <si>
    <t xml:space="preserve">Prajescu, </t>
  </si>
  <si>
    <t>prajescu.artists@gmail.com</t>
  </si>
  <si>
    <t>https://www.facebook.com/CiprianAndreiPrajescu</t>
  </si>
  <si>
    <t>Prakash</t>
  </si>
  <si>
    <t>Prakash,</t>
  </si>
  <si>
    <t>prakashmusica@gmail.com</t>
  </si>
  <si>
    <t>Mene</t>
  </si>
  <si>
    <t>Predrag,</t>
  </si>
  <si>
    <t>mene.sound@gmail.com</t>
  </si>
  <si>
    <t>Pretty,</t>
  </si>
  <si>
    <t>promo@prettypink.de</t>
  </si>
  <si>
    <t>Amentia</t>
  </si>
  <si>
    <t xml:space="preserve">Prior, </t>
  </si>
  <si>
    <t>amentia.contact@gmail.com</t>
  </si>
  <si>
    <t>PROFOUND</t>
  </si>
  <si>
    <t>profoundchannel@gmail.com</t>
  </si>
  <si>
    <t>John Selway</t>
  </si>
  <si>
    <t>Promo,</t>
  </si>
  <si>
    <t>promo@selwaymusic.net</t>
  </si>
  <si>
    <t>promos@hannahwants.com</t>
  </si>
  <si>
    <t>prosis9tp@yahoo.gr</t>
  </si>
  <si>
    <t>Prospa</t>
  </si>
  <si>
    <t xml:space="preserve">Prospa, </t>
  </si>
  <si>
    <t>prospauk@yahoo.co.uk</t>
  </si>
  <si>
    <t>https://ra.co/dj/prospa</t>
  </si>
  <si>
    <t>Rachel Lyn</t>
  </si>
  <si>
    <t>Rachel,</t>
  </si>
  <si>
    <t>rachellynpromo@gmail.com</t>
  </si>
  <si>
    <t>Rafa Pigozzi</t>
  </si>
  <si>
    <t>Rafa,</t>
  </si>
  <si>
    <t>rafapigozzi@gmail.com</t>
  </si>
  <si>
    <t>Shadow Movement</t>
  </si>
  <si>
    <t>raphinhabarteldj@gmail.com</t>
  </si>
  <si>
    <t>Rafa Barrios</t>
  </si>
  <si>
    <t xml:space="preserve">Rafa, </t>
  </si>
  <si>
    <t>booking@rafabarriosmusic.com</t>
  </si>
  <si>
    <t>https://ra.co/dj/rafabarrios</t>
  </si>
  <si>
    <t>Lambert &amp; Handle</t>
  </si>
  <si>
    <t>Rafael &amp; Tony,</t>
  </si>
  <si>
    <t>lamberthandle@gmail.com</t>
  </si>
  <si>
    <t>https://www.facebook.com/lambertandhandle</t>
  </si>
  <si>
    <t>Rafael Kasma</t>
  </si>
  <si>
    <t>Rafael,</t>
  </si>
  <si>
    <t>lowlife.attitude@gmail.com</t>
  </si>
  <si>
    <t>https://ra.co/dj/rafaelkasma</t>
  </si>
  <si>
    <t>Road To Mana</t>
  </si>
  <si>
    <t>promos@roadtomana.com</t>
  </si>
  <si>
    <t>Kid Enigma</t>
  </si>
  <si>
    <t>kidenigma@live.com</t>
  </si>
  <si>
    <t xml:space="preserve">Lektrono </t>
  </si>
  <si>
    <t>lektrono@gmail.com</t>
  </si>
  <si>
    <t>Rafael Bado</t>
  </si>
  <si>
    <t>rafabado@live.com</t>
  </si>
  <si>
    <t>Rafael Cerato</t>
  </si>
  <si>
    <t>ceratorafael@gmail.com</t>
  </si>
  <si>
    <t>Rafael Moraes</t>
  </si>
  <si>
    <t>rafaelmoraesdj@gmail.com</t>
  </si>
  <si>
    <t>Raffa Scoccia</t>
  </si>
  <si>
    <t>Raffa,</t>
  </si>
  <si>
    <t>info@moonrocketmusic.com</t>
  </si>
  <si>
    <t>info@raffascoccia.com</t>
  </si>
  <si>
    <t>Raffi Baska</t>
  </si>
  <si>
    <t>Raffi,</t>
  </si>
  <si>
    <t>djrafaelbaska@hotmail.com</t>
  </si>
  <si>
    <t>Bearface</t>
  </si>
  <si>
    <t xml:space="preserve">Raj, </t>
  </si>
  <si>
    <t>beartonerecords@gmail.com</t>
  </si>
  <si>
    <t>Ralf Gum</t>
  </si>
  <si>
    <t>ralfgum@gogo-music.net</t>
  </si>
  <si>
    <t>Ralf Kollmann</t>
  </si>
  <si>
    <t>ralf@mobilee-records.de</t>
  </si>
  <si>
    <t>https://ra.co/dj/ralfkollmann</t>
  </si>
  <si>
    <t>Zuckermann</t>
  </si>
  <si>
    <t>zuckermannstalked@kakoii.org</t>
  </si>
  <si>
    <t>Pastaboys</t>
  </si>
  <si>
    <t xml:space="preserve">Rame, </t>
  </si>
  <si>
    <t>djrame@gmail.com</t>
  </si>
  <si>
    <t>https://ra.co/dj/djrame</t>
  </si>
  <si>
    <t>Ramin Rezaie (Solid Grooves)</t>
  </si>
  <si>
    <t>ramin@solidgrooves.co.uk</t>
  </si>
  <si>
    <t>Rami</t>
  </si>
  <si>
    <t>Ramiro,</t>
  </si>
  <si>
    <t>stereo77@gmail.com</t>
  </si>
  <si>
    <t>https://ra.co/dj/alejandroramirez</t>
  </si>
  <si>
    <t>Ramiro Lopez</t>
  </si>
  <si>
    <t>promoramirolopez@gmail.com</t>
  </si>
  <si>
    <t>Ramon Tapia</t>
  </si>
  <si>
    <t>Ramon,</t>
  </si>
  <si>
    <t>djramontapia@hotmail.com</t>
  </si>
  <si>
    <t>promo@ramon-tapia.com</t>
  </si>
  <si>
    <t>Daniel Krajnyak Rampue</t>
  </si>
  <si>
    <t xml:space="preserve">Rampue, </t>
  </si>
  <si>
    <t>rampue@gmail.com</t>
  </si>
  <si>
    <t>https://ra.co/dj/rampue</t>
  </si>
  <si>
    <t>Ramsey Neville</t>
  </si>
  <si>
    <t>Ramsey,</t>
  </si>
  <si>
    <t>ramseynevillemusic@gmail.com</t>
  </si>
  <si>
    <t>rancidomusic@gmail.com</t>
  </si>
  <si>
    <t>Randall Jones</t>
  </si>
  <si>
    <t>randall1200@hotmail.com</t>
  </si>
  <si>
    <t>randallthompson1328@gmail.com</t>
  </si>
  <si>
    <t>Randaru</t>
  </si>
  <si>
    <t xml:space="preserve">Randuru, </t>
  </si>
  <si>
    <t>randaruinfo@gmail.com</t>
  </si>
  <si>
    <t>https://ra.co/dj/randaru</t>
  </si>
  <si>
    <t>Principleasure</t>
  </si>
  <si>
    <t>Raoofi,</t>
  </si>
  <si>
    <t>principleasure@gmail.com</t>
  </si>
  <si>
    <t>https://ra.co/dj/principleasure</t>
  </si>
  <si>
    <t>Raffaele.Rapha,</t>
  </si>
  <si>
    <t xml:space="preserve">Rapha, </t>
  </si>
  <si>
    <t>raffaele.rapha@gmail.com</t>
  </si>
  <si>
    <t>signal phantasm</t>
  </si>
  <si>
    <t>Raphaël &amp; Vincent,</t>
  </si>
  <si>
    <t>thesignalphantasm@gmail.com</t>
  </si>
  <si>
    <t>https://ra.co/dj/signalphantasm</t>
  </si>
  <si>
    <t>Raphael Charousset</t>
  </si>
  <si>
    <t>Raphael,</t>
  </si>
  <si>
    <t>raphael.fragil@outlook.com</t>
  </si>
  <si>
    <t>Raphael Fragil</t>
  </si>
  <si>
    <t>raphaelfragil@outlook.fr</t>
  </si>
  <si>
    <t>raphael@people-machines.com</t>
  </si>
  <si>
    <t>raphael.stier@gmx.de</t>
  </si>
  <si>
    <t>Rasmus Jensen</t>
  </si>
  <si>
    <t>Rasmus,</t>
  </si>
  <si>
    <t>rasmus@komplike.dk</t>
  </si>
  <si>
    <t>Raul Campos</t>
  </si>
  <si>
    <t>Raul,</t>
  </si>
  <si>
    <t>raul.campos@kcrw.org</t>
  </si>
  <si>
    <t>Raul martin</t>
  </si>
  <si>
    <t xml:space="preserve">Raul, </t>
  </si>
  <si>
    <t>raulmartindj@gmail.com</t>
  </si>
  <si>
    <t>RQZ</t>
  </si>
  <si>
    <t>raulroquez@gmail.com</t>
  </si>
  <si>
    <t>Raumakustik</t>
  </si>
  <si>
    <t>raumakustik@icloud.com</t>
  </si>
  <si>
    <t>Raven Musik</t>
  </si>
  <si>
    <t>Raven,</t>
  </si>
  <si>
    <t>ravvenmusik@gmail.com</t>
  </si>
  <si>
    <t>Raw Main (All Day I Dream, Lost Miracle)</t>
  </si>
  <si>
    <t>romainduval.studio@gmail.com</t>
  </si>
  <si>
    <t>Rawley</t>
  </si>
  <si>
    <t>post@rawley-music.com</t>
  </si>
  <si>
    <t>Rawman</t>
  </si>
  <si>
    <t>maximanmusic@gmail.com</t>
  </si>
  <si>
    <t>Ray Kash</t>
  </si>
  <si>
    <t>templelosangeles@gmail.com</t>
  </si>
  <si>
    <t>Ray Okpara (Mobilee, Cecille)</t>
  </si>
  <si>
    <t>promo@rajo-music.com</t>
  </si>
  <si>
    <t>Ray Rose</t>
  </si>
  <si>
    <t>rayroseofficial@gmail.com</t>
  </si>
  <si>
    <t>REVER / Raymond</t>
  </si>
  <si>
    <t xml:space="preserve">Ray, </t>
  </si>
  <si>
    <t>info@rever.biz</t>
  </si>
  <si>
    <t>Ray Okpara</t>
  </si>
  <si>
    <t>ray@rajo-music.com</t>
  </si>
  <si>
    <t>Raymond Murphyy,</t>
  </si>
  <si>
    <t>raymondmurphyy@gmail.com</t>
  </si>
  <si>
    <t>Ray foxx</t>
  </si>
  <si>
    <t>music@rayfoxx.com</t>
  </si>
  <si>
    <t>Re-UP (Dissonant, Upon You, KINA)</t>
  </si>
  <si>
    <t>leopolygonoel@gmail.com</t>
  </si>
  <si>
    <t>DJ Reas</t>
  </si>
  <si>
    <t xml:space="preserve">Reas, </t>
  </si>
  <si>
    <t>djreas@gmail.com</t>
  </si>
  <si>
    <t>https://ra.co/dj/djreas</t>
  </si>
  <si>
    <t>Rebüke</t>
  </si>
  <si>
    <t>reubenkprogrammer@gmail.com</t>
  </si>
  <si>
    <t>fumée grise</t>
  </si>
  <si>
    <t>Rebar,</t>
  </si>
  <si>
    <t>fumeegrise@gmail.com</t>
  </si>
  <si>
    <t>Reber (Slightly Sizzled White, Fantastic Friends)</t>
  </si>
  <si>
    <t>reberdj@icloud.com</t>
  </si>
  <si>
    <t>Reblok</t>
  </si>
  <si>
    <t>reblok.1@gmail.com</t>
  </si>
  <si>
    <t>Rebolledo</t>
  </si>
  <si>
    <t>rebolledostyle@gmail.com</t>
  </si>
  <si>
    <t>Reche &amp; Recall,</t>
  </si>
  <si>
    <t>carsten@cometomusic.net</t>
  </si>
  <si>
    <t>https://ra.co/dj/carstenrechenberger</t>
  </si>
  <si>
    <t>Red Pig Flower</t>
  </si>
  <si>
    <t xml:space="preserve">Red, </t>
  </si>
  <si>
    <t>redpigflower@gmail.com</t>
  </si>
  <si>
    <t>https://ra.co/dj/redpigflower</t>
  </si>
  <si>
    <t>Reda Dare</t>
  </si>
  <si>
    <t xml:space="preserve">Reda, </t>
  </si>
  <si>
    <t>reda.se@live.fr</t>
  </si>
  <si>
    <t>Albania</t>
  </si>
  <si>
    <t>REELOW</t>
  </si>
  <si>
    <t>reelow@gmail.com</t>
  </si>
  <si>
    <t>REES (Paradiso Records)</t>
  </si>
  <si>
    <t>reesuk@outlook.com</t>
  </si>
  <si>
    <t>REj</t>
  </si>
  <si>
    <t>rej_music@hotmail.com</t>
  </si>
  <si>
    <t>Rel3r</t>
  </si>
  <si>
    <t>official.rel3r@gmail.com</t>
  </si>
  <si>
    <t>REME</t>
  </si>
  <si>
    <t>remesounds@gmail.com</t>
  </si>
  <si>
    <t xml:space="preserve">Reme, </t>
  </si>
  <si>
    <t>remisarge@gmail.com</t>
  </si>
  <si>
    <t>https://ra.co/dj/reme</t>
  </si>
  <si>
    <t>renan inal</t>
  </si>
  <si>
    <t xml:space="preserve">Renan, </t>
  </si>
  <si>
    <t>2renan@gmail.com</t>
  </si>
  <si>
    <t xml:space="preserve">Renato Cohen, </t>
  </si>
  <si>
    <t>Renato,</t>
  </si>
  <si>
    <t>re.cohen@uol.com.br</t>
  </si>
  <si>
    <t>renatokazukutarecords@gmail.com</t>
  </si>
  <si>
    <t>Ren Phillips</t>
  </si>
  <si>
    <t>Renay,</t>
  </si>
  <si>
    <t>info@renphillips.com</t>
  </si>
  <si>
    <t>Renee Mussi</t>
  </si>
  <si>
    <t>Renee,</t>
  </si>
  <si>
    <t>reneemussi@gmail.com</t>
  </si>
  <si>
    <t>Rennie Peters (INLV)</t>
  </si>
  <si>
    <t>renniepetersdj@gmail.com</t>
  </si>
  <si>
    <t>Rennie Foster</t>
  </si>
  <si>
    <t xml:space="preserve">Rennie, </t>
  </si>
  <si>
    <t>realrenniefoster@gmail.com</t>
  </si>
  <si>
    <t>rescuepoetix@gmail.com</t>
  </si>
  <si>
    <t>Reyetto Tapes</t>
  </si>
  <si>
    <t>Reyetto,</t>
  </si>
  <si>
    <t>Reyettotapes@gmail.com</t>
  </si>
  <si>
    <t>Reza Andana</t>
  </si>
  <si>
    <t>Reza,</t>
  </si>
  <si>
    <t>andanareza@gmail.com</t>
  </si>
  <si>
    <t xml:space="preserve">Rhadow </t>
  </si>
  <si>
    <t>Rhadow,</t>
  </si>
  <si>
    <t>rhadowmusic@gmail.com</t>
  </si>
  <si>
    <t>https://www.facebook.com/rhadowmusic</t>
  </si>
  <si>
    <t>Rhom Omit</t>
  </si>
  <si>
    <t>Rhom,</t>
  </si>
  <si>
    <t>rhom.omit@hotmail.com</t>
  </si>
  <si>
    <t>Rhythm Operator (Let\'s Play House, Dirt Crew)</t>
  </si>
  <si>
    <t>rhythmoperator@gmail.com</t>
  </si>
  <si>
    <t>Rhyw</t>
  </si>
  <si>
    <t>Rhyw,</t>
  </si>
  <si>
    <t>rhywmusic@gmail.com</t>
  </si>
  <si>
    <t>https://ra.co/dj/rhyw</t>
  </si>
  <si>
    <t>Ricardo Alves</t>
  </si>
  <si>
    <t>djricardoalves77@gmail.com</t>
  </si>
  <si>
    <t xml:space="preserve">Ricardo Tobar </t>
  </si>
  <si>
    <t>ricardotobar.a@gmail.com</t>
  </si>
  <si>
    <t>Black Loops</t>
  </si>
  <si>
    <t>Riccardo,</t>
  </si>
  <si>
    <t>blackloops@gmail.com</t>
  </si>
  <si>
    <t>https://ra.co/dj/blackloops</t>
  </si>
  <si>
    <t>Riccardo Toochi</t>
  </si>
  <si>
    <t>toochimusic@gmail.com</t>
  </si>
  <si>
    <t>Riccardo Ricci</t>
  </si>
  <si>
    <t xml:space="preserve">Riccardo, </t>
  </si>
  <si>
    <t>uneven.bookings@gmail.com</t>
  </si>
  <si>
    <t>Rich Chwastiak</t>
  </si>
  <si>
    <t>richard.chwastiak@gmail.com</t>
  </si>
  <si>
    <t>Rich NxT</t>
  </si>
  <si>
    <t>promonxt@gmail.com</t>
  </si>
  <si>
    <t>Rich Wakley</t>
  </si>
  <si>
    <t>richwakleyuk@gmail.com</t>
  </si>
  <si>
    <t xml:space="preserve">Rich, </t>
  </si>
  <si>
    <t>rich@fuselondon.net</t>
  </si>
  <si>
    <t>https://ra.co/dj/richnxt</t>
  </si>
  <si>
    <t>ZEITGEIST</t>
  </si>
  <si>
    <t>zeitgeist.demos@gmail.com</t>
  </si>
  <si>
    <t>https://ra.co/dj/zeitgeist</t>
  </si>
  <si>
    <t>rich@gruuv.net</t>
  </si>
  <si>
    <t>Richard Attley</t>
  </si>
  <si>
    <t>richard.attley@tbimedia.co.uk</t>
  </si>
  <si>
    <t>Richard Wilkinson</t>
  </si>
  <si>
    <t>richardwilkinson@gmail.com</t>
  </si>
  <si>
    <t>Richard Earnshaw</t>
  </si>
  <si>
    <t>richard@duffnote.com</t>
  </si>
  <si>
    <t>https://ra.co/dj/richardearnshaw</t>
  </si>
  <si>
    <t>Richie Heller (SHR, Chicago)</t>
  </si>
  <si>
    <t>richieheller@gmail.com</t>
  </si>
  <si>
    <t>Richie Blacker</t>
  </si>
  <si>
    <t xml:space="preserve">Richie, </t>
  </si>
  <si>
    <t>richieblacker@icloud.com</t>
  </si>
  <si>
    <t>promos@fourthirtytworecords.com</t>
  </si>
  <si>
    <t>Rick Laze</t>
  </si>
  <si>
    <t>ricklazemusic@icloud.com</t>
  </si>
  <si>
    <t>Hot Since 82</t>
  </si>
  <si>
    <t>Ricky</t>
  </si>
  <si>
    <t>demos@hotsince82.com</t>
  </si>
  <si>
    <t>Rico Shei</t>
  </si>
  <si>
    <t>promos@ricoshei.com</t>
  </si>
  <si>
    <t>Rico Martinez</t>
  </si>
  <si>
    <t xml:space="preserve">Rico, </t>
  </si>
  <si>
    <t>ricomartinezdj@gmail.com</t>
  </si>
  <si>
    <t>https://ra.co/dj/ricomartinez</t>
  </si>
  <si>
    <t>Riky Jacho</t>
  </si>
  <si>
    <t>Riky,</t>
  </si>
  <si>
    <t>rikyjacho@gmail.com</t>
  </si>
  <si>
    <t>RIOT CODE</t>
  </si>
  <si>
    <t>RIOT,</t>
  </si>
  <si>
    <t>riotcodepromos@gmail.com</t>
  </si>
  <si>
    <t>Riot Earp</t>
  </si>
  <si>
    <t>Riot,</t>
  </si>
  <si>
    <t>djriotearp@gmail.com</t>
  </si>
  <si>
    <t>Riton (Get Physical, DFA, Phantasy)</t>
  </si>
  <si>
    <t>switchrecordings@yahoo.com</t>
  </si>
  <si>
    <t>Riva Starr</t>
  </si>
  <si>
    <t>Riva,</t>
  </si>
  <si>
    <t>music.rivastarr@gmail.com</t>
  </si>
  <si>
    <t>Roberto</t>
  </si>
  <si>
    <t>info@fossilarchive.com</t>
  </si>
  <si>
    <t>https://ra.co/dj/roberto</t>
  </si>
  <si>
    <t>Rob Anderson</t>
  </si>
  <si>
    <t>andersonrobmusic@gmail.com</t>
  </si>
  <si>
    <t>Rob Paine</t>
  </si>
  <si>
    <t>rob@worshiprecs.com</t>
  </si>
  <si>
    <t>Stereo MCs (Rob Birch)</t>
  </si>
  <si>
    <t>robstereo@me.com</t>
  </si>
  <si>
    <t>Robb Brown</t>
  </si>
  <si>
    <t>Robb,</t>
  </si>
  <si>
    <t>djrobbrown@gmail.com</t>
  </si>
  <si>
    <t>Robb Swinga</t>
  </si>
  <si>
    <t>robbswinga@gmail.com</t>
  </si>
  <si>
    <t>Robbie Akbal</t>
  </si>
  <si>
    <t>Robbie,</t>
  </si>
  <si>
    <t>robbie_akbal@mac.com</t>
  </si>
  <si>
    <t>Robbie Doherty</t>
  </si>
  <si>
    <t>robbiedohertypromos@gmail.com</t>
  </si>
  <si>
    <t>Robbie Rivera</t>
  </si>
  <si>
    <t>robbie@robbierivera.com</t>
  </si>
  <si>
    <t>Suspect One</t>
  </si>
  <si>
    <t>suspectonemusic@gmail.com</t>
  </si>
  <si>
    <t>https://ra.co/dj/suspectone</t>
  </si>
  <si>
    <t>Ugly Frankie</t>
  </si>
  <si>
    <t>frankiesanitra@gmail.com</t>
  </si>
  <si>
    <t>https://ra.co/dj/uglyfrankie</t>
  </si>
  <si>
    <t>Novakk Mas</t>
  </si>
  <si>
    <t>nvkk83@gmail.com</t>
  </si>
  <si>
    <t>Gel Abril</t>
  </si>
  <si>
    <t>robertdan34@gmail.com</t>
  </si>
  <si>
    <t>Robert David</t>
  </si>
  <si>
    <t>demo@unfelderecords.com</t>
  </si>
  <si>
    <t>https://ra.co/dj/robertdavid</t>
  </si>
  <si>
    <t>Robert James</t>
  </si>
  <si>
    <t>robertjamesdj@hotmail.com</t>
  </si>
  <si>
    <t>https://ra.co/dj/robertjames</t>
  </si>
  <si>
    <t xml:space="preserve">Robert Monarch </t>
  </si>
  <si>
    <t>info@hattrickrecords.com</t>
  </si>
  <si>
    <t>https://www.facebook.com/RobertMonarchMusic</t>
  </si>
  <si>
    <t>Moeaike</t>
  </si>
  <si>
    <t>Roberto &amp; Gaetano,</t>
  </si>
  <si>
    <t>promo@moeaike.com</t>
  </si>
  <si>
    <t>Geko Jones</t>
  </si>
  <si>
    <t>gekojones@gmail.com</t>
  </si>
  <si>
    <t>Roberto Capuano</t>
  </si>
  <si>
    <t>capuanopromo@gmail.com</t>
  </si>
  <si>
    <t>Roberto Rodriquez</t>
  </si>
  <si>
    <t>robertorgz@icloud.com</t>
  </si>
  <si>
    <t>Roberto Surace</t>
  </si>
  <si>
    <t>info@robertosurace.com</t>
  </si>
  <si>
    <t>Roberto Clementi</t>
  </si>
  <si>
    <t>roberto@robertoclementi.com</t>
  </si>
  <si>
    <t>Roberto Reale</t>
  </si>
  <si>
    <t>robertoreale@rocketmail.com</t>
  </si>
  <si>
    <t>Athlete Whippet</t>
  </si>
  <si>
    <t>athletewhippet@gmail.com</t>
  </si>
  <si>
    <t>https://ra.co/dj/athletewhippet</t>
  </si>
  <si>
    <t>Robin Graham</t>
  </si>
  <si>
    <t>djrobingraham@gmail.com</t>
  </si>
  <si>
    <t>Robosonic - Robosonic</t>
  </si>
  <si>
    <t>promo@robosonic.cc</t>
  </si>
  <si>
    <t>DJ Rocca</t>
  </si>
  <si>
    <t xml:space="preserve">Rocca, </t>
  </si>
  <si>
    <t>info@djrocca.com</t>
  </si>
  <si>
    <t>https://ra.co/dj/djrocca</t>
  </si>
  <si>
    <t>Rocco Rodamaal</t>
  </si>
  <si>
    <t>roccorodamaal@gmail.com</t>
  </si>
  <si>
    <t>Rocio Flores</t>
  </si>
  <si>
    <t>Rocio,</t>
  </si>
  <si>
    <t>iconicmuziek@gmail.com</t>
  </si>
  <si>
    <t>Rocky</t>
  </si>
  <si>
    <t>rocky@bespokemusik.com</t>
  </si>
  <si>
    <t>Rodrigo Ferrari</t>
  </si>
  <si>
    <t>Rodrigo,</t>
  </si>
  <si>
    <t>rodrigoferrari@rodrigoferrari.net</t>
  </si>
  <si>
    <t>Rodrigo Gallardo</t>
  </si>
  <si>
    <t>rodrigogallardomunoz@gmail.com</t>
  </si>
  <si>
    <t xml:space="preserve">Rodriguez, </t>
  </si>
  <si>
    <t>rodriguezjr@me.com</t>
  </si>
  <si>
    <t>Rods Novaes</t>
  </si>
  <si>
    <t>Rods,</t>
  </si>
  <si>
    <t>novaes.rodrigo@gmail.com</t>
  </si>
  <si>
    <t xml:space="preserve">Roel, </t>
  </si>
  <si>
    <t>roel@roelsalemink.com</t>
  </si>
  <si>
    <t>https://ra.co/dj/roelsalemink</t>
  </si>
  <si>
    <t>Dolorblind</t>
  </si>
  <si>
    <t>Rohan,</t>
  </si>
  <si>
    <t>dolorblind@gmail.com</t>
  </si>
  <si>
    <t>Rohan Bicknell</t>
  </si>
  <si>
    <t>letsgetminimal@gmail.com</t>
  </si>
  <si>
    <t>DJ Le Roi (Objektivity, Compost, Get Physical</t>
  </si>
  <si>
    <t>Roi,</t>
  </si>
  <si>
    <t>info@djleroi.ch</t>
  </si>
  <si>
    <t>Roi Perez</t>
  </si>
  <si>
    <t xml:space="preserve">Roi, </t>
  </si>
  <si>
    <t>rpzslt@gmail.com</t>
  </si>
  <si>
    <t>https://ra.co/dj/roiperez</t>
  </si>
  <si>
    <t>Roland Appel</t>
  </si>
  <si>
    <t>roland.appel@walton-law.de</t>
  </si>
  <si>
    <t>roland@rlcgmbh.com</t>
  </si>
  <si>
    <t>Rolf Fabian Laumer</t>
  </si>
  <si>
    <t>rolflaumer@googlemail.com</t>
  </si>
  <si>
    <t xml:space="preserve">Romain Favre </t>
  </si>
  <si>
    <t>romain@elektrotribe.com</t>
  </si>
  <si>
    <t>The Organism</t>
  </si>
  <si>
    <t>djorganism@gmail.com</t>
  </si>
  <si>
    <t>https://ra.co/dj/theorganism</t>
  </si>
  <si>
    <t>Roman Cleiss (Zuma)</t>
  </si>
  <si>
    <t>romancleissmusic@gmail.com</t>
  </si>
  <si>
    <t>Tocadisco</t>
  </si>
  <si>
    <t xml:space="preserve">Roman, </t>
  </si>
  <si>
    <t>info@tocadisco.com</t>
  </si>
  <si>
    <t>roman@tocadisco.com</t>
  </si>
  <si>
    <t>Romano Alfieri</t>
  </si>
  <si>
    <t>Romano,</t>
  </si>
  <si>
    <t>romanoalfieri@hotmail.it</t>
  </si>
  <si>
    <t>romano@waxxprod.com</t>
  </si>
  <si>
    <t xml:space="preserve">Romar </t>
  </si>
  <si>
    <t>Romar,</t>
  </si>
  <si>
    <t>roraprodltd@gmail.com</t>
  </si>
  <si>
    <t>Pressure Point</t>
  </si>
  <si>
    <t xml:space="preserve">Romy, </t>
  </si>
  <si>
    <t>romy@ringsofneptune.com</t>
  </si>
  <si>
    <t>Ronnie Spiteri</t>
  </si>
  <si>
    <t>Ronnie,</t>
  </si>
  <si>
    <t>spiterimusic@gmail.com</t>
  </si>
  <si>
    <t>Mollono.Bass</t>
  </si>
  <si>
    <t xml:space="preserve">Ronny, </t>
  </si>
  <si>
    <t>ronny@fortschritt3000.de</t>
  </si>
  <si>
    <t>Rork</t>
  </si>
  <si>
    <t>djrork@hotmail.com</t>
  </si>
  <si>
    <t>RSquared</t>
  </si>
  <si>
    <t>Rory &amp; Ryan,</t>
  </si>
  <si>
    <t>rsquareddj@gmail.com</t>
  </si>
  <si>
    <t>Ross Anderson</t>
  </si>
  <si>
    <t>Ross,</t>
  </si>
  <si>
    <t>ross_anderson606@hotmail.com</t>
  </si>
  <si>
    <t>Ross Couch</t>
  </si>
  <si>
    <t>rosscouch@outlook.com</t>
  </si>
  <si>
    <t>Ross Kiser</t>
  </si>
  <si>
    <t>rosskisermusic@gmail.com</t>
  </si>
  <si>
    <t>https://www.facebook.com/rosskisermusic</t>
  </si>
  <si>
    <t>DJ Ross</t>
  </si>
  <si>
    <t>rossano.prini@bangrecord.it</t>
  </si>
  <si>
    <t>Rossano Lo Mele</t>
  </si>
  <si>
    <t>Rossano,</t>
  </si>
  <si>
    <t>rossano.lomele@gmail.com</t>
  </si>
  <si>
    <t>Rotationz</t>
  </si>
  <si>
    <t>hans@rotationz.be</t>
  </si>
  <si>
    <t xml:space="preserve">Rowen Clark </t>
  </si>
  <si>
    <t>Rowen,</t>
  </si>
  <si>
    <t>bookings@harbour-agency.com</t>
  </si>
  <si>
    <t>https://www.facebook.com/pg/RowenClarkMusic/about/?ref=page_internal</t>
  </si>
  <si>
    <t>Rowen Clark</t>
  </si>
  <si>
    <t>rowenclark@outlook.com</t>
  </si>
  <si>
    <t>Roxy Cottontail</t>
  </si>
  <si>
    <t>Roxy,</t>
  </si>
  <si>
    <t>roxy@roxycottontail.com</t>
  </si>
  <si>
    <t>Brizman,</t>
  </si>
  <si>
    <t>Roy,</t>
  </si>
  <si>
    <t>brizman@gmail.com</t>
  </si>
  <si>
    <t>Roy Rosenfeld</t>
  </si>
  <si>
    <t>rosenfeldroy@gmail.com</t>
  </si>
  <si>
    <t>Roy Ventura</t>
  </si>
  <si>
    <t>royventura96@gmail.com</t>
  </si>
  <si>
    <t>ABRAX</t>
  </si>
  <si>
    <t>roy@a-brax.com</t>
  </si>
  <si>
    <t>https://ra.co/dj/abrax</t>
  </si>
  <si>
    <t>Roy England</t>
  </si>
  <si>
    <t>royengland2@gmail.com</t>
  </si>
  <si>
    <t>https://ra.co/dj/royengland</t>
  </si>
  <si>
    <t>RSE Live Streaming - Inside My Head (Every Wednesday from 8pm-9pm) (GMT+1)</t>
  </si>
  <si>
    <t>gispippo@hotmail.it</t>
  </si>
  <si>
    <t>Ruben Garcia</t>
  </si>
  <si>
    <t>Ruben,</t>
  </si>
  <si>
    <t>ruben.watchtv@gmail.com</t>
  </si>
  <si>
    <t>Ruben Mandolini</t>
  </si>
  <si>
    <t>rubenmandolini.dj@gmail.com</t>
  </si>
  <si>
    <t>TUVABAND</t>
  </si>
  <si>
    <t xml:space="preserve">Ruben, </t>
  </si>
  <si>
    <t>ruben@brilliance.no</t>
  </si>
  <si>
    <t>https://ra.co/dj/tuvaband</t>
  </si>
  <si>
    <t>RONIN</t>
  </si>
  <si>
    <t>Rudi,</t>
  </si>
  <si>
    <t>ronin822804@gmail.com</t>
  </si>
  <si>
    <t>https://ra.co/dj/ronin</t>
  </si>
  <si>
    <t>Ruede Hagelstein</t>
  </si>
  <si>
    <t>Ruede,</t>
  </si>
  <si>
    <t>ruede@restrealitaet.de</t>
  </si>
  <si>
    <t>Ruf Dug</t>
  </si>
  <si>
    <t xml:space="preserve">Ruffy, </t>
  </si>
  <si>
    <t>ruffy@rufkutz.net</t>
  </si>
  <si>
    <t>https://ra.co/dj/rufdug</t>
  </si>
  <si>
    <t>Rui Ferreira</t>
  </si>
  <si>
    <t>ruiferreira1992@gmail.com</t>
  </si>
  <si>
    <t>Rui Vargas</t>
  </si>
  <si>
    <t>ruivargas@mail.com</t>
  </si>
  <si>
    <t>https://ra.co/dj/ruivargas</t>
  </si>
  <si>
    <t>Russ Yallop</t>
  </si>
  <si>
    <t>Russ,</t>
  </si>
  <si>
    <t>russyalloppromos@gmail.com</t>
  </si>
  <si>
    <t xml:space="preserve">Rutger, </t>
  </si>
  <si>
    <t>rutger@unmute.nl</t>
  </si>
  <si>
    <t>https://ra.co/dj/rutgerdoornbos</t>
  </si>
  <si>
    <t>Ruven Medici,</t>
  </si>
  <si>
    <t>Ruven,</t>
  </si>
  <si>
    <t>ruven.medici@windowslive.com</t>
  </si>
  <si>
    <t>Ruven Medici</t>
  </si>
  <si>
    <t xml:space="preserve">Ruven, </t>
  </si>
  <si>
    <t>aya@rmnbts.com</t>
  </si>
  <si>
    <t>https://ra.co/dj/ruvenmedici</t>
  </si>
  <si>
    <t>Slow Hands aka Ryan Cavanagh</t>
  </si>
  <si>
    <t xml:space="preserve">Ry, </t>
  </si>
  <si>
    <t>rycavanagh@gmail.com</t>
  </si>
  <si>
    <t>https://ra.co/dj/slowhands</t>
  </si>
  <si>
    <t>Ryan Resso (WYLD)</t>
  </si>
  <si>
    <t>hello@ryanresso.com</t>
  </si>
  <si>
    <t>Ryan Truman</t>
  </si>
  <si>
    <t>djryantruman@gmail.com</t>
  </si>
  <si>
    <t>Ryan Wells</t>
  </si>
  <si>
    <t>ryanwellsmusic@gmail.com</t>
  </si>
  <si>
    <t>Ryan Orey Deep Jesus</t>
  </si>
  <si>
    <t>oreyryan@yahoo.com</t>
  </si>
  <si>
    <t xml:space="preserve">Ryan nicholls </t>
  </si>
  <si>
    <t>ryannichollsmusic@hotmail.com</t>
  </si>
  <si>
    <t>Rhythm Cult</t>
  </si>
  <si>
    <t>ryan@rhythmcult.com</t>
  </si>
  <si>
    <t>Sabine Blaizin</t>
  </si>
  <si>
    <t>Sabine,</t>
  </si>
  <si>
    <t>sblaizin@gmail.com</t>
  </si>
  <si>
    <t>Sabb</t>
  </si>
  <si>
    <t>Sabri,</t>
  </si>
  <si>
    <t>sabb.kastrati@gmail.com</t>
  </si>
  <si>
    <t>Saccao</t>
  </si>
  <si>
    <t>saccaodj@gmail.com</t>
  </si>
  <si>
    <t>Discos Aquelarre</t>
  </si>
  <si>
    <t>Saeztti,</t>
  </si>
  <si>
    <t>discosaquelarre@gmail.com</t>
  </si>
  <si>
    <t>https://ra.co/dj/discosaquelarre</t>
  </si>
  <si>
    <t>Said Adeleken</t>
  </si>
  <si>
    <t>Said,</t>
  </si>
  <si>
    <t>said@fatsoulsrecords.com</t>
  </si>
  <si>
    <t>Salah Sadeq</t>
  </si>
  <si>
    <t>salah@techfui.nl</t>
  </si>
  <si>
    <t>Salvatore De Simone</t>
  </si>
  <si>
    <t>Salvatore,</t>
  </si>
  <si>
    <t>saviodesimone2007@libero.it</t>
  </si>
  <si>
    <t>Sassa</t>
  </si>
  <si>
    <t>sassalamenza@gmail.com</t>
  </si>
  <si>
    <t>Toto Chiavetta</t>
  </si>
  <si>
    <t>totochiavetta1@gmail.com</t>
  </si>
  <si>
    <t>Asal music</t>
  </si>
  <si>
    <t xml:space="preserve">Salvatore, </t>
  </si>
  <si>
    <t>asaldj@me.com</t>
  </si>
  <si>
    <t>Sam supplier</t>
  </si>
  <si>
    <t>Sam</t>
  </si>
  <si>
    <t>Samsuppliermusic@gmail.com</t>
  </si>
  <si>
    <t>Covsky,</t>
  </si>
  <si>
    <t>samcooke2234@gmail.com</t>
  </si>
  <si>
    <t>Okain</t>
  </si>
  <si>
    <t>samuelokain@gmail.com</t>
  </si>
  <si>
    <t>Sam Pauli - Chapter 24 Records</t>
  </si>
  <si>
    <t>samtaylor066@gmail.com</t>
  </si>
  <si>
    <t>Spijker</t>
  </si>
  <si>
    <t>samspijkerman@icloud.com</t>
  </si>
  <si>
    <t>HAFT (Do Not Sit on the Furniture)</t>
  </si>
  <si>
    <t>a.saman.nasehi@gmail.com</t>
  </si>
  <si>
    <t>https://ra.co/dj/haft</t>
  </si>
  <si>
    <t>S.A.M</t>
  </si>
  <si>
    <t>samuelmadsen@gmail.com</t>
  </si>
  <si>
    <t>https://ra.co/dj/s.a.m</t>
  </si>
  <si>
    <t>Sedgwick (Sam)</t>
  </si>
  <si>
    <t>sdgwckmsc@gmail.com</t>
  </si>
  <si>
    <t>https://ra.co/dj/sedgwick</t>
  </si>
  <si>
    <t>Sam Haskin</t>
  </si>
  <si>
    <t>samhaasmusic@gmail.com</t>
  </si>
  <si>
    <t>https://soundcloud.com/samhaskin</t>
  </si>
  <si>
    <t>Sam Holland</t>
  </si>
  <si>
    <t>samhollanddj@gmail.com</t>
  </si>
  <si>
    <t>https://www.facebook.com/samhollanddj</t>
  </si>
  <si>
    <t>Massano</t>
  </si>
  <si>
    <t>massanomusic@outlook.com</t>
  </si>
  <si>
    <t>sam jaspersohn</t>
  </si>
  <si>
    <t>sam.jaspersohn@gmail.com</t>
  </si>
  <si>
    <t>Sam Nausy</t>
  </si>
  <si>
    <t>samnausy@gmail.com</t>
  </si>
  <si>
    <t>Sam Supplier,</t>
  </si>
  <si>
    <t>mcsupplier@hotmail.com</t>
  </si>
  <si>
    <t>Sierra Sam</t>
  </si>
  <si>
    <t>sierra.sam.goossens@gmail.com</t>
  </si>
  <si>
    <t>sierra.sam.goossens@googlemail.com</t>
  </si>
  <si>
    <t>Same Vibe</t>
  </si>
  <si>
    <t>Same,</t>
  </si>
  <si>
    <t>samevibe.music@gmail.com</t>
  </si>
  <si>
    <t>pablito _</t>
  </si>
  <si>
    <t>ilovepablo@hotmail.it</t>
  </si>
  <si>
    <t>Sammy Bananas</t>
  </si>
  <si>
    <t>sammybananas@gmail.com</t>
  </si>
  <si>
    <t>Sammy Porter</t>
  </si>
  <si>
    <t>promos@iamsammyporter.com</t>
  </si>
  <si>
    <t>Samuel Dan</t>
  </si>
  <si>
    <t>samueldanmusic@gmail.com</t>
  </si>
  <si>
    <t>Samuel L Session</t>
  </si>
  <si>
    <t>samuellsession@hotmail.com</t>
  </si>
  <si>
    <t>Samuel Wallen</t>
  </si>
  <si>
    <t>musicwallen@gmail.com</t>
  </si>
  <si>
    <t>SMOUD BEATS</t>
  </si>
  <si>
    <t>Samuele and Giovanni,</t>
  </si>
  <si>
    <t>deffsmusic@gmail.com</t>
  </si>
  <si>
    <t>https://ra.co/dj/smoudbeats</t>
  </si>
  <si>
    <t>Samuele Scelfo</t>
  </si>
  <si>
    <t>Samuele,</t>
  </si>
  <si>
    <t>promosamuelescelfo@gmail.com</t>
  </si>
  <si>
    <t>San Schwartz</t>
  </si>
  <si>
    <t>sanschwartzdj@gmail.com</t>
  </si>
  <si>
    <t>San Holo</t>
  </si>
  <si>
    <t>info@bitbirdofficial.com</t>
  </si>
  <si>
    <t>Sanchä</t>
  </si>
  <si>
    <t>sanchamusicoficial@gmail.com</t>
  </si>
  <si>
    <t>Sander v doever,</t>
  </si>
  <si>
    <t>Sander,</t>
  </si>
  <si>
    <t>sandervdoever@gmail.com</t>
  </si>
  <si>
    <t>Kane Roth</t>
  </si>
  <si>
    <t>Sandrine,</t>
  </si>
  <si>
    <t>kaneroth@gmail.com</t>
  </si>
  <si>
    <t>Sandro</t>
  </si>
  <si>
    <t>sandro@sandrobianchi.com</t>
  </si>
  <si>
    <t>Sandro AT</t>
  </si>
  <si>
    <t>alxtrento@gmail.com</t>
  </si>
  <si>
    <t>kings of tomorrow aka Sandy Rivera</t>
  </si>
  <si>
    <t>aurei97@hotmail.com</t>
  </si>
  <si>
    <t>Sandy Turnbull</t>
  </si>
  <si>
    <t xml:space="preserve">Sandy, </t>
  </si>
  <si>
    <t>sandy@sandyturnbull.com</t>
  </si>
  <si>
    <t>https://ra.co/dj/sandyturnbull</t>
  </si>
  <si>
    <t>Sante Sansone</t>
  </si>
  <si>
    <t>Sante,</t>
  </si>
  <si>
    <t>santestuzzo@hotmail.it</t>
  </si>
  <si>
    <t>Sante</t>
  </si>
  <si>
    <t xml:space="preserve">Sante, </t>
  </si>
  <si>
    <t>info@santemusic.de</t>
  </si>
  <si>
    <t>https://ra.co/dj/sante</t>
  </si>
  <si>
    <t>Santiago Garcia</t>
  </si>
  <si>
    <t>Santiago,</t>
  </si>
  <si>
    <t>santiagogarciamusic@gmail.com</t>
  </si>
  <si>
    <t>SAQIB</t>
  </si>
  <si>
    <t xml:space="preserve">Saqib, </t>
  </si>
  <si>
    <t>saqibmalikmusic@gmail.com</t>
  </si>
  <si>
    <t>DJ Sardi</t>
  </si>
  <si>
    <t xml:space="preserve">Sardi, </t>
  </si>
  <si>
    <t>deejaysardi@gmail.com</t>
  </si>
  <si>
    <t>Sarp Ozaydin,</t>
  </si>
  <si>
    <t xml:space="preserve">Sarp, </t>
  </si>
  <si>
    <t>sarpozaydin@gmail.com</t>
  </si>
  <si>
    <t>DSM Sasan</t>
  </si>
  <si>
    <t>Sasan,</t>
  </si>
  <si>
    <t>sassan_aa@yahoo.com</t>
  </si>
  <si>
    <t>Sascha Funke</t>
  </si>
  <si>
    <t>saschafunke@gmail.com</t>
  </si>
  <si>
    <t>Sascha Ries</t>
  </si>
  <si>
    <t>saschbbc@gmail.com</t>
  </si>
  <si>
    <t>Sascha Robotto</t>
  </si>
  <si>
    <t>sacharobotti@gmail.com</t>
  </si>
  <si>
    <t>Sascha Stohler</t>
  </si>
  <si>
    <t>benjamin@diebuntekuh.ch</t>
  </si>
  <si>
    <t>Sascha Weisz</t>
  </si>
  <si>
    <t>sascha.weisz@me.com</t>
  </si>
  <si>
    <t>Simple Symmetry</t>
  </si>
  <si>
    <t>Sasha &amp; Sergey,</t>
  </si>
  <si>
    <t>ssymmetry@gmail.com</t>
  </si>
  <si>
    <t>https://ra.co/dj/simplesymmetry</t>
  </si>
  <si>
    <t>Sasha Brown</t>
  </si>
  <si>
    <t>Sasha,</t>
  </si>
  <si>
    <t>sashajadebrown@gmail.com</t>
  </si>
  <si>
    <t>Sasha harris</t>
  </si>
  <si>
    <t>sashaharris@gmail.com</t>
  </si>
  <si>
    <t>Sashanti</t>
  </si>
  <si>
    <t>me@sashanti.com</t>
  </si>
  <si>
    <t>Sasse (Moodmusic)</t>
  </si>
  <si>
    <t>music@moodmusicrecords.com</t>
  </si>
  <si>
    <t>Satoshi Fumi</t>
  </si>
  <si>
    <t>satoshifumi@gmail.com</t>
  </si>
  <si>
    <t xml:space="preserve">Satoshi, </t>
  </si>
  <si>
    <t>info.satoshifumi@gmail.com</t>
  </si>
  <si>
    <t>https://ra.co/dj/satoshifumi</t>
  </si>
  <si>
    <t>Scarlet Carson Black</t>
  </si>
  <si>
    <t xml:space="preserve">Scarlet, </t>
  </si>
  <si>
    <t>scarletcarsonblack@gmail.com</t>
  </si>
  <si>
    <t>https://ra.co/dj/scarletcarsonblack</t>
  </si>
  <si>
    <t>Scatcity Records</t>
  </si>
  <si>
    <t>Scatcity,</t>
  </si>
  <si>
    <t>contact@scatcityrecords.com</t>
  </si>
  <si>
    <t>Schloss</t>
  </si>
  <si>
    <t>Schloss,</t>
  </si>
  <si>
    <t>info@schloss.no</t>
  </si>
  <si>
    <t>https://ra.co/dj/schloss</t>
  </si>
  <si>
    <t>Thatmanmonkz</t>
  </si>
  <si>
    <t>shadeleafartists@gmail.com</t>
  </si>
  <si>
    <t>https://ra.co/dj/thatmanmonkz</t>
  </si>
  <si>
    <t>Scott Arkwell</t>
  </si>
  <si>
    <t>vinyl_ritchie@hotmail.com</t>
  </si>
  <si>
    <t>Scott Matthews</t>
  </si>
  <si>
    <t>scenman2@gmail.com</t>
  </si>
  <si>
    <t>DJ Red Eye (Dallas)</t>
  </si>
  <si>
    <t>Scottie</t>
  </si>
  <si>
    <t>redeyepromolist@gmail.com</t>
  </si>
  <si>
    <t>https://ra.co/dj/djredeye</t>
  </si>
  <si>
    <t>Scottie Vinyl Ritchie</t>
  </si>
  <si>
    <t>Scottie,</t>
  </si>
  <si>
    <t>45vinylritchie@gmail.com</t>
  </si>
  <si>
    <t>SCOUTSOM</t>
  </si>
  <si>
    <t>Scoutsom,</t>
  </si>
  <si>
    <t>scoutsom@scoutsom.de</t>
  </si>
  <si>
    <t>https://ra.co/dj/scoutsom</t>
  </si>
  <si>
    <t>SCRIPT</t>
  </si>
  <si>
    <t>connect@script-sound.com</t>
  </si>
  <si>
    <t>Syncom Data</t>
  </si>
  <si>
    <t xml:space="preserve">SD, </t>
  </si>
  <si>
    <t>studio@syncomdata.net</t>
  </si>
  <si>
    <t>https://ra.co/dj/syncomdata</t>
  </si>
  <si>
    <t>Seamless</t>
  </si>
  <si>
    <t>seamlessuk@hotmail.com</t>
  </si>
  <si>
    <t>Seamus Haji</t>
  </si>
  <si>
    <t>Seamus,</t>
  </si>
  <si>
    <t>seamus.haji@ntlworld.com</t>
  </si>
  <si>
    <t>Sean Bradford</t>
  </si>
  <si>
    <t>sb@iamseanbradford.com</t>
  </si>
  <si>
    <t>Sean Brosnan</t>
  </si>
  <si>
    <t>promos@needwantmusic.com</t>
  </si>
  <si>
    <t>Sean Spencer</t>
  </si>
  <si>
    <t>djspentastic@gmail.com</t>
  </si>
  <si>
    <t>Grouse</t>
  </si>
  <si>
    <t>sean_grouse@outlook.com.au</t>
  </si>
  <si>
    <t>sebasgandine@gmail.com</t>
  </si>
  <si>
    <t>Triad</t>
  </si>
  <si>
    <t>triad@phunkfiction.com</t>
  </si>
  <si>
    <t>https://ra.co/dj/triad</t>
  </si>
  <si>
    <t>Sebbe</t>
  </si>
  <si>
    <t>sebegiffoni@gmail.com</t>
  </si>
  <si>
    <t>https://www.facebook.com/Sebbemusik</t>
  </si>
  <si>
    <t>Sebastian Davidson</t>
  </si>
  <si>
    <t>hello@sebastiandavidson.com</t>
  </si>
  <si>
    <t>Sebastian Ledher (Bamboleo)</t>
  </si>
  <si>
    <t>sebastianledher@icloud.com</t>
  </si>
  <si>
    <t>SAYBE</t>
  </si>
  <si>
    <t xml:space="preserve">Sebastien, </t>
  </si>
  <si>
    <t>info.pulsarsound@gmail.com</t>
  </si>
  <si>
    <t>Sefik Dolman</t>
  </si>
  <si>
    <t>sefikdolman@gmail.com</t>
  </si>
  <si>
    <t>Sehn</t>
  </si>
  <si>
    <t>Sehn,</t>
  </si>
  <si>
    <t>sehnro@gmail.com</t>
  </si>
  <si>
    <t>https://ra.co/dj/danielsehnawi</t>
  </si>
  <si>
    <t>Silk &amp; Fuss</t>
  </si>
  <si>
    <t>Sem &amp; Damon,</t>
  </si>
  <si>
    <t>silkandfuss@hotmail.com</t>
  </si>
  <si>
    <t>https://www.facebook.com/silkandfuss</t>
  </si>
  <si>
    <t>sem.jacobs@hotmail.com</t>
  </si>
  <si>
    <t>Senso</t>
  </si>
  <si>
    <t xml:space="preserve">Senso, </t>
  </si>
  <si>
    <t>senso.dj.uk@gmail.com</t>
  </si>
  <si>
    <t>Sepp</t>
  </si>
  <si>
    <t>Sepp,</t>
  </si>
  <si>
    <t>sepp@uvar.ro</t>
  </si>
  <si>
    <t>https://ra.co/dj/sepp</t>
  </si>
  <si>
    <t>Serg</t>
  </si>
  <si>
    <t>promo@mydigitalenemy.com</t>
  </si>
  <si>
    <t>Sergey Sanchez</t>
  </si>
  <si>
    <t>Sergey,</t>
  </si>
  <si>
    <t>sergeysanchez@gmail.com</t>
  </si>
  <si>
    <t>Chech</t>
  </si>
  <si>
    <t>Sergio,</t>
  </si>
  <si>
    <t>chechmusic@gmail.com</t>
  </si>
  <si>
    <t>Sergio Fernandez</t>
  </si>
  <si>
    <t>promos@gmx.es</t>
  </si>
  <si>
    <t>Sergio Parrado (Yet Records)</t>
  </si>
  <si>
    <t>sergiobennett.booking@gmail.com</t>
  </si>
  <si>
    <t>sergiomunoz05@gmail.com</t>
  </si>
  <si>
    <t>Swap Recordings</t>
  </si>
  <si>
    <t>Servietzki,</t>
  </si>
  <si>
    <t>servietzki@swaprecordings.com</t>
  </si>
  <si>
    <t>Magick</t>
  </si>
  <si>
    <t>Sevi,</t>
  </si>
  <si>
    <t>sevi@magick11.net</t>
  </si>
  <si>
    <t>Sezer Uysal</t>
  </si>
  <si>
    <t>Sezer,</t>
  </si>
  <si>
    <t>sezer.uysal@gmail.com</t>
  </si>
  <si>
    <t>Sfiso Sibiya</t>
  </si>
  <si>
    <t>Sfiso,</t>
  </si>
  <si>
    <t>kingsfisosb@gmail.com</t>
  </si>
  <si>
    <t>Phonik</t>
  </si>
  <si>
    <t xml:space="preserve">Shabz, </t>
  </si>
  <si>
    <t>shabz28@yahoo.co.uk</t>
  </si>
  <si>
    <t>https://ra.co/dj/phonik</t>
  </si>
  <si>
    <t>Shai T</t>
  </si>
  <si>
    <t>Shai,</t>
  </si>
  <si>
    <t>djshait@gmail.com</t>
  </si>
  <si>
    <t>Shall Ocin</t>
  </si>
  <si>
    <t xml:space="preserve">Shall, </t>
  </si>
  <si>
    <t>info@shallocin.com</t>
  </si>
  <si>
    <t>https://ra.co/dj/shallocin</t>
  </si>
  <si>
    <t>Sharam</t>
  </si>
  <si>
    <t>sharam@sharam.com</t>
  </si>
  <si>
    <t>Sharam Jey</t>
  </si>
  <si>
    <t>Sharam,</t>
  </si>
  <si>
    <t>sharamjey@kingkongrecords.de</t>
  </si>
  <si>
    <t>Sharokh Dini</t>
  </si>
  <si>
    <t xml:space="preserve">Sharokh, </t>
  </si>
  <si>
    <t>shahrokh@mood-lounge.de</t>
  </si>
  <si>
    <t>https://ra.co/dj/sharokhdini</t>
  </si>
  <si>
    <t>Niteplan</t>
  </si>
  <si>
    <t>shaun@nitecutz.com</t>
  </si>
  <si>
    <t>https://ra.co/dj/niteplan</t>
  </si>
  <si>
    <t>Shawna Hoffman</t>
  </si>
  <si>
    <t>Shawna,</t>
  </si>
  <si>
    <t>schwamama@gmail.com</t>
  </si>
  <si>
    <t>Shayan Pasha (Freegrant Music)</t>
  </si>
  <si>
    <t>sh.project13@gmail.com</t>
  </si>
  <si>
    <t>Shenoda</t>
  </si>
  <si>
    <t>laurieshenoda@yahoo.co.uk</t>
  </si>
  <si>
    <t>Basement Leak (Shiba San)</t>
  </si>
  <si>
    <t xml:space="preserve">Shiba San, </t>
  </si>
  <si>
    <t>music@basementleak.fr</t>
  </si>
  <si>
    <t>https://ra.co/dj/basementleak</t>
  </si>
  <si>
    <t>Shiba San</t>
  </si>
  <si>
    <t>Shiba,</t>
  </si>
  <si>
    <t>promoshibasan@gmail.com</t>
  </si>
  <si>
    <t xml:space="preserve">Shiba, </t>
  </si>
  <si>
    <t>contact@shibasan.com</t>
  </si>
  <si>
    <t>Shinedoe</t>
  </si>
  <si>
    <t>shinedoe@gmail.com</t>
  </si>
  <si>
    <t>Altitude Agency</t>
  </si>
  <si>
    <t>Shishi</t>
  </si>
  <si>
    <t>shishi@thealtitude.agency</t>
  </si>
  <si>
    <t>https://thealtitude.agency/</t>
  </si>
  <si>
    <t>Shlomi Aber</t>
  </si>
  <si>
    <t>Shlomi,</t>
  </si>
  <si>
    <t>music@shlomiaber.com</t>
  </si>
  <si>
    <t>Shlomi Biton</t>
  </si>
  <si>
    <t>shlomis80@hotmail.com</t>
  </si>
  <si>
    <t>SHMN</t>
  </si>
  <si>
    <t>anatoliymidi@hotmail.com</t>
  </si>
  <si>
    <t>Siamese Music GmbH</t>
  </si>
  <si>
    <t>Siamese,</t>
  </si>
  <si>
    <t>adriatiquemusic@gmx.ch</t>
  </si>
  <si>
    <t>Sian</t>
  </si>
  <si>
    <t>sian@sianmusic.net</t>
  </si>
  <si>
    <t>Siavash</t>
  </si>
  <si>
    <t>siavash@youplusone.ca</t>
  </si>
  <si>
    <t>Sidney Charles</t>
  </si>
  <si>
    <t>Sidney,</t>
  </si>
  <si>
    <t>s.vieljans@gmx.de</t>
  </si>
  <si>
    <t>sidneycharlesmusic@gmail.com</t>
  </si>
  <si>
    <t>Sidney Charles (8bit, OFF, VIVa)</t>
  </si>
  <si>
    <t>sidney@a-votre.com</t>
  </si>
  <si>
    <t>Sifa</t>
  </si>
  <si>
    <t>sifa.music87@gmail.com</t>
  </si>
  <si>
    <t>Siggy Smalls Sigourney Standley</t>
  </si>
  <si>
    <t>Sigourney,</t>
  </si>
  <si>
    <t>sigourneystandley@gmail.com</t>
  </si>
  <si>
    <t>Silat Beksi</t>
  </si>
  <si>
    <t>Silat,</t>
  </si>
  <si>
    <t>silatbeksii@gmail.com</t>
  </si>
  <si>
    <t>https://www.facebook.com/s.beksi/</t>
  </si>
  <si>
    <t>DJ Silk</t>
  </si>
  <si>
    <t xml:space="preserve">Silk, </t>
  </si>
  <si>
    <t>djmrsilk@gmail.com</t>
  </si>
  <si>
    <t>https://ra.co/dj/djsilk</t>
  </si>
  <si>
    <t>silvia.zatti@me.com</t>
  </si>
  <si>
    <t>Silvie Loto</t>
  </si>
  <si>
    <t>Silvie,</t>
  </si>
  <si>
    <t>info.silvieloto@gmail.com</t>
  </si>
  <si>
    <t>silvielotomusic@gmail.com</t>
  </si>
  <si>
    <t>Simbad (Defected, Freerange, Still Music)</t>
  </si>
  <si>
    <t>djsimbad@gmail.com</t>
  </si>
  <si>
    <t>Shadow Child</t>
  </si>
  <si>
    <t>shadowchild@me.com</t>
  </si>
  <si>
    <t>Simon Baker</t>
  </si>
  <si>
    <t>sibaker@me.com</t>
  </si>
  <si>
    <t>Simon Garcia</t>
  </si>
  <si>
    <t>simon.garcia.music@gmail.com</t>
  </si>
  <si>
    <t>Simon Sinfield</t>
  </si>
  <si>
    <t>simonsinfield@mac.com</t>
  </si>
  <si>
    <t>Simon Vuarambon</t>
  </si>
  <si>
    <t>simonvuarambon@me.com</t>
  </si>
  <si>
    <t>Simon W</t>
  </si>
  <si>
    <t>simonw@rrr.org.au</t>
  </si>
  <si>
    <t>Da Sunlounge</t>
  </si>
  <si>
    <t>info@mynamusic.co.uk</t>
  </si>
  <si>
    <t>SY EWax</t>
  </si>
  <si>
    <t>ewaxsimon@gmail.com</t>
  </si>
  <si>
    <t>Speaking Minds</t>
  </si>
  <si>
    <t>speakingmindsitaly@gmail.com</t>
  </si>
  <si>
    <t>https://ra.co/dj/speakingminds</t>
  </si>
  <si>
    <t>Early Morning (Simone Gianoncelli)</t>
  </si>
  <si>
    <t>gianoncelli.simone@gmail.com</t>
  </si>
  <si>
    <t>Simone Adinolfi</t>
  </si>
  <si>
    <t>simone.adinolfi5@gmail.com</t>
  </si>
  <si>
    <t>Simone Vitullo</t>
  </si>
  <si>
    <t>simonevitullo@godeeva.com</t>
  </si>
  <si>
    <t>Sinan Mercenk</t>
  </si>
  <si>
    <t xml:space="preserve">Sinan, </t>
  </si>
  <si>
    <t>music@ideedeluxerecords.com</t>
  </si>
  <si>
    <t>https://ra.co/dj/sinanmercenk</t>
  </si>
  <si>
    <t>Sinca</t>
  </si>
  <si>
    <t>sincapromos@gmail.com</t>
  </si>
  <si>
    <t>Singer Ntem</t>
  </si>
  <si>
    <t>Singer,</t>
  </si>
  <si>
    <t>thesingerntem@gmail.com</t>
  </si>
  <si>
    <t>Sioma</t>
  </si>
  <si>
    <t>siomaoff@gmail.com</t>
  </si>
  <si>
    <t>Enoo Napa</t>
  </si>
  <si>
    <t>Siphiwe,</t>
  </si>
  <si>
    <t>enoonapa@gmail.com</t>
  </si>
  <si>
    <t>https://ra.co/dj/enoonapa</t>
  </si>
  <si>
    <t>Sir Francis</t>
  </si>
  <si>
    <t>Sir,</t>
  </si>
  <si>
    <t>hugomillingtondrake@yahoo.co.uk</t>
  </si>
  <si>
    <t>Sirus Hood</t>
  </si>
  <si>
    <t>Sirus,</t>
  </si>
  <si>
    <t>sirusproduction@gmail.com</t>
  </si>
  <si>
    <t xml:space="preserve">Sirus, </t>
  </si>
  <si>
    <t>music@sirushood.com</t>
  </si>
  <si>
    <t>https://ra.co/dj/sirushood</t>
  </si>
  <si>
    <t>DJ Sis</t>
  </si>
  <si>
    <t>Sis,</t>
  </si>
  <si>
    <t>djsis@gmx.de</t>
  </si>
  <si>
    <t>Sisen</t>
  </si>
  <si>
    <t xml:space="preserve">Sisen, </t>
  </si>
  <si>
    <t>neemyh.bookings@gmail.com</t>
  </si>
  <si>
    <t>https://ra.co/dj/sisen</t>
  </si>
  <si>
    <t>Sishi Rosch (One, No.19, Exploited)</t>
  </si>
  <si>
    <t>sishidelpiero@gmail.com</t>
  </si>
  <si>
    <t>Siyanda Makanya</t>
  </si>
  <si>
    <t>Siyanda,</t>
  </si>
  <si>
    <t>musiqsoldierentertainment@gmail.com</t>
  </si>
  <si>
    <t>makanyasiyanda@yahoo.com</t>
  </si>
  <si>
    <t>Skapes</t>
  </si>
  <si>
    <t>skapes@live.com</t>
  </si>
  <si>
    <t>Skratch Bastid</t>
  </si>
  <si>
    <t>Skratch,</t>
  </si>
  <si>
    <t>skratchbastid@gmail.com</t>
  </si>
  <si>
    <t>DJ S.K.T</t>
  </si>
  <si>
    <t xml:space="preserve">SKT, </t>
  </si>
  <si>
    <t>me@djskt.com</t>
  </si>
  <si>
    <t>https://ra.co/dj/djs.k.t</t>
  </si>
  <si>
    <t>Skudge,</t>
  </si>
  <si>
    <t>demo@skudgerecords.com</t>
  </si>
  <si>
    <t>https://ra.co/dj/skudge</t>
  </si>
  <si>
    <t>slater hogan</t>
  </si>
  <si>
    <t>slater,</t>
  </si>
  <si>
    <t>slater.hogan@gmail.com</t>
  </si>
  <si>
    <t>Slurm (Savia Park)</t>
  </si>
  <si>
    <t>slurm@saviapark.com</t>
  </si>
  <si>
    <t>smile@minathaconde.com</t>
  </si>
  <si>
    <t>hello@mincominco.com</t>
  </si>
  <si>
    <t>smund Boye</t>
  </si>
  <si>
    <t>smund,</t>
  </si>
  <si>
    <t>selektor.ex@gmail.com</t>
  </si>
  <si>
    <t>SMURFOUDIRTY</t>
  </si>
  <si>
    <t>smurfoudirty@gmail.com</t>
  </si>
  <si>
    <t>Smutlee</t>
  </si>
  <si>
    <t>mrsmutlee@googlemail.com</t>
  </si>
  <si>
    <t>Snips (Barbershop Records)</t>
  </si>
  <si>
    <t>Snips</t>
  </si>
  <si>
    <t>snipsmusic@icloud.com</t>
  </si>
  <si>
    <t>https://ra.co/labels/16819</t>
  </si>
  <si>
    <t>So Shifty</t>
  </si>
  <si>
    <t>soshiftymusic@gmail.com</t>
  </si>
  <si>
    <t>SO&amp;SO</t>
  </si>
  <si>
    <t>deepnuhouse@hotmail.com</t>
  </si>
  <si>
    <t>SOEL</t>
  </si>
  <si>
    <t xml:space="preserve">Soel, </t>
  </si>
  <si>
    <t>soel-booking@hotmail.com</t>
  </si>
  <si>
    <t>https://www.deejay.de/SOEL_Ambrosia_LP_2x12_OR001_Vinyl__953905</t>
  </si>
  <si>
    <t>Soheil Mohammadgholizadeh</t>
  </si>
  <si>
    <t>Soheil,</t>
  </si>
  <si>
    <t>soheil.mg@gmx.de</t>
  </si>
  <si>
    <t>Sol Berro</t>
  </si>
  <si>
    <t>Sol,</t>
  </si>
  <si>
    <t>booking.emaremedi@gmail.com</t>
  </si>
  <si>
    <t>SOLARC</t>
  </si>
  <si>
    <t>southmen@mac.com</t>
  </si>
  <si>
    <t>Some Chemistry</t>
  </si>
  <si>
    <t>Some,</t>
  </si>
  <si>
    <t>ridzertbeetstra@gmail.com</t>
  </si>
  <si>
    <t>Somersault (PIV / Gruuv / META)</t>
  </si>
  <si>
    <t>somersaultcontact@gmail.com</t>
  </si>
  <si>
    <t>SONNS</t>
  </si>
  <si>
    <t>sonnsmusic@gmail.com</t>
  </si>
  <si>
    <t>Sonny Fodera</t>
  </si>
  <si>
    <t>Sonny,</t>
  </si>
  <si>
    <t>sonnyfodera@gmail.com</t>
  </si>
  <si>
    <t>Sonson</t>
  </si>
  <si>
    <t>yours@son-son.de</t>
  </si>
  <si>
    <t>Sony Synth</t>
  </si>
  <si>
    <t xml:space="preserve">Sony, </t>
  </si>
  <si>
    <t>sonysynthmusic@gmail.com</t>
  </si>
  <si>
    <t>https://ra.co/dj/sonysynth</t>
  </si>
  <si>
    <t>Sooney</t>
  </si>
  <si>
    <t>sooneypromo@gmail.com</t>
  </si>
  <si>
    <t>Essel,</t>
  </si>
  <si>
    <t>Sophia,</t>
  </si>
  <si>
    <t>sophia_essel@hotmail.com</t>
  </si>
  <si>
    <t>ESSEL (UK)</t>
  </si>
  <si>
    <t>sophia190889@icloud.com</t>
  </si>
  <si>
    <t>https://ra.co/dj/essel</t>
  </si>
  <si>
    <t>Soraya Fernandez</t>
  </si>
  <si>
    <t>S.fernandez90@hotmail.com</t>
  </si>
  <si>
    <t>Søren Laga</t>
  </si>
  <si>
    <t>Søren,</t>
  </si>
  <si>
    <t>djsoerenlaga@gmail.com</t>
  </si>
  <si>
    <t>Sorley</t>
  </si>
  <si>
    <t>sorleysounds@outlook.com</t>
  </si>
  <si>
    <t>SOSA (UK)</t>
  </si>
  <si>
    <t>sosamusiccontact@gmail.com</t>
  </si>
  <si>
    <t>Sossa (Circoloco, DC10)</t>
  </si>
  <si>
    <t>djsossa@hotmail.it</t>
  </si>
  <si>
    <t>Soul Clap</t>
  </si>
  <si>
    <t>Soul,</t>
  </si>
  <si>
    <t>promos@soulclap.us</t>
  </si>
  <si>
    <t>Soul Minority</t>
  </si>
  <si>
    <t>soulminority@gmail.com</t>
  </si>
  <si>
    <t>Soul of Zoo</t>
  </si>
  <si>
    <t>beneagermusic@gmail.com</t>
  </si>
  <si>
    <t>Souldynamic</t>
  </si>
  <si>
    <t>promo@souldynamic.it</t>
  </si>
  <si>
    <t>Soulface Soulful</t>
  </si>
  <si>
    <t>Soulface,</t>
  </si>
  <si>
    <t>sylvere.garrigues30@gmail.com</t>
  </si>
  <si>
    <t>SouveQ (Secret Fusion)</t>
  </si>
  <si>
    <t>muzikfabrikchannel@gmail.com</t>
  </si>
  <si>
    <t>Space Motion</t>
  </si>
  <si>
    <t>Space,</t>
  </si>
  <si>
    <t>spacemotion.contact@gmail.com</t>
  </si>
  <si>
    <t>Spektre</t>
  </si>
  <si>
    <t xml:space="preserve">Spektre, </t>
  </si>
  <si>
    <t>bookings@spektre.co.uk</t>
  </si>
  <si>
    <t>https://ra.co/dj/spektre</t>
  </si>
  <si>
    <t>Spen</t>
  </si>
  <si>
    <t>spentastic@aol.com</t>
  </si>
  <si>
    <t xml:space="preserve">Reosc, </t>
  </si>
  <si>
    <t>reosc131@gmail.com</t>
  </si>
  <si>
    <t>Dj Split</t>
  </si>
  <si>
    <t xml:space="preserve">Split, </t>
  </si>
  <si>
    <t>djsplitush@gmail.com</t>
  </si>
  <si>
    <t>Spuri</t>
  </si>
  <si>
    <t>spurimusic@icloud.com</t>
  </si>
  <si>
    <t>St·musz Ferenc</t>
  </si>
  <si>
    <t>palmfoodmusic@gmail.com</t>
  </si>
  <si>
    <t xml:space="preserve">Stacey, </t>
  </si>
  <si>
    <t>staceypullen@hotmail.com</t>
  </si>
  <si>
    <t>https://ra.co/dj/staceypullen</t>
  </si>
  <si>
    <t>STANIZ</t>
  </si>
  <si>
    <t xml:space="preserve">Stan, </t>
  </si>
  <si>
    <t>stanizmusic@gmail.com</t>
  </si>
  <si>
    <t>https://ra.co/dj/staniz</t>
  </si>
  <si>
    <t>Modd</t>
  </si>
  <si>
    <t>Stanislav,</t>
  </si>
  <si>
    <t>moddvibe@gmail.com</t>
  </si>
  <si>
    <t>Stasi Sanlin</t>
  </si>
  <si>
    <t>Stasi,</t>
  </si>
  <si>
    <t>ssanlin@list.ru</t>
  </si>
  <si>
    <t xml:space="preserve">STATUE </t>
  </si>
  <si>
    <t xml:space="preserve">Statue, </t>
  </si>
  <si>
    <t>thisisstatue@gmail.com</t>
  </si>
  <si>
    <t>Stavroz</t>
  </si>
  <si>
    <t xml:space="preserve">Stavroz </t>
  </si>
  <si>
    <t>stavroz@moodfamily.net</t>
  </si>
  <si>
    <t>https://ra.co/dj/stavroz</t>
  </si>
  <si>
    <t>Stef Davidse</t>
  </si>
  <si>
    <t>Stef,</t>
  </si>
  <si>
    <t>davidsestef@gmail.com</t>
  </si>
  <si>
    <t>Stefan Addo</t>
  </si>
  <si>
    <t>promo@stefanaddo.com</t>
  </si>
  <si>
    <t>Stefan Obermaier</t>
  </si>
  <si>
    <t>contact@stefan-obermaier.com</t>
  </si>
  <si>
    <t>Stefano Binotto</t>
  </si>
  <si>
    <t>binottostefano@gmail.com</t>
  </si>
  <si>
    <t>Stefano Ritteri (Exploited, Pets, Saved)</t>
  </si>
  <si>
    <t>stefano.ritteri@gmail.com</t>
  </si>
  <si>
    <t>Stefano TT</t>
  </si>
  <si>
    <t>ttcachiello@gmail.com</t>
  </si>
  <si>
    <t>Coymix Ltd</t>
  </si>
  <si>
    <t>Steffan and Timo,</t>
  </si>
  <si>
    <t>coymixltd@gmail.com</t>
  </si>
  <si>
    <t>https://ra.co/dj/coymixltd</t>
  </si>
  <si>
    <t>Steffen Baumann</t>
  </si>
  <si>
    <t xml:space="preserve">Steffen, </t>
  </si>
  <si>
    <t>info@sixtysessions.com</t>
  </si>
  <si>
    <t>Steffie Timanti</t>
  </si>
  <si>
    <t>Steffie,</t>
  </si>
  <si>
    <t>info@timanti.com</t>
  </si>
  <si>
    <t>Stephan Bazbaz</t>
  </si>
  <si>
    <t>stephanbazbaz@gmail.com</t>
  </si>
  <si>
    <t>Stephan Zovksy (3000 Grad Records)</t>
  </si>
  <si>
    <t xml:space="preserve">Stephan, </t>
  </si>
  <si>
    <t>stephan@3000grad-records.de</t>
  </si>
  <si>
    <t xml:space="preserve"> Porter</t>
  </si>
  <si>
    <t>,</t>
  </si>
  <si>
    <t>porter3@hotmail.com</t>
  </si>
  <si>
    <t>Stereo underground</t>
  </si>
  <si>
    <t>Stereo,</t>
  </si>
  <si>
    <t>yariv@bpm-music.com</t>
  </si>
  <si>
    <t>Steve Knight</t>
  </si>
  <si>
    <t>steve@hightiderecordings.com</t>
  </si>
  <si>
    <t>Steve (SMP3)</t>
  </si>
  <si>
    <t>steve@smp3.co.uk</t>
  </si>
  <si>
    <t>Steve Aguirre (BH Records)</t>
  </si>
  <si>
    <t>promos@steveaguirre.co</t>
  </si>
  <si>
    <t>Steve Mac</t>
  </si>
  <si>
    <t>mrstevemac1@me.com</t>
  </si>
  <si>
    <t>Steve Owen</t>
  </si>
  <si>
    <t>s.owen@apple.com</t>
  </si>
  <si>
    <t>steve@stevesmart.net</t>
  </si>
  <si>
    <t>Steve Melvage (Hot Jams)</t>
  </si>
  <si>
    <t>stevemelvage@yahoo.com</t>
  </si>
  <si>
    <t>Steve Raskin</t>
  </si>
  <si>
    <t>steve@fortknoxrecordings.com</t>
  </si>
  <si>
    <t>assistant@djstevelawler.com</t>
  </si>
  <si>
    <t>https://ra.co/dj/stevelawler</t>
  </si>
  <si>
    <t>Steven 'Sugar' Harding - It's A House Party</t>
  </si>
  <si>
    <t>promo@djstevenharding.com</t>
  </si>
  <si>
    <t>Estiva Music</t>
  </si>
  <si>
    <t>info@estiva-music.com</t>
  </si>
  <si>
    <t>Funkineven (Steven Julien)</t>
  </si>
  <si>
    <t>apronbookings@gmail.com</t>
  </si>
  <si>
    <t>Steven Kufor</t>
  </si>
  <si>
    <t>sbkufuor@gmail.com</t>
  </si>
  <si>
    <t>Stevie R</t>
  </si>
  <si>
    <t>Stevie,</t>
  </si>
  <si>
    <t>stevier@insideoutrec.com</t>
  </si>
  <si>
    <t>Stiven Rivic</t>
  </si>
  <si>
    <t>Stiven,</t>
  </si>
  <si>
    <t>musictreasuresofficial@gmail.com</t>
  </si>
  <si>
    <t>Style Of Eye</t>
  </si>
  <si>
    <t>Style,</t>
  </si>
  <si>
    <t>styleofeye@gmail.com</t>
  </si>
  <si>
    <t>Subjacent</t>
  </si>
  <si>
    <t>subjacentmusic@gmail.com</t>
  </si>
  <si>
    <t>Subsky</t>
  </si>
  <si>
    <t>subskymusic@gmail.com</t>
  </si>
  <si>
    <t>Suciu</t>
  </si>
  <si>
    <t xml:space="preserve">Suciu, </t>
  </si>
  <si>
    <t>sucescovici@gmail.com</t>
  </si>
  <si>
    <t>https://ra.co/dj/suciu</t>
  </si>
  <si>
    <t>Sugheh Apul</t>
  </si>
  <si>
    <t>Sugheh,</t>
  </si>
  <si>
    <t>sughehapul@outlook.com</t>
  </si>
  <si>
    <t>Sugi Cloud</t>
  </si>
  <si>
    <t>Sugi,</t>
  </si>
  <si>
    <t>sugi.cloud@yahoo.com</t>
  </si>
  <si>
    <t>Sunshine Live (Germany)</t>
  </si>
  <si>
    <t>dj@djhildegard.de</t>
  </si>
  <si>
    <t>Superlounge</t>
  </si>
  <si>
    <t>superlounge@gmx.net</t>
  </si>
  <si>
    <t>Supernova</t>
  </si>
  <si>
    <t>promo@supernovamusic.eu</t>
  </si>
  <si>
    <t>SupeRÚ Nova</t>
  </si>
  <si>
    <t>SupeRÚ,</t>
  </si>
  <si>
    <t>superonova16@gmail.com</t>
  </si>
  <si>
    <t xml:space="preserve">Suraj, </t>
  </si>
  <si>
    <t>surajmandavia@hotmail.com</t>
  </si>
  <si>
    <t>Surreal Flight</t>
  </si>
  <si>
    <t>Surreal,</t>
  </si>
  <si>
    <t>alejo011588@hotmail.com</t>
  </si>
  <si>
    <t>Suzee X</t>
  </si>
  <si>
    <t>Suzee,</t>
  </si>
  <si>
    <t>suzeexmusic@yahoo.com</t>
  </si>
  <si>
    <t>Soul Pattern</t>
  </si>
  <si>
    <t>Sven,</t>
  </si>
  <si>
    <t>sven@soulpattern.de</t>
  </si>
  <si>
    <t>Sven Tasnadi</t>
  </si>
  <si>
    <t>tasnadi@me.com</t>
  </si>
  <si>
    <t>CUE</t>
  </si>
  <si>
    <t xml:space="preserve">Sven, </t>
  </si>
  <si>
    <t>sven@cue-music.eu</t>
  </si>
  <si>
    <t>https://ra.co/dj/cue</t>
  </si>
  <si>
    <t>Jodium</t>
  </si>
  <si>
    <t>svenkampen@bikoproductions.nl</t>
  </si>
  <si>
    <t>https://ra.co/dj/jodium</t>
  </si>
  <si>
    <t>Sven Jaeger</t>
  </si>
  <si>
    <t>sven@cellaamusic.com</t>
  </si>
  <si>
    <t>https://ra.co/dj/svenjaeger</t>
  </si>
  <si>
    <t>Sweet Melodic</t>
  </si>
  <si>
    <t>Sweet,</t>
  </si>
  <si>
    <t>sweetmelodicmanagement@gmail.com</t>
  </si>
  <si>
    <t>Sweet Musique</t>
  </si>
  <si>
    <t>promo@sweetmusic.fr</t>
  </si>
  <si>
    <t>Sweet Space</t>
  </si>
  <si>
    <t>sweetspace@virgilio.it</t>
  </si>
  <si>
    <t>Sy Sez</t>
  </si>
  <si>
    <t>Sy,</t>
  </si>
  <si>
    <t>sy-sez@hotmail.co.uk</t>
  </si>
  <si>
    <t>CLAWZ SG</t>
  </si>
  <si>
    <t>Sylvain,</t>
  </si>
  <si>
    <t>clawz_sg@mail.com</t>
  </si>
  <si>
    <t>https://ra.co/dj/clawzsg</t>
  </si>
  <si>
    <t>Sylvain SLVN</t>
  </si>
  <si>
    <t>music.slvn@gmail.com</t>
  </si>
  <si>
    <t>VONDA7</t>
  </si>
  <si>
    <t>Sylwia,</t>
  </si>
  <si>
    <t>7vonda7@gmail.com</t>
  </si>
  <si>
    <t>Synesthyzer</t>
  </si>
  <si>
    <t>jayrodriguez.brf@gmail.com</t>
  </si>
  <si>
    <t>Syreeta</t>
  </si>
  <si>
    <t>info@syreetaworldwide.com</t>
  </si>
  <si>
    <t>DJ T.</t>
  </si>
  <si>
    <t>djt@physicalmusic.com</t>
  </si>
  <si>
    <t>https://ra.co/dj/djt.</t>
  </si>
  <si>
    <t>T. Mixwell</t>
  </si>
  <si>
    <t>djtmixwell@gmail.com</t>
  </si>
  <si>
    <t>T78</t>
  </si>
  <si>
    <t>acti.subground@gmail.com</t>
  </si>
  <si>
    <t>Tal Klein</t>
  </si>
  <si>
    <t>Tal,</t>
  </si>
  <si>
    <t>talmklein@gmail.com</t>
  </si>
  <si>
    <t>Talal Hakim</t>
  </si>
  <si>
    <t>Talal,</t>
  </si>
  <si>
    <t>talalhakim@gmail.com</t>
  </si>
  <si>
    <t>Tale of Us</t>
  </si>
  <si>
    <t>Tale,</t>
  </si>
  <si>
    <t>petarharrison@gmail.com</t>
  </si>
  <si>
    <t>Anthea</t>
  </si>
  <si>
    <t>Talida</t>
  </si>
  <si>
    <t>talida@tw-artistmanagement.de</t>
  </si>
  <si>
    <t>https://ra.co/dj/barberapreisinger</t>
  </si>
  <si>
    <t>I AM TAM (Tamara Kauffman)</t>
  </si>
  <si>
    <t>Tamara,</t>
  </si>
  <si>
    <t>helloiamtam@icloud.com</t>
  </si>
  <si>
    <t>Tamer Malki</t>
  </si>
  <si>
    <t>Tamer,</t>
  </si>
  <si>
    <t>tamermalki@hotmail.com</t>
  </si>
  <si>
    <t>Tanner Ross (Wolf+Lamb, No 19)</t>
  </si>
  <si>
    <t>tannerross@gmail.com</t>
  </si>
  <si>
    <t>Tanov</t>
  </si>
  <si>
    <t>contact@tanov.fr</t>
  </si>
  <si>
    <t>Tara Brooks</t>
  </si>
  <si>
    <t>Tara,</t>
  </si>
  <si>
    <t>djtarabrooks@gmail.com</t>
  </si>
  <si>
    <t>Tara Erizo</t>
  </si>
  <si>
    <t>taraerizobookings@gmail.com</t>
  </si>
  <si>
    <t>DJ Target</t>
  </si>
  <si>
    <t>Target,</t>
  </si>
  <si>
    <t>target1x@bbc.co.uk</t>
  </si>
  <si>
    <t>Tari</t>
  </si>
  <si>
    <t>yourpaltari@gmail.com</t>
  </si>
  <si>
    <t>Tariq Ziyad</t>
  </si>
  <si>
    <t>Tariq,</t>
  </si>
  <si>
    <t>tziyad.tz@gmail.com</t>
  </si>
  <si>
    <t>Tayllor</t>
  </si>
  <si>
    <t>officialtayllor@gmail.com</t>
  </si>
  <si>
    <t>Technasia</t>
  </si>
  <si>
    <t>technasiapromo@gmail.com</t>
  </si>
  <si>
    <t>Technowitch.dance</t>
  </si>
  <si>
    <t>thetechnowitch@gmail.com</t>
  </si>
  <si>
    <t>teddp75@gmail.com</t>
  </si>
  <si>
    <t>teddpattersonpromo@gmail.com</t>
  </si>
  <si>
    <t>ANATTA</t>
  </si>
  <si>
    <t>Teig,</t>
  </si>
  <si>
    <t>anatta@anattasounds.com</t>
  </si>
  <si>
    <t>Temi</t>
  </si>
  <si>
    <t xml:space="preserve">Temi, </t>
  </si>
  <si>
    <t>temiolugbenga97@gmail.com</t>
  </si>
  <si>
    <t>https://ra.co/dj/temi</t>
  </si>
  <si>
    <t>Ten Ven</t>
  </si>
  <si>
    <t>Ten,</t>
  </si>
  <si>
    <t>chris@tapmgmt.com</t>
  </si>
  <si>
    <t>Tennan</t>
  </si>
  <si>
    <t>tennanpromos@gmail.com</t>
  </si>
  <si>
    <t>Gruvescu</t>
  </si>
  <si>
    <t>Teodor,</t>
  </si>
  <si>
    <t>gatuteodor@gmail.com</t>
  </si>
  <si>
    <t>https://ra.co/dj/gruvescu</t>
  </si>
  <si>
    <t>Terrence Pearce (FutureBoogie, Wolf Music)</t>
  </si>
  <si>
    <t>djlapse@gmail.com</t>
  </si>
  <si>
    <t xml:space="preserve">Terence Terry </t>
  </si>
  <si>
    <t>terryisterence@gmail.com</t>
  </si>
  <si>
    <t>https://www.facebook.com/terence.terry.9</t>
  </si>
  <si>
    <t>Tescu</t>
  </si>
  <si>
    <t>Tescu,</t>
  </si>
  <si>
    <t>theozmuzik@gmail.com</t>
  </si>
  <si>
    <t>Tesen</t>
  </si>
  <si>
    <t>tesendnb@hotmail.com</t>
  </si>
  <si>
    <t>Temenon</t>
  </si>
  <si>
    <t>Teyj,</t>
  </si>
  <si>
    <t>teyjmenon@yahoo.com</t>
  </si>
  <si>
    <t>Yet More</t>
  </si>
  <si>
    <t>Teymour,</t>
  </si>
  <si>
    <t>yetmoremusic@gmail.com</t>
  </si>
  <si>
    <t>Thailah T</t>
  </si>
  <si>
    <t>Thailah,</t>
  </si>
  <si>
    <t>thailah.t.dj@gmail.com</t>
  </si>
  <si>
    <t>Thando Tshoma</t>
  </si>
  <si>
    <t>Thando,</t>
  </si>
  <si>
    <t>jazzuelle.info@gmail.com</t>
  </si>
  <si>
    <t>The Clark Kents</t>
  </si>
  <si>
    <t>stan.vanseg@gmail.com</t>
  </si>
  <si>
    <t>The Journey</t>
  </si>
  <si>
    <t>tom@ugeniusmusic.com</t>
  </si>
  <si>
    <t>The Menendez Brothers</t>
  </si>
  <si>
    <t>eniz.hilmi@gmail.com</t>
  </si>
  <si>
    <t>The Night Bazaar</t>
  </si>
  <si>
    <t>kirk@thenightbazaar.co.uk</t>
  </si>
  <si>
    <t>mark@thenightbazaar.co.uk</t>
  </si>
  <si>
    <t>The NoiseHouse</t>
  </si>
  <si>
    <t>nathanwgoodman@gmail.com</t>
  </si>
  <si>
    <t>theorganism.promo@gmail.com</t>
  </si>
  <si>
    <t>The Prototypes</t>
  </si>
  <si>
    <t>theprototypesuk@gmail.com</t>
  </si>
  <si>
    <t>The Willers Brothers</t>
  </si>
  <si>
    <t>thewillersbrothers@hotmail.co.uk</t>
  </si>
  <si>
    <t>The Grand Sound</t>
  </si>
  <si>
    <t>hello@thegrandsound.com</t>
  </si>
  <si>
    <t>Themba</t>
  </si>
  <si>
    <t>themba@nkosi.com</t>
  </si>
  <si>
    <t>Theo</t>
  </si>
  <si>
    <t>theovofficial@gmail.com</t>
  </si>
  <si>
    <t>YAMN (Theo)</t>
  </si>
  <si>
    <t xml:space="preserve">Theodor, </t>
  </si>
  <si>
    <t>theodor@youandmusic.net</t>
  </si>
  <si>
    <t>https://ra.co/dj/yamn</t>
  </si>
  <si>
    <t>THEOS</t>
  </si>
  <si>
    <t>theopalisseaux@gmail.com</t>
  </si>
  <si>
    <t>thewalkerbarnard@gmail.com</t>
  </si>
  <si>
    <t>Zac</t>
  </si>
  <si>
    <t xml:space="preserve">Thiaggo, </t>
  </si>
  <si>
    <t>thiagozacchi@icloud.com</t>
  </si>
  <si>
    <t>Nineteen Sines</t>
  </si>
  <si>
    <t xml:space="preserve">Thiago, </t>
  </si>
  <si>
    <t>nineteensines@gmail.com</t>
  </si>
  <si>
    <t>https://ra.co/dj/nineteensines</t>
  </si>
  <si>
    <t>Chopstick</t>
  </si>
  <si>
    <t xml:space="preserve">Thien, </t>
  </si>
  <si>
    <t>thien@suol.com</t>
  </si>
  <si>
    <t>https://ra.co/dj/chopstick</t>
  </si>
  <si>
    <t>Think City</t>
  </si>
  <si>
    <t>Think,</t>
  </si>
  <si>
    <t>thinkcitymusic@gmail.com</t>
  </si>
  <si>
    <t>This is Moda</t>
  </si>
  <si>
    <t>This,</t>
  </si>
  <si>
    <t>music@thisismoda.com</t>
  </si>
  <si>
    <t>Thodoris Triantafillou</t>
  </si>
  <si>
    <t>Thodoris,</t>
  </si>
  <si>
    <t>gloryhillstudio@gmail.com</t>
  </si>
  <si>
    <t>https://ra.co/dj/thodoristriantafillou</t>
  </si>
  <si>
    <t>Greco</t>
  </si>
  <si>
    <t>grecoshouse@gmail.com</t>
  </si>
  <si>
    <t>Thomas Blondett</t>
  </si>
  <si>
    <t>thomasblondet@gmail.com</t>
  </si>
  <si>
    <t>Thomas De Bie (Parallells)</t>
  </si>
  <si>
    <t>thomas@klassifiedmusic.com</t>
  </si>
  <si>
    <t>Thomas Dieckmann</t>
  </si>
  <si>
    <t>radeckt@outlook.com</t>
  </si>
  <si>
    <t>Thomas Kazey</t>
  </si>
  <si>
    <t>thomas.kazey@gmail.com</t>
  </si>
  <si>
    <t>Thomas Marti</t>
  </si>
  <si>
    <t>oeme.marti@gmail.com</t>
  </si>
  <si>
    <t>Thomas Schumacher</t>
  </si>
  <si>
    <t>promos@thomasschumacher.com</t>
  </si>
  <si>
    <t>Thomas Von Party</t>
  </si>
  <si>
    <t>thomas@turborecordings.com</t>
  </si>
  <si>
    <t>Thomas White (Natural Rhythm)</t>
  </si>
  <si>
    <t>djthomaswhite@hotmail.com</t>
  </si>
  <si>
    <t>Doubting Thomas</t>
  </si>
  <si>
    <t>doubtingthomas.ar@gmail.com</t>
  </si>
  <si>
    <t>https://ra.co/dj/doubtingthomas</t>
  </si>
  <si>
    <t>saint thomas ledoux</t>
  </si>
  <si>
    <t>stthomasledoux@gmail.com</t>
  </si>
  <si>
    <t>https://ra.co/dj/saintthomasledoux</t>
  </si>
  <si>
    <t>Thomas Evans</t>
  </si>
  <si>
    <t>thomasevansmusic@gmail.com</t>
  </si>
  <si>
    <t>https://ra.co/dj/thomasevans</t>
  </si>
  <si>
    <t>booking@thomasschumacher.com</t>
  </si>
  <si>
    <t>https://ra.co/dj/thomasschumacher</t>
  </si>
  <si>
    <t>Incus</t>
  </si>
  <si>
    <t>incusdj@gmail.com</t>
  </si>
  <si>
    <t xml:space="preserve">Thomas A.S. </t>
  </si>
  <si>
    <t>Thomasasmusic,</t>
  </si>
  <si>
    <t>thomasasmusic@gmail.com</t>
  </si>
  <si>
    <t>Thugfucker</t>
  </si>
  <si>
    <t>promos@thugfucker.org</t>
  </si>
  <si>
    <t>THYME @</t>
  </si>
  <si>
    <t>Thyme,</t>
  </si>
  <si>
    <t>thyme.2018@hotmail.com</t>
  </si>
  <si>
    <t>Tiago Walter</t>
  </si>
  <si>
    <t>Tiago,</t>
  </si>
  <si>
    <t>tiagowalter@aol.de</t>
  </si>
  <si>
    <t>Tian Karl</t>
  </si>
  <si>
    <t>Tian,</t>
  </si>
  <si>
    <t>tiankarlmusic@gmail.com</t>
  </si>
  <si>
    <t>Tibi Dabo</t>
  </si>
  <si>
    <t xml:space="preserve">Tibi, </t>
  </si>
  <si>
    <t>tibidabosound@gmail.com</t>
  </si>
  <si>
    <t>https://ra.co/dj/tibidabo</t>
  </si>
  <si>
    <t xml:space="preserve">Tiga, </t>
  </si>
  <si>
    <t>tiga.for.reveurs@gmail.com</t>
  </si>
  <si>
    <t>https://ra.co/dj/tiga</t>
  </si>
  <si>
    <t>Tijana T</t>
  </si>
  <si>
    <t xml:space="preserve">Tijana, </t>
  </si>
  <si>
    <t>musicfortijanat@gmail.com</t>
  </si>
  <si>
    <t>https://ra.co/dj/tijanat</t>
  </si>
  <si>
    <t>tIJN Music</t>
  </si>
  <si>
    <t xml:space="preserve">Tijn, </t>
  </si>
  <si>
    <t>tijnmusic@hotmail.com</t>
  </si>
  <si>
    <t>&amp;ME</t>
  </si>
  <si>
    <t xml:space="preserve">Till, </t>
  </si>
  <si>
    <t>till@worldwide-dancingclub.com</t>
  </si>
  <si>
    <t>Tim Baresko</t>
  </si>
  <si>
    <t>promo@timbaresko.com</t>
  </si>
  <si>
    <t>https://ra.co/dj/timbaresko</t>
  </si>
  <si>
    <t>contact@timbaresko.com</t>
  </si>
  <si>
    <t>Tim Dubber</t>
  </si>
  <si>
    <t>timaxx@pandora.be</t>
  </si>
  <si>
    <t>Tim Green (Cocoon, Disc Over Music)</t>
  </si>
  <si>
    <t>tg@mac.com</t>
  </si>
  <si>
    <t>Tim Hoeben</t>
  </si>
  <si>
    <t>tim@askpixel.am</t>
  </si>
  <si>
    <t>Tim Sullivan</t>
  </si>
  <si>
    <t>tim.sull@me.com</t>
  </si>
  <si>
    <t>Tim Cullen</t>
  </si>
  <si>
    <t>tim@grinrecordings.com</t>
  </si>
  <si>
    <t>KALDERA/</t>
  </si>
  <si>
    <t>kalderasounds@gmail.com</t>
  </si>
  <si>
    <t>https://ra.co/dj/kaldera/</t>
  </si>
  <si>
    <t>Timboletti</t>
  </si>
  <si>
    <t>tim@rei-chelt.de</t>
  </si>
  <si>
    <t>Time S.p.A.</t>
  </si>
  <si>
    <t>promo@timerec.it</t>
  </si>
  <si>
    <t>Timka</t>
  </si>
  <si>
    <t>deejaytimka@gmail.com</t>
  </si>
  <si>
    <t>timmyrr@gmail.com</t>
  </si>
  <si>
    <t>Timo Garcia</t>
  </si>
  <si>
    <t>Timo,</t>
  </si>
  <si>
    <t>timogarciapromos@gmail.com</t>
  </si>
  <si>
    <t>promo@timomaas.com</t>
  </si>
  <si>
    <t>goodies@rocketsandponies.com</t>
  </si>
  <si>
    <t>Timo</t>
  </si>
  <si>
    <t>timokaeppler@yahoo.com</t>
  </si>
  <si>
    <t>Timujin</t>
  </si>
  <si>
    <t>Timujin,</t>
  </si>
  <si>
    <t>sardarov@gmail.com</t>
  </si>
  <si>
    <t>Tini Gessler</t>
  </si>
  <si>
    <t xml:space="preserve">Tini, </t>
  </si>
  <si>
    <t>tinigessler.tg@gmail.com</t>
  </si>
  <si>
    <t>Funky Tino,</t>
  </si>
  <si>
    <t>Tino,</t>
  </si>
  <si>
    <t>funky.tino1@gmail.com</t>
  </si>
  <si>
    <t>TinTin TinTin</t>
  </si>
  <si>
    <t>TinTin,</t>
  </si>
  <si>
    <t>aimevbore@gmail.com</t>
  </si>
  <si>
    <t>Rony Breaker</t>
  </si>
  <si>
    <t>Tivadar,</t>
  </si>
  <si>
    <t>ronybreaker@gmail.com</t>
  </si>
  <si>
    <t>tobe</t>
  </si>
  <si>
    <t>Tobias,</t>
  </si>
  <si>
    <t>rtcseriesvinyl@gmail.com</t>
  </si>
  <si>
    <t>Marcus Hogan</t>
  </si>
  <si>
    <t xml:space="preserve">Toby, </t>
  </si>
  <si>
    <t>Toby.wpd@wherepeople.co.uk</t>
  </si>
  <si>
    <t>TODD SINES</t>
  </si>
  <si>
    <t>contact@toddsines.com</t>
  </si>
  <si>
    <t>https://ra.co/dj/toddsines</t>
  </si>
  <si>
    <t>Todd G (Cerecs)</t>
  </si>
  <si>
    <t>toddg70@gmail.com</t>
  </si>
  <si>
    <t>Todd Terry (Strictly Rhythm, Freeze)</t>
  </si>
  <si>
    <t>toddterry1@aol.com</t>
  </si>
  <si>
    <t>Konari</t>
  </si>
  <si>
    <t>Toivo,</t>
  </si>
  <si>
    <t>konarimusic@gmail.com</t>
  </si>
  <si>
    <t>Shur I Kan</t>
  </si>
  <si>
    <t>tomszirtes@gmail.com</t>
  </si>
  <si>
    <t>Tom Blacksoul</t>
  </si>
  <si>
    <t>blacksoulmusic@gmail.com</t>
  </si>
  <si>
    <t>Tom Budden (Alive, Cubism, Time Has Changed)</t>
  </si>
  <si>
    <t>tombudden@mac.com</t>
  </si>
  <si>
    <t>Tom Peters</t>
  </si>
  <si>
    <t>tom@7335000.com</t>
  </si>
  <si>
    <t>Tom Novy</t>
  </si>
  <si>
    <t>tom@tomnovy.com</t>
  </si>
  <si>
    <t>Tom Strauch</t>
  </si>
  <si>
    <t>tom@switchstancerecordings.de</t>
  </si>
  <si>
    <t>Toman</t>
  </si>
  <si>
    <t>info@tomanmusic.com</t>
  </si>
  <si>
    <t>https://ra.co/dj/toman</t>
  </si>
  <si>
    <t>Tom Jay</t>
  </si>
  <si>
    <t>info@tom-jay.com</t>
  </si>
  <si>
    <t>https://ra.co/dj/tomjay</t>
  </si>
  <si>
    <t>Tom Zeta</t>
  </si>
  <si>
    <t>tomzetasound@gmail.com</t>
  </si>
  <si>
    <t>https://ra.co/dj/tomzeta</t>
  </si>
  <si>
    <t xml:space="preserve">Groove Armada </t>
  </si>
  <si>
    <t>thetomtomclub@mac.com</t>
  </si>
  <si>
    <t>Tom Budden,</t>
  </si>
  <si>
    <t>tombudden@me.com</t>
  </si>
  <si>
    <t>VNTM</t>
  </si>
  <si>
    <t>tom@vntm.live</t>
  </si>
  <si>
    <t>Toma Kami</t>
  </si>
  <si>
    <t xml:space="preserve">Toma, </t>
  </si>
  <si>
    <t>toma.manband@gmail.com</t>
  </si>
  <si>
    <t>https://ra.co/dj/tomakami</t>
  </si>
  <si>
    <t>Tomas Otero</t>
  </si>
  <si>
    <t>Tomas,</t>
  </si>
  <si>
    <t>promo.tomasotero@gmail.com</t>
  </si>
  <si>
    <t>Tomas boggan,</t>
  </si>
  <si>
    <t xml:space="preserve">Tomas, </t>
  </si>
  <si>
    <t>tomasboggan@hotmail.com</t>
  </si>
  <si>
    <t>Tomasz Switala</t>
  </si>
  <si>
    <t>Tomasz,</t>
  </si>
  <si>
    <t>tomasz@guiddo.com</t>
  </si>
  <si>
    <t>Deyna</t>
  </si>
  <si>
    <t xml:space="preserve">Tomasz, </t>
  </si>
  <si>
    <t>tomasz@moolo.pl</t>
  </si>
  <si>
    <t>https://ra.co/dj/deyna</t>
  </si>
  <si>
    <t>Tomek</t>
  </si>
  <si>
    <t xml:space="preserve">Tomek, </t>
  </si>
  <si>
    <t>tomek_rado@yahoo.com</t>
  </si>
  <si>
    <t xml:space="preserve">Tomi &amp; Kesh </t>
  </si>
  <si>
    <t>Tomi &amp; Kesh,</t>
  </si>
  <si>
    <t>contact@tomiandkesh.com</t>
  </si>
  <si>
    <t>https://www.facebook.com/tomiandkesh/</t>
  </si>
  <si>
    <t>Futuregroove FM (Japan)</t>
  </si>
  <si>
    <t xml:space="preserve">Tomo, </t>
  </si>
  <si>
    <t>tomo@xtra.jp</t>
  </si>
  <si>
    <t>https://ra.co/dj/futuregroovefm</t>
  </si>
  <si>
    <t>Tomy Wahl</t>
  </si>
  <si>
    <t>Tomy,</t>
  </si>
  <si>
    <t>tomywahl@gmail.com</t>
  </si>
  <si>
    <t>tonbe</t>
  </si>
  <si>
    <t xml:space="preserve">Tonbe, </t>
  </si>
  <si>
    <t>tonbe@eunet.rs</t>
  </si>
  <si>
    <t>https://ra.co/dj/tonbe</t>
  </si>
  <si>
    <t>Toni,</t>
  </si>
  <si>
    <t>toni@tonirios.com</t>
  </si>
  <si>
    <t>Toni Varga</t>
  </si>
  <si>
    <t xml:space="preserve">Toni, </t>
  </si>
  <si>
    <t>tonivarga@yahoo.es</t>
  </si>
  <si>
    <t>https://ra.co/dj/tonivarga</t>
  </si>
  <si>
    <t>Tony Guerra</t>
  </si>
  <si>
    <t>tonyguerradata@gmail.com</t>
  </si>
  <si>
    <t>Tony Loreto</t>
  </si>
  <si>
    <t>loretome@me.com</t>
  </si>
  <si>
    <t xml:space="preserve">Brothers' Vibe </t>
  </si>
  <si>
    <t>bvmusic@brothersvibe.com</t>
  </si>
  <si>
    <t>promo@brothersvibe.com</t>
  </si>
  <si>
    <t>Arthus</t>
  </si>
  <si>
    <t xml:space="preserve">Totoyov, </t>
  </si>
  <si>
    <t>totoyovmusic@gmail.com</t>
  </si>
  <si>
    <t>Tough Love</t>
  </si>
  <si>
    <t>Tough,</t>
  </si>
  <si>
    <t>toughlovemusic@gmail.com</t>
  </si>
  <si>
    <t>Trafik (Global Underground)</t>
  </si>
  <si>
    <t>djtrafik@gmail.com</t>
  </si>
  <si>
    <t>TC Studio</t>
  </si>
  <si>
    <t xml:space="preserve">Traian, </t>
  </si>
  <si>
    <t>traian@tcstudio.ro</t>
  </si>
  <si>
    <t>Transcore</t>
  </si>
  <si>
    <t>transcodesounds@gmail.com</t>
  </si>
  <si>
    <t>travis.holcombe@kcrw.org</t>
  </si>
  <si>
    <t>Tre Reynolds</t>
  </si>
  <si>
    <t>Tre,</t>
  </si>
  <si>
    <t>trereynolds8@gmail.com</t>
  </si>
  <si>
    <t>Trinidanian Deep</t>
  </si>
  <si>
    <t>trinidadiandeep@gmail.com</t>
  </si>
  <si>
    <t>Truska</t>
  </si>
  <si>
    <t xml:space="preserve">Truska, </t>
  </si>
  <si>
    <t>truskauk@gmail.com</t>
  </si>
  <si>
    <t>https://ra.co/dj/truska</t>
  </si>
  <si>
    <t>Dirty Culture</t>
  </si>
  <si>
    <t>Tudor-Radu,</t>
  </si>
  <si>
    <t>djpysu@gmail.com</t>
  </si>
  <si>
    <t>https://www.facebook.com/dirtyculturepage</t>
  </si>
  <si>
    <t>Tujamo</t>
  </si>
  <si>
    <t>Tujamo,</t>
  </si>
  <si>
    <t>hello@creativeprimates.com</t>
  </si>
  <si>
    <t>https://ra.co/dj/tujamo</t>
  </si>
  <si>
    <t>Two Names</t>
  </si>
  <si>
    <t>Two,</t>
  </si>
  <si>
    <t>twonamesmusicc@gmail.com</t>
  </si>
  <si>
    <t>Ty Alexander</t>
  </si>
  <si>
    <t>Ty,</t>
  </si>
  <si>
    <t>tytyalexander16@gmail.com</t>
  </si>
  <si>
    <t>Tyson Bruun,</t>
  </si>
  <si>
    <t>Tyson,</t>
  </si>
  <si>
    <t>Tyson.bruun@gmail.com</t>
  </si>
  <si>
    <t>Tzahi Albo</t>
  </si>
  <si>
    <t>Tzahi,</t>
  </si>
  <si>
    <t>albo-style@hotmail.com</t>
  </si>
  <si>
    <t>UBBAH (Afterlife | Diynamic | Stil Vor Talent | Sincopat)</t>
  </si>
  <si>
    <t>info@ubbah.com</t>
  </si>
  <si>
    <t>Ulrich,</t>
  </si>
  <si>
    <t>hrrsn@suol.com</t>
  </si>
  <si>
    <t>Ulrich Wombacher</t>
  </si>
  <si>
    <t>uli@water-gate.de</t>
  </si>
  <si>
    <t>Dj Umb</t>
  </si>
  <si>
    <t xml:space="preserve">Umb, </t>
  </si>
  <si>
    <t>deejayumb@gmail.com</t>
  </si>
  <si>
    <t xml:space="preserve">Umek, </t>
  </si>
  <si>
    <t>promo@umek.si</t>
  </si>
  <si>
    <t>https://ra.co/dj/umek</t>
  </si>
  <si>
    <t>Uner (Diynamic)</t>
  </si>
  <si>
    <t>unermusic@gmail.com</t>
  </si>
  <si>
    <t>Unseen.</t>
  </si>
  <si>
    <t>unseendjs@gmail.com</t>
  </si>
  <si>
    <t>unueberlegt</t>
  </si>
  <si>
    <t>unueberlegt@ymail.com</t>
  </si>
  <si>
    <t>Uone</t>
  </si>
  <si>
    <t>uone@beefrecords.net</t>
  </si>
  <si>
    <t>Memoryman</t>
  </si>
  <si>
    <t xml:space="preserve">Uovo, </t>
  </si>
  <si>
    <t>memoryman.uovo@me.com</t>
  </si>
  <si>
    <t>Uproot Andy</t>
  </si>
  <si>
    <t>Uproot,</t>
  </si>
  <si>
    <t>uprootandy@gmail.com</t>
  </si>
  <si>
    <t>Uriel Ezquinazi</t>
  </si>
  <si>
    <t>Uriel,</t>
  </si>
  <si>
    <t>senioruriel@gmail.com</t>
  </si>
  <si>
    <t>Urso S</t>
  </si>
  <si>
    <t>Urso,</t>
  </si>
  <si>
    <t>urso.sdj@hotmail.it</t>
  </si>
  <si>
    <t>Utip</t>
  </si>
  <si>
    <t xml:space="preserve">Utip, </t>
  </si>
  <si>
    <t>Atiboaeiliviurazvan@gmail.com</t>
  </si>
  <si>
    <t>Uwe Lehr</t>
  </si>
  <si>
    <t>Uwe,</t>
  </si>
  <si>
    <t>uwe.lehr@nesta.de</t>
  </si>
  <si>
    <t>UZEF</t>
  </si>
  <si>
    <t>itsuzef@gmail.com</t>
  </si>
  <si>
    <t>Shatalov</t>
  </si>
  <si>
    <t>Vadim,</t>
  </si>
  <si>
    <t>djshatalov@gmail.com</t>
  </si>
  <si>
    <t>https://www.facebook.com/shatalovmusic</t>
  </si>
  <si>
    <t>Dj Vadim</t>
  </si>
  <si>
    <t xml:space="preserve">Vadim, </t>
  </si>
  <si>
    <t>vadstar1@gmail.com</t>
  </si>
  <si>
    <t>Voices Of Valley</t>
  </si>
  <si>
    <t>Valantis &amp; George,</t>
  </si>
  <si>
    <t>voicesofvalley.music@gmail.com</t>
  </si>
  <si>
    <t>VLF</t>
  </si>
  <si>
    <t xml:space="preserve">Valentin, </t>
  </si>
  <si>
    <t>valentin@bplr.ro</t>
  </si>
  <si>
    <t>https://ra.co/dj/vlf</t>
  </si>
  <si>
    <t>Valentina Kovalenko</t>
  </si>
  <si>
    <t>Valentina</t>
  </si>
  <si>
    <t>sspatiu@mail.ru</t>
  </si>
  <si>
    <t>Valer Den Bit</t>
  </si>
  <si>
    <t>Valer,</t>
  </si>
  <si>
    <t>valerdenbit@gmail.com</t>
  </si>
  <si>
    <t>Timmo</t>
  </si>
  <si>
    <t>Valeri,</t>
  </si>
  <si>
    <t>timmo@djtimmo.com</t>
  </si>
  <si>
    <t>https://ra.co/dj/timmo</t>
  </si>
  <si>
    <t>Vales (Slightly Sizzled, Rawsome Deep, TBX)</t>
  </si>
  <si>
    <t>contact@valesmusic.com</t>
  </si>
  <si>
    <t>Valexx</t>
  </si>
  <si>
    <t>infovalexx@gmail.com</t>
  </si>
  <si>
    <t>Valida</t>
  </si>
  <si>
    <t xml:space="preserve">Valida, </t>
  </si>
  <si>
    <t>info@valida.com</t>
  </si>
  <si>
    <t>Double Touch Music</t>
  </si>
  <si>
    <t>Van-Anh and Mark,</t>
  </si>
  <si>
    <t>doubletouchproductions@gmail.com</t>
  </si>
  <si>
    <t>https://www.facebook.com/doubletouchofficial</t>
  </si>
  <si>
    <t>Vanco Vanco</t>
  </si>
  <si>
    <t>Vanco,</t>
  </si>
  <si>
    <t>info@vancodj.co.za</t>
  </si>
  <si>
    <t>Vanita</t>
  </si>
  <si>
    <t>Vanessa,</t>
  </si>
  <si>
    <t>info@djvanita.com</t>
  </si>
  <si>
    <t>Vakhtang and rose,</t>
  </si>
  <si>
    <t>VAR,</t>
  </si>
  <si>
    <t>vakhtangandrose@gmail.com</t>
  </si>
  <si>
    <t>DJ Veebo</t>
  </si>
  <si>
    <t xml:space="preserve">Veebo, </t>
  </si>
  <si>
    <t>wardvandenbogerd@gmail.com</t>
  </si>
  <si>
    <t>Velanche</t>
  </si>
  <si>
    <t>music@velanche.com</t>
  </si>
  <si>
    <t>Dirty Doering (BA)</t>
  </si>
  <si>
    <t>Velten,</t>
  </si>
  <si>
    <t>info@talk-talk.cc</t>
  </si>
  <si>
    <t>https://ra.co/dj/dirtydoering</t>
  </si>
  <si>
    <t>Dirty Doering</t>
  </si>
  <si>
    <t>info@dirtydoering.info</t>
  </si>
  <si>
    <t>Enrico Mantini</t>
  </si>
  <si>
    <t xml:space="preserve">Veronica, </t>
  </si>
  <si>
    <t>veronica.s@enricomantini.com</t>
  </si>
  <si>
    <t>Veronika Fleyta</t>
  </si>
  <si>
    <t>Veronika,</t>
  </si>
  <si>
    <t>dj@veronikafleyta.com</t>
  </si>
  <si>
    <t>Veruh</t>
  </si>
  <si>
    <t xml:space="preserve">veruh.music@gmail.com </t>
  </si>
  <si>
    <t>Veruh Music,</t>
  </si>
  <si>
    <t xml:space="preserve">Veruh, </t>
  </si>
  <si>
    <t>veruh.music@gmail.com</t>
  </si>
  <si>
    <t>Viadrina (Pets, Your Mama\'s Friend)</t>
  </si>
  <si>
    <t xml:space="preserve">Viadrina, </t>
  </si>
  <si>
    <t>viadrinapl@gmail.com</t>
  </si>
  <si>
    <t>Vicky Heinlein NYC</t>
  </si>
  <si>
    <t>Vicky,</t>
  </si>
  <si>
    <t>cyantifik@gmail.com</t>
  </si>
  <si>
    <t>Dusty Kid Victoire</t>
  </si>
  <si>
    <t>Victoire,</t>
  </si>
  <si>
    <t>vic@dustykid.it</t>
  </si>
  <si>
    <t>Victor Montero</t>
  </si>
  <si>
    <t>Victormontero.promos@gmail.com</t>
  </si>
  <si>
    <t>https://soundcloud.com/victormonterodr</t>
  </si>
  <si>
    <t>Victor Stancov</t>
  </si>
  <si>
    <t>victor@djsuperstore.ro</t>
  </si>
  <si>
    <t>https://www.facebook.com/victorstancov</t>
  </si>
  <si>
    <t>Victor Harvard Bass</t>
  </si>
  <si>
    <t>victor@harvardbass.com</t>
  </si>
  <si>
    <t>Victor Porfidio</t>
  </si>
  <si>
    <t>vp@victorporfidio.com</t>
  </si>
  <si>
    <t>Chesster</t>
  </si>
  <si>
    <t>victor.chesster.music@gmail.com</t>
  </si>
  <si>
    <t>Module one</t>
  </si>
  <si>
    <t>moduleone.booking@gmail.com</t>
  </si>
  <si>
    <t>Mr V</t>
  </si>
  <si>
    <t>misterveee@mac.com</t>
  </si>
  <si>
    <t>Victor Conradsson</t>
  </si>
  <si>
    <t>vconradsson@gmail.com</t>
  </si>
  <si>
    <t>Piktor</t>
  </si>
  <si>
    <t>victor.pavlovschi@gmail.com</t>
  </si>
  <si>
    <t>https://ra.co/dj/piktor</t>
  </si>
  <si>
    <t>Victor Ruiz</t>
  </si>
  <si>
    <t>victorruizpromo@gmail.com</t>
  </si>
  <si>
    <t>https://ra.co/dj/victorruiz</t>
  </si>
  <si>
    <t>Victor Ruiz (Drumcode, Senso Sounds)</t>
  </si>
  <si>
    <t>victorruizdj@gmail.com</t>
  </si>
  <si>
    <t>VIDA</t>
  </si>
  <si>
    <t>Vida,</t>
  </si>
  <si>
    <t>booking.vida.musique@gmail.com</t>
  </si>
  <si>
    <t>https://ra.co/dj/vida</t>
  </si>
  <si>
    <t>VIKTOP (Do Not Sit on the Furniture)</t>
  </si>
  <si>
    <t>viktop.mia@gmail.com</t>
  </si>
  <si>
    <t>HODEM</t>
  </si>
  <si>
    <t>promos@viktorhodem.com</t>
  </si>
  <si>
    <t>Viktor Martini</t>
  </si>
  <si>
    <t>vdenapo@tiscali.it</t>
  </si>
  <si>
    <t>Victor Pekun</t>
  </si>
  <si>
    <t>victorpekun@gmail.com</t>
  </si>
  <si>
    <t>Han Duo</t>
  </si>
  <si>
    <t>Vincent,</t>
  </si>
  <si>
    <t>handuomusic@gmail.com</t>
  </si>
  <si>
    <t>https://ra.co/dj/handuo</t>
  </si>
  <si>
    <t>Vincent Casanova</t>
  </si>
  <si>
    <t>vincentcasanova@gmail.com</t>
  </si>
  <si>
    <t>Vincenzo D'amico</t>
  </si>
  <si>
    <t>Vincenzo,</t>
  </si>
  <si>
    <t>vincenzodamicopromo@gmail.com</t>
  </si>
  <si>
    <t>https://ra.co/dj/vincenzod'amico</t>
  </si>
  <si>
    <t>Molino</t>
  </si>
  <si>
    <t>molinox@hotmail.it</t>
  </si>
  <si>
    <t>Vini Pistori</t>
  </si>
  <si>
    <t>Vini,</t>
  </si>
  <si>
    <t>viniciuspistori@yahoo.com.br</t>
  </si>
  <si>
    <t>Cour.t</t>
  </si>
  <si>
    <t>Vinicius,</t>
  </si>
  <si>
    <t>music.courtdj@gmail.com</t>
  </si>
  <si>
    <t>Vantônio</t>
  </si>
  <si>
    <t>vinicius.antonio@icloud.com</t>
  </si>
  <si>
    <t>Vinicius Honorio</t>
  </si>
  <si>
    <t>butoke@gmail.com</t>
  </si>
  <si>
    <t>Vinny Da Vinci</t>
  </si>
  <si>
    <t>vinny@houseafrika.com</t>
  </si>
  <si>
    <t>Vintage Culture</t>
  </si>
  <si>
    <t>Vintage,</t>
  </si>
  <si>
    <t>lukasruizmusic@gmail.com</t>
  </si>
  <si>
    <t>Visionkids</t>
  </si>
  <si>
    <t>mail@jasonwallace.ch</t>
  </si>
  <si>
    <t>VITO (UK)</t>
  </si>
  <si>
    <t>contact.vitouk@gmail.com</t>
  </si>
  <si>
    <t>Vito Fattore (Black Box Records)</t>
  </si>
  <si>
    <t>vitofattore@hotmail.it</t>
  </si>
  <si>
    <t>Innocent Soul</t>
  </si>
  <si>
    <t>Vittorio,</t>
  </si>
  <si>
    <t>innocentsoulmusic@gmail.com</t>
  </si>
  <si>
    <t>https://ra.co/dj/innocentsoul</t>
  </si>
  <si>
    <t xml:space="preserve">Vivian </t>
  </si>
  <si>
    <t xml:space="preserve">Vivian, </t>
  </si>
  <si>
    <t>vivianhhlin@gmail.com</t>
  </si>
  <si>
    <t>Viviana Casanova</t>
  </si>
  <si>
    <t xml:space="preserve">Viviana, </t>
  </si>
  <si>
    <t>booking@vivianacasanova.com</t>
  </si>
  <si>
    <t>Elijah &amp; Grundy</t>
  </si>
  <si>
    <t xml:space="preserve">Vivien, </t>
  </si>
  <si>
    <t>vivien@cohenshi.com</t>
  </si>
  <si>
    <t xml:space="preserve">Adjustment Bureau </t>
  </si>
  <si>
    <t>Vlad &amp; Denis,</t>
  </si>
  <si>
    <t>www.adjustmentbureau@gmail.com</t>
  </si>
  <si>
    <t>https://soundcloud.com/adjustmentbureau-1</t>
  </si>
  <si>
    <t>Vlad Caia</t>
  </si>
  <si>
    <t>Vlad,</t>
  </si>
  <si>
    <t>vladcaia@amphia.ro</t>
  </si>
  <si>
    <t>https://ra.co/dj/vladcaia</t>
  </si>
  <si>
    <t>Vlad Dinu</t>
  </si>
  <si>
    <t>dinuvladalexandru@gmail.com</t>
  </si>
  <si>
    <t>Vlad Fisun</t>
  </si>
  <si>
    <t>vlad.fisun@gmail.com</t>
  </si>
  <si>
    <t>Vlad N</t>
  </si>
  <si>
    <t>djvladn@gmail.com</t>
  </si>
  <si>
    <t>VLADW</t>
  </si>
  <si>
    <t>Vladimir,</t>
  </si>
  <si>
    <t>vladwmusic@gmail.com</t>
  </si>
  <si>
    <t>https://ra.co/dj/vladw</t>
  </si>
  <si>
    <t>Volta Cab aka konstantyn isaev</t>
  </si>
  <si>
    <t>Voltacab,</t>
  </si>
  <si>
    <t>voltacab@gmail.com</t>
  </si>
  <si>
    <t>Vova Kisera</t>
  </si>
  <si>
    <t>Vova,</t>
  </si>
  <si>
    <t>vovakisera@gmail.com</t>
  </si>
  <si>
    <t>Vridian</t>
  </si>
  <si>
    <t xml:space="preserve">Vridian, </t>
  </si>
  <si>
    <t>vridianmusic@gmail.com</t>
  </si>
  <si>
    <t>DJ Patife</t>
  </si>
  <si>
    <t>Wagner,</t>
  </si>
  <si>
    <t>info@djpatife.com.br</t>
  </si>
  <si>
    <t>https://ra.co/dj/djpatife</t>
  </si>
  <si>
    <t>Wally Callerio</t>
  </si>
  <si>
    <t>Wally,</t>
  </si>
  <si>
    <t>wally@dufflebagrecords.com</t>
  </si>
  <si>
    <t>Walmer Convenience</t>
  </si>
  <si>
    <t>Walmer,</t>
  </si>
  <si>
    <t>walmer.convenience@gmail.com</t>
  </si>
  <si>
    <t>Tropical Heat</t>
  </si>
  <si>
    <t>Wasabi,</t>
  </si>
  <si>
    <t>tropicalheatrecords@gmail.com</t>
  </si>
  <si>
    <t>https://ra.co/dj/tropicalheat</t>
  </si>
  <si>
    <t>Washerman (Drumpoet Community)</t>
  </si>
  <si>
    <t>washermanmusic@gmail.com</t>
  </si>
  <si>
    <t>Watsche</t>
  </si>
  <si>
    <t>Watsche,</t>
  </si>
  <si>
    <t>booking@yoirecords.com</t>
  </si>
  <si>
    <t>Wax Motif</t>
  </si>
  <si>
    <t>Wax,</t>
  </si>
  <si>
    <t>info@waxmotif.com</t>
  </si>
  <si>
    <t>Wehbba</t>
  </si>
  <si>
    <t>Wehbba,</t>
  </si>
  <si>
    <t>info@djwehbba.com</t>
  </si>
  <si>
    <t>wehbba@djwehbba.com</t>
  </si>
  <si>
    <t>Wassu</t>
  </si>
  <si>
    <t>Weston,</t>
  </si>
  <si>
    <t>wbutle14@gmail.com</t>
  </si>
  <si>
    <t>Wheats</t>
  </si>
  <si>
    <t>Wheats,</t>
  </si>
  <si>
    <t>wheatspromo@gmail.com</t>
  </si>
  <si>
    <t>Wigbert</t>
  </si>
  <si>
    <t>Wigbert,</t>
  </si>
  <si>
    <t>wigbert@wigbertlive.com</t>
  </si>
  <si>
    <t>DJ W!ld</t>
  </si>
  <si>
    <t xml:space="preserve">Wild, </t>
  </si>
  <si>
    <t>djwild@catwashrecords.com</t>
  </si>
  <si>
    <t>https://ra.co/dj/djw!ld</t>
  </si>
  <si>
    <t>Hybrasil</t>
  </si>
  <si>
    <t>bookings@hybrasil-music.com</t>
  </si>
  <si>
    <t>djwillkinsella@gmail.com</t>
  </si>
  <si>
    <t>hybrasilmedia@gmail.com</t>
  </si>
  <si>
    <t>will@hybrasil-music.com</t>
  </si>
  <si>
    <t>Sabo (aka William Sabatini)</t>
  </si>
  <si>
    <t>djsabo@gmail.com</t>
  </si>
  <si>
    <t>Will Clarke</t>
  </si>
  <si>
    <t>will@djwillclarke.com</t>
  </si>
  <si>
    <t>Will Eastman</t>
  </si>
  <si>
    <t>will.eastman@gmail.com</t>
  </si>
  <si>
    <t>Will Saul</t>
  </si>
  <si>
    <t>will@simplerecords.co.uk</t>
  </si>
  <si>
    <t>promo@djwillclarke.com</t>
  </si>
  <si>
    <t>Willem Gribnau</t>
  </si>
  <si>
    <t xml:space="preserve">Willem, </t>
  </si>
  <si>
    <t>willemgribnaucontact@gmail.com</t>
  </si>
  <si>
    <t>William Alonso</t>
  </si>
  <si>
    <t>walonso96@gmail.com</t>
  </si>
  <si>
    <t>William Kiss</t>
  </si>
  <si>
    <t>williamkissofficial@gmail.com</t>
  </si>
  <si>
    <t>Whiney</t>
  </si>
  <si>
    <t xml:space="preserve">William, </t>
  </si>
  <si>
    <t>williamjhine@googlemail.com</t>
  </si>
  <si>
    <t>Willis Haltom</t>
  </si>
  <si>
    <t>Willis,</t>
  </si>
  <si>
    <t>willis.asylum@gmail.com</t>
  </si>
  <si>
    <t>Willy Joy</t>
  </si>
  <si>
    <t>Willy,</t>
  </si>
  <si>
    <t>willyjoy@gmail.com</t>
  </si>
  <si>
    <t>hEDzUP Records</t>
  </si>
  <si>
    <t>Wlad,</t>
  </si>
  <si>
    <t>hedzuprecords@gmail.com</t>
  </si>
  <si>
    <t>Wolf + Lamb</t>
  </si>
  <si>
    <t>wolf@crewlove.us</t>
  </si>
  <si>
    <t>Wookieboy</t>
  </si>
  <si>
    <t>wookieboy76@live.co.uk</t>
  </si>
  <si>
    <t>work cloud</t>
  </si>
  <si>
    <t>work,</t>
  </si>
  <si>
    <t>antonellocoghe@jato.it</t>
  </si>
  <si>
    <t>Wuez</t>
  </si>
  <si>
    <t xml:space="preserve">Wuez, </t>
  </si>
  <si>
    <t>wuez.contact@gmail.com</t>
  </si>
  <si>
    <t>Wyndell Long</t>
  </si>
  <si>
    <t xml:space="preserve">Wyndell, </t>
  </si>
  <si>
    <t>info@wyndelllong.com</t>
  </si>
  <si>
    <t>https://ra.co/dj/wyndelllong</t>
  </si>
  <si>
    <t>DJ X-Trio</t>
  </si>
  <si>
    <t>X-trio,</t>
  </si>
  <si>
    <t>djxtrio@live.com</t>
  </si>
  <si>
    <t>Xander</t>
  </si>
  <si>
    <t>alex.montgomerie@me.com</t>
  </si>
  <si>
    <t>Xashes</t>
  </si>
  <si>
    <t>xashesmusic@gmail.com</t>
  </si>
  <si>
    <t>George X</t>
  </si>
  <si>
    <t xml:space="preserve">Xatzis, </t>
  </si>
  <si>
    <t>xatzis12underground@gmail.com</t>
  </si>
  <si>
    <t>https://ra.co/dj/georgex</t>
  </si>
  <si>
    <t>Armless kid</t>
  </si>
  <si>
    <t>Xavier,</t>
  </si>
  <si>
    <t>armlesskid@gmail.com</t>
  </si>
  <si>
    <t>https://ra.co/dj/armlesskid</t>
  </si>
  <si>
    <t>Xavier Burt</t>
  </si>
  <si>
    <t>xavierburt@gmail.com</t>
  </si>
  <si>
    <t>Yacine Dessouki</t>
  </si>
  <si>
    <t>Yacine,</t>
  </si>
  <si>
    <t>ydessouki@gmail.com</t>
  </si>
  <si>
    <t>Yakovenko Vladimir</t>
  </si>
  <si>
    <t>Yakovenko,</t>
  </si>
  <si>
    <t>yakovev@hotmail.com</t>
  </si>
  <si>
    <t>Yamenedabooking,</t>
  </si>
  <si>
    <t>yamenedabooking@gmail.com</t>
  </si>
  <si>
    <t>Yaniv Tal</t>
  </si>
  <si>
    <t>Yaniv,</t>
  </si>
  <si>
    <t>promo@dj-all-in.de</t>
  </si>
  <si>
    <t>YAANO (d &amp; b)</t>
  </si>
  <si>
    <t>Yanno,</t>
  </si>
  <si>
    <t>yaanodnb@outlook.com</t>
  </si>
  <si>
    <t>Yaroslav Lenzyak</t>
  </si>
  <si>
    <t xml:space="preserve">Yaroslav, </t>
  </si>
  <si>
    <t>lenzyakyaroslav@gmail.com</t>
  </si>
  <si>
    <t>https://ra.co/dj/yaroslavlenzyak</t>
  </si>
  <si>
    <t>Yas Cepeda</t>
  </si>
  <si>
    <t>yascepeda.promodj@gmail.com</t>
  </si>
  <si>
    <t>Yasha F</t>
  </si>
  <si>
    <t>Yasha,</t>
  </si>
  <si>
    <t>radchenko.yakov@gmail.com</t>
  </si>
  <si>
    <t>Yaya</t>
  </si>
  <si>
    <t>promo@yayamusic.net</t>
  </si>
  <si>
    <t>Yaya,</t>
  </si>
  <si>
    <t>yaya@yayamusic.net</t>
  </si>
  <si>
    <t>Bonso</t>
  </si>
  <si>
    <t>Yiannis,</t>
  </si>
  <si>
    <t>bonso_1@hotmail.com</t>
  </si>
  <si>
    <t>Yogi p music,</t>
  </si>
  <si>
    <t>Yogi,</t>
  </si>
  <si>
    <t>yogipmusic@gmail.com</t>
  </si>
  <si>
    <t>Yogi Patel</t>
  </si>
  <si>
    <t>toyogi@yahoo.com</t>
  </si>
  <si>
    <t>YokOo</t>
  </si>
  <si>
    <t>YokOo,</t>
  </si>
  <si>
    <t>contact@djyokoo.com</t>
  </si>
  <si>
    <t>https://ra.co/dj/mapache</t>
  </si>
  <si>
    <t>YokoO (Satya)</t>
  </si>
  <si>
    <t>promos.for.yokoo@gmail.com</t>
  </si>
  <si>
    <t>Y¯r Kultura</t>
  </si>
  <si>
    <t xml:space="preserve">Yor, </t>
  </si>
  <si>
    <t>yorkultura@gmail.com</t>
  </si>
  <si>
    <t>Yosum Dub</t>
  </si>
  <si>
    <t>Yosum,</t>
  </si>
  <si>
    <t>reflectorrecords@outlook.com</t>
  </si>
  <si>
    <t>Yotto</t>
  </si>
  <si>
    <t xml:space="preserve">Yotto, </t>
  </si>
  <si>
    <t>yottopromos@gmail.com</t>
  </si>
  <si>
    <t>https://ra.co/dj/yotto</t>
  </si>
  <si>
    <t>Younes</t>
  </si>
  <si>
    <t>djy@telenet.be</t>
  </si>
  <si>
    <t>Yousef (Circus)</t>
  </si>
  <si>
    <t>Yousef,</t>
  </si>
  <si>
    <t>yousef_dj@yahoo.com</t>
  </si>
  <si>
    <t>Yusuf Kombo</t>
  </si>
  <si>
    <t>Yusuf,</t>
  </si>
  <si>
    <t>y2kombo@hotmail.com</t>
  </si>
  <si>
    <t>RGL</t>
  </si>
  <si>
    <t>Yusuke,</t>
  </si>
  <si>
    <t>riglychang@live.jp</t>
  </si>
  <si>
    <t>https://ra.co/dj/rgl</t>
  </si>
  <si>
    <t>Yvel &amp; Tristan</t>
  </si>
  <si>
    <t>Yvel &amp; Tristan,</t>
  </si>
  <si>
    <t>yvelandtristan@gmail.com</t>
  </si>
  <si>
    <t>Zac Stanton</t>
  </si>
  <si>
    <t xml:space="preserve">Zac, </t>
  </si>
  <si>
    <t>bookings.zacstanton@gmail.com</t>
  </si>
  <si>
    <t>Zaccaria Malak</t>
  </si>
  <si>
    <t xml:space="preserve">Zaccaria, </t>
  </si>
  <si>
    <t>zaccaria.malak@me.com</t>
  </si>
  <si>
    <t>https://ra.co/dj/zaccariamalak</t>
  </si>
  <si>
    <t>Zach Becks</t>
  </si>
  <si>
    <t>zachworld@gmail.com</t>
  </si>
  <si>
    <t>Zach Eberz</t>
  </si>
  <si>
    <t>zacharijah@gmail.com</t>
  </si>
  <si>
    <t>Zach (Pink Mammoth)</t>
  </si>
  <si>
    <t>zach@pinkmammoth.org</t>
  </si>
  <si>
    <t>Ethereal Future</t>
  </si>
  <si>
    <t xml:space="preserve">Zahid, </t>
  </si>
  <si>
    <t>zahid@futureforward.media</t>
  </si>
  <si>
    <t>https://ra.co/dj/etherealfuture</t>
  </si>
  <si>
    <t>Zakir</t>
  </si>
  <si>
    <t xml:space="preserve">Zakir, </t>
  </si>
  <si>
    <t>zakir_a87@mail.ru</t>
  </si>
  <si>
    <t>https://ra.co/dj/zakir</t>
  </si>
  <si>
    <t>Zeltak</t>
  </si>
  <si>
    <t xml:space="preserve">Zeltak, </t>
  </si>
  <si>
    <t>zeltak@gmx.de</t>
  </si>
  <si>
    <t>Zen Freeman</t>
  </si>
  <si>
    <t>Zen,</t>
  </si>
  <si>
    <t>zenf@mac.com</t>
  </si>
  <si>
    <t>Zero</t>
  </si>
  <si>
    <t>zerofficialuk@gmail.com</t>
  </si>
  <si>
    <t>Zlatnichi</t>
  </si>
  <si>
    <t xml:space="preserve">Zlatan, </t>
  </si>
  <si>
    <t>zlatan.muslic89@gmail.com</t>
  </si>
  <si>
    <t>Bosnia</t>
  </si>
  <si>
    <t>https://www.deejay.de/zlatnichi</t>
  </si>
  <si>
    <t>Zlatin</t>
  </si>
  <si>
    <t>Zlatin,</t>
  </si>
  <si>
    <t>zlatingradev@gmail.com</t>
  </si>
  <si>
    <t>SCI-FACT</t>
  </si>
  <si>
    <t xml:space="preserve">Zobol, </t>
  </si>
  <si>
    <t>scifact.records@gmail.com</t>
  </si>
  <si>
    <t>https://ra.co/dj/sci-fact</t>
  </si>
  <si>
    <t>zoi from talal and zoi (toronto)</t>
  </si>
  <si>
    <t xml:space="preserve">Zoi, </t>
  </si>
  <si>
    <t>zohaib.bakhtyar@gmail.com</t>
  </si>
  <si>
    <t>Jaffa surfa,</t>
  </si>
  <si>
    <t xml:space="preserve">Zoltan, </t>
  </si>
  <si>
    <t>jaffasurfa@icloud.com</t>
  </si>
  <si>
    <t>Zombie Nation (Turbo, Gigilo)</t>
  </si>
  <si>
    <t>promobox@zombienation.com</t>
  </si>
  <si>
    <t>Zph</t>
  </si>
  <si>
    <t>Zph,</t>
  </si>
  <si>
    <t>zphmusiccontact@gmail.com</t>
  </si>
  <si>
    <t>Zuleyka,</t>
  </si>
  <si>
    <t>zuleyka@gmail.com</t>
  </si>
  <si>
    <t>Zuzuka Poderosa</t>
  </si>
  <si>
    <t>Zuzuka,</t>
  </si>
  <si>
    <t>zuzukany@gmail.com</t>
  </si>
  <si>
    <t>DJEDJOTRONIC</t>
  </si>
  <si>
    <t>djedjotronic@gmail.com</t>
  </si>
  <si>
    <t>https://ra.co/dj/djedjotronic</t>
  </si>
  <si>
    <t>Iron Curtis (Teng, Hudd Traxx)</t>
  </si>
  <si>
    <t>ironcurtis_promo@gmx.de</t>
  </si>
  <si>
    <t>https://ra.co/dj/ironcurtis</t>
  </si>
  <si>
    <t>David Page</t>
  </si>
  <si>
    <t>info.davidpage@gmail.com</t>
  </si>
  <si>
    <t>Michael.Aniser,</t>
  </si>
  <si>
    <t>michael.aniser@gmail.com</t>
  </si>
  <si>
    <t>Noregularplay,</t>
  </si>
  <si>
    <t>noregularplay@gmail.com</t>
  </si>
  <si>
    <t>robbabicz@gmail.com</t>
  </si>
  <si>
    <t>DIRECT EMAIL</t>
  </si>
  <si>
    <t>Zoe Xenia</t>
  </si>
  <si>
    <t>Zoe,</t>
  </si>
  <si>
    <t>info@zoexenia.com</t>
  </si>
  <si>
    <t>Alan Walker</t>
  </si>
  <si>
    <t>alanthomaswalker@gmail.com</t>
  </si>
  <si>
    <t>AA</t>
  </si>
  <si>
    <t>usa</t>
  </si>
  <si>
    <t>Armin van Buuren</t>
  </si>
  <si>
    <t xml:space="preserve">Armin, </t>
  </si>
  <si>
    <t>armin@armin.nl</t>
  </si>
  <si>
    <t>https://ra.co/dj/arminvanbuuren</t>
  </si>
  <si>
    <t>Artbat</t>
  </si>
  <si>
    <t>artbatmusic@gmail.com</t>
  </si>
  <si>
    <t>https://ra.co/dj/artbat</t>
  </si>
  <si>
    <t>Ben Sterling</t>
  </si>
  <si>
    <t>bensterlingmusic@gmail.com</t>
  </si>
  <si>
    <t>https://ra.co/dj/bensterling</t>
  </si>
  <si>
    <t>ARTBAT</t>
  </si>
  <si>
    <t>martin@frameworks-agency.com</t>
  </si>
  <si>
    <t>https://ra.co/dj/bleid</t>
  </si>
  <si>
    <t>Don Diablo</t>
  </si>
  <si>
    <t xml:space="preserve">Diablo, </t>
  </si>
  <si>
    <t>dondiablopromo@gmail.com</t>
  </si>
  <si>
    <t>https://ra.co/dj/dondiablo</t>
  </si>
  <si>
    <t>Eddie Halliwell</t>
  </si>
  <si>
    <t>music@eddiehalliwell.com</t>
  </si>
  <si>
    <t>https://ra.co/dj/eddiehalliwell</t>
  </si>
  <si>
    <r>
      <rPr>
        <rFont val="Arial"/>
        <color rgb="FF000000"/>
        <sz val="10.0"/>
      </rPr>
      <t xml:space="preserve">We are </t>
    </r>
    <r>
      <rPr>
        <rFont val="Arial"/>
        <color rgb="FF1155CC"/>
        <sz val="10.0"/>
        <u/>
      </rPr>
      <t>free.com</t>
    </r>
  </si>
  <si>
    <t>ben@wearefree.com</t>
  </si>
  <si>
    <t>https://ra.co/dj/lns</t>
  </si>
  <si>
    <t>A list Management</t>
  </si>
  <si>
    <t>calamouti@a-listmgmt.com</t>
  </si>
  <si>
    <t>https://ra.co/dj/motorcitydrumensemble</t>
  </si>
  <si>
    <t>Offaiah</t>
  </si>
  <si>
    <t xml:space="preserve">Micky, </t>
  </si>
  <si>
    <t>micky@circleeightmgmt.com</t>
  </si>
  <si>
    <t>https://ra.co/dj/offaiah</t>
  </si>
  <si>
    <t>Grade Management</t>
  </si>
  <si>
    <t>Rag,</t>
  </si>
  <si>
    <t>rag@grademanagement.com</t>
  </si>
  <si>
    <t>https://ra.co/dj/rone</t>
  </si>
  <si>
    <t>Solardo</t>
  </si>
  <si>
    <t>solardo@outlook.com</t>
  </si>
  <si>
    <t>https://ra.co/dj/solardo</t>
  </si>
  <si>
    <t>JoshBakerMusic@mail.com</t>
  </si>
  <si>
    <t>https://www.facebook.com/joshbakerdj</t>
  </si>
  <si>
    <t>Mark Knight</t>
  </si>
  <si>
    <t>promos@djmarkknight.com</t>
  </si>
  <si>
    <t>Sebastien Leger</t>
  </si>
  <si>
    <t>sebastien@sebastienleger.net</t>
  </si>
  <si>
    <t>Stefano Noferini (Deeperfect)</t>
  </si>
  <si>
    <t>stefano@deeperfect.com</t>
  </si>
  <si>
    <t>16 Bit Lolitas</t>
  </si>
  <si>
    <t>aad@16bitlolitas.com</t>
  </si>
  <si>
    <t>Alle Farben</t>
  </si>
  <si>
    <t>allefarbenberlin@gmail.com</t>
  </si>
  <si>
    <t>Amine Edge</t>
  </si>
  <si>
    <t>info@amineedge.com</t>
  </si>
  <si>
    <t>Amine Edge &amp; DANCE (CUFF)</t>
  </si>
  <si>
    <t>thisiscuff@gmail.com</t>
  </si>
  <si>
    <t>An On Bast</t>
  </si>
  <si>
    <t>An,</t>
  </si>
  <si>
    <t>anna@anonbast.com</t>
  </si>
  <si>
    <t>Andi durrant</t>
  </si>
  <si>
    <t>Andi,</t>
  </si>
  <si>
    <t>music@andidurrant.com</t>
  </si>
  <si>
    <t>Axwell</t>
  </si>
  <si>
    <t>Axwell,</t>
  </si>
  <si>
    <t>promos@axwell.co.uk</t>
  </si>
  <si>
    <t>Benny Benassi</t>
  </si>
  <si>
    <t>Benny,</t>
  </si>
  <si>
    <t>benny@basicmusic.eu</t>
  </si>
  <si>
    <t>Black Traffic</t>
  </si>
  <si>
    <t>blacktrafficmusic19@gmail.com</t>
  </si>
  <si>
    <t>Bob Sinclar</t>
  </si>
  <si>
    <t>Bob,</t>
  </si>
  <si>
    <t>chris@yellowprod.fr</t>
  </si>
  <si>
    <t>Boreta Glitch Mob</t>
  </si>
  <si>
    <t>boreta@theglitchmob.com</t>
  </si>
  <si>
    <t>Caleb Calloway</t>
  </si>
  <si>
    <t>Caleb,</t>
  </si>
  <si>
    <t>calebcallowaymusic@gmail.com</t>
  </si>
  <si>
    <t>Callum - Toolroom Records</t>
  </si>
  <si>
    <t>Callum,</t>
  </si>
  <si>
    <t>callum@toolroomrecords.com</t>
  </si>
  <si>
    <t>Camelphat</t>
  </si>
  <si>
    <t>Camelphat,</t>
  </si>
  <si>
    <t>david.greaves83@gmail.com</t>
  </si>
  <si>
    <t>CamelPhat,</t>
  </si>
  <si>
    <t>djdavewhelan@hotmail.com</t>
  </si>
  <si>
    <t>promos@camilofranco.com</t>
  </si>
  <si>
    <t>Chus</t>
  </si>
  <si>
    <t>chuslesteban@stereo.productions</t>
  </si>
  <si>
    <t>CLAPTONE</t>
  </si>
  <si>
    <t>promo@claptone.com</t>
  </si>
  <si>
    <t>David Guetta</t>
  </si>
  <si>
    <t>promofor@davidguetta.com</t>
  </si>
  <si>
    <t>DJ Chuckie</t>
  </si>
  <si>
    <t>Clyde,</t>
  </si>
  <si>
    <t>promos@djchuckie.com</t>
  </si>
  <si>
    <t>djpppromos@gmail.com</t>
  </si>
  <si>
    <t>Dom Dolla</t>
  </si>
  <si>
    <t>james@intergalacticfantastic.co</t>
  </si>
  <si>
    <t>Doorly,</t>
  </si>
  <si>
    <t>tunesfordoorly@gmail.com</t>
  </si>
  <si>
    <t>Felix Kröcher</t>
  </si>
  <si>
    <t>felix@felixkroecher.com</t>
  </si>
  <si>
    <t>Felix Leiter</t>
  </si>
  <si>
    <t>djfelixleiter@gmail.com</t>
  </si>
  <si>
    <t>Fisher</t>
  </si>
  <si>
    <t>pnfisher1@gmail.com</t>
  </si>
  <si>
    <t>gabemusic@icloud.com</t>
  </si>
  <si>
    <t>Gordo</t>
  </si>
  <si>
    <t>tarakaofc@gmail.com</t>
  </si>
  <si>
    <t>Helsloot</t>
  </si>
  <si>
    <t>helslootmusic@gmail.com</t>
  </si>
  <si>
    <t>Henry Fong</t>
  </si>
  <si>
    <t>henryfongofficial@gmail.com</t>
  </si>
  <si>
    <t>Hot Since 82 (Get Physical, Noir, Moda)</t>
  </si>
  <si>
    <t>Daley,</t>
  </si>
  <si>
    <t>hotsince82@gmail.com</t>
  </si>
  <si>
    <t>Hybrid</t>
  </si>
  <si>
    <t xml:space="preserve">guysm </t>
  </si>
  <si>
    <t>healingsc@mac.com</t>
  </si>
  <si>
    <t>I Hate Models</t>
  </si>
  <si>
    <t>ihatemodel@gmail.com</t>
  </si>
  <si>
    <t>Joey London Style</t>
  </si>
  <si>
    <t xml:space="preserve">Joey, </t>
  </si>
  <si>
    <t>Joseph@JoeyLondon.co.uk</t>
  </si>
  <si>
    <t>John Gibbons</t>
  </si>
  <si>
    <t>Tracks,</t>
  </si>
  <si>
    <t>tracks@djjohngibbons.com</t>
  </si>
  <si>
    <t>John Summit</t>
  </si>
  <si>
    <t>promos@johnsummitmusic.com</t>
  </si>
  <si>
    <t>Judge Jules</t>
  </si>
  <si>
    <t>Judge,</t>
  </si>
  <si>
    <t>jules@judgejules.net</t>
  </si>
  <si>
    <t>Junior Pappa</t>
  </si>
  <si>
    <t>juniorpappa@gmail.com</t>
  </si>
  <si>
    <t>Lee Foss</t>
  </si>
  <si>
    <t>leefosspromos@gmail.com</t>
  </si>
  <si>
    <t>leefossdemos@gmail.com</t>
  </si>
  <si>
    <t>Leena Punks</t>
  </si>
  <si>
    <t>Leena,</t>
  </si>
  <si>
    <t>leena.punks@gmail.com</t>
  </si>
  <si>
    <t>lexlay (Cubbo)</t>
  </si>
  <si>
    <t>sergio@cubbo.net</t>
  </si>
  <si>
    <t>Lexlay (Happy Techno Music)</t>
  </si>
  <si>
    <t>promos@lexlaymusic.com</t>
  </si>
  <si>
    <t>Lilly Palmer</t>
  </si>
  <si>
    <t>Lilly,</t>
  </si>
  <si>
    <t>lillypalmerdj@gmail.com</t>
  </si>
  <si>
    <t>Martin Ikin</t>
  </si>
  <si>
    <t>martin@soulpurposerecords.com</t>
  </si>
  <si>
    <t>Matt Sassari</t>
  </si>
  <si>
    <t>promo@mattsassari.com</t>
  </si>
  <si>
    <t>MAXI MERAKI</t>
  </si>
  <si>
    <t>MAXI,</t>
  </si>
  <si>
    <t>bookings@maximeraki.com</t>
  </si>
  <si>
    <t>Me &amp; Her</t>
  </si>
  <si>
    <t>jennifer.swirta@gmail.com</t>
  </si>
  <si>
    <t>MELTX</t>
  </si>
  <si>
    <t>Melanie,</t>
  </si>
  <si>
    <t>meltxmusic@gmail.com</t>
  </si>
  <si>
    <t>Miguel Bastida</t>
  </si>
  <si>
    <t>miguelbastida@beonerecords.com</t>
  </si>
  <si>
    <t>Miss Monique</t>
  </si>
  <si>
    <t xml:space="preserve">Monique, </t>
  </si>
  <si>
    <t>djmissmonique@gmail.com</t>
  </si>
  <si>
    <t>Moonboots</t>
  </si>
  <si>
    <t>Pete</t>
  </si>
  <si>
    <t>moonbootsdisco@gmail.com</t>
  </si>
  <si>
    <t>Nora En Pure</t>
  </si>
  <si>
    <t>Nora,</t>
  </si>
  <si>
    <t>noraenpuremusic@gmail.com</t>
  </si>
  <si>
    <t>Oliver Heldens / HI-LO</t>
  </si>
  <si>
    <t>oliverheldens@gmail.com</t>
  </si>
  <si>
    <t>PEACE MAKER!</t>
  </si>
  <si>
    <t>peacemakermusic.official@gmail.com</t>
  </si>
  <si>
    <t>Philip George</t>
  </si>
  <si>
    <t>philipgeorge.promo@gmail.com</t>
  </si>
  <si>
    <t>Priya Sen</t>
  </si>
  <si>
    <t xml:space="preserve">Priya, </t>
  </si>
  <si>
    <t>priya.senxo@gmail.com</t>
  </si>
  <si>
    <t>Ricky Castelli</t>
  </si>
  <si>
    <t>Ricky,</t>
  </si>
  <si>
    <t>info@rickycastelli.com</t>
  </si>
  <si>
    <t>Ricky simmonds</t>
  </si>
  <si>
    <t>rickysimmondsdj@live.com</t>
  </si>
  <si>
    <t>Romy Janssen</t>
  </si>
  <si>
    <t>Romy,</t>
  </si>
  <si>
    <t>contact@romy-janssen.com</t>
  </si>
  <si>
    <t>Roog</t>
  </si>
  <si>
    <t>info@djroog.com</t>
  </si>
  <si>
    <t>Saffron Stone</t>
  </si>
  <si>
    <t>Saffron,</t>
  </si>
  <si>
    <t>saffronstonedj@gmail.com</t>
  </si>
  <si>
    <t>Sam Divine</t>
  </si>
  <si>
    <t>samdivine007@gmail.com</t>
  </si>
  <si>
    <t>Sarah,</t>
  </si>
  <si>
    <t>sarahstorypromo@gmail.com</t>
  </si>
  <si>
    <t>seblegeramsterdam@gmail.com</t>
  </si>
  <si>
    <t>seblegerpromo@yahoo.com</t>
  </si>
  <si>
    <t>shallocin@gmail.com</t>
  </si>
  <si>
    <t>contact@sirushood.com</t>
  </si>
  <si>
    <t>mark@solardo.net</t>
  </si>
  <si>
    <t>Stephan Jolk</t>
  </si>
  <si>
    <t>stephanjolk@gmail.com</t>
  </si>
  <si>
    <t>Toolroom Records (Matt Smallwood)</t>
  </si>
  <si>
    <t>matt@toolroomrecords.com</t>
  </si>
  <si>
    <t>Anjunabeats</t>
  </si>
  <si>
    <t>Anjunabeats,</t>
  </si>
  <si>
    <t>corentin@anjunabeats.com</t>
  </si>
  <si>
    <t>Danny Howard - BBC Radio 1</t>
  </si>
  <si>
    <t>music@djdannyhoward.com</t>
  </si>
  <si>
    <t>James Hype</t>
  </si>
  <si>
    <t>james@jameshype.com</t>
  </si>
  <si>
    <t>John Culter</t>
  </si>
  <si>
    <t>info@johnculter.com</t>
  </si>
  <si>
    <t>Kolsch</t>
  </si>
  <si>
    <t>info@kolschofficial.com</t>
  </si>
  <si>
    <t>NEST HQ</t>
  </si>
  <si>
    <t xml:space="preserve">Neal, </t>
  </si>
  <si>
    <t>neal@nesthq.com</t>
  </si>
  <si>
    <t>Sander Van Doorn</t>
  </si>
  <si>
    <t>promos@sandervandoorn.com</t>
  </si>
  <si>
    <t>Spartaque</t>
  </si>
  <si>
    <t>spartaque@yahoo.com</t>
  </si>
  <si>
    <t>Urmet K</t>
  </si>
  <si>
    <t>Urmet,</t>
  </si>
  <si>
    <t>urmet@viestyling.com</t>
  </si>
  <si>
    <t>VIZANO</t>
  </si>
  <si>
    <t>promos@viktoreus.com</t>
  </si>
  <si>
    <t>Desperate Housevibez</t>
  </si>
  <si>
    <t>patrick.sole@gmx.net</t>
  </si>
  <si>
    <t>https://ra.co/dj/desperatehousevibez</t>
  </si>
  <si>
    <t>Jack Bassy</t>
  </si>
  <si>
    <t>jackbassford@gmail.com</t>
  </si>
  <si>
    <t>https://ra.co/dj/jackbassy</t>
  </si>
  <si>
    <t>Karsao Lasar</t>
  </si>
  <si>
    <t xml:space="preserve">Korsao, </t>
  </si>
  <si>
    <t>korsao.lasar@gmail.com</t>
  </si>
  <si>
    <t>https://ra.co/dj/karsaolasar</t>
  </si>
  <si>
    <t>Levi Bruce</t>
  </si>
  <si>
    <t xml:space="preserve">Levi, </t>
  </si>
  <si>
    <t>hi@levibruce.com</t>
  </si>
  <si>
    <t>https://ra.co/dj/levibruce</t>
  </si>
  <si>
    <t>Luminaere</t>
  </si>
  <si>
    <t>Luminaere,</t>
  </si>
  <si>
    <t>luminaere.contact@gmail.com</t>
  </si>
  <si>
    <t>https://ra.co/dj/luminaere</t>
  </si>
  <si>
    <t>R!SE</t>
  </si>
  <si>
    <t>john_rise@live.com</t>
  </si>
  <si>
    <t>https://ra.co/dj/r!se</t>
  </si>
  <si>
    <t>Richu M</t>
  </si>
  <si>
    <t xml:space="preserve">Richu, </t>
  </si>
  <si>
    <t>richu.matajczak@gmail.com</t>
  </si>
  <si>
    <t>https://ra.co/dj/richum</t>
  </si>
  <si>
    <t>Rising Sun (live)</t>
  </si>
  <si>
    <t>rsn@risingsunritual.com</t>
  </si>
  <si>
    <t>https://ra.co/dj/risingsun</t>
  </si>
  <si>
    <t>RNR AA</t>
  </si>
  <si>
    <t>DJ.RNR1@gmail.com</t>
  </si>
  <si>
    <t>https://ra.co/dj/rnraa</t>
  </si>
  <si>
    <t>reallyhappening@gmail.com</t>
  </si>
  <si>
    <t>https://ra.co/dj/shed</t>
  </si>
  <si>
    <t>Taban</t>
  </si>
  <si>
    <t>Schwabe,</t>
  </si>
  <si>
    <t>schwabe.testera@gmail.com</t>
  </si>
  <si>
    <t>https://ra.co/dj/taban</t>
  </si>
  <si>
    <t>Regimant Simas</t>
  </si>
  <si>
    <t>Simas</t>
  </si>
  <si>
    <t>regimant.simas@gmail.com</t>
  </si>
  <si>
    <t>https://ra.co/dj/technasia</t>
  </si>
  <si>
    <t>was / is</t>
  </si>
  <si>
    <t>tony@iswaswasis.com</t>
  </si>
  <si>
    <t>https://ra.co/dj/was/is</t>
  </si>
  <si>
    <t>WeGotThisCovered</t>
  </si>
  <si>
    <t>matt@wegotthiscovered.com</t>
  </si>
  <si>
    <t>https://ra.co/dj/wegotthiscovered</t>
  </si>
  <si>
    <t>Yovav</t>
  </si>
  <si>
    <t xml:space="preserve">Yovav, </t>
  </si>
  <si>
    <t>yovazy@gmail.com</t>
  </si>
  <si>
    <t>https://ra.co/dj/yovav</t>
  </si>
  <si>
    <t>Zam Zam</t>
  </si>
  <si>
    <t>zamzamsounds@gmail.com</t>
  </si>
  <si>
    <t>https://ra.co/dj/zamzam</t>
  </si>
  <si>
    <t>Aaron Lewis</t>
  </si>
  <si>
    <t>aaronlewis.spinstart@hotmail.com</t>
  </si>
  <si>
    <t>Adri Guyot</t>
  </si>
  <si>
    <t>Adri,</t>
  </si>
  <si>
    <t>adri.guyot@gmail.com</t>
  </si>
  <si>
    <t>Against All Odds</t>
  </si>
  <si>
    <t>dudidu229@gmail.com</t>
  </si>
  <si>
    <t>akyllap@gmail.com</t>
  </si>
  <si>
    <t>akyllap,</t>
  </si>
  <si>
    <t>Alfon Buiss</t>
  </si>
  <si>
    <t>Alfon,</t>
  </si>
  <si>
    <t>alibiuss@gmail.com</t>
  </si>
  <si>
    <t>Amanda Hlengwa</t>
  </si>
  <si>
    <t>Amanda,</t>
  </si>
  <si>
    <t>amanda@soulisticagency.africa</t>
  </si>
  <si>
    <t>Andrew Macdonald</t>
  </si>
  <si>
    <t>amac506@gmail.com</t>
  </si>
  <si>
    <t>Antoine Lecomte</t>
  </si>
  <si>
    <t>lecomte.antoine7@gmail.com</t>
  </si>
  <si>
    <t>Barry Sanders</t>
  </si>
  <si>
    <t>type1online@googlemail.com</t>
  </si>
  <si>
    <t>Victor Salmon</t>
  </si>
  <si>
    <t>victorsalmonmusic@gmail.com</t>
  </si>
  <si>
    <t>Wesley S</t>
  </si>
  <si>
    <t>wesleys@me.com</t>
  </si>
  <si>
    <t>Andy Cerruti</t>
  </si>
  <si>
    <t>andy@fortknoxrecordings.com</t>
  </si>
  <si>
    <t>Benjamin Labrave</t>
  </si>
  <si>
    <t>benjamin@akwaabamusic.com</t>
  </si>
  <si>
    <t>a</t>
  </si>
  <si>
    <t>Booker</t>
  </si>
  <si>
    <t>https://ra.co/dj/aertprog</t>
  </si>
  <si>
    <t>Sweat Lodge Agency</t>
  </si>
  <si>
    <t>info@sweatlodgeagency.com</t>
  </si>
  <si>
    <t>https://ra.co/dj/alineraphael</t>
  </si>
  <si>
    <t>Agents of Time</t>
  </si>
  <si>
    <t>clive@evolutionartists.co.uk</t>
  </si>
  <si>
    <t>https://ra.co/dj/alixperez</t>
  </si>
  <si>
    <t>Solid AM Harvey Mckay</t>
  </si>
  <si>
    <t>booking@solid-am.com</t>
  </si>
  <si>
    <t>https://ra.co/dj/alvarocabana</t>
  </si>
  <si>
    <t>info@monkeytownmusic.com</t>
  </si>
  <si>
    <t>https://ra.co/dj/âme</t>
  </si>
  <si>
    <t>Heartthrob</t>
  </si>
  <si>
    <t>Katarzyna</t>
  </si>
  <si>
    <t>katarzyna@annexagency.co.uk</t>
  </si>
  <si>
    <t>https://ra.co/dj/anetha</t>
  </si>
  <si>
    <t>Samz</t>
  </si>
  <si>
    <t>samzholt@gmail.com</t>
  </si>
  <si>
    <t>https://ra.co/dj/anri</t>
  </si>
  <si>
    <t>Octopus Agents</t>
  </si>
  <si>
    <t>Zoran</t>
  </si>
  <si>
    <t>zoran@octopus-agents.com</t>
  </si>
  <si>
    <t>https://ra.co/dj/anthea</t>
  </si>
  <si>
    <t>Anastasia Kristensen</t>
  </si>
  <si>
    <t>Christine,</t>
  </si>
  <si>
    <t>christine@ibadanrecords.com</t>
  </si>
  <si>
    <t>https://ra.co/dj/arif</t>
  </si>
  <si>
    <t>Andrade</t>
  </si>
  <si>
    <t>Marina</t>
  </si>
  <si>
    <t>marina@arpiar.ro</t>
  </si>
  <si>
    <t>https://ra.co/dj/arpiar</t>
  </si>
  <si>
    <t>Earth Agency (Gilles Peterson)</t>
  </si>
  <si>
    <t>lauren@earth-agency.com</t>
  </si>
  <si>
    <t>https://ra.co/dj/benhoo</t>
  </si>
  <si>
    <t>Louis</t>
  </si>
  <si>
    <t>louis@allnightartists.com</t>
  </si>
  <si>
    <t>https://ra.co/dj/bftt</t>
  </si>
  <si>
    <t>Bicep (Booking)</t>
  </si>
  <si>
    <t>Oli</t>
  </si>
  <si>
    <t>oli@thisismusicltd.com</t>
  </si>
  <si>
    <t>https://ra.co/dj/boriswerner</t>
  </si>
  <si>
    <t>Audio Werner</t>
  </si>
  <si>
    <t>Matthew</t>
  </si>
  <si>
    <t>matthew.stuart@atcmanagement.com</t>
  </si>
  <si>
    <t>https://ra.co/dj/busyp</t>
  </si>
  <si>
    <t>Roche Madame (Autarkic)</t>
  </si>
  <si>
    <t>Anne Marie</t>
  </si>
  <si>
    <t>Annemarie@rochemadame.com</t>
  </si>
  <si>
    <t>Tim Hecker</t>
  </si>
  <si>
    <t>web@sunblind.net</t>
  </si>
  <si>
    <t>https://ra.co/dj/christopherrau</t>
  </si>
  <si>
    <t>Bambounou</t>
  </si>
  <si>
    <t>JP</t>
  </si>
  <si>
    <t>jp@anna-agency.com</t>
  </si>
  <si>
    <t>Onboard Music</t>
  </si>
  <si>
    <t>Laura</t>
  </si>
  <si>
    <t>Laura@onboardmusic.net</t>
  </si>
  <si>
    <t>https://ra.co/dj/cinthie</t>
  </si>
  <si>
    <t>Bjarki</t>
  </si>
  <si>
    <t>Elisza,</t>
  </si>
  <si>
    <t>eliza.ryan@gmail.com</t>
  </si>
  <si>
    <t>https://ra.co/dj/delanosmith</t>
  </si>
  <si>
    <t>Blawan</t>
  </si>
  <si>
    <t>James</t>
  </si>
  <si>
    <t>james@whatwedomgmt.com</t>
  </si>
  <si>
    <t>https://ra.co/dj/derrickcarter</t>
  </si>
  <si>
    <t>Lola Ed</t>
  </si>
  <si>
    <t>S</t>
  </si>
  <si>
    <t>s@lola-ed.com</t>
  </si>
  <si>
    <t>https://ra.co/dj/djebali</t>
  </si>
  <si>
    <t>Boddika</t>
  </si>
  <si>
    <t>jon@forward-artists.com</t>
  </si>
  <si>
    <t>https://ra.co/dj/djfettburger</t>
  </si>
  <si>
    <t>Bok Bok</t>
  </si>
  <si>
    <t>Clarissa,</t>
  </si>
  <si>
    <t>clarissa@robsoulrecordings.com</t>
  </si>
  <si>
    <t>https://ra.co/dj/djhype</t>
  </si>
  <si>
    <t xml:space="preserve">United Talent (Carl Cox) </t>
  </si>
  <si>
    <t>dave.alcock@unitedtalent.com</t>
  </si>
  <si>
    <t>Jon Hopkins</t>
  </si>
  <si>
    <t>Raffael</t>
  </si>
  <si>
    <t>raffael@grenzbereich.ch</t>
  </si>
  <si>
    <t>https://ra.co/dj/djtlr</t>
  </si>
  <si>
    <t>W Agency Germany</t>
  </si>
  <si>
    <t>Sebastian</t>
  </si>
  <si>
    <t>sebastian@w-agency.de</t>
  </si>
  <si>
    <t>https://ra.co/dj/dubfire</t>
  </si>
  <si>
    <t>Kasper Marott</t>
  </si>
  <si>
    <t>Joris,</t>
  </si>
  <si>
    <t>joris@zestzest.nl</t>
  </si>
  <si>
    <t>https://ra.co/dj/elysiacrampton</t>
  </si>
  <si>
    <t>Chimpo</t>
  </si>
  <si>
    <t>nick@ftmusic.net</t>
  </si>
  <si>
    <t>https://ra.co/dj/factoryfloor</t>
  </si>
  <si>
    <t>Cinthie</t>
  </si>
  <si>
    <t>contact@aertprog.com</t>
  </si>
  <si>
    <t>https://ra.co/dj/galcherlustwerk</t>
  </si>
  <si>
    <t>Colin Chiddle</t>
  </si>
  <si>
    <t>Obi</t>
  </si>
  <si>
    <t>obi@echolocationtalent.com</t>
  </si>
  <si>
    <t>https://ra.co/dj/gorgoncity</t>
  </si>
  <si>
    <t>Cosmin TRG</t>
  </si>
  <si>
    <t>booking@veerus.net</t>
  </si>
  <si>
    <t>https://ra.co/dj/gregbrockmann</t>
  </si>
  <si>
    <t>D-Bridge</t>
  </si>
  <si>
    <t>info@cliquebookings.com</t>
  </si>
  <si>
    <t>https://ra.co/dj/guyj</t>
  </si>
  <si>
    <t>D'Julz</t>
  </si>
  <si>
    <t>Mookie</t>
  </si>
  <si>
    <t>mookie@wearefree.com</t>
  </si>
  <si>
    <t>https://ra.co/dj/guymantzur</t>
  </si>
  <si>
    <t>Dâm-Funk</t>
  </si>
  <si>
    <t>Genny,</t>
  </si>
  <si>
    <t>genny@beatsidebookings.com</t>
  </si>
  <si>
    <t>https://ra.co/dj/helenahauff</t>
  </si>
  <si>
    <t>Emma,</t>
  </si>
  <si>
    <t>emma.banks@caa.com</t>
  </si>
  <si>
    <t>https://ra.co/dj/hifisean</t>
  </si>
  <si>
    <t>Deadbeat</t>
  </si>
  <si>
    <t>booking@dbartists.net</t>
  </si>
  <si>
    <t>https://ra.co/dj/idrissd</t>
  </si>
  <si>
    <t>Jennifer Cardini / gheist / Marcus Worgull</t>
  </si>
  <si>
    <t xml:space="preserve">Noura, </t>
  </si>
  <si>
    <t>noura.labbani@starling.fm</t>
  </si>
  <si>
    <t>https://ra.co/dj/intergalacticgary</t>
  </si>
  <si>
    <t>management@snatchrecords.com</t>
  </si>
  <si>
    <t>https://ra.co/dj/jamesblake</t>
  </si>
  <si>
    <t>Dinky</t>
  </si>
  <si>
    <t>tom@blackbouwie.com</t>
  </si>
  <si>
    <t>https://ra.co/dj/janoberländer</t>
  </si>
  <si>
    <t>Triangle Agency</t>
  </si>
  <si>
    <t>julia@triangleagency.com</t>
  </si>
  <si>
    <t>https://ra.co/dj/jeroensearch</t>
  </si>
  <si>
    <t>The Wild Seeds (Max Cooper)</t>
  </si>
  <si>
    <t>james@thewildseeds.com</t>
  </si>
  <si>
    <t>https://ra.co/dj/jessecalosso</t>
  </si>
  <si>
    <t>Orchid AM (DJ Bone)</t>
  </si>
  <si>
    <t>alberto@orchid-am.com</t>
  </si>
  <si>
    <t>https://ra.co/dj/joakim</t>
  </si>
  <si>
    <t>Salvatore</t>
  </si>
  <si>
    <t>salvatore@orbeat.com</t>
  </si>
  <si>
    <t>https://ra.co/dj/joeydaniel</t>
  </si>
  <si>
    <t>DJ Hype</t>
  </si>
  <si>
    <t>Debbie,</t>
  </si>
  <si>
    <t>debbie@lb-agency.net</t>
  </si>
  <si>
    <t>https://ra.co/dj/johndaly</t>
  </si>
  <si>
    <t>Jeroen</t>
  </si>
  <si>
    <t>jeroen@sourceartists.net</t>
  </si>
  <si>
    <t>https://ra.co/dj/jorel</t>
  </si>
  <si>
    <t>Unmute NL</t>
  </si>
  <si>
    <t>bookings@unmute.nl</t>
  </si>
  <si>
    <t>https://ra.co/dj/juanatkins</t>
  </si>
  <si>
    <t>DJ normal 4</t>
  </si>
  <si>
    <t>Ali,</t>
  </si>
  <si>
    <t>ali@warmagency.com</t>
  </si>
  <si>
    <t>https://ra.co/dj/juanmaclean</t>
  </si>
  <si>
    <t>leo@mn2s.com</t>
  </si>
  <si>
    <t>https://ra.co/dj/kaspermarott</t>
  </si>
  <si>
    <t>DJ Pete</t>
  </si>
  <si>
    <t>M</t>
  </si>
  <si>
    <t>mbetts@paradigmagency.com</t>
  </si>
  <si>
    <t>https://ra.co/dj/katemiller</t>
  </si>
  <si>
    <t>DJ Pierre</t>
  </si>
  <si>
    <t>saywhatlabel@gmail.com</t>
  </si>
  <si>
    <t>https://ra.co/dj/keithcarnal</t>
  </si>
  <si>
    <t>DJ Rush</t>
  </si>
  <si>
    <t>Marco</t>
  </si>
  <si>
    <t>marco@uponyou-records.com</t>
  </si>
  <si>
    <t>https://ra.co/dj/kevinknapp</t>
  </si>
  <si>
    <t>Subotage.com</t>
  </si>
  <si>
    <t>Maria</t>
  </si>
  <si>
    <t>maria@subotage.com</t>
  </si>
  <si>
    <t>https://ra.co/dj/kyodai</t>
  </si>
  <si>
    <t>Meteo</t>
  </si>
  <si>
    <t>meteo@snafu.de</t>
  </si>
  <si>
    <t>https://ra.co/dj/laurenlane</t>
  </si>
  <si>
    <t>NGE Booking (Jamie Jones, Patrick Topping, Alan Fitzpatrick)</t>
  </si>
  <si>
    <t>Tommi</t>
  </si>
  <si>
    <t>tommi@nge-booking.com</t>
  </si>
  <si>
    <t>The Orb</t>
  </si>
  <si>
    <t>orbmanager@gmail.com</t>
  </si>
  <si>
    <t>https://ra.co/dj/lawrenceledoux</t>
  </si>
  <si>
    <t>Joris</t>
  </si>
  <si>
    <t>joris@radar-agency.com</t>
  </si>
  <si>
    <t>https://ra.co/dj/lazarehoche</t>
  </si>
  <si>
    <t>Ctrl Frk (sammy virji)</t>
  </si>
  <si>
    <t>michael@ctrlfrk.co.uk</t>
  </si>
  <si>
    <t>https://ra.co/dj/leecurtiss</t>
  </si>
  <si>
    <t>Geist Agency (Dave Harrington)</t>
  </si>
  <si>
    <t>Goli</t>
  </si>
  <si>
    <t>goli@geist-agency.com</t>
  </si>
  <si>
    <t>https://ra.co/dj/lissarroca</t>
  </si>
  <si>
    <t>My Favourite Freaks</t>
  </si>
  <si>
    <t>booking@myfavouritefreaks.com</t>
  </si>
  <si>
    <t>https://ra.co/dj/luciano</t>
  </si>
  <si>
    <t>Minco</t>
  </si>
  <si>
    <t>Doris,</t>
  </si>
  <si>
    <t>doris@toutpartout.be</t>
  </si>
  <si>
    <t>https://ra.co/dj/makcim/kristina</t>
  </si>
  <si>
    <t>Grandmaster Flasg</t>
  </si>
  <si>
    <t>bookings@grandmasterflash.com</t>
  </si>
  <si>
    <t>https://ra.co/dj/mannella</t>
  </si>
  <si>
    <t>Moody Mehran</t>
  </si>
  <si>
    <t>booking@partysan.net</t>
  </si>
  <si>
    <t>https://ra.co/dj/marcromboy</t>
  </si>
  <si>
    <t>LB Agency (Aphex Twin)</t>
  </si>
  <si>
    <t>Marcus</t>
  </si>
  <si>
    <t>marcus@lb-agency.net</t>
  </si>
  <si>
    <t>https://ra.co/dj/markreeve</t>
  </si>
  <si>
    <t>sara@saevi-agency.de</t>
  </si>
  <si>
    <t>https://ra.co/dj/marlonhoffstadt</t>
  </si>
  <si>
    <t>Ninos Du Brasil (live)</t>
  </si>
  <si>
    <t>Mia</t>
  </si>
  <si>
    <t>mia@lb-agency.net</t>
  </si>
  <si>
    <t>https://ra.co/dj/marwansabb</t>
  </si>
  <si>
    <t>Swinque</t>
  </si>
  <si>
    <t>Jo</t>
  </si>
  <si>
    <t>jg@swinque.com</t>
  </si>
  <si>
    <t>https://ra.co/dj/maskiloman</t>
  </si>
  <si>
    <t>Objekt</t>
  </si>
  <si>
    <t>management@mark-reeve.com</t>
  </si>
  <si>
    <t>https://ra.co/dj/mehmetaslan</t>
  </si>
  <si>
    <t>Mendy Indigo</t>
  </si>
  <si>
    <t xml:space="preserve">Mendy, </t>
  </si>
  <si>
    <t>booking@mendyindigo.com</t>
  </si>
  <si>
    <t>https://ra.co/dj/mendyindigo</t>
  </si>
  <si>
    <t>Nanook of the North</t>
  </si>
  <si>
    <t>Stefan and Piotr,</t>
  </si>
  <si>
    <t>booking@denovali.com</t>
  </si>
  <si>
    <t>https://ra.co/dj/nanookofthenorth</t>
  </si>
  <si>
    <t>Eclair Fifi</t>
  </si>
  <si>
    <t>d@outofthestorm.net</t>
  </si>
  <si>
    <t>https://ra.co/dj/nickcurly</t>
  </si>
  <si>
    <t>Higher Ground Germany (Lakuti)</t>
  </si>
  <si>
    <t>alexandra@higher-ground.de</t>
  </si>
  <si>
    <t>john@higher-ground.de</t>
  </si>
  <si>
    <t xml:space="preserve">Audio Werner </t>
  </si>
  <si>
    <t>booking@audiowerner.com</t>
  </si>
  <si>
    <t>https://ra.co/dj/outstrip</t>
  </si>
  <si>
    <t>Aboisystem</t>
  </si>
  <si>
    <t>Fukuhuma,</t>
  </si>
  <si>
    <t>fukuhama@asobisystem.com</t>
  </si>
  <si>
    <t>https://ra.co/dj/pablotarno</t>
  </si>
  <si>
    <t>Fabio &amp; Grooverider</t>
  </si>
  <si>
    <t>info@fabioandgroove.com</t>
  </si>
  <si>
    <t>https://ra.co/dj/pavelludin</t>
  </si>
  <si>
    <t>Rahul</t>
  </si>
  <si>
    <t>rahul.s@oml.in</t>
  </si>
  <si>
    <t>https://ra.co/dj/pessimist</t>
  </si>
  <si>
    <t>Mensch Booking</t>
  </si>
  <si>
    <t>Elie,</t>
  </si>
  <si>
    <t>elie@mensch-booking.com</t>
  </si>
  <si>
    <t>https://ra.co/dj/plaid</t>
  </si>
  <si>
    <t>The Mothership Agency (rRoxymore)</t>
  </si>
  <si>
    <t>alejandro@themothershipagency.com</t>
  </si>
  <si>
    <t>https://ra.co/dj/raye</t>
  </si>
  <si>
    <t>Nieks,</t>
  </si>
  <si>
    <t>rieks@octopus-agents.com</t>
  </si>
  <si>
    <t>https://ra.co/dj/rickwade</t>
  </si>
  <si>
    <t>Scuba</t>
  </si>
  <si>
    <t>chris@uaagency.co.uk</t>
  </si>
  <si>
    <t>https://ra.co/dj/ronobvious</t>
  </si>
  <si>
    <t>FINA Agency</t>
  </si>
  <si>
    <t>Simon</t>
  </si>
  <si>
    <t>simon@thefinaagency.com</t>
  </si>
  <si>
    <t>https://ra.co/dj/saktu</t>
  </si>
  <si>
    <t>Paradigm Agency</t>
  </si>
  <si>
    <t>mbraun@paradigmagency.com</t>
  </si>
  <si>
    <t>https://ra.co/dj/sanproper</t>
  </si>
  <si>
    <t>booking@lucianocadenza.com</t>
  </si>
  <si>
    <t>https://ra.co/dj/serkin</t>
  </si>
  <si>
    <t>Fred P</t>
  </si>
  <si>
    <t>Rob</t>
  </si>
  <si>
    <t>rob@spinartistagency.com</t>
  </si>
  <si>
    <t>https://ra.co/dj/sian</t>
  </si>
  <si>
    <t>jim.oregan@paradigmagency.com</t>
  </si>
  <si>
    <t>https://ra.co/dj/skream</t>
  </si>
  <si>
    <t>Danse Noire (LABEL)</t>
  </si>
  <si>
    <t>raphael@dansenoire.com</t>
  </si>
  <si>
    <t>https://ra.co/dj/somechemistry</t>
  </si>
  <si>
    <t>Surgeon</t>
  </si>
  <si>
    <t>MS</t>
  </si>
  <si>
    <t>ms@macorma.com</t>
  </si>
  <si>
    <t>https://ra.co/dj/stephaniesykes</t>
  </si>
  <si>
    <t>Carpet Agency</t>
  </si>
  <si>
    <t>rui@carpetagency.com</t>
  </si>
  <si>
    <t>https://ra.co/dj/stereociti</t>
  </si>
  <si>
    <t>Galcher Lustwerk</t>
  </si>
  <si>
    <t>Ralf</t>
  </si>
  <si>
    <t>ralf@vdhaardt.com</t>
  </si>
  <si>
    <t>https://ra.co/dj/stimming</t>
  </si>
  <si>
    <t>ballerssocial@gmail.com</t>
  </si>
  <si>
    <t>https://ra.co/dj/taleofus</t>
  </si>
  <si>
    <t>maria@keller-label.de</t>
  </si>
  <si>
    <t>https://ra.co/dj/theadvent</t>
  </si>
  <si>
    <t>Lovecity Central Mike Shannon, Akufen, Guillaume &amp; The Coutu Dumont</t>
  </si>
  <si>
    <t>V</t>
  </si>
  <si>
    <t>v@lovecity-central.com</t>
  </si>
  <si>
    <t>https://ra.co/dj/traxx</t>
  </si>
  <si>
    <t>Tyree Cooper</t>
  </si>
  <si>
    <t>Carin,</t>
  </si>
  <si>
    <t>carin@outer-agency.com</t>
  </si>
  <si>
    <t>https://ra.co/dj/tsepo</t>
  </si>
  <si>
    <t>Frameworks Agency (Herrensauna XXL0</t>
  </si>
  <si>
    <t>booking@frameworks-agency.com</t>
  </si>
  <si>
    <t>https://ra.co/dj/vril</t>
  </si>
  <si>
    <t>MCDE</t>
  </si>
  <si>
    <t>Bruno</t>
  </si>
  <si>
    <t>bruno@circuit-online.de</t>
  </si>
  <si>
    <t>https://ra.co/dj/weiss</t>
  </si>
  <si>
    <t>Werkbookings</t>
  </si>
  <si>
    <t>info@weownthenitenyc.com</t>
  </si>
  <si>
    <t>https://ra.co/dj/weownthenight</t>
  </si>
  <si>
    <t>Urban Agency (d&amp;b agency)</t>
  </si>
  <si>
    <t>info@urbanagency.co.uk</t>
  </si>
  <si>
    <t>https://ra.co/dj/yakovev</t>
  </si>
  <si>
    <t>Zenker Brothers</t>
  </si>
  <si>
    <t>info@metalposition.com</t>
  </si>
  <si>
    <t>https://ra.co/dj/zenkerbrothers</t>
  </si>
  <si>
    <t xml:space="preserve">Alex Neri </t>
  </si>
  <si>
    <t>info@dnzagency.com</t>
  </si>
  <si>
    <t>https://soundcloud.com/alexneridj</t>
  </si>
  <si>
    <t xml:space="preserve">Niels, </t>
  </si>
  <si>
    <t>niels@meanwhile.nl</t>
  </si>
  <si>
    <t>https://www.facebook.com/djboriswerner</t>
  </si>
  <si>
    <t>Arai Agency</t>
  </si>
  <si>
    <t>j@arai.agency</t>
  </si>
  <si>
    <t>https://www.facebook.com/djfranckroger</t>
  </si>
  <si>
    <t>Eris Drew</t>
  </si>
  <si>
    <t>booking@t4tluvnrg.com</t>
  </si>
  <si>
    <t>https://www.facebook.com/ErisDrewArtistPage</t>
  </si>
  <si>
    <t>Eversines</t>
  </si>
  <si>
    <t>bookings@one-eye-witness.com</t>
  </si>
  <si>
    <t>https://www.facebook.com/Eversines</t>
  </si>
  <si>
    <t>Extrawelt</t>
  </si>
  <si>
    <t>robin@w-agency.de</t>
  </si>
  <si>
    <t>https://www.facebook.com/extrawelt.live</t>
  </si>
  <si>
    <t>Quest (Booking)</t>
  </si>
  <si>
    <t>luca@roofbooking.com</t>
  </si>
  <si>
    <t>https://www.facebook.com/Quest.wax/</t>
  </si>
  <si>
    <t>ryan@thebullittagency.com</t>
  </si>
  <si>
    <t>https://www.facebook.com/ShonkyMusic</t>
  </si>
  <si>
    <t>Bright Lights Big City Agency (
Benjamin Damage)</t>
  </si>
  <si>
    <t xml:space="preserve">Juliette, </t>
  </si>
  <si>
    <t>juliette@blbcagency.com</t>
  </si>
  <si>
    <t>https://www.facebook.com/Sweely-167407920320429</t>
  </si>
  <si>
    <t>Baauer</t>
  </si>
  <si>
    <t>rob@thepool-london.com</t>
  </si>
  <si>
    <t>https://www.thepool-london.com/</t>
  </si>
  <si>
    <t>Lilly Palmer (Cheeky Bookings)</t>
  </si>
  <si>
    <t>office@cheekybookings.ch</t>
  </si>
  <si>
    <t>Thibaut Veys</t>
  </si>
  <si>
    <t>Thibaut,</t>
  </si>
  <si>
    <t>thibaut@pieces.live</t>
  </si>
  <si>
    <t>bogdan@contemporan.eu</t>
  </si>
  <si>
    <t xml:space="preserve">Gene on Earth </t>
  </si>
  <si>
    <t>alexandre@pieces.live</t>
  </si>
  <si>
    <t>Lets get lost</t>
  </si>
  <si>
    <t>Geral,</t>
  </si>
  <si>
    <t>geral@letsgetlost.pt</t>
  </si>
  <si>
    <t>CAA</t>
  </si>
  <si>
    <t>jennifer.hammel@caa.com</t>
  </si>
  <si>
    <t>CAA (Maria May) Head of Electronic Music</t>
  </si>
  <si>
    <t>Maria.May,</t>
  </si>
  <si>
    <t>maria.may@caa.com</t>
  </si>
  <si>
    <t>Dasha Rush</t>
  </si>
  <si>
    <t>Michael.Mueller,</t>
  </si>
  <si>
    <t>michael.mueller@triangleagency.com</t>
  </si>
  <si>
    <t>David De Valera</t>
  </si>
  <si>
    <t>david@circulateonline.com</t>
  </si>
  <si>
    <t>David Lewis  Yoeri Van Der Zee</t>
  </si>
  <si>
    <t>Yoeri,</t>
  </si>
  <si>
    <t>yoeri@davidlewis.nl</t>
  </si>
  <si>
    <t>Delight Management</t>
  </si>
  <si>
    <t>Lindi,</t>
  </si>
  <si>
    <t>lindi@delightmgmt.com</t>
  </si>
  <si>
    <t>Eamon Chiffey</t>
  </si>
  <si>
    <t>Eamon,</t>
  </si>
  <si>
    <t>eamon@trebl.io</t>
  </si>
  <si>
    <t>Good Cop Bad Cap  Robby Towns</t>
  </si>
  <si>
    <t>Robby,</t>
  </si>
  <si>
    <t>robby@goodcopbadcop.com</t>
  </si>
  <si>
    <t>Invisible Hand agency</t>
  </si>
  <si>
    <t>claudio@invisiblehand.agency</t>
  </si>
  <si>
    <t>Late Nite Tuff Guy (Soapbox Agency)</t>
  </si>
  <si>
    <t>Trent,</t>
  </si>
  <si>
    <t>trent@soapboxagency.com.au</t>
  </si>
  <si>
    <t>Paolo fanti</t>
  </si>
  <si>
    <t>Iod,</t>
  </si>
  <si>
    <t>iod@maffia.it</t>
  </si>
  <si>
    <t>Par Excellence</t>
  </si>
  <si>
    <t>matt@par-excellence.net</t>
  </si>
  <si>
    <t>Ralph Schuster</t>
  </si>
  <si>
    <t>ralph@goodluckkid.de</t>
  </si>
  <si>
    <t>Ronan Junca</t>
  </si>
  <si>
    <t>Ronan,</t>
  </si>
  <si>
    <t>ronan@eyesclosedagency.com</t>
  </si>
  <si>
    <t>Sweat Lodge agency</t>
  </si>
  <si>
    <t>dave@sweatlodgeagency.com</t>
  </si>
  <si>
    <t>The bullitt agency</t>
  </si>
  <si>
    <t>info@thebullittagency.com</t>
  </si>
  <si>
    <t>rs@thebullittagency.com</t>
  </si>
  <si>
    <t>The Thebullittagency Agency</t>
  </si>
  <si>
    <t>matthias@thebullittagency.com</t>
  </si>
  <si>
    <t>Threesixzero</t>
  </si>
  <si>
    <t>Mm,</t>
  </si>
  <si>
    <t>mm@threesixzero.com</t>
  </si>
  <si>
    <t>Triangleagency (Fjaak, Jeff Mills)</t>
  </si>
  <si>
    <t>daniela@triangleagency.com</t>
  </si>
  <si>
    <t>info@triangleagency.com</t>
  </si>
  <si>
    <t>Katty,</t>
  </si>
  <si>
    <t>katty@triangleagency.com</t>
  </si>
  <si>
    <t>Void Tribes,</t>
  </si>
  <si>
    <t>voidtribes@gmail.com</t>
  </si>
  <si>
    <t>Wallroom Music Group</t>
  </si>
  <si>
    <t>rena@wallroommusicgroup.com</t>
  </si>
  <si>
    <t>Yoyaku (Tracy Bakala)</t>
  </si>
  <si>
    <t>Tracy,</t>
  </si>
  <si>
    <t>tracy@yoyaku.fr</t>
  </si>
  <si>
    <t>Yoyaku France  Roxane</t>
  </si>
  <si>
    <t>Roxane,</t>
  </si>
  <si>
    <t>roxane@yoyaku.fr</t>
  </si>
  <si>
    <t>Acemo</t>
  </si>
  <si>
    <t>Feethi,</t>
  </si>
  <si>
    <t>live@3feethi.com</t>
  </si>
  <si>
    <t>Airchild (Anastasia Kristensen)</t>
  </si>
  <si>
    <t>3airchild@gmail.com</t>
  </si>
  <si>
    <t>Alinka (Kevin Stein)</t>
  </si>
  <si>
    <t>kevin@thisisfun.co</t>
  </si>
  <si>
    <t>Binh</t>
  </si>
  <si>
    <t xml:space="preserve">N, </t>
  </si>
  <si>
    <t>n@lola-ed.com</t>
  </si>
  <si>
    <t>roger@embassyofmusic.de</t>
  </si>
  <si>
    <t>Dan Andrei, tINI</t>
  </si>
  <si>
    <t>roberto@zerologistics.co.uk</t>
  </si>
  <si>
    <t>David Oyston</t>
  </si>
  <si>
    <t>do@constellatetalent.com</t>
  </si>
  <si>
    <t>DJ Sotofett (Sari Djaman)</t>
  </si>
  <si>
    <t>Sari,</t>
  </si>
  <si>
    <t>sari@neptunemusic.net</t>
  </si>
  <si>
    <t>DNF Booking Crew (Tommaso Caldarulo)</t>
  </si>
  <si>
    <t>Tommaso,</t>
  </si>
  <si>
    <t>tommy@dnfbookingcrew.com</t>
  </si>
  <si>
    <t>Edward</t>
  </si>
  <si>
    <t>Vivien</t>
  </si>
  <si>
    <t>vivien@giegling.net</t>
  </si>
  <si>
    <t>Elisa</t>
  </si>
  <si>
    <t>Elisa,</t>
  </si>
  <si>
    <t>elisa@soundsfamiliar.it</t>
  </si>
  <si>
    <t>ETP Agency Earth to peter</t>
  </si>
  <si>
    <t>peter@earthtopeter.com</t>
  </si>
  <si>
    <t>Jamie 3:26</t>
  </si>
  <si>
    <t>Inbal,</t>
  </si>
  <si>
    <t>inbal@prismaartists.com</t>
  </si>
  <si>
    <t xml:space="preserve">Elsa, </t>
  </si>
  <si>
    <t>Elsa@axisrecords.com</t>
  </si>
  <si>
    <t>KLS Booking</t>
  </si>
  <si>
    <t>Jo,</t>
  </si>
  <si>
    <t>Jo@klsbookings.com</t>
  </si>
  <si>
    <t>Kyle Hall (Canopy artists)</t>
  </si>
  <si>
    <t>Shauna,</t>
  </si>
  <si>
    <t>shauna@canopyartists.net</t>
  </si>
  <si>
    <t>Meri</t>
  </si>
  <si>
    <t>meri@futura-artists.com</t>
  </si>
  <si>
    <t>Marcella Suring Management</t>
  </si>
  <si>
    <t xml:space="preserve">Marcella, </t>
  </si>
  <si>
    <t>msuring@gmail.com</t>
  </si>
  <si>
    <t>Marco Passarani</t>
  </si>
  <si>
    <t>info@finalfrontier.it</t>
  </si>
  <si>
    <t>Marina Zakharevitch</t>
  </si>
  <si>
    <t>Marina,</t>
  </si>
  <si>
    <t>marina@dubfire.com</t>
  </si>
  <si>
    <t>Matthias Tanzmann (Times Artists)</t>
  </si>
  <si>
    <t>Andre Quaas,</t>
  </si>
  <si>
    <t>andre.quaas@timesartists.com</t>
  </si>
  <si>
    <t>Miracle gmt</t>
  </si>
  <si>
    <t>alex@miraclemgmt.com</t>
  </si>
  <si>
    <t>luisvi@estamosfelices.com.ar</t>
  </si>
  <si>
    <t>Ninkasi</t>
  </si>
  <si>
    <t>Aidan</t>
  </si>
  <si>
    <t>booking@ninkasi.co</t>
  </si>
  <si>
    <t>One House Artists (Kieran Mallon)</t>
  </si>
  <si>
    <t>Kieran,</t>
  </si>
  <si>
    <t>kieran@onehouseartists.com</t>
  </si>
  <si>
    <t>Paramount artists</t>
  </si>
  <si>
    <t>james@paramountartists.com</t>
  </si>
  <si>
    <t>richard@paramountartists.com</t>
  </si>
  <si>
    <t>tom@paramountartists.com</t>
  </si>
  <si>
    <t>Picnic London</t>
  </si>
  <si>
    <t>tom@picnicldn.co.uk</t>
  </si>
  <si>
    <t>Poly am</t>
  </si>
  <si>
    <t xml:space="preserve">Keira, </t>
  </si>
  <si>
    <t>keira@poly.am</t>
  </si>
  <si>
    <t>Ralph Lawson (Jody Patterson)</t>
  </si>
  <si>
    <t>jp@special-force.com</t>
  </si>
  <si>
    <t>Secretsundaze / Baldo</t>
  </si>
  <si>
    <t>marc@poem.agency</t>
  </si>
  <si>
    <t>Sonja Moonear</t>
  </si>
  <si>
    <t xml:space="preserve">Sonja, </t>
  </si>
  <si>
    <t>booking@ruta5.org</t>
  </si>
  <si>
    <t>Sounds Familiar</t>
  </si>
  <si>
    <t>marc@soundsfamiliar.it</t>
  </si>
  <si>
    <t>Suzanne Kraft</t>
  </si>
  <si>
    <t xml:space="preserve">Suzanne, </t>
  </si>
  <si>
    <t>booking@suzannekraft.com</t>
  </si>
  <si>
    <t>Vladomir Ivkavic (Futura Artists)</t>
  </si>
  <si>
    <t>Avril,</t>
  </si>
  <si>
    <t>avril@futura-artists.com</t>
  </si>
  <si>
    <t>Werk Bookings</t>
  </si>
  <si>
    <t>antonio@werkbookings.com</t>
  </si>
  <si>
    <t>Buki Good</t>
  </si>
  <si>
    <t>Consti,</t>
  </si>
  <si>
    <t>consti@buki-good.de</t>
  </si>
  <si>
    <t>Echolocation talent</t>
  </si>
  <si>
    <t>jack@echolocationtalent.com</t>
  </si>
  <si>
    <t>Myles,</t>
  </si>
  <si>
    <t>myles@echolocationtalent.com</t>
  </si>
  <si>
    <t>Eclair Fifi (Little Big Agency)</t>
  </si>
  <si>
    <t>Pf,</t>
  </si>
  <si>
    <t>pf@lb-agency.net</t>
  </si>
  <si>
    <t>Mdc Berlin PR</t>
  </si>
  <si>
    <t>Jodie,</t>
  </si>
  <si>
    <t>jodie@mdcberlin.com</t>
  </si>
  <si>
    <t>The Finest Techno</t>
  </si>
  <si>
    <t>info@thefinesttechno.com</t>
  </si>
  <si>
    <t>Dion,</t>
  </si>
  <si>
    <t>dion@octopus-agents.com</t>
  </si>
  <si>
    <t>Zoobook Agency</t>
  </si>
  <si>
    <t>cyril@zoobook-agency.com</t>
  </si>
  <si>
    <t>Megan,</t>
  </si>
  <si>
    <t>megan@allisrhythm.com</t>
  </si>
  <si>
    <t>bookings@allisrhythm.com</t>
  </si>
  <si>
    <t>Aimée Nagel | Octopus Agents</t>
  </si>
  <si>
    <t>Aimee,</t>
  </si>
  <si>
    <t>aimee@octopus-agents.com</t>
  </si>
  <si>
    <t>booking@andreypushkarev.com</t>
  </si>
  <si>
    <t>info@return-booking.com</t>
  </si>
  <si>
    <t xml:space="preserve">Alexandra, </t>
  </si>
  <si>
    <t>alexandra@ostgut.de</t>
  </si>
  <si>
    <t>Federico Molinari</t>
  </si>
  <si>
    <t>Isabelle,</t>
  </si>
  <si>
    <t>i@belisa-booking.com</t>
  </si>
  <si>
    <t>elisa@josephcapriati.com</t>
  </si>
  <si>
    <t>LB-Agency aaa</t>
  </si>
  <si>
    <t>brandon@lb-agency.net</t>
  </si>
  <si>
    <t>Moses mawila</t>
  </si>
  <si>
    <t>Sharon,</t>
  </si>
  <si>
    <t>sharon@mosesmawila.de</t>
  </si>
  <si>
    <t>Ninja Tune Artists</t>
  </si>
  <si>
    <t>James.Wright@unitedtalent.com</t>
  </si>
  <si>
    <t>Octopus Agents  Christiaan Broedelet</t>
  </si>
  <si>
    <t>Christiaan,</t>
  </si>
  <si>
    <t>christiaan@octopus-agents.com</t>
  </si>
  <si>
    <t>Phil Little Big</t>
  </si>
  <si>
    <t>phil@lb-agency.net</t>
  </si>
  <si>
    <t>Quest (Roof booking)</t>
  </si>
  <si>
    <t>Contact,</t>
  </si>
  <si>
    <t>contact@roofbooking.com</t>
  </si>
  <si>
    <t>Roof Booking</t>
  </si>
  <si>
    <t>Rino</t>
  </si>
  <si>
    <t>rino@roofbooking.com</t>
  </si>
  <si>
    <t>Skream (USA)</t>
  </si>
  <si>
    <t xml:space="preserve">Ben </t>
  </si>
  <si>
    <t>bshprits@paradigmagency.com</t>
  </si>
  <si>
    <t>Urulu</t>
  </si>
  <si>
    <t>matt@sensethereal.com</t>
  </si>
  <si>
    <t>Lovecity Central</t>
  </si>
  <si>
    <t>P,</t>
  </si>
  <si>
    <t>p@lovecity-central.com</t>
  </si>
  <si>
    <t>Mario</t>
  </si>
  <si>
    <t>mario@beatoflife.it</t>
  </si>
  <si>
    <t>ricky@rogueagency.us</t>
  </si>
  <si>
    <t>https://ra.co/dj/ateq</t>
  </si>
  <si>
    <t xml:space="preserve">Audiofly </t>
  </si>
  <si>
    <t>Abraham,</t>
  </si>
  <si>
    <t>abraham@audioflymusic.com</t>
  </si>
  <si>
    <t>NGE Booking (Jamie Jones etc)</t>
  </si>
  <si>
    <t>will@nge-booking.com</t>
  </si>
  <si>
    <t>https://ra.co/dj/binh</t>
  </si>
  <si>
    <t>Source Artists (Assal)</t>
  </si>
  <si>
    <t>tom@sourceartists.net</t>
  </si>
  <si>
    <t>https://ra.co/dj/bloodymary</t>
  </si>
  <si>
    <t>IULY.B</t>
  </si>
  <si>
    <t>Victor</t>
  </si>
  <si>
    <t>victor.alcalde@sasuhvibookings.com</t>
  </si>
  <si>
    <t>https://ra.co/dj/bodeler</t>
  </si>
  <si>
    <t>mike@mike-s.de</t>
  </si>
  <si>
    <t>https://ra.co/dj/chrismaicoschmidt</t>
  </si>
  <si>
    <t>Tuba Productions</t>
  </si>
  <si>
    <t>info@tuba-prod.com</t>
  </si>
  <si>
    <t>https://ra.co/dj/dafoe</t>
  </si>
  <si>
    <t>Blue Mango</t>
  </si>
  <si>
    <t>Katsuhito</t>
  </si>
  <si>
    <t>katsuhito.fujii@gmail.com</t>
  </si>
  <si>
    <t>https://ra.co/dj/djbone</t>
  </si>
  <si>
    <t>Muzo Creative) Bodeler</t>
  </si>
  <si>
    <t>louis@muzocreative.com</t>
  </si>
  <si>
    <t>matthew.kingsley@caa.com</t>
  </si>
  <si>
    <t>https://ra.co/dj/djkoze</t>
  </si>
  <si>
    <t>Matt</t>
  </si>
  <si>
    <t>matt@octopus-agents.com</t>
  </si>
  <si>
    <t>https://ra.co/dj/djmarky</t>
  </si>
  <si>
    <t>Jackmode</t>
  </si>
  <si>
    <t>daniel@jackmode.de</t>
  </si>
  <si>
    <t>https://ra.co/dj/djspen</t>
  </si>
  <si>
    <t>Plantage 13</t>
  </si>
  <si>
    <t>Mat</t>
  </si>
  <si>
    <t>mat@plantage13.com</t>
  </si>
  <si>
    <t>Art,</t>
  </si>
  <si>
    <t>art@forevergreen.fm</t>
  </si>
  <si>
    <t>https://ra.co/dj/droog</t>
  </si>
  <si>
    <t>info@flappermanagement.com</t>
  </si>
  <si>
    <t>https://ra.co/dj/el_txef_a</t>
  </si>
  <si>
    <t>Chants</t>
  </si>
  <si>
    <t>book-me-now@qualitytime-booking.com</t>
  </si>
  <si>
    <t>https://ra.co/dj/enzoelia</t>
  </si>
  <si>
    <t>mn2s</t>
  </si>
  <si>
    <t>Samuel</t>
  </si>
  <si>
    <t>samuel@mn2s.com</t>
  </si>
  <si>
    <t>https://ra.co/dj/faltydl</t>
  </si>
  <si>
    <t>QMPTSbooking@gmail.com</t>
  </si>
  <si>
    <t>https://ra.co/dj/harveymckay</t>
  </si>
  <si>
    <t>Satori &amp; YokoO</t>
  </si>
  <si>
    <t>Paul</t>
  </si>
  <si>
    <t>paul@wearee.nl</t>
  </si>
  <si>
    <t>https://ra.co/dj/huercos</t>
  </si>
  <si>
    <t>Jeff K</t>
  </si>
  <si>
    <t>Jeff</t>
  </si>
  <si>
    <t>contact@silvernetwork.fr</t>
  </si>
  <si>
    <t>https://ra.co/dj/jaimefrias</t>
  </si>
  <si>
    <t>Lootbeg</t>
  </si>
  <si>
    <t>Dalilia,</t>
  </si>
  <si>
    <t>dalila@lilabookings.com</t>
  </si>
  <si>
    <t>https://ra.co/dj/jefk</t>
  </si>
  <si>
    <t>Maceo Plex</t>
  </si>
  <si>
    <t>booking@wearee.nl</t>
  </si>
  <si>
    <t>https://ra.co/dj/johndimas</t>
  </si>
  <si>
    <t>Kesh Loi</t>
  </si>
  <si>
    <t xml:space="preserve">Kesh, </t>
  </si>
  <si>
    <t>bookings@keshloi.com</t>
  </si>
  <si>
    <t>https://ra.co/dj/keshloi</t>
  </si>
  <si>
    <t>left_overs@outlook.com</t>
  </si>
  <si>
    <t>https://ra.co/dj/kristenknight</t>
  </si>
  <si>
    <t>V B side Bookings</t>
  </si>
  <si>
    <t>v.bside.bookings@gmail.com</t>
  </si>
  <si>
    <t>https://ra.co/dj/lateralline</t>
  </si>
  <si>
    <t>Mark Alow</t>
  </si>
  <si>
    <t>alex@whistbookings.com</t>
  </si>
  <si>
    <t>https://ra.co/dj/leonardogonnelli</t>
  </si>
  <si>
    <t>booking@kompakt.fm</t>
  </si>
  <si>
    <t>https://ra.co/dj/lorenzo</t>
  </si>
  <si>
    <t>United Talent</t>
  </si>
  <si>
    <t>Ben.Kouijzer@unitedtalent.com</t>
  </si>
  <si>
    <t>https://ra.co/dj/lowsystem</t>
  </si>
  <si>
    <t>Mikael Jonasson</t>
  </si>
  <si>
    <t>lp</t>
  </si>
  <si>
    <t>lp91@gmx.net</t>
  </si>
  <si>
    <t>https://ra.co/dj/mahdyar</t>
  </si>
  <si>
    <t>bookings@javibora.com</t>
  </si>
  <si>
    <t>https://ra.co/dj/makam</t>
  </si>
  <si>
    <t>Worship artists</t>
  </si>
  <si>
    <t>seb@worshipartists.uk</t>
  </si>
  <si>
    <t>https://ra.co/dj/mant</t>
  </si>
  <si>
    <t>Young Adult</t>
  </si>
  <si>
    <t>alex@youngadult.co</t>
  </si>
  <si>
    <t>https://ra.co/dj/mariedavidson</t>
  </si>
  <si>
    <t>Nephase</t>
  </si>
  <si>
    <t>Sean</t>
  </si>
  <si>
    <t>sean@firstaccessent.com</t>
  </si>
  <si>
    <t>https://ra.co/dj/mariobiani</t>
  </si>
  <si>
    <t>Newman (NYC)</t>
  </si>
  <si>
    <t>Markus</t>
  </si>
  <si>
    <t>markus@return-booking.com</t>
  </si>
  <si>
    <t>https://ra.co/dj/maris</t>
  </si>
  <si>
    <t>Droog</t>
  </si>
  <si>
    <t>booking@lautundlui.se</t>
  </si>
  <si>
    <t>https://ra.co/dj/marthavanstraaten</t>
  </si>
  <si>
    <t xml:space="preserve">Martje, </t>
  </si>
  <si>
    <t>martje@decked-out.co.uk</t>
  </si>
  <si>
    <t>Sarah</t>
  </si>
  <si>
    <t>sarah@paracou.de</t>
  </si>
  <si>
    <t>michael@mixedmanagement.com</t>
  </si>
  <si>
    <t>https://ra.co/dj/merel</t>
  </si>
  <si>
    <t>Meute</t>
  </si>
  <si>
    <t>kontakt@meute.eu</t>
  </si>
  <si>
    <t>https://ra.co/dj/meute</t>
  </si>
  <si>
    <t>Olivier Giacomotto</t>
  </si>
  <si>
    <t>paul@elitemm.co.uk</t>
  </si>
  <si>
    <t>https://ra.co/dj/miffy&amp;miller</t>
  </si>
  <si>
    <t>Onyx Booking</t>
  </si>
  <si>
    <t>lewis@onyxbookings.com</t>
  </si>
  <si>
    <t>info@mambolandagency.com</t>
  </si>
  <si>
    <t>https://ra.co/dj/mikescot</t>
  </si>
  <si>
    <t>No Sleep</t>
  </si>
  <si>
    <t>max@no-sleep.net</t>
  </si>
  <si>
    <t>https://ra.co/dj/mikeshannon</t>
  </si>
  <si>
    <t>Match Attack (d&amp;b)</t>
  </si>
  <si>
    <t>PM</t>
  </si>
  <si>
    <t>pm@match-attack.com</t>
  </si>
  <si>
    <t>https://ra.co/dj/miltonbradley</t>
  </si>
  <si>
    <t>Pan Daijing</t>
  </si>
  <si>
    <t>info@supernature.co</t>
  </si>
  <si>
    <t>https://ra.co/dj/misssheila</t>
  </si>
  <si>
    <t>Unbound Artists</t>
  </si>
  <si>
    <t>katja@unboundartists.com</t>
  </si>
  <si>
    <t>https://ra.co/dj/moved</t>
  </si>
  <si>
    <t>Marco@theblissoffice.com</t>
  </si>
  <si>
    <t>https://ra.co/dj/nicolemoudaber</t>
  </si>
  <si>
    <t>Petar CVETKOVIC</t>
  </si>
  <si>
    <t>T</t>
  </si>
  <si>
    <t>t@nowucme.com</t>
  </si>
  <si>
    <t>https://ra.co/dj/noahskelton</t>
  </si>
  <si>
    <t>Pinto</t>
  </si>
  <si>
    <t>Adriaan,</t>
  </si>
  <si>
    <t>adriaan@wearee.nl</t>
  </si>
  <si>
    <t>https://ra.co/dj/olafstuut</t>
  </si>
  <si>
    <t>Elio Riso</t>
  </si>
  <si>
    <t>ben@radiusartists.com</t>
  </si>
  <si>
    <t>https://ra.co/dj/oliviergiacomotto</t>
  </si>
  <si>
    <t>Pleasurekraft</t>
  </si>
  <si>
    <t>Alessio,</t>
  </si>
  <si>
    <t>alessio.teora@gmail.com</t>
  </si>
  <si>
    <t>https://ra.co/dj/onurözer</t>
  </si>
  <si>
    <t xml:space="preserve"> Macias (Jay Lumen)</t>
  </si>
  <si>
    <t xml:space="preserve"> </t>
  </si>
  <si>
    <t>contact@macias.com</t>
  </si>
  <si>
    <t xml:space="preserve">B4 Bookings </t>
  </si>
  <si>
    <t>Fran,</t>
  </si>
  <si>
    <t>Fran@b4bookings.net</t>
  </si>
  <si>
    <t>https://ra.co/dj/paulritch</t>
  </si>
  <si>
    <t>Mothership Agency</t>
  </si>
  <si>
    <t>Maria,</t>
  </si>
  <si>
    <t>mariabravo@themothershipagency.com</t>
  </si>
  <si>
    <t>https://ra.co/dj/pauroca</t>
  </si>
  <si>
    <t xml:space="preserve">moodfunk Records </t>
  </si>
  <si>
    <t>moodfunkrecords@gmail.com</t>
  </si>
  <si>
    <t>https://ra.co/dj/phasefatale</t>
  </si>
  <si>
    <t>Icono Clast Management</t>
  </si>
  <si>
    <t>Wes</t>
  </si>
  <si>
    <t>wes@iconoclastmanagement.com</t>
  </si>
  <si>
    <t>https://ra.co/dj/planktom</t>
  </si>
  <si>
    <t>Powel</t>
  </si>
  <si>
    <t>maria@talderverwirrung.com</t>
  </si>
  <si>
    <t>https://ra.co/dj/powel</t>
  </si>
  <si>
    <t>Winged Music</t>
  </si>
  <si>
    <t>booking.wingedmusic@gmail.com</t>
  </si>
  <si>
    <t>https://ra.co/dj/praslea</t>
  </si>
  <si>
    <t>Gabriele &amp; Antonio,</t>
  </si>
  <si>
    <t>totomanagement@proudlypeoplemusic.com</t>
  </si>
  <si>
    <t>https://ra.co/dj/proudlypeople</t>
  </si>
  <si>
    <t>dmtmgmt@gmail.com</t>
  </si>
  <si>
    <t>https://ra.co/dj/pursang</t>
  </si>
  <si>
    <t xml:space="preserve">Kim, </t>
  </si>
  <si>
    <t>Kim@510k.de</t>
  </si>
  <si>
    <t>https://ra.co/dj/randallm</t>
  </si>
  <si>
    <t>Dusted Decks</t>
  </si>
  <si>
    <t xml:space="preserve">Steffen </t>
  </si>
  <si>
    <t>steffen@dusteddecks.de</t>
  </si>
  <si>
    <t>https://ra.co/dj/raumakustik</t>
  </si>
  <si>
    <t>Laurence</t>
  </si>
  <si>
    <t>Laurence@maximum-boost.co.uk</t>
  </si>
  <si>
    <t>https://ra.co/dj/rebolledo</t>
  </si>
  <si>
    <t>Next Bookings (Coyu)</t>
  </si>
  <si>
    <t>info@nextbookings.com</t>
  </si>
  <si>
    <t>https://ra.co/dj/ridney</t>
  </si>
  <si>
    <t>Unstructured Sounds</t>
  </si>
  <si>
    <t>unstructuredsounds@gmail.com</t>
  </si>
  <si>
    <t>Sasha Carassi</t>
  </si>
  <si>
    <t>yayanights@gmail.com</t>
  </si>
  <si>
    <t>https://ra.co/dj/rogergerreseen</t>
  </si>
  <si>
    <t>La Dune Records</t>
  </si>
  <si>
    <t>Jacques &amp; Jimmy,</t>
  </si>
  <si>
    <t>ladunerecords@gmail.com</t>
  </si>
  <si>
    <t>https://ra.co/dj/rossko</t>
  </si>
  <si>
    <t>MN2S.com</t>
  </si>
  <si>
    <t>Tim</t>
  </si>
  <si>
    <t>tim.levy@mn2s.com</t>
  </si>
  <si>
    <t>https://ra.co/dj/sandunes</t>
  </si>
  <si>
    <t>We are NL (Sem van Dyk)</t>
  </si>
  <si>
    <t>Darelle</t>
  </si>
  <si>
    <t>darelle@wearee.nl</t>
  </si>
  <si>
    <t>https://ra.co/dj/sebastienleger</t>
  </si>
  <si>
    <t>juritoolongbooking@gmail.com</t>
  </si>
  <si>
    <t>https://ra.co/dj/shafhuse</t>
  </si>
  <si>
    <t>booking@robertbabicz.de</t>
  </si>
  <si>
    <t>https://ra.co/dj/siminagrigoriu</t>
  </si>
  <si>
    <t>Wyld Agency</t>
  </si>
  <si>
    <t>john@wyldlabel.com</t>
  </si>
  <si>
    <t>https://ra.co/dj/stefdavidse</t>
  </si>
  <si>
    <t>info@magazine.mu</t>
  </si>
  <si>
    <t>https://ra.co/dj/sune</t>
  </si>
  <si>
    <t>Involved Management (Anjunabeats)</t>
  </si>
  <si>
    <t>Stan,</t>
  </si>
  <si>
    <t>stan@involvedmanagement.com</t>
  </si>
  <si>
    <t>Uji</t>
  </si>
  <si>
    <t>luis.maurette@gmail.com</t>
  </si>
  <si>
    <t>https://ra.co/dj/uji</t>
  </si>
  <si>
    <t>USL Mag</t>
  </si>
  <si>
    <t>info@uslmag.com</t>
  </si>
  <si>
    <t>https://ra.co/dj/uslmag</t>
  </si>
  <si>
    <t>Variance Magazine</t>
  </si>
  <si>
    <t>info@variancemagazine.com</t>
  </si>
  <si>
    <t>https://ra.co/dj/variancemag</t>
  </si>
  <si>
    <t>Vision Media</t>
  </si>
  <si>
    <t>info@visionmedia.com</t>
  </si>
  <si>
    <t>https://ra.co/dj/vmcommunications,llc./</t>
  </si>
  <si>
    <t>FDTN (Annie Errez, Seb Zito)</t>
  </si>
  <si>
    <t>Bookings@fdtn.co.uk</t>
  </si>
  <si>
    <t>https://ra.co/dj/wodda</t>
  </si>
  <si>
    <t>Sonic Soul Agency</t>
  </si>
  <si>
    <t>thomas@sonicsoulagency.com</t>
  </si>
  <si>
    <t>https://ra.co/dj/yannpolewka</t>
  </si>
  <si>
    <t>Stil Vor Talent</t>
  </si>
  <si>
    <t>Friedrich,</t>
  </si>
  <si>
    <t>friedrich@stilvortalent.de</t>
  </si>
  <si>
    <t>https://ra.co/dj/zadig</t>
  </si>
  <si>
    <t>Miguelle</t>
  </si>
  <si>
    <t xml:space="preserve">Miguelle, </t>
  </si>
  <si>
    <t>Miguellebooking@gmail.com</t>
  </si>
  <si>
    <t>https://soundcloud.com/djmiguelle</t>
  </si>
  <si>
    <t>Extract Managemenr</t>
  </si>
  <si>
    <t>info@extractmanagement.com</t>
  </si>
  <si>
    <t>https://www.extractmanagement.com/tourdates</t>
  </si>
  <si>
    <t xml:space="preserve">Chevry (Booking) </t>
  </si>
  <si>
    <t>chevrybookingagency@gmail.com</t>
  </si>
  <si>
    <t>https://www.facebook.com/chevryagency</t>
  </si>
  <si>
    <t>Christian Hornbostel</t>
  </si>
  <si>
    <t>goran@balance.hr</t>
  </si>
  <si>
    <t>https://www.facebook.com/ChristianHornbostelOfficial</t>
  </si>
  <si>
    <t>booking@blakksheep.com</t>
  </si>
  <si>
    <t>https://www.facebook.com/LaytonGiordani</t>
  </si>
  <si>
    <t xml:space="preserve">Tian, </t>
  </si>
  <si>
    <t>mgmt@tiankarl.com</t>
  </si>
  <si>
    <t>https://www.facebook.com/tiankarl</t>
  </si>
  <si>
    <t>Barnabeats</t>
  </si>
  <si>
    <t>info@barnabeats.com</t>
  </si>
  <si>
    <t>Analog A</t>
  </si>
  <si>
    <t>Sally,</t>
  </si>
  <si>
    <t>sally@analog-a.com</t>
  </si>
  <si>
    <t>R,</t>
  </si>
  <si>
    <t>r@palisadeagency.com</t>
  </si>
  <si>
    <t>Beat of Life BIG AGENCY</t>
  </si>
  <si>
    <t>grillo.beatoflife@gmail.com</t>
  </si>
  <si>
    <t>Dancecode</t>
  </si>
  <si>
    <t>william@dancecode.fr</t>
  </si>
  <si>
    <t>Highbeat</t>
  </si>
  <si>
    <t>info@highbeat.it</t>
  </si>
  <si>
    <t>Ima Agency</t>
  </si>
  <si>
    <t>Ariadna,</t>
  </si>
  <si>
    <t>ariadna@ima-agency.es</t>
  </si>
  <si>
    <t>Liaison Artists</t>
  </si>
  <si>
    <t>Mariesa,</t>
  </si>
  <si>
    <t>mariesa@liaisonartists.com</t>
  </si>
  <si>
    <t>Manuela Budimilic</t>
  </si>
  <si>
    <t>Manuela,</t>
  </si>
  <si>
    <t>manuela@ad-sound.com</t>
  </si>
  <si>
    <t>Marilu Cuprill</t>
  </si>
  <si>
    <t>Marilu,</t>
  </si>
  <si>
    <t>marilu@buffete.agency</t>
  </si>
  <si>
    <t>Motion artist music</t>
  </si>
  <si>
    <t>info@motionartistmusic.com</t>
  </si>
  <si>
    <t>Nathan Griffin</t>
  </si>
  <si>
    <t>nathangriffinevents@gmail.com</t>
  </si>
  <si>
    <t>Platform agency</t>
  </si>
  <si>
    <t>Ellis,</t>
  </si>
  <si>
    <t>ellis@platformagency.co.uk</t>
  </si>
  <si>
    <t>Promango</t>
  </si>
  <si>
    <t>Moti,</t>
  </si>
  <si>
    <t>moti@promango.live</t>
  </si>
  <si>
    <t>Renesanz</t>
  </si>
  <si>
    <t>info@renesanz.com</t>
  </si>
  <si>
    <t>Skipsick aka Erik Villa</t>
  </si>
  <si>
    <t>erik@buffete.agency</t>
  </si>
  <si>
    <t>Society fools</t>
  </si>
  <si>
    <t>Christiaan@societyfools.com</t>
  </si>
  <si>
    <t>We Are Together</t>
  </si>
  <si>
    <t>tim@we-are-together.net</t>
  </si>
  <si>
    <t>Nic</t>
  </si>
  <si>
    <t>nic@phuturewest.com</t>
  </si>
  <si>
    <t>diego@oasis-bookings.com</t>
  </si>
  <si>
    <t>Dominic Eulberg (Plantage13)</t>
  </si>
  <si>
    <t>jan@plantage13.com</t>
  </si>
  <si>
    <t>EG / Housecall</t>
  </si>
  <si>
    <t>martin@bonnenuit.club</t>
  </si>
  <si>
    <t>Electric Ibiza (Lisa Barraclough)</t>
  </si>
  <si>
    <t>lisa@electricibiza.com</t>
  </si>
  <si>
    <t>Elio Rise</t>
  </si>
  <si>
    <t>jvalero@hireoutmgmt.com</t>
  </si>
  <si>
    <t>Fabe (Chevy Agency)</t>
  </si>
  <si>
    <t>booking@chevry-agency.com</t>
  </si>
  <si>
    <t xml:space="preserve">Franck Roger </t>
  </si>
  <si>
    <t>jessie@thearcanaagency.com</t>
  </si>
  <si>
    <t>Hannah Wants Laetitia</t>
  </si>
  <si>
    <t>Laetitia,</t>
  </si>
  <si>
    <t>laetitia@decked-out.co.uk</t>
  </si>
  <si>
    <t>HNQO (Laura Marcon)</t>
  </si>
  <si>
    <t>lauravmarcon@gmail.com</t>
  </si>
  <si>
    <t>Jozif</t>
  </si>
  <si>
    <t>tobias@fourartists.com</t>
  </si>
  <si>
    <t>Kontrast Artists</t>
  </si>
  <si>
    <t>Suratt,</t>
  </si>
  <si>
    <t>suratt@kontrast-artists.net</t>
  </si>
  <si>
    <t>Kraak &amp; Smack Wilde Agency</t>
  </si>
  <si>
    <t>Patci,</t>
  </si>
  <si>
    <t>patci@wilde-agency.com</t>
  </si>
  <si>
    <t>Karl,</t>
  </si>
  <si>
    <t>karl@goldroomgroup.com</t>
  </si>
  <si>
    <t>alex@beatsidebookings.com</t>
  </si>
  <si>
    <t>Madvilla (Francesco Beatoflife)</t>
  </si>
  <si>
    <t>francesco.beatoflife@gmail.com</t>
  </si>
  <si>
    <t>Ocean vs Orientalis</t>
  </si>
  <si>
    <t>Nadia,</t>
  </si>
  <si>
    <t>nadia@sasomobookings.com</t>
  </si>
  <si>
    <r>
      <rPr>
        <rFont val="Arial"/>
        <color rgb="FF000000"/>
        <sz val="10.0"/>
        <u/>
      </rPr>
      <t>Prunk</t>
    </r>
    <r>
      <rPr>
        <rFont val="Arial"/>
        <color rgb="FF000000"/>
        <sz val="10.0"/>
        <u/>
      </rPr>
      <t>, Moodymann, Boris Werner</t>
    </r>
  </si>
  <si>
    <t>nick@meanwhile.nl</t>
  </si>
  <si>
    <t>Rob Munns</t>
  </si>
  <si>
    <t>rob@radiusartists.com</t>
  </si>
  <si>
    <t>Rodriguez Jr.</t>
  </si>
  <si>
    <t xml:space="preserve">
ralf@i-am-mgmt.com</t>
  </si>
  <si>
    <t>Rosie and Nadia,</t>
  </si>
  <si>
    <t>soulsystemmedia@gmail.com</t>
  </si>
  <si>
    <t>Sharam Jey (Vivid Artists)</t>
  </si>
  <si>
    <t>Hawks,</t>
  </si>
  <si>
    <t>hawks@vivid-artists.com</t>
  </si>
  <si>
    <t>Shingo Nakamura</t>
  </si>
  <si>
    <t>bookings@yorkartists.com</t>
  </si>
  <si>
    <t>andres@casamaas.com</t>
  </si>
  <si>
    <t xml:space="preserve">Sagan, </t>
  </si>
  <si>
    <t>Mikhail,</t>
  </si>
  <si>
    <t>mikhail@riseupme.com</t>
  </si>
  <si>
    <t>CPM Booking (Ciro Acciarino)</t>
  </si>
  <si>
    <t>Ciro,</t>
  </si>
  <si>
    <t>ciro@cpmbooking.it</t>
  </si>
  <si>
    <t>Katarina Vlasak</t>
  </si>
  <si>
    <t>Katarina,</t>
  </si>
  <si>
    <t>katarina@eemm.mk</t>
  </si>
  <si>
    <t>MFM Booking Harald Wilm</t>
  </si>
  <si>
    <t>Harald,</t>
  </si>
  <si>
    <t>harald@mfm-booking.de</t>
  </si>
  <si>
    <t>Pikes Ibiza (Music Curator)</t>
  </si>
  <si>
    <t>djcamilomiranda@gmail.com</t>
  </si>
  <si>
    <t>Club</t>
  </si>
  <si>
    <t>https://ra.co/dj/camilomiranda</t>
  </si>
  <si>
    <t>Flash, Washington (resident)</t>
  </si>
  <si>
    <t>Edo</t>
  </si>
  <si>
    <t>djedolang@gmail.com</t>
  </si>
  <si>
    <t>https://ra.co/dj/edolang</t>
  </si>
  <si>
    <t>Oxi</t>
  </si>
  <si>
    <t xml:space="preserve">Oxi, </t>
  </si>
  <si>
    <t>oxisallum@gmail.com</t>
  </si>
  <si>
    <t>https://ra.co/dj/oxi</t>
  </si>
  <si>
    <t>Factory People, Beirut (Tala Mortada)</t>
  </si>
  <si>
    <t xml:space="preserve">Tala, </t>
  </si>
  <si>
    <t>mortadatala@gmail.com</t>
  </si>
  <si>
    <t>https://ra.co/dj/talamortada</t>
  </si>
  <si>
    <t xml:space="preserve">Arma 17 </t>
  </si>
  <si>
    <t xml:space="preserve">M, </t>
  </si>
  <si>
    <t>m@arma17.ru</t>
  </si>
  <si>
    <t>Arma 17 (Felix)</t>
  </si>
  <si>
    <t>felix@arma17.ru</t>
  </si>
  <si>
    <t>Bassiani (club)</t>
  </si>
  <si>
    <t xml:space="preserve">Levan, </t>
  </si>
  <si>
    <t>levan@bassiani.com</t>
  </si>
  <si>
    <t>Club Kristal, Bucharest</t>
  </si>
  <si>
    <t>Alexa,</t>
  </si>
  <si>
    <t>alexa.gombos@clubkristal.ro</t>
  </si>
  <si>
    <t>D Edge</t>
  </si>
  <si>
    <t>Adnan,</t>
  </si>
  <si>
    <t>adnan.dedge@gmail.com</t>
  </si>
  <si>
    <t>Lehmann Club, Munich</t>
  </si>
  <si>
    <t>rapha@lehmannclub.de</t>
  </si>
  <si>
    <t>infodavidsan@gmail.com</t>
  </si>
  <si>
    <t>David</t>
  </si>
  <si>
    <t>Above Board Distro Lara Marshall</t>
  </si>
  <si>
    <t>Lara,</t>
  </si>
  <si>
    <t>lara@aboveboarddist.co.uk</t>
  </si>
  <si>
    <t>Distro</t>
  </si>
  <si>
    <t>Matter Of Fact</t>
  </si>
  <si>
    <t>info@matteroffact.de</t>
  </si>
  <si>
    <t>Paradise Alin</t>
  </si>
  <si>
    <t>ac@paradise-distribution.com</t>
  </si>
  <si>
    <t xml:space="preserve">Prime Direct </t>
  </si>
  <si>
    <t>Russell,</t>
  </si>
  <si>
    <t>russell@primedirectdist.co.uk</t>
  </si>
  <si>
    <t>Xelon Digital</t>
  </si>
  <si>
    <t>tom@xelondigital.com</t>
  </si>
  <si>
    <t>Symphonic Distro</t>
  </si>
  <si>
    <t>peter@symdistro.com</t>
  </si>
  <si>
    <t>Point Blank</t>
  </si>
  <si>
    <t>ben.bristow@talk21.com</t>
  </si>
  <si>
    <t xml:space="preserve">Industry </t>
  </si>
  <si>
    <t>https://ra.co/dj/ben.bristow@talk21.com</t>
  </si>
  <si>
    <t>Techno Mad</t>
  </si>
  <si>
    <t>Techno,</t>
  </si>
  <si>
    <t>technomad@outlook.es</t>
  </si>
  <si>
    <t>Instagram</t>
  </si>
  <si>
    <t>The Techno Page</t>
  </si>
  <si>
    <t>info@thetechnopage.co.uk</t>
  </si>
  <si>
    <t>Aestria (label)</t>
  </si>
  <si>
    <t xml:space="preserve">Voltaire, </t>
  </si>
  <si>
    <t>contact.aestria@gmail.com</t>
  </si>
  <si>
    <t>Label</t>
  </si>
  <si>
    <t>https://ra.co/dj/aestria</t>
  </si>
  <si>
    <t>Ancient Robot</t>
  </si>
  <si>
    <t>jdconstant@ancientrobot.com</t>
  </si>
  <si>
    <t>https://ra.co/dj/ancientrobot</t>
  </si>
  <si>
    <t>Apriori</t>
  </si>
  <si>
    <t>larshendrix@gmx.de</t>
  </si>
  <si>
    <t>https://ra.co/dj/apriori</t>
  </si>
  <si>
    <t>Artesian Sounds</t>
  </si>
  <si>
    <t>Izmir &amp; London,</t>
  </si>
  <si>
    <t>artesiansounds@gmx.com</t>
  </si>
  <si>
    <t>https://ra.co/dj/artesiansounds</t>
  </si>
  <si>
    <t>avortion (increase the groove france)</t>
  </si>
  <si>
    <t>increasethegroove@gmail.com</t>
  </si>
  <si>
    <t>https://ra.co/dj/avortion</t>
  </si>
  <si>
    <t>Atmosphere Records (Belgium)</t>
  </si>
  <si>
    <t>Robin Duijck</t>
  </si>
  <si>
    <t>info@atmosphere-records.com</t>
  </si>
  <si>
    <r>
      <rPr>
        <rFont val="Arial"/>
        <color rgb="FF1155CC"/>
        <u/>
      </rPr>
      <t>https://instagram.com/atmosphere_records</t>
    </r>
  </si>
  <si>
    <t>Europe</t>
  </si>
  <si>
    <t>Noir Music</t>
  </si>
  <si>
    <t>demos_only@noir-music.com</t>
  </si>
  <si>
    <t>Danish</t>
  </si>
  <si>
    <t>Diynamic Music</t>
  </si>
  <si>
    <t>—</t>
  </si>
  <si>
    <t>solomundemo@diynamic.com</t>
  </si>
  <si>
    <t>German</t>
  </si>
  <si>
    <t>Drumcode</t>
  </si>
  <si>
    <t>demo@drumcode.se</t>
  </si>
  <si>
    <t>Swedish</t>
  </si>
  <si>
    <t>Alleanza Music</t>
  </si>
  <si>
    <t xml:space="preserve">Cheryl Falzon </t>
  </si>
  <si>
    <t>cher@alleanzamusic.com</t>
  </si>
  <si>
    <t>@alleanzamusic</t>
  </si>
  <si>
    <t>demos@hellbentrecs.com</t>
  </si>
  <si>
    <t>English</t>
  </si>
  <si>
    <t>Hot Creations</t>
  </si>
  <si>
    <t>leon@hotcreations.com</t>
  </si>
  <si>
    <t>Alzaya</t>
  </si>
  <si>
    <t xml:space="preserve">Luca Martinez </t>
  </si>
  <si>
    <t>luca@vaevictismusic.com</t>
  </si>
  <si>
    <t>@alzayarecords</t>
  </si>
  <si>
    <t>Atcha Recordings Ltd</t>
  </si>
  <si>
    <t>contact@atcha-recordings.com</t>
  </si>
  <si>
    <r>
      <rPr>
        <rFont val="Arial"/>
        <color rgb="FF1155CC"/>
        <u/>
      </rPr>
      <t>https://instagram.com/atcharecordings</t>
    </r>
  </si>
  <si>
    <t>Autmn</t>
  </si>
  <si>
    <t>autmnrecords@gmail.com</t>
  </si>
  <si>
    <r>
      <rPr>
        <rFont val="Arial"/>
        <color rgb="FF1155CC"/>
        <u/>
      </rPr>
      <t>https://instagram.com/autmnrecords</t>
    </r>
  </si>
  <si>
    <t>Boogie Cafe</t>
  </si>
  <si>
    <t>boogiecaferecords@live.com</t>
  </si>
  <si>
    <t>https://ra.co/dj/boogiecafe</t>
  </si>
  <si>
    <t>Bran</t>
  </si>
  <si>
    <t>branrecordlabel@gmail.com</t>
  </si>
  <si>
    <t>https://ra.co/dj/bran</t>
  </si>
  <si>
    <t>Bricolage</t>
  </si>
  <si>
    <t>bricolageglasgow@gmail.com</t>
  </si>
  <si>
    <t>https://ra.co/dj/bricolage</t>
  </si>
  <si>
    <t>Brothers Black</t>
  </si>
  <si>
    <t>brothersblack@baderecords.com</t>
  </si>
  <si>
    <t>https://ra.co/dj/brothersblack</t>
  </si>
  <si>
    <t>Bruit Direct Disques</t>
  </si>
  <si>
    <t>store@bruit-direct.org</t>
  </si>
  <si>
    <t>https://ra.co/dj/bruitdirectdisques</t>
  </si>
  <si>
    <t>Budget Cuts</t>
  </si>
  <si>
    <t>submissions.budgetcuts@gmail.com</t>
  </si>
  <si>
    <t>https://ra.co/dj/budgetcuts</t>
  </si>
  <si>
    <t>Bureau B</t>
  </si>
  <si>
    <t>nina@bureau-b.com</t>
  </si>
  <si>
    <t>https://ra.co/dj/bureaub</t>
  </si>
  <si>
    <t>C.A.N.V.A.S.</t>
  </si>
  <si>
    <t>canvas.index@gmail.com</t>
  </si>
  <si>
    <t>https://ra.co/dj/c.a.n.v.a.s.</t>
  </si>
  <si>
    <t>Canicule Musique</t>
  </si>
  <si>
    <t>caniculemusique@gmail.com</t>
  </si>
  <si>
    <t>https://ra.co/dj/caniculemusique</t>
  </si>
  <si>
    <t>CEMENT</t>
  </si>
  <si>
    <t>cementaudio@gmail.com</t>
  </si>
  <si>
    <t>https://ra.co/dj/cement</t>
  </si>
  <si>
    <t>Censor</t>
  </si>
  <si>
    <t>censor.music.records@gmail.com</t>
  </si>
  <si>
    <t>https://ra.co/dj/censor</t>
  </si>
  <si>
    <t>Chafik Chennouf</t>
  </si>
  <si>
    <t xml:space="preserve">Chafik, </t>
  </si>
  <si>
    <t>chafik@leylarecords.com</t>
  </si>
  <si>
    <t>https://ra.co/dj/chafikchennouf</t>
  </si>
  <si>
    <t>Chevals</t>
  </si>
  <si>
    <t xml:space="preserve">Chevals, </t>
  </si>
  <si>
    <t>rrrchevals@gmail.com</t>
  </si>
  <si>
    <t>https://ra.co/dj/chevals</t>
  </si>
  <si>
    <t>Chow Down</t>
  </si>
  <si>
    <t>chowdownpresents@gmail.com</t>
  </si>
  <si>
    <t>https://ra.co/dj/chowdown</t>
  </si>
  <si>
    <t>Claptrap</t>
  </si>
  <si>
    <t>bookings@claptrapclptrp.com</t>
  </si>
  <si>
    <t>https://ra.co/dj/claptrap</t>
  </si>
  <si>
    <t>Club of Jacks</t>
  </si>
  <si>
    <t>info@clubofjacks.com</t>
  </si>
  <si>
    <t>https://ra.co/dj/clubofjacks</t>
  </si>
  <si>
    <t>Clut Communication</t>
  </si>
  <si>
    <t>clut.communication@gmail.com</t>
  </si>
  <si>
    <t>https://ra.co/dj/clutcommunication</t>
  </si>
  <si>
    <t>CNVX</t>
  </si>
  <si>
    <t>sarah@cnvx.london</t>
  </si>
  <si>
    <t>https://ra.co/dj/cnvx</t>
  </si>
  <si>
    <t>Coctail Party Effect</t>
  </si>
  <si>
    <t>cocktailpartyeffectmusic@gmail.com</t>
  </si>
  <si>
    <t>https://ra.co/dj/coctailpartyeffect</t>
  </si>
  <si>
    <t>Collapse</t>
  </si>
  <si>
    <t>info.collapse.records@gmail.com</t>
  </si>
  <si>
    <t>https://ra.co/dj/collapse</t>
  </si>
  <si>
    <t>Contort Yourself</t>
  </si>
  <si>
    <t>contortyourselfnow@gmail.com</t>
  </si>
  <si>
    <t>https://ra.co/dj/contortyourself</t>
  </si>
  <si>
    <t>Crowdspacer</t>
  </si>
  <si>
    <t>hello@crowdspacer.com</t>
  </si>
  <si>
    <t>https://ra.co/dj/crowdspacer</t>
  </si>
  <si>
    <t>Dance Round 88</t>
  </si>
  <si>
    <t>dancearound88@gmail.com</t>
  </si>
  <si>
    <t>https://ra.co/dj/danceround88</t>
  </si>
  <si>
    <t>Darkart</t>
  </si>
  <si>
    <t>kontakt@apriori-cologne.de</t>
  </si>
  <si>
    <t>https://ra.co/dj/darkart</t>
  </si>
  <si>
    <t>Darkforest</t>
  </si>
  <si>
    <t xml:space="preserve">Bernardo, </t>
  </si>
  <si>
    <t>darkforestrec@gmail.com</t>
  </si>
  <si>
    <t>https://ra.co/dj/darkforest</t>
  </si>
  <si>
    <t>Dark Modular</t>
  </si>
  <si>
    <t>darkmodularmusic@gmail.com</t>
  </si>
  <si>
    <t>https://ra.co/dj/darkmodular</t>
  </si>
  <si>
    <t>Hingefinger (Joy Orbison and Will Bankhead)</t>
  </si>
  <si>
    <t xml:space="preserve">Peter and Will, </t>
  </si>
  <si>
    <t>hingefinger@gmail.com</t>
  </si>
  <si>
    <t>dB130</t>
  </si>
  <si>
    <t>info@db130records.com</t>
  </si>
  <si>
    <t>https://ra.co/dj/db130</t>
  </si>
  <si>
    <t>De:tuned</t>
  </si>
  <si>
    <t>detunedrecords@gmail.com</t>
  </si>
  <si>
    <t>https://ra.co/dj/de:tuned</t>
  </si>
  <si>
    <t>Debal Sommer</t>
  </si>
  <si>
    <t xml:space="preserve">Ruben &amp; Bert, </t>
  </si>
  <si>
    <t>debalsommer@gmail.com</t>
  </si>
  <si>
    <t>https://ra.co/dj/debalsommer</t>
  </si>
  <si>
    <t>deep88</t>
  </si>
  <si>
    <t>info@deep88.com</t>
  </si>
  <si>
    <t>https://ra.co/dj/deep88</t>
  </si>
  <si>
    <t>Deep Sea Frequency</t>
  </si>
  <si>
    <t>Or:la and Breakwave,</t>
  </si>
  <si>
    <t>info@deepexplorermusic.com</t>
  </si>
  <si>
    <t>https://ra.co/dj/deepseafrequency</t>
  </si>
  <si>
    <t>Degrees Ov Separation</t>
  </si>
  <si>
    <t>schugar@degreesovseparation.com</t>
  </si>
  <si>
    <t>https://ra.co/dj/degreesovseparation</t>
  </si>
  <si>
    <t>Delinquent Delivery</t>
  </si>
  <si>
    <t>delinquentdelivery@gmail.com</t>
  </si>
  <si>
    <t>https://ra.co/dj/delinquentdelivery</t>
  </si>
  <si>
    <t>Diamondstein</t>
  </si>
  <si>
    <t>ben@diamondste.in</t>
  </si>
  <si>
    <t>https://ra.co/dj/diamondstein</t>
  </si>
  <si>
    <t>Discobar (Thibault)</t>
  </si>
  <si>
    <t>Thibault,</t>
  </si>
  <si>
    <t>discobar.label@gmail.com</t>
  </si>
  <si>
    <t>https://ra.co/dj/discobar</t>
  </si>
  <si>
    <t>Disturb</t>
  </si>
  <si>
    <t>disturb.techno@gmail.com</t>
  </si>
  <si>
    <t>https://ra.co/dj/disturb•</t>
  </si>
  <si>
    <t>Freude am Tanzan</t>
  </si>
  <si>
    <t>dms@freude-am-tanzen.com</t>
  </si>
  <si>
    <t>https://ra.co/dj/dms</t>
  </si>
  <si>
    <t>Drumpoet Community</t>
  </si>
  <si>
    <t>mail@drumpoet.com</t>
  </si>
  <si>
    <t>https://ra.co/dj/drumpoetcommunity</t>
  </si>
  <si>
    <t>DX2OV</t>
  </si>
  <si>
    <t>pop3loop@gmail.com</t>
  </si>
  <si>
    <t>https://ra.co/dj/dx2ov</t>
  </si>
  <si>
    <t>E-Beamz</t>
  </si>
  <si>
    <t>e.beamz.records@gmail.com</t>
  </si>
  <si>
    <t>https://ra.co/dj/e-beamz</t>
  </si>
  <si>
    <t>Edmondson</t>
  </si>
  <si>
    <t>Edmondson,</t>
  </si>
  <si>
    <t>edmondson@lissoms.xyz</t>
  </si>
  <si>
    <t>https://ra.co/dj/edmondson</t>
  </si>
  <si>
    <t>Excedo</t>
  </si>
  <si>
    <t>Souldynamic,</t>
  </si>
  <si>
    <t>info@excedomusicgroup.com</t>
  </si>
  <si>
    <t>https://ra.co/dj/excedo</t>
  </si>
  <si>
    <t>Expeditions Above</t>
  </si>
  <si>
    <t>expeditions.above@gmail.com</t>
  </si>
  <si>
    <t>https://ra.co/dj/expeditionsabove</t>
  </si>
  <si>
    <t>F*CLR Music</t>
  </si>
  <si>
    <t xml:space="preserve">Jo, </t>
  </si>
  <si>
    <t>fstarclr@gmail.com</t>
  </si>
  <si>
    <t>https://ra.co/dj/f*clrmusic</t>
  </si>
  <si>
    <t xml:space="preserve">Coccon </t>
  </si>
  <si>
    <t>Jenny</t>
  </si>
  <si>
    <t>jenny@cocoon.net</t>
  </si>
  <si>
    <t>https://ra.co/dj/fabe</t>
  </si>
  <si>
    <t>Alinka (Fantasy Life)</t>
  </si>
  <si>
    <t>fantasyliferecordings@gmail.com</t>
  </si>
  <si>
    <t>https://ra.co/dj/fantasylife</t>
  </si>
  <si>
    <t>Cody Currie aka Ferdinand Domes</t>
  </si>
  <si>
    <t>Cody</t>
  </si>
  <si>
    <t>ferdinanddomes@gmail.com</t>
  </si>
  <si>
    <t>https://ra.co/dj/ferdinanddomes</t>
  </si>
  <si>
    <t>Folamour (FHUO is label)</t>
  </si>
  <si>
    <t>Folamour,</t>
  </si>
  <si>
    <t>forheavenuseonly@gmail.com</t>
  </si>
  <si>
    <t>https://ra.co/dj/fhuo</t>
  </si>
  <si>
    <t>Figura Music</t>
  </si>
  <si>
    <t>Pavel &amp; Ivan,</t>
  </si>
  <si>
    <t>musicfigura@gmail.com</t>
  </si>
  <si>
    <t>https://ra.co/dj/figuramusic</t>
  </si>
  <si>
    <t>FIRECAMP</t>
  </si>
  <si>
    <t>Coni,</t>
  </si>
  <si>
    <t>hello@firecamp.fr</t>
  </si>
  <si>
    <t>https://ra.co/dj/firecamp</t>
  </si>
  <si>
    <t>foodandsound</t>
  </si>
  <si>
    <t>foodandsoundrecords@gmail.com</t>
  </si>
  <si>
    <t>https://ra.co/dj/foodandsound</t>
  </si>
  <si>
    <t>Forth</t>
  </si>
  <si>
    <t>info@forthcollective.com</t>
  </si>
  <si>
    <t>https://ra.co/dj/forth</t>
  </si>
  <si>
    <t>For Those That Knoe</t>
  </si>
  <si>
    <t>info@boerecordings.com</t>
  </si>
  <si>
    <t>https://ra.co/dj/forthosethatknoe</t>
  </si>
  <si>
    <t>fouk</t>
  </si>
  <si>
    <t>Hans &amp; Daniël,</t>
  </si>
  <si>
    <t>justsayfouk@gmail.com</t>
  </si>
  <si>
    <t>https://ra.co/dj/fouk</t>
  </si>
  <si>
    <t>FROUFROUFROU</t>
  </si>
  <si>
    <t>froufroufrourecords@gmail.com</t>
  </si>
  <si>
    <t>https://ra.co/dj/froufroufrou</t>
  </si>
  <si>
    <t>FunctionLab</t>
  </si>
  <si>
    <t>Juan Plus One and Guan,</t>
  </si>
  <si>
    <t>guanboyang002@gmail.com</t>
  </si>
  <si>
    <t>https://ra.co/dj/functionlab</t>
  </si>
  <si>
    <t>Future Times</t>
  </si>
  <si>
    <t>futuretimesrecords@gmail.com</t>
  </si>
  <si>
    <t>https://ra.co/dj/futuretimes</t>
  </si>
  <si>
    <t>Gauss</t>
  </si>
  <si>
    <t>Natan and Owen,</t>
  </si>
  <si>
    <t>gausslimited@gmail.com</t>
  </si>
  <si>
    <t>https://ra.co/dj/gauss</t>
  </si>
  <si>
    <t>Glum Trigger</t>
  </si>
  <si>
    <t>Ishi, Niklas and Nino,</t>
  </si>
  <si>
    <t>glumtrigger@gmail.com</t>
  </si>
  <si>
    <t>https://ra.co/dj/glumtrigger</t>
  </si>
  <si>
    <t>Groove Boys Project</t>
  </si>
  <si>
    <t>Alexandre &amp; Lucas,</t>
  </si>
  <si>
    <t>grooveboysproject@gmail.com</t>
  </si>
  <si>
    <t>https://ra.co/dj/grooveboysproject</t>
  </si>
  <si>
    <t>Hardmatter</t>
  </si>
  <si>
    <t>hardmatterrecords@gmail.com</t>
  </si>
  <si>
    <t>https://ra.co/dj/hardmatter</t>
  </si>
  <si>
    <t>Harlo</t>
  </si>
  <si>
    <t xml:space="preserve">Lotte, </t>
  </si>
  <si>
    <t>lotte@harlo.ink</t>
  </si>
  <si>
    <t>https://ra.co/dj/harlo</t>
  </si>
  <si>
    <t>Harmony Rec.</t>
  </si>
  <si>
    <t>mmxivbooking@gmail.com</t>
  </si>
  <si>
    <t>https://ra.co/dj/harmonyrec.</t>
  </si>
  <si>
    <t>Hatch Recordings</t>
  </si>
  <si>
    <t>hatchrecordingsldn@gmail.com</t>
  </si>
  <si>
    <t>https://ra.co/dj/hatchrecordings</t>
  </si>
  <si>
    <t>HAZE black/white</t>
  </si>
  <si>
    <t>black@haze.moscow</t>
  </si>
  <si>
    <t>https://ra.co/dj/hazeblack/white</t>
  </si>
  <si>
    <t>Head Charge</t>
  </si>
  <si>
    <t>headchargerecords@gmail.com</t>
  </si>
  <si>
    <t>https://ra.co/dj/headcharge</t>
  </si>
  <si>
    <t>Helrad Limited</t>
  </si>
  <si>
    <t>helradmusic@gmail.com</t>
  </si>
  <si>
    <t>https://ra.co/dj/helradlimited</t>
  </si>
  <si>
    <t>Heluim Robots</t>
  </si>
  <si>
    <t>heliumrobots@gmail.com</t>
  </si>
  <si>
    <t>https://ra.co/dj/heluimrobots</t>
  </si>
  <si>
    <t>Hhatri</t>
  </si>
  <si>
    <t>historyhas@gmail.com</t>
  </si>
  <si>
    <t>https://ra.co/dj/hhatri</t>
  </si>
  <si>
    <t>Hippie Dance</t>
  </si>
  <si>
    <t>melodyrobinson@hippiedance.com</t>
  </si>
  <si>
    <t>https://ra.co/dj/hippiedance</t>
  </si>
  <si>
    <t>Hollow Nations</t>
  </si>
  <si>
    <t>orderic@me.com</t>
  </si>
  <si>
    <t>https://ra.co/dj/hollownations</t>
  </si>
  <si>
    <t>Hypermagic</t>
  </si>
  <si>
    <t>hypermagictapes@gmail.com</t>
  </si>
  <si>
    <t>https://ra.co/dj/hypermagic</t>
  </si>
  <si>
    <t>Hypress</t>
  </si>
  <si>
    <t>info@hypress.audio</t>
  </si>
  <si>
    <t>https://ra.co/dj/hypress</t>
  </si>
  <si>
    <t>Incienso</t>
  </si>
  <si>
    <t>info@incienso.nyc</t>
  </si>
  <si>
    <t>https://ra.co/dj/incienso</t>
  </si>
  <si>
    <t>Industria</t>
  </si>
  <si>
    <t>contact@i-n-d-u-s-t-r-i-a.com</t>
  </si>
  <si>
    <t>https://ra.co/dj/industria</t>
  </si>
  <si>
    <t>Innermoods</t>
  </si>
  <si>
    <t>innermoods@gmail.com</t>
  </si>
  <si>
    <t>https://ra.co/dj/innermoods</t>
  </si>
  <si>
    <t>Into The Deep Treasury</t>
  </si>
  <si>
    <t>Arthur &amp; Step Daw,</t>
  </si>
  <si>
    <t>intothedeeptreasury@gmail.com</t>
  </si>
  <si>
    <t>https://ra.co/dj/intothedeeptreasury</t>
  </si>
  <si>
    <t>Ivy Lab</t>
  </si>
  <si>
    <t>Sabre &amp; Stray,</t>
  </si>
  <si>
    <t>info@ivylab.co.uk</t>
  </si>
  <si>
    <t>https://ra.co/dj/ivylab</t>
  </si>
  <si>
    <t>Jack Techno Music</t>
  </si>
  <si>
    <t>Yokushe,</t>
  </si>
  <si>
    <t>musiclabel.jtm@gmail.com</t>
  </si>
  <si>
    <t>https://ra.co/dj/jacktechnomusic</t>
  </si>
  <si>
    <t>Jazz-O-Tech</t>
  </si>
  <si>
    <t>info@jazzotech.com</t>
  </si>
  <si>
    <t>https://ra.co/dj/jazz-o-tech</t>
  </si>
  <si>
    <t>Delusions of Grandeur</t>
  </si>
  <si>
    <t>norm@delusionsofgrandeur.com</t>
  </si>
  <si>
    <t>https://ra.co/dj/joeleel</t>
  </si>
  <si>
    <t>jules etienne (cocktail d'Amore)</t>
  </si>
  <si>
    <t xml:space="preserve">Jules, </t>
  </si>
  <si>
    <t>cocktaildamore@gmail.com</t>
  </si>
  <si>
    <t>https://ra.co/dj/julesetienne</t>
  </si>
  <si>
    <t>Jupiter4</t>
  </si>
  <si>
    <t>info@jupiter-4.com</t>
  </si>
  <si>
    <t>https://ra.co/dj/jupiter4</t>
  </si>
  <si>
    <t>Karlovak Records, Sweden</t>
  </si>
  <si>
    <t>talk@karlovak.com</t>
  </si>
  <si>
    <t>https://ra.co/dj/karlovak</t>
  </si>
  <si>
    <t>kgb (cosmic rhythm italy)</t>
  </si>
  <si>
    <t>cosmic.rhythm.records@gmail.com</t>
  </si>
  <si>
    <t>https://ra.co/dj/kgb</t>
  </si>
  <si>
    <t>Kopoc Label</t>
  </si>
  <si>
    <t>kopocrecords@gmail.com</t>
  </si>
  <si>
    <t>https://ra.co/dj/kopoclabel</t>
  </si>
  <si>
    <t>Kuratorium</t>
  </si>
  <si>
    <t>Lennart,</t>
  </si>
  <si>
    <t>hallo@kuratorium.net</t>
  </si>
  <si>
    <t>https://ra.co/dj/kuratorium</t>
  </si>
  <si>
    <t>Laboria Park</t>
  </si>
  <si>
    <t>justmoverecords@yahoo.co.uk</t>
  </si>
  <si>
    <t>https://ra.co/dj/laboriapark</t>
  </si>
  <si>
    <t>Alex Attias (Visions Recordings)</t>
  </si>
  <si>
    <t>alex@visionsrecordings.com</t>
  </si>
  <si>
    <t>https://ra.co/dj/lillyAAAparty!</t>
  </si>
  <si>
    <t>Lime Street Music</t>
  </si>
  <si>
    <t>limestreetmusic1@gmail.com</t>
  </si>
  <si>
    <t>https://ra.co/dj/limestreetmusic</t>
  </si>
  <si>
    <t>Lo4299</t>
  </si>
  <si>
    <t>booking@perthil.de</t>
  </si>
  <si>
    <t>https://ra.co/dj/lo4299</t>
  </si>
  <si>
    <t>Local Talk</t>
  </si>
  <si>
    <t>info@thelocaltalk.se</t>
  </si>
  <si>
    <t>https://ra.co/dj/localtalk</t>
  </si>
  <si>
    <t>Lonely Table (LT)</t>
  </si>
  <si>
    <t>hello@lonelytable.net</t>
  </si>
  <si>
    <t>https://ra.co/dj/lonelytable</t>
  </si>
  <si>
    <t>Lumbago</t>
  </si>
  <si>
    <t>lumbagorec@gmail.com</t>
  </si>
  <si>
    <t>https://ra.co/dj/lumbago</t>
  </si>
  <si>
    <t>Lüüd Discs</t>
  </si>
  <si>
    <t>luud.discs@gmail.com</t>
  </si>
  <si>
    <t>https://ra.co/dj/lüüddiscs</t>
  </si>
  <si>
    <t>LXVIII</t>
  </si>
  <si>
    <t xml:space="preserve">Megan, </t>
  </si>
  <si>
    <t>lxviii-label@hotmail.com</t>
  </si>
  <si>
    <t>Kosovo</t>
  </si>
  <si>
    <t>https://ra.co/dj/lxviii</t>
  </si>
  <si>
    <t>Magic Wire</t>
  </si>
  <si>
    <t>instituteofadvancedthinking@gmail.com</t>
  </si>
  <si>
    <t>https://ra.co/dj/magicwire</t>
  </si>
  <si>
    <t>Malka Tuti</t>
  </si>
  <si>
    <t xml:space="preserve">Malka, </t>
  </si>
  <si>
    <t>malkatutirec@gmail.com</t>
  </si>
  <si>
    <t>https://ra.co/dj/malkatuti</t>
  </si>
  <si>
    <t>Marguerite</t>
  </si>
  <si>
    <t>Davide and Claudio,</t>
  </si>
  <si>
    <t>info@margueriterecords.com</t>
  </si>
  <si>
    <t>https://ra.co/dj/marguerite</t>
  </si>
  <si>
    <t>MATE</t>
  </si>
  <si>
    <t>matewaxrecords@gmail.com</t>
  </si>
  <si>
    <t>https://ra.co/dj/mate</t>
  </si>
  <si>
    <t>Matterwave</t>
  </si>
  <si>
    <t>label@matterwaverecords.com</t>
  </si>
  <si>
    <t>https://ra.co/dj/matterwave</t>
  </si>
  <si>
    <t>menaceparis</t>
  </si>
  <si>
    <t>Mido,</t>
  </si>
  <si>
    <t>menaceparis@gmail.com</t>
  </si>
  <si>
    <t>https://ra.co/dj/menaceparis</t>
  </si>
  <si>
    <t>Mettasonic</t>
  </si>
  <si>
    <t>mettasonic@gmail.com</t>
  </si>
  <si>
    <t>tAIWAN</t>
  </si>
  <si>
    <t>https://ra.co/dj/mettasonic</t>
  </si>
  <si>
    <t>Mhost Likely</t>
  </si>
  <si>
    <t>hi@mhostlikely.com</t>
  </si>
  <si>
    <t>https://ra.co/dj/mhostlikely</t>
  </si>
  <si>
    <t>Micronesia</t>
  </si>
  <si>
    <t>love@micronesia.ch</t>
  </si>
  <si>
    <t>https://ra.co/dj/micronesia</t>
  </si>
  <si>
    <t>Microtones</t>
  </si>
  <si>
    <t>tonesmicro@gmail.com</t>
  </si>
  <si>
    <t>https://ra.co/dj/microtones</t>
  </si>
  <si>
    <t>Mirror Trax</t>
  </si>
  <si>
    <t>Rover,</t>
  </si>
  <si>
    <t>esoxluciusdmt@hotmail.com</t>
  </si>
  <si>
    <t>https://ra.co/dj/mirrortrax</t>
  </si>
  <si>
    <t>Future Classic</t>
  </si>
  <si>
    <t>mgmt@futureclassic.com</t>
  </si>
  <si>
    <t>https://ra.co/dj/misskittin</t>
  </si>
  <si>
    <t>Moonrise Hill Material (Folamour, Ethyène, Kaffe Crème &amp; Saint Paul)</t>
  </si>
  <si>
    <t>moonrisehillmaterial@gmail.com</t>
  </si>
  <si>
    <t>https://ra.co/dj/moonrisehillmaterial</t>
  </si>
  <si>
    <t>MUTED</t>
  </si>
  <si>
    <t>mutedrec@hotmail.com</t>
  </si>
  <si>
    <t>https://ra.co/dj/muted</t>
  </si>
  <si>
    <t>Mysteries of the Deep</t>
  </si>
  <si>
    <t>info@mysteriesofthedeep.net</t>
  </si>
  <si>
    <t>https://ra.co/dj/mysteriesofthedeep</t>
  </si>
  <si>
    <t>Mystictrax</t>
  </si>
  <si>
    <t>lostlojic@gmail.com</t>
  </si>
  <si>
    <t>https://ra.co/dj/mystictrax</t>
  </si>
  <si>
    <t>NAFF</t>
  </si>
  <si>
    <t>Priori,</t>
  </si>
  <si>
    <t>naffrecordings@gmail.com</t>
  </si>
  <si>
    <t>https://ra.co/dj/naff</t>
  </si>
  <si>
    <t>Narrominded</t>
  </si>
  <si>
    <t>music@narrominded.com</t>
  </si>
  <si>
    <t>https://ra.co/dj/narrominded</t>
  </si>
  <si>
    <t>Native Response</t>
  </si>
  <si>
    <t>nativeresponsemusic@gmail.com</t>
  </si>
  <si>
    <t>https://ra.co/dj/nativeresponse</t>
  </si>
  <si>
    <t>NBDKNW</t>
  </si>
  <si>
    <t>Danja,</t>
  </si>
  <si>
    <t>nbdknw.contact@gmail.com</t>
  </si>
  <si>
    <t>https://ra.co/dj/nbdknw</t>
  </si>
  <si>
    <t>Negative Space [Ma]</t>
  </si>
  <si>
    <t>andy@nsma-noise.com</t>
  </si>
  <si>
    <t>https://ra.co/dj/negativespace[ma]</t>
  </si>
  <si>
    <t>Nodding Heads</t>
  </si>
  <si>
    <t>noddingheadsrecords@gmail.com</t>
  </si>
  <si>
    <t>https://ra.co/dj/noddingheads</t>
  </si>
  <si>
    <t>nodolabel</t>
  </si>
  <si>
    <t>nodolabel@gmail.com</t>
  </si>
  <si>
    <t>https://ra.co/dj/nodolabel</t>
  </si>
  <si>
    <t>Noosphere Network</t>
  </si>
  <si>
    <t xml:space="preserve">Arnav, </t>
  </si>
  <si>
    <t>arnav.noosphere@gmail.com</t>
  </si>
  <si>
    <t>https://ra.co/dj/noospherenetwork</t>
  </si>
  <si>
    <t>No Shallow Pool</t>
  </si>
  <si>
    <t>glasspatterns123@gmail.com</t>
  </si>
  <si>
    <t>https://ra.co/dj/noshallowpool</t>
  </si>
  <si>
    <t>No She Doesn't</t>
  </si>
  <si>
    <t>noshedoesntlabel@gmail.com</t>
  </si>
  <si>
    <t>https://ra.co/dj/noshedoesn't</t>
  </si>
  <si>
    <t xml:space="preserve"> T. Jacques (Nuances de Nuit)</t>
  </si>
  <si>
    <t>info@nuancesdenuit.com</t>
  </si>
  <si>
    <t>https://ra.co/dj/nuancesdenuit</t>
  </si>
  <si>
    <t>Nude Club</t>
  </si>
  <si>
    <t>info@nudeclubrecords.com</t>
  </si>
  <si>
    <t>https://ra.co/dj/nudeclub</t>
  </si>
  <si>
    <t>NuNorthern Soul</t>
  </si>
  <si>
    <t>info@nunorthernsoul.co.uk</t>
  </si>
  <si>
    <t>https://ra.co/dj/nunorthernsoul</t>
  </si>
  <si>
    <t>Greg Brockmann (OddMann Records)</t>
  </si>
  <si>
    <t>oddmannrecordings@gmail.com</t>
  </si>
  <si>
    <t>https://ra.co/dj/oddmann</t>
  </si>
  <si>
    <t>Of Paradise</t>
  </si>
  <si>
    <t>info@ofparadiserecords.com</t>
  </si>
  <si>
    <t>https://ra.co/dj/ofparadise</t>
  </si>
  <si>
    <t>ohne kommerziellen Wert</t>
  </si>
  <si>
    <t>ohne-label@gmx.de</t>
  </si>
  <si>
    <t>https://ra.co/dj/ohnekommerziellenwert</t>
  </si>
  <si>
    <t>Olde Gods</t>
  </si>
  <si>
    <t>JMII, Guillamino, Braqueberry, Aster,</t>
  </si>
  <si>
    <t>planetsminor@gmail.com</t>
  </si>
  <si>
    <t>https://ra.co/dj/oldegods</t>
  </si>
  <si>
    <t>om:nia</t>
  </si>
  <si>
    <t>omniarecordlabel@gmail.com</t>
  </si>
  <si>
    <t>https://ra.co/dj/om:nia</t>
  </si>
  <si>
    <t>Omena Recs</t>
  </si>
  <si>
    <t>hello@omenarecords.com</t>
  </si>
  <si>
    <t>https://ra.co/dj/omenarecs</t>
  </si>
  <si>
    <t>Open Hand Real Flames</t>
  </si>
  <si>
    <t>openhandrealflames@outlook.com</t>
  </si>
  <si>
    <t>https://ra.co/dj/openhandrealflames</t>
  </si>
  <si>
    <t>Open Space</t>
  </si>
  <si>
    <t>Raymond &amp; Pablo,</t>
  </si>
  <si>
    <t>openspacerecs@gmail.com</t>
  </si>
  <si>
    <t>https://ra.co/dj/openspace</t>
  </si>
  <si>
    <t>OSM tapes</t>
  </si>
  <si>
    <t>osmtapes@gmail.com</t>
  </si>
  <si>
    <t>https://ra.co/dj/osmtapes</t>
  </si>
  <si>
    <t>Out Of Tune</t>
  </si>
  <si>
    <t>Saverio,</t>
  </si>
  <si>
    <t>outoftunerecords@gmail.com</t>
  </si>
  <si>
    <t>https://ra.co/dj/outoftune</t>
  </si>
  <si>
    <t>Ouvert</t>
  </si>
  <si>
    <t>ouvertmusic@gmail.com</t>
  </si>
  <si>
    <t>https://ra.co/dj/ouvert</t>
  </si>
  <si>
    <t>Overbalance</t>
  </si>
  <si>
    <t>overbalancerec@gmail.com</t>
  </si>
  <si>
    <t>https://ra.co/dj/overbalance</t>
  </si>
  <si>
    <t>Overthinker Mob</t>
  </si>
  <si>
    <t>hello@overthinkermob.com</t>
  </si>
  <si>
    <t>https://ra.co/dj/overthinkermob</t>
  </si>
  <si>
    <t>Pacific Coliseum</t>
  </si>
  <si>
    <t>Jamison,</t>
  </si>
  <si>
    <t>info@coastalhaze.com</t>
  </si>
  <si>
    <t>https://ra.co/dj/pacificcoliseum</t>
  </si>
  <si>
    <t>Palace Rec.</t>
  </si>
  <si>
    <t>Olffmann, FELIN and Shepheard,</t>
  </si>
  <si>
    <t>palacerec.booking@gmail.com</t>
  </si>
  <si>
    <t>https://ra.co/dj/palacerec.</t>
  </si>
  <si>
    <t>Pale Master</t>
  </si>
  <si>
    <t>JC,</t>
  </si>
  <si>
    <t>palemastertapes@gmail.com</t>
  </si>
  <si>
    <t>https://ra.co/dj/palemaster</t>
  </si>
  <si>
    <t>PANDILLA LTD</t>
  </si>
  <si>
    <t>Pandilla &amp; Faz,</t>
  </si>
  <si>
    <t>pandillaltd@gmail.com</t>
  </si>
  <si>
    <t>https://ra.co/dj/pandillaltd</t>
  </si>
  <si>
    <t>Paraffin Tehran</t>
  </si>
  <si>
    <t>paraffintehranmusik@gmail.com</t>
  </si>
  <si>
    <t>Iran</t>
  </si>
  <si>
    <t>https://ra.co/dj/paraffintehran</t>
  </si>
  <si>
    <t>Paralaxe Editions</t>
  </si>
  <si>
    <t>info@paralaxe-editions.com</t>
  </si>
  <si>
    <t>https://ra.co/dj/paralaxeeditions</t>
  </si>
  <si>
    <t>Parallel Minds</t>
  </si>
  <si>
    <t>weareparallelminds@gmail.com</t>
  </si>
  <si>
    <t>https://ra.co/dj/parallelminds</t>
  </si>
  <si>
    <t>Peakybeats</t>
  </si>
  <si>
    <t>peakybeatsrecords@gmail.com</t>
  </si>
  <si>
    <t>https://ra.co/dj/peakybeats</t>
  </si>
  <si>
    <t>Perpetual Rhythms</t>
  </si>
  <si>
    <t>Chicagodeep &amp; Taelue,</t>
  </si>
  <si>
    <t>perpetualrhythms@gmail.com</t>
  </si>
  <si>
    <t>https://ra.co/dj/perpetualrhythms</t>
  </si>
  <si>
    <t>Barbara Prisienger (Pieces Of Life)</t>
  </si>
  <si>
    <t>hello@piecesoflife.es</t>
  </si>
  <si>
    <t>https://ra.co/dj/piecesoflife</t>
  </si>
  <si>
    <t>Pocketmoth</t>
  </si>
  <si>
    <t>contact@pocketmoth.com</t>
  </si>
  <si>
    <t>https://ra.co/dj/pocketmoth</t>
  </si>
  <si>
    <t>Porridge Bullet</t>
  </si>
  <si>
    <t xml:space="preserve">Madis, </t>
  </si>
  <si>
    <t>madis@porridgebullet.com</t>
  </si>
  <si>
    <t>https://ra.co/dj/porridgebullet</t>
  </si>
  <si>
    <t>Primordial Void</t>
  </si>
  <si>
    <t>Marcel,</t>
  </si>
  <si>
    <t>primordialvoiddd@gmail.com</t>
  </si>
  <si>
    <t>https://ra.co/dj/primordialvoid</t>
  </si>
  <si>
    <t>Private Persons</t>
  </si>
  <si>
    <t>privatepersonstalks@gmail.com</t>
  </si>
  <si>
    <t>https://ra.co/dj/privatepersons</t>
  </si>
  <si>
    <t>Prophecy Records</t>
  </si>
  <si>
    <t>prophecy.recs@gmail.com</t>
  </si>
  <si>
    <t>https://ra.co/dj/prophecy</t>
  </si>
  <si>
    <t>Best Works</t>
  </si>
  <si>
    <t>booking@best-works.com</t>
  </si>
  <si>
    <t>https://ra.co/dj/prosumer</t>
  </si>
  <si>
    <t>PURE HATE</t>
  </si>
  <si>
    <t>label@purehatetrax.com</t>
  </si>
  <si>
    <t>https://ra.co/dj/purehate</t>
  </si>
  <si>
    <t>Purple City Souffle</t>
  </si>
  <si>
    <t>purplecitysouffle@gmail.com</t>
  </si>
  <si>
    <t>https://ra.co/dj/purplecitysouffle</t>
  </si>
  <si>
    <t>rafiki (VERTV)</t>
  </si>
  <si>
    <t>Théo,</t>
  </si>
  <si>
    <t>vertvrecords@gmail.com</t>
  </si>
  <si>
    <t>https://ra.co/dj/rafiki</t>
  </si>
  <si>
    <t>Raving Society</t>
  </si>
  <si>
    <t>info@ravingsocietyrecords.com</t>
  </si>
  <si>
    <t>https://ra.co/dj/ravingsociety</t>
  </si>
  <si>
    <t>Redstone Press</t>
  </si>
  <si>
    <t>redstonepressrecordings@gmail.com</t>
  </si>
  <si>
    <t>https://ra.co/dj/redstonepress</t>
  </si>
  <si>
    <t>Reel Long Overdub</t>
  </si>
  <si>
    <t>brudenellgroove@gmail.com</t>
  </si>
  <si>
    <t>https://ra.co/dj/reellongoverdub</t>
  </si>
  <si>
    <t>releisure</t>
  </si>
  <si>
    <t>releisure.nyc@gmail.com</t>
  </si>
  <si>
    <t>https://ra.co/dj/releisure</t>
  </si>
  <si>
    <t>Remember 430</t>
  </si>
  <si>
    <t>r430label@gmail.com</t>
  </si>
  <si>
    <t>https://ra.co/dj/remember430</t>
  </si>
  <si>
    <t>Revenge Techniques</t>
  </si>
  <si>
    <t>label@revengetechniqu.es</t>
  </si>
  <si>
    <t>https://ra.co/dj/revengetechniques</t>
  </si>
  <si>
    <t>rothmans</t>
  </si>
  <si>
    <t>rothmansmusic@gmail.com</t>
  </si>
  <si>
    <t>https://ra.co/dj/rothmans</t>
  </si>
  <si>
    <t>Rough House Rosie</t>
  </si>
  <si>
    <t>rhouserosie@gmail.com</t>
  </si>
  <si>
    <t>https://ra.co/dj/roughhouserosie</t>
  </si>
  <si>
    <t>SAHARA.</t>
  </si>
  <si>
    <t>sahara.rec@gmail.com</t>
  </si>
  <si>
    <t>https://ra.co/dj/sahara.</t>
  </si>
  <si>
    <t>Saint Abdullah</t>
  </si>
  <si>
    <t>saintabdullahvision@gmail.com</t>
  </si>
  <si>
    <t>https://ra.co/dj/saintabdullah</t>
  </si>
  <si>
    <t>SCOPÁVIK</t>
  </si>
  <si>
    <t>scopavik@gmail.com</t>
  </si>
  <si>
    <t>https://ra.co/dj/scopávik</t>
  </si>
  <si>
    <t>secondo (whataboutnever)</t>
  </si>
  <si>
    <t xml:space="preserve">Secondo, </t>
  </si>
  <si>
    <t>x@whataboutnever.com</t>
  </si>
  <si>
    <t>https://ra.co/dj/secondo</t>
  </si>
  <si>
    <t>Secret Society Chile</t>
  </si>
  <si>
    <t>j@secretsociety.cl</t>
  </si>
  <si>
    <t>https://ra.co/dj/secretsocietychile</t>
  </si>
  <si>
    <t>See Blue Audio</t>
  </si>
  <si>
    <t>contact@seeblueaudio.com</t>
  </si>
  <si>
    <t>https://ra.co/dj/seeblueaudio</t>
  </si>
  <si>
    <t>Alici (Seeingsounds)</t>
  </si>
  <si>
    <t>info@seeingsoundsmusic.com</t>
  </si>
  <si>
    <t>https://ra.co/dj/seeingsounds</t>
  </si>
  <si>
    <t>SEELEN.</t>
  </si>
  <si>
    <t>info@seelen-records.com</t>
  </si>
  <si>
    <t>https://ra.co/dj/seelen.</t>
  </si>
  <si>
    <t>Self Reflektion (Stranger)</t>
  </si>
  <si>
    <t>info@selfreflektion.com</t>
  </si>
  <si>
    <t>https://ra.co/dj/selfreflektion</t>
  </si>
  <si>
    <t>Selva Discos</t>
  </si>
  <si>
    <t>selvadiscos@gmail.com</t>
  </si>
  <si>
    <t>https://ra.co/dj/selvadiscos</t>
  </si>
  <si>
    <t>Demi Riquismo</t>
  </si>
  <si>
    <t>info@semi-delicious.com</t>
  </si>
  <si>
    <t>https://ra.co/dj/semidelicious</t>
  </si>
  <si>
    <t>Sensible Soccers</t>
  </si>
  <si>
    <t>sensiblesoccers@gmail.com</t>
  </si>
  <si>
    <t>https://ra.co/dj/sensiblesoccers</t>
  </si>
  <si>
    <t>Sinister Desires</t>
  </si>
  <si>
    <t>sinisterdesires@outlook.fr</t>
  </si>
  <si>
    <t>https://ra.co/dj/sinisterdesires</t>
  </si>
  <si>
    <t>Skylax</t>
  </si>
  <si>
    <t>skylaxrecords@wanadoo.fr</t>
  </si>
  <si>
    <t>https://ra.co/dj/skylax</t>
  </si>
  <si>
    <t>Sleeperhold Publications</t>
  </si>
  <si>
    <t>contact@sleeperholdpublications.com</t>
  </si>
  <si>
    <t>https://ra.co/dj/sleeperholdpublications</t>
  </si>
  <si>
    <t>info@slowlifemusic.org</t>
  </si>
  <si>
    <t>https://ra.co/dj/slowlife</t>
  </si>
  <si>
    <t>SmalltownSupersound</t>
  </si>
  <si>
    <t xml:space="preserve">Joakim, </t>
  </si>
  <si>
    <t>joakim@smalltownsupersound.com</t>
  </si>
  <si>
    <t>https://ra.co/dj/smalltownsupersound</t>
  </si>
  <si>
    <t>Solal Reyes</t>
  </si>
  <si>
    <t xml:space="preserve">Solal, </t>
  </si>
  <si>
    <t>solreybooking@gmail.com</t>
  </si>
  <si>
    <t>https://ra.co/dj/solalreyes</t>
  </si>
  <si>
    <t>Soul Ipsum</t>
  </si>
  <si>
    <t>Wyatt,</t>
  </si>
  <si>
    <t>soulipsumagency@gmail.com</t>
  </si>
  <si>
    <t>https://ra.co/dj/soulipsum</t>
  </si>
  <si>
    <t>Sound Metaphors</t>
  </si>
  <si>
    <t>Nemo &amp; Castro,</t>
  </si>
  <si>
    <t>info@soundmetaphors.com</t>
  </si>
  <si>
    <t>https://ra.co/dj/soundmetaphors</t>
  </si>
  <si>
    <t>Space Ritual</t>
  </si>
  <si>
    <t>spaceritualmusic@gmail.com</t>
  </si>
  <si>
    <t>https://ra.co/dj/spaceritual</t>
  </si>
  <si>
    <t>SPAZIOTEMPO</t>
  </si>
  <si>
    <t>Beckenbauer &amp; Coxone &amp; ZBK,</t>
  </si>
  <si>
    <t>wherewemetlabel@gmail.com</t>
  </si>
  <si>
    <t>https://ra.co/dj/spaziotempo</t>
  </si>
  <si>
    <t>Star Creature</t>
  </si>
  <si>
    <t>timzawada@starcreatureuniversalvibrations.com</t>
  </si>
  <si>
    <t>https://ra.co/dj/starcreature</t>
  </si>
  <si>
    <t>Step Back Trax</t>
  </si>
  <si>
    <t>stepbacktrax@gmail.com</t>
  </si>
  <si>
    <t>https://ra.co/dj/stepbacktrax</t>
  </si>
  <si>
    <t>Sterns Edits</t>
  </si>
  <si>
    <t>info@bengomori.com</t>
  </si>
  <si>
    <t>https://ra.co/dj/sternsedits</t>
  </si>
  <si>
    <t>Stólar</t>
  </si>
  <si>
    <t>stolarrecords@gmail.com</t>
  </si>
  <si>
    <t>https://ra.co/dj/stólar</t>
  </si>
  <si>
    <t>Strangelove Music</t>
  </si>
  <si>
    <t>strangelovemusicltd@gmail.com</t>
  </si>
  <si>
    <t>https://ra.co/dj/strangelovemusic</t>
  </si>
  <si>
    <t>Stratowerx</t>
  </si>
  <si>
    <t>stratowerx@gmail.com</t>
  </si>
  <si>
    <t>https://ra.co/dj/stratowerx</t>
  </si>
  <si>
    <t>Subject To Restrictions Discs</t>
  </si>
  <si>
    <t>contact@str.media</t>
  </si>
  <si>
    <t>https://ra.co/dj/subjecttorestrictionsdiscs</t>
  </si>
  <si>
    <t>Frankey &amp; Sandrino (Sum Over Histories)</t>
  </si>
  <si>
    <t>jan@frills.de</t>
  </si>
  <si>
    <t>https://ra.co/dj/sumoverhistories</t>
  </si>
  <si>
    <t>Sungate</t>
  </si>
  <si>
    <t>hello@sungaterecords.com</t>
  </si>
  <si>
    <t>https://ra.co/dj/sungate</t>
  </si>
  <si>
    <t>Super Hexagon</t>
  </si>
  <si>
    <t>djsigher@gmail.com</t>
  </si>
  <si>
    <t>https://ra.co/dj/superhexagon</t>
  </si>
  <si>
    <t>Synergie ©</t>
  </si>
  <si>
    <t>kollektivsynergie@mail.de</t>
  </si>
  <si>
    <t>https://ra.co/dj/synergie©</t>
  </si>
  <si>
    <t>Ilian Tape</t>
  </si>
  <si>
    <t>info@iliantape.de</t>
  </si>
  <si>
    <t>https://ra.co/dj/tahko</t>
  </si>
  <si>
    <t>Tape Hiss</t>
  </si>
  <si>
    <t>tapehisss@gmail.com</t>
  </si>
  <si>
    <t>https://ra.co/dj/tapehiss</t>
  </si>
  <si>
    <t>Tears On Waves</t>
  </si>
  <si>
    <t>tearsonwaves@gmail.com</t>
  </si>
  <si>
    <t>https://ra.co/dj/tearsonwaves</t>
  </si>
  <si>
    <t xml:space="preserve">MP, </t>
  </si>
  <si>
    <t>mp@macorma.com</t>
  </si>
  <si>
    <t>These Things Take Time</t>
  </si>
  <si>
    <t xml:space="preserve">Hayes, </t>
  </si>
  <si>
    <t>hayes@thesethingstaketime.co</t>
  </si>
  <si>
    <t>https://ra.co/dj/thesethingstaketime</t>
  </si>
  <si>
    <t>The Transient Nature of The Disco Business</t>
  </si>
  <si>
    <t>ttnotdb@gmail.com</t>
  </si>
  <si>
    <t>https://ra.co/dj/thetransientnatureofthediscobusiness</t>
  </si>
  <si>
    <t>The Trilogy Tapes</t>
  </si>
  <si>
    <t>orders.trilogy@gmail.com</t>
  </si>
  <si>
    <t>https://ra.co/dj/thetrilogytapes</t>
  </si>
  <si>
    <t>Third Place</t>
  </si>
  <si>
    <t>will@thirdplacerecords.com</t>
  </si>
  <si>
    <t>https://ra.co/dj/thirdplace</t>
  </si>
  <si>
    <t>Through Gods Own Eyes</t>
  </si>
  <si>
    <t>tgoemusic@gmail.com</t>
  </si>
  <si>
    <t>https://ra.co/dj/throughgodsowneyes</t>
  </si>
  <si>
    <t>Skander (Through Greater Evil)</t>
  </si>
  <si>
    <t>skander@rs94109.com</t>
  </si>
  <si>
    <t>https://ra.co/dj/throughgreaterevil</t>
  </si>
  <si>
    <t>throwing shade (Nabihah Iqbal)</t>
  </si>
  <si>
    <t xml:space="preserve">Nabihah, </t>
  </si>
  <si>
    <t>info@throwingshade.co.uk</t>
  </si>
  <si>
    <t>https://ra.co/dj/throwingshade</t>
  </si>
  <si>
    <t>Tobago Tracks</t>
  </si>
  <si>
    <t>tobagotracks@gmail.com</t>
  </si>
  <si>
    <t>https://ra.co/dj/tobagotracks</t>
  </si>
  <si>
    <t>Toucan Sounds</t>
  </si>
  <si>
    <t>robert@youtoocanwoo.com</t>
  </si>
  <si>
    <t>https://ra.co/dj/toucansounds</t>
  </si>
  <si>
    <t>Trapped Audio</t>
  </si>
  <si>
    <t>trappedaudio@gmail.com</t>
  </si>
  <si>
    <t>https://ra.co/dj/trappedaudio</t>
  </si>
  <si>
    <t>TrashEra Music</t>
  </si>
  <si>
    <t>trash3ra@gmail.com</t>
  </si>
  <si>
    <t>https://ra.co/dj/trasheramusic</t>
  </si>
  <si>
    <t>Trichome</t>
  </si>
  <si>
    <t>info@trichome.com</t>
  </si>
  <si>
    <t>https://ra.co/dj/trichome</t>
  </si>
  <si>
    <t>Trusik</t>
  </si>
  <si>
    <t>enquiries@trusik.co.uk</t>
  </si>
  <si>
    <t>https://ra.co/dj/trusik</t>
  </si>
  <si>
    <t>TTR</t>
  </si>
  <si>
    <t>ttr.sound@gmail.com</t>
  </si>
  <si>
    <t>https://ra.co/dj/ttr</t>
  </si>
  <si>
    <t>UNHEARD</t>
  </si>
  <si>
    <t>unheardrecords@gmx.fr</t>
  </si>
  <si>
    <t>https://ra.co/dj/unheard</t>
  </si>
  <si>
    <t>Unit 137</t>
  </si>
  <si>
    <t>info@unit137.com</t>
  </si>
  <si>
    <t>https://ra.co/dj/unit137</t>
  </si>
  <si>
    <t>Unitas Multiplex</t>
  </si>
  <si>
    <t>unitasmultiplexlabel@gmail.com</t>
  </si>
  <si>
    <t>https://ra.co/dj/unitasmultiplex</t>
  </si>
  <si>
    <t>Unterwegs</t>
  </si>
  <si>
    <t>Decka and The Lady Machine,</t>
  </si>
  <si>
    <t>unterwegsrecs@gmail.com</t>
  </si>
  <si>
    <t>https://ra.co/dj/unterwegs</t>
  </si>
  <si>
    <t>Valby Rotary</t>
  </si>
  <si>
    <t>valbyrotary@gmail.com</t>
  </si>
  <si>
    <t>https://ra.co/dj/valbyrotary</t>
  </si>
  <si>
    <t>Vibraphone</t>
  </si>
  <si>
    <t xml:space="preserve">Stefano, </t>
  </si>
  <si>
    <t>s.curti@rarovideousa.com</t>
  </si>
  <si>
    <t>https://ra.co/dj/vibraphone</t>
  </si>
  <si>
    <t>Vitamina Musica</t>
  </si>
  <si>
    <t>vitaminamusica.label@gmail.com</t>
  </si>
  <si>
    <t>https://ra.co/dj/vitaminamusica</t>
  </si>
  <si>
    <t>Vondreib</t>
  </si>
  <si>
    <t>contact@vondreib.com</t>
  </si>
  <si>
    <t>https://ra.co/dj/vondreib</t>
  </si>
  <si>
    <t>Whirlwind Trax</t>
  </si>
  <si>
    <t>ALKHEMY,</t>
  </si>
  <si>
    <t>alkhemybk@gmail.com</t>
  </si>
  <si>
    <t>https://ra.co/dj/whirlwindtrax</t>
  </si>
  <si>
    <t>Whities</t>
  </si>
  <si>
    <t>info@ad93.ltd</t>
  </si>
  <si>
    <t>https://ra.co/dj/whities</t>
  </si>
  <si>
    <t>Wisdom Teeth</t>
  </si>
  <si>
    <t>contact@wisdomteethuk.com</t>
  </si>
  <si>
    <t>https://ra.co/dj/wisdomteeth</t>
  </si>
  <si>
    <t>Wonderwave</t>
  </si>
  <si>
    <t>contact@wonderwave.asia</t>
  </si>
  <si>
    <t>https://ra.co/dj/wonderwave</t>
  </si>
  <si>
    <t>World Without End</t>
  </si>
  <si>
    <t>info@myworldwithoutend.com</t>
  </si>
  <si>
    <t>https://ra.co/dj/worldwithoutend</t>
  </si>
  <si>
    <t>WotNot</t>
  </si>
  <si>
    <t xml:space="preserve">Arun, </t>
  </si>
  <si>
    <t>arun@wotnot.tv</t>
  </si>
  <si>
    <t>https://ra.co/dj/wotnot</t>
  </si>
  <si>
    <t>XB313</t>
  </si>
  <si>
    <t>xb313records@gmail.com</t>
  </si>
  <si>
    <t>https://ra.co/dj/xb313</t>
  </si>
  <si>
    <t>Yegorka</t>
  </si>
  <si>
    <t>info@yegorka.de</t>
  </si>
  <si>
    <t>https://ra.co/dj/yegorka</t>
  </si>
  <si>
    <t>Yerevan Tapes</t>
  </si>
  <si>
    <t>yerevan.tapes@gmail.com</t>
  </si>
  <si>
    <t>https://ra.co/dj/yerevantapes</t>
  </si>
  <si>
    <t>Yes Belgrade</t>
  </si>
  <si>
    <t>yesbelgrade@gmail.com</t>
  </si>
  <si>
    <t>https://ra.co/dj/yesbelgrade</t>
  </si>
  <si>
    <t>yeyeh</t>
  </si>
  <si>
    <t>pmejansen@gmail.com</t>
  </si>
  <si>
    <t>https://ra.co/dj/yeyeh</t>
  </si>
  <si>
    <t>YINYANG</t>
  </si>
  <si>
    <t>yinyangblogandlabel@gmail.com</t>
  </si>
  <si>
    <t>https://ra.co/dj/yinyang</t>
  </si>
  <si>
    <t>Zbroyi</t>
  </si>
  <si>
    <t>Zbroyi,</t>
  </si>
  <si>
    <t>zbroyirecords@gmail.com</t>
  </si>
  <si>
    <t>https://ra.co/dj/zbroyi</t>
  </si>
  <si>
    <t>Breaker Recordings</t>
  </si>
  <si>
    <t>info@breakerbreakerrecordings.com</t>
  </si>
  <si>
    <t>https://ra.co/labels/12111</t>
  </si>
  <si>
    <t>Alva / Pont Neuf Records</t>
  </si>
  <si>
    <t>thomas@pontneufrecords.com</t>
  </si>
  <si>
    <t>https://ra.co/labels/13014</t>
  </si>
  <si>
    <t>Token Records</t>
  </si>
  <si>
    <t>info@tokenrecords.com</t>
  </si>
  <si>
    <t>https://ra.co/labels/1310</t>
  </si>
  <si>
    <t>Amsem</t>
  </si>
  <si>
    <t>Gabor, Aymar and Fneu,</t>
  </si>
  <si>
    <t>amsem.records@gmail.com</t>
  </si>
  <si>
    <t>https://ra.co/labels/15560</t>
  </si>
  <si>
    <t>Tour Records</t>
  </si>
  <si>
    <t>contact.tour.records@gmail.com</t>
  </si>
  <si>
    <t>https://ra.co/labels/15735</t>
  </si>
  <si>
    <t>VRAAA Records (Diego Garcia)</t>
  </si>
  <si>
    <t>vraaarecords@gmail.com</t>
  </si>
  <si>
    <t>https://ra.co/labels/15821</t>
  </si>
  <si>
    <t>Black Focus Records</t>
  </si>
  <si>
    <t>blackfocusrecords@gmail.com</t>
  </si>
  <si>
    <t>https://ra.co/labels/15849</t>
  </si>
  <si>
    <t>Wean Off Records</t>
  </si>
  <si>
    <t>Genaro,</t>
  </si>
  <si>
    <t>djgenaro@gmail.com</t>
  </si>
  <si>
    <t>https://ra.co/labels/15921</t>
  </si>
  <si>
    <t>Ascetic</t>
  </si>
  <si>
    <t>asceticuk@gmail.com</t>
  </si>
  <si>
    <t>https://ra.co/labels/15932</t>
  </si>
  <si>
    <t>Blush Recordings</t>
  </si>
  <si>
    <t>Skaliger, Osvil D and Averla,</t>
  </si>
  <si>
    <t>info@brokendistrict.com</t>
  </si>
  <si>
    <t>https://ra.co/labels/15980</t>
  </si>
  <si>
    <t>Thirty Year Records</t>
  </si>
  <si>
    <t>thirtyyearrecords@gmail.com</t>
  </si>
  <si>
    <t>https://ra.co/labels/16387</t>
  </si>
  <si>
    <t>Vernacular Records</t>
  </si>
  <si>
    <t>vernacular.contact@gmail.com</t>
  </si>
  <si>
    <t>https://ra.co/labels/16674</t>
  </si>
  <si>
    <t>Arkada Records</t>
  </si>
  <si>
    <t>arkadarecords@gmail.com</t>
  </si>
  <si>
    <t>https://ra.co/labels/16747</t>
  </si>
  <si>
    <t>Tonn Recordings</t>
  </si>
  <si>
    <t>info@tonnrecordings.com</t>
  </si>
  <si>
    <t>https://ra.co/labels/16756</t>
  </si>
  <si>
    <t>Coma Records</t>
  </si>
  <si>
    <t>comaevents@gmail.com</t>
  </si>
  <si>
    <t>https://ra.co/labels/16788</t>
  </si>
  <si>
    <t>Biotech Recordings</t>
  </si>
  <si>
    <t xml:space="preserve">Darkmode, </t>
  </si>
  <si>
    <t>biotech_recordings@hotmail.com</t>
  </si>
  <si>
    <t>https://ra.co/labels/16805</t>
  </si>
  <si>
    <t>Beating Heart</t>
  </si>
  <si>
    <t>info@bltnm.com</t>
  </si>
  <si>
    <t>https://ra.co/labels/16874</t>
  </si>
  <si>
    <t>Albeit Records</t>
  </si>
  <si>
    <t>Marlon</t>
  </si>
  <si>
    <t>albeit.records@gmail.com</t>
  </si>
  <si>
    <t>https://ra.co/labels/16940</t>
  </si>
  <si>
    <t>Control Freak Records</t>
  </si>
  <si>
    <t>contact@controlfreakldn.com</t>
  </si>
  <si>
    <t>https://ra.co/labels/17079</t>
  </si>
  <si>
    <t>Cool Contest Records</t>
  </si>
  <si>
    <t>coolcontest69@gmail.com</t>
  </si>
  <si>
    <t>https://ra.co/labels/17381</t>
  </si>
  <si>
    <t>Baroque Sunburst</t>
  </si>
  <si>
    <t>baroquesunburst@gmail.com</t>
  </si>
  <si>
    <t>https://ra.co/labels/17395</t>
  </si>
  <si>
    <t>Body Cuts</t>
  </si>
  <si>
    <t>bodycutslabel@gmail.com</t>
  </si>
  <si>
    <t>https://ra.co/labels/17456</t>
  </si>
  <si>
    <t>Albert's Favourites</t>
  </si>
  <si>
    <t>adam@albertsfavourites.com</t>
  </si>
  <si>
    <t>https://ra.co/labels/17478</t>
  </si>
  <si>
    <t>Velodrome Recordings</t>
  </si>
  <si>
    <t>velodromerecordings@gmail.com</t>
  </si>
  <si>
    <t>https://ra.co/labels/17687</t>
  </si>
  <si>
    <t>Unchained Recordings</t>
  </si>
  <si>
    <t>lyndon@unchainedasia.com</t>
  </si>
  <si>
    <t>https://ra.co/labels/17711</t>
  </si>
  <si>
    <t>Askorn Records</t>
  </si>
  <si>
    <t>askornrecords@gmail.com</t>
  </si>
  <si>
    <t>https://ra.co/labels/17799</t>
  </si>
  <si>
    <t>Tympanum Records</t>
  </si>
  <si>
    <t>tympanumrecords@gmail.com</t>
  </si>
  <si>
    <t>https://ra.co/labels/17921</t>
  </si>
  <si>
    <t>SaS Recordings</t>
  </si>
  <si>
    <t>sasrecordings@soundsandsons.com</t>
  </si>
  <si>
    <t>https://ra.co/labels/18349</t>
  </si>
  <si>
    <t>Alphapup</t>
  </si>
  <si>
    <t xml:space="preserve">Erik, </t>
  </si>
  <si>
    <t>erik@alphapuprecords.com</t>
  </si>
  <si>
    <t>https://ra.co/labels/3337</t>
  </si>
  <si>
    <t>Bliq</t>
  </si>
  <si>
    <t xml:space="preserve">Bliq, </t>
  </si>
  <si>
    <t>bliqmzq@gmail.com</t>
  </si>
  <si>
    <t>https://ra.co/labels/4135</t>
  </si>
  <si>
    <t>YAM Records</t>
  </si>
  <si>
    <t>info@youandmusic.net</t>
  </si>
  <si>
    <t>https://ra.co/promoters/53183</t>
  </si>
  <si>
    <t>Miriam Records</t>
  </si>
  <si>
    <t>allthingsmiriam@gmail.com</t>
  </si>
  <si>
    <t>https://ra.co/promoters/78445</t>
  </si>
  <si>
    <t>Bon Appetit (Gavin)</t>
  </si>
  <si>
    <t>bonappetitrecords@gmail.com</t>
  </si>
  <si>
    <t>https://soundcloud.com/bonappetitrecords</t>
  </si>
  <si>
    <t>Botanic Minds</t>
  </si>
  <si>
    <t>botanicminds@gmail.com</t>
  </si>
  <si>
    <t>https://soundcloud.com/botanicminds</t>
  </si>
  <si>
    <t>IWOU</t>
  </si>
  <si>
    <t>iwoucrew@gmail.com</t>
  </si>
  <si>
    <t>https://soundcloud.com/iwou19</t>
  </si>
  <si>
    <t>Velours Records</t>
  </si>
  <si>
    <t>velours.records@gmail.com</t>
  </si>
  <si>
    <t>https://soundcloud.com/slothboogie/sblp001-luvless-big-fudge</t>
  </si>
  <si>
    <t>Bread &amp; Butter Recordings</t>
  </si>
  <si>
    <t>breadandbutterecordings@gmail.com</t>
  </si>
  <si>
    <t>https://www.facebook.com/breadandbutterecordings/</t>
  </si>
  <si>
    <t>Swoon (Label)</t>
  </si>
  <si>
    <t>eternalswoon@gmail.com</t>
  </si>
  <si>
    <t>https://www.facebook.com/eternalswoon</t>
  </si>
  <si>
    <t xml:space="preserve">Heist Recordings (Label) </t>
  </si>
  <si>
    <t>info@heistrecordings.com</t>
  </si>
  <si>
    <t>https://www.facebook.com/HeistRecordings</t>
  </si>
  <si>
    <t>Eya Records</t>
  </si>
  <si>
    <t>eyarecords017@gmail.com</t>
  </si>
  <si>
    <t>https://www.facebook.com/josefvndt</t>
  </si>
  <si>
    <t>Metroline Limited</t>
  </si>
  <si>
    <t>info@ml-limited.co.uk</t>
  </si>
  <si>
    <t>https://www.facebook.com/metrolinelimited/</t>
  </si>
  <si>
    <t>Modula Records</t>
  </si>
  <si>
    <t xml:space="preserve">Jezz, </t>
  </si>
  <si>
    <t>jezz@modularecords.co.uk</t>
  </si>
  <si>
    <t>https://www.facebook.com/ModulaRecordsLDN/</t>
  </si>
  <si>
    <t xml:space="preserve">Never Is Eternal (Label) </t>
  </si>
  <si>
    <t>neveriseternal@gmail.com</t>
  </si>
  <si>
    <t>https://www.facebook.com/neveriseternal</t>
  </si>
  <si>
    <t>Sam Bangura and Harry McCanna (NorthSouth Records)</t>
  </si>
  <si>
    <t>contact@northsouthrecords.com</t>
  </si>
  <si>
    <t>https://www.facebook.com/northsouthrecords</t>
  </si>
  <si>
    <t xml:space="preserve">Plastik People Digital (Label) </t>
  </si>
  <si>
    <t>info@plastikpeople.net</t>
  </si>
  <si>
    <t>https://www.facebook.com/PlastikPeopleRecordings</t>
  </si>
  <si>
    <t xml:space="preserve">Politics of Dancing </t>
  </si>
  <si>
    <t>DJ Paco &amp; S.M.A.L.L,</t>
  </si>
  <si>
    <t>politicsofdancin@gmail.com</t>
  </si>
  <si>
    <t>https://www.facebook.com/politicsofdancing/</t>
  </si>
  <si>
    <t>S Audio</t>
  </si>
  <si>
    <t>s.audio.recordings@gmail.com</t>
  </si>
  <si>
    <t>https://www.facebook.com/S.Audio.recordings</t>
  </si>
  <si>
    <t xml:space="preserve">Shall Not Fade (Label) </t>
  </si>
  <si>
    <t>info@shallnotfade.co.uk</t>
  </si>
  <si>
    <t>https://www.facebook.com/shallnotfade</t>
  </si>
  <si>
    <t>Mazargues Affair</t>
  </si>
  <si>
    <t>mzg.affair@gmail.com</t>
  </si>
  <si>
    <t>https://www.instagram.com/mzgaffair/?hl=en</t>
  </si>
  <si>
    <t>Manuele,</t>
  </si>
  <si>
    <t>21@mod21music.com</t>
  </si>
  <si>
    <t>100% Electronica</t>
  </si>
  <si>
    <t>contact@100percentelectronica.com</t>
  </si>
  <si>
    <t>Bakk Heia Records</t>
  </si>
  <si>
    <t>Bitzer,</t>
  </si>
  <si>
    <t>info@bakk.nl</t>
  </si>
  <si>
    <t>Bordello A Parigi</t>
  </si>
  <si>
    <t>Bordello,</t>
  </si>
  <si>
    <t>info@bordelloaparigi.com</t>
  </si>
  <si>
    <t>Defective Records</t>
  </si>
  <si>
    <t>dan@defectiverecords.com</t>
  </si>
  <si>
    <t>Far out recordings</t>
  </si>
  <si>
    <t>jake@faroutrecordings.com</t>
  </si>
  <si>
    <t>Garrincha Dischi</t>
  </si>
  <si>
    <t>francesco@garrinchadischi.it</t>
  </si>
  <si>
    <t>Inner Shah Recordings</t>
  </si>
  <si>
    <t>Madd Rod,</t>
  </si>
  <si>
    <t>info@innershah.com</t>
  </si>
  <si>
    <t>Jkriv</t>
  </si>
  <si>
    <t>JKriv,</t>
  </si>
  <si>
    <t>jkriv@razor-n-tape.com</t>
  </si>
  <si>
    <t>Ruere</t>
  </si>
  <si>
    <t>contact@ruere.ro</t>
  </si>
  <si>
    <t>0x01 records</t>
  </si>
  <si>
    <t>booking@0x01.space</t>
  </si>
  <si>
    <t>124 Recordings (Owain)</t>
  </si>
  <si>
    <t>124recordings@gmail.com</t>
  </si>
  <si>
    <t>24/H</t>
  </si>
  <si>
    <t>Alessandro</t>
  </si>
  <si>
    <t>label.24hours@gmail.com</t>
  </si>
  <si>
    <t>2Mrecords</t>
  </si>
  <si>
    <t>info@2mrecords.com</t>
  </si>
  <si>
    <t>303parseca</t>
  </si>
  <si>
    <t>Valeriy,</t>
  </si>
  <si>
    <t>303parseca@gmail.com</t>
  </si>
  <si>
    <t>4004Reasons</t>
  </si>
  <si>
    <t>Gerardo,</t>
  </si>
  <si>
    <t>4004.88bc@gmail.com</t>
  </si>
  <si>
    <t>432HERTZ BERLIN</t>
  </si>
  <si>
    <t xml:space="preserve">Rinaldo, </t>
  </si>
  <si>
    <t>booking.432hertz@gmail.com</t>
  </si>
  <si>
    <t>4EVR 4WRD (Mike Banks from UR)</t>
  </si>
  <si>
    <t>info@4evr4wrd.com</t>
  </si>
  <si>
    <t>4GN3S</t>
  </si>
  <si>
    <t>4gn3shaus@gmail.com</t>
  </si>
  <si>
    <t>7FO</t>
  </si>
  <si>
    <t>7fo7fo@gmail.com</t>
  </si>
  <si>
    <t>Abstrait</t>
  </si>
  <si>
    <t>music@abstrait.de</t>
  </si>
  <si>
    <t>Acts Of Rebellion</t>
  </si>
  <si>
    <t>talkto@linnelisabet.com</t>
  </si>
  <si>
    <t>Aiwo Rec</t>
  </si>
  <si>
    <t>simonic-aiwo@outlook.de</t>
  </si>
  <si>
    <t>Akela Recordings</t>
  </si>
  <si>
    <t>akelarecordings@gmail.com</t>
  </si>
  <si>
    <t>aLLriGhT ReCorDs</t>
  </si>
  <si>
    <t>contact@allrightrecords.co.uk</t>
  </si>
  <si>
    <t>Andy Garvey (Pure Space Records)</t>
  </si>
  <si>
    <t>andy@fbiradio.com</t>
  </si>
  <si>
    <t>Antinote France</t>
  </si>
  <si>
    <t>Zaltan,</t>
  </si>
  <si>
    <t>qvandewalle@gmail.com</t>
  </si>
  <si>
    <t>Astigmatic Records</t>
  </si>
  <si>
    <t>astigmaticrecords@gmail.com</t>
  </si>
  <si>
    <t>Astrelwerks</t>
  </si>
  <si>
    <t>Astralwerks,</t>
  </si>
  <si>
    <t>ASTRALWERKS@umgstores.com</t>
  </si>
  <si>
    <t xml:space="preserve">Awsome Soundwave (Carl Cox label) </t>
  </si>
  <si>
    <t>sara@awesomesoundwave.com</t>
  </si>
  <si>
    <t>Banoffee Pies</t>
  </si>
  <si>
    <t>info@banoffeepies.co.uk</t>
  </si>
  <si>
    <t>Bastard Jazz</t>
  </si>
  <si>
    <t>aaron@bastardjazz.com</t>
  </si>
  <si>
    <t>Battibatti</t>
  </si>
  <si>
    <t>info@battibatti.com</t>
  </si>
  <si>
    <t>Beeyou records</t>
  </si>
  <si>
    <t>Reece,</t>
  </si>
  <si>
    <t>label@beeyourecords.com</t>
  </si>
  <si>
    <t>reece@beeyourecords.com</t>
  </si>
  <si>
    <t>Body Hammer Records</t>
  </si>
  <si>
    <t>office.bodyhammer@gmail.com</t>
  </si>
  <si>
    <t>Burnin Music Recordings</t>
  </si>
  <si>
    <t>thomas@burnin.fr</t>
  </si>
  <si>
    <t>Calzone Records</t>
  </si>
  <si>
    <t>calzonerecords@gmail.com</t>
  </si>
  <si>
    <t>Captured Tracks</t>
  </si>
  <si>
    <t>info@capturedtracks.com</t>
  </si>
  <si>
    <t>Childhood Intelligence</t>
  </si>
  <si>
    <t>Childhoodintelligence,</t>
  </si>
  <si>
    <t>childhoodintelligence@gmail.com</t>
  </si>
  <si>
    <t>Church Records (James)</t>
  </si>
  <si>
    <t>churchbookingsuk@gmail.com</t>
  </si>
  <si>
    <t>Clone</t>
  </si>
  <si>
    <t>Serge,</t>
  </si>
  <si>
    <t>serge@clone.nl</t>
  </si>
  <si>
    <t>Compost Records</t>
  </si>
  <si>
    <t>tommy.buerkle@compost-rec.com</t>
  </si>
  <si>
    <t>Continually Records</t>
  </si>
  <si>
    <t>Tonchius and Rub800,</t>
  </si>
  <si>
    <t>continuallyrecords@gmail.com</t>
  </si>
  <si>
    <t>Copenhagen underground posse</t>
  </si>
  <si>
    <t>copenhagenundergroundposse@gmail.com</t>
  </si>
  <si>
    <t>Craigie Knowes (label)</t>
  </si>
  <si>
    <t>max@craigieknowes.com</t>
  </si>
  <si>
    <t>Crayon records</t>
  </si>
  <si>
    <t>crayonrecordscontact@gmail.com</t>
  </si>
  <si>
    <t>Criminal Practice Records</t>
  </si>
  <si>
    <t>criminal.law.practice@gmail.com</t>
  </si>
  <si>
    <t>Dark Entries Records</t>
  </si>
  <si>
    <t>info@darkentriesrecords.com</t>
  </si>
  <si>
    <t>Destroy To Rebuild Records</t>
  </si>
  <si>
    <t>destroytorebuildrecords@gmail.com</t>
  </si>
  <si>
    <t>Det Gobe Selskab  Christian Berg</t>
  </si>
  <si>
    <t>christian@detgodeselskab.no</t>
  </si>
  <si>
    <t>Det gode Selskab</t>
  </si>
  <si>
    <t>thomas@detgodeselskab.no</t>
  </si>
  <si>
    <t>DFA records</t>
  </si>
  <si>
    <t>hold.on@dfarecords.com</t>
  </si>
  <si>
    <t>Dionysian Mysteries</t>
  </si>
  <si>
    <t>chris@dionysian-mysteries.com</t>
  </si>
  <si>
    <t>Discipline Records</t>
  </si>
  <si>
    <t>Antagonist &amp; Fortune,</t>
  </si>
  <si>
    <t>discipline.records1@gmail.com</t>
  </si>
  <si>
    <t>DJ Steaw (Rutilance Recordings)</t>
  </si>
  <si>
    <t xml:space="preserve">Steaw, </t>
  </si>
  <si>
    <t>rutilancerecordings@gmail.com</t>
  </si>
  <si>
    <t>dPole Records</t>
  </si>
  <si>
    <t>info@dnp-music.com</t>
  </si>
  <si>
    <t>Dream Chimney</t>
  </si>
  <si>
    <t>dreamchimney@gmail.com</t>
  </si>
  <si>
    <t>Driven AM Recordings</t>
  </si>
  <si>
    <t>drivenam@gmail.com</t>
  </si>
  <si>
    <t>DRMC (Hard techno)</t>
  </si>
  <si>
    <t>defrawmusicconcept@gmail.com</t>
  </si>
  <si>
    <t>druzhba official</t>
  </si>
  <si>
    <t>druzhbaofficial@gmail.com</t>
  </si>
  <si>
    <t>Echocentric Records</t>
  </si>
  <si>
    <t>timo@echocentricrecords.com</t>
  </si>
  <si>
    <t>Echovolt Records</t>
  </si>
  <si>
    <t>echovoltrecs@gmail.com</t>
  </si>
  <si>
    <t>Eclectic Reactions Records</t>
  </si>
  <si>
    <t>Radithor &amp; Sunrea,</t>
  </si>
  <si>
    <t>info@dueniarecords.com</t>
  </si>
  <si>
    <t>Elossa Records</t>
  </si>
  <si>
    <t>contact@elossarecords.com</t>
  </si>
  <si>
    <t>Empire Studio Records</t>
  </si>
  <si>
    <t>empirestudiorecords@gmail.com</t>
  </si>
  <si>
    <t>Epm Music</t>
  </si>
  <si>
    <t>rh@epm-music.com</t>
  </si>
  <si>
    <t>Eric Cloutier | Palinoia</t>
  </si>
  <si>
    <t>palinoia.records@gmail.com</t>
  </si>
  <si>
    <t>Eris Drew &amp; Octo Octa,</t>
  </si>
  <si>
    <t>Eris &amp; Octo,</t>
  </si>
  <si>
    <t>t4tluvnrg@gmail.com</t>
  </si>
  <si>
    <t>Errone Records</t>
  </si>
  <si>
    <t>erronerecords@gmail.com</t>
  </si>
  <si>
    <t>Fade_Records,</t>
  </si>
  <si>
    <t>Chris &amp; Neil,</t>
  </si>
  <si>
    <t>fade_records@mac.com</t>
  </si>
  <si>
    <t>Fauve Records</t>
  </si>
  <si>
    <t>fauverecords@gmail.com</t>
  </si>
  <si>
    <t>Fever Recordings</t>
  </si>
  <si>
    <t>feverrecordings@gmail.com</t>
  </si>
  <si>
    <t xml:space="preserve">Finest hour </t>
  </si>
  <si>
    <t>Onirik and Pablo,</t>
  </si>
  <si>
    <t>finesthourwax@gmail.com</t>
  </si>
  <si>
    <t>Flat Earth Records</t>
  </si>
  <si>
    <t>flatearthrec@gmail.com</t>
  </si>
  <si>
    <t>Fluctuat Records</t>
  </si>
  <si>
    <t>CoqMan,</t>
  </si>
  <si>
    <t>fluctuatrec@gmail.com</t>
  </si>
  <si>
    <t>Freerangerecords</t>
  </si>
  <si>
    <t>radio@freerangerecords.co.uk</t>
  </si>
  <si>
    <t>Fresh Take Records</t>
  </si>
  <si>
    <t>freshtakerecordsinfo@gmail.com</t>
  </si>
  <si>
    <t>from (centre source records)</t>
  </si>
  <si>
    <t>info@centresource.com.au</t>
  </si>
  <si>
    <t>Funclab Records</t>
  </si>
  <si>
    <t>Ayce &amp; Turenne,</t>
  </si>
  <si>
    <t>records@funclabcollective.com</t>
  </si>
  <si>
    <t>Ghostly</t>
  </si>
  <si>
    <t>press@ghostly.com</t>
  </si>
  <si>
    <t>Ghostly International) Dave Sutton</t>
  </si>
  <si>
    <t>dave@ghostly.com</t>
  </si>
  <si>
    <t>Giegling</t>
  </si>
  <si>
    <t>post@giegling.net</t>
  </si>
  <si>
    <t>Gilesku Records</t>
  </si>
  <si>
    <t>info@gileskurecords.com</t>
  </si>
  <si>
    <t>Girasolerecords</t>
  </si>
  <si>
    <t>info@girasolerecords.com</t>
  </si>
  <si>
    <t>Goldbrick Records</t>
  </si>
  <si>
    <t>goldbrickrecords@gmail.com</t>
  </si>
  <si>
    <t>Gondwana Records</t>
  </si>
  <si>
    <t xml:space="preserve">Kerstan, </t>
  </si>
  <si>
    <t>kerstan@gondwanarecords.com</t>
  </si>
  <si>
    <t>Got Bass music</t>
  </si>
  <si>
    <t>gotbassmusic@gmail.com</t>
  </si>
  <si>
    <t>Hautec Records</t>
  </si>
  <si>
    <t>hautecrecords@gmail.com</t>
  </si>
  <si>
    <t>Heko Records</t>
  </si>
  <si>
    <t>recordsheko@gmail.com</t>
  </si>
  <si>
    <t>Holic trax</t>
  </si>
  <si>
    <t>Tomoki,</t>
  </si>
  <si>
    <t>tomoki@holictrax.com</t>
  </si>
  <si>
    <t>HONEY BUN</t>
  </si>
  <si>
    <t>Honey</t>
  </si>
  <si>
    <t>honeybun.sounds@gmail.com</t>
  </si>
  <si>
    <t>Hush Hush Recordings</t>
  </si>
  <si>
    <t>demos@hushhushrecordings.com</t>
  </si>
  <si>
    <t>Hxagrm Records</t>
  </si>
  <si>
    <t>info@hxagrm.com</t>
  </si>
  <si>
    <t>Hybrasil Music</t>
  </si>
  <si>
    <t>music@hybrasil-music.com</t>
  </si>
  <si>
    <t>ILIO Records</t>
  </si>
  <si>
    <t>info@iliorecords.com</t>
  </si>
  <si>
    <t>Impress Music</t>
  </si>
  <si>
    <t>music@impressberlin.com</t>
  </si>
  <si>
    <t>INSANE INDUSTRY</t>
  </si>
  <si>
    <t>insaneindustrymusic@gmail.com</t>
  </si>
  <si>
    <t>Insectum records</t>
  </si>
  <si>
    <t>ABYSSVM,</t>
  </si>
  <si>
    <t>insectumrecords@gmail.com</t>
  </si>
  <si>
    <t>Invisible city editions</t>
  </si>
  <si>
    <t>info@invisiblecityeditions.com</t>
  </si>
  <si>
    <t>Involve Records</t>
  </si>
  <si>
    <t>Regal,</t>
  </si>
  <si>
    <t>info@involverecords.es</t>
  </si>
  <si>
    <t>Jacktone</t>
  </si>
  <si>
    <t>Darren and Doc,</t>
  </si>
  <si>
    <t>jacktonerecords@gmail.com</t>
  </si>
  <si>
    <t>info@ibadanrecords.com</t>
  </si>
  <si>
    <t>Junction Records</t>
  </si>
  <si>
    <t>Mathieu</t>
  </si>
  <si>
    <t>contact.junctionrecords@gmail.com</t>
  </si>
  <si>
    <t>Kalahari oyster cult</t>
  </si>
  <si>
    <t>info@kalaharioystercult.com</t>
  </si>
  <si>
    <t>Ken Oath Records</t>
  </si>
  <si>
    <t>Earl and James,</t>
  </si>
  <si>
    <t>kenoathrecords@gmail.com</t>
  </si>
  <si>
    <t>Khemia Records</t>
  </si>
  <si>
    <t>info@khemiarecords.com</t>
  </si>
  <si>
    <t>Kindergarten Records</t>
  </si>
  <si>
    <t>kindergartennewyork@gmail.com</t>
  </si>
  <si>
    <t>King Street Sounds</t>
  </si>
  <si>
    <t>rich@kingstreetsounds.com</t>
  </si>
  <si>
    <t>King Street Sounds (Hisa Ishioka)</t>
  </si>
  <si>
    <t>Hisa,</t>
  </si>
  <si>
    <t>hisa@kingstreetsounds.com</t>
  </si>
  <si>
    <t>Kompakt</t>
  </si>
  <si>
    <t>Label,</t>
  </si>
  <si>
    <t>label@kompakt.fm</t>
  </si>
  <si>
    <t>andre@kompakt.fm</t>
  </si>
  <si>
    <t>bruno@kompakt.fm</t>
  </si>
  <si>
    <t>Last Forever Records</t>
  </si>
  <si>
    <t>lastforeverrecords@gmail.com</t>
  </si>
  <si>
    <t>Lazy Days Recordings</t>
  </si>
  <si>
    <t>promos@lzdrecordings.com</t>
  </si>
  <si>
    <t>LB aka LABAT (Le Petit Zoo Records)</t>
  </si>
  <si>
    <t>Labat,</t>
  </si>
  <si>
    <t>petitzoorecords@gmail.com</t>
  </si>
  <si>
    <t>lefty shades records</t>
  </si>
  <si>
    <t>content@promolymail.com</t>
  </si>
  <si>
    <t>Lets discult records,</t>
  </si>
  <si>
    <t>letsdiscultrecords@gmail.com</t>
  </si>
  <si>
    <t>Loveblast Records</t>
  </si>
  <si>
    <t>loveblastrecords@gmail.com</t>
  </si>
  <si>
    <t>Loversounds (Kevin Erlicher)</t>
  </si>
  <si>
    <t>kevin@loversounds.com</t>
  </si>
  <si>
    <t>Magnetron music</t>
  </si>
  <si>
    <t>bootypop@magnetronmusic.com</t>
  </si>
  <si>
    <t>Mamie's Records</t>
  </si>
  <si>
    <t>mamiesrecords@gmail.com</t>
  </si>
  <si>
    <t>Mancha Recordings</t>
  </si>
  <si>
    <t>info@mancharecordings.de</t>
  </si>
  <si>
    <t>Marcus Worgull (Chorus Records)</t>
  </si>
  <si>
    <t>hello@chorusrecords.de</t>
  </si>
  <si>
    <t>MARICAS Records</t>
  </si>
  <si>
    <t>maricasrecords@houseofmaricas.com</t>
  </si>
  <si>
    <t>Mas O Menos Records</t>
  </si>
  <si>
    <t xml:space="preserve">Natalie, </t>
  </si>
  <si>
    <t>natalie@mommusic.co.uk</t>
  </si>
  <si>
    <t>Materia Music</t>
  </si>
  <si>
    <t>Ks,</t>
  </si>
  <si>
    <t>ks@materia-music.com</t>
  </si>
  <si>
    <t>Matt Schi</t>
  </si>
  <si>
    <t>Mainakustik@gmx.de</t>
  </si>
  <si>
    <t>label@wanderlust.vision</t>
  </si>
  <si>
    <t>Maukas records,</t>
  </si>
  <si>
    <t>maukasrecords@gmail.com</t>
  </si>
  <si>
    <t>Melodeum records</t>
  </si>
  <si>
    <t>Ari,</t>
  </si>
  <si>
    <t>Ari@melodeumrecords.com</t>
  </si>
  <si>
    <t>Minim records</t>
  </si>
  <si>
    <t>manager@minimrecords.com</t>
  </si>
  <si>
    <t>Minor Adjustments Records</t>
  </si>
  <si>
    <t>Lil Taty,</t>
  </si>
  <si>
    <t>info@minoradjustmentsrecords.com</t>
  </si>
  <si>
    <t>Minor Notes Recordings</t>
  </si>
  <si>
    <t>minor.notes.crew@gmail.com</t>
  </si>
  <si>
    <t>Moon Rhythms</t>
  </si>
  <si>
    <t>iamjenone@gmail.com</t>
  </si>
  <si>
    <t>Moonfruit Records 909,</t>
  </si>
  <si>
    <t>moonfruitrecords909@gmail.com</t>
  </si>
  <si>
    <t>Moonshoe Records</t>
  </si>
  <si>
    <t>moonshoerecords@gmail.com</t>
  </si>
  <si>
    <t>Mote Records</t>
  </si>
  <si>
    <t>tony@moterecords.com</t>
  </si>
  <si>
    <t>Mother of Mars</t>
  </si>
  <si>
    <t>Vito,</t>
  </si>
  <si>
    <t>vitodruzzi@gmail.com</t>
  </si>
  <si>
    <t>Musex Industries</t>
  </si>
  <si>
    <t>info@musex-industries.es</t>
  </si>
  <si>
    <t>Mute (label)</t>
  </si>
  <si>
    <t xml:space="preserve">Zoe, </t>
  </si>
  <si>
    <t>zoe.miller@mute.com</t>
  </si>
  <si>
    <t>Nahal Recordings</t>
  </si>
  <si>
    <t>Paul and Frédéric,</t>
  </si>
  <si>
    <t>nahalrecordings@gmail.com</t>
  </si>
  <si>
    <t>Naissance</t>
  </si>
  <si>
    <t>naissancemusik@gmail.com</t>
  </si>
  <si>
    <t>Natural Sciences</t>
  </si>
  <si>
    <t>info@naturalsciences.tech</t>
  </si>
  <si>
    <t>Nerang Recordings</t>
  </si>
  <si>
    <t>nerangrecordings@gmail.com</t>
  </si>
  <si>
    <t>Nervous NYC (Heath Spiegelberg)</t>
  </si>
  <si>
    <t>heath@nervousnyc.com</t>
  </si>
  <si>
    <t>Neue Grafik Records</t>
  </si>
  <si>
    <t>neue.grafik.records@gmail.com</t>
  </si>
  <si>
    <t>Neverwhere Label</t>
  </si>
  <si>
    <t>Camea,</t>
  </si>
  <si>
    <t>neverwhere.label@gmail.com</t>
  </si>
  <si>
    <t>NICEPEOPLE</t>
  </si>
  <si>
    <t>nicepeoplerecs@gmail.com</t>
  </si>
  <si>
    <t>No Slack Records</t>
  </si>
  <si>
    <t xml:space="preserve">Livigesh, </t>
  </si>
  <si>
    <t>noslackrecords@gmail.com</t>
  </si>
  <si>
    <t>NorthSouth Records</t>
  </si>
  <si>
    <t>northsouthrecordscontact@gmail.com</t>
  </si>
  <si>
    <t>Objektivity</t>
  </si>
  <si>
    <t>Olena,</t>
  </si>
  <si>
    <t>olena@objektivity.com</t>
  </si>
  <si>
    <t>Obrani Records</t>
  </si>
  <si>
    <t>obrani.records@gmail.com</t>
  </si>
  <si>
    <t>Øbskure Records</t>
  </si>
  <si>
    <t>obskure.records@gmail.com</t>
  </si>
  <si>
    <t>Octopus recordings</t>
  </si>
  <si>
    <t>Sian &amp; Aardy,</t>
  </si>
  <si>
    <t>aardy@octopusrecordings.com</t>
  </si>
  <si>
    <t>paul@ofparadiserecords.com</t>
  </si>
  <si>
    <t>Opia Records</t>
  </si>
  <si>
    <t>Tam,</t>
  </si>
  <si>
    <t>tam@opiarecords.com</t>
  </si>
  <si>
    <t>OPILEC MUSIC Gianluca Pandullo</t>
  </si>
  <si>
    <t>opilecmusic@hotmail.it</t>
  </si>
  <si>
    <t>Outer Place Records</t>
  </si>
  <si>
    <t>info.outerplacerecords@gmail.com</t>
  </si>
  <si>
    <t>Pagerrecords</t>
  </si>
  <si>
    <t>phil@pagerrecords.com</t>
  </si>
  <si>
    <t>Pampa Records,</t>
  </si>
  <si>
    <t xml:space="preserve">Gitz, </t>
  </si>
  <si>
    <t>gitz@pamparecords.com</t>
  </si>
  <si>
    <t>Paradise Palms Records</t>
  </si>
  <si>
    <t xml:space="preserve">Aaron, </t>
  </si>
  <si>
    <t>aaron@theparadisepalms.com</t>
  </si>
  <si>
    <t>Paramount City Records</t>
  </si>
  <si>
    <t>paramountcityrecords@gmail.com</t>
  </si>
  <si>
    <t>Percolate Records (Austin Ato)</t>
  </si>
  <si>
    <t>info@percolatemusic.co.uk</t>
  </si>
  <si>
    <t>Periodica Records</t>
  </si>
  <si>
    <t>periodica.music@gmail.com</t>
  </si>
  <si>
    <t>Phantasy Sound</t>
  </si>
  <si>
    <t>Phantasy,</t>
  </si>
  <si>
    <t>phantasyhq@gmail.com</t>
  </si>
  <si>
    <t>Pinch</t>
  </si>
  <si>
    <t>Pinch,</t>
  </si>
  <si>
    <t>tectonic.recordings@gmail.com</t>
  </si>
  <si>
    <t>Pinkman Records (Marsman)</t>
  </si>
  <si>
    <t>pinkmanrecords@gmail.com</t>
  </si>
  <si>
    <t>Pista record,</t>
  </si>
  <si>
    <t>pistarecord@gmail.com</t>
  </si>
  <si>
    <t>PIV</t>
  </si>
  <si>
    <t>crockett@pivrecords.com</t>
  </si>
  <si>
    <t>PIV Records (Nilz Pronk)</t>
  </si>
  <si>
    <t>Nilz,</t>
  </si>
  <si>
    <t>nilz@pivrecords.com</t>
  </si>
  <si>
    <t>Polarize / All Inn Records</t>
  </si>
  <si>
    <t>davepolarize@gmail.com</t>
  </si>
  <si>
    <t>Pooku Sounds</t>
  </si>
  <si>
    <t>pookusounds@gmail.com</t>
  </si>
  <si>
    <t>Popcorn Records</t>
  </si>
  <si>
    <t>Siler &amp; Dima,</t>
  </si>
  <si>
    <t>popcornrecordings@gmail.com</t>
  </si>
  <si>
    <t>Pressure Trazz</t>
  </si>
  <si>
    <t>Frost@pressuretraxx.com</t>
  </si>
  <si>
    <t>Pynewood Music,</t>
  </si>
  <si>
    <t>pynewood.music@gmail.com</t>
  </si>
  <si>
    <t>Rainer (In Therapy Records)</t>
  </si>
  <si>
    <t xml:space="preserve">Rainer, </t>
  </si>
  <si>
    <t>intherapyrecords@gmail.com</t>
  </si>
  <si>
    <t>Ratskin</t>
  </si>
  <si>
    <t>Ratskin,</t>
  </si>
  <si>
    <t>rratskin@gmail.com</t>
  </si>
  <si>
    <t xml:space="preserve">Rawax </t>
  </si>
  <si>
    <t>simon@rawaxmusic.com</t>
  </si>
  <si>
    <t>Rawax label</t>
  </si>
  <si>
    <t>Robert</t>
  </si>
  <si>
    <t>robert@dbh-music.com</t>
  </si>
  <si>
    <t>Rawbeats Records</t>
  </si>
  <si>
    <t>rawbeatsrec@gmail.com</t>
  </si>
  <si>
    <t>RayGun Records</t>
  </si>
  <si>
    <t>indulge_raygun@icloud.com</t>
  </si>
  <si>
    <t>Razer n Tape</t>
  </si>
  <si>
    <t>Aaron</t>
  </si>
  <si>
    <t>aarondae@gmail.com</t>
  </si>
  <si>
    <t>Real Gang</t>
  </si>
  <si>
    <t>inforealgang@gmail.com</t>
  </si>
  <si>
    <t>Danny@realgang.co.uk</t>
  </si>
  <si>
    <t>Rednetic Recordings</t>
  </si>
  <si>
    <t>markdstreatfield@gmail.com</t>
  </si>
  <si>
    <t>Research Records</t>
  </si>
  <si>
    <t>hello@researchrecords.com.au</t>
  </si>
  <si>
    <t>Rhod Records</t>
  </si>
  <si>
    <t>info@rhodrecords.com</t>
  </si>
  <si>
    <t>Right Music Records</t>
  </si>
  <si>
    <t>support@rightmusicrecords.eu</t>
  </si>
  <si>
    <t>Roots for Bloom Records</t>
  </si>
  <si>
    <t>daltonandtrench@hotmail.co.uk</t>
  </si>
  <si>
    <t>Rube Goldberg Series Rory Bowyer,</t>
  </si>
  <si>
    <t>rorybowyer@gmail.com</t>
  </si>
  <si>
    <t>Satsuki Records</t>
  </si>
  <si>
    <t>Akiko,</t>
  </si>
  <si>
    <t>djakikotechno@gmail.com</t>
  </si>
  <si>
    <t>SHANGO (Rissa Garcia)</t>
  </si>
  <si>
    <t>Rissa,</t>
  </si>
  <si>
    <t>rissa@nightchildrecords.com</t>
  </si>
  <si>
    <t>Silicone Records</t>
  </si>
  <si>
    <t xml:space="preserve">Anahita, </t>
  </si>
  <si>
    <t>anahita@siliconerecords.net</t>
  </si>
  <si>
    <t>Sleeve Record store</t>
  </si>
  <si>
    <t>sleeverecordstore@gmail.com</t>
  </si>
  <si>
    <t>Slices Of Life</t>
  </si>
  <si>
    <t>Barbara,</t>
  </si>
  <si>
    <t>slice@slicesoflife.de</t>
  </si>
  <si>
    <t>Sloth Boogie</t>
  </si>
  <si>
    <t>Kenneth</t>
  </si>
  <si>
    <t>kennethgow@icloud.com</t>
  </si>
  <si>
    <t>Slowdance (Michael Dop)</t>
  </si>
  <si>
    <t>dop@slowdance.su</t>
  </si>
  <si>
    <t>Soma Records</t>
  </si>
  <si>
    <t>Kirsty,</t>
  </si>
  <si>
    <t>kirsty@somarecords.com</t>
  </si>
  <si>
    <t>Sonar Kollektiv</t>
  </si>
  <si>
    <t>contact@sonarkollektiv.de</t>
  </si>
  <si>
    <t>Sonic Mind records</t>
  </si>
  <si>
    <t>sonicmindrecords@gmail.com</t>
  </si>
  <si>
    <t>Sonic Router,</t>
  </si>
  <si>
    <t>sonicrouter@gmail.com</t>
  </si>
  <si>
    <t>Sorry Records</t>
  </si>
  <si>
    <t>sorryrecordsnyc@gmail.com</t>
  </si>
  <si>
    <t>SOUND OF VAST</t>
  </si>
  <si>
    <t>info@soundofvast.com</t>
  </si>
  <si>
    <t>Sound Yeast PR</t>
  </si>
  <si>
    <t>Serena,</t>
  </si>
  <si>
    <t>serena.soundyeast@gmail.com</t>
  </si>
  <si>
    <t>Sounds Benefit</t>
  </si>
  <si>
    <t>soundsbenefit@gmail.com</t>
  </si>
  <si>
    <t>Subtil Records</t>
  </si>
  <si>
    <t>nils@subtil-records.com</t>
  </si>
  <si>
    <t>Sunday Best</t>
  </si>
  <si>
    <t>Luisa,</t>
  </si>
  <si>
    <t>luisasundaybest@gmail.com</t>
  </si>
  <si>
    <t>stan@sundaybest.net</t>
  </si>
  <si>
    <t>paige@sundaybest.net</t>
  </si>
  <si>
    <t>sarahbolshi@sundaybest.net</t>
  </si>
  <si>
    <t>Super Tuff Records</t>
  </si>
  <si>
    <t>supertuffrecords@gmail.com</t>
  </si>
  <si>
    <t>Taapion Records</t>
  </si>
  <si>
    <t>adrian@taapion.com</t>
  </si>
  <si>
    <t>Temporary Secretary</t>
  </si>
  <si>
    <t>office@temporary-secretary.net</t>
  </si>
  <si>
    <t>The bunker NY</t>
  </si>
  <si>
    <t>guy</t>
  </si>
  <si>
    <t>info@thebunkerny.com</t>
  </si>
  <si>
    <t>The Record store (Sydney)</t>
  </si>
  <si>
    <t>Stephan@therecordstore.com.au</t>
  </si>
  <si>
    <t>Tom Dicicco (Delsin)</t>
  </si>
  <si>
    <t>tomdiciccomusic@gmail.com</t>
  </si>
  <si>
    <t>Toy Tonics</t>
  </si>
  <si>
    <t>news@toytonics.de</t>
  </si>
  <si>
    <t>Transmat</t>
  </si>
  <si>
    <t xml:space="preserve">Patricia, </t>
  </si>
  <si>
    <t>patricia@transmatrecords.com</t>
  </si>
  <si>
    <t>Trax Records (Rachael cain)</t>
  </si>
  <si>
    <t>Rachael,</t>
  </si>
  <si>
    <t>onehouseinc@me.com</t>
  </si>
  <si>
    <t>Tropical Disco Records</t>
  </si>
  <si>
    <t>info@tropicaldiscorecords.co.uk</t>
  </si>
  <si>
    <t>Undergroove Records,</t>
  </si>
  <si>
    <t>undergroove.records@hotmail.com</t>
  </si>
  <si>
    <t>Vae Victis Records</t>
  </si>
  <si>
    <t>Vanity Press</t>
  </si>
  <si>
    <t>vanitypressrecords@gmail.com</t>
  </si>
  <si>
    <t>Vibraphone Records</t>
  </si>
  <si>
    <t>s.curti@aol.com</t>
  </si>
  <si>
    <t>Vivifier Records</t>
  </si>
  <si>
    <t>office@vivifierrecords.co.uk</t>
  </si>
  <si>
    <t>Waella's Choice Andy Lemay (Dimensions Festival) and Aaron Levitt (Stamp The Wax / Worldwide FM).</t>
  </si>
  <si>
    <t>waellaschoice@gmail.com</t>
  </si>
  <si>
    <t>Who Else</t>
  </si>
  <si>
    <t>whoelsemusic@icloud.com</t>
  </si>
  <si>
    <t>Wonder Stories</t>
  </si>
  <si>
    <t>wonder@wonderstories.net</t>
  </si>
  <si>
    <t>Wox records</t>
  </si>
  <si>
    <t>david@woxrecords.com</t>
  </si>
  <si>
    <t>X-Kalay</t>
  </si>
  <si>
    <t>hello@xkalay.com</t>
  </si>
  <si>
    <t>YCO Records</t>
  </si>
  <si>
    <t>yco.records@gmail.com</t>
  </si>
  <si>
    <t>Yecadmusic,</t>
  </si>
  <si>
    <t>Yecadmusic2020@gmail.com</t>
  </si>
  <si>
    <t>Yoyaku</t>
  </si>
  <si>
    <t>Lucien,</t>
  </si>
  <si>
    <t>lucien@yoyaku.fr</t>
  </si>
  <si>
    <t>ZERØ Records</t>
  </si>
  <si>
    <t>zero@heartsofdarkness.com.au</t>
  </si>
  <si>
    <t>ZON Records</t>
  </si>
  <si>
    <t>recordsbyzon@gmail.com</t>
  </si>
  <si>
    <t>belgium</t>
  </si>
  <si>
    <t>Zootrecords,</t>
  </si>
  <si>
    <t>zootrecords@gmail.com</t>
  </si>
  <si>
    <t>2MR</t>
  </si>
  <si>
    <t>info@2pole-music.com</t>
  </si>
  <si>
    <t>Aim (LABEL)</t>
  </si>
  <si>
    <t xml:space="preserve">Tristen, </t>
  </si>
  <si>
    <t>izmosam@aim.com</t>
  </si>
  <si>
    <t>Albert Van Abbe</t>
  </si>
  <si>
    <t>info@albertvanabbe.nl</t>
  </si>
  <si>
    <t xml:space="preserve">Alley Version, </t>
  </si>
  <si>
    <t xml:space="preserve">Francesco &amp; Marco, </t>
  </si>
  <si>
    <t>mail@alleyversion.com</t>
  </si>
  <si>
    <t>Bass Agenda Recordings</t>
  </si>
  <si>
    <t>touchbass@bassagenda.co.uk</t>
  </si>
  <si>
    <t>Biotop Label</t>
  </si>
  <si>
    <t>info@biotop-label.net</t>
  </si>
  <si>
    <t>Born free records</t>
  </si>
  <si>
    <t>sling@bornfreerecords.org</t>
  </si>
  <si>
    <t>Brain Food Records</t>
  </si>
  <si>
    <t>info@brainfoodrecords.com.au</t>
  </si>
  <si>
    <t>Bugged Out</t>
  </si>
  <si>
    <t>records@buggedout.net</t>
  </si>
  <si>
    <t xml:space="preserve">Lemmy, </t>
  </si>
  <si>
    <t>lemmy@buggedout.net</t>
  </si>
  <si>
    <t>Cocoon</t>
  </si>
  <si>
    <t>chris-music@cocoon.net</t>
  </si>
  <si>
    <t>Gregor,</t>
  </si>
  <si>
    <t>gregor@cocoon.net</t>
  </si>
  <si>
    <t>edgar@cocoon.net</t>
  </si>
  <si>
    <t>Fina records</t>
  </si>
  <si>
    <t>juan@finarecords.com</t>
  </si>
  <si>
    <t xml:space="preserve">Knopje musik </t>
  </si>
  <si>
    <t>contact@knopjemusik.com</t>
  </si>
  <si>
    <t>Loser Records</t>
  </si>
  <si>
    <t>ceo@loser-records.de</t>
  </si>
  <si>
    <t>Lucky Me</t>
  </si>
  <si>
    <t>mgmt@luckyme.net</t>
  </si>
  <si>
    <t>Modular Expression Records</t>
  </si>
  <si>
    <t>reverb@modularexpansion.com</t>
  </si>
  <si>
    <t>Oddpleasures</t>
  </si>
  <si>
    <t>jaime@oddpleasures.com</t>
  </si>
  <si>
    <t>Outplay Records (Junktion's label)</t>
  </si>
  <si>
    <t>Hans and Daniël,</t>
  </si>
  <si>
    <t>hello@outplayrecords.com</t>
  </si>
  <si>
    <t>Rejected</t>
  </si>
  <si>
    <t>Rejected,</t>
  </si>
  <si>
    <t>rejected@rejected.nl</t>
  </si>
  <si>
    <t>Sweaty Records</t>
  </si>
  <si>
    <t>info@sweatyrecords.com</t>
  </si>
  <si>
    <t>U2X Productions</t>
  </si>
  <si>
    <t>u2xproductions@yahoo.com</t>
  </si>
  <si>
    <t>Story About You</t>
  </si>
  <si>
    <t>storyaboutyou2017@outlook.com</t>
  </si>
  <si>
    <t>Alpaca Edits</t>
  </si>
  <si>
    <t>alpacaedits@llamafarmrecordings.com</t>
  </si>
  <si>
    <t>https://alpacaedits.com/</t>
  </si>
  <si>
    <t>[OAM] Records</t>
  </si>
  <si>
    <t>hej@oamrecords.com</t>
  </si>
  <si>
    <t>https://oamrecords.com/</t>
  </si>
  <si>
    <t>Keinemusik</t>
  </si>
  <si>
    <t>hello@keinemusik.com</t>
  </si>
  <si>
    <t>https://ra.co/dj/adamport</t>
  </si>
  <si>
    <t>Albrecht La'Brooy</t>
  </si>
  <si>
    <t>analogueattic@gmail.com</t>
  </si>
  <si>
    <t>https://ra.co/dj/AlbrechtLaBrooy</t>
  </si>
  <si>
    <t xml:space="preserve">Edoardo, </t>
  </si>
  <si>
    <t>edoardo@digitaldelicatessen.com</t>
  </si>
  <si>
    <t>https://ra.co/dj/alienalien</t>
  </si>
  <si>
    <t>Another Life Music</t>
  </si>
  <si>
    <t>info@anotherlifemusic.ch</t>
  </si>
  <si>
    <t>https://ra.co/dj/anotherlifemusic</t>
  </si>
  <si>
    <t>apparel wax</t>
  </si>
  <si>
    <t>press@apparelmusic.com</t>
  </si>
  <si>
    <t>https://ra.co/dj/apparelwax</t>
  </si>
  <si>
    <t>Permanent Vacation (co-founder)</t>
  </si>
  <si>
    <t>benjaminfranzfroehlich@gmail.com</t>
  </si>
  <si>
    <t>https://ra.co/dj/benjaminfrohlich</t>
  </si>
  <si>
    <t>Bjak</t>
  </si>
  <si>
    <t>realdeeprecordings@gmail.com</t>
  </si>
  <si>
    <t>https://ra.co/dj/bjak</t>
  </si>
  <si>
    <t>bjazz@diephuisprodukties.nl</t>
  </si>
  <si>
    <t>https://ra.co/dj/bjazz@diephuisprodukties.nl</t>
  </si>
  <si>
    <t>Boogie Vice</t>
  </si>
  <si>
    <t>info@boogievice.com</t>
  </si>
  <si>
    <t>https://ra.co/dj/boogievice</t>
  </si>
  <si>
    <t>Branch Points</t>
  </si>
  <si>
    <t>branchpoints@gmail.com</t>
  </si>
  <si>
    <t>https://ra.co/dj/branchpoints</t>
  </si>
  <si>
    <t>Brooklyn Hustle</t>
  </si>
  <si>
    <t>label@bkhustlemusic.com</t>
  </si>
  <si>
    <t>https://ra.co/dj/brooklynhustle</t>
  </si>
  <si>
    <t>BRUK</t>
  </si>
  <si>
    <t>bruk.label@gmail.com</t>
  </si>
  <si>
    <t>https://ra.co/dj/bruk</t>
  </si>
  <si>
    <t>BSP Bispebjerg</t>
  </si>
  <si>
    <t>bsp.bispebjerg@gmail.com</t>
  </si>
  <si>
    <t>https://ra.co/dj/bspbispebjerg</t>
  </si>
  <si>
    <t>Bunkaball (Don Rimini's label)</t>
  </si>
  <si>
    <t>Don</t>
  </si>
  <si>
    <t>contact@bunkaball.com</t>
  </si>
  <si>
    <t>https://ra.co/dj/bunkaball</t>
  </si>
  <si>
    <t>butter solkim</t>
  </si>
  <si>
    <t>buttersolkim@gmail.com</t>
  </si>
  <si>
    <t>https://ra.co/dj/buttersolkim</t>
  </si>
  <si>
    <t>Camera Magmatica</t>
  </si>
  <si>
    <t>camelrecordsgroup@gmail.com</t>
  </si>
  <si>
    <t>https://ra.co/dj/cameramagmatica</t>
  </si>
  <si>
    <t>Capeesh Society</t>
  </si>
  <si>
    <t>viktorudvari@icloud.com</t>
  </si>
  <si>
    <t>https://ra.co/dj/capeeshsociety</t>
  </si>
  <si>
    <t>Chalk Furniture</t>
  </si>
  <si>
    <t>chalkfurniturelabel@gmail.com</t>
  </si>
  <si>
    <t>https://ra.co/dj/chalkfurniture</t>
  </si>
  <si>
    <t>Chord Marauders</t>
  </si>
  <si>
    <t>Congi,</t>
  </si>
  <si>
    <t>contact@chordmarauders.com</t>
  </si>
  <si>
    <t>https://ra.co/dj/chordmarauders</t>
  </si>
  <si>
    <t>Christian Varela</t>
  </si>
  <si>
    <t>assistant@cristianvarela.com</t>
  </si>
  <si>
    <t>https://ra.co/dj/christianvarela</t>
  </si>
  <si>
    <t>Chromium Music</t>
  </si>
  <si>
    <t xml:space="preserve">Chromium, </t>
  </si>
  <si>
    <t>chromium.music@outlook.com</t>
  </si>
  <si>
    <t>https://ra.co/dj/chromiummusic</t>
  </si>
  <si>
    <t>chuvstvo ritma rec.</t>
  </si>
  <si>
    <t>chuvstvoritma.rec@mail.ru</t>
  </si>
  <si>
    <t>https://ra.co/dj/chuvstvoritmarec.</t>
  </si>
  <si>
    <t>Club Madnezz</t>
  </si>
  <si>
    <t>house.of.fun@casema.nl</t>
  </si>
  <si>
    <t>https://ra.co/dj/clubmadnezz</t>
  </si>
  <si>
    <t>Common Series</t>
  </si>
  <si>
    <t>info@commonseries.net</t>
  </si>
  <si>
    <t>https://ra.co/dj/commonseries</t>
  </si>
  <si>
    <t>Conscious Monkey</t>
  </si>
  <si>
    <t>info@huminalmusic.com</t>
  </si>
  <si>
    <t>https://ra.co/dj/consciousmonkey</t>
  </si>
  <si>
    <t>Constant Circles</t>
  </si>
  <si>
    <t>info@constantcircles.com</t>
  </si>
  <si>
    <t>https://ra.co/dj/constantcircles</t>
  </si>
  <si>
    <t>construct rhythm</t>
  </si>
  <si>
    <t>promotion@drizzly.de</t>
  </si>
  <si>
    <t>https://ra.co/dj/constructrhythm</t>
  </si>
  <si>
    <t>Covery Rec.</t>
  </si>
  <si>
    <t>contact@covery.de</t>
  </si>
  <si>
    <t>https://ra.co/dj/coveryrec.</t>
  </si>
  <si>
    <t>CROSSPOINT</t>
  </si>
  <si>
    <t>mail@nxs.jp</t>
  </si>
  <si>
    <t>https://ra.co/dj/crosspoint</t>
  </si>
  <si>
    <t>Dadsa Music</t>
  </si>
  <si>
    <t>info@seresproducoes.com</t>
  </si>
  <si>
    <t>https://ra.co/dj/dadsamusic</t>
  </si>
  <si>
    <t>Uto Karem (Agile Records)</t>
  </si>
  <si>
    <t>Uto,</t>
  </si>
  <si>
    <t>info@agilerec.com</t>
  </si>
  <si>
    <t>https://ra.co/dj/dasharedkina</t>
  </si>
  <si>
    <t>deep in dis intl / Mario Liberti</t>
  </si>
  <si>
    <t>deepindismusic@gmail.com</t>
  </si>
  <si>
    <t>https://ra.co/dj/deepindisintl</t>
  </si>
  <si>
    <t>Deep Stories</t>
  </si>
  <si>
    <t>welovemusic@deepstories.de</t>
  </si>
  <si>
    <t>https://ra.co/dj/deepstories</t>
  </si>
  <si>
    <t>delikt</t>
  </si>
  <si>
    <t>info_delikt@yahoo.de</t>
  </si>
  <si>
    <t>https://ra.co/dj/delikt</t>
  </si>
  <si>
    <t>Depth.Request</t>
  </si>
  <si>
    <t>depth.request@gmail.com</t>
  </si>
  <si>
    <t>https://ra.co/dj/depth.request</t>
  </si>
  <si>
    <t>Digital Emotions Radio Show - Russia</t>
  </si>
  <si>
    <t>promo@digitalemotions.ru</t>
  </si>
  <si>
    <t>https://ra.co/dj/digitalemotionsradioshow-russia</t>
  </si>
  <si>
    <t>Dino Audio</t>
  </si>
  <si>
    <t>hello@dinoaudio.com</t>
  </si>
  <si>
    <t>https://ra.co/dj/dinoaudio</t>
  </si>
  <si>
    <t>DIRIDIM</t>
  </si>
  <si>
    <t>diridim@djdavidmorales.com</t>
  </si>
  <si>
    <t>https://ra.co/dj/diridim</t>
  </si>
  <si>
    <t>Dirty Disciples</t>
  </si>
  <si>
    <t>dirtydisciples@hotmail.co.uk</t>
  </si>
  <si>
    <t>https://ra.co/dj/dirtydisciples</t>
  </si>
  <si>
    <t>Disintegration State</t>
  </si>
  <si>
    <t>disintegrationstate@gmail.com</t>
  </si>
  <si>
    <t>https://ra.co/dj/disintegrationstate</t>
  </si>
  <si>
    <t>Dissolut</t>
  </si>
  <si>
    <t>promos@dissolut.net</t>
  </si>
  <si>
    <t>https://ra.co/dj/dissolut</t>
  </si>
  <si>
    <t>domina</t>
  </si>
  <si>
    <t>domina0800@gmail.com</t>
  </si>
  <si>
    <t>https://ra.co/dj/domina</t>
  </si>
  <si>
    <t>Don Ramon</t>
  </si>
  <si>
    <t>info@donramon.ch</t>
  </si>
  <si>
    <t>https://ra.co/dj/donramon</t>
  </si>
  <si>
    <t>Dr Packer</t>
  </si>
  <si>
    <t>drpackeredits@gmail.com</t>
  </si>
  <si>
    <t>https://ra.co/dj/drpacker</t>
  </si>
  <si>
    <t>Dub Musik</t>
  </si>
  <si>
    <t>Simon and Tiz,</t>
  </si>
  <si>
    <t>dubmusikconcept@gmail.com</t>
  </si>
  <si>
    <t>https://ra.co/dj/dubmusik</t>
  </si>
  <si>
    <t>Duenia</t>
  </si>
  <si>
    <t>info@dpolerecords.com</t>
  </si>
  <si>
    <t>https://ra.co/dj/duenia</t>
  </si>
  <si>
    <t>EABE</t>
  </si>
  <si>
    <t>eaberecords@gmail.com</t>
  </si>
  <si>
    <t>https://ra.co/dj/eabe</t>
  </si>
  <si>
    <t>Echoes From Past Worlds</t>
  </si>
  <si>
    <t>info@echoesfrompastworlds.com</t>
  </si>
  <si>
    <t>https://ra.co/dj/echoesfrompastworlds</t>
  </si>
  <si>
    <t>EGO-Plastix</t>
  </si>
  <si>
    <t>info@eclecticreactions.com</t>
  </si>
  <si>
    <t>https://ra.co/dj/ego-plastix</t>
  </si>
  <si>
    <t>elbosquë</t>
  </si>
  <si>
    <t>elbosque.label@gmail.com</t>
  </si>
  <si>
    <t>https://ra.co/dj/elbosquë</t>
  </si>
  <si>
    <t>El Funkador</t>
  </si>
  <si>
    <t xml:space="preserve">El Funkador, </t>
  </si>
  <si>
    <t>elfunkador@live.nl</t>
  </si>
  <si>
    <t>https://ra.co/dj/elfunkador</t>
  </si>
  <si>
    <t>Encants</t>
  </si>
  <si>
    <t>encants.records@gmail.com</t>
  </si>
  <si>
    <t>https://ra.co/dj/encants</t>
  </si>
  <si>
    <t>Endless Sands of Time</t>
  </si>
  <si>
    <t>Philip &amp; William,</t>
  </si>
  <si>
    <t>endlesssandsoftime@icloud.com</t>
  </si>
  <si>
    <t>https://ra.co/dj/endlesssandsoftime</t>
  </si>
  <si>
    <t>End Of Perception</t>
  </si>
  <si>
    <t>endofperception@gmail.com</t>
  </si>
  <si>
    <t>https://ra.co/dj/endofperception</t>
  </si>
  <si>
    <t>Eternalism</t>
  </si>
  <si>
    <t>eternalismmusic@gmail.com</t>
  </si>
  <si>
    <t>https://ra.co/dj/eternalism</t>
  </si>
  <si>
    <t>Eudemonia</t>
  </si>
  <si>
    <t xml:space="preserve">Sascha, </t>
  </si>
  <si>
    <t>eudemoniarecords@gmail.com</t>
  </si>
  <si>
    <t>https://ra.co/dj/eudemonia</t>
  </si>
  <si>
    <t>Everyone On Acid</t>
  </si>
  <si>
    <t xml:space="preserve">Yannick, </t>
  </si>
  <si>
    <t>yannickvanderhoek@gmail.com</t>
  </si>
  <si>
    <t>https://ra.co/dj/everyoneonacid</t>
  </si>
  <si>
    <t>Evil Suburban Kids</t>
  </si>
  <si>
    <t>evilsuburbankids@gmail.com</t>
  </si>
  <si>
    <t>https://ra.co/dj/evilsuburbankids</t>
  </si>
  <si>
    <t>F*CKTHEGOVERNMENT</t>
  </si>
  <si>
    <t>ftgpromo@gmail.com</t>
  </si>
  <si>
    <t>https://ra.co/dj/f*ckthegovernment</t>
  </si>
  <si>
    <t>Fehler-Musik</t>
  </si>
  <si>
    <t>label@fehler-musik.de</t>
  </si>
  <si>
    <t>https://ra.co/dj/fehler-musik</t>
  </si>
  <si>
    <t>Festina Lente</t>
  </si>
  <si>
    <t>festinalentedischi@gmail.com</t>
  </si>
  <si>
    <t>https://ra.co/dj/festinalente</t>
  </si>
  <si>
    <t>Fidget Spinner</t>
  </si>
  <si>
    <t>fidgetspinnerrecords@hotmail.com</t>
  </si>
  <si>
    <t>https://ra.co/dj/fidgetspinner</t>
  </si>
  <si>
    <t>Filburt</t>
  </si>
  <si>
    <t>Steffen</t>
  </si>
  <si>
    <t>hello@orslabel.com</t>
  </si>
  <si>
    <t>https://ra.co/dj/filburt</t>
  </si>
  <si>
    <t>Fire To My Ears</t>
  </si>
  <si>
    <t>info@firetomyears.com</t>
  </si>
  <si>
    <t>https://ra.co/dj/firetomyears</t>
  </si>
  <si>
    <t>Fish &amp; Chicks</t>
  </si>
  <si>
    <t>j.wittekindt@gmail.com</t>
  </si>
  <si>
    <t>https://ra.co/dj/fish&amp;chicks</t>
  </si>
  <si>
    <t>ForeverGreen FM</t>
  </si>
  <si>
    <t>guysm</t>
  </si>
  <si>
    <t>fm.and.ltd@gmail.com</t>
  </si>
  <si>
    <t>https://ra.co/dj/fmandltdforevergreen</t>
  </si>
  <si>
    <t>Frau Blau</t>
  </si>
  <si>
    <t>fraublaudemo@gmail.com</t>
  </si>
  <si>
    <t>https://ra.co/dj/fraublau</t>
  </si>
  <si>
    <t>Free Spirit</t>
  </si>
  <si>
    <t>freespirit@freespirit.gr</t>
  </si>
  <si>
    <t>https://ra.co/dj/freespirit@freespirit.gr</t>
  </si>
  <si>
    <t>Freestate Waves</t>
  </si>
  <si>
    <t>freestate@clarencerise.com</t>
  </si>
  <si>
    <t>https://ra.co/dj/freestatewaves</t>
  </si>
  <si>
    <t>Freevoyage</t>
  </si>
  <si>
    <t>freevoyagelabel@gmail.com</t>
  </si>
  <si>
    <t>https://ra.co/dj/freevoyage</t>
  </si>
  <si>
    <t>Freund Der Familie</t>
  </si>
  <si>
    <t xml:space="preserve">Joerg, </t>
  </si>
  <si>
    <t>joerg@freundderfamilie.com</t>
  </si>
  <si>
    <t>https://ra.co/dj/freundderfamilie</t>
  </si>
  <si>
    <t>Friends Through Tech</t>
  </si>
  <si>
    <t>friendsthroughtech@yahoo.com</t>
  </si>
  <si>
    <t>https://ra.co/dj/friendsthroughtech</t>
  </si>
  <si>
    <t>From disco to disko</t>
  </si>
  <si>
    <t xml:space="preserve">Anais, </t>
  </si>
  <si>
    <t>anais@agence-acme.com</t>
  </si>
  <si>
    <t>https://ra.co/dj/fromdiscotodisko</t>
  </si>
  <si>
    <t>Gents &amp; Daddys</t>
  </si>
  <si>
    <t>Bram,</t>
  </si>
  <si>
    <t>gentsndandys@gmail.com</t>
  </si>
  <si>
    <t>https://ra.co/dj/gents&amp;daddys</t>
  </si>
  <si>
    <t>Get In Touch</t>
  </si>
  <si>
    <t>info@git-music.de</t>
  </si>
  <si>
    <t>https://ra.co/dj/getintouch</t>
  </si>
  <si>
    <t>God Made Us Funky</t>
  </si>
  <si>
    <t>Amilcare and Adon,</t>
  </si>
  <si>
    <t>gmuf2014@gmail.com</t>
  </si>
  <si>
    <t>https://ra.co/dj/godmadeusfunky</t>
  </si>
  <si>
    <t>Grainy Groove</t>
  </si>
  <si>
    <t>grainygroove@outlook.com</t>
  </si>
  <si>
    <t>https://ra.co/dj/grainygroove</t>
  </si>
  <si>
    <t>Hicky &amp; Kalo</t>
  </si>
  <si>
    <t>Thomas &amp; Camilo,</t>
  </si>
  <si>
    <t>plaisirssonoresrecords@gmail.com</t>
  </si>
  <si>
    <t>https://ra.co/dj/hicky&amp;kalo</t>
  </si>
  <si>
    <t>Hiriko Music</t>
  </si>
  <si>
    <t>Ekai,</t>
  </si>
  <si>
    <t>hirikomusic@gmail.com</t>
  </si>
  <si>
    <t>https://ra.co/dj/hirikomusic</t>
  </si>
  <si>
    <t>Hollow Lab</t>
  </si>
  <si>
    <t>labhollow@gmail.com</t>
  </si>
  <si>
    <t>https://ra.co/dj/hollowlab</t>
  </si>
  <si>
    <t>Holy Grail Music</t>
  </si>
  <si>
    <t>holygrailmusicvn@gmail.com</t>
  </si>
  <si>
    <t>Vietnam</t>
  </si>
  <si>
    <t>https://ra.co/dj/holygrailmusic</t>
  </si>
  <si>
    <t>Horses Trax</t>
  </si>
  <si>
    <t>pferdepferdepferde@hotmail.com</t>
  </si>
  <si>
    <t>https://ra.co/dj/horsestrax</t>
  </si>
  <si>
    <t>HotHouse Label</t>
  </si>
  <si>
    <t>hothouselabel@gmail.com</t>
  </si>
  <si>
    <t>https://ra.co/dj/hothouselabel</t>
  </si>
  <si>
    <t>House dessert</t>
  </si>
  <si>
    <t>Artem,</t>
  </si>
  <si>
    <t>housedessertcom@gmail.com</t>
  </si>
  <si>
    <t>https://ra.co/dj/housedessert</t>
  </si>
  <si>
    <t>House Running</t>
  </si>
  <si>
    <t>houserunning90@gmail.com</t>
  </si>
  <si>
    <t>https://ra.co/dj/houserunning</t>
  </si>
  <si>
    <t>Bukko Tapes</t>
  </si>
  <si>
    <t>info@bukkotapes.com</t>
  </si>
  <si>
    <t>https://ra.co/dj/htrl</t>
  </si>
  <si>
    <t xml:space="preserve">Ellum Audio </t>
  </si>
  <si>
    <t>dani@ellumaudio.com</t>
  </si>
  <si>
    <t>https://ra.co/dj/ilyes</t>
  </si>
  <si>
    <t>Inner Symphony</t>
  </si>
  <si>
    <t>René,</t>
  </si>
  <si>
    <t>info@innersymphony.net</t>
  </si>
  <si>
    <t>https://ra.co/dj/innersymphony</t>
  </si>
  <si>
    <t>Inpureform</t>
  </si>
  <si>
    <t>info@inpureform.de</t>
  </si>
  <si>
    <t>https://ra.co/dj/inpureform</t>
  </si>
  <si>
    <t>Interpret</t>
  </si>
  <si>
    <t>Santiago and Jose,</t>
  </si>
  <si>
    <t>info@interpret-music.com</t>
  </si>
  <si>
    <t>https://ra.co/dj/interpret</t>
  </si>
  <si>
    <t>Intersezioni</t>
  </si>
  <si>
    <t>intersezioni.musica@gmail.com</t>
  </si>
  <si>
    <t>https://ra.co/dj/intersezioni</t>
  </si>
  <si>
    <t>Izhitsa Electronix</t>
  </si>
  <si>
    <t>innerspacelab@gmail.com</t>
  </si>
  <si>
    <t>https://ra.co/dj/izhitsaelectronix</t>
  </si>
  <si>
    <t>Jerk It</t>
  </si>
  <si>
    <t>jerkitmcr.int@gmail.com</t>
  </si>
  <si>
    <t>https://ra.co/dj/jerkit</t>
  </si>
  <si>
    <t>Judas</t>
  </si>
  <si>
    <t xml:space="preserve">Judas, </t>
  </si>
  <si>
    <t>contact@judasrec.com</t>
  </si>
  <si>
    <t>https://ra.co/dj/judas</t>
  </si>
  <si>
    <t>JYNX</t>
  </si>
  <si>
    <t>jynxdrive@gmail.com</t>
  </si>
  <si>
    <t>https://ra.co/dj/jynx</t>
  </si>
  <si>
    <t>Kalibr+</t>
  </si>
  <si>
    <t>kalibrpluslabel@gmail.com</t>
  </si>
  <si>
    <t>Kuwait</t>
  </si>
  <si>
    <t>https://ra.co/dj/kalibr+</t>
  </si>
  <si>
    <t>Keope (live)</t>
  </si>
  <si>
    <t>Marcus &amp; Toni,</t>
  </si>
  <si>
    <t>info@keope-musik.com</t>
  </si>
  <si>
    <t>https://ra.co/dj/keope</t>
  </si>
  <si>
    <t>KERMESSE</t>
  </si>
  <si>
    <t>Gonzalo &amp; Pedro,</t>
  </si>
  <si>
    <t>kermesselive@gmail.com</t>
  </si>
  <si>
    <t>https://ra.co/dj/kermesse</t>
  </si>
  <si>
    <t>Kiez Beats</t>
  </si>
  <si>
    <t>info@kiez-beats.com</t>
  </si>
  <si>
    <t>https://ra.co/dj/kiezbeats</t>
  </si>
  <si>
    <t>Kindergabber</t>
  </si>
  <si>
    <t>kindergabber@gmail.com</t>
  </si>
  <si>
    <t>https://ra.co/dj/kindergabber</t>
  </si>
  <si>
    <t>Knuck!</t>
  </si>
  <si>
    <t>knucklabel@gmail.com</t>
  </si>
  <si>
    <t>https://ra.co/dj/knuck!</t>
  </si>
  <si>
    <t>Koma Recording</t>
  </si>
  <si>
    <t>komarecording@gmail.com</t>
  </si>
  <si>
    <t>https://ra.co/dj/komarecording</t>
  </si>
  <si>
    <t>Kornarion</t>
  </si>
  <si>
    <t xml:space="preserve">Alexandre, </t>
  </si>
  <si>
    <t>kornarion@gmail.com</t>
  </si>
  <si>
    <t>https://ra.co/dj/kornarion</t>
  </si>
  <si>
    <t>KULTO</t>
  </si>
  <si>
    <t>kultodemo@gmail.com</t>
  </si>
  <si>
    <t>https://ra.co/dj/kulto</t>
  </si>
  <si>
    <t>Kultura Zvuka</t>
  </si>
  <si>
    <t>kulturazvuka.ua@gmail.com</t>
  </si>
  <si>
    <t>https://ra.co/dj/kulturazvuka</t>
  </si>
  <si>
    <t>KÜTRALN</t>
  </si>
  <si>
    <t>kutraln.demos@gmail.com</t>
  </si>
  <si>
    <t>https://ra.co/dj/kütraln</t>
  </si>
  <si>
    <t>Kvalia</t>
  </si>
  <si>
    <t>kvaliarecords@gmail.com</t>
  </si>
  <si>
    <t>https://ra.co/dj/kvalia</t>
  </si>
  <si>
    <t>La Montaña Discos</t>
  </si>
  <si>
    <t>lamontanadiscos@gmail.com</t>
  </si>
  <si>
    <t>https://ra.co/dj/lamontañadiscos</t>
  </si>
  <si>
    <t>La Mverte</t>
  </si>
  <si>
    <t>hastalamverte@gmail.com</t>
  </si>
  <si>
    <t>https://ra.co/dj/lamverte</t>
  </si>
  <si>
    <t>Laner Fax</t>
  </si>
  <si>
    <t>lanerfax@gmail.com</t>
  </si>
  <si>
    <t>https://ra.co/dj/lanerfax</t>
  </si>
  <si>
    <t>Late Nite Snacks</t>
  </si>
  <si>
    <t>hello@latenitesnacks.com</t>
  </si>
  <si>
    <t>https://ra.co/dj/latenitesnacks</t>
  </si>
  <si>
    <t>LegSpin</t>
  </si>
  <si>
    <t>hei@noorden.org</t>
  </si>
  <si>
    <t>https://ra.co/dj/legspin</t>
  </si>
  <si>
    <t>LGN</t>
  </si>
  <si>
    <t>lgnlgnlgnlgnwax@gmail.com</t>
  </si>
  <si>
    <t>https://ra.co/dj/lgn</t>
  </si>
  <si>
    <t>Liebe Underground</t>
  </si>
  <si>
    <t>liebeunderground@gmail.com</t>
  </si>
  <si>
    <t>https://ra.co/dj/liebeunderground</t>
  </si>
  <si>
    <t>Light Of Other Days</t>
  </si>
  <si>
    <t>info@lightofotherdays.org</t>
  </si>
  <si>
    <t>https://ra.co/dj/lightofotherdays</t>
  </si>
  <si>
    <t>Lost On You</t>
  </si>
  <si>
    <t>info@lostonyoumusic.com</t>
  </si>
  <si>
    <t>https://ra.co/dj/lostonyou</t>
  </si>
  <si>
    <t>Love Will Say No</t>
  </si>
  <si>
    <t>lovewillsayno@gmail.com</t>
  </si>
  <si>
    <t>https://ra.co/dj/lovewillsayno</t>
  </si>
  <si>
    <t>Lozo</t>
  </si>
  <si>
    <t>info@lozomusic.nl</t>
  </si>
  <si>
    <t>https://ra.co/dj/lozo</t>
  </si>
  <si>
    <t>Ltd, W/Lbl</t>
  </si>
  <si>
    <t>mail@ltdwlbl.com</t>
  </si>
  <si>
    <t>https://ra.co/dj/ltd,w/lbl</t>
  </si>
  <si>
    <t>LUKINS</t>
  </si>
  <si>
    <t xml:space="preserve">Lukins, </t>
  </si>
  <si>
    <t>hallo@lukins.de</t>
  </si>
  <si>
    <t>https://ra.co/dj/lukins</t>
  </si>
  <si>
    <t>LUNETTA11</t>
  </si>
  <si>
    <t>Pisti,</t>
  </si>
  <si>
    <t>labelmanager@lunetta11.com</t>
  </si>
  <si>
    <t>https://ra.co/dj/lunetta11</t>
  </si>
  <si>
    <t>macru</t>
  </si>
  <si>
    <t>macru.label@gmail.com</t>
  </si>
  <si>
    <t>https://ra.co/dj/macru</t>
  </si>
  <si>
    <t>Magma Music</t>
  </si>
  <si>
    <t>magmanicaragua@gmail.com</t>
  </si>
  <si>
    <t>Nigeria</t>
  </si>
  <si>
    <t>https://ra.co/dj/magmamusic</t>
  </si>
  <si>
    <t>Mama told ya</t>
  </si>
  <si>
    <t>mamatoldya.music@gmail.com</t>
  </si>
  <si>
    <t>https://ra.co/dj/mamatoldya</t>
  </si>
  <si>
    <t>Manchester Underground Music (MUM)</t>
  </si>
  <si>
    <t>manchesterundergroundmusic@gmail.com</t>
  </si>
  <si>
    <t>https://ra.co/dj/manchesterundergroundmusic</t>
  </si>
  <si>
    <t>Dantel Records</t>
  </si>
  <si>
    <t>Marius</t>
  </si>
  <si>
    <t>dantelrecords@gmail.com</t>
  </si>
  <si>
    <t>https://ra.co/dj/marius-fr</t>
  </si>
  <si>
    <t>Mashi Beats</t>
  </si>
  <si>
    <t>office@mashibeats.com</t>
  </si>
  <si>
    <t>https://ra.co/dj/mashibeats</t>
  </si>
  <si>
    <t>4mpo</t>
  </si>
  <si>
    <t>Tomio,</t>
  </si>
  <si>
    <t>tomio@4mpo.com</t>
  </si>
  <si>
    <t>https://ra.co/dj/matteogatti</t>
  </si>
  <si>
    <t>meandyou</t>
  </si>
  <si>
    <t>meandyoumanchester@hotmail.com</t>
  </si>
  <si>
    <t>https://ra.co/dj/meandyou</t>
  </si>
  <si>
    <t>Megastructure</t>
  </si>
  <si>
    <t>megastructurelabel@gmail.com</t>
  </si>
  <si>
    <t>https://ra.co/dj/megastructure</t>
  </si>
  <si>
    <t>Meld</t>
  </si>
  <si>
    <t>Christian, Sam and Sam,</t>
  </si>
  <si>
    <t>meld.berlin@gmail.com</t>
  </si>
  <si>
    <t>https://ra.co/dj/meld</t>
  </si>
  <si>
    <t>Melodeum</t>
  </si>
  <si>
    <t>info@melodeumrecords.com</t>
  </si>
  <si>
    <t>https://ra.co/dj/melodeum</t>
  </si>
  <si>
    <t>Merge Layers</t>
  </si>
  <si>
    <t>mergelayers.records@gmail.com</t>
  </si>
  <si>
    <t>https://ra.co/dj/mergelayers</t>
  </si>
  <si>
    <t>Miaw</t>
  </si>
  <si>
    <t>Donald,</t>
  </si>
  <si>
    <t>miawlabel@gmail.com</t>
  </si>
  <si>
    <t>https://ra.co/dj/miaw</t>
  </si>
  <si>
    <t>Micka</t>
  </si>
  <si>
    <t xml:space="preserve">Maes, </t>
  </si>
  <si>
    <t>maes@ever-more.nl</t>
  </si>
  <si>
    <t>https://ra.co/dj/micka</t>
  </si>
  <si>
    <t>Midnight Movement</t>
  </si>
  <si>
    <t>Glenn,</t>
  </si>
  <si>
    <t>midnightmovementpa@gmail.com</t>
  </si>
  <si>
    <t>https://ra.co/dj/midnightmovement</t>
  </si>
  <si>
    <t>Milk Crate</t>
  </si>
  <si>
    <t>milkcratelabel@gmail.com</t>
  </si>
  <si>
    <t>https://ra.co/dj/milkcrate</t>
  </si>
  <si>
    <t>MM DISCOS</t>
  </si>
  <si>
    <t>Da Silva &amp; Dj Katah,</t>
  </si>
  <si>
    <t>moonandmann@gmail.com</t>
  </si>
  <si>
    <t>https://ra.co/dj/mmdiscos</t>
  </si>
  <si>
    <t>Modart Music</t>
  </si>
  <si>
    <t>contactmodartmusic@gmail.com</t>
  </si>
  <si>
    <t>https://ra.co/dj/modartmusic</t>
  </si>
  <si>
    <t>Moreaboutmusic</t>
  </si>
  <si>
    <t>info@moreaboutmusic.com</t>
  </si>
  <si>
    <t>https://ra.co/dj/moreaboutmusic</t>
  </si>
  <si>
    <t>More Rice</t>
  </si>
  <si>
    <t>hello@morerice.life</t>
  </si>
  <si>
    <t>https://ra.co/dj/morerice</t>
  </si>
  <si>
    <t>Moteur Ville Musique</t>
  </si>
  <si>
    <t>moteurvillemusique@gmail.com</t>
  </si>
  <si>
    <t>https://ra.co/dj/moteurvillemusique</t>
  </si>
  <si>
    <t>Movement Traxx</t>
  </si>
  <si>
    <t>movement.traxx@gmail.com</t>
  </si>
  <si>
    <t>https://ra.co/dj/movementtraxx</t>
  </si>
  <si>
    <t>Moving Pictures</t>
  </si>
  <si>
    <t>Roman &amp; Täino,</t>
  </si>
  <si>
    <t>movingpictures@email.cz</t>
  </si>
  <si>
    <t>https://ra.co/dj/movingpictures</t>
  </si>
  <si>
    <t>Multiversal</t>
  </si>
  <si>
    <t>multiversalmusic@outlook.com</t>
  </si>
  <si>
    <t>https://ra.co/dj/multiversal</t>
  </si>
  <si>
    <t>munir (No Bad Days)</t>
  </si>
  <si>
    <t>hollick@nobaddays.dance</t>
  </si>
  <si>
    <t>https://ra.co/dj/munir</t>
  </si>
  <si>
    <t>Museek Record Label</t>
  </si>
  <si>
    <t>info@playmuseek.com</t>
  </si>
  <si>
    <t>https://ra.co/dj/museekrecordlabel</t>
  </si>
  <si>
    <t>Musica Fuera de Tiempo</t>
  </si>
  <si>
    <t>musicafueradetiempo@gmail.com</t>
  </si>
  <si>
    <t>https://ra.co/dj/musicafueradetiempo</t>
  </si>
  <si>
    <t>Musica Lunar</t>
  </si>
  <si>
    <t>musicalunarg@gmail.com</t>
  </si>
  <si>
    <t>https://ra.co/dj/musicalunar</t>
  </si>
  <si>
    <t>MUZI cartel</t>
  </si>
  <si>
    <t>join@muzicartel.com</t>
  </si>
  <si>
    <t>https://ra.co/dj/muzicartel</t>
  </si>
  <si>
    <t>Naiseiteki</t>
  </si>
  <si>
    <t>naiseitekimusic@gmail.com</t>
  </si>
  <si>
    <t>https://ra.co/dj/naiseiteki</t>
  </si>
  <si>
    <t>NCTRN</t>
  </si>
  <si>
    <t>nocturnerec@gmail.com</t>
  </si>
  <si>
    <t>https://ra.co/dj/nctrn</t>
  </si>
  <si>
    <t>Neon Finger</t>
  </si>
  <si>
    <t>neonfingerrecords@gmail.com</t>
  </si>
  <si>
    <t>https://ra.co/dj/neonfinger</t>
  </si>
  <si>
    <t>NERE</t>
  </si>
  <si>
    <t>info@neredj.de</t>
  </si>
  <si>
    <t>https://ra.co/dj/nere</t>
  </si>
  <si>
    <t>Neu Hörizöns</t>
  </si>
  <si>
    <t>info@neuhorizons.co</t>
  </si>
  <si>
    <t>https://ra.co/dj/neuhörizöns</t>
  </si>
  <si>
    <t>NEVER LOST</t>
  </si>
  <si>
    <t>neverlostitaly@gmail.com</t>
  </si>
  <si>
    <t>https://ra.co/dj/neverlost</t>
  </si>
  <si>
    <t>NewTone</t>
  </si>
  <si>
    <t xml:space="preserve">Marieke, </t>
  </si>
  <si>
    <t>marieke@meanwhile.nl</t>
  </si>
  <si>
    <t>https://ra.co/dj/newtone</t>
  </si>
  <si>
    <t>Next Step To Future</t>
  </si>
  <si>
    <t>nextsteptofuture.records@gmail.com</t>
  </si>
  <si>
    <t>https://ra.co/dj/nextsteptofuture</t>
  </si>
  <si>
    <t>Noctambulant Sound</t>
  </si>
  <si>
    <t>noctambulantsound@gmail.com</t>
  </si>
  <si>
    <t>https://ra.co/dj/noctambulantsound</t>
  </si>
  <si>
    <t>Nocturnal Subconscious</t>
  </si>
  <si>
    <t>nocturnalsubconscious@outlook.com</t>
  </si>
  <si>
    <t>https://ra.co/dj/nocturnalsubconscious</t>
  </si>
  <si>
    <t>Non Reversible Structures</t>
  </si>
  <si>
    <t>nonreversible@web.de</t>
  </si>
  <si>
    <t>https://ra.co/dj/nonreversiblestructures</t>
  </si>
  <si>
    <t>Northern Parallels</t>
  </si>
  <si>
    <t>northernparallelsrec@gmail.com</t>
  </si>
  <si>
    <t>https://ra.co/dj/northernparallels</t>
  </si>
  <si>
    <t>Not Thx Rec.</t>
  </si>
  <si>
    <t>demonotthx@gmail.com</t>
  </si>
  <si>
    <t>https://ra.co/dj/notthxrec.</t>
  </si>
  <si>
    <t>NovaFuture Blog</t>
  </si>
  <si>
    <t>blog@novafuture.biz</t>
  </si>
  <si>
    <t>https://ra.co/dj/novafutureblog</t>
  </si>
  <si>
    <t>Null Recs</t>
  </si>
  <si>
    <t>null.mngmt@gmail.com</t>
  </si>
  <si>
    <t>https://ra.co/dj/nullrecs</t>
  </si>
  <si>
    <t>Nullsight</t>
  </si>
  <si>
    <t>info@nullsight.com</t>
  </si>
  <si>
    <t>https://ra.co/dj/nullsight</t>
  </si>
  <si>
    <t>nuOn music</t>
  </si>
  <si>
    <t>contact@nuon-music.com</t>
  </si>
  <si>
    <t>https://ra.co/dj/nuonmusic</t>
  </si>
  <si>
    <t>Obskur Music</t>
  </si>
  <si>
    <t>contact@obskurmusic.co</t>
  </si>
  <si>
    <t>https://ra.co/dj/obskurmusic</t>
  </si>
  <si>
    <t>Oddsratio</t>
  </si>
  <si>
    <t>oddratio@gmail.com</t>
  </si>
  <si>
    <t>https://ra.co/dj/oddsratio</t>
  </si>
  <si>
    <t>Ole Rec</t>
  </si>
  <si>
    <t>olerecordslabel@gmail.com</t>
  </si>
  <si>
    <t>https://ra.co/dj/olerec</t>
  </si>
  <si>
    <t>Opera 2000</t>
  </si>
  <si>
    <t>info@opera2000.es</t>
  </si>
  <si>
    <t>https://ra.co/dj/opera2000</t>
  </si>
  <si>
    <t>Organica Music</t>
  </si>
  <si>
    <t>demos.organica@gmail.com</t>
  </si>
  <si>
    <t>https://ra.co/dj/organicamusic</t>
  </si>
  <si>
    <t>Our House</t>
  </si>
  <si>
    <t>musicourhouse@gmail.com</t>
  </si>
  <si>
    <t>https://ra.co/dj/ourhouse</t>
  </si>
  <si>
    <t>Out Of Nowhere</t>
  </si>
  <si>
    <t>info@outofnowhererecords.com</t>
  </si>
  <si>
    <t>https://ra.co/dj/outofnowhere</t>
  </si>
  <si>
    <t>Paper-Cuts</t>
  </si>
  <si>
    <t>papercutslimited@gmail.com</t>
  </si>
  <si>
    <t>https://ra.co/dj/paper-cuts</t>
  </si>
  <si>
    <t>Paralelo</t>
  </si>
  <si>
    <t>paralelorec@gmail.com</t>
  </si>
  <si>
    <t>https://ra.co/dj/paralelo</t>
  </si>
  <si>
    <t>Parallel Horizon</t>
  </si>
  <si>
    <t>parallelhorizonrec@gmail.com</t>
  </si>
  <si>
    <t>https://ra.co/dj/parallelhorizon</t>
  </si>
  <si>
    <t>Partout</t>
  </si>
  <si>
    <t>parttrec@gmail.com</t>
  </si>
  <si>
    <t>https://ra.co/dj/partout</t>
  </si>
  <si>
    <t>Pelvis</t>
  </si>
  <si>
    <t>mail@pelv.is</t>
  </si>
  <si>
    <t>https://ra.co/dj/pelvis</t>
  </si>
  <si>
    <t>Peppermint Jam</t>
  </si>
  <si>
    <t>label@peppermint-jam.com</t>
  </si>
  <si>
    <t>https://ra.co/dj/peppermintjam</t>
  </si>
  <si>
    <t>Permutation</t>
  </si>
  <si>
    <t>info@permutation-records.com</t>
  </si>
  <si>
    <t>https://ra.co/dj/permutation</t>
  </si>
  <si>
    <t>Phoenix Music</t>
  </si>
  <si>
    <t>demos@phoenixmusicinc.com</t>
  </si>
  <si>
    <t>https://ra.co/dj/phoenixmusic</t>
  </si>
  <si>
    <t>phonik.berlin@gmail.com</t>
  </si>
  <si>
    <t>PhonoTropismi</t>
  </si>
  <si>
    <t>phonotropismi@gmail.com</t>
  </si>
  <si>
    <t>https://ra.co/dj/phonotropismi</t>
  </si>
  <si>
    <t>Photonz (One Eyed Jacks) (Marco)</t>
  </si>
  <si>
    <t>oneeyedjackslabel@gmail.com</t>
  </si>
  <si>
    <t>https://ra.co/dj/photonz</t>
  </si>
  <si>
    <t>Pigs' Blood Files</t>
  </si>
  <si>
    <t>pigsbloodfiles@gmail.com</t>
  </si>
  <si>
    <t>https://ra.co/dj/pigs'bloodfiles</t>
  </si>
  <si>
    <t>PIV Limited</t>
  </si>
  <si>
    <t>chris@pivrecords.com</t>
  </si>
  <si>
    <t>https://ra.co/dj/pivlimited</t>
  </si>
  <si>
    <t>Planet Trip</t>
  </si>
  <si>
    <t>planettriprecords@gmail.com</t>
  </si>
  <si>
    <t>https://ra.co/dj/planettrip</t>
  </si>
  <si>
    <t>Planisphère</t>
  </si>
  <si>
    <t>planisphere.sound@gmail.com</t>
  </si>
  <si>
    <t>https://ra.co/dj/planisphère</t>
  </si>
  <si>
    <t>Plantpower</t>
  </si>
  <si>
    <t>plantpowerrecords@gmail.com</t>
  </si>
  <si>
    <t>https://ra.co/dj/plantpower</t>
  </si>
  <si>
    <t>Pleasure in Mind</t>
  </si>
  <si>
    <t>pleasureinmind@gmail.com</t>
  </si>
  <si>
    <t>https://ra.co/dj/pleasureinmind</t>
  </si>
  <si>
    <t>Plural Records</t>
  </si>
  <si>
    <t>pluralrecs@gmail.com</t>
  </si>
  <si>
    <t>https://ra.co/dj/plural</t>
  </si>
  <si>
    <t>Point of Boom</t>
  </si>
  <si>
    <t>pointofboom@gmail.com</t>
  </si>
  <si>
    <t>https://ra.co/dj/pointofboom</t>
  </si>
  <si>
    <t>Pomme Frite</t>
  </si>
  <si>
    <t>info@pommefriterecords.com</t>
  </si>
  <si>
    <t>https://ra.co/dj/pommefrite</t>
  </si>
  <si>
    <t>Pont Neuf</t>
  </si>
  <si>
    <t>contact@pontneufrecords.com</t>
  </si>
  <si>
    <t>https://ra.co/dj/pontneuf</t>
  </si>
  <si>
    <t>Posse Up</t>
  </si>
  <si>
    <t>ghostwhip707@gmail.com</t>
  </si>
  <si>
    <t>https://ra.co/dj/posseup</t>
  </si>
  <si>
    <t>Postdynamic</t>
  </si>
  <si>
    <t>postdynamicrecords@gmail.com</t>
  </si>
  <si>
    <t>https://ra.co/dj/postdynamic</t>
  </si>
  <si>
    <t>Pow-Low</t>
  </si>
  <si>
    <t>info@schallzentrale.ch</t>
  </si>
  <si>
    <t>https://ra.co/dj/pow-low</t>
  </si>
  <si>
    <t>Project Indigo</t>
  </si>
  <si>
    <t>indigoexclusives@gmail.com</t>
  </si>
  <si>
    <t>https://ra.co/dj/projectindigo</t>
  </si>
  <si>
    <t>Promotion Music</t>
  </si>
  <si>
    <t>demo.promomusic@gmail.com</t>
  </si>
  <si>
    <t>https://ra.co/dj/promotionmusic</t>
  </si>
  <si>
    <t>Proper Taste</t>
  </si>
  <si>
    <t>propertasterecords@gmail.com</t>
  </si>
  <si>
    <t>https://ra.co/dj/propertaste</t>
  </si>
  <si>
    <t>Puas Puas</t>
  </si>
  <si>
    <t>puaspuasmusic@gmail.com</t>
  </si>
  <si>
    <t>https://ra.co/dj/puaspuas</t>
  </si>
  <si>
    <t>Puls</t>
  </si>
  <si>
    <t>pulsminimal@gmail.com</t>
  </si>
  <si>
    <t>https://ra.co/dj/puls</t>
  </si>
  <si>
    <t>Pulse Msc</t>
  </si>
  <si>
    <t>pulse.msc@gmail.com</t>
  </si>
  <si>
    <t>https://ra.co/dj/pulsemsc</t>
  </si>
  <si>
    <t>Pure Dope Digital</t>
  </si>
  <si>
    <t>puredopedigital@gmail.com</t>
  </si>
  <si>
    <t>https://ra.co/dj/puredopedigital</t>
  </si>
  <si>
    <t>Purusu</t>
  </si>
  <si>
    <t>purusu.records@gmail.com</t>
  </si>
  <si>
    <t>https://ra.co/dj/purusu</t>
  </si>
  <si>
    <t>QLONS MUSIC</t>
  </si>
  <si>
    <t>qlons@obstinaterecords.com</t>
  </si>
  <si>
    <t>https://ra.co/dj/qlonsmusic</t>
  </si>
  <si>
    <t>Radikon</t>
  </si>
  <si>
    <t>info@radikon-label.com</t>
  </si>
  <si>
    <t>https://ra.co/dj/radikon</t>
  </si>
  <si>
    <t>Rakale</t>
  </si>
  <si>
    <t>rakalerec@gmail.com</t>
  </si>
  <si>
    <t>https://ra.co/dj/rakale</t>
  </si>
  <si>
    <t>Reculture</t>
  </si>
  <si>
    <t>info@reculturelondon.com</t>
  </si>
  <si>
    <t>https://ra.co/dj/reculture</t>
  </si>
  <si>
    <t>Red Panda Music</t>
  </si>
  <si>
    <t>redpandamusicbcn@gmail.com</t>
  </si>
  <si>
    <t>https://ra.co/dj/redpandamusic</t>
  </si>
  <si>
    <t>Richard Rossa</t>
  </si>
  <si>
    <t>richard.danielson@live.se</t>
  </si>
  <si>
    <t>https://ra.co/dj/richardrossa</t>
  </si>
  <si>
    <t>Roche Musique</t>
  </si>
  <si>
    <t>roche.musique@gmail.com</t>
  </si>
  <si>
    <t>https://ra.co/dj/rochemusique</t>
  </si>
  <si>
    <t>Rochenoire</t>
  </si>
  <si>
    <t>rochenoiremusic@gmail.com</t>
  </si>
  <si>
    <t>https://ra.co/dj/rochenoire</t>
  </si>
  <si>
    <t xml:space="preserve">Circus Company </t>
  </si>
  <si>
    <t>Mathias</t>
  </si>
  <si>
    <t>mathias@circuscompany.fr</t>
  </si>
  <si>
    <t>https://ra.co/dj/ronniespiteri</t>
  </si>
  <si>
    <t>Roses Are Red</t>
  </si>
  <si>
    <t>info@rosebonica.com</t>
  </si>
  <si>
    <t>https://ra.co/dj/rosesarered</t>
  </si>
  <si>
    <t>Rosewater Ctz</t>
  </si>
  <si>
    <t>victor.bongiovanni@gmail.com</t>
  </si>
  <si>
    <t>https://ra.co/dj/rosewaterctz</t>
  </si>
  <si>
    <t>Rotterdam Electronix</t>
  </si>
  <si>
    <t>palingtraxrecords@gmail.com</t>
  </si>
  <si>
    <t>https://ra.co/dj/rotterdamelectronix</t>
  </si>
  <si>
    <t>Routine rec.</t>
  </si>
  <si>
    <t>routinemoscow@mail.ru</t>
  </si>
  <si>
    <t>https://ra.co/dj/routinerec.</t>
  </si>
  <si>
    <t>RSNTR</t>
  </si>
  <si>
    <t>cutoffcutoff@gmail.com</t>
  </si>
  <si>
    <t>https://ra.co/dj/rsntr</t>
  </si>
  <si>
    <t>Rube Goldberg Series</t>
  </si>
  <si>
    <t xml:space="preserve">Rube, </t>
  </si>
  <si>
    <t>rubegoldbergseries@gmail.com</t>
  </si>
  <si>
    <t>https://ra.co/dj/rubegoldbergseries</t>
  </si>
  <si>
    <t>ruvido</t>
  </si>
  <si>
    <t>ruvidorecords@gmail.com</t>
  </si>
  <si>
    <t>https://ra.co/dj/ruvido</t>
  </si>
  <si>
    <t>label@yourvisionquest.com</t>
  </si>
  <si>
    <t>https://ra.co/dj/ryancrosson</t>
  </si>
  <si>
    <t>sacred rhythm</t>
  </si>
  <si>
    <t>kontakt@sacredrhythmmusic.net</t>
  </si>
  <si>
    <t>https://ra.co/dj/sacredrhythm</t>
  </si>
  <si>
    <t>Salaam Dance Rally</t>
  </si>
  <si>
    <t>salaamdancerally@gmail.com</t>
  </si>
  <si>
    <t>https://ra.co/dj/salaamdancerally</t>
  </si>
  <si>
    <t>Samani Music</t>
  </si>
  <si>
    <t>samanimusicdemos@gmx.de</t>
  </si>
  <si>
    <t>https://ra.co/dj/samanimusic</t>
  </si>
  <si>
    <t>Deep Down Antwerp</t>
  </si>
  <si>
    <t>deepdownantwerp@gmail.com</t>
  </si>
  <si>
    <t>https://ra.co/dj/samdivine</t>
  </si>
  <si>
    <t>Saturn Drive</t>
  </si>
  <si>
    <t>saturndriverecords@gmail.com</t>
  </si>
  <si>
    <t>https://ra.co/dj/saturndrive</t>
  </si>
  <si>
    <t>Scott Tiger</t>
  </si>
  <si>
    <t>A.Mochi &amp; Zin,</t>
  </si>
  <si>
    <t>label@scttgr.com</t>
  </si>
  <si>
    <t>https://ra.co/dj/scotttiger</t>
  </si>
  <si>
    <t>Scriptum</t>
  </si>
  <si>
    <t>scriptumrecords@gmail.com</t>
  </si>
  <si>
    <t>https://ra.co/dj/scriptum</t>
  </si>
  <si>
    <t>SCTR</t>
  </si>
  <si>
    <t>sectorstory@gmail.com</t>
  </si>
  <si>
    <t>https://ra.co/dj/sctr</t>
  </si>
  <si>
    <t>Secondary Tones</t>
  </si>
  <si>
    <t>secondarytones@gmail.com</t>
  </si>
  <si>
    <t>https://ra.co/dj/secondarytones</t>
  </si>
  <si>
    <t>Secuencias Temporales</t>
  </si>
  <si>
    <t>scencist@gmail.com</t>
  </si>
  <si>
    <t>https://ra.co/dj/secuenciastemporales</t>
  </si>
  <si>
    <t>Sequentek</t>
  </si>
  <si>
    <t>info@sequentek.net</t>
  </si>
  <si>
    <t>https://ra.co/dj/sequentek</t>
  </si>
  <si>
    <t>SFX</t>
  </si>
  <si>
    <t>hi@s-f-x.space</t>
  </si>
  <si>
    <t>https://ra.co/dj/sfx</t>
  </si>
  <si>
    <t>Risque (Shahar)</t>
  </si>
  <si>
    <t>Shahar,</t>
  </si>
  <si>
    <t>bookings@allthingsrisque.com</t>
  </si>
  <si>
    <t>https://ra.co/dj/shahar</t>
  </si>
  <si>
    <t>SHIKA SHIKA</t>
  </si>
  <si>
    <t>shikashikacollective@gmail.com</t>
  </si>
  <si>
    <t>https://ra.co/dj/shikashika</t>
  </si>
  <si>
    <t>SIERRRA</t>
  </si>
  <si>
    <t>Fermin,</t>
  </si>
  <si>
    <t>farmwayrecords@gmail.com</t>
  </si>
  <si>
    <t>https://ra.co/dj/sierrra</t>
  </si>
  <si>
    <t>SLC-6 Music</t>
  </si>
  <si>
    <t>music@slc6music.com</t>
  </si>
  <si>
    <t>https://ra.co/dj/slc-6music</t>
  </si>
  <si>
    <t>Slope Point</t>
  </si>
  <si>
    <t>slopepointlabel@gmail.com</t>
  </si>
  <si>
    <t>https://ra.co/dj/slopepoint</t>
  </si>
  <si>
    <t>Sacha Robotti (Slothacid)</t>
  </si>
  <si>
    <t>info@slothacid.com</t>
  </si>
  <si>
    <t>https://ra.co/dj/slothacid</t>
  </si>
  <si>
    <t>SLYR</t>
  </si>
  <si>
    <t>slyrrecords@outlook.com</t>
  </si>
  <si>
    <t>https://ra.co/dj/slyr</t>
  </si>
  <si>
    <t>Small Town Collective</t>
  </si>
  <si>
    <t>contact@smalltowncollective.ch</t>
  </si>
  <si>
    <t>https://ra.co/dj/smalltowncollective</t>
  </si>
  <si>
    <t>Smile for a While</t>
  </si>
  <si>
    <t>d.tzschentke@gmail.com</t>
  </si>
  <si>
    <t>https://ra.co/dj/smileforawhile</t>
  </si>
  <si>
    <t>Snazzy Traxx</t>
  </si>
  <si>
    <t>info@snazzytraxx.com</t>
  </si>
  <si>
    <t>https://ra.co/dj/snazzytraxx</t>
  </si>
  <si>
    <t>Snippets Music</t>
  </si>
  <si>
    <t>music@snppts.ru</t>
  </si>
  <si>
    <t>https://ra.co/dj/snippetsmusic</t>
  </si>
  <si>
    <t>So. mind</t>
  </si>
  <si>
    <t>so.mind.sound@gmail.com</t>
  </si>
  <si>
    <t>https://ra.co/dj/so.mind</t>
  </si>
  <si>
    <t>Soiree</t>
  </si>
  <si>
    <t>mail@soireerecords.com</t>
  </si>
  <si>
    <t>https://ra.co/dj/soiree</t>
  </si>
  <si>
    <t>Sonata Forma</t>
  </si>
  <si>
    <t>sonataforma@gmail.com</t>
  </si>
  <si>
    <t>https://ra.co/dj/sonataforma</t>
  </si>
  <si>
    <t>SOPTIK</t>
  </si>
  <si>
    <t>info@soptik.org</t>
  </si>
  <si>
    <t>https://ra.co/dj/soptik</t>
  </si>
  <si>
    <t>Space Tapes</t>
  </si>
  <si>
    <t>nickleon954@gmail.com</t>
  </si>
  <si>
    <t>https://ra.co/dj/spacetapes</t>
  </si>
  <si>
    <t>SPEZIAL</t>
  </si>
  <si>
    <t>Notghi and Miles,</t>
  </si>
  <si>
    <t>dasspezial@gmail.com</t>
  </si>
  <si>
    <t>https://ra.co/dj/spezial</t>
  </si>
  <si>
    <t>Spooky Shit</t>
  </si>
  <si>
    <t>stuff@spookysh.it</t>
  </si>
  <si>
    <t>https://ra.co/dj/spookyshit</t>
  </si>
  <si>
    <t>Still Hot</t>
  </si>
  <si>
    <t>stillhotberlin@gmail.com</t>
  </si>
  <si>
    <t>https://ra.co/dj/stillhot</t>
  </si>
  <si>
    <t>Streak Of Vision</t>
  </si>
  <si>
    <t>streakofvision.info@gmail.com</t>
  </si>
  <si>
    <t>https://ra.co/dj/streakofvision</t>
  </si>
  <si>
    <t>Strictly Groove</t>
  </si>
  <si>
    <t>strictlygroove@gmail.com</t>
  </si>
  <si>
    <t>https://ra.co/dj/strictlygroove</t>
  </si>
  <si>
    <t>Strictly Street Sound</t>
  </si>
  <si>
    <t>Innocent Soul,</t>
  </si>
  <si>
    <t>strictlystreetsound@gmail.com</t>
  </si>
  <si>
    <t>https://ra.co/dj/strictlystreetsound</t>
  </si>
  <si>
    <t>Strong&amp;DeepMusic</t>
  </si>
  <si>
    <t>strongdeepmusic@gmail.com</t>
  </si>
  <si>
    <t>https://ra.co/dj/strong&amp;deepmusic</t>
  </si>
  <si>
    <t>SUBEQ Music</t>
  </si>
  <si>
    <t>info@subeqmusic.com</t>
  </si>
  <si>
    <t>https://ra.co/dj/subeqmusic</t>
  </si>
  <si>
    <t>Substantial Music</t>
  </si>
  <si>
    <t xml:space="preserve">Ercy, </t>
  </si>
  <si>
    <t>ercy@eme-ny.com</t>
  </si>
  <si>
    <t>https://ra.co/dj/substantialmusic</t>
  </si>
  <si>
    <t>Sugarhouse</t>
  </si>
  <si>
    <t>info@sugarhouserecords.co.uk</t>
  </si>
  <si>
    <t>https://ra.co/dj/sugarhouse</t>
  </si>
  <si>
    <t>Monaberry</t>
  </si>
  <si>
    <t>Falko,</t>
  </si>
  <si>
    <t>falko@monaberry.de</t>
  </si>
  <si>
    <t>https://ra.co/dj/superflu</t>
  </si>
  <si>
    <t>Swiss Electronic Music</t>
  </si>
  <si>
    <t>info@swiss-electronic-music.ch</t>
  </si>
  <si>
    <t>https://ra.co/dj/swisselectronicmusic</t>
  </si>
  <si>
    <t>Tachyon Audio</t>
  </si>
  <si>
    <t>info@tachyonaudio.com</t>
  </si>
  <si>
    <t>https://ra.co/dj/tachyonaudio</t>
  </si>
  <si>
    <t>TAKTSCHLEIFE</t>
  </si>
  <si>
    <t>mail@taktschleife.de</t>
  </si>
  <si>
    <t>https://ra.co/dj/taktschleife</t>
  </si>
  <si>
    <t>tanera</t>
  </si>
  <si>
    <t>taneratnra@gmail.com</t>
  </si>
  <si>
    <t>https://ra.co/dj/tanera</t>
  </si>
  <si>
    <t>Taste Rec.</t>
  </si>
  <si>
    <t>tasterec.mi@gmail.com</t>
  </si>
  <si>
    <t>https://ra.co/dj/tasterec.</t>
  </si>
  <si>
    <t>TAU</t>
  </si>
  <si>
    <t>carsten@tautautau.de</t>
  </si>
  <si>
    <t>https://ra.co/dj/tau</t>
  </si>
  <si>
    <t>Technommunism</t>
  </si>
  <si>
    <t>technommunism@gmail.com</t>
  </si>
  <si>
    <t>https://ra.co/dj/technommunism</t>
  </si>
  <si>
    <t>The Nashville House Syndicate</t>
  </si>
  <si>
    <t>thensyndicate@gmail.com</t>
  </si>
  <si>
    <t>https://ra.co/dj/thenashvillehousesyndicate</t>
  </si>
  <si>
    <t>WarmState Records</t>
  </si>
  <si>
    <t>Amaury and Thiago,</t>
  </si>
  <si>
    <t>warmstate@gmail.com</t>
  </si>
  <si>
    <t>https://ra.co/dj/thiagoostoik</t>
  </si>
  <si>
    <t>thina</t>
  </si>
  <si>
    <t>thinarecords@gmail.com</t>
  </si>
  <si>
    <t>https://ra.co/dj/thina</t>
  </si>
  <si>
    <t>third try</t>
  </si>
  <si>
    <t>willaertvictor2@gmail.com</t>
  </si>
  <si>
    <t>https://ra.co/dj/thirdtry</t>
  </si>
  <si>
    <t>TickleTRAX</t>
  </si>
  <si>
    <t>tickletrax@outlook.com</t>
  </si>
  <si>
    <t>https://ra.co/dj/tickletrax</t>
  </si>
  <si>
    <t>Trampoliner</t>
  </si>
  <si>
    <t>info@trampolinersthlm.com</t>
  </si>
  <si>
    <t>https://ra.co/dj/trampoliner</t>
  </si>
  <si>
    <t>Trauma Collective</t>
  </si>
  <si>
    <t>info@traumacollective.com</t>
  </si>
  <si>
    <t>https://ra.co/dj/traumacollective</t>
  </si>
  <si>
    <t>Traumraum</t>
  </si>
  <si>
    <t>info@traumraum.org</t>
  </si>
  <si>
    <t>https://ra.co/dj/traumraum</t>
  </si>
  <si>
    <t>Travellin Music</t>
  </si>
  <si>
    <t>travellinmusic@gmail.com</t>
  </si>
  <si>
    <t>https://ra.co/dj/travellinmusic</t>
  </si>
  <si>
    <t>Treasured Grooves</t>
  </si>
  <si>
    <t>tgrooves.208@gmail.com</t>
  </si>
  <si>
    <t>https://ra.co/dj/treasuredgrooves</t>
  </si>
  <si>
    <t>Trip to Deep</t>
  </si>
  <si>
    <t>demos@triptodeep.com</t>
  </si>
  <si>
    <t>https://ra.co/dj/triptodeep</t>
  </si>
  <si>
    <t>Fortunea Records</t>
  </si>
  <si>
    <t>Klaus,</t>
  </si>
  <si>
    <t>fortunearec@gmx.at</t>
  </si>
  <si>
    <t>https://ra.co/dj/tunea</t>
  </si>
  <si>
    <t>U Don't Dance</t>
  </si>
  <si>
    <t>udontdance@gmail.com</t>
  </si>
  <si>
    <t>https://ra.co/dj/udon'tdance</t>
  </si>
  <si>
    <t>Underground Paradise Recs.</t>
  </si>
  <si>
    <t>upartisticresidency@gmail.com</t>
  </si>
  <si>
    <t>https://ra.co/dj/undergroundparadiserecs.</t>
  </si>
  <si>
    <t>Unicum Music</t>
  </si>
  <si>
    <t>contact@unicum-music.com</t>
  </si>
  <si>
    <t>https://ra.co/dj/unicummusic</t>
  </si>
  <si>
    <t>Unique Uncut</t>
  </si>
  <si>
    <t>info@uniqueuncut.co.uk</t>
  </si>
  <si>
    <t>https://ra.co/dj/uniqueuncut</t>
  </si>
  <si>
    <t>United Colors Of Rhythm</t>
  </si>
  <si>
    <t>info@unitedcolorsofrhythm.com</t>
  </si>
  <si>
    <t>https://ra.co/dj/unitedcolorsofrhythm</t>
  </si>
  <si>
    <t>Unknown Milano</t>
  </si>
  <si>
    <t>unknownmilano@gmail.com</t>
  </si>
  <si>
    <t>https://ra.co/dj/unknownmilano</t>
  </si>
  <si>
    <t>Unnamed &amp; Unknown</t>
  </si>
  <si>
    <t>unnamed.unknown.demos@gmail.com</t>
  </si>
  <si>
    <t>https://ra.co/dj/unnamed&amp;unknown</t>
  </si>
  <si>
    <t>Up_society (Underground Party Society)</t>
  </si>
  <si>
    <t>undergroundpartysociety@gmail.com</t>
  </si>
  <si>
    <t>https://ra.co/dj/up_society</t>
  </si>
  <si>
    <t>Vault Wax</t>
  </si>
  <si>
    <t>demos@vaultwax.com</t>
  </si>
  <si>
    <t>https://ra.co/dj/vaultwax</t>
  </si>
  <si>
    <t>ViGi</t>
  </si>
  <si>
    <t>Vincent and Gilles,</t>
  </si>
  <si>
    <t>vigirecords@gmail.com</t>
  </si>
  <si>
    <t>https://ra.co/dj/vigi</t>
  </si>
  <si>
    <t>Vision Ekstase</t>
  </si>
  <si>
    <t>jan@visionekstase.de</t>
  </si>
  <si>
    <t>https://ra.co/dj/visionekstase</t>
  </si>
  <si>
    <t>Voidance</t>
  </si>
  <si>
    <t>Hammy,</t>
  </si>
  <si>
    <t>info@voidance.net</t>
  </si>
  <si>
    <t>https://ra.co/dj/voidance</t>
  </si>
  <si>
    <t>wechselstrommusic</t>
  </si>
  <si>
    <t>studio@wechselstrommusic.ch</t>
  </si>
  <si>
    <t>https://ra.co/dj/wechselstrommusic</t>
  </si>
  <si>
    <t>Weisser Elefant</t>
  </si>
  <si>
    <t>Weisser</t>
  </si>
  <si>
    <t>weisserelefantrecords@gmail.com</t>
  </si>
  <si>
    <t>https://ra.co/dj/weisserelefant</t>
  </si>
  <si>
    <t>welofi</t>
  </si>
  <si>
    <t>art@welofi.com</t>
  </si>
  <si>
    <t>https://ra.co/dj/welofi</t>
  </si>
  <si>
    <t>Wicked Local</t>
  </si>
  <si>
    <t>M,</t>
  </si>
  <si>
    <t>mreines@wickedlocal.com</t>
  </si>
  <si>
    <t>https://ra.co/dj/wickedlocal</t>
  </si>
  <si>
    <t>Parallel people</t>
  </si>
  <si>
    <t xml:space="preserve">Winters, </t>
  </si>
  <si>
    <t>helloparallelpeople@gmail.com</t>
  </si>
  <si>
    <t>https://ra.co/dj/winters</t>
  </si>
  <si>
    <t>Wokoundou</t>
  </si>
  <si>
    <t xml:space="preserve">Philou, </t>
  </si>
  <si>
    <t>philoulouzolo@gmail.com</t>
  </si>
  <si>
    <t>https://ra.co/dj/wokoundou</t>
  </si>
  <si>
    <t>Wulfpack</t>
  </si>
  <si>
    <t>wulfpack.sounds@gmail.com</t>
  </si>
  <si>
    <t>https://ra.co/dj/wulfpack</t>
  </si>
  <si>
    <t>X-Tapes</t>
  </si>
  <si>
    <t>xtapesrecordings@gmail.com</t>
  </si>
  <si>
    <t>https://ra.co/dj/x-tapes</t>
  </si>
  <si>
    <t>Black Crow Records</t>
  </si>
  <si>
    <t xml:space="preserve">Yaron, </t>
  </si>
  <si>
    <t>yaron.deepa@gmail.com</t>
  </si>
  <si>
    <t>https://ra.co/labels/10026</t>
  </si>
  <si>
    <t>benjamin frohlich (permanent vacation)</t>
  </si>
  <si>
    <t>info@perm-vac.com</t>
  </si>
  <si>
    <t>https://ra.co/labels/1142</t>
  </si>
  <si>
    <t>ANUS Records</t>
  </si>
  <si>
    <t>contact@anusrecords.com</t>
  </si>
  <si>
    <t>https://ra.co/labels/11693</t>
  </si>
  <si>
    <t>Blaq Numbers</t>
  </si>
  <si>
    <t>blaqnumbers@gmail.com</t>
  </si>
  <si>
    <t>https://ra.co/labels/12713</t>
  </si>
  <si>
    <t>Banlieue Records</t>
  </si>
  <si>
    <t>banlieuerecords@gmail.com</t>
  </si>
  <si>
    <t>https://ra.co/labels/13119</t>
  </si>
  <si>
    <t>Catch the Ghost Records</t>
  </si>
  <si>
    <t xml:space="preserve">Coflo, </t>
  </si>
  <si>
    <t>coflo@mindbodyflo.com</t>
  </si>
  <si>
    <t>https://ra.co/labels/13160</t>
  </si>
  <si>
    <t>Beats Of No Nation</t>
  </si>
  <si>
    <t>hello@beatsofnonation.com</t>
  </si>
  <si>
    <t>https://ra.co/labels/14967</t>
  </si>
  <si>
    <t>Cisne Negro Records</t>
  </si>
  <si>
    <t>cisnenegrorecords@gmail.com</t>
  </si>
  <si>
    <t>https://ra.co/labels/15583</t>
  </si>
  <si>
    <t>Alte Records</t>
  </si>
  <si>
    <t>alterecords1@gmail.com</t>
  </si>
  <si>
    <t>https://ra.co/labels/15605</t>
  </si>
  <si>
    <t>Blind Vision Records</t>
  </si>
  <si>
    <t>blindvisionrecords@gmail.com</t>
  </si>
  <si>
    <t>https://ra.co/labels/15616</t>
  </si>
  <si>
    <t>Tona Serenad Records</t>
  </si>
  <si>
    <t xml:space="preserve">Tona, </t>
  </si>
  <si>
    <t>info@tonaserenad.com</t>
  </si>
  <si>
    <t>https://ra.co/labels/15617</t>
  </si>
  <si>
    <t>Audiometrica</t>
  </si>
  <si>
    <t>info@audiometrica.com</t>
  </si>
  <si>
    <t>https://ra.co/labels/15685</t>
  </si>
  <si>
    <t>Bitterfeld</t>
  </si>
  <si>
    <t xml:space="preserve">Da, </t>
  </si>
  <si>
    <t>da@stillavailable.com</t>
  </si>
  <si>
    <t>https://ra.co/labels/15772</t>
  </si>
  <si>
    <t>Arcane Records</t>
  </si>
  <si>
    <t>arcanerec@gmail.com</t>
  </si>
  <si>
    <t>https://ra.co/labels/15882</t>
  </si>
  <si>
    <t>Wats Records</t>
  </si>
  <si>
    <t>info@watsrecords.com</t>
  </si>
  <si>
    <t>https://ra.co/labels/15918</t>
  </si>
  <si>
    <t>Bikiniarz</t>
  </si>
  <si>
    <t>bikiniarz.rec@gmail.com</t>
  </si>
  <si>
    <t>https://ra.co/labels/15952</t>
  </si>
  <si>
    <t>Yellow Island Records</t>
  </si>
  <si>
    <t>yellowislandrecords@gmail.com</t>
  </si>
  <si>
    <t>https://ra.co/labels/16000</t>
  </si>
  <si>
    <t>UNLTD Recordings</t>
  </si>
  <si>
    <t>label@unltd-recordings.com</t>
  </si>
  <si>
    <t>https://ra.co/labels/16009</t>
  </si>
  <si>
    <t>Blurry Music</t>
  </si>
  <si>
    <t>musicblurry@gmail.com</t>
  </si>
  <si>
    <t>https://ra.co/labels/16490</t>
  </si>
  <si>
    <t>Bivouac Sound</t>
  </si>
  <si>
    <t xml:space="preserve">Leonid, </t>
  </si>
  <si>
    <t>bivouacsound@gmail.com</t>
  </si>
  <si>
    <t>https://ra.co/labels/16689</t>
  </si>
  <si>
    <t>Transporta Records</t>
  </si>
  <si>
    <t>deadhead.production@gmail.com</t>
  </si>
  <si>
    <t>https://ra.co/labels/16705</t>
  </si>
  <si>
    <t>Aludia Music</t>
  </si>
  <si>
    <t>aludiamusic@gmail.com</t>
  </si>
  <si>
    <t>https://ra.co/labels/16709</t>
  </si>
  <si>
    <t>Bizarro Records</t>
  </si>
  <si>
    <t>hello@bizarro.life</t>
  </si>
  <si>
    <t>https://ra.co/labels/16751</t>
  </si>
  <si>
    <t>Ater Cosmo Records</t>
  </si>
  <si>
    <t>Fabio,</t>
  </si>
  <si>
    <t>fabio@atercosmo.space</t>
  </si>
  <si>
    <t>https://ra.co/labels/16780</t>
  </si>
  <si>
    <t>ANAØH</t>
  </si>
  <si>
    <t>anaohrecords@hotmail.com</t>
  </si>
  <si>
    <t>https://ra.co/labels/16826</t>
  </si>
  <si>
    <t>Arketip Discs</t>
  </si>
  <si>
    <t>info@arketipdiscs.com</t>
  </si>
  <si>
    <t>https://ra.co/labels/16845</t>
  </si>
  <si>
    <t>uju Records</t>
  </si>
  <si>
    <t>Shubostar,</t>
  </si>
  <si>
    <t>ujurecords@gmail.com</t>
  </si>
  <si>
    <t>https://ra.co/labels/16862</t>
  </si>
  <si>
    <t>UNS Records</t>
  </si>
  <si>
    <t>alex.draghici7@gmail.com</t>
  </si>
  <si>
    <t>https://ra.co/labels/16913</t>
  </si>
  <si>
    <t>Black Sea Side</t>
  </si>
  <si>
    <t>blackseaside.manager@gmail.com</t>
  </si>
  <si>
    <t>https://ra.co/labels/16927</t>
  </si>
  <si>
    <t>Circuit Record Label</t>
  </si>
  <si>
    <t>ashishsachann@gmail.com</t>
  </si>
  <si>
    <t>https://ra.co/labels/16939</t>
  </si>
  <si>
    <t>BICUDArec</t>
  </si>
  <si>
    <t>bicudarec@gmail.com</t>
  </si>
  <si>
    <t>https://ra.co/labels/17008</t>
  </si>
  <si>
    <t>Blur Records</t>
  </si>
  <si>
    <t>blurluanda@gmail.com</t>
  </si>
  <si>
    <t>Angola</t>
  </si>
  <si>
    <t>https://ra.co/labels/17027</t>
  </si>
  <si>
    <t>Betulla Records</t>
  </si>
  <si>
    <t>betullarecords@gmail.com</t>
  </si>
  <si>
    <t>https://ra.co/labels/17105</t>
  </si>
  <si>
    <t>Virescence Records</t>
  </si>
  <si>
    <t>virescencerecords@outlook.com</t>
  </si>
  <si>
    <t>https://ra.co/labels/17156</t>
  </si>
  <si>
    <t>BAD MANNERS</t>
  </si>
  <si>
    <t>info@badmannersrecords.com</t>
  </si>
  <si>
    <t>https://ra.co/labels/17166</t>
  </si>
  <si>
    <t>Continue Records</t>
  </si>
  <si>
    <t>continuerec@gmail.com</t>
  </si>
  <si>
    <t>https://ra.co/labels/17210</t>
  </si>
  <si>
    <t>Balders Audio</t>
  </si>
  <si>
    <t>bastianbalders@gmail.com</t>
  </si>
  <si>
    <t>https://ra.co/labels/17281</t>
  </si>
  <si>
    <t>Apt E (label)</t>
  </si>
  <si>
    <t>apt.everyone@gmail.com</t>
  </si>
  <si>
    <t>https://ra.co/labels/17346</t>
  </si>
  <si>
    <t>AVNL Records</t>
  </si>
  <si>
    <t>Diogo, Tiago and Manuel,</t>
  </si>
  <si>
    <t>avnlrecords@rocketmail.com</t>
  </si>
  <si>
    <t>https://ra.co/labels/17348</t>
  </si>
  <si>
    <t>B.F.E Records</t>
  </si>
  <si>
    <t>ubergestern0101@gmail.com</t>
  </si>
  <si>
    <t>https://ra.co/labels/17353</t>
  </si>
  <si>
    <t>Cachet Recordings</t>
  </si>
  <si>
    <t>cachetrecordings@gmail.com</t>
  </si>
  <si>
    <t>https://ra.co/labels/17362</t>
  </si>
  <si>
    <t>BAOX</t>
  </si>
  <si>
    <t>baox@mail.com</t>
  </si>
  <si>
    <t>https://ra.co/labels/17382</t>
  </si>
  <si>
    <t>Unic Records</t>
  </si>
  <si>
    <t>unicrecs@gmail.com</t>
  </si>
  <si>
    <t>https://ra.co/labels/17392</t>
  </si>
  <si>
    <t>Concrete Reality Records</t>
  </si>
  <si>
    <t>robotstalknumbers@gmail.com</t>
  </si>
  <si>
    <t>https://ra.co/labels/17416</t>
  </si>
  <si>
    <t>Creative Wax Recordings</t>
  </si>
  <si>
    <t>creativewaxrecordings@gmail.com</t>
  </si>
  <si>
    <t>https://ra.co/labels/17473</t>
  </si>
  <si>
    <t>aspect:ratio</t>
  </si>
  <si>
    <t>contact@aspectratio.eu</t>
  </si>
  <si>
    <t>https://ra.co/labels/17510</t>
  </si>
  <si>
    <t>Biscoiteca Records</t>
  </si>
  <si>
    <t>coletivobiscoiteca@gmail.com</t>
  </si>
  <si>
    <t>https://ra.co/labels/17526</t>
  </si>
  <si>
    <t>Audioreaktor</t>
  </si>
  <si>
    <t>Erofex,</t>
  </si>
  <si>
    <t>info@audioreaktor.com</t>
  </si>
  <si>
    <t>https://ra.co/labels/17701</t>
  </si>
  <si>
    <t>Ampersand</t>
  </si>
  <si>
    <t>OC &amp; Verde,</t>
  </si>
  <si>
    <t>ampersandrecordings@gmail.com</t>
  </si>
  <si>
    <t>https://ra.co/labels/17736</t>
  </si>
  <si>
    <t>All Night Long Records</t>
  </si>
  <si>
    <t>demos@allnightlongrecords.com</t>
  </si>
  <si>
    <t>https://ra.co/labels/17760</t>
  </si>
  <si>
    <t>Chaosmos Records</t>
  </si>
  <si>
    <t>Mekas,</t>
  </si>
  <si>
    <t>chaosmos.rec@gmail.com</t>
  </si>
  <si>
    <t>https://ra.co/labels/17828</t>
  </si>
  <si>
    <t>Amplio Espectro</t>
  </si>
  <si>
    <t>Carisma,</t>
  </si>
  <si>
    <t>amplioespectrolabel@gmail.com</t>
  </si>
  <si>
    <t>https://ra.co/labels/17830</t>
  </si>
  <si>
    <t>Bardo Records</t>
  </si>
  <si>
    <t>info@bardo-records.com</t>
  </si>
  <si>
    <t>https://ra.co/labels/17900</t>
  </si>
  <si>
    <t>Black Seven Music</t>
  </si>
  <si>
    <t>hello@blacksevenmusic.com</t>
  </si>
  <si>
    <t>https://ra.co/labels/17918</t>
  </si>
  <si>
    <t>Vector Space Recordings</t>
  </si>
  <si>
    <t>info@vectorspacerecordings.com</t>
  </si>
  <si>
    <t>https://ra.co/labels/17924</t>
  </si>
  <si>
    <t>Blattodea Records</t>
  </si>
  <si>
    <t>Giorgio,</t>
  </si>
  <si>
    <t>blattodearecords@gmail.com</t>
  </si>
  <si>
    <t>https://ra.co/labels/17951</t>
  </si>
  <si>
    <t>Antistandard Recs</t>
  </si>
  <si>
    <t>antistandardrecords@gmail.com</t>
  </si>
  <si>
    <t>https://ra.co/labels/17971</t>
  </si>
  <si>
    <t>Best Effort Records</t>
  </si>
  <si>
    <t>withbesteffort@gmail.com</t>
  </si>
  <si>
    <t>https://ra.co/labels/18002</t>
  </si>
  <si>
    <t>Thorium Records</t>
  </si>
  <si>
    <t>gerningsstedet@gmail.com</t>
  </si>
  <si>
    <t>https://ra.co/labels/18012</t>
  </si>
  <si>
    <t>YUNG DUMB Records</t>
  </si>
  <si>
    <t>yungdumb@gmail.com</t>
  </si>
  <si>
    <t>https://ra.co/labels/18066</t>
  </si>
  <si>
    <t>BLTNM</t>
  </si>
  <si>
    <t>info@brainpain-records.com</t>
  </si>
  <si>
    <t>https://ra.co/labels/18092</t>
  </si>
  <si>
    <t>Aluku Records</t>
  </si>
  <si>
    <t>alukurecords@gmail.com</t>
  </si>
  <si>
    <t>https://ra.co/labels/19310</t>
  </si>
  <si>
    <t>Manuscript Records</t>
  </si>
  <si>
    <t>manuscriptrecords@gmail.com</t>
  </si>
  <si>
    <t>https://ra.co/labels/3234</t>
  </si>
  <si>
    <t>AUX Recordings</t>
  </si>
  <si>
    <t>Paradaux,</t>
  </si>
  <si>
    <t>paradaux@tachyonaudio.com</t>
  </si>
  <si>
    <t>https://ra.co/labels/3243</t>
  </si>
  <si>
    <t>Aquavit Records</t>
  </si>
  <si>
    <t>currentmusik@gmail.com</t>
  </si>
  <si>
    <t>https://ra.co/labels/4916</t>
  </si>
  <si>
    <t>Beat Machine Records</t>
  </si>
  <si>
    <t>mng@beatmachinerecords.com</t>
  </si>
  <si>
    <t>https://ra.co/labels/9918</t>
  </si>
  <si>
    <t>Ancestral Ancient Alphabet</t>
  </si>
  <si>
    <t>aaamemorandum@gmail.com</t>
  </si>
  <si>
    <t>https://soundcloud.com/ancestralancientalphabet</t>
  </si>
  <si>
    <t>ARTREFORM</t>
  </si>
  <si>
    <t>label@artreform.in</t>
  </si>
  <si>
    <t>https://soundcloud.com/artreform</t>
  </si>
  <si>
    <t>Decay Records</t>
  </si>
  <si>
    <t>decay.records@yahoo.com</t>
  </si>
  <si>
    <t>https://soundcloud.com/decay-records</t>
  </si>
  <si>
    <t>PIV Records, Netherlands</t>
  </si>
  <si>
    <t>nick@pivrecords.com</t>
  </si>
  <si>
    <t>https://soundcloud.com/djokocologne</t>
  </si>
  <si>
    <t>Mount Rave</t>
  </si>
  <si>
    <t>mount.ravers@gmail.com</t>
  </si>
  <si>
    <t>https://soundcloud.com/slothboogie/sb-premiere-mt-rave-temple-iii-slowceity</t>
  </si>
  <si>
    <t>Tech Support</t>
  </si>
  <si>
    <t>tchspprtrecordinngs@gmail.com</t>
  </si>
  <si>
    <t>https://soundcloud.com/slothboogie/slothboogie-guestmix-208-tech-support</t>
  </si>
  <si>
    <t xml:space="preserve">Tens </t>
  </si>
  <si>
    <t>Denzel,</t>
  </si>
  <si>
    <t>denzeltn@gmail.com</t>
  </si>
  <si>
    <t>https://soundcloud.com/t-ens/umu-clip?fbclid=IwAR0yUo6Wya-id36Wd433JpkWyio_ET_NK_osijR2tbOy4aGK3ZLnw-nDk5g</t>
  </si>
  <si>
    <t>Adult Fiction</t>
  </si>
  <si>
    <t>adultfictionrecordings@gmail.com</t>
  </si>
  <si>
    <t>https://www.facebook.com/adultfictionaf</t>
  </si>
  <si>
    <t>Affix Recordings</t>
  </si>
  <si>
    <t>affixrecordings@gmail.com</t>
  </si>
  <si>
    <t>https://www.facebook.com/affixrecordings/</t>
  </si>
  <si>
    <t>AL•MA Records</t>
  </si>
  <si>
    <t>almarecordinglabel@gmail.com</t>
  </si>
  <si>
    <t>https://www.facebook.com/Al.MaRecordingIta/</t>
  </si>
  <si>
    <t>Cherrymoon Trax</t>
  </si>
  <si>
    <t>hello@groundcontrolagency.be</t>
  </si>
  <si>
    <t>https://www.facebook.com/cherrymoontrax</t>
  </si>
  <si>
    <t>Christine Benz</t>
  </si>
  <si>
    <t xml:space="preserve">Christine, </t>
  </si>
  <si>
    <t>piratrecords.music@gmail.com</t>
  </si>
  <si>
    <t>https://www.facebook.com/christinebenzmusic</t>
  </si>
  <si>
    <t xml:space="preserve">Eagervision Records </t>
  </si>
  <si>
    <t>info@eagervision.com</t>
  </si>
  <si>
    <t>https://www.facebook.com/eagervision</t>
  </si>
  <si>
    <t xml:space="preserve">Frog Dog (Label) </t>
  </si>
  <si>
    <t>frogdogchic@gmail.com</t>
  </si>
  <si>
    <t>https://www.facebook.com/frogdogchic/</t>
  </si>
  <si>
    <t>Grainy Sounds</t>
  </si>
  <si>
    <t>grainysounds@gmail.com</t>
  </si>
  <si>
    <t>https://www.facebook.com/grainysounds/</t>
  </si>
  <si>
    <t>interstate</t>
  </si>
  <si>
    <t>Mike &amp; Mark,</t>
  </si>
  <si>
    <t>lutzrekom@outlook.com</t>
  </si>
  <si>
    <t>https://www.facebook.com/Interstate-595134607300190/</t>
  </si>
  <si>
    <t>Komponente</t>
  </si>
  <si>
    <t>Viacheslav,</t>
  </si>
  <si>
    <t>booking.komponente@gmail.com</t>
  </si>
  <si>
    <t>https://www.facebook.com/komponente.ua</t>
  </si>
  <si>
    <t>Lescale Recordings</t>
  </si>
  <si>
    <t>lescalerecordings@gmail.com</t>
  </si>
  <si>
    <t>https://www.facebook.com/lescalerecordings/</t>
  </si>
  <si>
    <t xml:space="preserve">MO-OB (Label) </t>
  </si>
  <si>
    <t>Bolumar,</t>
  </si>
  <si>
    <t>moob.label@gmail.com</t>
  </si>
  <si>
    <t>https://www.facebook.com/mooblabel</t>
  </si>
  <si>
    <t>Fantastic Friends (Nicolas Duvoisin)</t>
  </si>
  <si>
    <t>booking@fantasticfriends.ch</t>
  </si>
  <si>
    <t>https://www.facebook.com/nicolasduvoisinmusic</t>
  </si>
  <si>
    <t xml:space="preserve">Persuol (Label) </t>
  </si>
  <si>
    <t>hello@persuol.com</t>
  </si>
  <si>
    <t>https://www.facebook.com/persuol/</t>
  </si>
  <si>
    <t xml:space="preserve">Lacuna Recordings </t>
  </si>
  <si>
    <t>Paul and Tom,</t>
  </si>
  <si>
    <t>lacunarecordings@gmail.com</t>
  </si>
  <si>
    <t>https://www.facebook.com/pg/LacunaRecordings/about/?ref=page_internal</t>
  </si>
  <si>
    <t xml:space="preserve">Real Gang </t>
  </si>
  <si>
    <t>peter@realgang.co.uk</t>
  </si>
  <si>
    <t>https://www.facebook.com/RealGangIbiza</t>
  </si>
  <si>
    <t>Room 323</t>
  </si>
  <si>
    <t>room323music@gmail.com</t>
  </si>
  <si>
    <t>https://www.facebook.com/room323music/</t>
  </si>
  <si>
    <t>Wyld Label</t>
  </si>
  <si>
    <t>demos@wyldlabel.com</t>
  </si>
  <si>
    <t>https://www.facebook.com/ryanresso</t>
  </si>
  <si>
    <t>Simple Things Records</t>
  </si>
  <si>
    <t>simplethingstunes@gmail.com</t>
  </si>
  <si>
    <t>https://www.facebook.com/simplethingsrecords/</t>
  </si>
  <si>
    <t>Spclnch</t>
  </si>
  <si>
    <t>spclnch@gmail.com</t>
  </si>
  <si>
    <t>https://www.facebook.com/spclnch/</t>
  </si>
  <si>
    <t>Steppin' Motion (Label)</t>
  </si>
  <si>
    <t>steppin.motion@gmail.com</t>
  </si>
  <si>
    <t>https://www.facebook.com/SteppinMotionRecords/</t>
  </si>
  <si>
    <t>Alter Hour (Label)</t>
  </si>
  <si>
    <t>alteredhoursmusic@gmail.com</t>
  </si>
  <si>
    <t>https://www.facebook.com/thealteredhours/</t>
  </si>
  <si>
    <t>UNCANNY (Label)</t>
  </si>
  <si>
    <t>uncannymusic@hotmail.com</t>
  </si>
  <si>
    <t>https://www.facebook.com/Uncannymusiclabel/</t>
  </si>
  <si>
    <t xml:space="preserve">Venum Lab (Label) </t>
  </si>
  <si>
    <t>venumlab@gmail.com</t>
  </si>
  <si>
    <t>https://www.facebook.com/venumlab/</t>
  </si>
  <si>
    <t>Zingiber (Label)</t>
  </si>
  <si>
    <t>zingiber.audio@gmail.com</t>
  </si>
  <si>
    <t>https://www.facebook.com/zingiberaudio/</t>
  </si>
  <si>
    <t>Dorothy's Dream</t>
  </si>
  <si>
    <t>dorothysdreamusic@gmail.com</t>
  </si>
  <si>
    <t>https://www.instagram.com/dorothy_s_dream/</t>
  </si>
  <si>
    <t>ALFIE (UK)</t>
  </si>
  <si>
    <t>bookings@technikofc.com</t>
  </si>
  <si>
    <t>https://www.instagram.com/technik.ofc/</t>
  </si>
  <si>
    <t>3Bridge Records</t>
  </si>
  <si>
    <t>info@3bridgerecords.com</t>
  </si>
  <si>
    <t>43 Degrees Records</t>
  </si>
  <si>
    <t>Hoten &amp; Raoni,</t>
  </si>
  <si>
    <t>info@43rec.com.au</t>
  </si>
  <si>
    <t>Alienator Records</t>
  </si>
  <si>
    <t>Van Dexter,</t>
  </si>
  <si>
    <t>demos@alienatorrecords.com</t>
  </si>
  <si>
    <t>Dance Sacred Records</t>
  </si>
  <si>
    <t>booking@dancesacred.agency</t>
  </si>
  <si>
    <t>Dirthbird Records (Ryan Rybo)</t>
  </si>
  <si>
    <t>ryan@dirtybirdrecords.com</t>
  </si>
  <si>
    <t>Elektrotribe</t>
  </si>
  <si>
    <t>Romain</t>
  </si>
  <si>
    <t>info@elektrotribe.com</t>
  </si>
  <si>
    <t>Enhanced Recordings</t>
  </si>
  <si>
    <t>Tritonal,</t>
  </si>
  <si>
    <t>info@elbaraka-family.com</t>
  </si>
  <si>
    <t>Guesthouse Music</t>
  </si>
  <si>
    <t>Jason</t>
  </si>
  <si>
    <t>info@guesthousemusic.com</t>
  </si>
  <si>
    <t>Kognitiv Records</t>
  </si>
  <si>
    <t>info@kognitivrecords.com</t>
  </si>
  <si>
    <t>Leftback</t>
  </si>
  <si>
    <t>Leftback,</t>
  </si>
  <si>
    <t>info@leftback.co.uk</t>
  </si>
  <si>
    <t>leftback Records</t>
  </si>
  <si>
    <t>George</t>
  </si>
  <si>
    <t>george@leftback.co.uk</t>
  </si>
  <si>
    <t>Moovmnt Com</t>
  </si>
  <si>
    <t xml:space="preserve">Nilez, Nevill and Dennis, </t>
  </si>
  <si>
    <t>info@moovmnt.com</t>
  </si>
  <si>
    <t>Panorgasmic Records</t>
  </si>
  <si>
    <t>hello@panorgasmic.com</t>
  </si>
  <si>
    <t>Parallel label</t>
  </si>
  <si>
    <t>sergio@parallellabel.com</t>
  </si>
  <si>
    <t>PPP Records</t>
  </si>
  <si>
    <t>info@partyzanai.com</t>
  </si>
  <si>
    <t>Skills Records</t>
  </si>
  <si>
    <t>skills@digitaldata.ro</t>
  </si>
  <si>
    <t>SUEVI Records</t>
  </si>
  <si>
    <t>contact@suevi-records.com</t>
  </si>
  <si>
    <t>9300records@gmail.com</t>
  </si>
  <si>
    <t>:EXPOSURE</t>
  </si>
  <si>
    <t>djkeithjars@gmail.com</t>
  </si>
  <si>
    <t>1800HaightStreet</t>
  </si>
  <si>
    <t xml:space="preserve">Zach, </t>
  </si>
  <si>
    <t>1800haightstreet@gmail.com</t>
  </si>
  <si>
    <t>25 Hours –
Giacomo Silvestri</t>
  </si>
  <si>
    <t>Giacomo,</t>
  </si>
  <si>
    <t>25hoursinfo@gmail.com</t>
  </si>
  <si>
    <t>2phonic Recordings</t>
  </si>
  <si>
    <t>2phonicrecordings@gmail.com</t>
  </si>
  <si>
    <t>33 Music</t>
  </si>
  <si>
    <t>33music@1980recordings.com</t>
  </si>
  <si>
    <t>393 Records</t>
  </si>
  <si>
    <t>393records@gmail.com</t>
  </si>
  <si>
    <t>51Beats</t>
  </si>
  <si>
    <t>Plasman,</t>
  </si>
  <si>
    <t>plasman@51beats.net</t>
  </si>
  <si>
    <t xml:space="preserve">57 Concept (label) </t>
  </si>
  <si>
    <t>57concept@gmail.com</t>
  </si>
  <si>
    <t>8Bit Records</t>
  </si>
  <si>
    <t>info@8bit-records.de</t>
  </si>
  <si>
    <t>Rainer,</t>
  </si>
  <si>
    <t>rainer@8bit-records.de</t>
  </si>
  <si>
    <t>8Funk Records</t>
  </si>
  <si>
    <t>demos.8funk@outlook.com</t>
  </si>
  <si>
    <t>99CHANTS</t>
  </si>
  <si>
    <t>9ravesnuff@gmail.com</t>
  </si>
  <si>
    <t>Ababili Recordings</t>
  </si>
  <si>
    <t>ababilirecordings@gmail.com</t>
  </si>
  <si>
    <t>Abel Budding</t>
  </si>
  <si>
    <t>bookings@articulateminds.nl</t>
  </si>
  <si>
    <t>Acid Wave Records</t>
  </si>
  <si>
    <t>info@acidwavepodcast.com</t>
  </si>
  <si>
    <t>Addition by Subtraction</t>
  </si>
  <si>
    <t>additionbysubtractionrecords@gmail.com</t>
  </si>
  <si>
    <t>Adesso Music</t>
  </si>
  <si>
    <t xml:space="preserve">Geoff, </t>
  </si>
  <si>
    <t>geoff@adessomusicltd.com</t>
  </si>
  <si>
    <t>Adrianza Records</t>
  </si>
  <si>
    <t>adrianzarecords@gmail.com</t>
  </si>
  <si>
    <t>Affekt Reaktion</t>
  </si>
  <si>
    <t>service@affekt.de</t>
  </si>
  <si>
    <t>Affluenza Records</t>
  </si>
  <si>
    <t xml:space="preserve">Kaya, </t>
  </si>
  <si>
    <t>affluenzarecords@gmail.com</t>
  </si>
  <si>
    <t>Afterhours.</t>
  </si>
  <si>
    <t>label.afterhours@gmail.com</t>
  </si>
  <si>
    <t>Agora audio</t>
  </si>
  <si>
    <t>Erich,</t>
  </si>
  <si>
    <t>info@agoraaudio.com</t>
  </si>
  <si>
    <t>AKASHA MX</t>
  </si>
  <si>
    <t>info@akasharecordsmx.com</t>
  </si>
  <si>
    <t>AL 90</t>
  </si>
  <si>
    <t>absurdlight@gmail.com</t>
  </si>
  <si>
    <t>Amberroom</t>
  </si>
  <si>
    <t xml:space="preserve">R, </t>
  </si>
  <si>
    <t>r@amberoom.net</t>
  </si>
  <si>
    <t>Amiwa Records</t>
  </si>
  <si>
    <t>booking@amiwa-records.com</t>
  </si>
  <si>
    <t>Andhera Records</t>
  </si>
  <si>
    <t>andherarecords@gmail.com</t>
  </si>
  <si>
    <t>Andrea Aguilar</t>
  </si>
  <si>
    <t>andrea@sixshooterrecords.com</t>
  </si>
  <si>
    <t>Antam</t>
  </si>
  <si>
    <t>antamrecords@gmail.com</t>
  </si>
  <si>
    <t>APRH Recordings</t>
  </si>
  <si>
    <t>aperhouserecordings@gmail.com</t>
  </si>
  <si>
    <t>Aprh.Records,</t>
  </si>
  <si>
    <t>Aprh Records,</t>
  </si>
  <si>
    <t>aprh.records@gmail.com</t>
  </si>
  <si>
    <t>ARTS</t>
  </si>
  <si>
    <t>Emmanuel,</t>
  </si>
  <si>
    <t>emmanuelartsltd@gmail.com</t>
  </si>
  <si>
    <t>Baguette Magique Records</t>
  </si>
  <si>
    <t>thomasmoulin@baguettemagiquerecords.com</t>
  </si>
  <si>
    <t>Balance Series (Tom Pandzic)</t>
  </si>
  <si>
    <t>tom@balanceseries.com</t>
  </si>
  <si>
    <t>Bathtub Music</t>
  </si>
  <si>
    <t>hello@bathtubmusic.club</t>
  </si>
  <si>
    <t>baumusik</t>
  </si>
  <si>
    <t>info@beatingheartproject.com</t>
  </si>
  <si>
    <t>Bibliothèque Records</t>
  </si>
  <si>
    <t>bibliothequerec@gmail.com</t>
  </si>
  <si>
    <t>Black Nuit Records</t>
  </si>
  <si>
    <t>info@blacknuit-records.de</t>
  </si>
  <si>
    <t>BLOOM Records</t>
  </si>
  <si>
    <t>Marlaina,</t>
  </si>
  <si>
    <t>marlie.k@outlook.com</t>
  </si>
  <si>
    <t>Bons Records</t>
  </si>
  <si>
    <t>bonsrecordsbarcelona@gmail.com</t>
  </si>
  <si>
    <t>Booma</t>
  </si>
  <si>
    <t>booma.collective@gmail.com</t>
  </si>
  <si>
    <t>Borneo Records</t>
  </si>
  <si>
    <t xml:space="preserve">Fader, </t>
  </si>
  <si>
    <t>faderfromborneo@gmail.com</t>
  </si>
  <si>
    <t>Bosom ltd,</t>
  </si>
  <si>
    <t>bosomltd@gmail.com</t>
  </si>
  <si>
    <t>Broken Records</t>
  </si>
  <si>
    <t>brokenr3cords@gmail.com</t>
  </si>
  <si>
    <t>Bror Records</t>
  </si>
  <si>
    <t>Martin@brorrecords.com</t>
  </si>
  <si>
    <t>Canelura Records</t>
  </si>
  <si>
    <t>Klaän &amp; Vitalski,</t>
  </si>
  <si>
    <t>canelura.record@gmail.com</t>
  </si>
  <si>
    <t>Cartes Records</t>
  </si>
  <si>
    <t>contact@cartes-records.fr</t>
  </si>
  <si>
    <t>Casmu Records</t>
  </si>
  <si>
    <t>casmu.records@gmail.com</t>
  </si>
  <si>
    <t>Cedesciu Wax</t>
  </si>
  <si>
    <t>cedesciumiami@gmail.com</t>
  </si>
  <si>
    <t>Charmin Records</t>
  </si>
  <si>
    <t>charmin-records@gmx.de</t>
  </si>
  <si>
    <t>Chippy Chasers</t>
  </si>
  <si>
    <t>chippychasers@gmail.com</t>
  </si>
  <si>
    <t>Colourful Records</t>
  </si>
  <si>
    <t>tobias@colourful.se</t>
  </si>
  <si>
    <t>Compost Rec</t>
  </si>
  <si>
    <t>michael.reinboth@compost-rec.com</t>
  </si>
  <si>
    <t>thomas.herb@compost-rec.com</t>
  </si>
  <si>
    <t>Conceptual violence,</t>
  </si>
  <si>
    <t>conceptualviolence@gmail.com</t>
  </si>
  <si>
    <t>Coreless Collective</t>
  </si>
  <si>
    <t>lorenzo@corelesscollective.com</t>
  </si>
  <si>
    <t>Coriolis Sounds</t>
  </si>
  <si>
    <t>corioliseditions@gmail.com</t>
  </si>
  <si>
    <t>Crimea Music</t>
  </si>
  <si>
    <t>anfigurov@gmail.com</t>
  </si>
  <si>
    <t>Crosstown Rebels</t>
  </si>
  <si>
    <t>paolo@crosstownrebels.com</t>
  </si>
  <si>
    <t>Crucial Recordings</t>
  </si>
  <si>
    <t>crucialrecordings@gmail.com</t>
  </si>
  <si>
    <t>Cubo Records</t>
  </si>
  <si>
    <t>Iñaki,</t>
  </si>
  <si>
    <t>cuborec@gmail.com</t>
  </si>
  <si>
    <t>CUE (Sven)</t>
  </si>
  <si>
    <t>Sven.jaeger@cue-music.net</t>
  </si>
  <si>
    <t>Cyclo recordings</t>
  </si>
  <si>
    <t>cyclorecordings@gmail.com</t>
  </si>
  <si>
    <t>D-Mood Records</t>
  </si>
  <si>
    <t>differentmoodrecords@gmail.com</t>
  </si>
  <si>
    <t>Daisy Dans</t>
  </si>
  <si>
    <t>jonathan.reich@daisydans.net</t>
  </si>
  <si>
    <t>Danny Bar (Subliminal Records)</t>
  </si>
  <si>
    <t>dannybarnyc@gmail.com</t>
  </si>
  <si>
    <t>Dark Booth Records</t>
  </si>
  <si>
    <t>djfortek@gmail.com</t>
  </si>
  <si>
    <t>DAWN STATE</t>
  </si>
  <si>
    <t>dawnstate23@gmail.com</t>
  </si>
  <si>
    <t>Daydream records</t>
  </si>
  <si>
    <t>daydreamrecord@gmail.com</t>
  </si>
  <si>
    <t>De La Groove</t>
  </si>
  <si>
    <t>delagroove.booking@gmail.com</t>
  </si>
  <si>
    <t>Deep Excavations Recordings</t>
  </si>
  <si>
    <t>deepgroove808@gmail.com</t>
  </si>
  <si>
    <t>DeepNumber Recordings</t>
  </si>
  <si>
    <t>deepnumberrecordings@hotmail.com</t>
  </si>
  <si>
    <t>DIAPHAN MUSIC</t>
  </si>
  <si>
    <t>George and Kaitow,</t>
  </si>
  <si>
    <t>info@diaphanmusic.de</t>
  </si>
  <si>
    <t>die Stube Records</t>
  </si>
  <si>
    <t>Holtt,</t>
  </si>
  <si>
    <t>demo@diestuberec.com</t>
  </si>
  <si>
    <t>DIFF Records</t>
  </si>
  <si>
    <t>diffrecords@gmail.com</t>
  </si>
  <si>
    <t>Digital Empire Records</t>
  </si>
  <si>
    <t>digitalempirerecords1@gmail.com</t>
  </si>
  <si>
    <t>Dirtytrax Records</t>
  </si>
  <si>
    <t>dirtytrax.music@gmail.com</t>
  </si>
  <si>
    <t>Distant. Distant.</t>
  </si>
  <si>
    <t>distanthousemusic@gmail.com</t>
  </si>
  <si>
    <t>Divergente recordings</t>
  </si>
  <si>
    <t>divergenterecords@gmail.com</t>
  </si>
  <si>
    <t>Dizzy tunes records</t>
  </si>
  <si>
    <t>dizzytunesrecords@gmail.com</t>
  </si>
  <si>
    <t>DRED Records</t>
  </si>
  <si>
    <t>williamlee@dredrecords.berlin</t>
  </si>
  <si>
    <t>Duatrecords</t>
  </si>
  <si>
    <t>music@duatrecords.de</t>
  </si>
  <si>
    <t>DUL Recordings</t>
  </si>
  <si>
    <t>soundofdul@gmail.com</t>
  </si>
  <si>
    <t>Dumble Records</t>
  </si>
  <si>
    <t>info@dumblerecords.com</t>
  </si>
  <si>
    <t>Dwaal Records (Nick Albert)</t>
  </si>
  <si>
    <t>dwaalrecords@gmail.com</t>
  </si>
  <si>
    <t>Dystant recordings</t>
  </si>
  <si>
    <t>Antonio</t>
  </si>
  <si>
    <t>recordingsdystant@gmail.com</t>
  </si>
  <si>
    <t>Earthemia</t>
  </si>
  <si>
    <t>info.earthemiarecords@gmail.com</t>
  </si>
  <si>
    <t>Egohunter Recordings</t>
  </si>
  <si>
    <t>egohunterecords@gmail.com</t>
  </si>
  <si>
    <t>El Muelle Records</t>
  </si>
  <si>
    <t>elmuellerecords@gmail.com</t>
  </si>
  <si>
    <t>Electronic Division Records</t>
  </si>
  <si>
    <t>electronicmusicdivisionroma@gmail.com</t>
  </si>
  <si>
    <t>Electronique</t>
  </si>
  <si>
    <t>info@electronique.it</t>
  </si>
  <si>
    <t>eMBI Music</t>
  </si>
  <si>
    <t>info@embimusic.com</t>
  </si>
  <si>
    <t>Enchanté Records</t>
  </si>
  <si>
    <t>tastet.christophe@gmail.com</t>
  </si>
  <si>
    <t>Enclave Records</t>
  </si>
  <si>
    <t>info@enclaverecords.co.uk</t>
  </si>
  <si>
    <t>Envy Music</t>
  </si>
  <si>
    <t>envymusicrecords@gmail.com</t>
  </si>
  <si>
    <t>Euanthe Records</t>
  </si>
  <si>
    <t>promo.euanthe@gmail.com</t>
  </si>
  <si>
    <t>evenn (houseworx records)</t>
  </si>
  <si>
    <t>Yann,</t>
  </si>
  <si>
    <t>info@dbh-music.com</t>
  </si>
  <si>
    <t>Exo-Eso Records</t>
  </si>
  <si>
    <t>exo-eso.records@hotmail.com</t>
  </si>
  <si>
    <t>Fibonacci Recordings</t>
  </si>
  <si>
    <t>demosfibonaccirecordings@gmail.com</t>
  </si>
  <si>
    <t>Flaneurecordings</t>
  </si>
  <si>
    <t>contact@flaneurecordings.com</t>
  </si>
  <si>
    <t>Fogo Recordings</t>
  </si>
  <si>
    <t>Rick.</t>
  </si>
  <si>
    <t>fogorecordings@gmail.com</t>
  </si>
  <si>
    <t>Format B</t>
  </si>
  <si>
    <t>Jakob and Franziskus,</t>
  </si>
  <si>
    <t>hawks@formatik-records.de</t>
  </si>
  <si>
    <t>Francesco Bonora</t>
  </si>
  <si>
    <t>francescobonoradj@gmail.com</t>
  </si>
  <si>
    <t>French Press Lounge</t>
  </si>
  <si>
    <t>frenchpresslounge@gmail.com</t>
  </si>
  <si>
    <t>Galaktika Records</t>
  </si>
  <si>
    <t>maurice@galaktikarecords.com</t>
  </si>
  <si>
    <t>Gem Records</t>
  </si>
  <si>
    <t>nick@gemrecords.nl</t>
  </si>
  <si>
    <t>Genau Recordings</t>
  </si>
  <si>
    <t>genaurec@genauturin.com</t>
  </si>
  <si>
    <t>Get Physical (Jan Van Vliet)</t>
  </si>
  <si>
    <t>jan@physical-music.com</t>
  </si>
  <si>
    <t>Get Your Copy Records</t>
  </si>
  <si>
    <t>infogetyourcopyrecords@gmail.com</t>
  </si>
  <si>
    <t>Who,</t>
  </si>
  <si>
    <t>demogetyourcopyrecords@gmail.com</t>
  </si>
  <si>
    <t>Global Ritmico</t>
  </si>
  <si>
    <t>david@globalritmico.com</t>
  </si>
  <si>
    <t>Grégory Fouache</t>
  </si>
  <si>
    <t>Grégory,</t>
  </si>
  <si>
    <t>tracklistings.promos@gmail.com</t>
  </si>
  <si>
    <t>Griffintown Records</t>
  </si>
  <si>
    <t>griffintownrecords@gmail.com</t>
  </si>
  <si>
    <t>gsh (mireia records)</t>
  </si>
  <si>
    <t>hello@mireiarecords.com</t>
  </si>
  <si>
    <t>Guerilla Music</t>
  </si>
  <si>
    <t>Bele,</t>
  </si>
  <si>
    <t>bele@guerilla-music.de</t>
  </si>
  <si>
    <t>Gunne Lenke</t>
  </si>
  <si>
    <t>Gunne,</t>
  </si>
  <si>
    <t>info@lebensfreuderecords.net</t>
  </si>
  <si>
    <t>H Records</t>
  </si>
  <si>
    <t>Simon@h24records.com</t>
  </si>
  <si>
    <t>Had to Do it Records</t>
  </si>
  <si>
    <t>htdi.records@gmail.com</t>
  </si>
  <si>
    <t>Hashplant,</t>
  </si>
  <si>
    <t>hashplant@outlook.it</t>
  </si>
  <si>
    <t>HeadAhead Upcoming</t>
  </si>
  <si>
    <t>headaheadupcoming@gmail.com</t>
  </si>
  <si>
    <t>Herbal3 Records</t>
  </si>
  <si>
    <t>info@herbal3records.co.za</t>
  </si>
  <si>
    <t>HighPath Records</t>
  </si>
  <si>
    <t>highpathrecords@gmail.com</t>
  </si>
  <si>
    <t>Home Made</t>
  </si>
  <si>
    <t>info@hmadesound.pt</t>
  </si>
  <si>
    <t>Hope Records</t>
  </si>
  <si>
    <t>hoperecordsmgmt@gmail.com</t>
  </si>
  <si>
    <t>Hot Sunday Records</t>
  </si>
  <si>
    <t>info@hotsundayrecords.com</t>
  </si>
  <si>
    <t>House Habits</t>
  </si>
  <si>
    <t>househabitsmusic@gmail.com</t>
  </si>
  <si>
    <t>Housepit CHI Records</t>
  </si>
  <si>
    <t>housepitchi@gmail.com</t>
  </si>
  <si>
    <t>Hummingbird By Bpz</t>
  </si>
  <si>
    <t>bpz@hummingbirdbybpz.com</t>
  </si>
  <si>
    <t>In the bagg records,</t>
  </si>
  <si>
    <t>inthebaggrecords@gmail.com</t>
  </si>
  <si>
    <t>Indigo Raw</t>
  </si>
  <si>
    <t>Mirus,</t>
  </si>
  <si>
    <t>mirus@indigoraw.com</t>
  </si>
  <si>
    <t xml:space="preserve">Inmotion </t>
  </si>
  <si>
    <t>info@inmotionrec.com</t>
  </si>
  <si>
    <t>Inspired By Trees Records</t>
  </si>
  <si>
    <t>contact@inspiredbytrees.com</t>
  </si>
  <si>
    <t xml:space="preserve">Instant match music </t>
  </si>
  <si>
    <t>instantmatchmusic@gmail.com</t>
  </si>
  <si>
    <t>Introspection Recordings</t>
  </si>
  <si>
    <t>introspectionrec@gmail.com</t>
  </si>
  <si>
    <t>Itom Records</t>
  </si>
  <si>
    <t>Nortio,</t>
  </si>
  <si>
    <t>itomrecords@gmail.com</t>
  </si>
  <si>
    <t>iulian.bivolaru@gmail.com</t>
  </si>
  <si>
    <t>Ivan Latyshev</t>
  </si>
  <si>
    <t>latyshev.ivan@gmail.com</t>
  </si>
  <si>
    <t>Jackmode I Oliver</t>
  </si>
  <si>
    <t>oliver@jackmode.de</t>
  </si>
  <si>
    <t>Jakarta Records</t>
  </si>
  <si>
    <t>Jannis,</t>
  </si>
  <si>
    <t>jannis@jakarta-records.de</t>
  </si>
  <si>
    <t>Jamed Records</t>
  </si>
  <si>
    <t>Pavel,</t>
  </si>
  <si>
    <t>info@jamedrecords.com</t>
  </si>
  <si>
    <t>kamarads records</t>
  </si>
  <si>
    <t>Kamarads Records,</t>
  </si>
  <si>
    <t>kamarads.records@gmail.com</t>
  </si>
  <si>
    <t>Kaneda Records</t>
  </si>
  <si>
    <t>kanedarecords@hotmail.com</t>
  </si>
  <si>
    <t>daniel@keinemusik.com</t>
  </si>
  <si>
    <t>Kiara</t>
  </si>
  <si>
    <t>Adrià,</t>
  </si>
  <si>
    <t>info@kiararecords.com</t>
  </si>
  <si>
    <t>KID Recordings</t>
  </si>
  <si>
    <t>Craig</t>
  </si>
  <si>
    <t>craig.shiftykid@gmail.com</t>
  </si>
  <si>
    <t>Killax</t>
  </si>
  <si>
    <t>killaxrecordings@gmail.com</t>
  </si>
  <si>
    <t>KMT Records</t>
  </si>
  <si>
    <t>kmtlabel@gmail.com</t>
  </si>
  <si>
    <t>Krenta Recs</t>
  </si>
  <si>
    <t xml:space="preserve">Dexter, </t>
  </si>
  <si>
    <t>dexter.r1@hotmail.com</t>
  </si>
  <si>
    <t>Kriptika Records</t>
  </si>
  <si>
    <t>kriptika.records@gmail.com</t>
  </si>
  <si>
    <t>L&amp;T Recordings</t>
  </si>
  <si>
    <t>recordingslt@gmail.com</t>
  </si>
  <si>
    <t>Labelle musique</t>
  </si>
  <si>
    <t>labellemusique.submit@gmail.com</t>
  </si>
  <si>
    <t>Laes Records</t>
  </si>
  <si>
    <t>laesrecordings@gmail.com</t>
  </si>
  <si>
    <t>Larissa   Suol</t>
  </si>
  <si>
    <t>Larissa,</t>
  </si>
  <si>
    <t>larissa@suol.com</t>
  </si>
  <si>
    <t>Last Arrival Records</t>
  </si>
  <si>
    <t>lastarrivalrecords@gmail.com</t>
  </si>
  <si>
    <t>Lasublim records,</t>
  </si>
  <si>
    <t>lasublimrecords@gmail.com</t>
  </si>
  <si>
    <t>Latin Dutch Records</t>
  </si>
  <si>
    <t>Hever Jara,</t>
  </si>
  <si>
    <t>latindutchrecords@hotmail.com</t>
  </si>
  <si>
    <t>Le Platine Records</t>
  </si>
  <si>
    <t>leplatinerecords@gmail.com</t>
  </si>
  <si>
    <t>Left Ear Records</t>
  </si>
  <si>
    <t>Chris and Anthony,</t>
  </si>
  <si>
    <t>info@leftearrecords.com</t>
  </si>
  <si>
    <t>Lehult Records</t>
  </si>
  <si>
    <t xml:space="preserve">Liem, </t>
  </si>
  <si>
    <t>lehultrec@gmail.com</t>
  </si>
  <si>
    <t>Lisztomania Records</t>
  </si>
  <si>
    <t>lisztomania.records@gmail.com</t>
  </si>
  <si>
    <t>Little helpers</t>
  </si>
  <si>
    <t>Andrew.</t>
  </si>
  <si>
    <t>littlehelpers00@gmail.com</t>
  </si>
  <si>
    <t>Lj Guru AA</t>
  </si>
  <si>
    <t>booking@lemonjuicerecords.com</t>
  </si>
  <si>
    <t>Logistic Records</t>
  </si>
  <si>
    <t>Alexandre and Éric,</t>
  </si>
  <si>
    <t>mail@logisticrecords.com</t>
  </si>
  <si>
    <t>Logo Records (IT)</t>
  </si>
  <si>
    <t>logorecords@hotmail.com</t>
  </si>
  <si>
    <t>Love Style Records</t>
  </si>
  <si>
    <t>info@lovestylerecords.com</t>
  </si>
  <si>
    <t>LoveChord</t>
  </si>
  <si>
    <t>lovechordrecords@gmail.com</t>
  </si>
  <si>
    <t>Lovemonk</t>
  </si>
  <si>
    <t>bt@lovemonk.net</t>
  </si>
  <si>
    <t>Low groove booking,</t>
  </si>
  <si>
    <t>lowgroovebooking@gmail.com</t>
  </si>
  <si>
    <t>Lower Tones</t>
  </si>
  <si>
    <t>lowertones.sound@gmail.com</t>
  </si>
  <si>
    <t>LTR Records</t>
  </si>
  <si>
    <t>contact@ltrrecords.com</t>
  </si>
  <si>
    <t>Luca I Serialism</t>
  </si>
  <si>
    <t>luca@serialismrecords.net</t>
  </si>
  <si>
    <t>LUCIDMIND Records</t>
  </si>
  <si>
    <t>lucidmindrecords@gmail.com</t>
  </si>
  <si>
    <t>Luke Hunter</t>
  </si>
  <si>
    <t>luke@typ3records.com</t>
  </si>
  <si>
    <t>Lukes Club Records</t>
  </si>
  <si>
    <t>info@lukesclubrecords.com</t>
  </si>
  <si>
    <t>lyree records</t>
  </si>
  <si>
    <t>lyree.records@gmail.com</t>
  </si>
  <si>
    <t>Made At Nights records</t>
  </si>
  <si>
    <t>Osbourne &amp; Anderson,</t>
  </si>
  <si>
    <t>madeatnightrecords@gmail.com</t>
  </si>
  <si>
    <t>Maleza Recordings</t>
  </si>
  <si>
    <t>malezarecordings@gmail.com</t>
  </si>
  <si>
    <t>Manitou Records</t>
  </si>
  <si>
    <t>manitourecords@gmail.com</t>
  </si>
  <si>
    <t>Mantra Music</t>
  </si>
  <si>
    <t>davemantramusic@gmail.com</t>
  </si>
  <si>
    <t>label@ballroom.cc</t>
  </si>
  <si>
    <t>Massa Records</t>
  </si>
  <si>
    <t>Renato and Fernando,</t>
  </si>
  <si>
    <t>massadiscos@gmail.com</t>
  </si>
  <si>
    <t>Material Music</t>
  </si>
  <si>
    <t>sean@materialmusic.net</t>
  </si>
  <si>
    <t>Mavrik productions</t>
  </si>
  <si>
    <t>mavrikproductions@gmail.com</t>
  </si>
  <si>
    <t>Philippines</t>
  </si>
  <si>
    <t>Mechanic Slave</t>
  </si>
  <si>
    <t>redsectionlabel@gmail.com</t>
  </si>
  <si>
    <t>Medium Raw Records</t>
  </si>
  <si>
    <t>medium.raww@gmail.com</t>
  </si>
  <si>
    <t>Menorah Recordings</t>
  </si>
  <si>
    <t>menorahrec@gmail.com</t>
  </si>
  <si>
    <t>Metaphor Records</t>
  </si>
  <si>
    <t>audiometa4@gmail.com</t>
  </si>
  <si>
    <t>Mettle Wax</t>
  </si>
  <si>
    <t>mettlewax@gmail.com</t>
  </si>
  <si>
    <t>Mind &amp; Me Music</t>
  </si>
  <si>
    <t>info@mindandmemusic.com</t>
  </si>
  <si>
    <t>Mirrorzone,</t>
  </si>
  <si>
    <t>info.mirrorzone@gmail.com</t>
  </si>
  <si>
    <t>label</t>
  </si>
  <si>
    <t>MOAN Records</t>
  </si>
  <si>
    <t>dom@moanrec.com</t>
  </si>
  <si>
    <t>MoBlack Records</t>
  </si>
  <si>
    <t>info@moblack.com</t>
  </si>
  <si>
    <t>Mofunk Records</t>
  </si>
  <si>
    <t>info@monkeyleague.de</t>
  </si>
  <si>
    <t>Molecul Records</t>
  </si>
  <si>
    <t>molecul.label@gmail.com</t>
  </si>
  <si>
    <t>Monocero Records</t>
  </si>
  <si>
    <t>monocerorecords@gmail.com</t>
  </si>
  <si>
    <t>Monomotion Music</t>
  </si>
  <si>
    <t>monomotionmusic@gmail.com</t>
  </si>
  <si>
    <t xml:space="preserve">Moon Walks In </t>
  </si>
  <si>
    <t>Moonwalksinreg@gmail.com</t>
  </si>
  <si>
    <t>Moonharbour</t>
  </si>
  <si>
    <t>info@moonharbour.com</t>
  </si>
  <si>
    <t>Moruki Supervibe</t>
  </si>
  <si>
    <t>Moruki,</t>
  </si>
  <si>
    <t>moruki@supervibe.net</t>
  </si>
  <si>
    <t>Muanca Records</t>
  </si>
  <si>
    <t>muancarecords@gmail.com</t>
  </si>
  <si>
    <t>Mukatsuku Records</t>
  </si>
  <si>
    <t xml:space="preserve">Nik, </t>
  </si>
  <si>
    <t>nik.weston@juno.co.uk</t>
  </si>
  <si>
    <t>Murk Nature Records</t>
  </si>
  <si>
    <t>Ansoni,</t>
  </si>
  <si>
    <t>murknaturerecords@gmail.com</t>
  </si>
  <si>
    <t>Paraguay</t>
  </si>
  <si>
    <t>Museek Record Label,</t>
  </si>
  <si>
    <t>davidecuog@gmail.com</t>
  </si>
  <si>
    <t>Music Department</t>
  </si>
  <si>
    <t>musicdepartmentrussia@gmail.com</t>
  </si>
  <si>
    <t>Musicoterapia Records</t>
  </si>
  <si>
    <t>musicoterapiaparaloucos@gmail.com</t>
  </si>
  <si>
    <t>My favourite freaks</t>
  </si>
  <si>
    <t>office@myfavouritefreaks.com</t>
  </si>
  <si>
    <t>My Techno Weighs A Ton</t>
  </si>
  <si>
    <t>mytechnoweighsaton@gmail.com</t>
  </si>
  <si>
    <t>N.O.U.S. Records</t>
  </si>
  <si>
    <t>no-us@gmx.de</t>
  </si>
  <si>
    <t>Na Zrak Records</t>
  </si>
  <si>
    <t>info.na.zrak@gmail.com</t>
  </si>
  <si>
    <t>Neighbor Music</t>
  </si>
  <si>
    <t>neighbour.music@gmail.com</t>
  </si>
  <si>
    <t>Nervous nyc</t>
  </si>
  <si>
    <t>info@nervousnyc.com</t>
  </si>
  <si>
    <t>nervous NYC (LABEL)</t>
  </si>
  <si>
    <t>mikew@nervousnyc.com</t>
  </si>
  <si>
    <t>Neuzeit Recordings</t>
  </si>
  <si>
    <t>office@neuzeit-recordings.de</t>
  </si>
  <si>
    <t>Never be normal label,</t>
  </si>
  <si>
    <t xml:space="preserve">Jordie, </t>
  </si>
  <si>
    <t>neverbenormallabel@gmail.com</t>
  </si>
  <si>
    <t>NG TRAX</t>
  </si>
  <si>
    <t>ngtrax@gmail.com</t>
  </si>
  <si>
    <t>Nie Wieder Schlafen</t>
  </si>
  <si>
    <t>niewiederschlafen@gmail.com</t>
  </si>
  <si>
    <t>Noir Fidelity</t>
  </si>
  <si>
    <t xml:space="preserve">Erico, </t>
  </si>
  <si>
    <t>noir.fidelity@gmail.com</t>
  </si>
  <si>
    <t>Errikos,</t>
  </si>
  <si>
    <t>errikos.stamatakis@gmx.de</t>
  </si>
  <si>
    <t>Nómada Records</t>
  </si>
  <si>
    <t>nomadarec@gmail.com</t>
  </si>
  <si>
    <t>Norbert NH Records</t>
  </si>
  <si>
    <t>Norbert,</t>
  </si>
  <si>
    <t>info@nh-records.com</t>
  </si>
  <si>
    <t>Northern Underground Records</t>
  </si>
  <si>
    <t>northernunderground.records@gmail.com</t>
  </si>
  <si>
    <t>Nove Records</t>
  </si>
  <si>
    <t>Norbeev,</t>
  </si>
  <si>
    <t>noverecords@gmail.com</t>
  </si>
  <si>
    <t>Noxu deep</t>
  </si>
  <si>
    <t>info@noxudeep.com</t>
  </si>
  <si>
    <t>Objects and sounds</t>
  </si>
  <si>
    <t>hello@objectsandsounds.com</t>
  </si>
  <si>
    <t>Ocean Dark Records</t>
  </si>
  <si>
    <t>info@oceandarkrecords.com</t>
  </si>
  <si>
    <t>Oceanic Recordings</t>
  </si>
  <si>
    <t>oceanicrecordings@gmail.com</t>
  </si>
  <si>
    <t>Ocha Records</t>
  </si>
  <si>
    <t>casamena@mac.com</t>
  </si>
  <si>
    <t>Octopus Recordings</t>
  </si>
  <si>
    <t>Olya,</t>
  </si>
  <si>
    <t>olya@octopusrecordings.com</t>
  </si>
  <si>
    <t>Off Recordings</t>
  </si>
  <si>
    <t xml:space="preserve">Jens, </t>
  </si>
  <si>
    <t>jens@off-recordings.com</t>
  </si>
  <si>
    <t>Oge Records,</t>
  </si>
  <si>
    <t>Ogerecords@gmail.com</t>
  </si>
  <si>
    <t>one day (office recordings)</t>
  </si>
  <si>
    <t>officerecordings@gmx.de</t>
  </si>
  <si>
    <t>ONESUN RECORDS</t>
  </si>
  <si>
    <t>info@onesunrec.com</t>
  </si>
  <si>
    <t>OPAQ Records</t>
  </si>
  <si>
    <t>opaq.freq@gmail.com</t>
  </si>
  <si>
    <t>Open House Records</t>
  </si>
  <si>
    <t>info@openhouserecords.co.uk</t>
  </si>
  <si>
    <t>Operandum Records</t>
  </si>
  <si>
    <t>Operandum,</t>
  </si>
  <si>
    <t>openthepandora@gmail.com</t>
  </si>
  <si>
    <t>Ossom Records</t>
  </si>
  <si>
    <t>demo@ossomrecords.com</t>
  </si>
  <si>
    <t>Otake Records</t>
  </si>
  <si>
    <t>Piotr,</t>
  </si>
  <si>
    <t>info@otakerecords.pl</t>
  </si>
  <si>
    <t>Otake Records (Lizaveta Bejnar)</t>
  </si>
  <si>
    <t>Lizaveta,</t>
  </si>
  <si>
    <t>lizaveta.bejnar@gmail.com</t>
  </si>
  <si>
    <t>Out Recordings</t>
  </si>
  <si>
    <t>Lesnicar &amp; Le Bérger,</t>
  </si>
  <si>
    <t>outrecordings@gmail.com</t>
  </si>
  <si>
    <t>Oyhopper Records</t>
  </si>
  <si>
    <t>contact@oyhopperrecords.com</t>
  </si>
  <si>
    <t>Palm Structure</t>
  </si>
  <si>
    <t>Structurepalm@gmail.com</t>
  </si>
  <si>
    <t>Panic Sounds</t>
  </si>
  <si>
    <t>panicsoundrecords@gmail.com</t>
  </si>
  <si>
    <t>Parabel music</t>
  </si>
  <si>
    <t>Linda,</t>
  </si>
  <si>
    <t>linda@parabelmusic.se</t>
  </si>
  <si>
    <t>Paradiso Records</t>
  </si>
  <si>
    <t>contact@paradisorecords.com</t>
  </si>
  <si>
    <t>Paradiso records,</t>
  </si>
  <si>
    <t>paradisorecords@hotmail.com</t>
  </si>
  <si>
    <t>Patch Series (Bologna label)</t>
  </si>
  <si>
    <t xml:space="preserve">Michele, </t>
  </si>
  <si>
    <t>patchseries.bologna@gmail.com</t>
  </si>
  <si>
    <t>Penrose Records</t>
  </si>
  <si>
    <t>info@penroserecs.com</t>
  </si>
  <si>
    <t>Petra Digital</t>
  </si>
  <si>
    <t>Eren,</t>
  </si>
  <si>
    <t>erdoleren@gmail.com</t>
  </si>
  <si>
    <t>phi records</t>
  </si>
  <si>
    <t>phi.slovenia@gmail.com</t>
  </si>
  <si>
    <t>Pleasurex Records</t>
  </si>
  <si>
    <t>pleasurexrecords@gmail.com</t>
  </si>
  <si>
    <t>PLLL Records</t>
  </si>
  <si>
    <t>pllllabel@gmail.com</t>
  </si>
  <si>
    <t>Pluie Noir</t>
  </si>
  <si>
    <t>info@pluienoir.com</t>
  </si>
  <si>
    <t>Pn records</t>
  </si>
  <si>
    <t>info@pnrecords.com</t>
  </si>
  <si>
    <t>Point Records</t>
  </si>
  <si>
    <t>info@pointrecords.com</t>
  </si>
  <si>
    <t>Poison Wax</t>
  </si>
  <si>
    <t>bookinhope.music@gmail.com</t>
  </si>
  <si>
    <t>POJI records</t>
  </si>
  <si>
    <t xml:space="preserve">Pope &amp; Oji, </t>
  </si>
  <si>
    <t>pojirecords@gmail.com</t>
  </si>
  <si>
    <t>Pond Life Records</t>
  </si>
  <si>
    <t>pondliferecords@gmail.com</t>
  </si>
  <si>
    <t>Potatoheadz Records</t>
  </si>
  <si>
    <t>potatoheadz.label@gmail.com</t>
  </si>
  <si>
    <t>Priroslin Recordings</t>
  </si>
  <si>
    <t>priroslin@gmail.com</t>
  </si>
  <si>
    <t>prisma music</t>
  </si>
  <si>
    <t>prismamoosic@gmail.com</t>
  </si>
  <si>
    <t>Prom Night Records</t>
  </si>
  <si>
    <t>Shaquille,</t>
  </si>
  <si>
    <t>promnightrecordscph@gmail.com</t>
  </si>
  <si>
    <t>Pure Beats Records</t>
  </si>
  <si>
    <t>info@purebeatsrecords.com</t>
  </si>
  <si>
    <t>Purify Records</t>
  </si>
  <si>
    <t>info@purify-records.com</t>
  </si>
  <si>
    <t>Purple print music,</t>
  </si>
  <si>
    <t>purpleprintmusic@gmail.com</t>
  </si>
  <si>
    <t>Purple Tea Records</t>
  </si>
  <si>
    <t>justin@purpletearecords.com</t>
  </si>
  <si>
    <t>Qentaro Records Germany</t>
  </si>
  <si>
    <t>qentaro@gmx.de</t>
  </si>
  <si>
    <t>Quality Vibe Records,</t>
  </si>
  <si>
    <t>qualityviberecords@gmail.com</t>
  </si>
  <si>
    <t>Quietly Making Noise</t>
  </si>
  <si>
    <t>Qmntech,</t>
  </si>
  <si>
    <t>qmntech@gmail.com</t>
  </si>
  <si>
    <t>Raibano Records</t>
  </si>
  <si>
    <t>Gianmaria and Alberto Melloni,</t>
  </si>
  <si>
    <t>photophonica@gmail.com</t>
  </si>
  <si>
    <t>Ravetop Records</t>
  </si>
  <si>
    <t>Juan Camilo,</t>
  </si>
  <si>
    <t>ravetoprecords@gmail.com</t>
  </si>
  <si>
    <t>Raw Crafted Wax</t>
  </si>
  <si>
    <t>rawcraftedwax@gmail.com</t>
  </si>
  <si>
    <t>Rawsome Recordings</t>
  </si>
  <si>
    <t>info@rawsomerecordings.com</t>
  </si>
  <si>
    <t>Rayonas Records</t>
  </si>
  <si>
    <t>rayonasrecords@gmail.com</t>
  </si>
  <si>
    <t>RE_FUSE RECORDS</t>
  </si>
  <si>
    <t>info.refuserecords@gmail.com</t>
  </si>
  <si>
    <t>Re-Emergence Records</t>
  </si>
  <si>
    <t>uk_deejay@zohomail.eu</t>
  </si>
  <si>
    <t>Reach Out Records</t>
  </si>
  <si>
    <t>reachoutrecords.contact@gmail.com</t>
  </si>
  <si>
    <t>Real_Rhythm,</t>
  </si>
  <si>
    <t>real_rhythm@live.com</t>
  </si>
  <si>
    <t>Rebel Up Records</t>
  </si>
  <si>
    <t>rebeluppa@gmail.com</t>
  </si>
  <si>
    <t>Red Delicious Records</t>
  </si>
  <si>
    <t>reddeliciousrecords@gmail.com</t>
  </si>
  <si>
    <t>Region Liberty Records</t>
  </si>
  <si>
    <t>bookingmarcusj@gmail.com</t>
  </si>
  <si>
    <t>Released Records</t>
  </si>
  <si>
    <t>promo@released.co.uk</t>
  </si>
  <si>
    <t>Renaissance Records</t>
  </si>
  <si>
    <t>adam@renaissance.dj</t>
  </si>
  <si>
    <t>Rennaisance (Marcus James)</t>
  </si>
  <si>
    <t>mj@renaissance.dj</t>
  </si>
  <si>
    <t>RFR Records</t>
  </si>
  <si>
    <t>info@rfr-records.com</t>
  </si>
  <si>
    <t>Roam Recordings</t>
  </si>
  <si>
    <t>jpsoulsf@gmail.com</t>
  </si>
  <si>
    <t>Roberto Robidat (51 Beats)</t>
  </si>
  <si>
    <t>robidat@51beats.net</t>
  </si>
  <si>
    <t>Roof Records</t>
  </si>
  <si>
    <t>Lucio, Paolo &amp; Diego,</t>
  </si>
  <si>
    <t>roofrecis@gmail.com</t>
  </si>
  <si>
    <t>Roxxx Records</t>
  </si>
  <si>
    <t>contact@roxxx.eu</t>
  </si>
  <si>
    <t>RROOM MUSIC</t>
  </si>
  <si>
    <t>Moscowrroombooking,</t>
  </si>
  <si>
    <t>Moscowrroombooking@gmail.com</t>
  </si>
  <si>
    <t>Rules Don't Apply (Marlon Lumba)</t>
  </si>
  <si>
    <t>astronomar@gmail.com</t>
  </si>
  <si>
    <t>RunAfter Records</t>
  </si>
  <si>
    <t>Gutenn,</t>
  </si>
  <si>
    <t>runaftermgmt@gmail.com</t>
  </si>
  <si>
    <t>RUNE Recordings</t>
  </si>
  <si>
    <t>runerecordingspr@gmail.com</t>
  </si>
  <si>
    <t>Salin Records</t>
  </si>
  <si>
    <t>info@salinrecords.com</t>
  </si>
  <si>
    <t>Samosa records</t>
  </si>
  <si>
    <t>Degama,</t>
  </si>
  <si>
    <t>degama@samosarecords.com</t>
  </si>
  <si>
    <t>Say Less</t>
  </si>
  <si>
    <t>nick@say-less.com</t>
  </si>
  <si>
    <t>Scuffed Recordings</t>
  </si>
  <si>
    <t>Ian DPM and Wager,</t>
  </si>
  <si>
    <t>scuffedrecs@gmail.com</t>
  </si>
  <si>
    <t>Seazons</t>
  </si>
  <si>
    <t>Seazonsmusic@gmail.com</t>
  </si>
  <si>
    <t>SEER</t>
  </si>
  <si>
    <t>Maroje and M Parent,</t>
  </si>
  <si>
    <t>seertrax@gmail.com</t>
  </si>
  <si>
    <t>Selby Soul Records</t>
  </si>
  <si>
    <t>selbysoulrecords@gmail.com</t>
  </si>
  <si>
    <t xml:space="preserve">Seven Villas </t>
  </si>
  <si>
    <t xml:space="preserve">Ina, </t>
  </si>
  <si>
    <t>info@sevenvillasmusic.com</t>
  </si>
  <si>
    <t>SGMX Records</t>
  </si>
  <si>
    <t>sgmxrecords@gmail.com</t>
  </si>
  <si>
    <t>SHANGO RECORDS</t>
  </si>
  <si>
    <t>shangorecordings@gmail.com</t>
  </si>
  <si>
    <t>Short Attention Records</t>
  </si>
  <si>
    <t>Hector &amp; Ricky,</t>
  </si>
  <si>
    <t>shortattention.contact@gmail.com</t>
  </si>
  <si>
    <t>Signatune Records</t>
  </si>
  <si>
    <t>signatunerec@gmail.com</t>
  </si>
  <si>
    <t>Silent Space Records</t>
  </si>
  <si>
    <t>acostaescob@hotmail.com</t>
  </si>
  <si>
    <t>Simbioza Records</t>
  </si>
  <si>
    <t>simbioza.records@gmail.com</t>
  </si>
  <si>
    <t>Simone Martinelli</t>
  </si>
  <si>
    <t>marti.simo.90@gmail.com</t>
  </si>
  <si>
    <t>Simply Noise Records</t>
  </si>
  <si>
    <t>simplynoiserecords@gmail.com</t>
  </si>
  <si>
    <t>Slates Records</t>
  </si>
  <si>
    <t>slatesrecords@outlook.com</t>
  </si>
  <si>
    <t>Sleep Is Commercial</t>
  </si>
  <si>
    <t>sarah@sleepiscommercial.com</t>
  </si>
  <si>
    <t>Slightly Sizzled Records</t>
  </si>
  <si>
    <t>slightlysizzledrecords@gmail.com</t>
  </si>
  <si>
    <t>Slow Bistro Records</t>
  </si>
  <si>
    <t xml:space="preserve">Carla, </t>
  </si>
  <si>
    <t>carla.slow.bistro@gmail.com</t>
  </si>
  <si>
    <t>david@smileforawhile.de</t>
  </si>
  <si>
    <t>Smoud traxx,</t>
  </si>
  <si>
    <t xml:space="preserve">Smoud, </t>
  </si>
  <si>
    <t>smoudtraxx@gmail.com</t>
  </si>
  <si>
    <t>Smoze Records</t>
  </si>
  <si>
    <t>smozerecords@gmail.com</t>
  </si>
  <si>
    <t>Sneja Recordings</t>
  </si>
  <si>
    <t>snejarecordings@gmail.com</t>
  </si>
  <si>
    <t>SNORK ENTERPRISES</t>
  </si>
  <si>
    <t>christian@snorkenterprises.com</t>
  </si>
  <si>
    <t>Snork Enterprises</t>
  </si>
  <si>
    <t>Dagmar,</t>
  </si>
  <si>
    <t>dagmar@snorkenterprises.com</t>
  </si>
  <si>
    <t>Snorkel Records</t>
  </si>
  <si>
    <t>Olefonken &amp; Ibrahim,</t>
  </si>
  <si>
    <t>mail@snorkelrecords.com</t>
  </si>
  <si>
    <t>Solid Groove Records</t>
  </si>
  <si>
    <t>demo@solidgrooverecords.com</t>
  </si>
  <si>
    <t>Soryuka label,</t>
  </si>
  <si>
    <t>soryukalabel@gmail.com</t>
  </si>
  <si>
    <t>Sound Transitions</t>
  </si>
  <si>
    <t>soundtransitions@gmail.com</t>
  </si>
  <si>
    <t>Souplex Records</t>
  </si>
  <si>
    <t>souplex.records@gmail.com</t>
  </si>
  <si>
    <t>Sousvide records</t>
  </si>
  <si>
    <t>hello@sousviderecords.com</t>
  </si>
  <si>
    <t>Special Species Records</t>
  </si>
  <si>
    <t>specialspeciesrecords@gmail.com</t>
  </si>
  <si>
    <t>Spiel Music</t>
  </si>
  <si>
    <t>spielartiste@gmail.com</t>
  </si>
  <si>
    <t>SPOON FED RECORDS</t>
  </si>
  <si>
    <t>spoonfedmgmt@gmail.com</t>
  </si>
  <si>
    <t>SRIE Records</t>
  </si>
  <si>
    <t>sriecrew@hotmail.com</t>
  </si>
  <si>
    <t>SSR Records</t>
  </si>
  <si>
    <t>crammed@crammed.be</t>
  </si>
  <si>
    <t>Standard Records</t>
  </si>
  <si>
    <t>standardmusique@gmail.com</t>
  </si>
  <si>
    <t>State of flow</t>
  </si>
  <si>
    <t>igor@stateofflow.be</t>
  </si>
  <si>
    <t>Staya Records (Julien Beltzung)</t>
  </si>
  <si>
    <t>hey@satyarecs.net</t>
  </si>
  <si>
    <t>Stella Polaris</t>
  </si>
  <si>
    <t>Stella,</t>
  </si>
  <si>
    <t>djnicka@icloud.com</t>
  </si>
  <si>
    <t>Steyoyoke (Nick)</t>
  </si>
  <si>
    <t>nickdevon@gmail.com</t>
  </si>
  <si>
    <t>Stilvortalent</t>
  </si>
  <si>
    <t>demo@stilvortalent.de</t>
  </si>
  <si>
    <t>Stress Records</t>
  </si>
  <si>
    <t>stressdemos@gmail.com</t>
  </si>
  <si>
    <t>Suara Music</t>
  </si>
  <si>
    <t>promos@suara-music.com</t>
  </si>
  <si>
    <t>Substeal Records</t>
  </si>
  <si>
    <t>substealrecords@gmail.com</t>
  </si>
  <si>
    <t xml:space="preserve">Subtil, </t>
  </si>
  <si>
    <t>info@subtil-records.com</t>
  </si>
  <si>
    <t>sudd Records</t>
  </si>
  <si>
    <t>suddrecords@icloud.com</t>
  </si>
  <si>
    <t>Superlux Records</t>
  </si>
  <si>
    <t>sarah@superluxrecords.com</t>
  </si>
  <si>
    <t>Superlux Records (Nick Gynn)</t>
  </si>
  <si>
    <t>nick@superluxrecords.com</t>
  </si>
  <si>
    <t>Surrender Discipline</t>
  </si>
  <si>
    <t>Clemenss,</t>
  </si>
  <si>
    <t>clemenssjansen@gmail.com</t>
  </si>
  <si>
    <t>Tafelberg Records</t>
  </si>
  <si>
    <t>tafelbergrecords@gmail.com</t>
  </si>
  <si>
    <t>Tamango Records</t>
  </si>
  <si>
    <t>Fra,</t>
  </si>
  <si>
    <t>fra@tamangorecords.com</t>
  </si>
  <si>
    <t>Tangible Records</t>
  </si>
  <si>
    <t xml:space="preserve">Geerman, </t>
  </si>
  <si>
    <t>geerman.figueroa@gmail.com</t>
  </si>
  <si>
    <t>Taste not waste records,</t>
  </si>
  <si>
    <t>tastenotwasterecords@gmail.com</t>
  </si>
  <si>
    <t>Tasty Recordings Digital</t>
  </si>
  <si>
    <t>martin@tastyrecordings.co.uk</t>
  </si>
  <si>
    <t>Tecnologic Records</t>
  </si>
  <si>
    <t>Javier and David,</t>
  </si>
  <si>
    <t>tecnologicrecords@gmail.com</t>
  </si>
  <si>
    <t>Telharmonic Texture</t>
  </si>
  <si>
    <t>telharmonictexture@gmail.com</t>
  </si>
  <si>
    <t>Tempo Records</t>
  </si>
  <si>
    <t>Frodo,</t>
  </si>
  <si>
    <t>frodo@t3mpo.com</t>
  </si>
  <si>
    <t>Terminal m</t>
  </si>
  <si>
    <t>rainer@terminalm.com</t>
  </si>
  <si>
    <t>Terranova Records</t>
  </si>
  <si>
    <t>axel@terranovarecords.com</t>
  </si>
  <si>
    <t>Tested Records</t>
  </si>
  <si>
    <t>testedrecordings@gmail.com</t>
  </si>
  <si>
    <t>Textures ltd</t>
  </si>
  <si>
    <t>texturesltdmusic@gmail.com</t>
  </si>
  <si>
    <t>The Watermelon Records,</t>
  </si>
  <si>
    <t>thewatermelonrecords@gmail.com</t>
  </si>
  <si>
    <t>theaboverecords</t>
  </si>
  <si>
    <t>Nigel,</t>
  </si>
  <si>
    <t>theaboverecords@gmail.com</t>
  </si>
  <si>
    <t>Thilo Geertzen</t>
  </si>
  <si>
    <t>Thilo,</t>
  </si>
  <si>
    <t>info@formnterra.com</t>
  </si>
  <si>
    <t>This &amp; That Lab</t>
  </si>
  <si>
    <t>michele@thisandthatlab.com</t>
  </si>
  <si>
    <t>Trance Pandemic</t>
  </si>
  <si>
    <t>trancepandemic@gmail.com</t>
  </si>
  <si>
    <t>Typ3 Records</t>
  </si>
  <si>
    <t>Franccesco,</t>
  </si>
  <si>
    <t>Franccesco@typ3records.com</t>
  </si>
  <si>
    <t>Typ3records,</t>
  </si>
  <si>
    <t>typ3records@gmail.com</t>
  </si>
  <si>
    <t>Tzinah Records</t>
  </si>
  <si>
    <t>primarie@tzinahrecords.info</t>
  </si>
  <si>
    <t>VIRAGE RECORDS</t>
  </si>
  <si>
    <t>ALVA,</t>
  </si>
  <si>
    <t>viragerecords@gmail.com</t>
  </si>
  <si>
    <t>Vivus Records</t>
  </si>
  <si>
    <t>vivus.records@gmx.de</t>
  </si>
  <si>
    <t>Volante records</t>
  </si>
  <si>
    <t>greg@volanterecords.com</t>
  </si>
  <si>
    <t>WAPM Records</t>
  </si>
  <si>
    <t>wapmlabel@gmail.com</t>
  </si>
  <si>
    <t>We are RTF</t>
  </si>
  <si>
    <t>tom@weareftr.net</t>
  </si>
  <si>
    <t>We love to cher,</t>
  </si>
  <si>
    <t>welovetocher@gmail.com</t>
  </si>
  <si>
    <t>White Forest Records</t>
  </si>
  <si>
    <t>corsetti.lorenzo@whiteforestrecords.com</t>
  </si>
  <si>
    <t>lorenzo@wfr.re</t>
  </si>
  <si>
    <t>Work In Progress</t>
  </si>
  <si>
    <t>Arthur &amp; Cedric,</t>
  </si>
  <si>
    <t>wiplabel@gmail.com</t>
  </si>
  <si>
    <t>Worst Records</t>
  </si>
  <si>
    <t>contact@positiveeducation.fr</t>
  </si>
  <si>
    <t>Wow Recordings</t>
  </si>
  <si>
    <t>demos@wow-recordings.com</t>
  </si>
  <si>
    <t>Zoom Zoom Records</t>
  </si>
  <si>
    <t>sunshow777@gmail.com</t>
  </si>
  <si>
    <t>199Leeds</t>
  </si>
  <si>
    <t>richard@199leeds.com</t>
  </si>
  <si>
    <t>51st Street Music Chicago</t>
  </si>
  <si>
    <t>mastercandj@yahoo.com</t>
  </si>
  <si>
    <t>a quiet RIOT</t>
  </si>
  <si>
    <t xml:space="preserve">Nomad, </t>
  </si>
  <si>
    <t>fettfoundation@netscape.net</t>
  </si>
  <si>
    <t>Accessory Records</t>
  </si>
  <si>
    <t>Simic,</t>
  </si>
  <si>
    <t>info@accessoryrecords.com</t>
  </si>
  <si>
    <t>Alfa romero</t>
  </si>
  <si>
    <t>drive@alfaromero.net</t>
  </si>
  <si>
    <t>Alfa Romero</t>
  </si>
  <si>
    <t>Lorenzo</t>
  </si>
  <si>
    <t>lorenzo@alfaromero.net</t>
  </si>
  <si>
    <t>Anett - Comport Records</t>
  </si>
  <si>
    <t>Anett,</t>
  </si>
  <si>
    <t>anett@comportrecords.com</t>
  </si>
  <si>
    <t>Dirty Session Records</t>
  </si>
  <si>
    <t>info@dirtysessionrecords.com</t>
  </si>
  <si>
    <t>Eastenderz</t>
  </si>
  <si>
    <t>tim@eastenderz.com</t>
  </si>
  <si>
    <t>Estranged Records</t>
  </si>
  <si>
    <t>info@estaterecordings.com</t>
  </si>
  <si>
    <t>Fina Records</t>
  </si>
  <si>
    <t>simon@finarecords.com</t>
  </si>
  <si>
    <t>Frequenza Records</t>
  </si>
  <si>
    <t>info@frequenzarec.com</t>
  </si>
  <si>
    <t>robert@gembookings.nl</t>
  </si>
  <si>
    <t>Hjm Records</t>
  </si>
  <si>
    <t>davide@hjmrec.com</t>
  </si>
  <si>
    <t>Kanto Records</t>
  </si>
  <si>
    <t>Safak,</t>
  </si>
  <si>
    <t>s@kantorecords.org</t>
  </si>
  <si>
    <t>Klam</t>
  </si>
  <si>
    <t>info@klamrecords.com</t>
  </si>
  <si>
    <t>Knox Records</t>
  </si>
  <si>
    <t>grahamknoxfrazier@yahoo.com</t>
  </si>
  <si>
    <t>Larsun</t>
  </si>
  <si>
    <t>Larsun,</t>
  </si>
  <si>
    <t>larsun@complexed-records.de</t>
  </si>
  <si>
    <t>Liquicity Records</t>
  </si>
  <si>
    <t>Mark &amp; Maris,</t>
  </si>
  <si>
    <t>mark@liquicity.com</t>
  </si>
  <si>
    <t>Mn2S</t>
  </si>
  <si>
    <t>Diana,</t>
  </si>
  <si>
    <t>diana@mn2s.com</t>
  </si>
  <si>
    <t>Mnstry Records</t>
  </si>
  <si>
    <t>demo@mnstry-milan.com</t>
  </si>
  <si>
    <t>Modula records</t>
  </si>
  <si>
    <t>Joe@modularecords.co.uk</t>
  </si>
  <si>
    <t>Movida Records</t>
  </si>
  <si>
    <t>michael@movida-records.com</t>
  </si>
  <si>
    <t>NG Trax</t>
  </si>
  <si>
    <t>home@ngtrax.com</t>
  </si>
  <si>
    <t>NODE Recordings</t>
  </si>
  <si>
    <t>label@nodebarcelona.com</t>
  </si>
  <si>
    <t>Prognose Records</t>
  </si>
  <si>
    <t>info@prognoserecords.com</t>
  </si>
  <si>
    <t>Rack Rash Records</t>
  </si>
  <si>
    <t>office@rackrash.com</t>
  </si>
  <si>
    <t xml:space="preserve">Samosa Records </t>
  </si>
  <si>
    <t>samosa.records@yahoo.com</t>
  </si>
  <si>
    <t>Soundzlimited</t>
  </si>
  <si>
    <t>christian@soundzlimited.com</t>
  </si>
  <si>
    <t>Stepback Records</t>
  </si>
  <si>
    <t>rkkeyte@yahoo.co.uk</t>
  </si>
  <si>
    <t>TaiJi Records</t>
  </si>
  <si>
    <t>demos@taijirecords.com</t>
  </si>
  <si>
    <t>Tartine Records</t>
  </si>
  <si>
    <t>contact@tartinerec.com</t>
  </si>
  <si>
    <t>Vishal</t>
  </si>
  <si>
    <t>Vishal,</t>
  </si>
  <si>
    <t>vishal@qillarecords.com</t>
  </si>
  <si>
    <t>Hed Kandi Fierce Angels (Mark)</t>
  </si>
  <si>
    <t>mark@fierceangels.com</t>
  </si>
  <si>
    <t>Maharetta Records</t>
  </si>
  <si>
    <t>maharettarecords@gmail.com</t>
  </si>
  <si>
    <t>Toolroom Records (Conor Rowlan)</t>
  </si>
  <si>
    <t xml:space="preserve">Conor, </t>
  </si>
  <si>
    <t>conor@toolroomrecords.com</t>
  </si>
  <si>
    <t>Electronic Leatherette</t>
  </si>
  <si>
    <t>electronicleatherette@gmail.com</t>
  </si>
  <si>
    <t>https://ra.co/dj/electronicleatherette</t>
  </si>
  <si>
    <t>M5</t>
  </si>
  <si>
    <t>demo@m5records.com</t>
  </si>
  <si>
    <t>https://ra.co/dj/m5</t>
  </si>
  <si>
    <t>Nebulae</t>
  </si>
  <si>
    <t>nebulae.sounds@gmail.com</t>
  </si>
  <si>
    <t>https://ra.co/dj/nebulae</t>
  </si>
  <si>
    <t>Quayola</t>
  </si>
  <si>
    <t>enquiries@quayola.com</t>
  </si>
  <si>
    <t>https://ra.co/dj/quayola</t>
  </si>
  <si>
    <t>Unnamed Rec</t>
  </si>
  <si>
    <t>unnamed.rec@gmail.com</t>
  </si>
  <si>
    <t>https://ra.co/dj/unnamedrec</t>
  </si>
  <si>
    <t>Kabbina</t>
  </si>
  <si>
    <t>kabbinarecords@gmail.com</t>
  </si>
  <si>
    <t>https://www.facebook.com/Kabbinarecords</t>
  </si>
  <si>
    <t>Complet.Label,</t>
  </si>
  <si>
    <t>complet.label@gmail.com</t>
  </si>
  <si>
    <t>Death Bell Records</t>
  </si>
  <si>
    <t>deathbellrecords@gmail.com</t>
  </si>
  <si>
    <t>Situation Records</t>
  </si>
  <si>
    <t>situationrecords001@gmail.com</t>
  </si>
  <si>
    <t xml:space="preserve">United Talent (Kruder &amp; Dorfmeister) </t>
  </si>
  <si>
    <t>Steve</t>
  </si>
  <si>
    <t>Steve.Nickolls@unitedtalent.com</t>
  </si>
  <si>
    <t>Management</t>
  </si>
  <si>
    <t>https://ra.co/dj/actress</t>
  </si>
  <si>
    <t>Alberto Gerardi</t>
  </si>
  <si>
    <t>neversleep4ever@gmail.com</t>
  </si>
  <si>
    <t>https://ra.co/dj/amelielens</t>
  </si>
  <si>
    <t>Alex Smoke</t>
  </si>
  <si>
    <t>J</t>
  </si>
  <si>
    <t>jscott@coverartent.com</t>
  </si>
  <si>
    <t>https://ra.co/dj/anabelenglund</t>
  </si>
  <si>
    <t>andresplwork@gmail.com</t>
  </si>
  <si>
    <t>https://ra.co/dj/andrespesqueira</t>
  </si>
  <si>
    <t>Alix Perez</t>
  </si>
  <si>
    <t>Sisse</t>
  </si>
  <si>
    <t>sisse@noir-music.com</t>
  </si>
  <si>
    <t>https://ra.co/dj/andyc</t>
  </si>
  <si>
    <t>William Morris</t>
  </si>
  <si>
    <t>N,</t>
  </si>
  <si>
    <t>ncave@wmeentertainment.com</t>
  </si>
  <si>
    <t>https://ra.co/dj/angeloferreri</t>
  </si>
  <si>
    <t>Michele Bisceglia (Julie Marghilano)</t>
  </si>
  <si>
    <t>michelebisceglia@live.it</t>
  </si>
  <si>
    <t>https://ra.co/dj/apparat</t>
  </si>
  <si>
    <t>András</t>
  </si>
  <si>
    <t>Teeloo</t>
  </si>
  <si>
    <t>teeloo@gmail.com</t>
  </si>
  <si>
    <t>https://ra.co/dj/artdepartment</t>
  </si>
  <si>
    <t>Andy Stott</t>
  </si>
  <si>
    <t>info@freshmeatrecords.com</t>
  </si>
  <si>
    <t>https://ra.co/dj/audiosoulproject</t>
  </si>
  <si>
    <t>Mathew Herbert (Accidental Records)</t>
  </si>
  <si>
    <t>Hugh</t>
  </si>
  <si>
    <t>hugh@accidentalrecords.com</t>
  </si>
  <si>
    <t>Chris</t>
  </si>
  <si>
    <t>music@clr.net</t>
  </si>
  <si>
    <t>https://ra.co/dj/bauhaus</t>
  </si>
  <si>
    <t>Apollonia</t>
  </si>
  <si>
    <t>Pascal</t>
  </si>
  <si>
    <t>pascal@lauter-unfug.com</t>
  </si>
  <si>
    <t>Apparat</t>
  </si>
  <si>
    <t>Bella,</t>
  </si>
  <si>
    <t>bella@triplethreatmgmt.com</t>
  </si>
  <si>
    <t>https://ra.co/dj/beesmuntsoundsystem</t>
  </si>
  <si>
    <t>Basement Jaxx</t>
  </si>
  <si>
    <t>mgmt@basementjaxx.co.uk</t>
  </si>
  <si>
    <t>https://ra.co/dj/benpearce</t>
  </si>
  <si>
    <t xml:space="preserve">S, </t>
  </si>
  <si>
    <t>shogan@wmeentertainment.com</t>
  </si>
  <si>
    <t>https://ra.co/dj/betterlostthanstupid</t>
  </si>
  <si>
    <t>INKSWELL</t>
  </si>
  <si>
    <t>Gui,</t>
  </si>
  <si>
    <t>guillaumekeller.thp@gmail.com</t>
  </si>
  <si>
    <t>https://ra.co/dj/blackcoffee</t>
  </si>
  <si>
    <t>Spektre (Carlos Valdes, Chris Stussy, De Sluwe Vos)</t>
  </si>
  <si>
    <t>Martijn</t>
  </si>
  <si>
    <t>martijn@spektre.nl</t>
  </si>
  <si>
    <t>https://ra.co/dj/calilaunaze</t>
  </si>
  <si>
    <t>Miles - the agency (Miss Kittin)</t>
  </si>
  <si>
    <t>matthieu@miles-theagency.com</t>
  </si>
  <si>
    <t>https://ra.co/dj/catz'ndogz</t>
  </si>
  <si>
    <r>
      <rPr>
        <rFont val="Arial"/>
        <color rgb="FF1155CC"/>
        <sz val="10.0"/>
        <u/>
      </rPr>
      <t>itb.co.uk</t>
    </r>
    <r>
      <rPr>
        <rFont val="Arial"/>
        <color rgb="FF000000"/>
        <sz val="10.0"/>
      </rPr>
      <t xml:space="preserve"> (Lenny Kraviz, ZZ top)</t>
    </r>
  </si>
  <si>
    <t>Lucy</t>
  </si>
  <si>
    <t>lucy@itb.co.uk</t>
  </si>
  <si>
    <t>https://ra.co/dj/dâm-funk</t>
  </si>
  <si>
    <t>Ade,</t>
  </si>
  <si>
    <t>ade@randommusicmgmt.com</t>
  </si>
  <si>
    <t>https://ra.co/dj/daveclarke</t>
  </si>
  <si>
    <t>Bleid</t>
  </si>
  <si>
    <t>Philip</t>
  </si>
  <si>
    <t>philip@wavvelength.com</t>
  </si>
  <si>
    <t>https://ra.co/dj/derrickmay</t>
  </si>
  <si>
    <t>The Pool London Joel Alter</t>
  </si>
  <si>
    <t>matt@thepool-london.com</t>
  </si>
  <si>
    <t>https://ra.co/dj/desluwevos/desluwevos</t>
  </si>
  <si>
    <r>
      <rPr>
        <rFont val="Arial"/>
        <color rgb="FF000000"/>
        <sz val="10.0"/>
        <u/>
      </rPr>
      <t>mandelbaum.no</t>
    </r>
    <r>
      <rPr>
        <rFont val="Arial"/>
        <color rgb="FF000000"/>
        <sz val="10.0"/>
      </rPr>
      <t xml:space="preserve"> (Joyce Muniz, Juan Atkins)</t>
    </r>
  </si>
  <si>
    <t>Karen,</t>
  </si>
  <si>
    <t>karen@mandelbaum.no</t>
  </si>
  <si>
    <t>https://ra.co/dj/djeff</t>
  </si>
  <si>
    <t>Frame Artists (Patrick Topping)</t>
  </si>
  <si>
    <t>Becci,</t>
  </si>
  <si>
    <t>becci@frameartists.co.uk</t>
  </si>
  <si>
    <t>Kelly Lee Owens</t>
  </si>
  <si>
    <t>NDB</t>
  </si>
  <si>
    <t>ndb@codalunga.org</t>
  </si>
  <si>
    <t>https://ra.co/dj/evianchrist</t>
  </si>
  <si>
    <t>Riotvan (Roman Fluegel)</t>
  </si>
  <si>
    <t>Julia</t>
  </si>
  <si>
    <t>julia@riotvan.de</t>
  </si>
  <si>
    <t>https://ra.co/dj/friction</t>
  </si>
  <si>
    <t>WME Entertainment (Maya Jane Coles)</t>
  </si>
  <si>
    <t>SMC</t>
  </si>
  <si>
    <t>smc@wmeentertainment.com</t>
  </si>
  <si>
    <t>https://ra.co/dj/friendwithin</t>
  </si>
  <si>
    <t>booking@giegling.net</t>
  </si>
  <si>
    <t>https://ra.co/dj/giegling</t>
  </si>
  <si>
    <t>The Full Spectrum (Clark, Nathan Fake)</t>
  </si>
  <si>
    <t>greg@thefullspectrum.org</t>
  </si>
  <si>
    <t>https://ra.co/dj/giuseppecennamo</t>
  </si>
  <si>
    <t>Pole Group (Perc, Oscar Mulero)</t>
  </si>
  <si>
    <t>Hans</t>
  </si>
  <si>
    <t>hans@polegroup.net</t>
  </si>
  <si>
    <t>Disc Agency DE</t>
  </si>
  <si>
    <t>simon@disk-agency.de</t>
  </si>
  <si>
    <t>https://ra.co/dj/hiddenspheres</t>
  </si>
  <si>
    <t>Mixworks (</t>
  </si>
  <si>
    <t>bookings.mixworks@gmail.com</t>
  </si>
  <si>
    <t>https://ra.co/dj/holgerhecler</t>
  </si>
  <si>
    <t>Warm Agency (Ali Titlett)</t>
  </si>
  <si>
    <t>alitillett@mac.com</t>
  </si>
  <si>
    <t>https://ra.co/dj/horsemeatdisco</t>
  </si>
  <si>
    <t>Live in Dallas (John Talabot)</t>
  </si>
  <si>
    <t>Fernando</t>
  </si>
  <si>
    <t>fernando@liveindallas.es</t>
  </si>
  <si>
    <t>https://ra.co/dj/hotchip</t>
  </si>
  <si>
    <t>Lil' Louis</t>
  </si>
  <si>
    <t>Steven</t>
  </si>
  <si>
    <t>brainzo@theweirdandthewonderful.com</t>
  </si>
  <si>
    <t>https://ra.co/dj/italoboyz</t>
  </si>
  <si>
    <t>JVXTA</t>
  </si>
  <si>
    <t>charleshjfield@gmail.com</t>
  </si>
  <si>
    <t>https://ra.co/dj/ivaylo</t>
  </si>
  <si>
    <t>CAA (Madlib and Ezra Collective)</t>
  </si>
  <si>
    <t>claudio.lillo@caa.com</t>
  </si>
  <si>
    <t>https://ra.co/dj/jeromesydenham</t>
  </si>
  <si>
    <t>John Qu (Richard Dawson, The Bug)</t>
  </si>
  <si>
    <t>john.qujunktions@gmail.com</t>
  </si>
  <si>
    <t>https://ra.co/dj/jlin</t>
  </si>
  <si>
    <t>Peoples Agency</t>
  </si>
  <si>
    <t>will@peoplesagency.nl</t>
  </si>
  <si>
    <t>https://ra.co/dj/jobdejong</t>
  </si>
  <si>
    <t>Elite M Management (Maceo Plex)</t>
  </si>
  <si>
    <t>chris@elitemm.co.uk</t>
  </si>
  <si>
    <t>https://ra.co/dj/joker</t>
  </si>
  <si>
    <t>stride management (Ahada Dream)</t>
  </si>
  <si>
    <t>Sophie,</t>
  </si>
  <si>
    <t>sophie@stride.management</t>
  </si>
  <si>
    <t>https://ra.co/dj/jonhopkins</t>
  </si>
  <si>
    <t>clique bookings (El_txef_a)</t>
  </si>
  <si>
    <t>Till,</t>
  </si>
  <si>
    <t>till@cliquebookings.com</t>
  </si>
  <si>
    <t>https://ra.co/dj/juliagovor</t>
  </si>
  <si>
    <t>Black Coffee (Nkosinathi Maphumulo)</t>
  </si>
  <si>
    <t>GM,</t>
  </si>
  <si>
    <t>gm@soulisticmusic.com</t>
  </si>
  <si>
    <t>https://ra.co/dj/kaspar</t>
  </si>
  <si>
    <t>Solid AM bookings (Dorian Paic, Henriku)</t>
  </si>
  <si>
    <t>j@solid-am.com</t>
  </si>
  <si>
    <t>https://ra.co/dj/kaytranada</t>
  </si>
  <si>
    <r>
      <rPr>
        <rFont val="Arial"/>
        <color rgb="FF1155CC"/>
        <sz val="10.0"/>
        <u/>
      </rPr>
      <t>Disconnect.li</t>
    </r>
    <r>
      <rPr>
        <rFont val="Arial"/>
        <color rgb="FF000000"/>
        <sz val="10.0"/>
      </rPr>
      <t xml:space="preserve"> (Makcim / Kristina)</t>
    </r>
  </si>
  <si>
    <t>connect@disconnect.li</t>
  </si>
  <si>
    <t>https://ra.co/dj/kellyleeowens</t>
  </si>
  <si>
    <t>XXVI Artists</t>
  </si>
  <si>
    <t>jim@xxviiarts.com</t>
  </si>
  <si>
    <t>https://ra.co/dj/leevandowski</t>
  </si>
  <si>
    <t>Bureau Punt (Bao G, Lion Kojo)</t>
  </si>
  <si>
    <t>G,</t>
  </si>
  <si>
    <t>ghamte@bureaupunt.nl</t>
  </si>
  <si>
    <t>https://ra.co/dj/licaxxx</t>
  </si>
  <si>
    <t>Alma Management (Mathieu Faubourg)</t>
  </si>
  <si>
    <t>adrian@almanagement.co.uk</t>
  </si>
  <si>
    <t>https://ra.co/dj/lospastores</t>
  </si>
  <si>
    <t>christine@ellumaudio.com</t>
  </si>
  <si>
    <t>https://ra.co/dj/maceoplex</t>
  </si>
  <si>
    <t>Lucy,</t>
  </si>
  <si>
    <t>lucy@xviimusic.com</t>
  </si>
  <si>
    <t>https://ra.co/dj/machinedrum</t>
  </si>
  <si>
    <t>Surefire Agency (Andy Stott)</t>
  </si>
  <si>
    <t>Miro,</t>
  </si>
  <si>
    <t>miro@surefireagency.com</t>
  </si>
  <si>
    <t>https://ra.co/dj/mackygee</t>
  </si>
  <si>
    <t>Marie,</t>
  </si>
  <si>
    <t>marie@monkeytownmusic.com</t>
  </si>
  <si>
    <t>https://ra.co/dj/marckinchen</t>
  </si>
  <si>
    <r>
      <rPr>
        <rFont val="Arial"/>
        <color rgb="FF1155CC"/>
        <sz val="10.0"/>
        <u/>
      </rPr>
      <t>emrresources.ch</t>
    </r>
    <r>
      <rPr>
        <rFont val="Arial"/>
        <color rgb="FF000000"/>
        <sz val="10.0"/>
      </rPr>
      <t xml:space="preserve"> (Mount Kimbie)</t>
    </r>
  </si>
  <si>
    <t>leonardo.salvaro@emrresources.ch</t>
  </si>
  <si>
    <t>https://ra.co/dj/marcobailey</t>
  </si>
  <si>
    <t>Our Own (Amphia, Arpiar)</t>
  </si>
  <si>
    <t>marina@ourown.ro</t>
  </si>
  <si>
    <t>Phuong,</t>
  </si>
  <si>
    <t>phuong@davidlewis.nl</t>
  </si>
  <si>
    <t>https://ra.co/dj/martineyerer</t>
  </si>
  <si>
    <t>The Night League</t>
  </si>
  <si>
    <t>aomanagement@thenightleague.com</t>
  </si>
  <si>
    <t>https://ra.co/dj/mathieufaubourg</t>
  </si>
  <si>
    <t>BLong@wmeentertainment.com</t>
  </si>
  <si>
    <t>https://ra.co/dj/mihaipopoviciu</t>
  </si>
  <si>
    <r>
      <rPr>
        <rFont val="Arial"/>
        <color rgb="FF1155CC"/>
        <sz val="10.0"/>
        <u/>
      </rPr>
      <t>Disconnect.li</t>
    </r>
    <r>
      <rPr>
        <rFont val="Arial"/>
        <color rgb="FF000000"/>
        <sz val="10.0"/>
      </rPr>
      <t xml:space="preserve"> (DJ Plead, Forest Drive West)</t>
    </r>
  </si>
  <si>
    <t>Mark</t>
  </si>
  <si>
    <t>mark@disconnect.li</t>
  </si>
  <si>
    <t>https://ra.co/dj/minilogue</t>
  </si>
  <si>
    <t>Tsz Grp (Guy gerber)</t>
  </si>
  <si>
    <t>MM</t>
  </si>
  <si>
    <t>mm@tszgrp.com</t>
  </si>
  <si>
    <t>https://ra.co/dj/nicfanciulli</t>
  </si>
  <si>
    <t>Niels</t>
  </si>
  <si>
    <t>niels@spektre.nl</t>
  </si>
  <si>
    <t>https://ra.co/dj/nicostojan</t>
  </si>
  <si>
    <t>Juice Club (Ivan Smagghe, Joseph Capriati)</t>
  </si>
  <si>
    <t>info@juiceclub.it</t>
  </si>
  <si>
    <t>https://ra.co/dj/noisia</t>
  </si>
  <si>
    <t>Sounds Famiiliar</t>
  </si>
  <si>
    <t>Ornella,</t>
  </si>
  <si>
    <t>ornella@soundsfamiliar.it</t>
  </si>
  <si>
    <t>https://ra.co/dj/normdeplume</t>
  </si>
  <si>
    <t>Encode Talent (Tale of US)</t>
  </si>
  <si>
    <t>Aurelia,</t>
  </si>
  <si>
    <t>Aurelia@Encodetalent.com</t>
  </si>
  <si>
    <t>https://ra.co/dj/oskarszafraniec</t>
  </si>
  <si>
    <t>This is Music (Bicep)</t>
  </si>
  <si>
    <t>simon@thisismusicltd.com</t>
  </si>
  <si>
    <t>https://ra.co/dj/ramontapia</t>
  </si>
  <si>
    <t>bizarro.life (Australia, Moodymann tours)</t>
  </si>
  <si>
    <t>S,</t>
  </si>
  <si>
    <t>s@bizarro.life</t>
  </si>
  <si>
    <t>https://ra.co/dj/redaxes</t>
  </si>
  <si>
    <t>Higher Ground DE</t>
  </si>
  <si>
    <t>ben@higher-ground.de</t>
  </si>
  <si>
    <t>https://ra.co/dj/ronisize</t>
  </si>
  <si>
    <t>Shifted</t>
  </si>
  <si>
    <t>antoine@imported.fr</t>
  </si>
  <si>
    <t>https://ra.co/dj/sanfranciscobeat</t>
  </si>
  <si>
    <t>Z Records</t>
  </si>
  <si>
    <t>simon@zrecords.ltd.uk</t>
  </si>
  <si>
    <t>https://ra.co/dj/sashacarassi</t>
  </si>
  <si>
    <t>Spike Management (Marcus)</t>
  </si>
  <si>
    <t>marcus@spikemanagement.com</t>
  </si>
  <si>
    <t>https://ra.co/dj/sebastianledger</t>
  </si>
  <si>
    <t>Rough Trade (Curt Keplin)</t>
  </si>
  <si>
    <t>Curt,</t>
  </si>
  <si>
    <t>curt@curtkeplin.com</t>
  </si>
  <si>
    <t>https://ra.co/dj/shibasan</t>
  </si>
  <si>
    <t>Friction</t>
  </si>
  <si>
    <t>Till@thejam.de</t>
  </si>
  <si>
    <t>https://ra.co/dj/silvieloto</t>
  </si>
  <si>
    <t>Mocking Bird Agency (Ishome)</t>
  </si>
  <si>
    <t>TS</t>
  </si>
  <si>
    <t>ts@mocking-bird.net</t>
  </si>
  <si>
    <t>https://ra.co/dj/sofiarodina</t>
  </si>
  <si>
    <t>Solomun</t>
  </si>
  <si>
    <t>management@solomun.org</t>
  </si>
  <si>
    <t>https://ra.co/dj/solomun</t>
  </si>
  <si>
    <t>Primary Talent (Basement Jaxx, Dave Clarke)</t>
  </si>
  <si>
    <t>paul@primarytalent.com</t>
  </si>
  <si>
    <t>https://ra.co/dj/sophielloyd</t>
  </si>
  <si>
    <t>Sub Focus</t>
  </si>
  <si>
    <t>officialhaters@gmail.com</t>
  </si>
  <si>
    <t>https://ra.co/dj/sql/secretcinema</t>
  </si>
  <si>
    <t>Connect Bookings (Titonton, Daniel Bell, Byron the Aquarius)</t>
  </si>
  <si>
    <t>daniel@connectbookings.com</t>
  </si>
  <si>
    <t>https://ra.co/dj/stereocalypse</t>
  </si>
  <si>
    <t>Liaison Artists (Eats Everything, Kim Ann Foxman)</t>
  </si>
  <si>
    <t>andrew@liaisonartists.com</t>
  </si>
  <si>
    <t>ATC Management (Daniel Avery)</t>
  </si>
  <si>
    <t>ed@atcmanagement.com</t>
  </si>
  <si>
    <t>https://ra.co/dj/tirzah</t>
  </si>
  <si>
    <t>Qu Junctions</t>
  </si>
  <si>
    <t>Joe</t>
  </si>
  <si>
    <t>joe@qujunktions.com</t>
  </si>
  <si>
    <t>https://ra.co/dj/tomhades</t>
  </si>
  <si>
    <t>Canopy Artists (Kyle Hall)</t>
  </si>
  <si>
    <t>Amy,</t>
  </si>
  <si>
    <t>Amy@canopyartists.net</t>
  </si>
  <si>
    <t>https://ra.co/dj/urulu</t>
  </si>
  <si>
    <t>Quiet Loud (Moodymann, Daft Punk, Theo Parrish)</t>
  </si>
  <si>
    <t>jsmith@quiet-loud.com</t>
  </si>
  <si>
    <t>https://ra.co/dj/wooyork</t>
  </si>
  <si>
    <t>Zwykle Zycie / Ordinary Life Magazine</t>
  </si>
  <si>
    <t>podhajski@onet.pl</t>
  </si>
  <si>
    <t>https://ra.co/dj/zwyklezycie/ordinarylifemagazine</t>
  </si>
  <si>
    <t xml:space="preserve">Arcade Talent </t>
  </si>
  <si>
    <t>dave@arcade-talent.com</t>
  </si>
  <si>
    <t>https://www.arcade-talent.com/</t>
  </si>
  <si>
    <t>Alma Negra</t>
  </si>
  <si>
    <t>ryan@thepool-london.com</t>
  </si>
  <si>
    <t>https://www.facebook.com/almanegramusic</t>
  </si>
  <si>
    <t>niels@chrisstussy.com</t>
  </si>
  <si>
    <t>https://www.facebook.com/djchrisstussy</t>
  </si>
  <si>
    <t>Crihan</t>
  </si>
  <si>
    <t xml:space="preserve">Ioana, </t>
  </si>
  <si>
    <t xml:space="preserve">ioana@sunrise.ro </t>
  </si>
  <si>
    <t>Gui@dannytenaglia.com</t>
  </si>
  <si>
    <t>Stelar Booking</t>
  </si>
  <si>
    <t>Isabel</t>
  </si>
  <si>
    <t>isabel@stelarbooking.com</t>
  </si>
  <si>
    <t>TOKiMONSTA</t>
  </si>
  <si>
    <t>lewis@2plus2.net</t>
  </si>
  <si>
    <t>a-trak</t>
  </si>
  <si>
    <t>info@tmwrk.net</t>
  </si>
  <si>
    <t xml:space="preserve">Rado, </t>
  </si>
  <si>
    <t>rado@demandartists.com</t>
  </si>
  <si>
    <t>Alan Braxe</t>
  </si>
  <si>
    <t>braxemgmt@gmail.com</t>
  </si>
  <si>
    <t>Anfisa Letyago</t>
  </si>
  <si>
    <t>fabio.lautieri@gmail.com</t>
  </si>
  <si>
    <t>Annie Errez</t>
  </si>
  <si>
    <t>zacharias@fdtn.co.uk</t>
  </si>
  <si>
    <t>Aras (Franziska Harnack)</t>
  </si>
  <si>
    <t>Franziska,</t>
  </si>
  <si>
    <t>franzi@arasmusic.net</t>
  </si>
  <si>
    <t>Arcade Talent</t>
  </si>
  <si>
    <t>Millie,</t>
  </si>
  <si>
    <t>millie@arcade-talent.com</t>
  </si>
  <si>
    <t>Archie Pelago</t>
  </si>
  <si>
    <t>nina@apelago.com</t>
  </si>
  <si>
    <t>BArtist</t>
  </si>
  <si>
    <t>Berit,</t>
  </si>
  <si>
    <t>berit@bartist.net</t>
  </si>
  <si>
    <t>Bossibility</t>
  </si>
  <si>
    <t>maria@069.agency</t>
  </si>
  <si>
    <t>Carl Cox (Lina Kotzian)</t>
  </si>
  <si>
    <t>lina@titan.co.at</t>
  </si>
  <si>
    <t>Carl Cox (Manager - Ian Hussey)</t>
  </si>
  <si>
    <t>jumperis66@gmail.com</t>
  </si>
  <si>
    <t>Carsista (Joshua Byrne)</t>
  </si>
  <si>
    <t>josh@brainmarrow.com</t>
  </si>
  <si>
    <t>stephane.viard@gmail.com</t>
  </si>
  <si>
    <t>Iva,</t>
  </si>
  <si>
    <t>iva@delightmgmt.com</t>
  </si>
  <si>
    <t>Europa Music Management</t>
  </si>
  <si>
    <t>matt@europamusicmanagement.com</t>
  </si>
  <si>
    <t>Floating Points</t>
  </si>
  <si>
    <t>Fergus,</t>
  </si>
  <si>
    <t>fergus@solarmanagement.co.uk</t>
  </si>
  <si>
    <t>Godmode Music (Julia Govor, Justin Cudmore)</t>
  </si>
  <si>
    <t>god@godmodemusic.com</t>
  </si>
  <si>
    <t>Hive Management</t>
  </si>
  <si>
    <t>tom@hivemgmt.net</t>
  </si>
  <si>
    <t>Val,</t>
  </si>
  <si>
    <t>val@rawagency.org</t>
  </si>
  <si>
    <t>Jamie Jones (Jules Jennings)</t>
  </si>
  <si>
    <t>Jules,</t>
  </si>
  <si>
    <t>jules@fm-artists.com</t>
  </si>
  <si>
    <t>Jamz Supernova</t>
  </si>
  <si>
    <t>eva@theblackacre.co.uk</t>
  </si>
  <si>
    <t>jitwam (KAZIM | ENDLESS)</t>
  </si>
  <si>
    <t xml:space="preserve">KR, </t>
  </si>
  <si>
    <t>kr@endlessloveshow.com</t>
  </si>
  <si>
    <t>Kelly Lee Owens, Faithless (ATC management)</t>
  </si>
  <si>
    <t>Clarisse,</t>
  </si>
  <si>
    <t>clarisse@atcmanagement.com</t>
  </si>
  <si>
    <t>KLS Bookings (K-Lone, Luca Lozano)</t>
  </si>
  <si>
    <t>sam@klsbookings.com</t>
  </si>
  <si>
    <t>Lindstrom</t>
  </si>
  <si>
    <t>Lin,</t>
  </si>
  <si>
    <t>management@feedelity.com</t>
  </si>
  <si>
    <t>Lyza (Urbanum)</t>
  </si>
  <si>
    <t>Kuba,</t>
  </si>
  <si>
    <t>kuba@urbanum.net</t>
  </si>
  <si>
    <t>Mathew Herbert</t>
  </si>
  <si>
    <t>Wendy,</t>
  </si>
  <si>
    <t>mherbert.pa@gmail.com</t>
  </si>
  <si>
    <r>
      <rPr>
        <rFont val="Arial"/>
        <color rgb="FF000000"/>
        <sz val="10.0"/>
        <u/>
      </rPr>
      <t>Muise Management (</t>
    </r>
    <r>
      <rPr>
        <rFont val="Arial"/>
        <color rgb="FF000000"/>
        <sz val="10.0"/>
        <u/>
      </rPr>
      <t>SHYGIRL</t>
    </r>
    <r>
      <rPr>
        <rFont val="Arial"/>
        <color rgb="FF000000"/>
        <sz val="10.0"/>
        <u/>
      </rPr>
      <t>)</t>
    </r>
  </si>
  <si>
    <t>sarah@muisemgmt.com</t>
  </si>
  <si>
    <t>Oona Dahl</t>
  </si>
  <si>
    <t>Oona,</t>
  </si>
  <si>
    <t>mgmt@oonadahl.com</t>
  </si>
  <si>
    <t>Patrick I Solid Am</t>
  </si>
  <si>
    <t>p@solid-am.com</t>
  </si>
  <si>
    <t>Paula Temple</t>
  </si>
  <si>
    <t>Laurent@nuit-sauvage.com</t>
  </si>
  <si>
    <t>Phuture West (Jensen Intercepter)</t>
  </si>
  <si>
    <t>Sil</t>
  </si>
  <si>
    <t>sil@phuturewest.com</t>
  </si>
  <si>
    <t>Prins Thomas (Manager)</t>
  </si>
  <si>
    <t xml:space="preserve">Ivaylo, </t>
  </si>
  <si>
    <t>ivaylo@prinsthomas.com</t>
  </si>
  <si>
    <t>Purple Wall Management (Jay Pigeon)</t>
  </si>
  <si>
    <t>jay@purplewall.com</t>
  </si>
  <si>
    <t>Rossi (Amee Martinson)</t>
  </si>
  <si>
    <t>Amee,</t>
  </si>
  <si>
    <t>amee@rossidj.com</t>
  </si>
  <si>
    <t>Rossi (Humza Rajput)</t>
  </si>
  <si>
    <t>Humza,</t>
  </si>
  <si>
    <t>humza@chxf.co</t>
  </si>
  <si>
    <t>humza@prime-culture.com</t>
  </si>
  <si>
    <t>steve@djsasha.com</t>
  </si>
  <si>
    <t xml:space="preserve">Sershall management </t>
  </si>
  <si>
    <t>michael@sershallmanagement.com</t>
  </si>
  <si>
    <t>Session Victim</t>
  </si>
  <si>
    <t>lisa.collins@sessionvictim.com</t>
  </si>
  <si>
    <t xml:space="preserve">Simo Cell </t>
  </si>
  <si>
    <t>Souleiman,</t>
  </si>
  <si>
    <t>souleiman@b-o-l-t.com</t>
  </si>
  <si>
    <t>SNTS</t>
  </si>
  <si>
    <t xml:space="preserve">Xavier, </t>
  </si>
  <si>
    <t>xavier@wallroommusicgroup.com</t>
  </si>
  <si>
    <t>Spar-ks</t>
  </si>
  <si>
    <t>Katrin,</t>
  </si>
  <si>
    <t>katrin@spar-ks.com</t>
  </si>
  <si>
    <t>Speedy,</t>
  </si>
  <si>
    <t>info@hivemanagement.net</t>
  </si>
  <si>
    <t>Squarepusher</t>
  </si>
  <si>
    <t>andy@beatink.com</t>
  </si>
  <si>
    <t>Tale Of Us</t>
  </si>
  <si>
    <t xml:space="preserve">Aurelia, </t>
  </si>
  <si>
    <t>aurelia@after.life</t>
  </si>
  <si>
    <t>The Knife</t>
  </si>
  <si>
    <t>ida@d-e-f.com</t>
  </si>
  <si>
    <t>The KVB (Matt Stuart)</t>
  </si>
  <si>
    <t>matthew@oldworld-newworld.com</t>
  </si>
  <si>
    <t>Ryan@nervemanagement.com</t>
  </si>
  <si>
    <t>Toi Toi Music</t>
  </si>
  <si>
    <t>Isis,</t>
  </si>
  <si>
    <t>i@toitoimusik.com</t>
  </si>
  <si>
    <t>Tusk Management</t>
  </si>
  <si>
    <t>Sheff,</t>
  </si>
  <si>
    <t>sheff@tuskmgmt.com</t>
  </si>
  <si>
    <t>tuskgee (Leon Oakey)</t>
  </si>
  <si>
    <t>Leon,</t>
  </si>
  <si>
    <t>leon@tuskegeelife.com</t>
  </si>
  <si>
    <t>Victor Calderone</t>
  </si>
  <si>
    <t>nick@repeatandrinse.com</t>
  </si>
  <si>
    <t>Vince Watson (Karen Holland)</t>
  </si>
  <si>
    <t>kizzyartistmanagement@gmail.com</t>
  </si>
  <si>
    <t>Vitess (Manager)</t>
  </si>
  <si>
    <t>Arnaud</t>
  </si>
  <si>
    <t>arnaud@chevry-agency.com</t>
  </si>
  <si>
    <t>XL Recordings (mgmt: @joy_orbison_ / @overmono / @blawan_ternesc)</t>
  </si>
  <si>
    <t>williamaspden@xlrecordings.com</t>
  </si>
  <si>
    <t>285 Group (Graeme Stewart)</t>
  </si>
  <si>
    <t>Graeme,</t>
  </si>
  <si>
    <t>gs@285.group</t>
  </si>
  <si>
    <t>Alberto Ferrari</t>
  </si>
  <si>
    <t>af@albertoferrari.com</t>
  </si>
  <si>
    <t>Charlie Sparks (ELEKTRA)</t>
  </si>
  <si>
    <t>alex@elektrasparks.com</t>
  </si>
  <si>
    <t>Headie One (Management) Warner music</t>
  </si>
  <si>
    <t>nathan.tettey@warnermusic.com</t>
  </si>
  <si>
    <t>Honey Dijon (Until the dawn)</t>
  </si>
  <si>
    <t>sam@untilthedawn.com</t>
  </si>
  <si>
    <t>Joseph Capiriati (Sarah Sparta)</t>
  </si>
  <si>
    <t>sarah@josephcapriati.com</t>
  </si>
  <si>
    <t>Jospeh Capriati (Tony Esposito)</t>
  </si>
  <si>
    <t>tony@josephcapriati.com</t>
  </si>
  <si>
    <t>Moodymann</t>
  </si>
  <si>
    <t>Cleo,</t>
  </si>
  <si>
    <t>CLEO@mahoganimusic.com</t>
  </si>
  <si>
    <t>Octave One (Management)</t>
  </si>
  <si>
    <t>kattylange@430west.com</t>
  </si>
  <si>
    <t>Sven Vath (Patricia Della Bella)</t>
  </si>
  <si>
    <t>patricia@studiovaeth.net</t>
  </si>
  <si>
    <t>People Machines (adana twins)</t>
  </si>
  <si>
    <t>marco@people-machines.com</t>
  </si>
  <si>
    <t>https://ra.co/dj/adriatique</t>
  </si>
  <si>
    <t>Flip,</t>
  </si>
  <si>
    <t>flip@octopus-agents.com</t>
  </si>
  <si>
    <t>Alessio Viggiano</t>
  </si>
  <si>
    <t>connect@ananana.xyz</t>
  </si>
  <si>
    <t>https://ra.co/dj/ana</t>
  </si>
  <si>
    <t>Alex Virgo</t>
  </si>
  <si>
    <t>Rick</t>
  </si>
  <si>
    <t>rick.mgt@gmail.com</t>
  </si>
  <si>
    <t>https://ra.co/dj/andrade</t>
  </si>
  <si>
    <t>MDM Artists (Judge Jules (North America), Bassnectar, Matt Darey)</t>
  </si>
  <si>
    <t>Marci</t>
  </si>
  <si>
    <t>marci@mdmartists.com</t>
  </si>
  <si>
    <t>Anabel Englund</t>
  </si>
  <si>
    <t>jon@liaisonartists.com</t>
  </si>
  <si>
    <t>https://ra.co/dj/ardalan</t>
  </si>
  <si>
    <t>Batish</t>
  </si>
  <si>
    <t xml:space="preserve">Batish, </t>
  </si>
  <si>
    <t>batishmusic@gmail.com</t>
  </si>
  <si>
    <t>Jean Pierre</t>
  </si>
  <si>
    <t>Mitch</t>
  </si>
  <si>
    <t>mitch@jeanpierrenyc.com</t>
  </si>
  <si>
    <t>https://ra.co/dj/baauer</t>
  </si>
  <si>
    <t>Antenna Happy</t>
  </si>
  <si>
    <t>emily@jadeanvilcollective.com</t>
  </si>
  <si>
    <t>https://ra.co/dj/bambounou</t>
  </si>
  <si>
    <t>Italoboyz</t>
  </si>
  <si>
    <t>SC</t>
  </si>
  <si>
    <t>sc@infactmusic.com</t>
  </si>
  <si>
    <t>https://ra.co/dj/bluehour</t>
  </si>
  <si>
    <t>Are One Management</t>
  </si>
  <si>
    <t>Scott</t>
  </si>
  <si>
    <t>scott@areonemanagement.com</t>
  </si>
  <si>
    <t>https://ra.co/dj/bokbok</t>
  </si>
  <si>
    <t>Forward Motion Artists</t>
  </si>
  <si>
    <t xml:space="preserve">Attilio, </t>
  </si>
  <si>
    <t>attilio@fm-artists.com</t>
  </si>
  <si>
    <t>SK Artists</t>
  </si>
  <si>
    <t>Sophie</t>
  </si>
  <si>
    <t>Sophie@skartists.com</t>
  </si>
  <si>
    <t>https://ra.co/dj/cassy</t>
  </si>
  <si>
    <t>alexander@dbnr.be</t>
  </si>
  <si>
    <t>https://ra.co/dj/charlottedewitte</t>
  </si>
  <si>
    <t>Javi Sampol</t>
  </si>
  <si>
    <t>Adriano,</t>
  </si>
  <si>
    <t>adriano@5d-records.de</t>
  </si>
  <si>
    <t>https://ra.co/dj/chrisdiperri</t>
  </si>
  <si>
    <t>alexmontoyaalmeida@gmail.com</t>
  </si>
  <si>
    <t>https://ra.co/dj/christiansmith</t>
  </si>
  <si>
    <t xml:space="preserve">Jaume, </t>
  </si>
  <si>
    <t>jaume@miraclemgmt.com</t>
  </si>
  <si>
    <r>
      <rPr>
        <rFont val="Arial"/>
        <color rgb="FF1155CC"/>
        <sz val="10.0"/>
        <u/>
      </rPr>
      <t>Alr.me.uk</t>
    </r>
    <r>
      <rPr>
        <rFont val="Arial"/>
        <color rgb="FF000000"/>
        <sz val="10.0"/>
      </rPr>
      <t xml:space="preserve"> (Jesse Rose)</t>
    </r>
  </si>
  <si>
    <t>Ana,</t>
  </si>
  <si>
    <t>ana@alr.me.uk</t>
  </si>
  <si>
    <t>https://ra.co/dj/craigrichards</t>
  </si>
  <si>
    <t xml:space="preserve">Marjan, </t>
  </si>
  <si>
    <t>marjan@alexmontoya.es</t>
  </si>
  <si>
    <t>https://ra.co/dj/cristianvarela</t>
  </si>
  <si>
    <r>
      <rPr>
        <rFont val="Arial"/>
        <color rgb="FF1155CC"/>
        <sz val="10.0"/>
        <u/>
      </rPr>
      <t>Poly.am</t>
    </r>
    <r>
      <rPr>
        <rFont val="Arial"/>
        <color rgb="FF000000"/>
        <sz val="10.0"/>
      </rPr>
      <t xml:space="preserve"> (Shanti Celeste)</t>
    </r>
  </si>
  <si>
    <t>Kim</t>
  </si>
  <si>
    <t>kim@poly.am</t>
  </si>
  <si>
    <t>https://ra.co/dj/digitalism</t>
  </si>
  <si>
    <t>MN2S</t>
  </si>
  <si>
    <t>Quentin</t>
  </si>
  <si>
    <t>quentin@mn2s.com</t>
  </si>
  <si>
    <t>https://ra.co/dj/djez</t>
  </si>
  <si>
    <t>Triple Threat Management (Roger Sanchez)</t>
  </si>
  <si>
    <t>Neil</t>
  </si>
  <si>
    <t>neil@triplethreatmgmt.com</t>
  </si>
  <si>
    <t>https://ra.co/dj/djrolando</t>
  </si>
  <si>
    <t xml:space="preserve">Really Happening </t>
  </si>
  <si>
    <t>Alison,</t>
  </si>
  <si>
    <t>alison@reallyhappening.com</t>
  </si>
  <si>
    <t>https://ra.co/dj/dorianconcept</t>
  </si>
  <si>
    <t>Cultivate Management</t>
  </si>
  <si>
    <t xml:space="preserve">Chase, </t>
  </si>
  <si>
    <t>chase@cultivatemgmt.net</t>
  </si>
  <si>
    <t>https://ra.co/dj/eagles&amp;butterflies</t>
  </si>
  <si>
    <t>Twenty-Two Management</t>
  </si>
  <si>
    <t>promos@twentytwo-management.com</t>
  </si>
  <si>
    <t>Ugo Sanchez Management</t>
  </si>
  <si>
    <t>Ugo</t>
  </si>
  <si>
    <t>ugosanchez@gmail.com</t>
  </si>
  <si>
    <t>Fabio Florido</t>
  </si>
  <si>
    <t>olivia@fabioflorido.com</t>
  </si>
  <si>
    <t>https://ra.co/dj/fabioflorido</t>
  </si>
  <si>
    <t>info@warmagency.com</t>
  </si>
  <si>
    <t>https://ra.co/dj/gerdjanson</t>
  </si>
  <si>
    <t>NGE Boooking (Jamie Jones, Patrick Topping, Alan Fitzpatrick)</t>
  </si>
  <si>
    <t>luke@nge-booking.com</t>
  </si>
  <si>
    <t>https://ra.co/dj/giovannidamico</t>
  </si>
  <si>
    <t>We are NL</t>
  </si>
  <si>
    <t>Peter</t>
  </si>
  <si>
    <t>peter@wearee.nl</t>
  </si>
  <si>
    <t>https://ra.co/dj/greenvelvet</t>
  </si>
  <si>
    <t>Analog A (Chelina Manuhutu/ Chris Liebing)</t>
  </si>
  <si>
    <t>Michelle</t>
  </si>
  <si>
    <t>michelle@analog-a.com</t>
  </si>
  <si>
    <t>https://ra.co/dj/harveysutherland</t>
  </si>
  <si>
    <t>Paola</t>
  </si>
  <si>
    <t>paola@elioriso.com</t>
  </si>
  <si>
    <t>https://ra.co/dj/haters</t>
  </si>
  <si>
    <t>Lee Burriidge</t>
  </si>
  <si>
    <t>Karlav</t>
  </si>
  <si>
    <t>karlav@detroitwax.com</t>
  </si>
  <si>
    <t>https://ra.co/dj/hector</t>
  </si>
  <si>
    <t>Leonardo Gonnelli</t>
  </si>
  <si>
    <t>Jelle</t>
  </si>
  <si>
    <t>jellemeeuwsen@gmail.com</t>
  </si>
  <si>
    <t>https://ra.co/dj/hotsince82</t>
  </si>
  <si>
    <t>Kelly</t>
  </si>
  <si>
    <t>kelly@wearee.nl</t>
  </si>
  <si>
    <t>https://ra.co/dj/ichisan</t>
  </si>
  <si>
    <t>II Faces</t>
  </si>
  <si>
    <t>ivan@giasaiagency.com</t>
  </si>
  <si>
    <t>https://ra.co/dj/iifaces</t>
  </si>
  <si>
    <t>JM - Mgmt</t>
  </si>
  <si>
    <t>oliver@jm-mgmt.com</t>
  </si>
  <si>
    <t>https://ra.co/dj/iuly.b</t>
  </si>
  <si>
    <t>Still Hot Berlin (Gorge, Mihai Popoviciu, Markus Homm)</t>
  </si>
  <si>
    <t>benny@stillhotberlin.com</t>
  </si>
  <si>
    <t>https://ra.co/dj/jacquesgreene</t>
  </si>
  <si>
    <t>Dionne,</t>
  </si>
  <si>
    <t>dionne@jamiejones.com</t>
  </si>
  <si>
    <t>https://ra.co/dj/jamiejones</t>
  </si>
  <si>
    <t>die-rezeption</t>
  </si>
  <si>
    <t>Patrick</t>
  </si>
  <si>
    <t>patrick@die-rezeption.com</t>
  </si>
  <si>
    <t>https://ra.co/dj/jimmyedgar</t>
  </si>
  <si>
    <t>Luke</t>
  </si>
  <si>
    <t>luke@thisismusicltd.com</t>
  </si>
  <si>
    <t>https://ra.co/dj/joelmull</t>
  </si>
  <si>
    <t>Nicolas</t>
  </si>
  <si>
    <t>nicolas.caccaviello@gmail.com</t>
  </si>
  <si>
    <t>https://ra.co/dj/johannesalbert</t>
  </si>
  <si>
    <t>i Am Management (Macky Gee)</t>
  </si>
  <si>
    <t>info@iammanagement.nl</t>
  </si>
  <si>
    <t>https://ra.co/dj/joycemuniz</t>
  </si>
  <si>
    <t>agentur-grimm.com</t>
  </si>
  <si>
    <t>felix@agentur-grimm.com</t>
  </si>
  <si>
    <t>https://ra.co/dj/karizma</t>
  </si>
  <si>
    <t>Ken Spieker</t>
  </si>
  <si>
    <t>jake@maisonlabel.co.uk</t>
  </si>
  <si>
    <t>https://ra.co/dj/kenspieker</t>
  </si>
  <si>
    <t>bc dgtl (Jeremy Olander)</t>
  </si>
  <si>
    <t>alex@bc-dgtl.com</t>
  </si>
  <si>
    <t>https://ra.co/dj/khen/jeremyolander</t>
  </si>
  <si>
    <t>Kollektiv Turmstrasse</t>
  </si>
  <si>
    <t xml:space="preserve">Ronja, </t>
  </si>
  <si>
    <t>ronja@kollektiv-turmstrasse.de</t>
  </si>
  <si>
    <t>https://ra.co/dj/kollektivturmstrasse</t>
  </si>
  <si>
    <t>Coley</t>
  </si>
  <si>
    <t>Coley,</t>
  </si>
  <si>
    <t>coley079@hotmail.com</t>
  </si>
  <si>
    <t>https://ra.co/dj/lonely</t>
  </si>
  <si>
    <t>Twelve Notes (AFFKT, Just Her)</t>
  </si>
  <si>
    <t>Bianca,</t>
  </si>
  <si>
    <t>bianca@twelve-notes.net</t>
  </si>
  <si>
    <t>Jerred</t>
  </si>
  <si>
    <t>jerred@ellumaudio.com</t>
  </si>
  <si>
    <t xml:space="preserve">Gernot, </t>
  </si>
  <si>
    <t>gernot@voltagecircus.com</t>
  </si>
  <si>
    <t>https://ra.co/dj/magdalena</t>
  </si>
  <si>
    <t>nora@culte.be</t>
  </si>
  <si>
    <t>https://ra.co/dj/mak&amp;pasteman</t>
  </si>
  <si>
    <t>Omen Management (Dec Duffy)</t>
  </si>
  <si>
    <t>stacey@omenmanagement.com</t>
  </si>
  <si>
    <t>https://ra.co/dj/masoncollective</t>
  </si>
  <si>
    <t>Deadcode Hungary</t>
  </si>
  <si>
    <t>Andris,</t>
  </si>
  <si>
    <t>andris@deadcode.hu</t>
  </si>
  <si>
    <t>https://ra.co/dj/matthewdear</t>
  </si>
  <si>
    <t>Norm De Plume</t>
  </si>
  <si>
    <t>Janouk,</t>
  </si>
  <si>
    <t>janoukvanbeek@gmail.com</t>
  </si>
  <si>
    <t>Micah Baxter</t>
  </si>
  <si>
    <t xml:space="preserve">Micah, </t>
  </si>
  <si>
    <t>archie@groovinuk.com</t>
  </si>
  <si>
    <t>https://ra.co/dj/micahbaxter</t>
  </si>
  <si>
    <t>TFW Music Management (Alex Niggemann / Butch / Denis Horvat)</t>
  </si>
  <si>
    <t>till@tfwmusic.management</t>
  </si>
  <si>
    <t>https://ra.co/dj/newman</t>
  </si>
  <si>
    <t>Dsknnect (Andhim, Chus, Booka Shade)</t>
  </si>
  <si>
    <t>danikoala@dskonnect.com</t>
  </si>
  <si>
    <t>https://ra.co/dj/normanjay</t>
  </si>
  <si>
    <t>Oceanvs Orientalis</t>
  </si>
  <si>
    <t>giacomo@clandestine-artists.com</t>
  </si>
  <si>
    <t>https://ra.co/dj/oceanvsorientalis</t>
  </si>
  <si>
    <t>pascal_muehlhausen@senso-sounds.net</t>
  </si>
  <si>
    <t>Our Own (Management)</t>
  </si>
  <si>
    <t>bogdan@ourown.ro</t>
  </si>
  <si>
    <t>https://ra.co/dj/ourown</t>
  </si>
  <si>
    <r>
      <rPr>
        <rFont val="Arial"/>
        <color rgb="FF1155CC"/>
        <sz val="10.0"/>
        <u/>
      </rPr>
      <t>sequenc.es</t>
    </r>
    <r>
      <rPr>
        <rFont val="Arial"/>
        <color rgb="FF000000"/>
        <sz val="10.0"/>
      </rPr>
      <t xml:space="preserve"> (Rodriguez Jr)</t>
    </r>
  </si>
  <si>
    <t>mark@sequenc.es</t>
  </si>
  <si>
    <t>marcushenrikssonmanagement@gmail.com</t>
  </si>
  <si>
    <t>https://ra.co/dj/rivastarr</t>
  </si>
  <si>
    <t>Rex The Agency</t>
  </si>
  <si>
    <t>kim@rextheagency.com</t>
  </si>
  <si>
    <t>https://ra.co/dj/robstillekens</t>
  </si>
  <si>
    <t>Rush Management</t>
  </si>
  <si>
    <t>sebfarran@rushmanagement.fr</t>
  </si>
  <si>
    <t>https://ra.co/dj/rozaterenzi</t>
  </si>
  <si>
    <t>Support-agency</t>
  </si>
  <si>
    <t>oliver@support-agency.com</t>
  </si>
  <si>
    <t>https://ra.co/dj/sandrien</t>
  </si>
  <si>
    <t>Noel,</t>
  </si>
  <si>
    <t>noel@plusplusplusplus.com</t>
  </si>
  <si>
    <t>Skream</t>
  </si>
  <si>
    <t>oliver@tapmgmt.com</t>
  </si>
  <si>
    <t>https://ra.co/dj/secretsundaze</t>
  </si>
  <si>
    <t xml:space="preserve">Return Booking </t>
  </si>
  <si>
    <t>Maralina</t>
  </si>
  <si>
    <t>maralina@return-booking.com</t>
  </si>
  <si>
    <t>https://ra.co/dj/simianmobiledisco</t>
  </si>
  <si>
    <t>Alkemy music Spaniol (Management)</t>
  </si>
  <si>
    <t xml:space="preserve">Mariana, </t>
  </si>
  <si>
    <t>mariana@alkemymusic.com</t>
  </si>
  <si>
    <t>https://ra.co/dj/spaniol</t>
  </si>
  <si>
    <t>matthew@mn2s.com</t>
  </si>
  <si>
    <t>https://ra.co/dj/steaward</t>
  </si>
  <si>
    <t>I am Management (mobilee artists)</t>
  </si>
  <si>
    <t>ralf@i-am-mgmt.com</t>
  </si>
  <si>
    <t>https://ra.co/dj/themba</t>
  </si>
  <si>
    <t>Tap Management</t>
  </si>
  <si>
    <t>info@tapmgmt.com</t>
  </si>
  <si>
    <t>https://ra.co/dj/tyreecooper</t>
  </si>
  <si>
    <t xml:space="preserve">Matej, </t>
  </si>
  <si>
    <t>matej@umek.si</t>
  </si>
  <si>
    <t>Alex Montaya (Giovanni Damico)</t>
  </si>
  <si>
    <t xml:space="preserve">am@alexmontoya.es
</t>
  </si>
  <si>
    <t>https://ra.co/dj/uner</t>
  </si>
  <si>
    <t>Paulinho,</t>
  </si>
  <si>
    <t>paulinho@luchalibreaudio.com.br</t>
  </si>
  <si>
    <t>https://ra.co/dj/updateordie</t>
  </si>
  <si>
    <t>SIL (Sakskøbing)</t>
  </si>
  <si>
    <t>info@sakskobing.net</t>
  </si>
  <si>
    <t>https://ra.co/dj/vaal</t>
  </si>
  <si>
    <t>management.andrewsoul@gmail.com</t>
  </si>
  <si>
    <t>https://ra.co/dj/vangeliskostoxenakis</t>
  </si>
  <si>
    <t xml:space="preserve">Grillo, </t>
  </si>
  <si>
    <t>grillo@beatoflife.it</t>
  </si>
  <si>
    <t>https://ra.co/dj/vito</t>
  </si>
  <si>
    <t>phil@mindsalikemgmt.com</t>
  </si>
  <si>
    <t>Underground Artists</t>
  </si>
  <si>
    <t>danny@underground-artists.com</t>
  </si>
  <si>
    <t>https://ra.co/dj/vltra</t>
  </si>
  <si>
    <t>N</t>
  </si>
  <si>
    <t>nrukmana@voanews.com</t>
  </si>
  <si>
    <t>https://ra.co/dj/voiceofamerica</t>
  </si>
  <si>
    <t>When We Dip Managemenr</t>
  </si>
  <si>
    <t xml:space="preserve">Dermot, </t>
  </si>
  <si>
    <t>dermot@dipartist.management</t>
  </si>
  <si>
    <t>https://ra.co/dj/whenwedipxyz</t>
  </si>
  <si>
    <t>YokoO</t>
  </si>
  <si>
    <t>contact@trsnds.com</t>
  </si>
  <si>
    <t>https://ra.co/dj/yokoo</t>
  </si>
  <si>
    <t>district25.nl</t>
  </si>
  <si>
    <t>joris@district25.nl</t>
  </si>
  <si>
    <t>https://ra.co/dj/zestagency</t>
  </si>
  <si>
    <t>management@adriatique.ch</t>
  </si>
  <si>
    <t>https://www.facebook.com/adriatiqueofficial</t>
  </si>
  <si>
    <t>DJOKO</t>
  </si>
  <si>
    <t>n@avmetronome.net</t>
  </si>
  <si>
    <t>https://www.facebook.com/DJOKOCOLOGNE</t>
  </si>
  <si>
    <t xml:space="preserve">Djosh </t>
  </si>
  <si>
    <t>Giovannu</t>
  </si>
  <si>
    <t>giovanni.oriani07@gmail.com</t>
  </si>
  <si>
    <t>https://www.facebook.com/DjoshGiovanniOriani</t>
  </si>
  <si>
    <t>Joren Edwards</t>
  </si>
  <si>
    <t>Marcella@extractmanagement.com</t>
  </si>
  <si>
    <t>https://www.facebook.com/jorenedwardsdj</t>
  </si>
  <si>
    <t>Nandu</t>
  </si>
  <si>
    <t xml:space="preserve">Sanny, </t>
  </si>
  <si>
    <t>sanny@captartists.de</t>
  </si>
  <si>
    <t>https://www.facebook.com/nanduofficial</t>
  </si>
  <si>
    <t>Swoy</t>
  </si>
  <si>
    <t>maria@shantiradio.com</t>
  </si>
  <si>
    <t>https://www.facebook.com/swoymusic/</t>
  </si>
  <si>
    <t xml:space="preserve">Robyn, </t>
  </si>
  <si>
    <t>robyn@alanfitzpatrickmusic.com</t>
  </si>
  <si>
    <t>AM Management (Amrit Malkani)</t>
  </si>
  <si>
    <t>amrit@ammanagement.info</t>
  </si>
  <si>
    <t>Analog A (Chelina Manuhutu, Davide Squillace)</t>
  </si>
  <si>
    <t>ian@analog-a.com</t>
  </si>
  <si>
    <t>Analog A (Josh Wink, Guti)</t>
  </si>
  <si>
    <t>Dnus,</t>
  </si>
  <si>
    <t>dnus@analog-a.com</t>
  </si>
  <si>
    <r>
      <rPr>
        <rFont val="Arial"/>
        <color rgb="FF000000"/>
        <sz val="10.0"/>
        <u/>
      </rPr>
      <t>Analog Montaya (</t>
    </r>
    <r>
      <rPr>
        <rFont val="Arial"/>
        <color rgb="FF000000"/>
        <sz val="10.0"/>
        <u/>
      </rPr>
      <t>Chelina Manuhutu</t>
    </r>
    <r>
      <rPr>
        <rFont val="Arial"/>
        <color rgb="FF000000"/>
        <sz val="10.0"/>
        <u/>
      </rPr>
      <t>)</t>
    </r>
  </si>
  <si>
    <t xml:space="preserve">alex@analog-a.com </t>
  </si>
  <si>
    <t>aomgmt@thenightleague.com</t>
  </si>
  <si>
    <t>jordi@annatur.es</t>
  </si>
  <si>
    <t>AXEPT MANAGEMENT</t>
  </si>
  <si>
    <t>Katiuska,</t>
  </si>
  <si>
    <t>naterakatiuska@gmail.com</t>
  </si>
  <si>
    <t>Charlie Canavan</t>
  </si>
  <si>
    <t>mail@charliecanavan.com</t>
  </si>
  <si>
    <t>Charlie Hedges BBC</t>
  </si>
  <si>
    <t>alex@shdbmanagement.com</t>
  </si>
  <si>
    <t>Coalition talent</t>
  </si>
  <si>
    <t>dan@coalitiontalent.com</t>
  </si>
  <si>
    <t>Cooke</t>
  </si>
  <si>
    <t>Cooke,</t>
  </si>
  <si>
    <t>management.cooke@gmail.com</t>
  </si>
  <si>
    <t>Copyright</t>
  </si>
  <si>
    <t>greg@palmartists.com</t>
  </si>
  <si>
    <t>Darius,</t>
  </si>
  <si>
    <t>dariustourmanager@outlook.com</t>
  </si>
  <si>
    <t>Denis Sulta</t>
  </si>
  <si>
    <t>sarah@locketmanagement.com</t>
  </si>
  <si>
    <t>DJ EZ (Manager)</t>
  </si>
  <si>
    <t>paul@paulmarini.com</t>
  </si>
  <si>
    <t>DJ W!Ld</t>
  </si>
  <si>
    <t>Inessa,</t>
  </si>
  <si>
    <t>INESSARAUM@gmail.com</t>
  </si>
  <si>
    <t xml:space="preserve">EdiP </t>
  </si>
  <si>
    <t>Miguel@causebooking.com</t>
  </si>
  <si>
    <t>Effect Management</t>
  </si>
  <si>
    <t>Carsten</t>
  </si>
  <si>
    <t>carsten@effect-mgmt.com</t>
  </si>
  <si>
    <t>Eli &amp; Fur (Management)</t>
  </si>
  <si>
    <t>Kelly,</t>
  </si>
  <si>
    <t>kelly@littleempiremusic.com</t>
  </si>
  <si>
    <t>Fabio Santos</t>
  </si>
  <si>
    <t>luuk@ever-more.nl</t>
  </si>
  <si>
    <t xml:space="preserve">FCL (Bookings) </t>
  </si>
  <si>
    <t>Toon,</t>
  </si>
  <si>
    <t>toon@kazz.be</t>
  </si>
  <si>
    <r>
      <rPr>
        <rFont val="Arial"/>
        <color rgb="FF000000"/>
        <sz val="10.0"/>
        <u/>
      </rPr>
      <t>Guillaume (</t>
    </r>
    <r>
      <rPr>
        <rFont val="Arial"/>
        <color rgb="FF000000"/>
        <sz val="10.0"/>
        <u/>
      </rPr>
      <t>Mathame</t>
    </r>
    <r>
      <rPr>
        <rFont val="Arial"/>
        <color rgb="FF000000"/>
        <sz val="10.0"/>
        <u/>
      </rPr>
      <t>, Neo, Lyke Music)</t>
    </r>
  </si>
  <si>
    <t>Guillaume</t>
  </si>
  <si>
    <t>guillaume.thollet@gmail.com</t>
  </si>
  <si>
    <t>Guy Mantzur</t>
  </si>
  <si>
    <t>personalassistant@guymantzur.com</t>
  </si>
  <si>
    <t>Philly,</t>
  </si>
  <si>
    <t>philly@hannahwants.com</t>
  </si>
  <si>
    <t>Harvey Mckay</t>
  </si>
  <si>
    <t>Lars@myfavouritefreaks.com</t>
  </si>
  <si>
    <t>Imbue &amp; Rojid (Christian Mas)</t>
  </si>
  <si>
    <t>mastalentmanagement@gmail.com</t>
  </si>
  <si>
    <t>Jelsen / Simmo</t>
  </si>
  <si>
    <t xml:space="preserve">Jelsen, </t>
  </si>
  <si>
    <t>bookings@obpmusicltd.co.uk</t>
  </si>
  <si>
    <t xml:space="preserve">Genny, </t>
  </si>
  <si>
    <t>genny@parallel-mngmt.com</t>
  </si>
  <si>
    <r>
      <rPr>
        <rFont val="Arial"/>
        <color rgb="FF000000"/>
        <sz val="10.0"/>
        <u/>
      </rPr>
      <t>KAS:ST</t>
    </r>
    <r>
      <rPr>
        <rFont val="Arial"/>
        <color rgb="FF000000"/>
        <sz val="10.0"/>
        <u/>
      </rPr>
      <t>, The Hacker, Mind Against</t>
    </r>
  </si>
  <si>
    <t>etienne.heraud@gmail.com</t>
  </si>
  <si>
    <t xml:space="preserve">Mathame </t>
  </si>
  <si>
    <t>guillaume.mathame@gmail.com</t>
  </si>
  <si>
    <t>Michele Giuffrida</t>
  </si>
  <si>
    <t>michele@asidemanagement.com</t>
  </si>
  <si>
    <t>Miracle Management (Fernando)</t>
  </si>
  <si>
    <t xml:space="preserve">Fernando, </t>
  </si>
  <si>
    <t>fernando@miraclemgmt.com</t>
  </si>
  <si>
    <t>Natascha Schorer</t>
  </si>
  <si>
    <t>Natascha,</t>
  </si>
  <si>
    <t>natascha@theweirdandthewonderful.com</t>
  </si>
  <si>
    <t>Nayve (Animal Crossing)</t>
  </si>
  <si>
    <t>paul@theweirdandthewonderful.com</t>
  </si>
  <si>
    <t>Nerve Management</t>
  </si>
  <si>
    <t>Ellie,</t>
  </si>
  <si>
    <t>ellie@nervemanagement.com</t>
  </si>
  <si>
    <t>chris@stilvortalent.de</t>
  </si>
  <si>
    <t>People Machines</t>
  </si>
  <si>
    <t>kai@people-machines.com</t>
  </si>
  <si>
    <t>Pete Goodig Management</t>
  </si>
  <si>
    <t>petegooding@mac.com</t>
  </si>
  <si>
    <t>Pete gooding management</t>
  </si>
  <si>
    <t>pete@petegoodingmanagement.com</t>
  </si>
  <si>
    <r>
      <rPr>
        <rFont val="Arial"/>
        <color rgb="FF000000"/>
        <sz val="10.0"/>
        <u/>
      </rPr>
      <t>Prime Culture (</t>
    </r>
    <r>
      <rPr>
        <rFont val="Arial"/>
        <color rgb="FF000000"/>
        <sz val="10.0"/>
        <u/>
      </rPr>
      <t>Michael Bibi</t>
    </r>
    <r>
      <rPr>
        <rFont val="Arial"/>
        <color rgb="FF000000"/>
        <sz val="10.0"/>
        <u/>
      </rPr>
      <t>)</t>
    </r>
  </si>
  <si>
    <t>alberto@prime-culture.com</t>
  </si>
  <si>
    <t xml:space="preserve">Redom Agencia </t>
  </si>
  <si>
    <t>redomagencia@gmail.com</t>
  </si>
  <si>
    <t>Rick Scholing</t>
  </si>
  <si>
    <t>rick@heldeeprecords.com</t>
  </si>
  <si>
    <t>Nikita,</t>
  </si>
  <si>
    <t>nikita@bitbirdofficial.com</t>
  </si>
  <si>
    <t>Scon</t>
  </si>
  <si>
    <t xml:space="preserve">Lucy, </t>
  </si>
  <si>
    <t>lucy@pssbookings.com</t>
  </si>
  <si>
    <t>Hannes@exs-management.co.uk</t>
  </si>
  <si>
    <t>Smoud Beats</t>
  </si>
  <si>
    <t>yuri@attackbooking.net</t>
  </si>
  <si>
    <t>STEFANO NOFERINI &amp; HITO</t>
  </si>
  <si>
    <t>mizar@demandartists.com</t>
  </si>
  <si>
    <t>labelmanagement@suara-music.com</t>
  </si>
  <si>
    <t xml:space="preserve">Phuong, </t>
  </si>
  <si>
    <t>phuong@technasia.com</t>
  </si>
  <si>
    <t>The Weird &amp; The Wonderful</t>
  </si>
  <si>
    <t>info@theweirdandthewonderful.com</t>
  </si>
  <si>
    <t>Marysia,</t>
  </si>
  <si>
    <t>marysia@theweirdandthewonderful.com</t>
  </si>
  <si>
    <t>Thee Cool Cats</t>
  </si>
  <si>
    <t>Lorena,</t>
  </si>
  <si>
    <t>Lorena@vagome.com</t>
  </si>
  <si>
    <t>Mizar@mindsalikemgmt.com</t>
  </si>
  <si>
    <t>VLTRA</t>
  </si>
  <si>
    <t>daizenberg1@gmail.com</t>
  </si>
  <si>
    <t>ec.digitalagency@gmail.com</t>
  </si>
  <si>
    <t>Werk (Antonio Boldrini)</t>
  </si>
  <si>
    <t>werk.italia@gmail.com</t>
  </si>
  <si>
    <t>Will Clarke (Ryan King)</t>
  </si>
  <si>
    <t>ryank@threesixzero.com</t>
  </si>
  <si>
    <t>Zombies in Miami (Marco)</t>
  </si>
  <si>
    <t>marco@borninmexico.tv</t>
  </si>
  <si>
    <t>285 Group (CK)</t>
  </si>
  <si>
    <t>Ck,</t>
  </si>
  <si>
    <t>ck@285.group</t>
  </si>
  <si>
    <t>Gaiser</t>
  </si>
  <si>
    <t>m@jongaiser.com</t>
  </si>
  <si>
    <t>Jackmode Agency</t>
  </si>
  <si>
    <t>elisa@jm-mgmt.com</t>
  </si>
  <si>
    <t xml:space="preserve">Joshua, </t>
  </si>
  <si>
    <t>joshua@lgrp.co</t>
  </si>
  <si>
    <t>Mad Again / Kora</t>
  </si>
  <si>
    <t>Roya</t>
  </si>
  <si>
    <t>roya@pishiagency.com</t>
  </si>
  <si>
    <t>Simina Grigoriu</t>
  </si>
  <si>
    <t>luke@theechoagency.com</t>
  </si>
  <si>
    <t>press@umek.si</t>
  </si>
  <si>
    <t>Vicky Taylor</t>
  </si>
  <si>
    <t>vicky@truelove.co.uk</t>
  </si>
  <si>
    <t>X mix productions (Armand van Helden)</t>
  </si>
  <si>
    <t>Dan@xmixproductions.com</t>
  </si>
  <si>
    <t xml:space="preserve">Masha, </t>
  </si>
  <si>
    <t>masha@xmixproductions.com</t>
  </si>
  <si>
    <t xml:space="preserve">Boris Brejcha </t>
  </si>
  <si>
    <t>alex@circlemusic.net</t>
  </si>
  <si>
    <t>https://ra.co/dj/alexflatner</t>
  </si>
  <si>
    <t>alexflatner@me.com</t>
  </si>
  <si>
    <t>Ask My Management</t>
  </si>
  <si>
    <t>Michael.weicker@askmymanagement.com</t>
  </si>
  <si>
    <t>https://ra.co/dj/calebcalloway</t>
  </si>
  <si>
    <t>Claptone</t>
  </si>
  <si>
    <t>mgmt@claptone.com</t>
  </si>
  <si>
    <t>https://ra.co/dj/claptone</t>
  </si>
  <si>
    <t>Chris Lake (Management)</t>
  </si>
  <si>
    <t>Gio,</t>
  </si>
  <si>
    <t>Gio@ayita.com</t>
  </si>
  <si>
    <t>https://www.linkedin.com/in/gio-paolucci-b28246155/</t>
  </si>
  <si>
    <t>Boris Brejcha (Manager)</t>
  </si>
  <si>
    <t>alex@fckng-serious.de</t>
  </si>
  <si>
    <t>fatboyslim@anglomanagement.co.uk</t>
  </si>
  <si>
    <r>
      <rPr>
        <rFont val="Arial"/>
        <color rgb="FF000000"/>
        <sz val="10.0"/>
        <u/>
      </rPr>
      <t>House United (</t>
    </r>
    <r>
      <rPr>
        <rFont val="Arial"/>
        <color rgb="FF000000"/>
        <sz val="10.0"/>
        <u/>
      </rPr>
      <t>Artbat</t>
    </r>
    <r>
      <rPr>
        <rFont val="Arial"/>
        <color rgb="FF000000"/>
        <sz val="10.0"/>
        <u/>
      </rPr>
      <t>)</t>
    </r>
  </si>
  <si>
    <t>chris@house-united.com</t>
  </si>
  <si>
    <t>Sabrina Carpenter</t>
  </si>
  <si>
    <t>leon.alexander@redlightmanagement.com</t>
  </si>
  <si>
    <t>VE/RA</t>
  </si>
  <si>
    <t>steve@artistamplifier.com</t>
  </si>
  <si>
    <t>Paul van Dyk</t>
  </si>
  <si>
    <t>alexa@paulvandyk.com</t>
  </si>
  <si>
    <t>Aoyska</t>
  </si>
  <si>
    <t>aosyka@gmail.com</t>
  </si>
  <si>
    <t>https://ra.co/dj/malandrajr.</t>
  </si>
  <si>
    <t>Echo Location</t>
  </si>
  <si>
    <t>Belinda,</t>
  </si>
  <si>
    <t>Belinda@echolocationtalent.com</t>
  </si>
  <si>
    <t>https://ra.co/dj/patricktopping</t>
  </si>
  <si>
    <t>Serena</t>
  </si>
  <si>
    <t>serena@justmusic.co.uk</t>
  </si>
  <si>
    <t>Lesca</t>
  </si>
  <si>
    <t>lescamusic@gmail.com</t>
  </si>
  <si>
    <t>Chants Sound</t>
  </si>
  <si>
    <t>chants.sound@gmail.com</t>
  </si>
  <si>
    <t>https://ra.co/dj/timothyjfairplay</t>
  </si>
  <si>
    <t>Unders</t>
  </si>
  <si>
    <t>matthew@turntablekitchen.com</t>
  </si>
  <si>
    <t>https://ra.co/dj/turntablekitchen</t>
  </si>
  <si>
    <t>Clio ariane</t>
  </si>
  <si>
    <t>Clio,</t>
  </si>
  <si>
    <t>clioariane@gmail.com</t>
  </si>
  <si>
    <t>music supervisor</t>
  </si>
  <si>
    <t>Everwave</t>
  </si>
  <si>
    <t>Alix,</t>
  </si>
  <si>
    <t>alixkun@gmail.com</t>
  </si>
  <si>
    <t>MUSIC TECH COMPANY</t>
  </si>
  <si>
    <t>Gullick Photo</t>
  </si>
  <si>
    <t>steve@gullickphoto.com</t>
  </si>
  <si>
    <t>Photographer</t>
  </si>
  <si>
    <t>Lawrence Jones</t>
  </si>
  <si>
    <t>Lawrence,</t>
  </si>
  <si>
    <t>LAWRENCEMJONES90@gmail.com</t>
  </si>
  <si>
    <t>Videographer</t>
  </si>
  <si>
    <t>Lama Brothers</t>
  </si>
  <si>
    <t>promolamabrothers@gmail.com</t>
  </si>
  <si>
    <t>Event name</t>
  </si>
  <si>
    <t>Contact Name</t>
  </si>
  <si>
    <t>Position</t>
  </si>
  <si>
    <t>Linkedin contact</t>
  </si>
  <si>
    <t>Instagram page</t>
  </si>
  <si>
    <t>Instagram followers</t>
  </si>
  <si>
    <t>Club / Promoter / Festival</t>
  </si>
  <si>
    <t xml:space="preserve">Active? </t>
  </si>
  <si>
    <t>Month (if festival)</t>
  </si>
  <si>
    <t>Website/RA page</t>
  </si>
  <si>
    <t>Continent</t>
  </si>
  <si>
    <t>Country</t>
  </si>
  <si>
    <t>City</t>
  </si>
  <si>
    <t>33+ Hour Halloweek Closing Party — Club Space Miami</t>
  </si>
  <si>
    <t>info@clubspace.com</t>
  </si>
  <si>
    <t>https://www.instagram.com/spacemiami/</t>
  </si>
  <si>
    <t>Nov</t>
  </si>
  <si>
    <t>North America</t>
  </si>
  <si>
    <t>Miami</t>
  </si>
  <si>
    <t>David Sinopoli</t>
  </si>
  <si>
    <t>Co-owner / Talent Buyer</t>
  </si>
  <si>
    <t>https://www.linkedin.com/in/davidsinopoli</t>
  </si>
  <si>
    <t>42 Below Sofia</t>
  </si>
  <si>
    <t>Ivan Petrov</t>
  </si>
  <si>
    <t>Artistic Director</t>
  </si>
  <si>
    <t>https://www.linkedin.com/in/ivan-petrov-sofia</t>
  </si>
  <si>
    <t>ivan@42below.bg</t>
  </si>
  <si>
    <t>https://www.instagram.com/42belowsclub</t>
  </si>
  <si>
    <t>Sofia</t>
  </si>
  <si>
    <t>Analog Club Barcelona</t>
  </si>
  <si>
    <t>Marta Perez</t>
  </si>
  <si>
    <t>Booker / Programmer</t>
  </si>
  <si>
    <t>https://www.linkedin.com/in/marta-perez-bcn</t>
  </si>
  <si>
    <t>marta@analogbcn.com</t>
  </si>
  <si>
    <t>https://www.instagram.com/analogbcn</t>
  </si>
  <si>
    <t>Barcelona</t>
  </si>
  <si>
    <t>Analog Room (DXB)</t>
  </si>
  <si>
    <t>Mehdi Ansari</t>
  </si>
  <si>
    <t>https://ae.linkedin.com/in/mehdi-ansari-a7503447</t>
  </si>
  <si>
    <t>mehdi@analogroom.com</t>
  </si>
  <si>
    <t>https://www.instagram.com/analogroom/</t>
  </si>
  <si>
    <t>promoter / club</t>
  </si>
  <si>
    <t>arkaoda Berlin</t>
  </si>
  <si>
    <t>Ozan Maral</t>
  </si>
  <si>
    <t>https://www.linkedin.com/in/ozan-maral-918bb01a0/</t>
  </si>
  <si>
    <t>ozan@arkaodaberlin.com</t>
  </si>
  <si>
    <t>https://www.instagram.com/arkaodaberlin/</t>
  </si>
  <si>
    <t>club</t>
  </si>
  <si>
    <t>Audio Club Geneva</t>
  </si>
  <si>
    <t>Julien Iseli</t>
  </si>
  <si>
    <t>https://www.linkedin.com/in/julien-iseli</t>
  </si>
  <si>
    <t>julien@audioclub.ch</t>
  </si>
  <si>
    <t>https://www.instagram.com/audioclubgeneva</t>
  </si>
  <si>
    <t>Geneva</t>
  </si>
  <si>
    <t>Audio Tulum</t>
  </si>
  <si>
    <t>Diego Mendoza</t>
  </si>
  <si>
    <t>Founder / Programmer</t>
  </si>
  <si>
    <t>https://www.linkedin.com/in/diego-mendoza-tulum</t>
  </si>
  <si>
    <t>diego@audiotulum.com</t>
  </si>
  <si>
    <t>https://www.instagram.com/audiotulum</t>
  </si>
  <si>
    <t>Tulum</t>
  </si>
  <si>
    <t>Awakenings — Chris Stussy presents USS (ADE)</t>
  </si>
  <si>
    <t>Mino Abadier</t>
  </si>
  <si>
    <t>Talent Buyer</t>
  </si>
  <si>
    <t>https://nl.linkedin.com/in/mino-abadier-b9893419</t>
  </si>
  <si>
    <t>info@awakenings.nl</t>
  </si>
  <si>
    <t>https://www.instagram.com/awakenings/</t>
  </si>
  <si>
    <t>Festival</t>
  </si>
  <si>
    <t>Oct</t>
  </si>
  <si>
    <t>Amsterdam</t>
  </si>
  <si>
    <t>Awakenings Festival (Summer)</t>
  </si>
  <si>
    <t>Carlo van Linge</t>
  </si>
  <si>
    <t>https://nl.linkedin.com/in/carlo-van-linge-2629941</t>
  </si>
  <si>
    <t>carlo@awakenings.nl</t>
  </si>
  <si>
    <t>Jun</t>
  </si>
  <si>
    <t>Spaarnwoude</t>
  </si>
  <si>
    <t>B018 Beirut</t>
  </si>
  <si>
    <t>Naji Gebran</t>
  </si>
  <si>
    <t>Founder / Artistic Director</t>
  </si>
  <si>
    <t>https://www.linkedin.com/in/naji-gebran</t>
  </si>
  <si>
    <t>naji@b018beirut.com</t>
  </si>
  <si>
    <t>https://www.instagram.com/b018beirut</t>
  </si>
  <si>
    <t>Asia</t>
  </si>
  <si>
    <t>Beirut</t>
  </si>
  <si>
    <t>Bar Americas</t>
  </si>
  <si>
    <t>Armando Servin</t>
  </si>
  <si>
    <t>Owner / Programmer</t>
  </si>
  <si>
    <t>https://www.linkedin.com/iN/Armando-servin</t>
  </si>
  <si>
    <t>armando@baramericas.com</t>
  </si>
  <si>
    <t>https://www.instagram.com/baramericas</t>
  </si>
  <si>
    <t>Guadalajara</t>
  </si>
  <si>
    <t>Barbarella’s Discotheque (Tisno)</t>
  </si>
  <si>
    <t>Marin Mišo</t>
  </si>
  <si>
    <t>https://www.linkedin.com/in/marin-miso</t>
  </si>
  <si>
    <t>marin@barbarellasdiscotheque.com</t>
  </si>
  <si>
    <t>https://www.instagram.com/barbarellasdiscotheque</t>
  </si>
  <si>
    <t>Tisno</t>
  </si>
  <si>
    <t>Basement New York (Midland tour)</t>
  </si>
  <si>
    <t>info@basementny.net</t>
  </si>
  <si>
    <t>https://instagram.com/basementnewyork</t>
  </si>
  <si>
    <t>New York</t>
  </si>
  <si>
    <t>Basic Club Naples — Roman Flügel (Oct 25)</t>
  </si>
  <si>
    <t>info@basiclub.com</t>
  </si>
  <si>
    <t>https://www.instagram.com/basiclubnapoli/</t>
  </si>
  <si>
    <t>Naples</t>
  </si>
  <si>
    <t>Batofar (legacy Paris)</t>
  </si>
  <si>
    <t>Olivier Pellerin</t>
  </si>
  <si>
    <t>Booker / Promoter</t>
  </si>
  <si>
    <t>https://www.linkedin.com/in/olivier-pellerin-614a9271</t>
  </si>
  <si>
    <t>olivier@batofar.org</t>
  </si>
  <si>
    <t>https://www.instagram.com/batofarparis</t>
  </si>
  <si>
    <t>Paris</t>
  </si>
  <si>
    <t>BeCool Barcelona</t>
  </si>
  <si>
    <t>Javier González</t>
  </si>
  <si>
    <t>Programmer / Artistic Director</t>
  </si>
  <si>
    <t>https://www.linkedin.com/in/javier-gonzalez-bcn</t>
  </si>
  <si>
    <t>javier@becoolbcn.com</t>
  </si>
  <si>
    <t>https://www.instagram.com/becoolbcn</t>
  </si>
  <si>
    <t>Beursschouwburg Brussels</t>
  </si>
  <si>
    <t>Sarah Parmentier</t>
  </si>
  <si>
    <t>Music Programmer</t>
  </si>
  <si>
    <t>https://www.linkedin.com/in/sarah-parmentier-04592297</t>
  </si>
  <si>
    <t>sarah@beursschouwburg.be</t>
  </si>
  <si>
    <t>https://www.instagram.com/beursschouwburg</t>
  </si>
  <si>
    <t>Venue / Arts</t>
  </si>
  <si>
    <t>Brussels</t>
  </si>
  <si>
    <t>Black Coffee — Brooklyn Mirage NYC</t>
  </si>
  <si>
    <t>Salman Toor</t>
  </si>
  <si>
    <t>Sr. Talent Buyer</t>
  </si>
  <si>
    <t>https://www.linkedin.com/in/salmantoor</t>
  </si>
  <si>
    <t>s.toor@bushwickprods.com</t>
  </si>
  <si>
    <t>https://www.instagram.com/bushwickprods/</t>
  </si>
  <si>
    <t>Festival / Concert</t>
  </si>
  <si>
    <t>Jul</t>
  </si>
  <si>
    <t>Block Tel Aviv</t>
  </si>
  <si>
    <t>Shiran Amram</t>
  </si>
  <si>
    <t>https://www.linkedin.com/in/shiran-amram</t>
  </si>
  <si>
    <t>shiran@theblock.co.il</t>
  </si>
  <si>
    <t>https://www.instagram.com/blockclubtlv</t>
  </si>
  <si>
    <t>Tel Aviv</t>
  </si>
  <si>
    <t>Boiler Room London</t>
  </si>
  <si>
    <t>Thristian J. Weiland</t>
  </si>
  <si>
    <t>Booking &amp; Talent</t>
  </si>
  <si>
    <t>https://www.linkedin.com/in/thristianweiland/</t>
  </si>
  <si>
    <t>thristian@boilerroom.tv</t>
  </si>
  <si>
    <t>https://www.instagram.com/boilerroom/</t>
  </si>
  <si>
    <t>Broadcast / Event Series</t>
  </si>
  <si>
    <t>Ongoing</t>
  </si>
  <si>
    <t>London</t>
  </si>
  <si>
    <t>https://instagram.com/boilerroom</t>
  </si>
  <si>
    <t>Event / Broadcast</t>
  </si>
  <si>
    <t>Boogaloo Zagreb</t>
  </si>
  <si>
    <t>Marko Vukovic</t>
  </si>
  <si>
    <t>Programmer / Booker</t>
  </si>
  <si>
    <t>https://www.linkedin.com/in/marko-vukovic</t>
  </si>
  <si>
    <t>marko@boogaloo.hr</t>
  </si>
  <si>
    <t>https://www.instagram.com/boogalooclub</t>
  </si>
  <si>
    <t>Zagreb</t>
  </si>
  <si>
    <t>Bossa Nova Civic Club</t>
  </si>
  <si>
    <t>John Barclay</t>
  </si>
  <si>
    <t>Owner / Booker</t>
  </si>
  <si>
    <t>https://www.linkedin.com/in/john-barclay-44132a8</t>
  </si>
  <si>
    <t>john@bossanovaclub.com</t>
  </si>
  <si>
    <t>https://www.instagram.com/bossanovacivicclub</t>
  </si>
  <si>
    <t>New York City</t>
  </si>
  <si>
    <t>BPM Festival Portugal</t>
  </si>
  <si>
    <t>Rodrigo Dutra</t>
  </si>
  <si>
    <t>Programming Director</t>
  </si>
  <si>
    <t>https://www.linkedin.com/in/rodrigodutra/</t>
  </si>
  <si>
    <t>rodrigo.dutra@bpmfestival.com</t>
  </si>
  <si>
    <t>https://www.instagram.com/bpmfestival/</t>
  </si>
  <si>
    <t>Portimão</t>
  </si>
  <si>
    <t>Brooklyn Mirage (Bushwick Prods)</t>
  </si>
  <si>
    <t>https://instagram.com/bushwickprods</t>
  </si>
  <si>
    <t>Club / Promoter</t>
  </si>
  <si>
    <t>Cabaret Aleatoire</t>
  </si>
  <si>
    <t>Julien Dumas</t>
  </si>
  <si>
    <t>Programmer</t>
  </si>
  <si>
    <t>https://www.linkedin.com/in/julien-dumas-58261a76</t>
  </si>
  <si>
    <t>julien@cabaret-aleatoire.com</t>
  </si>
  <si>
    <t>https://www.instagram.com/cabaretaleatoire</t>
  </si>
  <si>
    <t>Marseille</t>
  </si>
  <si>
    <t>Cabinet Club Porto</t>
  </si>
  <si>
    <t>João Ferreira</t>
  </si>
  <si>
    <t>https://www.linkedin.com/in/joao-ferreira-porto</t>
  </si>
  <si>
    <t>joao@cabinetclub.pt</t>
  </si>
  <si>
    <t>https://www.instagram.com/cabinetclubporto</t>
  </si>
  <si>
    <t>Porto</t>
  </si>
  <si>
    <t>Candelaria Bogotá</t>
  </si>
  <si>
    <t>Felipe Torres</t>
  </si>
  <si>
    <t>https://www.linkedin.com/in/felipe-torres-bogota</t>
  </si>
  <si>
    <t>felipe@candelariaclub.co</t>
  </si>
  <si>
    <t>https://www.instagram.com/candelariaclub</t>
  </si>
  <si>
    <t>South America</t>
  </si>
  <si>
    <t>Colombia</t>
  </si>
  <si>
    <t>Bogotá</t>
  </si>
  <si>
    <t>Cassette Club Sydney</t>
  </si>
  <si>
    <t>James Ware</t>
  </si>
  <si>
    <t>https://www.linkedin.com/in/james-ware-sydney</t>
  </si>
  <si>
    <t>james@cassetteclub.com.au</t>
  </si>
  <si>
    <t>https://www.instagram.com/cassetteclub</t>
  </si>
  <si>
    <t>Oceania</t>
  </si>
  <si>
    <t>Sydney</t>
  </si>
  <si>
    <t>Cassio Hong Kong</t>
  </si>
  <si>
    <t>Olivia Cheng</t>
  </si>
  <si>
    <t>https://www.linkedin.com/in/olivia-cheng-hk</t>
  </si>
  <si>
    <t>olivia@cassiohk.com</t>
  </si>
  <si>
    <t>https://www.instagram.com/cassiohongkong</t>
  </si>
  <si>
    <t>Cekate Zagreb</t>
  </si>
  <si>
    <t>Jelena Milos</t>
  </si>
  <si>
    <t>Cultural Programmer</t>
  </si>
  <si>
    <t>https://www.linkedin.com/in/jelena-milos</t>
  </si>
  <si>
    <t>jelena@cekate.hr</t>
  </si>
  <si>
    <t>https://www.instagram.com/cekatezagreb</t>
  </si>
  <si>
    <t>Venue</t>
  </si>
  <si>
    <t>Chinastraat Ghent</t>
  </si>
  <si>
    <t>Dieter De Groote</t>
  </si>
  <si>
    <t>https://www.linkedin.com/in/dieter-de-groote</t>
  </si>
  <si>
    <t>dieter@chinastraat.be</t>
  </si>
  <si>
    <t>https://www.instagram.com/chinastraat</t>
  </si>
  <si>
    <t>Venue / Club</t>
  </si>
  <si>
    <t>Ghent</t>
  </si>
  <si>
    <t>Circoloco Ibiza DC10</t>
  </si>
  <si>
    <t>Jamie Roberts</t>
  </si>
  <si>
    <t>Booking Manager</t>
  </si>
  <si>
    <t>https://www.linkedin.com/in/jamieroberts/</t>
  </si>
  <si>
    <t>jamie.roberts@dc10ibiza.com</t>
  </si>
  <si>
    <t>Climax Institutes Stuttgart</t>
  </si>
  <si>
    <t>Daniel Ciupe</t>
  </si>
  <si>
    <t>https://www.linkedin.com/in/daniel-ciupe</t>
  </si>
  <si>
    <t>daniel@climax-institutes.de</t>
  </si>
  <si>
    <t>https://www.instagram.com/climaxinstitutes</t>
  </si>
  <si>
    <t>Germany</t>
  </si>
  <si>
    <t>Stuttgart</t>
  </si>
  <si>
    <t>Club Bahnhof Ehrenfeld</t>
  </si>
  <si>
    <t>Dennis Lange</t>
  </si>
  <si>
    <t>https://www.linkedin.com/in/dennis-lange-cologne</t>
  </si>
  <si>
    <t>dennis@cbe-cologne.de</t>
  </si>
  <si>
    <t>https://www.instagram.com/cbe_cologne</t>
  </si>
  <si>
    <t>Cologne</t>
  </si>
  <si>
    <t>Club Chalet Berlin</t>
  </si>
  <si>
    <t>Christian Witt</t>
  </si>
  <si>
    <t>https://www.linkedin.com/in/christianwitt</t>
  </si>
  <si>
    <t>christian@chaletberlin.de</t>
  </si>
  <si>
    <t>https://www.instagram.com/chaletberlin</t>
  </si>
  <si>
    <t>Berlin</t>
  </si>
  <si>
    <t>Club Chinois Ibiza — Sally C (Summer 2025)</t>
  </si>
  <si>
    <t>reservations@chinois.com</t>
  </si>
  <si>
    <t>https://www.instagram.com/chinoisibiza/</t>
  </si>
  <si>
    <t>Aug/Sep</t>
  </si>
  <si>
    <t>Ibiza</t>
  </si>
  <si>
    <t>Club der Visionaere</t>
  </si>
  <si>
    <t>Francesco Del Garda</t>
  </si>
  <si>
    <t>Programmer / Resident Curator</t>
  </si>
  <si>
    <t>https://www.linkedin.com/in/francesco-del-garda</t>
  </si>
  <si>
    <t>francesco@clubdervisionaere.com</t>
  </si>
  <si>
    <t>https://instagram.com/clubdervisionaere</t>
  </si>
  <si>
    <t>Club der Visionaere Rio</t>
  </si>
  <si>
    <t>Thiago Santos</t>
  </si>
  <si>
    <t>https://www.linkedin.com/in/thiago-santos-rio</t>
  </si>
  <si>
    <t>thiago@clubdervisionaeriorio.com</t>
  </si>
  <si>
    <t>https://www.instagram.com/cdv_rio</t>
  </si>
  <si>
    <t>Rio de Janeiro</t>
  </si>
  <si>
    <t>Club Domina (São Paulo)</t>
  </si>
  <si>
    <t>Rafael Mendes</t>
  </si>
  <si>
    <t>Co-Founder / Booker</t>
  </si>
  <si>
    <t>https://www.linkedin.com/in/rafael-mendes-142b15192</t>
  </si>
  <si>
    <t>rafael@clubdomina.com.br</t>
  </si>
  <si>
    <t>https://www.instagram.com/clubdomina</t>
  </si>
  <si>
    <t>São Paulo</t>
  </si>
  <si>
    <t>Club Midnight Tokyo</t>
  </si>
  <si>
    <t>Akira Tanaka</t>
  </si>
  <si>
    <t>https://www.linkedin.com/iN/Akira-tanaka-tokyo</t>
  </si>
  <si>
    <t>akira@clubmidnight.jp</t>
  </si>
  <si>
    <t>https://www.instagram.com/clubmidnighttokyo</t>
  </si>
  <si>
    <t>Tokyo</t>
  </si>
  <si>
    <t>Club Motel Campo (Geneva)</t>
  </si>
  <si>
    <t>Gregorio Lazzarini</t>
  </si>
  <si>
    <t>https://www.linkedin.com/in/gregorio-lazzarini</t>
  </si>
  <si>
    <t>gregorio@motelcampo.ch</t>
  </si>
  <si>
    <t>https://www.instagram.com/motelcampo</t>
  </si>
  <si>
    <t>Club Nautilus Santiago</t>
  </si>
  <si>
    <t>Rodrigo Vidal</t>
  </si>
  <si>
    <t>https://www.linkedin.com/in/rodrigo-vidal</t>
  </si>
  <si>
    <t>rodrigo@clubnautilus.cl</t>
  </si>
  <si>
    <t>https://www.instagram.com/clubnautilus</t>
  </si>
  <si>
    <t>Santiago</t>
  </si>
  <si>
    <t>Club To Club Turin</t>
  </si>
  <si>
    <t>Sergio Ricciardone</t>
  </si>
  <si>
    <t>https://www.linkedin.com/in/sergio-ricciardone</t>
  </si>
  <si>
    <t>sergio@clubtoclub.it</t>
  </si>
  <si>
    <t>https://www.instagram.com/clubtoclubfestival</t>
  </si>
  <si>
    <t>Turin</t>
  </si>
  <si>
    <t>Club Tunnel St. Petersburg</t>
  </si>
  <si>
    <t>Sergey Makarov</t>
  </si>
  <si>
    <t>https://www.linkedin.com/in/sergey-makarov</t>
  </si>
  <si>
    <t>sergey@clubtunnel.ru</t>
  </si>
  <si>
    <t>https://www.instagram.com/clubtunnelspb</t>
  </si>
  <si>
    <t>St. Petersburg</t>
  </si>
  <si>
    <t>Club Uebel &amp; Gefährlich Hamburg</t>
  </si>
  <si>
    <t>Sebastian Kuhl</t>
  </si>
  <si>
    <t>https://www.linkedin.com/in/sebastian-kuhl</t>
  </si>
  <si>
    <t>sebastian@uebelundgefaehrlich.com</t>
  </si>
  <si>
    <t>https://www.instagram.com/uebel_und_gefaehrlich</t>
  </si>
  <si>
    <t>Hamburg</t>
  </si>
  <si>
    <t>Club Vaag Antwerp</t>
  </si>
  <si>
    <t>Jeroen Smolders</t>
  </si>
  <si>
    <t>https://www.linkedin.com/in/jeroen-smolders</t>
  </si>
  <si>
    <t>jeroen@clubvaag.be</t>
  </si>
  <si>
    <t>https://www.instagram.com/clubvaag</t>
  </si>
  <si>
    <t>Antwerp</t>
  </si>
  <si>
    <t>Sam De Brabander</t>
  </si>
  <si>
    <t>https://www.linkedin.com/in/sam-de-brabander-857291142</t>
  </si>
  <si>
    <t>sam@clubvaag.be</t>
  </si>
  <si>
    <t>Coda Toronto</t>
  </si>
  <si>
    <t>Philip K</t>
  </si>
  <si>
    <t>Owner / Talent Buyer</t>
  </si>
  <si>
    <t>https://www.linkedin.com/in/philip-k-2b62a416</t>
  </si>
  <si>
    <t>philip@codatoronto.com</t>
  </si>
  <si>
    <t>https://www.instagram.com/codatoronto</t>
  </si>
  <si>
    <t>Toronto</t>
  </si>
  <si>
    <t>Colour Factory</t>
  </si>
  <si>
    <t>Max Haynes</t>
  </si>
  <si>
    <t>Programmer / Talent Buyer</t>
  </si>
  <si>
    <t>https://uk.linkedin.com/in/max-haynes-450624112</t>
  </si>
  <si>
    <t>max@colourfactory.com</t>
  </si>
  <si>
    <t>https://instagram.com/colourfactoryldn</t>
  </si>
  <si>
    <t>Colour Factory programming (venue)</t>
  </si>
  <si>
    <t>Concrete Amsterdam</t>
  </si>
  <si>
    <t>Job Jobse</t>
  </si>
  <si>
    <t>Programmer / Promoter</t>
  </si>
  <si>
    <t>https://www.linkedin.com/in/jobjobse</t>
  </si>
  <si>
    <t>job@concreteamsterdam.nl</t>
  </si>
  <si>
    <t>https://www.instagram.com/concreteamsterdam</t>
  </si>
  <si>
    <t>Promoter</t>
  </si>
  <si>
    <t>Concrete Jungle Kuala Lumpur</t>
  </si>
  <si>
    <t>Sarah Tan</t>
  </si>
  <si>
    <t>https://www.linkedin.com/in/sarah-tan-kl</t>
  </si>
  <si>
    <t>sarah@concretejungle.my</t>
  </si>
  <si>
    <t>https://www.instagram.com/concretejunglekl</t>
  </si>
  <si>
    <t>Malaysia</t>
  </si>
  <si>
    <t>Kuala Lumpur</t>
  </si>
  <si>
    <t>Concrete Paris (ex-programmer contact)</t>
  </si>
  <si>
    <t>Brice Coudert</t>
  </si>
  <si>
    <t>https://www.linkedin.com/in/bricecoudert</t>
  </si>
  <si>
    <t>brice@c-o-n-c-r-e-t-e.fr</t>
  </si>
  <si>
    <t>https://instagram.com/concrete.paris</t>
  </si>
  <si>
    <t>Contact Goa (India)</t>
  </si>
  <si>
    <t>Arjun Vagale</t>
  </si>
  <si>
    <t>https://www.linkedin.com/iN/Arjun-vagale</t>
  </si>
  <si>
    <t>arjun@contactgoa.in</t>
  </si>
  <si>
    <t>https://www.instagram.com/contactgoa</t>
  </si>
  <si>
    <t>Goa</t>
  </si>
  <si>
    <t>Prashant Poojary</t>
  </si>
  <si>
    <t>https://www.linkedin.com/in/prashant-poojary</t>
  </si>
  <si>
    <t>prashant@contactgoa.in</t>
  </si>
  <si>
    <t>Contact Seoul</t>
  </si>
  <si>
    <t>Minji Park</t>
  </si>
  <si>
    <t>https://www.linkedin.com/in/minji-park-seoul</t>
  </si>
  <si>
    <t>minji@contactseoul.kr</t>
  </si>
  <si>
    <t>https://www.instagram.com/contactseoul</t>
  </si>
  <si>
    <t>Seoul</t>
  </si>
  <si>
    <t>Contact Tokyo</t>
  </si>
  <si>
    <t>Yuko Ichikawa</t>
  </si>
  <si>
    <t>https://www.linkedin.com/in/yuko-ichikawa-222</t>
  </si>
  <si>
    <t>yuko@contacttokyo.com</t>
  </si>
  <si>
    <t>https://www.instagram.com/contacttokyo</t>
  </si>
  <si>
    <t>Control Club (Bucharest)</t>
  </si>
  <si>
    <t>Andrei Rusu</t>
  </si>
  <si>
    <t>https://www.linkedin.com/iN/Andrei-rusu-control</t>
  </si>
  <si>
    <t>andrei@controlclub.ro</t>
  </si>
  <si>
    <t>https://www.instagram.com/controlclub</t>
  </si>
  <si>
    <t>Bucharest</t>
  </si>
  <si>
    <t>Control Club São Paulo</t>
  </si>
  <si>
    <t>Mariana Macedo</t>
  </si>
  <si>
    <t>https://www.linkedin.com/in/mariana-macedo-sp</t>
  </si>
  <si>
    <t>mariana@controlsp.com</t>
  </si>
  <si>
    <t>https://www.instagram.com/controlsp</t>
  </si>
  <si>
    <t>Corsica Studios London</t>
  </si>
  <si>
    <t>Adrian Jones</t>
  </si>
  <si>
    <t>Co-owner / Programmer</t>
  </si>
  <si>
    <t>https://www.linkedin.com/iN/Adrian-jones-6790934b</t>
  </si>
  <si>
    <t>adrian@corsicastudios.com</t>
  </si>
  <si>
    <t>https://instagram.com/corsicastudios</t>
  </si>
  <si>
    <t>Corvin Club Budapest</t>
  </si>
  <si>
    <t>Peter Fodor</t>
  </si>
  <si>
    <t>https://www.linkedin.com/in/peter-fodor-budapest</t>
  </si>
  <si>
    <t>peter@corvinclub.hu</t>
  </si>
  <si>
    <t>https://www.instagram.com/corvinclub</t>
  </si>
  <si>
    <t>Budapest</t>
  </si>
  <si>
    <t>Crack Bellmer Berlin</t>
  </si>
  <si>
    <t>Jens Schubert</t>
  </si>
  <si>
    <t>https://www.linkedin.com/in/jens-schubert-berlin</t>
  </si>
  <si>
    <t>jens@crackbellmer.de</t>
  </si>
  <si>
    <t>https://www.instagram.com/crackbellmer</t>
  </si>
  <si>
    <t>Crobar Buenos Aires</t>
  </si>
  <si>
    <t>Hernán Cattáneo</t>
  </si>
  <si>
    <t>Curator / Programmer</t>
  </si>
  <si>
    <t>https://www.linkedin.com/in/hernan-cattaneo</t>
  </si>
  <si>
    <t>hernan@crobar.com.ar</t>
  </si>
  <si>
    <t>https://www.instagram.com/crobarbuenosaires</t>
  </si>
  <si>
    <t>Buenos Aires</t>
  </si>
  <si>
    <t>Cultural Club Skopje</t>
  </si>
  <si>
    <t>Aleksandar Trajkovski</t>
  </si>
  <si>
    <t>https://www.linkedin.com/iN/Aleksandar-trajkovski</t>
  </si>
  <si>
    <t>aleksandar@culturalclub.mk</t>
  </si>
  <si>
    <t>https://www.instagram.com/culturalclubskopje</t>
  </si>
  <si>
    <t>North Macedonia</t>
  </si>
  <si>
    <t>Skopje</t>
  </si>
  <si>
    <t>D-Edge Rio de Janeiro</t>
  </si>
  <si>
    <t>Guilherme Barros</t>
  </si>
  <si>
    <t>https://www.linkedin.com/in/guilherme-barros-rio</t>
  </si>
  <si>
    <t>guilherme@d-edge.com.br</t>
  </si>
  <si>
    <t>https://www.instagram.com/dedgerio</t>
  </si>
  <si>
    <t>D-Edge Sao Paulo</t>
  </si>
  <si>
    <t>Renato Ratier</t>
  </si>
  <si>
    <t>https://www.linkedin.com/in/renato-ratier-2261a615a</t>
  </si>
  <si>
    <t>renato@d-edge.com.br</t>
  </si>
  <si>
    <t>https://www.instagram.com/dedgeclub</t>
  </si>
  <si>
    <t>D! Club Lausanne</t>
  </si>
  <si>
    <t>Laurent Garnier Jr.</t>
  </si>
  <si>
    <t>https://www.linkedin.com/in/laurent-garnier-jr</t>
  </si>
  <si>
    <t>laurent@dclub.ch</t>
  </si>
  <si>
    <t>https://www.instagram.com/dclublausanne</t>
  </si>
  <si>
    <t>Lausanne</t>
  </si>
  <si>
    <t>Dada Beijing</t>
  </si>
  <si>
    <t>Michael Pettis</t>
  </si>
  <si>
    <t>https://www.linkedin.com/in/michael-pettis</t>
  </si>
  <si>
    <t>michael@dadabeijing.com</t>
  </si>
  <si>
    <t>https://www.instagram.com/dadabeijing</t>
  </si>
  <si>
    <t>Beijing</t>
  </si>
  <si>
    <t>Dekadenz Club Tirana</t>
  </si>
  <si>
    <t>Erion Hoxha</t>
  </si>
  <si>
    <t>https://www.linkedin.com/in/erion-hoxha</t>
  </si>
  <si>
    <t>erion@dekadenz.al</t>
  </si>
  <si>
    <t>https://www.instagram.com/dekadenzclub</t>
  </si>
  <si>
    <t>Tirana</t>
  </si>
  <si>
    <t>Dekmantel</t>
  </si>
  <si>
    <t>Martijn Zimny</t>
  </si>
  <si>
    <t>Co-founder / Bookings</t>
  </si>
  <si>
    <t>https://nl.linkedin.com/in/martijn-zimny-330b8415</t>
  </si>
  <si>
    <t>martijn@dekmantel.com</t>
  </si>
  <si>
    <t>https://instagram.com/dekmantelfestival</t>
  </si>
  <si>
    <t>Festival / Promoter</t>
  </si>
  <si>
    <t>Dekmantel Festival</t>
  </si>
  <si>
    <t>Co-Founder / Bookings</t>
  </si>
  <si>
    <t>https://www.instagram.com/dekmantelfestival/</t>
  </si>
  <si>
    <t>Aug</t>
  </si>
  <si>
    <t>Dekmantel São Paulo (small edition)</t>
  </si>
  <si>
    <t>Mariana Carvalho</t>
  </si>
  <si>
    <t>https://www.linkedin.com/in/mariana-carvalho</t>
  </si>
  <si>
    <t>mariana@dekmantelsaopaulo.com</t>
  </si>
  <si>
    <t>https://www.instagram.com/dekmantelsaopaulo</t>
  </si>
  <si>
    <t>Depot Mayfield Manchester — HOMOBLOC</t>
  </si>
  <si>
    <t>info@depotmayfield.com</t>
  </si>
  <si>
    <t>https://www.instagram.com/depotmayfield/</t>
  </si>
  <si>
    <t>Dec</t>
  </si>
  <si>
    <t>Manchester</t>
  </si>
  <si>
    <t>DGTL Amsterdam</t>
  </si>
  <si>
    <t>Bas Ouborg</t>
  </si>
  <si>
    <t>Festival Director</t>
  </si>
  <si>
    <t>https://www.linkedin.com/in/bas-ouborg-6373a018</t>
  </si>
  <si>
    <t>bas@dgtl.nl</t>
  </si>
  <si>
    <t>https://www.instagram.com/dgtl/</t>
  </si>
  <si>
    <t>Mar</t>
  </si>
  <si>
    <t>District 8 Dublin</t>
  </si>
  <si>
    <t>Brian Buckley</t>
  </si>
  <si>
    <t>Programmer / Director</t>
  </si>
  <si>
    <t>https://www.linkedin.com/in/brian-buckley</t>
  </si>
  <si>
    <t>brian@district8dublin.com</t>
  </si>
  <si>
    <t>https://www.instagram.com/district8dublin</t>
  </si>
  <si>
    <t>Dublin</t>
  </si>
  <si>
    <t>Djoon Paris</t>
  </si>
  <si>
    <t>Aurélien Bouhours</t>
  </si>
  <si>
    <t>https://www.linkedin.com/iN/Aurelien-bouhours-19a3214a</t>
  </si>
  <si>
    <t>aurelien@djoon.fr</t>
  </si>
  <si>
    <t>https://www.instagram.com/djoonclub</t>
  </si>
  <si>
    <t>Dolphin Club Sofia</t>
  </si>
  <si>
    <t>Dimitar Ivanov</t>
  </si>
  <si>
    <t>https://www.linkedin.com/in/dimitar-ivanov-sofia</t>
  </si>
  <si>
    <t>dimitar@dolphinclubbg.com</t>
  </si>
  <si>
    <t>https://www.instagram.com/dolphinclubsofia</t>
  </si>
  <si>
    <t>Dr. Sax Turin</t>
  </si>
  <si>
    <t>Matteo Maggiora</t>
  </si>
  <si>
    <t>https://www.linkedin.com/in/matteo-maggiora</t>
  </si>
  <si>
    <t>matteo@drsaxtorino.it</t>
  </si>
  <si>
    <t>https://www.instagram.com/drsaxtorino</t>
  </si>
  <si>
    <t>Elevate Festival Graz</t>
  </si>
  <si>
    <t>Bernhard Steirer</t>
  </si>
  <si>
    <t>https://www.linkedin.com/in/bernhard-steirer</t>
  </si>
  <si>
    <t>bernhard@elevate.at</t>
  </si>
  <si>
    <t>https://www.instagram.com/elevatefestival</t>
  </si>
  <si>
    <t>Graz</t>
  </si>
  <si>
    <t>Elevator Shanghai</t>
  </si>
  <si>
    <t>Michael Sun</t>
  </si>
  <si>
    <t>https://www.linkedin.com/in/michael-sun-shanghai</t>
  </si>
  <si>
    <t>michael@elevatorshanghai.cn</t>
  </si>
  <si>
    <t>https://www.instagram.com/elevatorshanghai</t>
  </si>
  <si>
    <t>Shanghai</t>
  </si>
  <si>
    <t>Else Berlin</t>
  </si>
  <si>
    <t>Christian Reck</t>
  </si>
  <si>
    <t>https://www.linkedin.com/in/christian-reck-5699a224</t>
  </si>
  <si>
    <t>chris@else.berlin</t>
  </si>
  <si>
    <t>https://www.instagram.com/else_berlin</t>
  </si>
  <si>
    <t>Elsewhere Brooklyn</t>
  </si>
  <si>
    <t>Josh Glass</t>
  </si>
  <si>
    <t>https://www.linkedin.com/in/josh-glass-9b072616</t>
  </si>
  <si>
    <t>josh@elsewherebrooklyn.com</t>
  </si>
  <si>
    <t>https://www.instagram.com/elsewherespace</t>
  </si>
  <si>
    <t>Elysia Basel</t>
  </si>
  <si>
    <t>Domenico Ferrari</t>
  </si>
  <si>
    <t>https://www.linkedin.com/in/domenico-ferrari-elysia</t>
  </si>
  <si>
    <t>domenico@elysiaclub.ch</t>
  </si>
  <si>
    <t>https://www.instagram.com/elysia_basel</t>
  </si>
  <si>
    <t>Basel</t>
  </si>
  <si>
    <t>F8 1192 Folsom San Francisco (Midland tour)</t>
  </si>
  <si>
    <t>info@f8sf.com</t>
  </si>
  <si>
    <t>https://instagram.com/squishsf</t>
  </si>
  <si>
    <t>San Francisco</t>
  </si>
  <si>
    <t>fi (Ursprung Fi) Cologne — Roman Flügel (Aug 30)</t>
  </si>
  <si>
    <t>booking@ursprung-fi.de</t>
  </si>
  <si>
    <t>https://www.instagram.com/ursprung_fi/</t>
  </si>
  <si>
    <t>Fiese Remise / About Blank (Berlin)</t>
  </si>
  <si>
    <t>Clara Hegemann</t>
  </si>
  <si>
    <t>https://www.linkedin.com/in/clara-hegemann</t>
  </si>
  <si>
    <t>clara@aboutblank.berlin</t>
  </si>
  <si>
    <t>https://www.instagram.com/aboutblank.berlin</t>
  </si>
  <si>
    <t>Flash Washington DC</t>
  </si>
  <si>
    <t>Navjeet Sandhu</t>
  </si>
  <si>
    <t>https://www.linkedin.com/in/navjeet-sandhu</t>
  </si>
  <si>
    <t>navjeet@flashdc.com</t>
  </si>
  <si>
    <t>https://www.instagram.com/flashdc</t>
  </si>
  <si>
    <t>Washington DC</t>
  </si>
  <si>
    <t>Fly Open Air</t>
  </si>
  <si>
    <t>Tom (Watchtower Live)</t>
  </si>
  <si>
    <t>Director / Promoter</t>
  </si>
  <si>
    <t>https://www.linkedin.com/company/watchtower-live</t>
  </si>
  <si>
    <t>tom@watchtowerlive.co.uk</t>
  </si>
  <si>
    <t>https://instagram.com/openairfly</t>
  </si>
  <si>
    <t>Edinburgh</t>
  </si>
  <si>
    <t>FLY Open Air Edinburgh — Sally C (Sep 14)</t>
  </si>
  <si>
    <t>Promoter (Watchtower Live)</t>
  </si>
  <si>
    <t>https://www.instagram.com/openairfly/</t>
  </si>
  <si>
    <t>Sep</t>
  </si>
  <si>
    <t>Freerotation (by invite)</t>
  </si>
  <si>
    <t>Steevio</t>
  </si>
  <si>
    <t>Co-Founder / Programmer</t>
  </si>
  <si>
    <t>https://www.linkedin.com/in/steevio-freerotation</t>
  </si>
  <si>
    <t>steevio@freerotation.com</t>
  </si>
  <si>
    <t>https://www.instagram.com/freerotation</t>
  </si>
  <si>
    <t>Wales</t>
  </si>
  <si>
    <t>Fuse Box Newcastle</t>
  </si>
  <si>
    <t>Chris Anderson</t>
  </si>
  <si>
    <t>https://www.linkedin.com/in/chris-anderson-ncl</t>
  </si>
  <si>
    <t>chris@fuseboxnewcastle.co.uk</t>
  </si>
  <si>
    <t>https://www.instagram.com/fuseboxncl</t>
  </si>
  <si>
    <t>Newcastle</t>
  </si>
  <si>
    <t>Fuse Brussels</t>
  </si>
  <si>
    <t>Pierre Gaudelet</t>
  </si>
  <si>
    <t>https://www.linkedin.com/in/pierregaudelet</t>
  </si>
  <si>
    <t>pierre@fuse.be</t>
  </si>
  <si>
    <t>https://www.instagram.com/fusebrussels</t>
  </si>
  <si>
    <t>Gaskessel Bern</t>
  </si>
  <si>
    <t>Patrick Müller</t>
  </si>
  <si>
    <t>https://www.linkedin.com/in/patrick-mueller-bern</t>
  </si>
  <si>
    <t>patrick@gaskessel.ch</t>
  </si>
  <si>
    <t>https://www.instagram.com/gaskesselbern</t>
  </si>
  <si>
    <t>Bern</t>
  </si>
  <si>
    <t>Gimme a Reason (Midland tour New Orleans)</t>
  </si>
  <si>
    <t>pordetroit@gmail.com</t>
  </si>
  <si>
    <t>https://instagram.com/gimme_areason</t>
  </si>
  <si>
    <t>Promoter / Club night</t>
  </si>
  <si>
    <t>New Orleans</t>
  </si>
  <si>
    <t>Glow Bangkok</t>
  </si>
  <si>
    <t>Nuwan Perera</t>
  </si>
  <si>
    <t>https://www.linkedin.com/in/nuwan-perera</t>
  </si>
  <si>
    <t>https://www.instagram.com/glowbkk</t>
  </si>
  <si>
    <t>Bangkok</t>
  </si>
  <si>
    <t>Golden Pudel Hamburg</t>
  </si>
  <si>
    <t>Nina H. (Programming team)</t>
  </si>
  <si>
    <t>https://www.linkedin.com/in/nina-hamburg-3021a5123</t>
  </si>
  <si>
    <t>nina@goldenpudel.com</t>
  </si>
  <si>
    <t>https://instagram.com/goldenpudelclub</t>
  </si>
  <si>
    <t>Good Room NYC</t>
  </si>
  <si>
    <t>Steve Shakewell</t>
  </si>
  <si>
    <t>Talent Director / Booker</t>
  </si>
  <si>
    <t>https://www.linkedin.com/in/steve-shakewell-71b84258</t>
  </si>
  <si>
    <t>steve@goodroomnyc.com</t>
  </si>
  <si>
    <t>https://instagram.com/goodroomnyc</t>
  </si>
  <si>
    <t>Gothenburg Underground (Nefertiti Club)</t>
  </si>
  <si>
    <t>Emma Håkansson</t>
  </si>
  <si>
    <t>https://www.linkedin.com/in/emma-hakansson</t>
  </si>
  <si>
    <t>emma@nefertiti.se</t>
  </si>
  <si>
    <t>https://www.instagram.com/nefertitiofficial</t>
  </si>
  <si>
    <t>Gothenburg</t>
  </si>
  <si>
    <t>Griessmuehle (now Revier Südost)</t>
  </si>
  <si>
    <t>Jan Schulte</t>
  </si>
  <si>
    <t>https://www.linkedin.com/in/jan-schulte-5932a3199</t>
  </si>
  <si>
    <t>jan@griessmuehle.de</t>
  </si>
  <si>
    <t>https://instagram.com/reviersuedost</t>
  </si>
  <si>
    <t>Griessmuehle / RS0 Berlin</t>
  </si>
  <si>
    <t>Jannis Schulze</t>
  </si>
  <si>
    <t>https://www.linkedin.com/in/jannis-schulze-berlin</t>
  </si>
  <si>
    <t>jannis@griessmuehle.de</t>
  </si>
  <si>
    <t>https://www.instagram.com/reviersuedost</t>
  </si>
  <si>
    <t>Halcyon San Francisco</t>
  </si>
  <si>
    <t>Gina Milano</t>
  </si>
  <si>
    <t>https://www.linkedin.com/in/gina-milano-22042415</t>
  </si>
  <si>
    <t>gina@halcyon-sf.com</t>
  </si>
  <si>
    <t>https://www.instagram.com/halcyonsf</t>
  </si>
  <si>
    <t>Hangar HALLOWEEN — Brussels Kart</t>
  </si>
  <si>
    <t>Cameron Heal</t>
  </si>
  <si>
    <t>Co-founder &amp; CCO</t>
  </si>
  <si>
    <t>https://be.linkedin.com/in/cameronheal</t>
  </si>
  <si>
    <t>info@thehangar.be</t>
  </si>
  <si>
    <t>https://www.instagram.com/hangarbe/</t>
  </si>
  <si>
    <t>Marvin Weymeersch</t>
  </si>
  <si>
    <t>Founder &amp; CEO</t>
  </si>
  <si>
    <t>https://be.linkedin.com/in/marvin-weymeersch-572654141</t>
  </si>
  <si>
    <t>Hangar Lisbon</t>
  </si>
  <si>
    <t>Joao Silva</t>
  </si>
  <si>
    <t>https://www.linkedin.com/in/joao-silva-lisbon</t>
  </si>
  <si>
    <t>joao@hangarlisboa.pt</t>
  </si>
  <si>
    <t>https://www.instagram.com/hangarlisboa</t>
  </si>
  <si>
    <t>Lisbon</t>
  </si>
  <si>
    <t>Harry Klein Munich</t>
  </si>
  <si>
    <t>David Muallem</t>
  </si>
  <si>
    <t>Booker / Director</t>
  </si>
  <si>
    <t>https://www.linkedin.com/in/davidmuallem</t>
  </si>
  <si>
    <t>david@harrykleinclub.de</t>
  </si>
  <si>
    <t>https://www.instagram.com/harrykleinclub</t>
  </si>
  <si>
    <t>Munich</t>
  </si>
  <si>
    <t>Het Magazijn (The Hague)</t>
  </si>
  <si>
    <t>Programmer / Resident</t>
  </si>
  <si>
    <t>https://www.linkedin.com/in/basdobbelaer</t>
  </si>
  <si>
    <t>bas@hetmagazijn.club</t>
  </si>
  <si>
    <t>https://www.instagram.com/hetmagazijndenhaag</t>
  </si>
  <si>
    <t>The Hague</t>
  </si>
  <si>
    <t>Hocus Pocus — Factory Town (Insomniac)</t>
  </si>
  <si>
    <t>partnerships@insomniac.com</t>
  </si>
  <si>
    <t>https://www.instagram.com/hocuspocusmiami/</t>
  </si>
  <si>
    <t>Oct/Nov</t>
  </si>
  <si>
    <t>Hocus Pocus — Factory Town (Miami)</t>
  </si>
  <si>
    <t>events@factorytown.com</t>
  </si>
  <si>
    <t>Hope Works</t>
  </si>
  <si>
    <t>Liam O’Shea</t>
  </si>
  <si>
    <t>https://www.linkedin.com/in/liam-o-shea-5991b842</t>
  </si>
  <si>
    <t>liam@hope-works.co.uk</t>
  </si>
  <si>
    <t>https://instagram.com/hopeworks_dj</t>
  </si>
  <si>
    <t>Club / Warehouse</t>
  </si>
  <si>
    <t>Sheffield</t>
  </si>
  <si>
    <t>Hoppetosse Berlin</t>
  </si>
  <si>
    <t>Steffi Doms</t>
  </si>
  <si>
    <t>https://www.linkedin.com/in/steffi-doms</t>
  </si>
  <si>
    <t>steffi@hoppetosse.club</t>
  </si>
  <si>
    <t>https://www.instagram.com/hoppetosseberlin</t>
  </si>
  <si>
    <t>Horoom (Bassiani’s small room)</t>
  </si>
  <si>
    <t>Sofia Shanidze</t>
  </si>
  <si>
    <t>https://www.linkedin.com/in/sofia-shanidze</t>
  </si>
  <si>
    <t>sofia@bassiani.com</t>
  </si>
  <si>
    <t>https://www.instagram.com/bassiani</t>
  </si>
  <si>
    <t>Tbilisi</t>
  </si>
  <si>
    <t>Hot Mass (Midland tour)</t>
  </si>
  <si>
    <t>info@hotmasspgh.com</t>
  </si>
  <si>
    <t>https://instagram.com/honchopgh</t>
  </si>
  <si>
    <t>Pittsburgh</t>
  </si>
  <si>
    <t>IFZ Leipzig (Institut für Zukunft)</t>
  </si>
  <si>
    <t>Caro Rapp</t>
  </si>
  <si>
    <t>https://www.linkedin.com/in/caro-rapp-02154a162</t>
  </si>
  <si>
    <t>caro@ifz.me</t>
  </si>
  <si>
    <t>https://instagram.com/institutfuerezukunft</t>
  </si>
  <si>
    <t>Leipzig</t>
  </si>
  <si>
    <t>In:Motion presents MOMENTUM — Motion Bristol</t>
  </si>
  <si>
    <t>info@motion-bristol.com</t>
  </si>
  <si>
    <t>https://www.instagram.com/bristolinmotion/</t>
  </si>
  <si>
    <t>Bristol</t>
  </si>
  <si>
    <t>Rob Cracknell</t>
  </si>
  <si>
    <t>Promoter / Booker</t>
  </si>
  <si>
    <t>https://uk.linkedin.com/in/rob-cracknell-96043454</t>
  </si>
  <si>
    <t>Input High Fidelity Club (Barcelona)</t>
  </si>
  <si>
    <t>Victor Aguado</t>
  </si>
  <si>
    <t>https://www.linkedin.com/in/victor-aguado</t>
  </si>
  <si>
    <t>victor@inputbcn.com</t>
  </si>
  <si>
    <t>https://www.instagram.com/inputbcn</t>
  </si>
  <si>
    <t>Instytut Festival (Warsaw)</t>
  </si>
  <si>
    <t>Aneta Kupicz</t>
  </si>
  <si>
    <t>https://www.linkedin.com/iN/Aneta-kupicz</t>
  </si>
  <si>
    <t>aneta@instytut.net</t>
  </si>
  <si>
    <t>https://www.instagram.com/instytut_festival</t>
  </si>
  <si>
    <t>Warsaw</t>
  </si>
  <si>
    <t>Jaeger Oslo</t>
  </si>
  <si>
    <t>Gard Jenssen</t>
  </si>
  <si>
    <t>Head Booker / Promoter</t>
  </si>
  <si>
    <t>https://www.linkedin.com/in/gard-jenssen-9215a012</t>
  </si>
  <si>
    <t>gard@jaegeroslo.no</t>
  </si>
  <si>
    <t>https://instagram.com/jaegeroslo</t>
  </si>
  <si>
    <t>Oslo</t>
  </si>
  <si>
    <t>Jaguar Shoes Collective</t>
  </si>
  <si>
    <t>Danny Clancy</t>
  </si>
  <si>
    <t>Director / Programmer</t>
  </si>
  <si>
    <t>https://www.linkedin.com/in/dannyclancy</t>
  </si>
  <si>
    <t>danny@jaguarshoes.com</t>
  </si>
  <si>
    <t>https://www.instagram.com/jaguarshoes</t>
  </si>
  <si>
    <t>Venue / Promoter</t>
  </si>
  <si>
    <t>Junktion Utrecht</t>
  </si>
  <si>
    <t>Co-Founder / Promoter</t>
  </si>
  <si>
    <t>https://www.linkedin.com/in/tim-hoeben-88771089</t>
  </si>
  <si>
    <t>tim@junktion.nl</t>
  </si>
  <si>
    <t>https://instagram.com/junktionutrecht</t>
  </si>
  <si>
    <t>Promoter / Venue</t>
  </si>
  <si>
    <t>Utrecht</t>
  </si>
  <si>
    <t>Kabinet Muz Moscow</t>
  </si>
  <si>
    <t>Andrey Erofeev</t>
  </si>
  <si>
    <t>https://www.linkedin.com/iN/Andrey-erofeev</t>
  </si>
  <si>
    <t>andrey@kabinetmuz.ru</t>
  </si>
  <si>
    <t>https://www.instagram.com/kabinetmuz</t>
  </si>
  <si>
    <t>Moscow</t>
  </si>
  <si>
    <t>Kaiku Helsinki</t>
  </si>
  <si>
    <t>Juho Kusti</t>
  </si>
  <si>
    <t>https://www.linkedin.com/in/juho-kusti-721a13214</t>
  </si>
  <si>
    <t>juho@kaikuklubi.fi</t>
  </si>
  <si>
    <t>https://instagram.com/clubkaikuhelsinki</t>
  </si>
  <si>
    <t>Helsinki</t>
  </si>
  <si>
    <t>Kaizen Club Valencia</t>
  </si>
  <si>
    <t>Borja Flores</t>
  </si>
  <si>
    <t>https://www.linkedin.com/in/borja-flores-83b51587</t>
  </si>
  <si>
    <t>borja@kaizenclub.es</t>
  </si>
  <si>
    <t>https://www.instagram.com/kaizenclubvlc</t>
  </si>
  <si>
    <t>Valencia</t>
  </si>
  <si>
    <t>Kantine am Berghain Berlin</t>
  </si>
  <si>
    <t>Jana Dreyer</t>
  </si>
  <si>
    <t>https://www.linkedin.com/in/jana-dreyer</t>
  </si>
  <si>
    <t>jana@berghain.de</t>
  </si>
  <si>
    <t>https://www.instagram.com/berghain_ostgut</t>
  </si>
  <si>
    <t>Kaputt Club (Bogotá)</t>
  </si>
  <si>
    <t>Andrés Sierra</t>
  </si>
  <si>
    <t>https://www.linkedin.com/iN/Andres-sierra-97a4b512b</t>
  </si>
  <si>
    <t>andres@kaputt.com.co</t>
  </si>
  <si>
    <t>https://www.instagram.com/kaputtclub</t>
  </si>
  <si>
    <t>Karma Club (Warsaw)</t>
  </si>
  <si>
    <t>Marta Kowalska</t>
  </si>
  <si>
    <t>https://www.linkedin.com/in/marta-kowalska-warsaw</t>
  </si>
  <si>
    <t>marta@karmaclub.pl</t>
  </si>
  <si>
    <t>https://www.instagram.com/karmaclubwarsaw</t>
  </si>
  <si>
    <t>Karma Club Bucharest</t>
  </si>
  <si>
    <t>Alexandru Popescu</t>
  </si>
  <si>
    <t>https://www.linkedin.com/iN/Alexandru-popescu</t>
  </si>
  <si>
    <t>alexandru@karmaclub.ro</t>
  </si>
  <si>
    <t>https://www.instagram.com/karmaclubbucharest</t>
  </si>
  <si>
    <t>Karmakoma Belgrade — Roman Flügel (Sep 5)</t>
  </si>
  <si>
    <t>https://www.instagram.com/karmakomabelgrade/</t>
  </si>
  <si>
    <t>Belgrade</t>
  </si>
  <si>
    <t>Kater Blau</t>
  </si>
  <si>
    <t>Rose Mardit</t>
  </si>
  <si>
    <t>Head of Booking</t>
  </si>
  <si>
    <t>https://www.linkedin.com/in/rosemardit/</t>
  </si>
  <si>
    <t>rose@katerblau.de</t>
  </si>
  <si>
    <t>https://www.instagram.com/kater.berlin/</t>
  </si>
  <si>
    <t>https://de.linkedin.com/in/rosemardit</t>
  </si>
  <si>
    <t>https://www.instagram.com/kater.berlin</t>
  </si>
  <si>
    <t>Katze Club Zurich</t>
  </si>
  <si>
    <t>Laura Müller</t>
  </si>
  <si>
    <t>https://www.linkedin.com/in/laura-muller-zurich</t>
  </si>
  <si>
    <t>laura@katzeclub.ch</t>
  </si>
  <si>
    <t>https://www.instagram.com/katzeclubzh</t>
  </si>
  <si>
    <t>Zurich</t>
  </si>
  <si>
    <t>Khidi Tbilisi</t>
  </si>
  <si>
    <t>Zviad Gelashvili</t>
  </si>
  <si>
    <t>https://www.linkedin.com/in/zviad-gelashvili</t>
  </si>
  <si>
    <t>zviad@khidi.ge</t>
  </si>
  <si>
    <t>https://www.instagram.com/khidi_tbilisi</t>
  </si>
  <si>
    <t>Kilo Lounge Bali</t>
  </si>
  <si>
    <t>Andrea Santoso</t>
  </si>
  <si>
    <t>https://www.linkedin.com/iN/Andrea-santoso</t>
  </si>
  <si>
    <t>andrea@kilobali.com</t>
  </si>
  <si>
    <t>https://www.instagram.com/kilobali</t>
  </si>
  <si>
    <t>Indonesia</t>
  </si>
  <si>
    <t>Bali</t>
  </si>
  <si>
    <t>Kilo Lounge Singapore</t>
  </si>
  <si>
    <t>Debbie Chia</t>
  </si>
  <si>
    <t>https://www.linkedin.com/in/debbie-chia</t>
  </si>
  <si>
    <t>debbie@kilolounge.com</t>
  </si>
  <si>
    <t>https://www.instagram.com/kilolounge</t>
  </si>
  <si>
    <t>Singapore</t>
  </si>
  <si>
    <t>Koma Basel</t>
  </si>
  <si>
    <t>Nina Sprenger</t>
  </si>
  <si>
    <t>https://www.linkedin.com/in/nina-sprenger</t>
  </si>
  <si>
    <t>nina@komabasel.ch</t>
  </si>
  <si>
    <t>https://www.instagram.com/koma_basel</t>
  </si>
  <si>
    <t>Korjaamo Helsinki</t>
  </si>
  <si>
    <t>Ville Laaksonen</t>
  </si>
  <si>
    <t>https://www.linkedin.com/in/ville-laaksonen</t>
  </si>
  <si>
    <t>ville@korjaamo.fi</t>
  </si>
  <si>
    <t>https://www.instagram.com/korjaamohki</t>
  </si>
  <si>
    <t>Kranhalle Munich</t>
  </si>
  <si>
    <t>Florian Keller</t>
  </si>
  <si>
    <t>https://www.linkedin.com/in/florian-keller-73a47158</t>
  </si>
  <si>
    <t>florian@kranhalle-muc.de</t>
  </si>
  <si>
    <t>https://www.instagram.com/kranhalle_munich</t>
  </si>
  <si>
    <t>Kult Klub Helsinki</t>
  </si>
  <si>
    <t>Mikko Nieminen</t>
  </si>
  <si>
    <t>https://www.linkedin.com/in/mikko-nieminen</t>
  </si>
  <si>
    <t>mikko@kultklubi.fi</t>
  </si>
  <si>
    <t>https://www.instagram.com/kultklubi</t>
  </si>
  <si>
    <t>Kultura Zagreb</t>
  </si>
  <si>
    <t>Ivan Banovic</t>
  </si>
  <si>
    <t>https://www.linkedin.com/in/ivan-banovic-zagreb</t>
  </si>
  <si>
    <t>ivan@kulturazagreb.hr</t>
  </si>
  <si>
    <t>https://www.instagram.com/kulturazagreb</t>
  </si>
  <si>
    <t>Kultura Zvuka (Kharkiv)</t>
  </si>
  <si>
    <t>Anton Bibikov</t>
  </si>
  <si>
    <t>https://www.linkedin.com/iN/Anton-bibikov</t>
  </si>
  <si>
    <t>anton@kulturazvuka.com</t>
  </si>
  <si>
    <t>https://www.instagram.com/kulturazvuka</t>
  </si>
  <si>
    <t>Ukraine</t>
  </si>
  <si>
    <t>Kharkiv</t>
  </si>
  <si>
    <t>Kulturraum Leipzig</t>
  </si>
  <si>
    <t>Fabian Ruck</t>
  </si>
  <si>
    <t>Programmer / Curator</t>
  </si>
  <si>
    <t>https://www.linkedin.com/in/fabian-ruck</t>
  </si>
  <si>
    <t>fabian@kulturraum-leipzig.de</t>
  </si>
  <si>
    <t>https://www.instagram.com/kulturraumleipzig</t>
  </si>
  <si>
    <t>Kvarteret Gothenburg</t>
  </si>
  <si>
    <t>Anna Berglund</t>
  </si>
  <si>
    <t>https://www.linkedin.com/iN/Anna-berglund</t>
  </si>
  <si>
    <t>anna@kvarteretgbg.se</t>
  </si>
  <si>
    <t>https://www.instagram.com/kvarteretgbg</t>
  </si>
  <si>
    <t>La Cheetah Club</t>
  </si>
  <si>
    <t>Dominic Cappello</t>
  </si>
  <si>
    <t>https://www.linkedin.com/in/dominic-cappello-2a181a42</t>
  </si>
  <si>
    <t>dominic@lacheetahclub.co.uk</t>
  </si>
  <si>
    <t>https://instagram.com/lacheetahclub</t>
  </si>
  <si>
    <t>Glasgow</t>
  </si>
  <si>
    <t>La Gravière Geneva</t>
  </si>
  <si>
    <t>Nicolas Berger</t>
  </si>
  <si>
    <t>https://www.linkedin.com/in/nicolas-berger-geneva</t>
  </si>
  <si>
    <t>nicolas@lagraviere.ch</t>
  </si>
  <si>
    <t>https://www.instagram.com/lagravclub</t>
  </si>
  <si>
    <t>La Java (Paris)</t>
  </si>
  <si>
    <t>Victor Debeunne</t>
  </si>
  <si>
    <t>https://fr.linkedin.com/in/victor-debeunne-1315251a3</t>
  </si>
  <si>
    <t>victor@la-java.fr</t>
  </si>
  <si>
    <t>https://www.instagram.com/lajavabelleville</t>
  </si>
  <si>
    <t>La Java Paris</t>
  </si>
  <si>
    <t>La Santanera Playa del Carmen</t>
  </si>
  <si>
    <t>Carlos Mendoza</t>
  </si>
  <si>
    <t>https://www.linkedin.com/in/carlos-mendoza</t>
  </si>
  <si>
    <t>carlos@lasantanera.com</t>
  </si>
  <si>
    <t>https://www.instagram.com/lasantanerapdc</t>
  </si>
  <si>
    <t>Playa del Carmen</t>
  </si>
  <si>
    <t>La Terrrazza Barcelona — Roman Flügel (Sep 19)</t>
  </si>
  <si>
    <t>contact@laterrrazza.com</t>
  </si>
  <si>
    <t>https://www.instagram.com/laterrrazza/</t>
  </si>
  <si>
    <t>La Terrrazza Barcelona — Sally C (Oct 18)</t>
  </si>
  <si>
    <t>Larm Budapest</t>
  </si>
  <si>
    <t>Balazs Szabo</t>
  </si>
  <si>
    <t>https://www.linkedin.com/in/balazs-szabo-budapest</t>
  </si>
  <si>
    <t>balazs@larm.hu</t>
  </si>
  <si>
    <t>https://www.instagram.com/larmbudapest</t>
  </si>
  <si>
    <t>Le Sucre (Lyon)</t>
  </si>
  <si>
    <t>Romain Richard</t>
  </si>
  <si>
    <t>https://www.linkedin.com/in/romain-richard-lyon</t>
  </si>
  <si>
    <t>romain@lesucre.org</t>
  </si>
  <si>
    <t>https://www.instagram.com/lesucrelyon</t>
  </si>
  <si>
    <t>Lyon</t>
  </si>
  <si>
    <t>Le Sucre Lyon</t>
  </si>
  <si>
    <t>Clara Ghibaudo</t>
  </si>
  <si>
    <t>https://www.linkedin.com/in/clara-ghibaudo</t>
  </si>
  <si>
    <t>clara@lesucre.org</t>
  </si>
  <si>
    <t>Le Sucre Marseille</t>
  </si>
  <si>
    <t>Olivier Dupont</t>
  </si>
  <si>
    <t>https://www.linkedin.com/in/olivier-dupont-marseille</t>
  </si>
  <si>
    <t>olivier@lesucremarseille.fr</t>
  </si>
  <si>
    <t>https://www.instagram.com/lesucremarseille</t>
  </si>
  <si>
    <t>Loft Club Ludwigshafen</t>
  </si>
  <si>
    <t>Markus Schneider</t>
  </si>
  <si>
    <t>https://www.linkedin.com/in/markus-schneider-loft</t>
  </si>
  <si>
    <t>markus@loftclub.de</t>
  </si>
  <si>
    <t>https://www.instagram.com/loftclub_lu</t>
  </si>
  <si>
    <t>Ludwigshafen</t>
  </si>
  <si>
    <t>Loftas Vilnius</t>
  </si>
  <si>
    <t>Vilius Tamošaitis</t>
  </si>
  <si>
    <t>https://www.linkedin.com/in/vilius-tamosaitis</t>
  </si>
  <si>
    <t>vilius@loftas.lt</t>
  </si>
  <si>
    <t>https://www.instagram.com/loftasfest</t>
  </si>
  <si>
    <t>Vilnius</t>
  </si>
  <si>
    <t>Lost Beach Club</t>
  </si>
  <si>
    <t>Camilo Andrés</t>
  </si>
  <si>
    <t>https://www.linkedin.com/in/camilo-andres-ecuador</t>
  </si>
  <si>
    <t>camilo@lostbeachclub.com</t>
  </si>
  <si>
    <t>https://www.instagram.com/lostbeachclub</t>
  </si>
  <si>
    <t>Montañita</t>
  </si>
  <si>
    <t>Lux Fragil Lisbon</t>
  </si>
  <si>
    <t>Manuel Rocha</t>
  </si>
  <si>
    <t>https://www.linkedin.com/in/manuel-rocha-71a72858</t>
  </si>
  <si>
    <t>manuel@luxfragil.com</t>
  </si>
  <si>
    <t>https://instagram.com/luxfragil</t>
  </si>
  <si>
    <t>Macadam Nantes</t>
  </si>
  <si>
    <t>Pauline Le Gall</t>
  </si>
  <si>
    <t>https://www.linkedin.com/in/pauline-legall</t>
  </si>
  <si>
    <t>pauline@macadam.club</t>
  </si>
  <si>
    <t>https://www.instagram.com/macadamclub</t>
  </si>
  <si>
    <t>Nantes</t>
  </si>
  <si>
    <t>Charles Beauguitte</t>
  </si>
  <si>
    <t>https://www.linkedin.com/in/charles-beauguitte</t>
  </si>
  <si>
    <t>charles@macadam.club</t>
  </si>
  <si>
    <t>Making Time ∞ Philadelphia</t>
  </si>
  <si>
    <t>Dave P</t>
  </si>
  <si>
    <t>Founder / Promoter</t>
  </si>
  <si>
    <t>https://www.instagram.com/makingtimeisrad/</t>
  </si>
  <si>
    <t>Philadelphia</t>
  </si>
  <si>
    <t>Mamba Negra São Paulo</t>
  </si>
  <si>
    <t>Carol Schutzer</t>
  </si>
  <si>
    <t>https://www.linkedin.com/in/carol-schutzer</t>
  </si>
  <si>
    <t>carol@mambanegra.com.br</t>
  </si>
  <si>
    <t>https://www.instagram.com/mambanegra.sp</t>
  </si>
  <si>
    <t>Promoter / Collective</t>
  </si>
  <si>
    <t>Melt! Klubnacht (Smaller Berlin shows)</t>
  </si>
  <si>
    <t>Sarah Farina</t>
  </si>
  <si>
    <t>https://www.linkedin.com/in/sarah-farina-516bb419</t>
  </si>
  <si>
    <t>sarah@meltbooking.de</t>
  </si>
  <si>
    <t>https://instagram.com/melt_booking</t>
  </si>
  <si>
    <t>Meraki Liverpool</t>
  </si>
  <si>
    <t>James Dutton</t>
  </si>
  <si>
    <t>Founder / Booker</t>
  </si>
  <si>
    <t>https://www.linkedin.com/in/james-dutton-1a9020180</t>
  </si>
  <si>
    <t>james@merakiliverpool.co.uk</t>
  </si>
  <si>
    <t>https://www.instagram.com/merakiliverpool</t>
  </si>
  <si>
    <t>Liverpool</t>
  </si>
  <si>
    <t>Minimal Bar Cluj</t>
  </si>
  <si>
    <t>Cristina Moldovan</t>
  </si>
  <si>
    <t>https://www.linkedin.com/in/cristina-moldovan-cluj</t>
  </si>
  <si>
    <t>cristina@minimalbar.ro</t>
  </si>
  <si>
    <t>https://www.instagram.com/minimalbarcluj</t>
  </si>
  <si>
    <t>Cluj-Napoca</t>
  </si>
  <si>
    <t>Module Club Lyon</t>
  </si>
  <si>
    <t>Julien Desailly</t>
  </si>
  <si>
    <t>https://www.linkedin.com/in/julien-desailly</t>
  </si>
  <si>
    <t>julien@moduleclub.fr</t>
  </si>
  <si>
    <t>https://www.instagram.com/moduleclublyon</t>
  </si>
  <si>
    <t>Module Tokyo</t>
  </si>
  <si>
    <t>Ryo Watanabe</t>
  </si>
  <si>
    <t>https://www.linkedin.com/in/ryo-watanabe-tokyo</t>
  </si>
  <si>
    <t>ryo@moduletokyo.jp</t>
  </si>
  <si>
    <t>https://www.instagram.com/moduletokyo</t>
  </si>
  <si>
    <t>Monarch San Francisco</t>
  </si>
  <si>
    <t>Matthew Rehn</t>
  </si>
  <si>
    <t>Talent Buyer / Booker</t>
  </si>
  <si>
    <t>https://www.linkedin.com/in/matthew-rehn-8a24115b</t>
  </si>
  <si>
    <t>matthew@monarchsf.com</t>
  </si>
  <si>
    <t>https://instagram.com/monarchsf</t>
  </si>
  <si>
    <t>Mondo Disko</t>
  </si>
  <si>
    <t>David Ponziano</t>
  </si>
  <si>
    <t>https://www.linkedin.com/in/davidponziano</t>
  </si>
  <si>
    <t>david@mondodisko.com</t>
  </si>
  <si>
    <t>https://www.instagram.com/mondodiskomadrid</t>
  </si>
  <si>
    <t>Madrid</t>
  </si>
  <si>
    <t>Mono Club Hamburg</t>
  </si>
  <si>
    <t>Lars Petersen</t>
  </si>
  <si>
    <t>https://www.linkedin.com/in/lars-petersen-hamburg</t>
  </si>
  <si>
    <t>lars@monoclub.de</t>
  </si>
  <si>
    <t>https://www.instagram.com/monoclubhamburg</t>
  </si>
  <si>
    <t>Moog Club Barcelona</t>
  </si>
  <si>
    <t>Oscar Ibañez</t>
  </si>
  <si>
    <t>Booker / Manager</t>
  </si>
  <si>
    <t>https://www.linkedin.com/in/oscar-ibanez-58a34112</t>
  </si>
  <si>
    <t>oscar@moogclub.com</t>
  </si>
  <si>
    <t>https://www.instagram.com/moogclub</t>
  </si>
  <si>
    <t>Moraba Lisbon</t>
  </si>
  <si>
    <t>Tiago Almeida</t>
  </si>
  <si>
    <t>https://www.linkedin.com/in/tiago-almeida-lisbon</t>
  </si>
  <si>
    <t>tiago@moraba.pt</t>
  </si>
  <si>
    <t>https://www.instagram.com/morabalx</t>
  </si>
  <si>
    <t>Morlox Club Zurich</t>
  </si>
  <si>
    <t>Simone Keller</t>
  </si>
  <si>
    <t>https://www.linkedin.com/in/simone-keller</t>
  </si>
  <si>
    <t>simone@morlox.ch</t>
  </si>
  <si>
    <t>https://www.instagram.com/morloxclub</t>
  </si>
  <si>
    <t>Moscavide Lisbon</t>
  </si>
  <si>
    <t>Rui Carvalho</t>
  </si>
  <si>
    <t>https://www.linkedin.com/in/rui-carvalho</t>
  </si>
  <si>
    <t>rui@moscavide.pt</t>
  </si>
  <si>
    <t>https://www.instagram.com/moscavideclub</t>
  </si>
  <si>
    <t xml:space="preserve">Movers Nottingham </t>
  </si>
  <si>
    <t>https://www.instagram.com/movers.venue/</t>
  </si>
  <si>
    <t>Nottingham</t>
  </si>
  <si>
    <t>MUSAR x Free Time: Roman Flügel @ Sneaky Pete's (Oct 5 2025)</t>
  </si>
  <si>
    <t>Nick Stewart</t>
  </si>
  <si>
    <t>https://www.linkedin.com/in/nick-stewart-56287579/</t>
  </si>
  <si>
    <t>nick@sneakypetes.co.uk</t>
  </si>
  <si>
    <t>https://instagram.com/sneakypetesclub</t>
  </si>
  <si>
    <t>October</t>
  </si>
  <si>
    <t>Muziekgieterij Maastricht</t>
  </si>
  <si>
    <t>https://www.linkedin.com/in/tom-peters</t>
  </si>
  <si>
    <t>tom@muziekgieterij.nl</t>
  </si>
  <si>
    <t>https://www.instagram.com/muziekgieterij</t>
  </si>
  <si>
    <t>Maastricht</t>
  </si>
  <si>
    <t>Myo Club Lyon</t>
  </si>
  <si>
    <t>Anthony Rousselle</t>
  </si>
  <si>
    <t>https://www.linkedin.com/iN/Anthony-rousselle</t>
  </si>
  <si>
    <t>anthony@myoclub.fr</t>
  </si>
  <si>
    <t>https://www.instagram.com/myoclub</t>
  </si>
  <si>
    <t>Contact full name</t>
  </si>
  <si>
    <t>LinkedIn profile (of the contact)</t>
  </si>
  <si>
    <t>Email address (of the contact)</t>
  </si>
  <si>
    <t>Event Instagram page</t>
  </si>
  <si>
    <t>Type (club / promoter / festival)</t>
  </si>
  <si>
    <t>Month</t>
  </si>
  <si>
    <t>Hasta La Vista, Baby! (Amsterdam)</t>
  </si>
  <si>
    <t>events@hastalavista.baby</t>
  </si>
  <si>
    <t>https://www.instagram.com/hastalavistababy.ams/</t>
  </si>
  <si>
    <t>Klaproos</t>
  </si>
  <si>
    <t>Emma de Jonge (HR &amp; Finance Manager)</t>
  </si>
  <si>
    <t>https://www.linkedin.com/in/emmadejonge/</t>
  </si>
  <si>
    <t>https://www.instagram.com/klaproosamsterdam/</t>
  </si>
  <si>
    <t>NDSM (Amsterdam Wharf Foundation)</t>
  </si>
  <si>
    <t>Maral Kalami (Event Manager)</t>
  </si>
  <si>
    <t>Maral.kalami@ndsm.nl</t>
  </si>
  <si>
    <t>https://www.instagram.com/ndsm/</t>
  </si>
  <si>
    <t>promoter</t>
  </si>
  <si>
    <t>Tim Vermeulen (Director)</t>
  </si>
  <si>
    <t>https://www.linkedin.com/in/timvermeulen</t>
  </si>
  <si>
    <t>Tim.vermeulen@ndsm.nl</t>
  </si>
  <si>
    <t>Forge Warehouse (Sheffield)</t>
  </si>
  <si>
    <t>Ashley Jowitt (Operations Director)</t>
  </si>
  <si>
    <t>https://uk.linkedin.com/iN/Ashley-jowitt-ab8098150</t>
  </si>
  <si>
    <t>https://www.instagram.com/forge.sheffield/</t>
  </si>
  <si>
    <t>United Kingdom</t>
  </si>
  <si>
    <t>The Arch (now Quarters Brighton)</t>
  </si>
  <si>
    <t>Andrew Purvis (General Manager)</t>
  </si>
  <si>
    <t>https://uk.linkedin.com/iN/Andrew-purvis-0a170b1b7</t>
  </si>
  <si>
    <t>info@quartersbrighton.co.uk</t>
  </si>
  <si>
    <t>https://www.instagram.com/quarters.brighton/</t>
  </si>
  <si>
    <t>Brighton</t>
  </si>
  <si>
    <t>Hoppetosse (Berlin)</t>
  </si>
  <si>
    <t>Gregor Krämer (Operator / Owner, also Club der Visionaere)</t>
  </si>
  <si>
    <t>https://de.linkedin.com/in/gregor-kraemer-a23a24ba</t>
  </si>
  <si>
    <t>https://www.instagram.com/hoppetosse.berlin/</t>
  </si>
  <si>
    <t>Popstel (Istanbul)</t>
  </si>
  <si>
    <t>Samet Berk Abanoz (Event Producer / Stay Local bookings)</t>
  </si>
  <si>
    <t>https://tr.linkedin.com/in/samet-berk-abanoz-101839234</t>
  </si>
  <si>
    <t>https://www.instagram.com/thepopstel/</t>
  </si>
  <si>
    <t>Turkey</t>
  </si>
  <si>
    <t>Istanbul</t>
  </si>
  <si>
    <t>FOLD (London)</t>
  </si>
  <si>
    <t>Gemma Middleditch</t>
  </si>
  <si>
    <r>
      <rPr>
        <color rgb="FF1155CC"/>
        <u/>
      </rPr>
      <t>Link</t>
    </r>
  </si>
  <si>
    <r>
      <rPr>
        <color rgb="FF1155CC"/>
        <u/>
      </rPr>
      <t>gemma@fold.london</t>
    </r>
  </si>
  <si>
    <t>Gretchen (Berlin)</t>
  </si>
  <si>
    <r>
      <rPr>
        <color rgb="FF1155CC"/>
        <u/>
      </rPr>
      <t>booking@gretchen-club.de</t>
    </r>
  </si>
  <si>
    <t>Watergate (Berlin)</t>
  </si>
  <si>
    <r>
      <rPr>
        <color rgb="FF1155CC"/>
        <u/>
      </rPr>
      <t>info@water-gate.de</t>
    </r>
  </si>
  <si>
    <t>Tresor (Berlin)</t>
  </si>
  <si>
    <r>
      <rPr>
        <color rgb="FF1155CC"/>
        <u/>
      </rPr>
      <t>club@tresorberlin.com</t>
    </r>
  </si>
  <si>
    <t>OHM (Berlin)</t>
  </si>
  <si>
    <r>
      <rPr>
        <color rgb="FF1155CC"/>
        <u/>
      </rPr>
      <t>resistance@ohmberlin.com</t>
    </r>
  </si>
  <si>
    <t>Revier Südost / RSO.BERLIN</t>
  </si>
  <si>
    <r>
      <rPr>
        <color rgb="FF1155CC"/>
        <u/>
      </rPr>
      <t>music@reviersuedost.de</t>
    </r>
  </si>
  <si>
    <t>La Machine du Moulin Rouge (Paris)</t>
  </si>
  <si>
    <r>
      <rPr>
        <color rgb="FF1155CC"/>
        <u/>
      </rPr>
      <t>contact@lamachinedumoulinrouge.com</t>
    </r>
  </si>
  <si>
    <t>Village Underground (London)</t>
  </si>
  <si>
    <t>Amelie Snyers</t>
  </si>
  <si>
    <r>
      <rPr>
        <color rgb="FF1155CC"/>
        <u/>
      </rPr>
      <t>amelie@villageunderground.co.uk</t>
    </r>
  </si>
  <si>
    <t>Corsica Studios (London)</t>
  </si>
  <si>
    <r>
      <rPr>
        <color rgb="FF1155CC"/>
        <u/>
      </rPr>
      <t>events@corsicastudios.com</t>
    </r>
  </si>
  <si>
    <t>Patterns (Brighton)</t>
  </si>
  <si>
    <r>
      <rPr>
        <color rgb="FF1155CC"/>
        <u/>
      </rPr>
      <t>manager@patternsbrighton.com</t>
    </r>
  </si>
  <si>
    <t>Safe?</t>
  </si>
  <si>
    <t>Contact name</t>
  </si>
  <si>
    <t>Email name</t>
  </si>
  <si>
    <t>Instagram followers
• Low (under 20k)
• Medium (20-90k)
• Large (over 90k)</t>
  </si>
  <si>
    <t>Club
Promoter
Festival</t>
  </si>
  <si>
    <t>Month (for festivals)</t>
  </si>
  <si>
    <t>Country.city</t>
  </si>
  <si>
    <t>Cool</t>
  </si>
  <si>
    <t>CTEMF</t>
  </si>
  <si>
    <t>Leila Padidar</t>
  </si>
  <si>
    <t xml:space="preserve">Leila, </t>
  </si>
  <si>
    <t>Event producer</t>
  </si>
  <si>
    <t>https://www.linkedin.com/in/leila-padidar-b926408/</t>
  </si>
  <si>
    <t>leila@ickleproductions.com</t>
  </si>
  <si>
    <t>https://www.instagram.com/CTEMF</t>
  </si>
  <si>
    <t>Low</t>
  </si>
  <si>
    <t>02) February</t>
  </si>
  <si>
    <t>Africa</t>
  </si>
  <si>
    <t>N/A</t>
  </si>
  <si>
    <t>Hilu (The Block Resident)</t>
  </si>
  <si>
    <t xml:space="preserve">Hilu, </t>
  </si>
  <si>
    <t xml:space="preserve">Resident DJ </t>
  </si>
  <si>
    <t>https://ra.co/dj/hilu</t>
  </si>
  <si>
    <t>hilu.tlv@gmail.com</t>
  </si>
  <si>
    <t>Analog Room</t>
  </si>
  <si>
    <t>Mehdi,</t>
  </si>
  <si>
    <t>Founder / Director</t>
  </si>
  <si>
    <r>
      <rPr>
        <color rgb="FF1155CC"/>
        <sz val="10.0"/>
        <u/>
      </rPr>
      <t>https://ae.linkedin.com/in/mehdi-ansari-a7503447</t>
    </r>
  </si>
  <si>
    <t>mansari@mutek.org</t>
  </si>
  <si>
    <r>
      <rPr>
        <color rgb="FF1155CC"/>
        <sz val="10.0"/>
        <u/>
      </rPr>
      <t>https://instagram.com/analogroom</t>
    </r>
  </si>
  <si>
    <t>Promoter / Club</t>
  </si>
  <si>
    <t>Apron Records (Steven Julien aka Funkineven)</t>
  </si>
  <si>
    <t>Founder / A&amp;R</t>
  </si>
  <si>
    <t>https://apronrecords.com/pages/about-us</t>
  </si>
  <si>
    <t>https://www.instagram.com/apronrecords</t>
  </si>
  <si>
    <t>Cameron,</t>
  </si>
  <si>
    <t>Marvin,</t>
  </si>
  <si>
    <t>Ampere Club, Antwerp</t>
  </si>
  <si>
    <t>Oscar Combes</t>
  </si>
  <si>
    <t>Manager / Assistant Booker</t>
  </si>
  <si>
    <r>
      <rPr>
        <color rgb="FF1155CC"/>
        <sz val="10.0"/>
        <u/>
      </rPr>
      <t>https://be.linkedin.com/in/oscar-combes-0716a81bb</t>
    </r>
  </si>
  <si>
    <r>
      <rPr>
        <color rgb="FF1155CC"/>
        <sz val="10.0"/>
        <u/>
      </rPr>
      <t>contact@ampere-antwerp.be</t>
    </r>
  </si>
  <si>
    <r>
      <rPr>
        <color rgb="FF1155CC"/>
        <sz val="10.0"/>
        <u/>
      </rPr>
      <t>https://instagram.com/ampere_antwerp</t>
    </r>
  </si>
  <si>
    <t xml:space="preserve">Gregor Krämer </t>
  </si>
  <si>
    <t>Operator / Owner</t>
  </si>
  <si>
    <t>Germany, Berlin</t>
  </si>
  <si>
    <t>Rose,</t>
  </si>
  <si>
    <t>Booking</t>
  </si>
  <si>
    <t>Martijn,</t>
  </si>
  <si>
    <t>Mino,</t>
  </si>
  <si>
    <t xml:space="preserve">Samet Berk Abanoz </t>
  </si>
  <si>
    <t>Samet,</t>
  </si>
  <si>
    <t>Event Producer</t>
  </si>
  <si>
    <t xml:space="preserve">Andrew Purvis </t>
  </si>
  <si>
    <t>General Manager</t>
  </si>
  <si>
    <t>UK, Brighton</t>
  </si>
  <si>
    <t xml:space="preserve">Ashley Jowitt </t>
  </si>
  <si>
    <t>Operations Director</t>
  </si>
  <si>
    <t>Anjunadeep</t>
  </si>
  <si>
    <t>James Grant</t>
  </si>
  <si>
    <t>Co-founder / A&amp;R</t>
  </si>
  <si>
    <r>
      <rPr>
        <color rgb="FF1155CC"/>
        <sz val="10.0"/>
        <u/>
      </rPr>
      <t>https://uk.linkedin.com/in/jamesgrant3</t>
    </r>
  </si>
  <si>
    <r>
      <rPr>
        <color rgb="FF1155CC"/>
        <sz val="10.0"/>
        <u/>
      </rPr>
      <t>contact@anjunadeep.com</t>
    </r>
  </si>
  <si>
    <r>
      <rPr>
        <color rgb="FF1155CC"/>
        <sz val="10.0"/>
        <u/>
      </rPr>
      <t>https://instagram.com/anjunadeep</t>
    </r>
  </si>
  <si>
    <t>Label / Promoter</t>
  </si>
  <si>
    <t>Head Booker</t>
  </si>
  <si>
    <t>Consistent Events</t>
  </si>
  <si>
    <t>https://www.facebook.com/ConsistentRecords/</t>
  </si>
  <si>
    <t>arthur@consistentrecords.com</t>
  </si>
  <si>
    <t>Free Your Funk</t>
  </si>
  <si>
    <t>https://www.facebook.com/FreeYourFunk/</t>
  </si>
  <si>
    <t>denis@freeyourfunk.com</t>
  </si>
  <si>
    <t>https://www.instagram.com/freeyourfunk</t>
  </si>
  <si>
    <t>France (Paris)</t>
  </si>
  <si>
    <t>World Club Dome</t>
  </si>
  <si>
    <t>Nicola Septem</t>
  </si>
  <si>
    <t>https://www.facebook.com/nicola.septem/</t>
  </si>
  <si>
    <r>
      <rPr>
        <color rgb="FF1155CC"/>
        <sz val="10.0"/>
        <u/>
      </rPr>
      <t>@worldclubdome</t>
    </r>
  </si>
  <si>
    <t>06) June</t>
  </si>
  <si>
    <t>The Zoo Project, Ibiza</t>
  </si>
  <si>
    <t>Adrian Sterling</t>
  </si>
  <si>
    <t xml:space="preserve">Ady, </t>
  </si>
  <si>
    <t>https://www.instagram.com/ady_zoo/</t>
  </si>
  <si>
    <t>ady@thezooproject.com</t>
  </si>
  <si>
    <t>https://www.instagram.com/thezooproject/?hl=en</t>
  </si>
  <si>
    <t>Medium</t>
  </si>
  <si>
    <t>Spain (Ibiza)</t>
  </si>
  <si>
    <t>Techno Rebels Only (San Diego, New York)</t>
  </si>
  <si>
    <t>Alexander Technque</t>
  </si>
  <si>
    <t>https://www.instagram.com/alexandertechnique/</t>
  </si>
  <si>
    <t>alexander@technorebelsonly.com</t>
  </si>
  <si>
    <t>djatnyc@gmail.com</t>
  </si>
  <si>
    <t>Wurzelfestival</t>
  </si>
  <si>
    <t>Danny Fiedler</t>
  </si>
  <si>
    <t>Organizer &amp; Booker</t>
  </si>
  <si>
    <t>https://www.instagram.com/danny_fiedler_fmr/reels/</t>
  </si>
  <si>
    <r>
      <rPr>
        <color rgb="FF1155CC"/>
        <sz val="10.0"/>
        <u/>
      </rPr>
      <t>booking@wurzelfestival.de</t>
    </r>
  </si>
  <si>
    <r>
      <rPr>
        <color rgb="FF1155CC"/>
        <sz val="10.0"/>
        <u/>
      </rPr>
      <t>@wurzelfestival</t>
    </r>
  </si>
  <si>
    <t>Dav,</t>
  </si>
  <si>
    <t>https://www.instagram.com/davep_makingtime/</t>
  </si>
  <si>
    <t>Crobar, Buenos Aires</t>
  </si>
  <si>
    <t>https://www.instagram.com/liveartproductora/</t>
  </si>
  <si>
    <t>arielgambini@gmail.com</t>
  </si>
  <si>
    <t>https://www.instagram.com/crobarclub/</t>
  </si>
  <si>
    <t>High</t>
  </si>
  <si>
    <t>https://ra.co/clubs/1866</t>
  </si>
  <si>
    <t>Beyond The Valley</t>
  </si>
  <si>
    <t>Chris Sheppard</t>
  </si>
  <si>
    <t>https://www.linkedin.com/company/beyond-the-valley/?originalSubdomain=uk</t>
  </si>
  <si>
    <t>12) December</t>
  </si>
  <si>
    <t>Australian</t>
  </si>
  <si>
    <t xml:space="preserve">Deeperfect </t>
  </si>
  <si>
    <t>Director</t>
  </si>
  <si>
    <t>https://www.linkedin.com/company/deeperfect/</t>
  </si>
  <si>
    <r>
      <rPr>
        <rFont val="Arial"/>
        <color rgb="FF1155CC"/>
        <u/>
      </rPr>
      <t>mizar@stefanonoferini.it</t>
    </r>
  </si>
  <si>
    <t>Italian</t>
  </si>
  <si>
    <t xml:space="preserve">Ekko, Utrecht </t>
  </si>
  <si>
    <t>https://www.linkedin.com/company/ekko/people/</t>
  </si>
  <si>
    <t>info@ekko.nl</t>
  </si>
  <si>
    <t>https://www.instagram.com/ekko.nl/?hl=en</t>
  </si>
  <si>
    <t>https://ekko.nl</t>
  </si>
  <si>
    <t>Electric Brixton</t>
  </si>
  <si>
    <t>https://www.linkedin.com/company/electric-brixton/?originalSubdomain=uk</t>
  </si>
  <si>
    <t>info@electricbrixton.uk.com</t>
  </si>
  <si>
    <t>https://www.instagram.com/electricbrixton/</t>
  </si>
  <si>
    <t>https://electricbrixton.uk</t>
  </si>
  <si>
    <t>Bilbao BBK</t>
  </si>
  <si>
    <t xml:space="preserve">Dudas, </t>
  </si>
  <si>
    <t>https://www.linkedin.com/showcase/bilbao-bbk-live/</t>
  </si>
  <si>
    <t>dudas@lasttour.net</t>
  </si>
  <si>
    <t>https://www.instagram.com/bilbaobbklive/</t>
  </si>
  <si>
    <t>07) July</t>
  </si>
  <si>
    <t>https://bilbaobbklive.com</t>
  </si>
  <si>
    <t>Oslo World, Norway</t>
  </si>
  <si>
    <t>Mira Berggrav Refsum</t>
  </si>
  <si>
    <t xml:space="preserve">Mira, </t>
  </si>
  <si>
    <t>Press</t>
  </si>
  <si>
    <t>https://www.linkedin.com/in/mira-berggrav-refsum-5b5830175/?originalSubdomain=no</t>
  </si>
  <si>
    <t>mira@osloworld.no</t>
  </si>
  <si>
    <t>https://www.instagram.com/osloworld/?hl=en</t>
  </si>
  <si>
    <t>10) October</t>
  </si>
  <si>
    <t>https://osloworld.no</t>
  </si>
  <si>
    <t xml:space="preserve">FLY Open Air Edinburgh </t>
  </si>
  <si>
    <t>Tom Ketley</t>
  </si>
  <si>
    <t>Dae</t>
  </si>
  <si>
    <t>Aaron Weinbaum</t>
  </si>
  <si>
    <t>https://www.linkedin.com/iN/Aaron-weinbaum-676906132/</t>
  </si>
  <si>
    <t>US + Canada</t>
  </si>
  <si>
    <t>USA (East - NYC)</t>
  </si>
  <si>
    <t>Daze UK</t>
  </si>
  <si>
    <t>Abi Wightman</t>
  </si>
  <si>
    <t>Abi,</t>
  </si>
  <si>
    <t>Entertainment specialist, artist liaison, events creative</t>
  </si>
  <si>
    <t>https://www.linkedin.com/iN/Abi-wightman-331987125/?originalSubdomain=uk</t>
  </si>
  <si>
    <t>dazeeventsuk@gmail.com</t>
  </si>
  <si>
    <t>uk</t>
  </si>
  <si>
    <t>Krake Festival, Berlin</t>
  </si>
  <si>
    <t>https://www.linkedin.com/iN/Absa-seck/?originalSubdomain=de</t>
  </si>
  <si>
    <t>info@killekill.com</t>
  </si>
  <si>
    <t>https://www.instagram.com/killekill_berli</t>
  </si>
  <si>
    <t>Germany (Berlin)</t>
  </si>
  <si>
    <t>https://ra.co/promoters/16652</t>
  </si>
  <si>
    <t>Embrace, Toronto</t>
  </si>
  <si>
    <t>Adam Gill</t>
  </si>
  <si>
    <t>Founder &amp; President</t>
  </si>
  <si>
    <t>adam@embracepresents.com</t>
  </si>
  <si>
    <t>https://www.instagram.com/embracepresents/?hl=en</t>
  </si>
  <si>
    <t>Canada (East - Toronto)</t>
  </si>
  <si>
    <t>Warehouse Project, Manchester</t>
  </si>
  <si>
    <t>Adam Martin</t>
  </si>
  <si>
    <t>Logistics</t>
  </si>
  <si>
    <t>adam_martin1602@hotmail.com</t>
  </si>
  <si>
    <t>https://www.instagram.com/warehouseproject/</t>
  </si>
  <si>
    <t>UK (Manchester)</t>
  </si>
  <si>
    <t>https://warehouseproject.com</t>
  </si>
  <si>
    <t>The Great Escape Festival</t>
  </si>
  <si>
    <t>Adam Ryan</t>
  </si>
  <si>
    <t>Head of Music</t>
  </si>
  <si>
    <t>https://www.linkedin.com/in/adam-ryan-02460599/?originalSubdomain=uk</t>
  </si>
  <si>
    <t>adam.ryan@mamaco.com</t>
  </si>
  <si>
    <t>https://www.instagram.com/loveboxfestival/</t>
  </si>
  <si>
    <t>https://lovefest.rs</t>
  </si>
  <si>
    <t>TNM Festival, Poland</t>
  </si>
  <si>
    <t>adam@fantomas.com.pl</t>
  </si>
  <si>
    <t>https://thegardenfestival.eu</t>
  </si>
  <si>
    <t>adam@jazzclub.pl</t>
  </si>
  <si>
    <t>B018, Beirut</t>
  </si>
  <si>
    <t>Elias Merhab</t>
  </si>
  <si>
    <t>https://www.linkedin.com/in/elias-merheb-67a6b256/?originalSubdomain=lb</t>
  </si>
  <si>
    <t>merheb.elias@gmail.com</t>
  </si>
  <si>
    <t>https://www.instagram.com/b018official/?hl=en</t>
  </si>
  <si>
    <t xml:space="preserve">Middle East </t>
  </si>
  <si>
    <t>https://b018.com</t>
  </si>
  <si>
    <t>Full Spectrum Events</t>
  </si>
  <si>
    <t>Adriaan Muts</t>
  </si>
  <si>
    <t xml:space="preserve">Adriaan, </t>
  </si>
  <si>
    <t xml:space="preserve">Artist Management </t>
  </si>
  <si>
    <t>https://www.linkedin.com/in/adriaanmuts/?originalSubdomain=nl</t>
  </si>
  <si>
    <t>adriaan@fullspectrum.nl</t>
  </si>
  <si>
    <r>
      <rPr>
        <rFont val="Arial"/>
        <b/>
        <color rgb="FF000000"/>
        <sz val="10.0"/>
        <u/>
      </rPr>
      <t>Global Dance U</t>
    </r>
    <r>
      <rPr>
        <rFont val="Arial"/>
        <b/>
        <color rgb="FF000000"/>
        <sz val="10.0"/>
        <u/>
      </rPr>
      <t>SA</t>
    </r>
  </si>
  <si>
    <t>Adrien Mirhashemi</t>
  </si>
  <si>
    <r>
      <rPr>
        <rFont val="Arial"/>
        <color rgb="FF1155CC"/>
        <sz val="10.0"/>
        <u/>
      </rPr>
      <t>https://www.linkedin.com/iN/Adrien-mirhashemi-09108720/</t>
    </r>
    <r>
      <rPr>
        <rFont val="Arial"/>
        <color rgb="FF000000"/>
        <sz val="10.0"/>
      </rPr>
      <t xml:space="preserve"> </t>
    </r>
  </si>
  <si>
    <t>adrien@globaldancefestival.com</t>
  </si>
  <si>
    <t>https://www.instagram.com/globaldanceus/</t>
  </si>
  <si>
    <t>Djoon, Paris</t>
  </si>
  <si>
    <t>Adrien Assadian</t>
  </si>
  <si>
    <t>Music Curator</t>
  </si>
  <si>
    <t>https://www.linkedin.com/in/adrienassadian/</t>
  </si>
  <si>
    <t>https://www.instagram.com/djoonclub/</t>
  </si>
  <si>
    <t>Demain Kollectiv</t>
  </si>
  <si>
    <t>Adrien de Dumast</t>
  </si>
  <si>
    <t>Co-founder</t>
  </si>
  <si>
    <t>https://www.linkedin.com/in/adriendedumast/?originalSubdomain=fr</t>
  </si>
  <si>
    <t>adrien.brumont@gmail.com</t>
  </si>
  <si>
    <t>https://www.instagram.com/demain.kollectiv/</t>
  </si>
  <si>
    <t>Afshin Assadian</t>
  </si>
  <si>
    <t>Founder</t>
  </si>
  <si>
    <t>https://www.linkedin.com/in/afshin-assadian-djoon/?originalSubdomain=fr</t>
  </si>
  <si>
    <t>La Cheetah Club, Glasgow</t>
  </si>
  <si>
    <t>Aidan Potter</t>
  </si>
  <si>
    <t>Aidan,</t>
  </si>
  <si>
    <t>bennnyboy1988@hotmail.com</t>
  </si>
  <si>
    <t>https://www.instagram.com/lacheetahclub</t>
  </si>
  <si>
    <t>UK (Glasgow)</t>
  </si>
  <si>
    <t>Basic Moves (Belgium)</t>
  </si>
  <si>
    <t>Ailsa Cavers</t>
  </si>
  <si>
    <t xml:space="preserve">Alisa, </t>
  </si>
  <si>
    <t>Label Manager</t>
  </si>
  <si>
    <t>https://www.linkedin.com/in/ailsa-cavers/?originalSubdomain=be</t>
  </si>
  <si>
    <r>
      <rPr>
        <color rgb="FF1155CC"/>
        <u/>
      </rPr>
      <t>info@basicmoves.be</t>
    </r>
  </si>
  <si>
    <r>
      <rPr>
        <color rgb="FF1155CC"/>
        <u/>
      </rPr>
      <t>https://instagram.com/basicmoves</t>
    </r>
  </si>
  <si>
    <t>Akira,</t>
  </si>
  <si>
    <t>MUTEK, Montreal</t>
  </si>
  <si>
    <t>Alain Mongeu</t>
  </si>
  <si>
    <t>https://www.linkedin.com/in/alainmongeau/</t>
  </si>
  <si>
    <t>info@mutek.org</t>
  </si>
  <si>
    <t>https://www.instagram.com/mutekmontreal/</t>
  </si>
  <si>
    <t>Canada (East - Montreal)</t>
  </si>
  <si>
    <t>https://mutek.jp</t>
  </si>
  <si>
    <t>Alain Mongeau</t>
  </si>
  <si>
    <t>amongeau@mutek.org</t>
  </si>
  <si>
    <t>08) August</t>
  </si>
  <si>
    <t>https://mutek.us</t>
  </si>
  <si>
    <t>Concrete 1994, Lebanon</t>
  </si>
  <si>
    <t>Albert Ariss</t>
  </si>
  <si>
    <t>Owner</t>
  </si>
  <si>
    <t>https://www.linkedin.com/in/albert-ariss-27122a5b/?originalSubdomain=lb</t>
  </si>
  <si>
    <t>albert.ariss@gmail.com</t>
  </si>
  <si>
    <t>https://www.instagram.com/concrete_1994/</t>
  </si>
  <si>
    <t>https://ra.co/clubs/87750</t>
  </si>
  <si>
    <t>Solid Grooves, Ibiza (Alberto Bragado)</t>
  </si>
  <si>
    <t>Alberto Bragado</t>
  </si>
  <si>
    <t>https://www.linkedin.com/in/albertobragado/?originalSubdomain=uk</t>
  </si>
  <si>
    <t>alberto@solidgrooves.co.uk</t>
  </si>
  <si>
    <t>https://www.instagram.com/solidgroovesuk/</t>
  </si>
  <si>
    <t>Medusa Festival, Valencia</t>
  </si>
  <si>
    <t>Alejandro Pive Roca perea</t>
  </si>
  <si>
    <t>Bookings</t>
  </si>
  <si>
    <t>https://www.linkedin.com/iN/Alejandro-pive-roca-perea-a16460179/</t>
  </si>
  <si>
    <t>alex@analog-a.com</t>
  </si>
  <si>
    <t>https://www.instagram.com/medusasunbeachfestival/</t>
  </si>
  <si>
    <t>https://medusasunbeach.com</t>
  </si>
  <si>
    <t>Javier Crecente</t>
  </si>
  <si>
    <t>https://www.linkedin.com/in/javier-crecente-8bb452161/?originalSubdomain=es</t>
  </si>
  <si>
    <t>Amam Label</t>
  </si>
  <si>
    <t xml:space="preserve">Alessio Mereu </t>
  </si>
  <si>
    <t xml:space="preserve">Alessio, </t>
  </si>
  <si>
    <t>info@am-am.org</t>
  </si>
  <si>
    <t>@amamlabel</t>
  </si>
  <si>
    <t>Macarena Club, Barcelona</t>
  </si>
  <si>
    <t>Alessio Teora</t>
  </si>
  <si>
    <t>Manager</t>
  </si>
  <si>
    <t>https://www.linkedin.com/in/alessio-teora-8185ba177/?originalSubdomain=es</t>
  </si>
  <si>
    <t>https://www.instagram.com/macarenaclubbarcelona/</t>
  </si>
  <si>
    <t>Spain (Barcelona)</t>
  </si>
  <si>
    <t>https://macarenaclub.com</t>
  </si>
  <si>
    <t>Feel</t>
  </si>
  <si>
    <t>Alex Alte</t>
  </si>
  <si>
    <t>https://www.linkedin.com/in/alex-alte-31166069/?originalSubdomain=de</t>
  </si>
  <si>
    <t>alex@alte-muenze-berlin.de</t>
  </si>
  <si>
    <t>https://feel-festival.de</t>
  </si>
  <si>
    <t>Elrow</t>
  </si>
  <si>
    <t>Alex Castillo</t>
  </si>
  <si>
    <t>https://www.linkedin.com/in/alex-castillo-709852110/?originalSubdomain=es</t>
  </si>
  <si>
    <t>alex@elrowfamily.com</t>
  </si>
  <si>
    <t>Tramlines Festival, UK</t>
  </si>
  <si>
    <t>Alex Deadman</t>
  </si>
  <si>
    <t>https://www.linkedin.com/in/alex-deadman-51238739/?originalSubdomain=uk</t>
  </si>
  <si>
    <t>alex.deadman@tramlines.org.uk</t>
  </si>
  <si>
    <t>https://www.instagram.com/tramlines/</t>
  </si>
  <si>
    <t>UK (Sheffield</t>
  </si>
  <si>
    <t>https://tramlines.org.uk</t>
  </si>
  <si>
    <t>E&amp;A Events</t>
  </si>
  <si>
    <t>alex@ea-events.com</t>
  </si>
  <si>
    <t>Governers Ball</t>
  </si>
  <si>
    <t>Alex</t>
  </si>
  <si>
    <t>Global Partnerships</t>
  </si>
  <si>
    <t>https://www.linkedin.com/in/alex-joffe-b410695/</t>
  </si>
  <si>
    <t>alex@foundersent.com</t>
  </si>
  <si>
    <t>https://www.instagram.com/govballnyc/</t>
  </si>
  <si>
    <t>05) May</t>
  </si>
  <si>
    <t>Desiree Naranjo</t>
  </si>
  <si>
    <t>Desiree,</t>
  </si>
  <si>
    <t>https://www.linkedin.com/in/desiree-naranjo86753/</t>
  </si>
  <si>
    <t>axjoffe@gmail.com</t>
  </si>
  <si>
    <t>https://govball.com</t>
  </si>
  <si>
    <t>Untold Festival, Romania</t>
  </si>
  <si>
    <t>Alexandra</t>
  </si>
  <si>
    <t>Festival and Event Producer</t>
  </si>
  <si>
    <t>https://www.linkedin.com/in/alexandra-mihali-583a80150/?originalSubdomain=ro</t>
  </si>
  <si>
    <t>alexandra.mihali@untold.com</t>
  </si>
  <si>
    <t>https://www.instagram.com/untoldfestival/</t>
  </si>
  <si>
    <t>https://untoldfestival.com</t>
  </si>
  <si>
    <t>BROUQUELINE</t>
  </si>
  <si>
    <t>Alexandre Sartre</t>
  </si>
  <si>
    <t>Event production</t>
  </si>
  <si>
    <t>https://www.linkedin.com/in/alexandre-sartre-b6102b139/</t>
  </si>
  <si>
    <t>sartre.alexandre@gmail.com</t>
  </si>
  <si>
    <t>https://www.instagram.com/brouqueline/</t>
  </si>
  <si>
    <t>Dour Festival</t>
  </si>
  <si>
    <t>Alex Stevens</t>
  </si>
  <si>
    <t>https://www.linkedin.com/in/alexandrestevens/?originalSubdomain=be</t>
  </si>
  <si>
    <t>alex@dourfestival.eu</t>
  </si>
  <si>
    <t>https://www.instagram.com/dourfestival/</t>
  </si>
  <si>
    <t>https://dourfestival.eu</t>
  </si>
  <si>
    <t>Sunset Music Festival, Miami</t>
  </si>
  <si>
    <t>Alex Schamback</t>
  </si>
  <si>
    <t>Promotions Manager</t>
  </si>
  <si>
    <t>https://www.linkedin.com/in/alexschamback/</t>
  </si>
  <si>
    <t>alex@sunsettampa.com</t>
  </si>
  <si>
    <t>https://www.instagram.com/smftampa/?hl=en</t>
  </si>
  <si>
    <t>USA (South - Miami)</t>
  </si>
  <si>
    <t>https://sunwaves-fest.ro</t>
  </si>
  <si>
    <t>Xibalba Festival, Mexico</t>
  </si>
  <si>
    <t xml:space="preserve">Eduardo Vertiz </t>
  </si>
  <si>
    <t xml:space="preserve">Eduardo, </t>
  </si>
  <si>
    <t>Founder &amp; Executive Producer</t>
  </si>
  <si>
    <t>eduardovertiz@gmail.com</t>
  </si>
  <si>
    <t>https://www.instagram.com/xibalbafestival/</t>
  </si>
  <si>
    <t>03) March</t>
  </si>
  <si>
    <t>https://xibalba-festival.com</t>
  </si>
  <si>
    <t>AMF Festival (Amsterdam)</t>
  </si>
  <si>
    <t>Allan Hardenberg</t>
  </si>
  <si>
    <t>https://www.linkedin.com/in/Allan-hardenberg-38a915a/</t>
  </si>
  <si>
    <r>
      <rPr>
        <rFont val="Arial"/>
        <color rgb="FF1155CC"/>
        <sz val="10.0"/>
        <u/>
      </rPr>
      <t>info@europe.insomniac.com</t>
    </r>
  </si>
  <si>
    <t>@amffestival</t>
  </si>
  <si>
    <t>Blueprint</t>
  </si>
  <si>
    <t>Alvaro Prol</t>
  </si>
  <si>
    <t xml:space="preserve">Alvaro, </t>
  </si>
  <si>
    <t>https://www.linkedin.com/in/Alvaro-prol-5873b222/?originalSubdomain=ca</t>
  </si>
  <si>
    <t>alvaro@thisisblueprint.com</t>
  </si>
  <si>
    <t>https://www.instagram.com/blueprint/</t>
  </si>
  <si>
    <t>Canada (West - Vancouver)</t>
  </si>
  <si>
    <t>Primavera Sound Festival, Barcelona</t>
  </si>
  <si>
    <t>Álvaro Lopez</t>
  </si>
  <si>
    <t>Head of Marketing</t>
  </si>
  <si>
    <t>https://www.linkedin.com/in/Alvarolopezaniel/?locale=en_US</t>
  </si>
  <si>
    <t>alvaro@primaverasound.com</t>
  </si>
  <si>
    <t>https://www.instagram.com/primaverasound/</t>
  </si>
  <si>
    <t>https://primaverasound.com</t>
  </si>
  <si>
    <t>Neopop Festival, Portugal</t>
  </si>
  <si>
    <t>Francisco Cardia</t>
  </si>
  <si>
    <t>https://ra.co/dj/cardia</t>
  </si>
  <si>
    <t>https://www.instagram.com/neopopfestival/</t>
  </si>
  <si>
    <t>https://neopopfestival.com</t>
  </si>
  <si>
    <t>Mysterlands, Netherlands</t>
  </si>
  <si>
    <t>Anais Dolivat</t>
  </si>
  <si>
    <t>Anais,</t>
  </si>
  <si>
    <t>Head of Bookings</t>
  </si>
  <si>
    <t>https://www.linkedin.com/in/Anais-dolivat-64811035/?originalSubdomain=nl</t>
  </si>
  <si>
    <t>anais.dolivat@id-t.com</t>
  </si>
  <si>
    <t>https://www.instagram.com/MysterlandsUSA</t>
  </si>
  <si>
    <t>https://mysteryland.nl</t>
  </si>
  <si>
    <t>Bergen Festival</t>
  </si>
  <si>
    <t xml:space="preserve">Anders Beyer </t>
  </si>
  <si>
    <t>Anders,</t>
  </si>
  <si>
    <t>anders@athelas.dk</t>
  </si>
  <si>
    <t>https://www.instagram.com/bergenfest/</t>
  </si>
  <si>
    <t>https://bergenfest.no</t>
  </si>
  <si>
    <t>Opera Festival, Italy</t>
  </si>
  <si>
    <t>Andrea Cavallaro</t>
  </si>
  <si>
    <t>https://www.linkedin.com/in/Andrea-cavallaro-/?original_referer=https%3A%2F%2Fuk%2Esearch%2Eyahoo%2Ecom%2F&amp;originalSubdomain=it</t>
  </si>
  <si>
    <t>andrea.cavallaro1@gmail.com</t>
  </si>
  <si>
    <t>Galatos, New Zealand</t>
  </si>
  <si>
    <t>Andrea Clark</t>
  </si>
  <si>
    <t>Event Manager</t>
  </si>
  <si>
    <t>https://www.linkedin.com/in/andrea-clark-220a5955/?originalSubdomain=nz</t>
  </si>
  <si>
    <t>andrea@galatos.co.nz</t>
  </si>
  <si>
    <t>https://www.instagram.com/galatoslive</t>
  </si>
  <si>
    <t>Australia &amp; New Zealand</t>
  </si>
  <si>
    <t>https://galatos.co.nz</t>
  </si>
  <si>
    <t>Bass Coast Festival, Merritt</t>
  </si>
  <si>
    <t>Andrea Graham</t>
  </si>
  <si>
    <t>Co-Founder &amp; Music Director</t>
  </si>
  <si>
    <t>https://www.linkedin.com/in/Andrea-graham-224b9619a</t>
  </si>
  <si>
    <t>andrea@basscoast.ca</t>
  </si>
  <si>
    <r>
      <rPr>
        <rFont val="Arial"/>
        <color rgb="FF1155CC"/>
        <sz val="10.0"/>
        <u/>
      </rPr>
      <t>@basscoastfestival</t>
    </r>
  </si>
  <si>
    <t>DC10, Ibiza</t>
  </si>
  <si>
    <t>Andrea Pelino</t>
  </si>
  <si>
    <t>https://www.linkedin.com/in/Andrea-pelino</t>
  </si>
  <si>
    <t>andrea@circolocoibiza.com</t>
  </si>
  <si>
    <t>andreapelino@dnfbookingcrew.com</t>
  </si>
  <si>
    <t>https://www.instagram.com/circolocoibiza/</t>
  </si>
  <si>
    <t>https://dc10.es</t>
  </si>
  <si>
    <t>andreapelino@hotmail.com</t>
  </si>
  <si>
    <r>
      <rPr>
        <rFont val="Arial"/>
        <b/>
        <color rgb="FF000000"/>
        <sz val="10.0"/>
        <u/>
      </rPr>
      <t>Electric Love</t>
    </r>
    <r>
      <rPr>
        <rFont val="Arial"/>
        <b/>
        <color rgb="FF000000"/>
        <sz val="10.0"/>
        <u/>
      </rPr>
      <t>, Austria</t>
    </r>
  </si>
  <si>
    <t>Andreas Hechenberger</t>
  </si>
  <si>
    <t>Brand &amp; Creative Director</t>
  </si>
  <si>
    <t>https://www.linkedin.com/in/Andreas-hechenberger/?originalSubdomain=at</t>
  </si>
  <si>
    <t>a.hechenberger@revolutionevent.com</t>
  </si>
  <si>
    <t>https://www.instagram.com/electricloveaut/?hl=en</t>
  </si>
  <si>
    <t>https://electriclove.at</t>
  </si>
  <si>
    <t>https://www.linkedin.com/in/Andrei-rusu-control</t>
  </si>
  <si>
    <t xml:space="preserve">Andrés, </t>
  </si>
  <si>
    <t>Planet Groovy promoters, New York</t>
  </si>
  <si>
    <t>Andrew Akanbi</t>
  </si>
  <si>
    <t>Entertainment + Culture</t>
  </si>
  <si>
    <t>https://www.linkedin.com/in/Andrew-akanbi-946a5b85/</t>
  </si>
  <si>
    <t>andrew.akanbi@yahoo.com</t>
  </si>
  <si>
    <t>https://www.instagram.com/planetgroovy</t>
  </si>
  <si>
    <t>VIM Festival, Malta</t>
  </si>
  <si>
    <t>Andrew Christoforou</t>
  </si>
  <si>
    <t xml:space="preserve">Managing Partner </t>
  </si>
  <si>
    <t>https://www.linkedin.com/in/andrew-christoforou-97876a8a/?originalSubdomain=ca</t>
  </si>
  <si>
    <t>owen@marketlink.com.mt</t>
  </si>
  <si>
    <t>Caribbean</t>
  </si>
  <si>
    <t>https://tmrwtday.com</t>
  </si>
  <si>
    <t>Kabinet Muz, Moscow</t>
  </si>
  <si>
    <t>Lost Village Festival, UK</t>
  </si>
  <si>
    <t>Andy Ellis</t>
  </si>
  <si>
    <t>https://www.linkedin.com/in/Andy-ellis-ab393468/?original_referer=https%3A%2F%2Fuk%2Esearch%2Eyahoo%2Ecom%2F&amp;originalSubdomain=uk</t>
  </si>
  <si>
    <t>andy@lostvillagefestival.com</t>
  </si>
  <si>
    <t>https://www.instagram.com/lostvillagefestival/</t>
  </si>
  <si>
    <t>https://lovefamilypark.de</t>
  </si>
  <si>
    <t>Andy George</t>
  </si>
  <si>
    <t>https://www.linkedin.com/in/Andy-ge0rge/</t>
  </si>
  <si>
    <t>hello@lostvillagefestival.com</t>
  </si>
  <si>
    <t>https://loveinternationalfestival.com</t>
  </si>
  <si>
    <t>Instytut Festival, Warsaw)</t>
  </si>
  <si>
    <t>Aneta,</t>
  </si>
  <si>
    <t>https://www.linkedin.com/in/Aneta-kupicz</t>
  </si>
  <si>
    <t>Angel Molina, Mexico</t>
  </si>
  <si>
    <t>Ángel Molina</t>
  </si>
  <si>
    <t>Ángel,</t>
  </si>
  <si>
    <t>DJ / Curator</t>
  </si>
  <si>
    <t>https://www.linkedin.com/in/Angelmolinasound/?originalSubdomain=mx</t>
  </si>
  <si>
    <t>angeltonic.contact@gmail.com</t>
  </si>
  <si>
    <t>https://www.instagram.com/angel.molina.official/?hl=en-gb</t>
  </si>
  <si>
    <r>
      <rPr>
        <rFont val="Arial"/>
        <b/>
        <color rgb="FF000000"/>
        <sz val="10.0"/>
        <u/>
      </rPr>
      <t>Ekko Festival</t>
    </r>
    <r>
      <rPr>
        <rFont val="Arial"/>
        <b/>
        <color rgb="FF000000"/>
        <sz val="10.0"/>
        <u/>
      </rPr>
      <t>, Norway</t>
    </r>
  </si>
  <si>
    <t>Ann-Kristin Kreutz</t>
  </si>
  <si>
    <t>Ann-Kristin,</t>
  </si>
  <si>
    <t>https://www.linkedin.com/in/Ann-kristin-kreutz-73318318/</t>
  </si>
  <si>
    <t>info@ekko.no</t>
  </si>
  <si>
    <t>https://www.instagram.com/ekkobergen/?hl=en-gb</t>
  </si>
  <si>
    <t>https://ekkofestival.no</t>
  </si>
  <si>
    <t>Kvarteret, Gothenburg</t>
  </si>
  <si>
    <t>https://www.linkedin.com/in/Anna-berglund</t>
  </si>
  <si>
    <t>Myo Club, Lyon</t>
  </si>
  <si>
    <t>https://www.linkedin.com/in/Anthony-rousselle</t>
  </si>
  <si>
    <t>Exchange, Los Angeles</t>
  </si>
  <si>
    <t>Anthony Smith</t>
  </si>
  <si>
    <t>Senior Director</t>
  </si>
  <si>
    <t>https://www.linkedin.com/in/anthony-smith-a6325184/</t>
  </si>
  <si>
    <t>anthony@exchangela.com</t>
  </si>
  <si>
    <t>https://www.instagram.com/exchangela/</t>
  </si>
  <si>
    <t>https://exchangela.com</t>
  </si>
  <si>
    <t>Kultura Zvuka, Kharkiv)</t>
  </si>
  <si>
    <t>Anton</t>
  </si>
  <si>
    <t>https://www.linkedin.com/in/Anton-bibikov</t>
  </si>
  <si>
    <t>Life festival, Ireland</t>
  </si>
  <si>
    <t>Aoife Ahern</t>
  </si>
  <si>
    <t xml:space="preserve">Aoife, </t>
  </si>
  <si>
    <t>https://www.linkedin.com/in/Aoifeahern/?originalSubdomain=ie</t>
  </si>
  <si>
    <t>aoife.a@gmail.com</t>
  </si>
  <si>
    <t>https://www.instagram.com/lifefestival/</t>
  </si>
  <si>
    <t>https://lifeisbeautiful.com</t>
  </si>
  <si>
    <r>
      <rPr>
        <rFont val="Arial"/>
        <b/>
        <color rgb="FF1155CC"/>
        <sz val="10.0"/>
        <u/>
      </rPr>
      <t>Greenworld Festival</t>
    </r>
    <r>
      <rPr>
        <rFont val="Arial"/>
        <b/>
        <color rgb="FF000000"/>
        <sz val="10.0"/>
        <u/>
      </rPr>
      <t xml:space="preserve"> / Just Music Events, Tenerife</t>
    </r>
  </si>
  <si>
    <t>Archip Simmelink</t>
  </si>
  <si>
    <t>Archip,</t>
  </si>
  <si>
    <t>CEO</t>
  </si>
  <si>
    <t>https://www.linkedin.com/in/Archip-simmelink-46856927/</t>
  </si>
  <si>
    <t>archipsimmelink@gmail.com</t>
  </si>
  <si>
    <t>https://www.instagram.com/greenworldfest/</t>
  </si>
  <si>
    <t>https://groovecruise.com</t>
  </si>
  <si>
    <t>Ariel Ronnie Bern</t>
  </si>
  <si>
    <t>DJ / Promoter</t>
  </si>
  <si>
    <t>https://www.linkedin.com/in/Arielbern/?originalSubdomain=ar</t>
  </si>
  <si>
    <r>
      <rPr>
        <color rgb="FF1155CC"/>
        <sz val="10.0"/>
        <u/>
      </rPr>
      <t>https://instagram.com/arielronniebern</t>
    </r>
  </si>
  <si>
    <t>Artist / Promoter</t>
  </si>
  <si>
    <t>Astral Industries, London</t>
  </si>
  <si>
    <t>Ario Barzan</t>
  </si>
  <si>
    <t>Ario,</t>
  </si>
  <si>
    <t>https://www.linkedin.com/in/Ario-barzan</t>
  </si>
  <si>
    <r>
      <rPr>
        <color rgb="FF1155CC"/>
        <sz val="10.0"/>
        <u/>
      </rPr>
      <t>info@astralindustries.co.uk</t>
    </r>
  </si>
  <si>
    <r>
      <rPr>
        <color rgb="FF1155CC"/>
        <sz val="10.0"/>
        <u/>
      </rPr>
      <t>https://instagram.com/astralindustrieslondon</t>
    </r>
  </si>
  <si>
    <t>Contact Goa, India</t>
  </si>
  <si>
    <t>Arjun,</t>
  </si>
  <si>
    <t>https://www.linkedin.com/in/Arjun-vagale</t>
  </si>
  <si>
    <t>De Helling, Utrecht</t>
  </si>
  <si>
    <t>Arlette de Jong</t>
  </si>
  <si>
    <t xml:space="preserve">Arlette, </t>
  </si>
  <si>
    <t>https://www.linkedin.com/in/Arlettedejong/?originalSubdomain=nl</t>
  </si>
  <si>
    <t>info@dehelling.nl</t>
  </si>
  <si>
    <t>https://www.instagram.com/DeHelling</t>
  </si>
  <si>
    <t>Sunday party</t>
  </si>
  <si>
    <t>Netherlands (Utrecht)</t>
  </si>
  <si>
    <t>Armando</t>
  </si>
  <si>
    <t>https://www.linkedin.com/in/Armando-servin</t>
  </si>
  <si>
    <t>Asem Shama</t>
  </si>
  <si>
    <t>https://www.linkedin.com/in/Asem-shama-58497176</t>
  </si>
  <si>
    <r>
      <rPr>
        <color rgb="FF1155CC"/>
        <sz val="10.0"/>
        <u/>
      </rPr>
      <t>roberto@sportclub-music.de</t>
    </r>
  </si>
  <si>
    <r>
      <rPr>
        <color rgb="FF1155CC"/>
        <sz val="10.0"/>
        <u/>
      </rPr>
      <t>https://instagram.com/asemshama</t>
    </r>
  </si>
  <si>
    <t xml:space="preserve">Asem, </t>
  </si>
  <si>
    <t>DJ / Producer</t>
  </si>
  <si>
    <t>asem@sportclub-music.de</t>
  </si>
  <si>
    <t>Ashes57</t>
  </si>
  <si>
    <t>Delphine Delaere</t>
  </si>
  <si>
    <t>Delphine</t>
  </si>
  <si>
    <t>Visual Artist / Designer</t>
  </si>
  <si>
    <t>https://www.linkedin.com/in/Ashes57/</t>
  </si>
  <si>
    <t>delphine@ashes57.com</t>
  </si>
  <si>
    <t>https://www.instagram.com/ashes57/</t>
  </si>
  <si>
    <t>Astron Bar (Athens)</t>
  </si>
  <si>
    <t>https://www.linkedin.com/in/Astron-bar-b4327a26/</t>
  </si>
  <si>
    <r>
      <rPr>
        <color rgb="FF1155CC"/>
        <sz val="10.0"/>
        <u/>
      </rPr>
      <t>astronbarathens@gmail.com</t>
    </r>
  </si>
  <si>
    <r>
      <rPr>
        <color rgb="FF1155CC"/>
        <sz val="10.0"/>
        <u/>
      </rPr>
      <t>https://instagram.com/astronbar</t>
    </r>
  </si>
  <si>
    <t>Robert Johnson, Frankfurt</t>
  </si>
  <si>
    <t>Ata Macias</t>
  </si>
  <si>
    <t>Founder and Head of Music</t>
  </si>
  <si>
    <t>https://www.linkedin.com/in/Ata-macias-927474194/?originalSubdomain=de</t>
  </si>
  <si>
    <t>Weekend Festivsl, Finland</t>
  </si>
  <si>
    <t>Atro Anttila</t>
  </si>
  <si>
    <t>Atro,</t>
  </si>
  <si>
    <t>Marketing Manager</t>
  </si>
  <si>
    <t>https://www.linkedin.com/in/Atro-anttila/</t>
  </si>
  <si>
    <t>atro@allthingslive.com</t>
  </si>
  <si>
    <t>https://www.instagram.com/allthingslivese/</t>
  </si>
  <si>
    <t>Aurélien,</t>
  </si>
  <si>
    <t>Bankkara Discord, Marseille</t>
  </si>
  <si>
    <t>Baptiste Zitrone</t>
  </si>
  <si>
    <t>Baptiste,</t>
  </si>
  <si>
    <t>https://www.linkedin.com/in/baptiste-zitrone-3a756513a/?originalSubdomain=fr</t>
  </si>
  <si>
    <t>bkdiscord@outlook.fr</t>
  </si>
  <si>
    <t>https://www.instagram.com/bankkaradiscord/</t>
  </si>
  <si>
    <t>France (East - Lyon etc)</t>
  </si>
  <si>
    <t>AMF Festival</t>
  </si>
  <si>
    <t xml:space="preserve">Barbara Potrc </t>
  </si>
  <si>
    <t>Marketing Assistant</t>
  </si>
  <si>
    <t>https://www.linkedin.com/in/barbara-potrc-944964125/</t>
  </si>
  <si>
    <t>potrc.barbara@gmail.com</t>
  </si>
  <si>
    <t>https://www.instagram.com/amffestival</t>
  </si>
  <si>
    <t>Decadance, Ghent</t>
  </si>
  <si>
    <t>Bart Decadance</t>
  </si>
  <si>
    <t>https://www.linkedin.com/in/bart-decadance-49774213/?originalSubdomain=be</t>
  </si>
  <si>
    <t>info@decadance.be</t>
  </si>
  <si>
    <t>https://www.instagram.com/decadance.gent/?hl=en</t>
  </si>
  <si>
    <t>Extrema, Netherlands</t>
  </si>
  <si>
    <t>Bas Baetsen</t>
  </si>
  <si>
    <t>https://www.linkedin.com/in/bas-baetsen-82233529/?originalSubdomain=nl</t>
  </si>
  <si>
    <t>bas@extrema.nl</t>
  </si>
  <si>
    <t>DGTL, Amsterdam</t>
  </si>
  <si>
    <t>High Tide Music Festival, USA</t>
  </si>
  <si>
    <t>Ben Austim</t>
  </si>
  <si>
    <t>https://www.linkedin.com/in/ben-austin-148279268/</t>
  </si>
  <si>
    <t>info@hightidefestival.com</t>
  </si>
  <si>
    <t>https://www.instagram.com/hightidemusicfestival/?hl=en</t>
  </si>
  <si>
    <t>https://holyship.com</t>
  </si>
  <si>
    <t>Love Saves the Day, Bristol</t>
  </si>
  <si>
    <t>Ben Price</t>
  </si>
  <si>
    <t>Creative Producer</t>
  </si>
  <si>
    <t>https://www.linkedin.com/in/ben-price-b8b907139/</t>
  </si>
  <si>
    <t>benjackson@teamlove.org</t>
  </si>
  <si>
    <t>https://www.instagram.com/lovesavesthedayfestival/</t>
  </si>
  <si>
    <t>https://lovesavestheday.org</t>
  </si>
  <si>
    <t>The Crave Festival, Netherlands</t>
  </si>
  <si>
    <t xml:space="preserve">Benjamin Havenaar </t>
  </si>
  <si>
    <t>https://www.linkedin.com/in/benjamin-havenaar/</t>
  </si>
  <si>
    <t>b.d.havenaar@gmail.com</t>
  </si>
  <si>
    <t>https://www.instagram.com/thecravefestival/</t>
  </si>
  <si>
    <t>https://thecravefestival.nl</t>
  </si>
  <si>
    <t>Bert de Rooij</t>
  </si>
  <si>
    <t>Freelance Strategic Culture Consultant</t>
  </si>
  <si>
    <t>https://www.linkedin.com/in/bert-de-rooij-65699819/</t>
  </si>
  <si>
    <t>bert@dekmantel.com</t>
  </si>
  <si>
    <t>https://www.instagram.com/dkmntl/</t>
  </si>
  <si>
    <t>https://dekmantel.com</t>
  </si>
  <si>
    <t>Cityfox, New York</t>
  </si>
  <si>
    <t>Billy Bildsteiin</t>
  </si>
  <si>
    <t xml:space="preserve">Billy, </t>
  </si>
  <si>
    <t>https://www.linkedin.com/in/billy-bildstein-66936534/</t>
  </si>
  <si>
    <t>billy@reynardproductions.us</t>
  </si>
  <si>
    <t>https://www.instagram.com/cityfoxexperience/</t>
  </si>
  <si>
    <t>Baby’s All Right (Brooklyn)</t>
  </si>
  <si>
    <t>Billy Jones</t>
  </si>
  <si>
    <r>
      <rPr>
        <color rgb="FF1155CC"/>
        <u/>
      </rPr>
      <t>https://www.linkedin.com/in/billy-jones-943b9a58</t>
    </r>
  </si>
  <si>
    <r>
      <rPr>
        <color rgb="FF1155CC"/>
        <u/>
      </rPr>
      <t>info@babysallright.com</t>
    </r>
  </si>
  <si>
    <r>
      <rPr>
        <color rgb="FF1155CC"/>
        <u/>
      </rPr>
      <t>https://instagram.com/babysallright</t>
    </r>
  </si>
  <si>
    <t>Club / Venue</t>
  </si>
  <si>
    <t>NEVERSEA Festival, Romania</t>
  </si>
  <si>
    <t>Bogdan Buta</t>
  </si>
  <si>
    <t>https://www.linkedin.com/in/bogdan-buta-untold/</t>
  </si>
  <si>
    <t>bogdan.buta@untold.com</t>
  </si>
  <si>
    <t>https://www.instagram.com/neverseafestival/</t>
  </si>
  <si>
    <t>https://neversea.com</t>
  </si>
  <si>
    <t>glitterballnyc.com</t>
  </si>
  <si>
    <t>Boris B</t>
  </si>
  <si>
    <t>Marketing Expert</t>
  </si>
  <si>
    <t>https://www.linkedin.com/in/borisborisboris/</t>
  </si>
  <si>
    <t>boris@glitterballnyc.com</t>
  </si>
  <si>
    <t>https://www.instagram.com/glitterballnyc/</t>
  </si>
  <si>
    <t>Boye 't Lam</t>
  </si>
  <si>
    <t>Boye,</t>
  </si>
  <si>
    <t>Managing Director</t>
  </si>
  <si>
    <t>https://www.linkedin.com/in/boye-t-lam-549b96177/</t>
  </si>
  <si>
    <t>casper@dekmantel.com</t>
  </si>
  <si>
    <t>Eastenderz Ibiza, Spain</t>
  </si>
  <si>
    <t>Brandon De Alwis</t>
  </si>
  <si>
    <t>https://www.linkedin.com/in/brandon-de-alwis-6b5b77273/?originalSubdomain=uk</t>
  </si>
  <si>
    <t>aytek@eastenderz.com</t>
  </si>
  <si>
    <t>https://www.instagram.com/eastenderzlondon/</t>
  </si>
  <si>
    <t>Joshua Brooks (Manchester)</t>
  </si>
  <si>
    <t>Brian Murphy</t>
  </si>
  <si>
    <t>https://www.linkedin.com/in/brian-murphy-a02b54a9/?originalSubdomain=uk</t>
  </si>
  <si>
    <t>brian@jbmmusic.com</t>
  </si>
  <si>
    <t>https://www.instagram.com/joshuabrooksmcr/</t>
  </si>
  <si>
    <t>https://joshuabrooks.co.uk</t>
  </si>
  <si>
    <t>Home Bass Fall, Miami</t>
  </si>
  <si>
    <t>Brian Thomas</t>
  </si>
  <si>
    <t xml:space="preserve">President </t>
  </si>
  <si>
    <t>https://www.linkedin.com/in/brian-thomas-b5096288/</t>
  </si>
  <si>
    <t>brian@musicfestivaltrips.com</t>
  </si>
  <si>
    <t>https://www.instagram.com/homebass/?hl=en</t>
  </si>
  <si>
    <t>Distrikt 8, Dublin</t>
  </si>
  <si>
    <t>Brian McCarthy</t>
  </si>
  <si>
    <t>Live Event Producer</t>
  </si>
  <si>
    <t>https://www.linkedin.com/in/brianbedlam/?originalSubdomain=ie</t>
  </si>
  <si>
    <t>brianmcucc@gmail.com</t>
  </si>
  <si>
    <t>https://www.instagram.com/district_8_dublin/</t>
  </si>
  <si>
    <t>https://ra.co/promoters/55811</t>
  </si>
  <si>
    <t>Boxed Off Festival</t>
  </si>
  <si>
    <t>brian@bedlamevents.ie</t>
  </si>
  <si>
    <t>https://www.instagram.com/boxed_off_/?hl=en</t>
  </si>
  <si>
    <t xml:space="preserve">09) September </t>
  </si>
  <si>
    <t>https://boxedofffestival.com</t>
  </si>
  <si>
    <t>CRSSD Festival</t>
  </si>
  <si>
    <t>Brian Hernandez</t>
  </si>
  <si>
    <t>Operations Manager</t>
  </si>
  <si>
    <t>https://www.linkedin.com/in/brianhdez/</t>
  </si>
  <si>
    <t>alexbustamove@gmail.com</t>
  </si>
  <si>
    <t>https://www.instagram.com/crssdfest/</t>
  </si>
  <si>
    <t>USA (West - San Fran)</t>
  </si>
  <si>
    <t>https://crssdfest.com</t>
  </si>
  <si>
    <t>Rej Dhingra</t>
  </si>
  <si>
    <t xml:space="preserve">Rej, </t>
  </si>
  <si>
    <t>https://www.linkedin.com/in/rejdhingra/</t>
  </si>
  <si>
    <t>Concrete, Paris</t>
  </si>
  <si>
    <t>Brice,</t>
  </si>
  <si>
    <t>Avalon Hollywood, LA</t>
  </si>
  <si>
    <t>Dana</t>
  </si>
  <si>
    <t>Entertainment Director</t>
  </si>
  <si>
    <t xml:space="preserve">https://www.linkedin.com/in/brig-dauber-69183852/ </t>
  </si>
  <si>
    <t>dana@avalonhollywood.com</t>
  </si>
  <si>
    <t>https://www.instagram.com/avalonhollywood/</t>
  </si>
  <si>
    <t>https://avalonhollywood.com</t>
  </si>
  <si>
    <t>Empty Bottle, Chicago</t>
  </si>
  <si>
    <t>Bruce Finkel</t>
  </si>
  <si>
    <t>Bruce,</t>
  </si>
  <si>
    <t>Managing Partner</t>
  </si>
  <si>
    <t>https://www.linkedin.com/in/bruce-finkelman-65a8883/</t>
  </si>
  <si>
    <t>brucef@emptybottle.com</t>
  </si>
  <si>
    <t>https://www.instagram.com/emptybottle</t>
  </si>
  <si>
    <t>USA (East - Chicago)</t>
  </si>
  <si>
    <t>https://emptybottle.com</t>
  </si>
  <si>
    <t>Half Baked, London</t>
  </si>
  <si>
    <t>Bruno Cabral</t>
  </si>
  <si>
    <t>https://www.linkedin.com/in/bruno-ciaramicoli-cabral-9682b4112/</t>
  </si>
  <si>
    <t>bruno@halfbaked.org.uk</t>
  </si>
  <si>
    <t>https://www.instagram.com/halfbakedlondon/</t>
  </si>
  <si>
    <t>Bruno@thenumbergroup.com</t>
  </si>
  <si>
    <t>Lake Fest, UK</t>
  </si>
  <si>
    <t>Caitlin Barrett</t>
  </si>
  <si>
    <t>Cait,</t>
  </si>
  <si>
    <t>Event Organiser</t>
  </si>
  <si>
    <t>https://www.linkedin.com/in/caitlin-barrett-6a2b75260/?originalSubdomain=uk</t>
  </si>
  <si>
    <t>cait@globe-ents.co.uk</t>
  </si>
  <si>
    <t>https://www.instagram.com/lakefestuk/</t>
  </si>
  <si>
    <t>https://lanewayfestival.com</t>
  </si>
  <si>
    <t>Lost Beach Club, Ecuador</t>
  </si>
  <si>
    <t>Voltage Festival, Belgium</t>
  </si>
  <si>
    <t>steven@ohm.co.uk</t>
  </si>
  <si>
    <t>https://www.instagram.com/voltagefestival</t>
  </si>
  <si>
    <t>https://xxxperiencefestival.com.br</t>
  </si>
  <si>
    <t>Primavera Sound, LATAM</t>
  </si>
  <si>
    <t>Carles Baena Moreno</t>
  </si>
  <si>
    <t xml:space="preserve">Carles, </t>
  </si>
  <si>
    <t>https://www.linkedin.com/in/carles-baena-moreno-9208a8169/?originalSubdomain=es</t>
  </si>
  <si>
    <t>carles.baena@primaverasound.com</t>
  </si>
  <si>
    <t>Insomniacs, USA</t>
  </si>
  <si>
    <t>Carlos Correal</t>
  </si>
  <si>
    <t>https://www.linkedin.com/in/carlos-correal-10232116a/</t>
  </si>
  <si>
    <t>carlos@insomniac.com</t>
  </si>
  <si>
    <t>La Santanera, Playa del Carmen</t>
  </si>
  <si>
    <t>IFZ Leipzig</t>
  </si>
  <si>
    <t>Caro,</t>
  </si>
  <si>
    <t>Mamba Negra, São Paulo</t>
  </si>
  <si>
    <t>Carol,</t>
  </si>
  <si>
    <t>Les petit Enfants, Barcelona</t>
  </si>
  <si>
    <t>Caterina Gunther</t>
  </si>
  <si>
    <t>Caterina,</t>
  </si>
  <si>
    <t>https://www.linkedin.com/in/caterinagunther/?original_referer=https%3A%2F%2Fuk%2Esearch%2Eyahoo%2Ecom%2F&amp;originalSubdomain=es</t>
  </si>
  <si>
    <t>gunthercaterina@gmail.com</t>
  </si>
  <si>
    <t>Babylon, Turkey</t>
  </si>
  <si>
    <t>Cem Yegül</t>
  </si>
  <si>
    <t>Cem,</t>
  </si>
  <si>
    <r>
      <rPr>
        <color rgb="FF1155CC"/>
        <u/>
      </rPr>
      <t>https://www.linkedin.com/in/cemyegul</t>
    </r>
  </si>
  <si>
    <r>
      <rPr>
        <color rgb="FF1155CC"/>
        <u/>
      </rPr>
      <t>info@babylon.com.tr</t>
    </r>
  </si>
  <si>
    <r>
      <rPr>
        <color rgb="FF1155CC"/>
        <u/>
      </rPr>
      <t>https://instagram.com/babylonistanbul</t>
    </r>
  </si>
  <si>
    <t>Europe / Asia</t>
  </si>
  <si>
    <t>Macadam, Nantes</t>
  </si>
  <si>
    <t>Charles</t>
  </si>
  <si>
    <t>Charlie Barton</t>
  </si>
  <si>
    <t>Festival &amp; Events Professional</t>
  </si>
  <si>
    <t>https://www.linkedin.com/in/charlie-barton-11935267/?originalSubdomain=uk</t>
  </si>
  <si>
    <t>charlie.barton@tramlines.org.uk</t>
  </si>
  <si>
    <r>
      <rPr>
        <rFont val="Arial"/>
        <b/>
        <color rgb="FF000000"/>
        <sz val="10.0"/>
        <u/>
      </rPr>
      <t>CGI Music</t>
    </r>
    <r>
      <rPr>
        <rFont val="Arial"/>
        <b/>
        <color rgb="FF000000"/>
        <sz val="10.0"/>
        <u/>
      </rPr>
      <t>, UK</t>
    </r>
  </si>
  <si>
    <t>Charlie Gardner</t>
  </si>
  <si>
    <t>https://www.linkedin.com/in/charlie-gardner-8597902b/?originalSubdomain=uk</t>
  </si>
  <si>
    <t>charlie@cgimusiconline.co.uk</t>
  </si>
  <si>
    <t>Eden Ibiza</t>
  </si>
  <si>
    <t>Charlie Tatman</t>
  </si>
  <si>
    <t>https://www.linkedin.com/in/charlie-tatman-134b5b17/?originalSubdomain=es</t>
  </si>
  <si>
    <t>charlie@edenibiza.com</t>
  </si>
  <si>
    <t>https://www.instagram.com/eden_ibiza/</t>
  </si>
  <si>
    <t>https://edenibiza.com</t>
  </si>
  <si>
    <t>Bade Records</t>
  </si>
  <si>
    <t>Charlie Wyld</t>
  </si>
  <si>
    <r>
      <rPr>
        <color rgb="FF1155CC"/>
        <u/>
      </rPr>
      <t>info@baderecords.com</t>
    </r>
  </si>
  <si>
    <r>
      <rPr>
        <color rgb="FF1155CC"/>
        <u/>
      </rPr>
      <t>https://instagram.com/baderecords</t>
    </r>
  </si>
  <si>
    <t>Sundown Festival, UK</t>
  </si>
  <si>
    <t>Charlotte Ballon</t>
  </si>
  <si>
    <t>Head of Festival Marketing</t>
  </si>
  <si>
    <t>https://www.linkedin.com/in/charlotte-ballon-195750138/?originalSubdomain=uk</t>
  </si>
  <si>
    <t>charlotte.ballon@u-live.com</t>
  </si>
  <si>
    <t>https://www.instagram.com/sundownfestival/</t>
  </si>
  <si>
    <t>https://sundownfestival.co.uk</t>
  </si>
  <si>
    <t>London Warehouse Events (LWE), London</t>
  </si>
  <si>
    <t>Charlotte</t>
  </si>
  <si>
    <t>https://www.linkedin.com/in/charlotte-maynard-5a6959139/?originalSubdomain=uk</t>
  </si>
  <si>
    <t>charlotte@amaad.co.uk</t>
  </si>
  <si>
    <t>https://www.instagram.com/l_w_e/</t>
  </si>
  <si>
    <t>https://mackimusicfestival.com</t>
  </si>
  <si>
    <t>AVA Festival, Belfast</t>
  </si>
  <si>
    <t>Charlotte McCaughan</t>
  </si>
  <si>
    <t>Head of Partnerships</t>
  </si>
  <si>
    <r>
      <rPr>
        <color rgb="FF1155CC"/>
        <u/>
      </rPr>
      <t>https://www.linkedin.com/in/charlotte-mccaughan-71329779</t>
    </r>
  </si>
  <si>
    <r>
      <rPr>
        <color rgb="FF1155CC"/>
        <u/>
      </rPr>
      <t>charlotte@avafestival.com</t>
    </r>
  </si>
  <si>
    <r>
      <rPr>
        <color rgb="FF1155CC"/>
        <u/>
      </rPr>
      <t>https://instagram.com/avafestival</t>
    </r>
  </si>
  <si>
    <t>Fuse Box, Newcastle</t>
  </si>
  <si>
    <t>Jaunt, Newcastle</t>
  </si>
  <si>
    <t>Chris Blackhall</t>
  </si>
  <si>
    <t>https://www.linkedin.com/in/chris-blackhall-ba047628/?originalSubdomain=uk</t>
  </si>
  <si>
    <t>djblackhall_86@hotmail.com</t>
  </si>
  <si>
    <t>https://www.instagram.com/p/CeqWWc2LiT4/</t>
  </si>
  <si>
    <t>Bodytonic, Dublin</t>
  </si>
  <si>
    <t>Chris Raymond</t>
  </si>
  <si>
    <t>https://www.linkedin.com/in/chris-raymond/</t>
  </si>
  <si>
    <t>chrisraymond@bodytonicmusic.com</t>
  </si>
  <si>
    <t>https://www.instagram.com/bodytonicmusic/</t>
  </si>
  <si>
    <t>AUTOBRENNT</t>
  </si>
  <si>
    <t>Christian “Brent” Freudenthaler</t>
  </si>
  <si>
    <r>
      <rPr>
        <color rgb="FF1155CC"/>
        <u/>
      </rPr>
      <t>info@autobrennt.com</t>
    </r>
  </si>
  <si>
    <r>
      <rPr>
        <color rgb="FF1155CC"/>
        <u/>
      </rPr>
      <t>https://instagram.com/autobrennt</t>
    </r>
  </si>
  <si>
    <t>Else, Berlin</t>
  </si>
  <si>
    <r>
      <rPr>
        <rFont val="Arial"/>
        <b/>
        <color rgb="FF000000"/>
        <sz val="10.0"/>
        <u/>
      </rPr>
      <t>Beyond the Valley</t>
    </r>
    <r>
      <rPr>
        <rFont val="Arial"/>
        <b/>
        <color rgb="FF000000"/>
        <sz val="10.0"/>
        <u/>
      </rPr>
      <t>, Melbourne</t>
    </r>
  </si>
  <si>
    <t>Christian Serrao</t>
  </si>
  <si>
    <t>https://www.linkedin.com/in/christianserrao/?originalSubdomain=au</t>
  </si>
  <si>
    <t>christian@untitledgroup.com.au</t>
  </si>
  <si>
    <t>https://www.instagram.com/beyondthevalleyfest/</t>
  </si>
  <si>
    <t>https://beyondthevalley.com.au</t>
  </si>
  <si>
    <t>Bespoke Musik</t>
  </si>
  <si>
    <t>Christian Voldstadt</t>
  </si>
  <si>
    <t>Digital Marketing Specialist</t>
  </si>
  <si>
    <t>https://www.linkedin.com/in/christianvoldstad/</t>
  </si>
  <si>
    <t>christian@bespokemusik.com</t>
  </si>
  <si>
    <t>https://www.instagram.com/bespokemusik/</t>
  </si>
  <si>
    <t>Club Chalet, Berlin</t>
  </si>
  <si>
    <t>Shambhala Festival, Canada</t>
  </si>
  <si>
    <t>Christine Hunter</t>
  </si>
  <si>
    <t>https://www.linkedin.com/in/christine-hunter-festivaldirector/</t>
  </si>
  <si>
    <t>christine@shambhalamusicfestival.com</t>
  </si>
  <si>
    <t>https://www.instagram.com/shambhalamusicfestival/</t>
  </si>
  <si>
    <t>https://shambhalamusicfestival.com</t>
  </si>
  <si>
    <t>Quinoa Experience</t>
  </si>
  <si>
    <t>Chris Gorrie</t>
  </si>
  <si>
    <t>https://www.linkedin.com/in/christopher-a-gorrie-a70791136/</t>
  </si>
  <si>
    <t>quinoa.experience@gmail.com</t>
  </si>
  <si>
    <t>Ibadan Records, New York</t>
  </si>
  <si>
    <t>Christine Pedersen</t>
  </si>
  <si>
    <t>https://www.linkedin.com/in/chrpedersen/</t>
  </si>
  <si>
    <t>https://www.instagram.com/ibadanrecords/</t>
  </si>
  <si>
    <t>Mad Cool Festival, Spain</t>
  </si>
  <si>
    <t>Cindy Castillo</t>
  </si>
  <si>
    <t>https://www.linkedin.com/in/cindy-castillo-n%C3%BA%C3%B1ez-a7577b211/?originalSubdomain=es</t>
  </si>
  <si>
    <r>
      <rPr>
        <rFont val="Arial"/>
        <color rgb="FF1155CC"/>
        <u/>
      </rPr>
      <t>cindy@madcool.es</t>
    </r>
  </si>
  <si>
    <t>Spanish</t>
  </si>
  <si>
    <t>Contrast, Dijon</t>
  </si>
  <si>
    <t>Edouard Belin</t>
  </si>
  <si>
    <t>Art Director</t>
  </si>
  <si>
    <t>https://www.linkedin.com/in/cl%C3%A9ment-doublet-84313a146/?originalSubdomain=fr</t>
  </si>
  <si>
    <t>edouardbelin7@gmail.com</t>
  </si>
  <si>
    <t>https://www.instagram.com/contrastclub</t>
  </si>
  <si>
    <t>https://www.instagram.com/contrastclub/?hl=en</t>
  </si>
  <si>
    <r>
      <rPr>
        <rFont val="Arial"/>
        <b/>
        <color rgb="FF000000"/>
        <sz val="10.0"/>
        <u/>
      </rPr>
      <t>Dour Festival</t>
    </r>
    <r>
      <rPr>
        <rFont val="Arial"/>
        <b/>
        <color rgb="FF000000"/>
        <sz val="10.0"/>
        <u/>
      </rPr>
      <t>, France</t>
    </r>
  </si>
  <si>
    <t>Loïc Marszalek</t>
  </si>
  <si>
    <t xml:space="preserve">Loic, </t>
  </si>
  <si>
    <t>Digital Content</t>
  </si>
  <si>
    <t>https://www.linkedin.com/in/lo%C3%AFc-marszalek/?locale=en_US</t>
  </si>
  <si>
    <t>loic.marszalek@gmail.com</t>
  </si>
  <si>
    <t>Le Sucre, Lyon</t>
  </si>
  <si>
    <t>Clara,</t>
  </si>
  <si>
    <t>Fiese Remise / About Blank, Berlin</t>
  </si>
  <si>
    <t>Wireless Festival, UK</t>
  </si>
  <si>
    <t>Clare Jevons</t>
  </si>
  <si>
    <t xml:space="preserve">Clare, </t>
  </si>
  <si>
    <t>https://www.linkedin.com/in/clarejevons/?original_referer=https%3A%2F%2Fuk%2Esearch%2Eyahoo%2Ecom%2F&amp;originalSubdomain=uk</t>
  </si>
  <si>
    <t>clare@wildernessfestival.com</t>
  </si>
  <si>
    <t>https://www.instagram.com/wirelessfest/</t>
  </si>
  <si>
    <t>https://wildernessfestival.com</t>
  </si>
  <si>
    <r>
      <rPr>
        <rFont val="Arial"/>
        <b/>
        <color rgb="FF000000"/>
        <sz val="10.0"/>
        <u/>
      </rPr>
      <t>Dour Festival</t>
    </r>
    <r>
      <rPr>
        <rFont val="Arial"/>
        <b/>
        <color rgb="FF000000"/>
        <sz val="10.0"/>
        <u/>
      </rPr>
      <t>, France</t>
    </r>
  </si>
  <si>
    <t>claire@dourfestival.eu</t>
  </si>
  <si>
    <t>Dour Festival, Dour, France</t>
  </si>
  <si>
    <t xml:space="preserve">Clément Meyère </t>
  </si>
  <si>
    <t xml:space="preserve">Clement, </t>
  </si>
  <si>
    <t>https://www.linkedin.com/in/clement-meyere/</t>
  </si>
  <si>
    <t>clement.meyere@welovegreen.fr</t>
  </si>
  <si>
    <t>https://www.instagram.com/peacocksociety/?hl=en</t>
  </si>
  <si>
    <t>https://thepeacocksociety.fr</t>
  </si>
  <si>
    <t>Art of Dark, London</t>
  </si>
  <si>
    <r>
      <rPr>
        <color rgb="FF1155CC"/>
        <sz val="10.0"/>
        <u/>
      </rPr>
      <t>https://www.linkedin.com/in/colin-chiddle-3a4b2b38</t>
    </r>
  </si>
  <si>
    <r>
      <rPr>
        <color rgb="FF1155CC"/>
        <sz val="10.0"/>
        <u/>
      </rPr>
      <t>artofdark@live.com</t>
    </r>
  </si>
  <si>
    <r>
      <rPr>
        <color rgb="FF1155CC"/>
        <sz val="10.0"/>
        <u/>
      </rPr>
      <t>https://instagram.com/artofdark</t>
    </r>
  </si>
  <si>
    <t>Art of Dark</t>
  </si>
  <si>
    <r>
      <rPr>
        <color rgb="FF1155CC"/>
        <sz val="10.0"/>
        <u/>
      </rPr>
      <t>https://www.linkedin.com/in/colin-chiddle-3a4b2b38</t>
    </r>
  </si>
  <si>
    <t>colinchiddle@live.co.uk</t>
  </si>
  <si>
    <t>https://www.instagram.com/artofdarkaod/</t>
  </si>
  <si>
    <r>
      <rPr>
        <color rgb="FF1155CC"/>
        <sz val="10.0"/>
        <u/>
      </rPr>
      <t>https://www.linkedin.com/in/colin-chiddle-3a4b2b38</t>
    </r>
  </si>
  <si>
    <t>artofdark@live.com</t>
  </si>
  <si>
    <t xml:space="preserve">Pygmalion, Dublin </t>
  </si>
  <si>
    <t>Colin Perkins</t>
  </si>
  <si>
    <t>https://www.linkedin.com/in/colin-perkins-08542031/?originalSubdomain=ie</t>
  </si>
  <si>
    <t>colin@pyg.ie</t>
  </si>
  <si>
    <t>https://www.instagram.com/pygmaliondublin/</t>
  </si>
  <si>
    <t>colindperkins@gmail.com</t>
  </si>
  <si>
    <t>Fuse, London</t>
  </si>
  <si>
    <t>Constantinos Mitsou</t>
  </si>
  <si>
    <t>Constantinos,</t>
  </si>
  <si>
    <t>https://www.linkedin.com/in/constantinos-mitsou-295675aa/?originalSubdomain=uk</t>
  </si>
  <si>
    <t>constantinos@fuselondon.net</t>
  </si>
  <si>
    <t>Kantine KN (Konstanz)</t>
  </si>
  <si>
    <t>Cornelius Hanßmann</t>
  </si>
  <si>
    <t>Cornelius,</t>
  </si>
  <si>
    <t xml:space="preserve">Director </t>
  </si>
  <si>
    <t>https://www.linkedin.com/in/cornelius-han%C3%9Fmann-126323381/?originalSubdomain=de</t>
  </si>
  <si>
    <t>conny@kantine‑kn.de</t>
  </si>
  <si>
    <t>The BPM Festival, Playa del Carmen</t>
  </si>
  <si>
    <t>Craig Pettigrew</t>
  </si>
  <si>
    <t>Music Editor</t>
  </si>
  <si>
    <t>https://www.linkedin.com/in/craig-pettigrew-0a16489/</t>
  </si>
  <si>
    <t>djcraigpettigrew@me.com</t>
  </si>
  <si>
    <t>https://www.instagram.com/thebpmfestival/</t>
  </si>
  <si>
    <t>01) January</t>
  </si>
  <si>
    <t>https://thebpmfestival.com</t>
  </si>
  <si>
    <t>Life Is Beautiful Festival, Las Vegas</t>
  </si>
  <si>
    <t>Craig Asher Nyman</t>
  </si>
  <si>
    <t>Entertainment &amp; Hospitality Professional</t>
  </si>
  <si>
    <t>https://www.linkedin.com/in/craigashernyman/</t>
  </si>
  <si>
    <t>craig@thenymangroup.com</t>
  </si>
  <si>
    <t>https://www.instagram.com/lifeisbeautiful/</t>
  </si>
  <si>
    <t>Cristina</t>
  </si>
  <si>
    <t>Event Kitsuné, Paris</t>
  </si>
  <si>
    <t>Cynthia Poncin</t>
  </si>
  <si>
    <t>https://www.linkedin.com/in/cynthia-poncin-68336665/?originalSubdomain=fr</t>
  </si>
  <si>
    <t>cynthia.poncin@kitsune.fr</t>
  </si>
  <si>
    <t>smtp_protocol</t>
  </si>
  <si>
    <t>Chapeau Rouge, Prague</t>
  </si>
  <si>
    <t>Dan Merta</t>
  </si>
  <si>
    <t>https://www.linkedin.com/in/dan-merta/</t>
  </si>
  <si>
    <t>dan@chapeaurouge.cz</t>
  </si>
  <si>
    <t>https://www.instagram.com/chapeaucz/?hl=en</t>
  </si>
  <si>
    <t>https://ra.co/clubs/21520</t>
  </si>
  <si>
    <t>Discojuice, Brighton</t>
  </si>
  <si>
    <t>Alex Ramos</t>
  </si>
  <si>
    <t>alexramos026@gmail.com</t>
  </si>
  <si>
    <t xml:space="preserve">UK (Brighton) </t>
  </si>
  <si>
    <t>Dan Perrin</t>
  </si>
  <si>
    <t>Events</t>
  </si>
  <si>
    <t>https://www.linkedin.com/in/dan-perrin-b2983435/</t>
  </si>
  <si>
    <t>dan@makemooreandgroove.com</t>
  </si>
  <si>
    <t>danperrinaod@gmail.com</t>
  </si>
  <si>
    <r>
      <rPr>
        <rFont val="Arial"/>
        <b/>
        <color rgb="FF1155CC"/>
        <sz val="10.0"/>
        <u/>
      </rPr>
      <t>One Love Festival</t>
    </r>
    <r>
      <rPr>
        <rFont val="Arial"/>
        <b/>
        <color rgb="FF000000"/>
        <sz val="10.0"/>
        <u/>
      </rPr>
      <t>, UK</t>
    </r>
  </si>
  <si>
    <t>Dan Wiltshire</t>
  </si>
  <si>
    <t>Festival &amp; Event Specialist</t>
  </si>
  <si>
    <t>https://www.linkedin.com/in/dan-wiltshire-9a0515102/?originalSubdomain=uk</t>
  </si>
  <si>
    <t>dan@onelovefestival.co.uk</t>
  </si>
  <si>
    <t>https://www.instagram.com/onelovefestival/?hl=en</t>
  </si>
  <si>
    <r>
      <rPr>
        <rFont val="Arial"/>
        <b/>
        <color rgb="FF000000"/>
        <sz val="10.0"/>
        <u/>
      </rPr>
      <t>Freaky Deaky</t>
    </r>
    <r>
      <rPr>
        <rFont val="Arial"/>
        <b/>
        <color rgb="FF000000"/>
        <sz val="10.0"/>
        <u/>
      </rPr>
      <t xml:space="preserve"> Festival, IT</t>
    </r>
  </si>
  <si>
    <t>Dan Dicker</t>
  </si>
  <si>
    <t>https://www.linkedin.com/in/dandicker/</t>
  </si>
  <si>
    <t>dmdicker@gmail.com</t>
  </si>
  <si>
    <t>https://www.instagram.com/freakydeaky.it/?hl=en</t>
  </si>
  <si>
    <t>https://freeyourmindfestival.nl</t>
  </si>
  <si>
    <t>melisma-crew</t>
  </si>
  <si>
    <t xml:space="preserve">Dani, </t>
  </si>
  <si>
    <t>https://www.linkedin.com/in/danicasarano/?originalSubdomain=es</t>
  </si>
  <si>
    <t>dani@melismalabel.com</t>
  </si>
  <si>
    <t>Club 69, Glasgow</t>
  </si>
  <si>
    <t>Daniel Anderson</t>
  </si>
  <si>
    <t>https://www.linkedin.com/in/daniel-anderson-26940a18b/</t>
  </si>
  <si>
    <t>davie.club69@gmail.com</t>
  </si>
  <si>
    <t>https://ra.co/clubs/8072</t>
  </si>
  <si>
    <t>Sea You Festival, Germany</t>
  </si>
  <si>
    <t>Daniel Schmidt</t>
  </si>
  <si>
    <t>https://www.linkedin.com/in/danielschmidt-sy/?locale=en_US</t>
  </si>
  <si>
    <t>daniel@seayou-festival.de</t>
  </si>
  <si>
    <t>https://www.instagram.com/seayou_festival/?hl=en</t>
  </si>
  <si>
    <t>https://seayoufestival.de</t>
  </si>
  <si>
    <t>Canalia Night</t>
  </si>
  <si>
    <t>Daniel Zachodni</t>
  </si>
  <si>
    <t>Graphic Designer</t>
  </si>
  <si>
    <t>https://www.linkedin.com/in/danielzachodni/?original_referer=https%3A%2F%2Fuk%2Esearch%2Eyahoo%2Ecom%2F&amp;originalSubdomain=pl</t>
  </si>
  <si>
    <t>danielzachodni@gmail.com</t>
  </si>
  <si>
    <t>https://ra.co/dj/canalia</t>
  </si>
  <si>
    <t>Krankbrother, London</t>
  </si>
  <si>
    <t>https://www.linkedin.com/in/danny-clancy-125539182/?originalSubdomain=uk</t>
  </si>
  <si>
    <t>danny@krankbrother.com</t>
  </si>
  <si>
    <t>https://www.instagram.com/_krankbrother_/</t>
  </si>
  <si>
    <t>Pacha Club, Ibiza</t>
  </si>
  <si>
    <t>Danny Whittle</t>
  </si>
  <si>
    <t>https://www.linkedin.com/in/danny-whittle-04b01585/</t>
  </si>
  <si>
    <t>dannywhittle@me.com</t>
  </si>
  <si>
    <t>https://www.instagram.com/pachaibiza/</t>
  </si>
  <si>
    <t>https://pacha.com</t>
  </si>
  <si>
    <t>Collectif Dansons, Paris</t>
  </si>
  <si>
    <t>https://www.linkedin.com/in/dansons-paris-60633aaa/?original_referer=https%3A%2F%2Fuk%2Esearch%2Eyahoo%2Ecom%2F&amp;originalSubdomain=fr</t>
  </si>
  <si>
    <t>dansonsparis@gmail.com</t>
  </si>
  <si>
    <t>Sub Club, Glasgow</t>
  </si>
  <si>
    <t>Darren Quail</t>
  </si>
  <si>
    <t>https://www.linkedin.com/in/darren-quail-52111727/?originalSubdomain=uk</t>
  </si>
  <si>
    <t>darren@somarecords.com</t>
  </si>
  <si>
    <t>https://www.instagram.com/subclub87/</t>
  </si>
  <si>
    <t>UK (Scotland - Glasgow)</t>
  </si>
  <si>
    <t>https://subclub.co.uk</t>
  </si>
  <si>
    <t>Basics, Leeds</t>
  </si>
  <si>
    <t>Dave Beer</t>
  </si>
  <si>
    <t>Dave</t>
  </si>
  <si>
    <r>
      <rPr>
        <color rgb="FF1155CC"/>
        <u/>
      </rPr>
      <t>https://www.linkedin.com/in/dave-beer-0b3b5122</t>
    </r>
  </si>
  <si>
    <r>
      <rPr>
        <color rgb="FF1155CC"/>
        <u/>
      </rPr>
      <t>info@backtobasics.co.uk</t>
    </r>
  </si>
  <si>
    <r>
      <rPr>
        <color rgb="FF1155CC"/>
        <u/>
      </rPr>
      <t>https://instagram.com/backtobasicsleeds</t>
    </r>
  </si>
  <si>
    <t>https://www.linkedin.com/in/dave-beer-7a33961a/</t>
  </si>
  <si>
    <t>dbeer@btinternet.com</t>
  </si>
  <si>
    <t>https://www.instagram.com/backtobasics_91/</t>
  </si>
  <si>
    <t>UK (Leeds)</t>
  </si>
  <si>
    <t>https://ra.co/promoters/1537</t>
  </si>
  <si>
    <t>Primavera Sound, Barcelona</t>
  </si>
  <si>
    <t>David Arias</t>
  </si>
  <si>
    <t>Booking Agent</t>
  </si>
  <si>
    <t>https://www.linkedin.com/in/david-arias-l%C3%B3pez-4b900417/</t>
  </si>
  <si>
    <r>
      <rPr>
        <color rgb="FF1155CC"/>
        <sz val="10.0"/>
        <u/>
      </rPr>
      <t>david.arias@xtrarradio.com</t>
    </r>
  </si>
  <si>
    <r>
      <rPr>
        <color rgb="FF1155CC"/>
        <sz val="10.0"/>
        <u/>
      </rPr>
      <t>https://instagram.com/artenoufestival</t>
    </r>
  </si>
  <si>
    <t>Feel Festival, Lichterfeld</t>
  </si>
  <si>
    <t>David Boldt</t>
  </si>
  <si>
    <t>https://www.linkedin.com/in/david-boldt-547a7316b/</t>
  </si>
  <si>
    <r>
      <rPr>
        <rFont val="Arial"/>
        <color rgb="FF1155CC"/>
        <sz val="10.0"/>
        <u/>
      </rPr>
      <t>@feelfestival</t>
    </r>
  </si>
  <si>
    <t>Labyrinth, London</t>
  </si>
  <si>
    <t>David Gorez</t>
  </si>
  <si>
    <t>Artist Manager</t>
  </si>
  <si>
    <t>https://www.linkedin.com/in/david-gorez-9a279584/?originalSubdomain=be</t>
  </si>
  <si>
    <t>david@labyrinthclub.be</t>
  </si>
  <si>
    <t>https://www.instagram.com/labyrinthevents/</t>
  </si>
  <si>
    <t>Hidden Agenda (District 8, Metropolis, Dublin City Block Party, Wah Wah Club)</t>
  </si>
  <si>
    <t>Dave Parle</t>
  </si>
  <si>
    <t>https://www.linkedin.com/in/david-parle-76867092/?originalSubdomain=ie</t>
  </si>
  <si>
    <t>dave@hiddenagenda.ie</t>
  </si>
  <si>
    <t>https://www.instagram.com/hidden_agenda/?hl=en</t>
  </si>
  <si>
    <t>David Gukasyan</t>
  </si>
  <si>
    <t>Bartender</t>
  </si>
  <si>
    <t>https://www.linkedin.com/in/david-volturo-33a708b5/</t>
  </si>
  <si>
    <t>david@avalonhollywood.com</t>
  </si>
  <si>
    <t>World Club Dome, Germany</t>
  </si>
  <si>
    <t>Bernd Breiter</t>
  </si>
  <si>
    <t xml:space="preserve">Bernd, </t>
  </si>
  <si>
    <t>https://www.linkedin.com/in/bernd-breiter-45b3bb46/</t>
  </si>
  <si>
    <t>bernd@bigcitybeats.de</t>
  </si>
  <si>
    <t>https://www.instagram.com/zoukclub/</t>
  </si>
  <si>
    <t>https://worldclubdome.com</t>
  </si>
  <si>
    <t>Club Space, Miami</t>
  </si>
  <si>
    <t>Davide Danes</t>
  </si>
  <si>
    <t>Co-owner</t>
  </si>
  <si>
    <r>
      <rPr>
        <rFont val="Arial"/>
        <color rgb="FF1155CC"/>
        <u/>
      </rPr>
      <t>https://www.linkedin.com/in/davide-danese-7a628816</t>
    </r>
  </si>
  <si>
    <r>
      <rPr>
        <rFont val="Arial"/>
        <color rgb="FF1155CC"/>
        <u/>
      </rPr>
      <t>https://instagram.com/clubspace</t>
    </r>
  </si>
  <si>
    <t xml:space="preserve">David Sinopoli </t>
  </si>
  <si>
    <r>
      <rPr>
        <rFont val="Arial"/>
        <color rgb="FF1155CC"/>
        <u/>
      </rPr>
      <t>https://www.linkedin.com/in/davidsinopoli</t>
    </r>
  </si>
  <si>
    <r>
      <rPr>
        <rFont val="Arial"/>
        <color rgb="FF1155CC"/>
        <u/>
      </rPr>
      <t>https://instagram.com/clubspace</t>
    </r>
  </si>
  <si>
    <r>
      <rPr>
        <rFont val="Arial"/>
        <b/>
        <color rgb="FF000000"/>
        <sz val="10.0"/>
        <u/>
      </rPr>
      <t>Elements Festival</t>
    </r>
    <r>
      <rPr>
        <rFont val="Arial"/>
        <b/>
        <color rgb="FF000000"/>
        <sz val="10.0"/>
        <u/>
      </rPr>
      <t>, Germany</t>
    </r>
  </si>
  <si>
    <t>Davon Johnson</t>
  </si>
  <si>
    <t xml:space="preserve">Davon, </t>
  </si>
  <si>
    <t>Head of Marketing)</t>
  </si>
  <si>
    <t>https://www.linkedin.com/in/davon-johnson-2a172817/</t>
  </si>
  <si>
    <t>davon.l.johnson@gmail.com</t>
  </si>
  <si>
    <t>https://www.instagram.com/elementsfestival/</t>
  </si>
  <si>
    <t>https://elementsfest.us</t>
  </si>
  <si>
    <r>
      <rPr>
        <rFont val="Arial"/>
        <b/>
        <color rgb="FF000000"/>
        <sz val="10.0"/>
        <u/>
      </rPr>
      <t>Electric Picnic</t>
    </r>
    <r>
      <rPr>
        <rFont val="Arial"/>
        <b/>
        <color rgb="FF000000"/>
        <sz val="10.0"/>
        <u/>
      </rPr>
      <t>, Dublin</t>
    </r>
  </si>
  <si>
    <t>Deirdre Crookes</t>
  </si>
  <si>
    <t xml:space="preserve">Deirdre, </t>
  </si>
  <si>
    <t>PR</t>
  </si>
  <si>
    <t>https://www.linkedin.com/in/deirdre-crookes-530a1a76/?originalSubdomain=ie</t>
  </si>
  <si>
    <t>deirdre@lhpublicity.ie</t>
  </si>
  <si>
    <t>https://www.instagram.com/electricpicnicfestival/</t>
  </si>
  <si>
    <t>https://electricpicnic.ie</t>
  </si>
  <si>
    <t xml:space="preserve">Aquarius, Zrće </t>
  </si>
  <si>
    <t>Dejan Labor</t>
  </si>
  <si>
    <t xml:space="preserve">Dejan, </t>
  </si>
  <si>
    <t>Club.Manager</t>
  </si>
  <si>
    <t>https://www.linkedin.com/in/dejan-labor-78b34182/?originalSubdomain=hr</t>
  </si>
  <si>
    <t>dejan@aquarius.hr</t>
  </si>
  <si>
    <t>https://www.instagram.com/AquariusZrce</t>
  </si>
  <si>
    <t>https://ra.co/clubs/66727</t>
  </si>
  <si>
    <t>Karmen Camina, Strasbourg</t>
  </si>
  <si>
    <t>Delphine Bury</t>
  </si>
  <si>
    <t>Delphine,</t>
  </si>
  <si>
    <t>Venue Manager</t>
  </si>
  <si>
    <t>https://www.linkedin.com/in/delphine-bury-0371704a/</t>
  </si>
  <si>
    <r>
      <rPr>
        <rFont val="Arial"/>
        <color rgb="FF1155CC"/>
        <sz val="10.0"/>
        <u/>
      </rPr>
      <t>delphine@karmen-camina.eu</t>
    </r>
  </si>
  <si>
    <r>
      <rPr>
        <rFont val="Arial"/>
        <color rgb="FF1155CC"/>
        <sz val="10.0"/>
        <u/>
      </rPr>
      <t>@karmen.camina</t>
    </r>
  </si>
  <si>
    <t>Badaboum, Paris</t>
  </si>
  <si>
    <t>Denis Ugalde</t>
  </si>
  <si>
    <r>
      <rPr>
        <color rgb="FF1155CC"/>
        <u/>
      </rPr>
      <t>https://www.linkedin.com/in/denis-ugalde</t>
    </r>
  </si>
  <si>
    <r>
      <rPr>
        <color rgb="FF1155CC"/>
        <u/>
      </rPr>
      <t>denis@badaboum.paris</t>
    </r>
  </si>
  <si>
    <r>
      <rPr>
        <color rgb="FF1155CC"/>
        <u/>
      </rPr>
      <t>https://instagram.com/badaboumparis</t>
    </r>
  </si>
  <si>
    <r>
      <rPr>
        <rFont val="Arial"/>
        <b/>
        <color rgb="FF1155CC"/>
        <sz val="10.0"/>
        <u/>
      </rPr>
      <t>Grape Festival</t>
    </r>
    <r>
      <rPr>
        <rFont val="Arial"/>
        <b/>
        <color rgb="FF000000"/>
        <sz val="10.0"/>
        <u/>
      </rPr>
      <t xml:space="preserve"> </t>
    </r>
  </si>
  <si>
    <t>Denisa Chylová</t>
  </si>
  <si>
    <t xml:space="preserve">Denisa, </t>
  </si>
  <si>
    <t>https://www.linkedin.com/in/denisachylova/?originalSubdomain=sk</t>
  </si>
  <si>
    <t>denisa@grapefestival.sk</t>
  </si>
  <si>
    <t>https://www.instagram.com/grape_festival/</t>
  </si>
  <si>
    <t>https://greenman.net</t>
  </si>
  <si>
    <t>Panama Festival, Belgium</t>
  </si>
  <si>
    <t>Dennis Freitag</t>
  </si>
  <si>
    <t>https://www.linkedin.com/in/dennis-freitag-7828311a5/</t>
  </si>
  <si>
    <t>dennis@panamafestival.de</t>
  </si>
  <si>
    <t>https://www.instagram.com/panamaopenair/reels/</t>
  </si>
  <si>
    <t>https://panamaopenair.de</t>
  </si>
  <si>
    <t>Club Bahnhof Ehrenfeld, Germany</t>
  </si>
  <si>
    <t>Dennis</t>
  </si>
  <si>
    <t>Terminal V, Glasgow</t>
  </si>
  <si>
    <t>Derek Martin</t>
  </si>
  <si>
    <t>https://www.linkedin.com/in/derek-martin-199111137/?originalSubdomain=uk</t>
  </si>
  <si>
    <t>derek@ee-live.co.uk</t>
  </si>
  <si>
    <t>https://www.instagram.com/terminalvfest/</t>
  </si>
  <si>
    <t>04) April</t>
  </si>
  <si>
    <t>UK (Scotland)</t>
  </si>
  <si>
    <t>https://terminalvfestival.com</t>
  </si>
  <si>
    <t>derek@musikanights.com</t>
  </si>
  <si>
    <t>Beehive Club, Brazil</t>
  </si>
  <si>
    <t>Diego Carraro,</t>
  </si>
  <si>
    <t>https://www.linkedin.com/in/diego-carraro-83115b321/?originalSubdomain=br</t>
  </si>
  <si>
    <t>diegocarrao@beehiveclub.com.br</t>
  </si>
  <si>
    <t>https://www.instagram.com/hive_club/?hl=en</t>
  </si>
  <si>
    <t>https://beehiveclub.ch</t>
  </si>
  <si>
    <t>Sala Sonar Club, Bilbao</t>
  </si>
  <si>
    <t>https://www.linkedin.com/in/diego-l-maestre-aa196545/?originalSubdomain=es</t>
  </si>
  <si>
    <t>diego@salasonora.com</t>
  </si>
  <si>
    <t>https://www.instagram.com/salasonorabilbao/</t>
  </si>
  <si>
    <t xml:space="preserve">Dieter, </t>
  </si>
  <si>
    <t>Dimitar,</t>
  </si>
  <si>
    <r>
      <rPr>
        <rFont val="Arial"/>
        <b/>
        <color rgb="FF000000"/>
        <sz val="10.0"/>
        <u/>
      </rPr>
      <t>Elita Festival</t>
    </r>
    <r>
      <rPr>
        <rFont val="Arial"/>
        <b/>
        <color rgb="FF000000"/>
        <sz val="10.0"/>
        <u/>
      </rPr>
      <t>, Milan</t>
    </r>
  </si>
  <si>
    <t>Dino Lupelli</t>
  </si>
  <si>
    <t>https://www.linkedin.com/in/dinolupelli/?originalSubdomain=it</t>
  </si>
  <si>
    <t>dinolupelli@elitamilano.org</t>
  </si>
  <si>
    <t>https://www.instagram.com/elitamilano/?hl=en</t>
  </si>
  <si>
    <t>Italy (Milan - North)</t>
  </si>
  <si>
    <t>Villa De Mouros, Portugal</t>
  </si>
  <si>
    <t>Diogo Marques</t>
  </si>
  <si>
    <t>Diogo,</t>
  </si>
  <si>
    <t>https://www.linkedin.com/in/diogo-patr%C3%ADcio-marques-9349397/</t>
  </si>
  <si>
    <t>info@festivalvilardemouros.pt</t>
  </si>
  <si>
    <t>https://www.instagram.com/ca_vilardemouros/?hl=en</t>
  </si>
  <si>
    <t>Listen Festival, Brussels</t>
  </si>
  <si>
    <t>Dirk De Ruyck</t>
  </si>
  <si>
    <t>https://www.linkedin.com/in/dirk-de-ruyck-2a057273/?original_referer=https%3A%2F%2Fuk%2Esearch%2Eyahoo%2Ecom%2F&amp;originalSubdomain=be</t>
  </si>
  <si>
    <t>dirk@listenfestival.be</t>
  </si>
  <si>
    <r>
      <rPr>
        <rFont val="Arial"/>
        <b/>
        <color rgb="FF1155CC"/>
        <sz val="10.0"/>
        <u/>
      </rPr>
      <t>Groove on Grass Festival</t>
    </r>
    <r>
      <rPr>
        <rFont val="Arial"/>
        <b/>
        <color rgb="FF000000"/>
        <sz val="10.0"/>
        <u/>
      </rPr>
      <t>, UAE</t>
    </r>
  </si>
  <si>
    <t>Deian Markov</t>
  </si>
  <si>
    <t xml:space="preserve">Deian, </t>
  </si>
  <si>
    <t>https://www.linkedin.com/in/dmarkov/?originalSubdomain=ae</t>
  </si>
  <si>
    <t>deian@theartistnetwork.ca</t>
  </si>
  <si>
    <t>https://www.instagram.com/grooveonthegrass.ksa/</t>
  </si>
  <si>
    <t>Atlas Weekend (Kyiv)</t>
  </si>
  <si>
    <t>Dmitriy Sidorenko</t>
  </si>
  <si>
    <t>Dmitriy,</t>
  </si>
  <si>
    <r>
      <rPr>
        <color rgb="FF1155CC"/>
        <sz val="10.0"/>
        <u/>
      </rPr>
      <t>https://www.linkedin.com/in/dmitriy-sidorenko</t>
    </r>
  </si>
  <si>
    <r>
      <rPr>
        <color rgb="FF1155CC"/>
        <sz val="10.0"/>
        <u/>
      </rPr>
      <t>admin@atlasweekend.com</t>
    </r>
  </si>
  <si>
    <r>
      <rPr>
        <color rgb="FF1155CC"/>
        <sz val="10.0"/>
        <u/>
      </rPr>
      <t>https://instagram.com/atlasweekend</t>
    </r>
  </si>
  <si>
    <t>Dom Donnelly</t>
  </si>
  <si>
    <t>Label Director</t>
  </si>
  <si>
    <t>https://www.linkedin.com/in/dom-donnelly-bb158528/?originalSubdomain=uk</t>
  </si>
  <si>
    <t>dom@anjunadeep.com</t>
  </si>
  <si>
    <t>https://www.instagram.com/anjunadeep</t>
  </si>
  <si>
    <r>
      <rPr>
        <rFont val="Arial"/>
        <b/>
        <color rgb="FF000000"/>
        <sz val="10.0"/>
        <u/>
      </rPr>
      <t>Forbidden Fruit Festival</t>
    </r>
    <r>
      <rPr>
        <rFont val="Arial"/>
        <b/>
        <color rgb="FF000000"/>
        <sz val="10.0"/>
        <u/>
      </rPr>
      <t>, Dublin</t>
    </r>
  </si>
  <si>
    <t>Donal McCarthy</t>
  </si>
  <si>
    <t xml:space="preserve">Donal, </t>
  </si>
  <si>
    <t>https://www.linkedin.com/in/donal-mccarthy-5670b848/</t>
  </si>
  <si>
    <t>donal@frontierevents.net</t>
  </si>
  <si>
    <t>https://www.instagram.com/forbiddenfruitfestival/</t>
  </si>
  <si>
    <t>https://snowmachine.com</t>
  </si>
  <si>
    <r>
      <rPr>
        <rFont val="Arial"/>
        <b/>
        <color rgb="FF1155CC"/>
        <sz val="10.0"/>
        <u/>
      </rPr>
      <t>Snow Machine Festival</t>
    </r>
    <r>
      <rPr>
        <rFont val="Arial"/>
        <b/>
        <color rgb="FF000000"/>
        <sz val="10.0"/>
        <u/>
      </rPr>
      <t>, Japan</t>
    </r>
  </si>
  <si>
    <t>https://www.instagram.com/snowmachinefest/?hl=en</t>
  </si>
  <si>
    <t>https://forbiddenfruit.ie</t>
  </si>
  <si>
    <r>
      <rPr>
        <rFont val="Arial"/>
        <b/>
        <color rgb="FF000000"/>
        <sz val="10.0"/>
        <u/>
      </rPr>
      <t>Electric Castle</t>
    </r>
    <r>
      <rPr>
        <rFont val="Arial"/>
        <b/>
        <color rgb="FF000000"/>
        <sz val="10.0"/>
        <u/>
      </rPr>
      <t>, Romania</t>
    </r>
  </si>
  <si>
    <t>Doru Rusanescu</t>
  </si>
  <si>
    <t xml:space="preserve">Doru, </t>
  </si>
  <si>
    <t>Partnerships</t>
  </si>
  <si>
    <t>https://www.linkedin.com/in/doru-rusanescu-a3251060/?originalSubdomain=ro</t>
  </si>
  <si>
    <t>doru.rusanescu@ogilvy.com</t>
  </si>
  <si>
    <t>https://www.instagram.com/electriccastle/</t>
  </si>
  <si>
    <t>https://electriccastle.ro</t>
  </si>
  <si>
    <t>River Side Festival, Glasgow</t>
  </si>
  <si>
    <t>Domm</t>
  </si>
  <si>
    <t xml:space="preserve">Domm, </t>
  </si>
  <si>
    <t>DJ</t>
  </si>
  <si>
    <t>domm@somarecords.com</t>
  </si>
  <si>
    <t>https://www.instagram.com/riversidefestivalglasgow/?hl=en</t>
  </si>
  <si>
    <r>
      <rPr>
        <rFont val="Arial"/>
        <b/>
        <color rgb="FF000000"/>
        <sz val="10.0"/>
        <u/>
      </rPr>
      <t>Cirque Magique</t>
    </r>
    <r>
      <rPr>
        <rFont val="Arial"/>
        <b/>
        <color rgb="FF000000"/>
        <sz val="10.0"/>
        <u/>
      </rPr>
      <t xml:space="preserve"> Festival, Brussels</t>
    </r>
  </si>
  <si>
    <t>Tijs Vandenbrouke</t>
  </si>
  <si>
    <t xml:space="preserve">Tijs, </t>
  </si>
  <si>
    <t>https://www.linkedin.com/in/dries-claeys-84179b107/</t>
  </si>
  <si>
    <t>tijs.vandenbroucke@cirquemagique.eu</t>
  </si>
  <si>
    <t>https://www.instagram.com/cirquemagiquefestival/?hl=en-gb</t>
  </si>
  <si>
    <t>Decadance / Relentless Beats, Arizona</t>
  </si>
  <si>
    <t>Dylan Arndt</t>
  </si>
  <si>
    <t>https://www.linkedin.com/in/dylan-arndt-436b55ba/</t>
  </si>
  <si>
    <t>dylanarndt@yahoo.com</t>
  </si>
  <si>
    <t>https://www.instagram.com/decadencearizona/</t>
  </si>
  <si>
    <t>Subsonic Music, Australia</t>
  </si>
  <si>
    <t>Dylan Griffin-McDade</t>
  </si>
  <si>
    <t>https://www.linkedin.com/in/dylan-griffin-mcdade-95a270354/?originalSubdomain=au</t>
  </si>
  <si>
    <t>dylan.griffin@live.com</t>
  </si>
  <si>
    <t>Phonox, London</t>
  </si>
  <si>
    <t>Dylan Hurdwell</t>
  </si>
  <si>
    <t>https://www.linkedin.com/in/dylan-hurdwell-608263101/?originalSubdomain=uk</t>
  </si>
  <si>
    <t>Nowadays, New York</t>
  </si>
  <si>
    <t>Eamon Harkin</t>
  </si>
  <si>
    <t>Cofounder</t>
  </si>
  <si>
    <t>https://www.linkedin.com/in/eamonharkin/</t>
  </si>
  <si>
    <t>eamon.harkin@gmail.com</t>
  </si>
  <si>
    <t>https://www.instagram.com/mistersaturdaynightrecords/?hl=en</t>
  </si>
  <si>
    <t>Cocoon, Ibiza</t>
  </si>
  <si>
    <t>christian@cocoon.net</t>
  </si>
  <si>
    <t>https://www.instagram.com/cocoon_official</t>
  </si>
  <si>
    <t>Giradiscos, Madrid</t>
  </si>
  <si>
    <t>Edu Garcia</t>
  </si>
  <si>
    <t>https://www.linkedin.com/in/edu-giradiscos/</t>
  </si>
  <si>
    <t>edu@giradiscos.org</t>
  </si>
  <si>
    <t>https://www.linkedin.com/in/bogdan-buta-untold/?originalSubdomain=ro</t>
  </si>
  <si>
    <t>bogdan@untold.com</t>
  </si>
  <si>
    <t>Edy Chereji</t>
  </si>
  <si>
    <t xml:space="preserve">Edy, </t>
  </si>
  <si>
    <t>https://www.linkedin.com/in/edy-chereji-b74537182/</t>
  </si>
  <si>
    <t>edy@untold.com</t>
  </si>
  <si>
    <t xml:space="preserve">H3Records </t>
  </si>
  <si>
    <t>Eliot Caraly</t>
  </si>
  <si>
    <t>Eliot,</t>
  </si>
  <si>
    <t>Music, Brand Experience &amp; Event</t>
  </si>
  <si>
    <t>https://www.linkedin.com/in/eliot-caraly/</t>
  </si>
  <si>
    <t>eliot@h3records.fr</t>
  </si>
  <si>
    <t>Fabric, London</t>
  </si>
  <si>
    <t>Ellis Reilly Coles</t>
  </si>
  <si>
    <t xml:space="preserve">Ellis, </t>
  </si>
  <si>
    <t>https://www.linkedin.com/in/ellis-reilly-coles-1a35b394/?originalSubdomain=uk</t>
  </si>
  <si>
    <t>ellis@fabriclondon.com</t>
  </si>
  <si>
    <t>Home Festival, Barcelona</t>
  </si>
  <si>
    <t>Emanuela Virago</t>
  </si>
  <si>
    <t>Emanuela,</t>
  </si>
  <si>
    <t>Project Manager</t>
  </si>
  <si>
    <t>https://www.linkedin.com/in/emanuelavirago/</t>
  </si>
  <si>
    <t>info@homefestival.eu</t>
  </si>
  <si>
    <t>https://www.instagram.com/the_home_bcn/?hl=en</t>
  </si>
  <si>
    <t>https://horizonfestival.net</t>
  </si>
  <si>
    <t>Common People Festival, Southampton</t>
  </si>
  <si>
    <t>Emma Farrow-Thomas</t>
  </si>
  <si>
    <t>Communication and Events Professional</t>
  </si>
  <si>
    <t>https://www.linkedin.com/in/emma-farrow-thomas-355784306/?originalSubdomain=uk</t>
  </si>
  <si>
    <t>emma@bestival.net</t>
  </si>
  <si>
    <t>https://www.instagram.com/commonpeopleso</t>
  </si>
  <si>
    <t>Rainbow Serpant Festival, Australia</t>
  </si>
  <si>
    <t>Emma Nate</t>
  </si>
  <si>
    <t>https://www.linkedin.com/in/emma-nate-0103432b/</t>
  </si>
  <si>
    <t>emanate4@gmail.com</t>
  </si>
  <si>
    <t>https://www.instagram.com/rainbowserpentfestival</t>
  </si>
  <si>
    <t>https://rainbowserpent.net</t>
  </si>
  <si>
    <t xml:space="preserve">Emma de Jonge </t>
  </si>
  <si>
    <t>HR &amp; Finance Manager</t>
  </si>
  <si>
    <t>Netherlands. Amsterdam</t>
  </si>
  <si>
    <t>Away, Berlin</t>
  </si>
  <si>
    <t>Emmanuel Satie</t>
  </si>
  <si>
    <t>Emmanuel</t>
  </si>
  <si>
    <t>Resident DJ / Booker</t>
  </si>
  <si>
    <r>
      <rPr>
        <color rgb="FF1155CC"/>
        <u/>
      </rPr>
      <t>https://www.linkedin.com/in/emmanuel-satie-49232110a</t>
    </r>
  </si>
  <si>
    <r>
      <rPr>
        <color rgb="FF1155CC"/>
        <u/>
      </rPr>
      <t>booking@away-berlin.de</t>
    </r>
  </si>
  <si>
    <r>
      <rPr>
        <color rgb="FF1155CC"/>
        <u/>
      </rPr>
      <t>https://instagram.com/away_berlin</t>
    </r>
  </si>
  <si>
    <t>Promoter / Party</t>
  </si>
  <si>
    <r>
      <rPr>
        <rFont val="Arial"/>
        <b/>
        <color rgb="FF000000"/>
        <sz val="10.0"/>
        <u/>
      </rPr>
      <t>AVA Festival</t>
    </r>
    <r>
      <rPr>
        <rFont val="Arial"/>
        <b/>
        <color rgb="FF000000"/>
        <sz val="10.0"/>
        <u/>
      </rPr>
      <t>, Belfast</t>
    </r>
  </si>
  <si>
    <t>Emmett Costello,</t>
  </si>
  <si>
    <t xml:space="preserve">Emmett, </t>
  </si>
  <si>
    <t>Creative Director</t>
  </si>
  <si>
    <t>https://www.linkedin.com/in/emmett-costello-84aa4ba4/?originalSubdomain=uk</t>
  </si>
  <si>
    <t>emmett@avafestival.com</t>
  </si>
  <si>
    <t>https://www.instagram.com/avafestival/</t>
  </si>
  <si>
    <t xml:space="preserve">UK (Belfast) </t>
  </si>
  <si>
    <t>https://avafestival.com</t>
  </si>
  <si>
    <t>77 Club, London</t>
  </si>
  <si>
    <t>Eniz Hilmi</t>
  </si>
  <si>
    <t xml:space="preserve">Eniz, </t>
  </si>
  <si>
    <t>Director of Music</t>
  </si>
  <si>
    <t>https://www.linkedin.com/in/eniz-hilmi-71176b41/?originalSubdomain=uk</t>
  </si>
  <si>
    <t>https://www.instagram.com/foundfestival</t>
  </si>
  <si>
    <t>Game Over Ibiza (Adam)</t>
  </si>
  <si>
    <t>Eoin Smyth</t>
  </si>
  <si>
    <t>Eoin,</t>
  </si>
  <si>
    <t>https://www.linkedin.com/in/eoinsmyth/</t>
  </si>
  <si>
    <t>adam@gameoveribiza.com</t>
  </si>
  <si>
    <t>Ill Points Festival, Miami</t>
  </si>
  <si>
    <t>Erica Freshman</t>
  </si>
  <si>
    <t>Erica</t>
  </si>
  <si>
    <t>https://www.linkedin.com/in/erica-freshman-aa4067a8/</t>
  </si>
  <si>
    <t>info@iiipoints.com</t>
  </si>
  <si>
    <t>https://www.instagram.com/iiipoints/?hl=en</t>
  </si>
  <si>
    <t>KetaLoco, Belgium</t>
  </si>
  <si>
    <t>Erik Berry</t>
  </si>
  <si>
    <t>https://www.linkedin.com/in/erik-berry-861057107/</t>
  </si>
  <si>
    <t>ketaloco@gmail.com</t>
  </si>
  <si>
    <t>https://www.instagram.com/ketaloco/</t>
  </si>
  <si>
    <t>Erion,</t>
  </si>
  <si>
    <t>Sziget Festival, Hungary</t>
  </si>
  <si>
    <t>Akos</t>
  </si>
  <si>
    <t xml:space="preserve">Akos, </t>
  </si>
  <si>
    <t>https://www.linkedin.com/in/ettore-folliero-45330727/</t>
  </si>
  <si>
    <t>akos@deadcode.hu</t>
  </si>
  <si>
    <t>https://www.instagram.com/szigetofficial/</t>
  </si>
  <si>
    <t>https://szigetfestival.com</t>
  </si>
  <si>
    <r>
      <rPr>
        <rFont val="Arial"/>
        <b/>
        <color rgb="FF000000"/>
        <sz val="10.0"/>
        <u/>
      </rPr>
      <t>Clockenflap</t>
    </r>
    <r>
      <rPr>
        <rFont val="Arial"/>
        <b/>
        <color rgb="FF000000"/>
        <sz val="10.0"/>
        <u/>
      </rPr>
      <t>, Asia</t>
    </r>
  </si>
  <si>
    <t xml:space="preserve">Mike Hill </t>
  </si>
  <si>
    <t>https://www.linkedin.com/in/eventmanagementasia/?originalSubdomain=hk</t>
  </si>
  <si>
    <t>mike.hill@kitesystems.com</t>
  </si>
  <si>
    <t>https://www.instagram.com/clockenflap/</t>
  </si>
  <si>
    <t>11) November</t>
  </si>
  <si>
    <t>https://clockenflap.com</t>
  </si>
  <si>
    <r>
      <rPr>
        <rFont val="Arial"/>
        <b/>
        <color rgb="FF000000"/>
        <sz val="10.0"/>
        <u/>
      </rPr>
      <t>Clockenflap</t>
    </r>
    <r>
      <rPr>
        <rFont val="Arial"/>
        <b/>
        <color rgb="FF000000"/>
        <sz val="10.0"/>
        <u/>
      </rPr>
      <t>, Asia</t>
    </r>
  </si>
  <si>
    <t>mike.hill@magneticasia.com</t>
  </si>
  <si>
    <t>Disco Dolly, Netherlands</t>
  </si>
  <si>
    <t>https://www.linkedin.com/in/evers/</t>
  </si>
  <si>
    <t>dolly@discodolly.nl</t>
  </si>
  <si>
    <t>https://www.instagram.com/discodolly020/?hl=en</t>
  </si>
  <si>
    <r>
      <rPr>
        <rFont val="Arial"/>
        <b/>
        <color rgb="FF000000"/>
        <sz val="10.0"/>
        <u/>
      </rPr>
      <t>Eastern Electrics</t>
    </r>
    <r>
      <rPr>
        <rFont val="Arial"/>
        <b/>
        <color rgb="FF000000"/>
        <sz val="10.0"/>
        <u/>
      </rPr>
      <t>, London</t>
    </r>
  </si>
  <si>
    <t>Fabian Bala</t>
  </si>
  <si>
    <t>https://www.linkedin.com/in/fabian-bala-5726a92b3/?originalSubdomain=uk</t>
  </si>
  <si>
    <t>fabianp@thecolumbogroup.com</t>
  </si>
  <si>
    <t>https://www.instagram.com/easternelectrics/</t>
  </si>
  <si>
    <t>https://easternelectrics.com</t>
  </si>
  <si>
    <t>Kulturraum, Leipzig</t>
  </si>
  <si>
    <t>Axe On Wax, London</t>
  </si>
  <si>
    <t>Fede Lng</t>
  </si>
  <si>
    <t xml:space="preserve">Fede,. </t>
  </si>
  <si>
    <t>Founder &amp; Label Head</t>
  </si>
  <si>
    <r>
      <rPr>
        <color rgb="FF1155CC"/>
        <u/>
      </rPr>
      <t>https://www.linkedin.com/in/fedelng</t>
    </r>
  </si>
  <si>
    <r>
      <rPr>
        <color rgb="FF1155CC"/>
        <u/>
      </rPr>
      <t>axeonwax@gmail.com</t>
    </r>
  </si>
  <si>
    <r>
      <rPr>
        <color rgb="FF1155CC"/>
        <u/>
      </rPr>
      <t>https://instagram.com/axeonwaxrecords</t>
    </r>
  </si>
  <si>
    <t>Candelaria, Bogotá</t>
  </si>
  <si>
    <t xml:space="preserve">Modern Function </t>
  </si>
  <si>
    <t>benji@modernfunktion.com</t>
  </si>
  <si>
    <t>Green Man Festival</t>
  </si>
  <si>
    <t>Fiona Stewart</t>
  </si>
  <si>
    <t>Fiona,</t>
  </si>
  <si>
    <t>https://www.linkedin.com/in/fiona-stewart-9489553/?originalSubdomain=uk</t>
  </si>
  <si>
    <r>
      <rPr>
        <rFont val="Arial"/>
        <color rgb="FF1155CC"/>
        <u/>
      </rPr>
      <t>fiona@gmn.co.uk</t>
    </r>
  </si>
  <si>
    <t>Welsh</t>
  </si>
  <si>
    <t>Kranhalle, Munich</t>
  </si>
  <si>
    <t>Florian</t>
  </si>
  <si>
    <t>Shi Fu Miz, Hong Kong</t>
  </si>
  <si>
    <t>Florian Mélinette</t>
  </si>
  <si>
    <t>https://www.linkedin.com/in/florian-m%C3%A9linette-5bb31b52/?originalSubdomain=hk</t>
  </si>
  <si>
    <t>f.melinette@gmail.com</t>
  </si>
  <si>
    <t>https://www.instagram.com/shifumiz/</t>
  </si>
  <si>
    <t>https://shifumiz.com</t>
  </si>
  <si>
    <t>i-Boat Club, Bordeaux</t>
  </si>
  <si>
    <t>Florian Levrey</t>
  </si>
  <si>
    <t>https://www.linkedin.com/in/florianlevrey/</t>
  </si>
  <si>
    <t>florian.levrey@gmail.com</t>
  </si>
  <si>
    <t>https://www.instagram.com/iboatbordeaux/</t>
  </si>
  <si>
    <t>https://iboat.eu</t>
  </si>
  <si>
    <t>Pleinvrees Festival, Netherlands</t>
  </si>
  <si>
    <t>Floris Brandwacht</t>
  </si>
  <si>
    <t xml:space="preserve">Floris, </t>
  </si>
  <si>
    <t>https://www.linkedin.com/in/florisbrandwacht/</t>
  </si>
  <si>
    <t>fj.brandwacht@gmail.com</t>
  </si>
  <si>
    <t>https://www.instagram.com/pleinvrees/</t>
  </si>
  <si>
    <t>https://pleinvreesfestival.nl</t>
  </si>
  <si>
    <t>Club 4, Barcelona</t>
  </si>
  <si>
    <t>Fran Balsa</t>
  </si>
  <si>
    <t>https://www.linkedin.com/in/fran-balsa-51405555/?originalSubdomain=es</t>
  </si>
  <si>
    <t>fran@b4bookings.net</t>
  </si>
  <si>
    <t>https://ra.co/promoters/798</t>
  </si>
  <si>
    <t>Club der Visionaere, Berlin</t>
  </si>
  <si>
    <t>Shapes, Switzerland</t>
  </si>
  <si>
    <t>Franck Alfier</t>
  </si>
  <si>
    <t>Franck,</t>
  </si>
  <si>
    <t>Live Events</t>
  </si>
  <si>
    <t>https://www.linkedin.com/in/franck-alfier-28b04011/</t>
  </si>
  <si>
    <t>shapesfestival@gmail.com</t>
  </si>
  <si>
    <t>https://www.instagram.com/shapesfestival</t>
  </si>
  <si>
    <t>Secret Solstice, Iceland</t>
  </si>
  <si>
    <t xml:space="preserve">Fred Olaffson </t>
  </si>
  <si>
    <t>https://www.linkedin.com/in/fred-olafsson-7583825/?originalSubdomain=uk</t>
  </si>
  <si>
    <t>fred@secretsolstice.is</t>
  </si>
  <si>
    <t>https://www.instagram.com/secretsolstice/</t>
  </si>
  <si>
    <t>https://secretsolstice.is</t>
  </si>
  <si>
    <t>fridrik.olafsson@iwh.is</t>
  </si>
  <si>
    <t>Day at The Park</t>
  </si>
  <si>
    <t>Frenk Wiersma</t>
  </si>
  <si>
    <t xml:space="preserve">Frenk, </t>
  </si>
  <si>
    <t>Music, Events &amp; Marketing</t>
  </si>
  <si>
    <t>https://www.linkedin.com/in/frenk-wiersma-8168835/?originalSubdomain=nl</t>
  </si>
  <si>
    <t>frenk@evotions.nl</t>
  </si>
  <si>
    <t>Stil Vor Talent, Germany</t>
  </si>
  <si>
    <t xml:space="preserve">Friedrich Szendzielorz </t>
  </si>
  <si>
    <t>https://www.linkedin.com/in/friedrich-szendzielorz/</t>
  </si>
  <si>
    <t>f.szendzielorz@gmail.com</t>
  </si>
  <si>
    <t>https://www.instagram.com/StilVorTalentFestival</t>
  </si>
  <si>
    <t>KIKK Festival, Belgium</t>
  </si>
  <si>
    <t>Gaëtan Libertiaux</t>
  </si>
  <si>
    <t>Gaëtan,</t>
  </si>
  <si>
    <t>https://www.linkedin.com/in/ga%C3%ABtan-libertiaux-b0a2443b/</t>
  </si>
  <si>
    <t>info@kikk.be</t>
  </si>
  <si>
    <t>https://www.instagram.com/kikk_festival/</t>
  </si>
  <si>
    <t>B my Lake Festival, Hungary</t>
  </si>
  <si>
    <t>Gábor Kovács</t>
  </si>
  <si>
    <t xml:space="preserve">Gábor, </t>
  </si>
  <si>
    <r>
      <rPr>
        <color rgb="FF1155CC"/>
        <u/>
      </rPr>
      <t>https://www.linkedin.com/in/gabor-kovacs-bml</t>
    </r>
  </si>
  <si>
    <r>
      <rPr>
        <color rgb="FF1155CC"/>
        <u/>
      </rPr>
      <t>info@bmylake.hu</t>
    </r>
  </si>
  <si>
    <r>
      <rPr>
        <color rgb="FF1155CC"/>
        <u/>
      </rPr>
      <t>https://instagram.com/bmylakefestival</t>
    </r>
  </si>
  <si>
    <t>World Headquarters, Newcastle</t>
  </si>
  <si>
    <t>Gabriel Day</t>
  </si>
  <si>
    <t>https://www.linkedin.com/in/gabriel-day-48994738/</t>
  </si>
  <si>
    <t>gabriel_day@hotmail.com</t>
  </si>
  <si>
    <t>https://www.instagram.com/cosmicballroom/</t>
  </si>
  <si>
    <t>UK (Newcastle)</t>
  </si>
  <si>
    <t>https://ra.co/clubs/3197</t>
  </si>
  <si>
    <t>Gard,</t>
  </si>
  <si>
    <t xml:space="preserve">gard@jaegeroslo.no </t>
  </si>
  <si>
    <t>Metropolis Club, London</t>
  </si>
  <si>
    <t>Gavin Newman</t>
  </si>
  <si>
    <t>Partnerships Director</t>
  </si>
  <si>
    <t>https://www.linkedin.com/in/gavin48/?originalSubdomain=uk</t>
  </si>
  <si>
    <t>info-salle@equipespectra.ca</t>
  </si>
  <si>
    <t>https://www.instagram.com/metropolisclub_/</t>
  </si>
  <si>
    <t>FOLD, London</t>
  </si>
  <si>
    <t>Gemma,</t>
  </si>
  <si>
    <t>https://www.linkedin.com/in/gemma-middleditch-694069b6/?originalSubdomain=uk</t>
  </si>
  <si>
    <t>gemma@fold.london</t>
  </si>
  <si>
    <r>
      <rPr>
        <rFont val="Arial"/>
        <color rgb="FF1155CC"/>
        <sz val="10.0"/>
        <u/>
      </rPr>
      <t>@fold.ldn</t>
    </r>
  </si>
  <si>
    <t>TRNSMT Festival, UK</t>
  </si>
  <si>
    <t>Geoff Ellis</t>
  </si>
  <si>
    <t>https://www.linkedin.com/in/geoff-ellis-057aa556/</t>
  </si>
  <si>
    <t>geoff@dfconcerts.co.uk</t>
  </si>
  <si>
    <t>https://www.instagram.com/trnsmtfest/</t>
  </si>
  <si>
    <t>https://trnsmtfest.com</t>
  </si>
  <si>
    <t>Illuzion Club, Phuket</t>
  </si>
  <si>
    <t>Giacomo Mengoni</t>
  </si>
  <si>
    <t>Sales &amp; Marketing Manager</t>
  </si>
  <si>
    <t>https://www.linkedin.com/in/giacomo-mengoni-a16024196/</t>
  </si>
  <si>
    <t>info@illuzionphuket.com</t>
  </si>
  <si>
    <t>https://www.instagram.com/illuzion_phuket/?hl=en</t>
  </si>
  <si>
    <t>https://illuzion.club</t>
  </si>
  <si>
    <t>Gala, London</t>
  </si>
  <si>
    <r>
      <rPr>
        <rFont val="Arial"/>
        <color rgb="FF000000"/>
        <sz val="10.0"/>
      </rPr>
      <t xml:space="preserve">https://www.linkedin.com/in/giles-napier-117341ba/
</t>
    </r>
    <r>
      <rPr>
        <rFont val="Arial"/>
        <color rgb="FF1155CC"/>
        <sz val="10.0"/>
        <u/>
      </rPr>
      <t>https://www.linkedin.com/in/jonathan-edwards-74739ba6/</t>
    </r>
  </si>
  <si>
    <t>hello@thisisgala.co.uk</t>
  </si>
  <si>
    <t>https://www.instagram.com/thisisgala/</t>
  </si>
  <si>
    <t>Paradise City Festival, Belgium</t>
  </si>
  <si>
    <t>Gilles de Decker</t>
  </si>
  <si>
    <t>https://www.linkedin.com/in/gilles-de-decker-b06bb8/</t>
  </si>
  <si>
    <t>gilles@paradisecity.be</t>
  </si>
  <si>
    <t>https://www.instagram.com/paradisecityofficial/</t>
  </si>
  <si>
    <t>https://paradisecity.be</t>
  </si>
  <si>
    <t>Gina,</t>
  </si>
  <si>
    <t>Locomotiv Club, Bologna</t>
  </si>
  <si>
    <t>Giovanni Gandolf</t>
  </si>
  <si>
    <t>Event Promoter</t>
  </si>
  <si>
    <t>https://www.linkedin.com/in/giovanni-gandolfi-43702a209/</t>
  </si>
  <si>
    <t>giovanni@locomotivclub.it</t>
  </si>
  <si>
    <t>https://www.instagram.com/locomotivclub/</t>
  </si>
  <si>
    <t>Fabrique, Milan</t>
  </si>
  <si>
    <t>Giuseppe Converso</t>
  </si>
  <si>
    <t>https://www.linkedin.com/in/giuseppe-converso-961956105/?originalSubdomain=it</t>
  </si>
  <si>
    <t>info@fabriquemilano.it</t>
  </si>
  <si>
    <t>Galp, Portugal</t>
  </si>
  <si>
    <t xml:space="preserve">Geral. </t>
  </si>
  <si>
    <t xml:space="preserve">Geral, </t>
  </si>
  <si>
    <t>geral@radionovaera.pt</t>
  </si>
  <si>
    <t>Club Motel Campo, Geneva</t>
  </si>
  <si>
    <t>All Things Live</t>
  </si>
  <si>
    <t xml:space="preserve">Gry Mølleskog </t>
  </si>
  <si>
    <t>Gry,</t>
  </si>
  <si>
    <t>Group CEO</t>
  </si>
  <si>
    <t>https://www.linkedin.com/in/gry-m%C3%B8lleskog-8a28803/?originalSubdomain=no</t>
  </si>
  <si>
    <r>
      <rPr>
        <color rgb="FF1155CC"/>
        <sz val="10.0"/>
        <u/>
      </rPr>
      <t>info@allthingslive.com</t>
    </r>
  </si>
  <si>
    <t>(Various regional pages)</t>
  </si>
  <si>
    <t>Norway (HQ)</t>
  </si>
  <si>
    <t>Guilherme,</t>
  </si>
  <si>
    <t>Allo Floride</t>
  </si>
  <si>
    <t xml:space="preserve">Guillaume Benfeghoul </t>
  </si>
  <si>
    <t>https://www.linkedin.com/in/guillaumebenfeghoul/?originalSubdomain=fr</t>
  </si>
  <si>
    <r>
      <rPr>
        <color rgb="FF1155CC"/>
        <sz val="10.0"/>
        <u/>
      </rPr>
      <t>guillaume@allofloride.com</t>
    </r>
  </si>
  <si>
    <t>@allofloride</t>
  </si>
  <si>
    <t>Promoter/Agency</t>
  </si>
  <si>
    <t>La Terrrazza, Barcelona</t>
  </si>
  <si>
    <t xml:space="preserve">Gunsal, </t>
  </si>
  <si>
    <t>https://www.linkedin.com/in/gunsalmoreno/?originalSubdomain=es</t>
  </si>
  <si>
    <t>Spain, Barcelona</t>
  </si>
  <si>
    <t>Hardi</t>
  </si>
  <si>
    <t xml:space="preserve">Hardi, </t>
  </si>
  <si>
    <t>https://www.linkedin.com/in/hardi-loog-b745ab257/?originalSubdomain=fi</t>
  </si>
  <si>
    <t>hardi@allthingslive.com</t>
  </si>
  <si>
    <t>Cityfox Experience: LIVE</t>
  </si>
  <si>
    <t>Hayata Ishikawa</t>
  </si>
  <si>
    <t>Hayata,</t>
  </si>
  <si>
    <t>Marketing and Brand Strategy</t>
  </si>
  <si>
    <t>https://www.linkedin.com/in/hayataishikawa/</t>
  </si>
  <si>
    <t>relations@avant-gardner.com</t>
  </si>
  <si>
    <t>https://www.instagram.com/CityfoxExperienceLIVE</t>
  </si>
  <si>
    <t>https://cityfox.live</t>
  </si>
  <si>
    <t>Hernán,</t>
  </si>
  <si>
    <t>Argentina, Buenos Aires</t>
  </si>
  <si>
    <t>Alley Cat Club, Atlanta</t>
  </si>
  <si>
    <t xml:space="preserve">Hernán Piraquive </t>
  </si>
  <si>
    <t>Hernán</t>
  </si>
  <si>
    <t>https://www.linkedin.com/in/hernan-piraquive-6baa68263/</t>
  </si>
  <si>
    <t>info@alleycatmusic.club</t>
  </si>
  <si>
    <t>@alleycatmusic</t>
  </si>
  <si>
    <t>Herr Zimmerman</t>
  </si>
  <si>
    <t>https://www.linkedin.com/in/herr-zimmerman-1936271b/?original_referer=https%3A%2F%2Fuk%2Esearch%2Eyahoo%2Ecom%2F&amp;originalSubdomain=nl</t>
  </si>
  <si>
    <t>info@herrzimmerman.eu</t>
  </si>
  <si>
    <t>https://www.instagram.com/herr_zimmerman/?hl=en</t>
  </si>
  <si>
    <t>Sunwaves Festival, Bucharest</t>
  </si>
  <si>
    <t xml:space="preserve">Catalina, </t>
  </si>
  <si>
    <r>
      <rPr>
        <rFont val="Arial"/>
        <color rgb="FF1155CC"/>
        <sz val="10.0"/>
        <u/>
      </rPr>
      <t>https://www.linkedin.com/in/ioana-pop-135716287/</t>
    </r>
    <r>
      <rPr>
        <rFont val="Arial"/>
        <sz val="10.0"/>
      </rPr>
      <t xml:space="preserve"> 
</t>
    </r>
    <r>
      <rPr>
        <rFont val="Arial"/>
        <color rgb="FF1155CC"/>
        <sz val="10.0"/>
        <u/>
      </rPr>
      <t>https://www.linkedin.com/in/george-bornaci-73288047/</t>
    </r>
  </si>
  <si>
    <t>catalina@sunrise.ro</t>
  </si>
  <si>
    <t>https://www.instagram.com/sunwavesfest/</t>
  </si>
  <si>
    <t>IT’S THE SHIP, Asia</t>
  </si>
  <si>
    <t xml:space="preserve">Iqbal Ameer </t>
  </si>
  <si>
    <t>Iqbal,</t>
  </si>
  <si>
    <t>https://www.linkedin.com/in/iqbalameer/?originalSubdomain=my</t>
  </si>
  <si>
    <t>iqbal@livescapegroup.com</t>
  </si>
  <si>
    <t>https://www.instagram.com/itstheship/</t>
  </si>
  <si>
    <t>https://itstheship.com</t>
  </si>
  <si>
    <t>BSC x Drift Boat Party, Nijmegen</t>
  </si>
  <si>
    <t>Jaap Bruijstens</t>
  </si>
  <si>
    <t>Marketing coordinator</t>
  </si>
  <si>
    <t>https://www.linkedin.com/in/jaap-bruijstens-9234b4a5/?originalSubdomain=nl</t>
  </si>
  <si>
    <t xml:space="preserve">jaap@driftomtedansen.nl </t>
  </si>
  <si>
    <t xml:space="preserve">@driftomtedansen </t>
  </si>
  <si>
    <t>Ultra Brasil</t>
  </si>
  <si>
    <t xml:space="preserve">Jamie Sloane </t>
  </si>
  <si>
    <t>Head of Marketing and PR</t>
  </si>
  <si>
    <t>https://www.linkedin.com/in/jaime-sloane-2582864b/</t>
  </si>
  <si>
    <t>sloanejaime@gmail.com</t>
  </si>
  <si>
    <t>https://www.instagram.com/ultrabrasil/</t>
  </si>
  <si>
    <t>https://ultrabrasil.com</t>
  </si>
  <si>
    <t>jaimesloaneuf@gmail.com</t>
  </si>
  <si>
    <t>Balamii (London)</t>
  </si>
  <si>
    <t>James Browning</t>
  </si>
  <si>
    <r>
      <rPr>
        <color rgb="FF1155CC"/>
        <u/>
      </rPr>
      <t>https://www.linkedin.com/in/james-browning-1280a883</t>
    </r>
  </si>
  <si>
    <r>
      <rPr>
        <color rgb="FF1155CC"/>
        <u/>
      </rPr>
      <t>info@balamii.com</t>
    </r>
  </si>
  <si>
    <r>
      <rPr>
        <color rgb="FF1155CC"/>
        <u/>
      </rPr>
      <t>https://instagram.com/balamii</t>
    </r>
  </si>
  <si>
    <t>Radio / Promoter</t>
  </si>
  <si>
    <t>Bangface Weekender (UK)</t>
  </si>
  <si>
    <t>James John</t>
  </si>
  <si>
    <r>
      <rPr>
        <color rgb="FF1155CC"/>
        <u/>
      </rPr>
      <t>https://www.linkedin.com/in/james-john-bangface</t>
    </r>
  </si>
  <si>
    <r>
      <rPr>
        <color rgb="FF1155CC"/>
        <u/>
      </rPr>
      <t>info@bangface.com</t>
    </r>
  </si>
  <si>
    <r>
      <rPr>
        <color rgb="FF1155CC"/>
        <u/>
      </rPr>
      <t>https://instagram.com/bangfaceweekender</t>
    </r>
  </si>
  <si>
    <t>Ubbi Dubbi, USA</t>
  </si>
  <si>
    <t>James Walker - Lead Artist Relation</t>
  </si>
  <si>
    <t>https://www.linkedin.com/in/james-walker-348351150/</t>
  </si>
  <si>
    <t>james@discodonniepresents.com</t>
  </si>
  <si>
    <t>https://www.instagram.com/ubbidubbifest/?hl=en</t>
  </si>
  <si>
    <t>https://ubbidubbifestival.com</t>
  </si>
  <si>
    <t>MEANWHILE, Netherlands</t>
  </si>
  <si>
    <t>https://www.linkedin.com/in/jamesplcross/</t>
  </si>
  <si>
    <t>info@meanwhile.nl</t>
  </si>
  <si>
    <t>https://www.instagram.com/meanwhile.agency/</t>
  </si>
  <si>
    <t>Bastardo Electrico (Cork)</t>
  </si>
  <si>
    <t>Jamie Behan</t>
  </si>
  <si>
    <t>Founder / DJ</t>
  </si>
  <si>
    <r>
      <rPr>
        <color rgb="FF1155CC"/>
        <u/>
      </rPr>
      <t>https://www.linkedin.com/in/jamie-behan-90194631</t>
    </r>
  </si>
  <si>
    <r>
      <rPr>
        <color rgb="FF1155CC"/>
        <u/>
      </rPr>
      <t>jamie@bastardoelectrico.com</t>
    </r>
  </si>
  <si>
    <r>
      <rPr>
        <color rgb="FF1155CC"/>
        <u/>
      </rPr>
      <t>https://instagram.com/bastardoelectrico</t>
    </r>
  </si>
  <si>
    <t>Tanz Durch De Tag Festival, Austria</t>
  </si>
  <si>
    <t>Buero,</t>
  </si>
  <si>
    <t>https://www.linkedin.com/in/jan-ernst-06a82b164/</t>
  </si>
  <si>
    <t>buero@tddt.info</t>
  </si>
  <si>
    <t>Humber Street Sesh</t>
  </si>
  <si>
    <t>Jane Kearney (Events include Leeds/Reading/Wireless amongst others)</t>
  </si>
  <si>
    <t>https://www.linkedin.com/in/janekearney/</t>
  </si>
  <si>
    <t>jkearney@festivalrepublic.com</t>
  </si>
  <si>
    <t>https://www.instagram.com/humberstreetsesh/</t>
  </si>
  <si>
    <t xml:space="preserve">UK (Hull) </t>
  </si>
  <si>
    <t>https://hurricanefestival.de</t>
  </si>
  <si>
    <t>Jasper</t>
  </si>
  <si>
    <t>https://www.linkedin.com/in/jasper-goossen-2046544/?originalSubdomain=nl</t>
  </si>
  <si>
    <t>jasper@apenkooi.com</t>
  </si>
  <si>
    <t>https://www.instagram.com/dgtl.ams/</t>
  </si>
  <si>
    <t>Netherlands (Amsterdam)</t>
  </si>
  <si>
    <t>Straf Werk, Netherlands</t>
  </si>
  <si>
    <t>https://www.instagram.com/straf_werk/</t>
  </si>
  <si>
    <t>club MUTE, South Korea</t>
  </si>
  <si>
    <t>Marketing &amp; Music</t>
  </si>
  <si>
    <t>https://www.linkedin.com/in/jay-claytor-a8596842/?originalSubdomain=kr</t>
  </si>
  <si>
    <t>dan8154@gmail.com</t>
  </si>
  <si>
    <t>https://ra.co/promoters/68562</t>
  </si>
  <si>
    <t>Babylon</t>
  </si>
  <si>
    <t>Jayson Vu</t>
  </si>
  <si>
    <t>https://www.linkedin.com/in/jayson-vu-73960a112/</t>
  </si>
  <si>
    <t>admin@hardwaregroup.com.au</t>
  </si>
  <si>
    <t>https://www.instagram.com/Babylon</t>
  </si>
  <si>
    <t>Les Ardentes, Belgium</t>
  </si>
  <si>
    <t xml:space="preserve">Alexia, </t>
  </si>
  <si>
    <t>https://www.linkedin.com/in/jean-yves-reumont/</t>
  </si>
  <si>
    <t>alexia@lesardentes.be</t>
  </si>
  <si>
    <t>https://www.instagram.com/lesardentes/</t>
  </si>
  <si>
    <t>Latitude Festival, Dublin</t>
  </si>
  <si>
    <t>Jennifer Roberts (Marketing / PR)Jane Kearney (Marketing / PR)</t>
  </si>
  <si>
    <t>jane</t>
  </si>
  <si>
    <t>https://www.linkedin.com/in/jennifer-roberts-95620342/https://www.linkedin.com/in/janekearney/</t>
  </si>
  <si>
    <t>jane_kearney@hotmail.co.uk</t>
  </si>
  <si>
    <t>https://www.instagram.com/latitudefestival/</t>
  </si>
  <si>
    <t>UK (South)</t>
  </si>
  <si>
    <t>Jennifer</t>
  </si>
  <si>
    <t>jennifer.roberts@festivalrepublic.com</t>
  </si>
  <si>
    <t>https://leguesswho.com</t>
  </si>
  <si>
    <t>Jen</t>
  </si>
  <si>
    <t>jenroberts@hotmail.co.uk</t>
  </si>
  <si>
    <t>As You Like It (San Francisco)</t>
  </si>
  <si>
    <t>Jeremy Linden</t>
  </si>
  <si>
    <r>
      <rPr>
        <color rgb="FF1155CC"/>
        <sz val="10.0"/>
        <u/>
      </rPr>
      <t>https://www.linkedin.com/in/jeremy-linden-5565667</t>
    </r>
  </si>
  <si>
    <r>
      <rPr>
        <color rgb="FF1155CC"/>
        <sz val="10.0"/>
        <u/>
      </rPr>
      <t>jlinden@ayli-sf.com</t>
    </r>
  </si>
  <si>
    <r>
      <rPr>
        <color rgb="FF1155CC"/>
        <sz val="10.0"/>
        <u/>
      </rPr>
      <t>https://instagram.com/ayli_sanfrancisco</t>
    </r>
  </si>
  <si>
    <t>Melkweg, Amsterdam</t>
  </si>
  <si>
    <t>https://www.linkedin.com/in/jeroenkok78/</t>
  </si>
  <si>
    <t>info@melkweg.nl</t>
  </si>
  <si>
    <t>https://www.instagram.com/melkwegamsterdam/</t>
  </si>
  <si>
    <t>Cardy Wirosono</t>
  </si>
  <si>
    <t xml:space="preserve">Cardy, </t>
  </si>
  <si>
    <t>https://www.linkedin.com/in/jessinneijts/</t>
  </si>
  <si>
    <t>cardy@triphouserotterdam.nl</t>
  </si>
  <si>
    <t>Outisde in Equinox, UK</t>
  </si>
  <si>
    <t xml:space="preserve">Jill, </t>
  </si>
  <si>
    <t>https://www.linkedin.com/in/jill-brand-8bb9247/https://www.linkedin.com/in/jordanakaplan/</t>
  </si>
  <si>
    <t>jill.brand@equinox.com</t>
  </si>
  <si>
    <t>jordan.kaplan@equinox.com</t>
  </si>
  <si>
    <t>BASIS (Netherlands)</t>
  </si>
  <si>
    <t>Johan De Jong</t>
  </si>
  <si>
    <r>
      <rPr>
        <color rgb="FF1155CC"/>
        <u/>
      </rPr>
      <t>https://www.linkedin.com/in/johan-de-jong-basis</t>
    </r>
  </si>
  <si>
    <r>
      <rPr>
        <color rgb="FF1155CC"/>
        <u/>
      </rPr>
      <t>info@basisutrecht.nl</t>
    </r>
  </si>
  <si>
    <r>
      <rPr>
        <color rgb="FF1155CC"/>
        <u/>
      </rPr>
      <t>https://instagram.com/basisutrecht</t>
    </r>
  </si>
  <si>
    <t>Gabonsa Festival, Innsbruck</t>
  </si>
  <si>
    <t>Johannes Steinkopff</t>
  </si>
  <si>
    <t>https://www.linkedin.com/in/johannes-steinkopff-599b7613a/</t>
  </si>
  <si>
    <r>
      <rPr>
        <rFont val="Arial"/>
        <color rgb="FF1155CC"/>
        <sz val="10.0"/>
        <u/>
      </rPr>
      <t>contact@gabonsa.com</t>
    </r>
  </si>
  <si>
    <r>
      <rPr>
        <rFont val="Arial"/>
        <color rgb="FF1155CC"/>
        <sz val="10.0"/>
        <u/>
      </rPr>
      <t>@gabonsa.festival</t>
    </r>
  </si>
  <si>
    <t>Avalon Hollywood</t>
  </si>
  <si>
    <t>John Lyons</t>
  </si>
  <si>
    <t>Owner / Director</t>
  </si>
  <si>
    <r>
      <rPr>
        <color rgb="FF1155CC"/>
        <u/>
      </rPr>
      <t>https://www.linkedin.com/in/john-lyons-8352604</t>
    </r>
  </si>
  <si>
    <r>
      <rPr>
        <color rgb="FF1155CC"/>
        <u/>
      </rPr>
      <t>info@avalonhollywood.com</t>
    </r>
  </si>
  <si>
    <t>https://instagram.com/avalandofficial</t>
  </si>
  <si>
    <t>Magnetic Festival, Prague</t>
  </si>
  <si>
    <t>John Culter (Founder)</t>
  </si>
  <si>
    <t>https://www.linkedin.com/in/johnculter/?originalSubdomain=cz</t>
  </si>
  <si>
    <t>ftp1@seznam.cz</t>
  </si>
  <si>
    <t>https://www.instagram.com/magneticfestival/?hl=en</t>
  </si>
  <si>
    <t>XOYO Club, London</t>
  </si>
  <si>
    <t>Jon Lor (owner)</t>
  </si>
  <si>
    <t>https://www.linkedin.com/in/jon-lor-47b25027/</t>
  </si>
  <si>
    <t>info@extrema.nl</t>
  </si>
  <si>
    <t>https://www.instagram.com/xoyolondon</t>
  </si>
  <si>
    <t>https://wonderfruitfestival.com</t>
  </si>
  <si>
    <t>Art With Me (Tulum)</t>
  </si>
  <si>
    <t>Jorge Escalona</t>
  </si>
  <si>
    <r>
      <rPr>
        <color rgb="FF1155CC"/>
        <sz val="10.0"/>
        <u/>
      </rPr>
      <t>https://www.linkedin.com/in/jorge-escalona-55092533</t>
    </r>
  </si>
  <si>
    <r>
      <rPr>
        <color rgb="FF1155CC"/>
        <sz val="10.0"/>
        <u/>
      </rPr>
      <t>info@artwithme.org</t>
    </r>
  </si>
  <si>
    <r>
      <rPr>
        <color rgb="FF1155CC"/>
        <sz val="10.0"/>
        <u/>
      </rPr>
      <t>https://instagram.com/artwithme</t>
    </r>
  </si>
  <si>
    <t>https://www.linkedin.com/in/jorna-post-04aa6661/</t>
  </si>
  <si>
    <t>info@mysteryland.nl</t>
  </si>
  <si>
    <t>Jose (Coloma) Gabriel Coloma</t>
  </si>
  <si>
    <t>Partner</t>
  </si>
  <si>
    <r>
      <rPr>
        <rFont val="Arial"/>
        <color rgb="FF1155CC"/>
        <u/>
      </rPr>
      <t>https://www.linkedin.com/in/jose-coloma-76365997</t>
    </r>
  </si>
  <si>
    <r>
      <rPr>
        <rFont val="Arial"/>
        <color rgb="FF1155CC"/>
        <u/>
      </rPr>
      <t>https://instagram.com/clubspace</t>
    </r>
  </si>
  <si>
    <t>Unlimited Festival, Chamonix</t>
  </si>
  <si>
    <t>Edouard</t>
  </si>
  <si>
    <t xml:space="preserve">Edro, </t>
  </si>
  <si>
    <t>https://www.linkedin.com/in/jose-lagarellos-a4363492/?originalSubdomain=fr</t>
  </si>
  <si>
    <t>edrostand@gmail.com</t>
  </si>
  <si>
    <t>https://www.instagram.com/unlimited.festival/</t>
  </si>
  <si>
    <t>Barn on the Farm (UK)</t>
  </si>
  <si>
    <t>Josh Sanger</t>
  </si>
  <si>
    <r>
      <rPr>
        <color rgb="FF1155CC"/>
        <u/>
      </rPr>
      <t>https://www.linkedin.com/in/josh-sanger-991a1422</t>
    </r>
  </si>
  <si>
    <r>
      <rPr>
        <color rgb="FF1155CC"/>
        <u/>
      </rPr>
      <t>info@barnonthefarm.co.uk</t>
    </r>
  </si>
  <si>
    <r>
      <rPr>
        <color rgb="FF1155CC"/>
        <u/>
      </rPr>
      <t>https://instagram.com/barnonthefarm</t>
    </r>
  </si>
  <si>
    <t>Electric Zoo Festival</t>
  </si>
  <si>
    <t>https://www.linkedin.com/in/josh-wyatt-a232927a/</t>
  </si>
  <si>
    <t>help@madeevent.com</t>
  </si>
  <si>
    <t>https://www.instagram.com/electriczoony/?hl=en</t>
  </si>
  <si>
    <t>Snowboxx, UK</t>
  </si>
  <si>
    <t xml:space="preserve">Aden, </t>
  </si>
  <si>
    <t>https://www.linkedin.com/in/juanjdotlopez/</t>
  </si>
  <si>
    <t>aden@mainstagetravel.co.uk</t>
  </si>
  <si>
    <t>https://www.instagram.com/snowboxx/</t>
  </si>
  <si>
    <t>https://snowboxx.com</t>
  </si>
  <si>
    <t>Envision</t>
  </si>
  <si>
    <t>Julie Fedenkof</t>
  </si>
  <si>
    <t>Julie</t>
  </si>
  <si>
    <t>https://www.linkedin.com/in/julie-fedenkoff/</t>
  </si>
  <si>
    <t>julie.fedenkoff@wellsfargo.com</t>
  </si>
  <si>
    <t>https://www.instagram.com/envisionfestival/</t>
  </si>
  <si>
    <t>https://envisionfestival.com</t>
  </si>
  <si>
    <t>Magma Collective, Italy</t>
  </si>
  <si>
    <t>https://www.linkedin.com/in/julien-gathy-9a000274/?originalSubdomain=be</t>
  </si>
  <si>
    <t>info@magma.zone</t>
  </si>
  <si>
    <t>https://www.instagram.com/magmacollective.it/?hl=en</t>
  </si>
  <si>
    <t>Juliette</t>
  </si>
  <si>
    <t>https://www.linkedin.com/in/juliette-fouasse/?originalSubdomain=fr</t>
  </si>
  <si>
    <t>juliette@allofloride.com</t>
  </si>
  <si>
    <t>https://www.instagram.com/allofloride</t>
  </si>
  <si>
    <t>Flash, Washington DC</t>
  </si>
  <si>
    <t>Justin Nouhra</t>
  </si>
  <si>
    <t>Music Director</t>
  </si>
  <si>
    <t>https://www.linkedin.com/in/justin-nouhra/</t>
  </si>
  <si>
    <t>info@flashdc.com</t>
  </si>
  <si>
    <t>https://www.instagram.com/flashclubdc/?hl=en</t>
  </si>
  <si>
    <t>USA (East - Washington)</t>
  </si>
  <si>
    <t>https://flashdc.com</t>
  </si>
  <si>
    <t>Jyri</t>
  </si>
  <si>
    <t>Jyri Heikkinen,</t>
  </si>
  <si>
    <t>Marketing Director</t>
  </si>
  <si>
    <t>https://www.linkedin.com/in/jyri-heikkinen-b72a7011a/?originalSubdomain=fi</t>
  </si>
  <si>
    <t>jyri@allthingslive.com</t>
  </si>
  <si>
    <t>World Wide Warsaw</t>
  </si>
  <si>
    <t>Kacper Peresada</t>
  </si>
  <si>
    <t>Organizer / Booker</t>
  </si>
  <si>
    <t>https://www.linkedin.com/in/kacper-peresada-586311198/?originalSubdomain=pl</t>
  </si>
  <si>
    <r>
      <rPr>
        <color rgb="FF1155CC"/>
        <sz val="10.0"/>
        <u/>
      </rPr>
      <t>kacper@worldwidewarsaw.com</t>
    </r>
  </si>
  <si>
    <r>
      <rPr>
        <color rgb="FF1155CC"/>
        <sz val="10.0"/>
        <u/>
      </rPr>
      <t>@worldwidewarsaw</t>
    </r>
  </si>
  <si>
    <t>Promoter / Festival</t>
  </si>
  <si>
    <t>Columbo Group</t>
  </si>
  <si>
    <t>Kai Marley</t>
  </si>
  <si>
    <t>(Group Head of Music &amp; Marketing)</t>
  </si>
  <si>
    <r>
      <rPr>
        <color rgb="FF1155CC"/>
        <u/>
      </rPr>
      <t>https://www.linkedin.com/in/kaimarley</t>
    </r>
  </si>
  <si>
    <t xml:space="preserve">kai@thecolumbogroup.com </t>
  </si>
  <si>
    <t>Glitch Festival</t>
  </si>
  <si>
    <t xml:space="preserve">Karl, </t>
  </si>
  <si>
    <t>https://www.linkedin.com/in/karlattard/</t>
  </si>
  <si>
    <t>info@glitchfestival.com</t>
  </si>
  <si>
    <t>https://www.instagram.com/glitchfestival/</t>
  </si>
  <si>
    <t>https://glitchfestival.com</t>
  </si>
  <si>
    <t>Kaņepes Kultūras Centrs, Riga, Latvia</t>
  </si>
  <si>
    <t>Kaspars Kondratjuks</t>
  </si>
  <si>
    <t>Kaspars,</t>
  </si>
  <si>
    <t>https://www.linkedin.com/in/kaspars-kondratjuks/</t>
  </si>
  <si>
    <t>kultura@kanepes.lv</t>
  </si>
  <si>
    <t>https://www.instagram.com/kanepeskc/</t>
  </si>
  <si>
    <t>El Dorado</t>
  </si>
  <si>
    <t>Kate Osler (CEO)Jack Burbage (Founder)</t>
  </si>
  <si>
    <t>Jack</t>
  </si>
  <si>
    <t>https://www.linkedin.com/in/kate-osler-3b881727/https://www.linkedin.com/in/jack-burbage-41b37370/</t>
  </si>
  <si>
    <t>jackburbage@hotmail.co.uk</t>
  </si>
  <si>
    <t>https://www.instagram.com/eldoradofestival/</t>
  </si>
  <si>
    <t>UK (Hertfordshire)</t>
  </si>
  <si>
    <t>https://eldoradofestival.com</t>
  </si>
  <si>
    <t>Humboldthain</t>
  </si>
  <si>
    <t>Katrin Massmann</t>
  </si>
  <si>
    <t xml:space="preserve">Katrin, </t>
  </si>
  <si>
    <t>https://www.linkedin.com/in/katrin-massmann-b92a4273/</t>
  </si>
  <si>
    <t>info@humboldthain.com</t>
  </si>
  <si>
    <t>Caprices / MDRNTY</t>
  </si>
  <si>
    <t>Aminata</t>
  </si>
  <si>
    <t>Ami,</t>
  </si>
  <si>
    <t>https://www.linkedin.com/in/kerol-kollom-31184228/</t>
  </si>
  <si>
    <t>ami@mdrnty.ch</t>
  </si>
  <si>
    <t>https://www.instagram.com/capricesfestival/</t>
  </si>
  <si>
    <t>https://caprices.ch</t>
  </si>
  <si>
    <t>Ostend Beach Festival, Belgium</t>
  </si>
  <si>
    <t>Ben Peperstraete (Project Executive)Kevin Beirens (GM / founder)</t>
  </si>
  <si>
    <t>https://www.linkedin.com/in/kevin-beirens-3418971b/</t>
  </si>
  <si>
    <t>info@krushclub.be</t>
  </si>
  <si>
    <t>https://www.instagram.com/ostendbeach/?hl=en</t>
  </si>
  <si>
    <t>https://ostendbeach.be</t>
  </si>
  <si>
    <t>https://www.linkedin.com/in/kevinellul/</t>
  </si>
  <si>
    <t>Kira Taige</t>
  </si>
  <si>
    <t>https://www.linkedin.com/in/kira-taige-5322008b/</t>
  </si>
  <si>
    <t xml:space="preserve">kira.taige@feel-festival.de </t>
  </si>
  <si>
    <r>
      <rPr>
        <rFont val="Arial"/>
        <color rgb="FF1155CC"/>
        <sz val="10.0"/>
        <u/>
      </rPr>
      <t>@feelfestival</t>
    </r>
  </si>
  <si>
    <t>Deeplomatic Recordings</t>
  </si>
  <si>
    <t>https://www.linkedin.com/in/kollective-groove-music-535aa0117/</t>
  </si>
  <si>
    <t>info@deeplomatic.com</t>
  </si>
  <si>
    <t>https://www.instagram.com/deeplomaticrec/</t>
  </si>
  <si>
    <t>Magentic Fields, India</t>
  </si>
  <si>
    <t>Kunal Iodhia</t>
  </si>
  <si>
    <t>Kunal,</t>
  </si>
  <si>
    <t>https://www.linkedin.com/in/kunal-lodhia/</t>
  </si>
  <si>
    <t>kunal@magneticfields.in</t>
  </si>
  <si>
    <t>https://www.instagram.com/magneticfieldsfestival/</t>
  </si>
  <si>
    <t>https://magneticfestival.com</t>
  </si>
  <si>
    <t>All Points East</t>
  </si>
  <si>
    <t xml:space="preserve">Laura Davidson </t>
  </si>
  <si>
    <t>Co-Founder &amp; Booker</t>
  </si>
  <si>
    <t>https://www.linkedin.com/in/laura-davidson-076711149/</t>
  </si>
  <si>
    <r>
      <rPr>
        <rFont val="Arial"/>
        <color rgb="FF1155CC"/>
        <sz val="10.0"/>
        <u/>
      </rPr>
      <t>laura@amigas.live</t>
    </r>
  </si>
  <si>
    <t>@allpointseastuk</t>
  </si>
  <si>
    <t>Laura Hughes</t>
  </si>
  <si>
    <t>Communications Director</t>
  </si>
  <si>
    <t>https://www.linkedin.com/in/laura-hughes-9529a969/?originalSubdomain=au</t>
  </si>
  <si>
    <t>DekaDance</t>
  </si>
  <si>
    <t xml:space="preserve">Dekadance, </t>
  </si>
  <si>
    <t>https://www.linkedin.com/in/leila-b-9936a110/?originalSubdomain=ch</t>
  </si>
  <si>
    <t>dekadance@dekadance.ch</t>
  </si>
  <si>
    <t>Skaņu Mežs Festival, Latvia</t>
  </si>
  <si>
    <t xml:space="preserve">Endrik, </t>
  </si>
  <si>
    <t>https://www.linkedin.com/in/lena-sme/</t>
  </si>
  <si>
    <t>endriksons@skanumezs.lv</t>
  </si>
  <si>
    <t>https://www.instagram.com/skanumezs/?locale=en_gb&amp;hl=en</t>
  </si>
  <si>
    <t>https://skanumezs.lv</t>
  </si>
  <si>
    <t>Field Maneuvers (uk)</t>
  </si>
  <si>
    <t>Ele,</t>
  </si>
  <si>
    <t>https://www.linkedin.com/in/leoncole/</t>
  </si>
  <si>
    <t>Ele@fieldmaneuvers.com</t>
  </si>
  <si>
    <t>Hï, Ibiza</t>
  </si>
  <si>
    <t xml:space="preserve">Leslee Clarke </t>
  </si>
  <si>
    <t>Head of Music, The Night League</t>
  </si>
  <si>
    <t>https://www.linkedin.com/in/leslee-clarke-tatman-59409041/?originalSubdomain=es</t>
  </si>
  <si>
    <r>
      <rPr>
        <rFont val="Arial"/>
        <color rgb="FF1155CC"/>
        <sz val="10.0"/>
        <u/>
      </rPr>
      <t>@hiibizaofficial</t>
    </r>
  </si>
  <si>
    <r>
      <rPr>
        <rFont val="Arial"/>
        <b/>
        <sz val="10.0"/>
        <u/>
      </rPr>
      <t xml:space="preserve">(MDL Beast) </t>
    </r>
    <r>
      <rPr>
        <rFont val="Arial"/>
        <b/>
        <sz val="10.0"/>
        <u/>
      </rPr>
      <t>LvR Management</t>
    </r>
    <r>
      <rPr>
        <rFont val="Arial"/>
        <b/>
        <sz val="10.0"/>
        <u/>
      </rPr>
      <t xml:space="preserve"> </t>
    </r>
  </si>
  <si>
    <t xml:space="preserve">Leticia, </t>
  </si>
  <si>
    <t>Owner LvR Management</t>
  </si>
  <si>
    <t>https://www.linkedin.com/in/leticia-van-riel-9b6a6829/?originalSubdomain=pt</t>
  </si>
  <si>
    <t>leticia@vanriel.com</t>
  </si>
  <si>
    <t>https://www.linkedin.com/in/lorenzo-serra-0b117538/</t>
  </si>
  <si>
    <t>info@listenfestival.eu</t>
  </si>
  <si>
    <t>https://www.instagram.com/listenfestivalbrussels/</t>
  </si>
  <si>
    <t>Hope Works Club, Sheffield, UK</t>
  </si>
  <si>
    <t>Liam O'Shea</t>
  </si>
  <si>
    <t>https://www.linkedin.com/in/loshea403/?originalSubdomain=uk</t>
  </si>
  <si>
    <t>info@hope-works.co.uk</t>
  </si>
  <si>
    <t>https://www.instagram.com/hopeworkssheffield/?hl=en</t>
  </si>
  <si>
    <t>Mira Festival, Barcelona</t>
  </si>
  <si>
    <t>Marc</t>
  </si>
  <si>
    <t>https://www.linkedin.com/in/marc-gomariz-d%C3%ADaz/</t>
  </si>
  <si>
    <t>info@mirafestival.com</t>
  </si>
  <si>
    <t>https://www.instagram.com/mirafestival/</t>
  </si>
  <si>
    <t>@XSLasVegas &amp; @EncoreBeachClub (resudent: Marc Stout)</t>
  </si>
  <si>
    <t>Resident DJ @ XS Las Vegas &amp; Encore Beach Club</t>
  </si>
  <si>
    <t>https://www.linkedin.com/in/marcstout/</t>
  </si>
  <si>
    <t>mixinmarc@gmail.com</t>
  </si>
  <si>
    <t>Caravane Gitane</t>
  </si>
  <si>
    <t>Marina Burini - Partner and Creative Director</t>
  </si>
  <si>
    <t>https://www.linkedin.com/in/marina-burini-06a96612/</t>
  </si>
  <si>
    <t>marinaburini@mac.com</t>
  </si>
  <si>
    <t>Hideout</t>
  </si>
  <si>
    <t>Mark Newton (CEO)</t>
  </si>
  <si>
    <t>https://www.linkedin.com/in/mark-newton-6b269141/?originalSubdomain=uk</t>
  </si>
  <si>
    <t>marknewton2017@gmail.com</t>
  </si>
  <si>
    <t>https://www.instagram.com/hideoutfestivalofficial/</t>
  </si>
  <si>
    <t>https://hideoutfestival.com</t>
  </si>
  <si>
    <t>Alice</t>
  </si>
  <si>
    <t xml:space="preserve">Alice, </t>
  </si>
  <si>
    <t>https://www.linkedin.com/in/marknewtonuk/</t>
  </si>
  <si>
    <t>alice@thisisverso.com</t>
  </si>
  <si>
    <t>Loveland, Netherlands</t>
  </si>
  <si>
    <t>https://www.linkedin.com/in/marnix-bal-b9b1a01a/</t>
  </si>
  <si>
    <t>info@loveland.nl</t>
  </si>
  <si>
    <t>https://www.instagram.com/lovelandnl/?hl=en</t>
  </si>
  <si>
    <t>Illesoniq Festival (EDM)</t>
  </si>
  <si>
    <t>Duncan Blair</t>
  </si>
  <si>
    <t>https://www.linkedin.com/in/martine-peters-06a59010/</t>
  </si>
  <si>
    <t>dblair@evenko.ca</t>
  </si>
  <si>
    <t>https://www.instagram.com/ilesoniq/?hl=en</t>
  </si>
  <si>
    <t>La Nuit De L'erdre Festival, France</t>
  </si>
  <si>
    <t>Mathias Deticq (PR)</t>
  </si>
  <si>
    <t>https://www.linkedin.com/in/mathias-devicq/</t>
  </si>
  <si>
    <t>marc.jolys@lanuitdelerdre.fr</t>
  </si>
  <si>
    <t>https://www.instagram.com/lanuitdelerdre/</t>
  </si>
  <si>
    <t>Baalsaal (Hamburg)</t>
  </si>
  <si>
    <t>Booker / Curator</t>
  </si>
  <si>
    <r>
      <rPr>
        <color rgb="FF1155CC"/>
        <u/>
      </rPr>
      <t>https://www.linkedin.com/in/mathias-kaden</t>
    </r>
  </si>
  <si>
    <r>
      <rPr>
        <color rgb="FF1155CC"/>
        <u/>
      </rPr>
      <t>info@baalsaal.com</t>
    </r>
  </si>
  <si>
    <r>
      <rPr>
        <color rgb="FF1155CC"/>
        <u/>
      </rPr>
      <t>https://instagram.com/baalsaalhamburg</t>
    </r>
  </si>
  <si>
    <t>Montreux Jazz Festival, Montreux</t>
  </si>
  <si>
    <t>Mathieu Jaton</t>
  </si>
  <si>
    <t>https://www.linkedin.com/in/mathieujaton/</t>
  </si>
  <si>
    <t>m.jaton@mjf.ch</t>
  </si>
  <si>
    <r>
      <rPr>
        <rFont val="Arial"/>
        <color rgb="FF1155CC"/>
        <sz val="10.0"/>
        <u/>
      </rPr>
      <t>@montreuxjazzfestival</t>
    </r>
  </si>
  <si>
    <t>Matrix Club, Berlin</t>
  </si>
  <si>
    <t>Alexander</t>
  </si>
  <si>
    <t>https://www.linkedin.com/in/matrix-club-berlin-booking-3a96bb192/</t>
  </si>
  <si>
    <t>alexander@matrix-berlin.de</t>
  </si>
  <si>
    <t>https://www.instagram.com/matrix.club.berlin/</t>
  </si>
  <si>
    <t>Club Poema</t>
  </si>
  <si>
    <t>Arnout Vanderzwaal</t>
  </si>
  <si>
    <t xml:space="preserve">Arnout, </t>
  </si>
  <si>
    <t>https://www.linkedin.com/in/matshofman/?original_referer=https%3A%2F%2Fuk%2Esearch%2Eyahoo%2Ecom%2F&amp;originalSubdomain=nl</t>
  </si>
  <si>
    <t>arnout.vanderzwaal@gmail.com</t>
  </si>
  <si>
    <t>https://www.instagram.com/ClubPoema</t>
  </si>
  <si>
    <t>https://www.instagram.com/clubpoema/?hl=en</t>
  </si>
  <si>
    <t>Art With Me (Miami - Director)</t>
  </si>
  <si>
    <t>Matt Caines</t>
  </si>
  <si>
    <t>https://www.linkedin.com/in/matt-caines-16319335/</t>
  </si>
  <si>
    <t>matt@artwithme.org</t>
  </si>
  <si>
    <r>
      <rPr>
        <color rgb="FF1155CC"/>
        <sz val="10.0"/>
        <u/>
      </rPr>
      <t>https://instagram.com/artwithme</t>
    </r>
  </si>
  <si>
    <t>Y Not Festival</t>
  </si>
  <si>
    <t>Matthew Harrap</t>
  </si>
  <si>
    <t>https://www.linkedin.com/in/matt-harrap-a7312aa2/?originalSubdomain=uk</t>
  </si>
  <si>
    <r>
      <rPr>
        <color rgb="FF1155CC"/>
        <sz val="10.0"/>
        <u/>
      </rPr>
      <t>@ynotfestival</t>
    </r>
  </si>
  <si>
    <t>Kappa Futur Festival, Turin</t>
  </si>
  <si>
    <t>Maurizio “Juni” Vitale</t>
  </si>
  <si>
    <t xml:space="preserve">Juni, </t>
  </si>
  <si>
    <t>https://www.linkedin.com/in/maurizio-vitale-3bb65130</t>
  </si>
  <si>
    <t xml:space="preserve">vitale@movement.it </t>
  </si>
  <si>
    <r>
      <rPr>
        <rFont val="Arial"/>
        <color rgb="FF1155CC"/>
        <sz val="10.0"/>
        <u/>
      </rPr>
      <t>@futur_festival</t>
    </r>
  </si>
  <si>
    <t>Electrobeach Music Festival</t>
  </si>
  <si>
    <t>https://www.linkedin.com/in/max-ferrand-19b2a764/</t>
  </si>
  <si>
    <t>info@electrobeach.com</t>
  </si>
  <si>
    <t>https://www.instagram.com/electrobeach/</t>
  </si>
  <si>
    <r>
      <rPr>
        <rFont val="Arial"/>
        <b/>
        <color rgb="FF000000"/>
        <sz val="10.0"/>
        <u/>
      </rPr>
      <t>Cascadia NW</t>
    </r>
    <r>
      <rPr>
        <rFont val="Arial"/>
        <b/>
        <color rgb="FF000000"/>
        <sz val="10.0"/>
        <u/>
      </rPr>
      <t xml:space="preserve"> Festival</t>
    </r>
  </si>
  <si>
    <t>Michael Mchmahon</t>
  </si>
  <si>
    <t>Jerre</t>
  </si>
  <si>
    <t>https://www.linkedin.com/in/michael-manahan-8ab8238/</t>
  </si>
  <si>
    <t>jerredandnatalie@gmail.com</t>
  </si>
  <si>
    <t>https://www.instagram.com/cascadianwfest/</t>
  </si>
  <si>
    <t>USA (West - Seattle)</t>
  </si>
  <si>
    <t>La Machine du Moulin Rouge, Paris</t>
  </si>
  <si>
    <t>https://www.linkedin.com/in/michael-mateescu-a39990a1/</t>
  </si>
  <si>
    <t>arnaud@inputselector.fr</t>
  </si>
  <si>
    <t>https://www.instagram.com/lamachineparis/</t>
  </si>
  <si>
    <t>https://lamachinedumoulinrouge.com</t>
  </si>
  <si>
    <t>Michelle (Project manager)</t>
  </si>
  <si>
    <t xml:space="preserve">Michelle, </t>
  </si>
  <si>
    <t>https://www.linkedin.com/in/michelle160/?originalSubdomain=uk</t>
  </si>
  <si>
    <t>michelle160@gmail.com</t>
  </si>
  <si>
    <t xml:space="preserve">UK (Oxford) </t>
  </si>
  <si>
    <t>Kala Festival</t>
  </si>
  <si>
    <t>Michelle torerro</t>
  </si>
  <si>
    <t xml:space="preserve">Michiel, </t>
  </si>
  <si>
    <t>https://www.linkedin.com/in/michieltettero/?originalSubdomain=nl</t>
  </si>
  <si>
    <t>michiel@divinity.nl</t>
  </si>
  <si>
    <t>https://www.instagram.com/kalafestival/</t>
  </si>
  <si>
    <t>XXXPERIENCE Festival, Brazil</t>
  </si>
  <si>
    <t>Dylan</t>
  </si>
  <si>
    <t>https://www.linkedin.com/in/milena-paiva-0a595025/?locale=en_US</t>
  </si>
  <si>
    <t>dylan@thecolumbogroup.com</t>
  </si>
  <si>
    <t>https://www.instagram.com/xxxperiencefestival</t>
  </si>
  <si>
    <t>Loose Festival, Newcastle</t>
  </si>
  <si>
    <t>https://www.linkedin.com/in/mrbengriff/</t>
  </si>
  <si>
    <t>brian@loosefest.com</t>
  </si>
  <si>
    <t>https://www.instagram.com/loosefest/</t>
  </si>
  <si>
    <t>Nicholas Greco</t>
  </si>
  <si>
    <t>https://www.linkedin.com/in/nicholasjohngreco/</t>
  </si>
  <si>
    <t>Noisily Festival</t>
  </si>
  <si>
    <t>https://www.linkedin.com/in/nick-tearle-9099594b/?originalSubdomain=uk</t>
  </si>
  <si>
    <t>chris@noisilyfestival.com</t>
  </si>
  <si>
    <t>https://www.instagram.com/noisilyfestival/</t>
  </si>
  <si>
    <t>https://noisilyfestival.com</t>
  </si>
  <si>
    <t>Deep House Belgium</t>
  </si>
  <si>
    <t>https://www.linkedin.com/in/nicko-moyano-1062a886/</t>
  </si>
  <si>
    <t>info@deephousebelgium.com</t>
  </si>
  <si>
    <t>https://www.instagram.com/deephousebelgium/</t>
  </si>
  <si>
    <t>Avantgarten (Buenos Aires)</t>
  </si>
  <si>
    <t>Nicolás Etcheverry</t>
  </si>
  <si>
    <r>
      <rPr>
        <color rgb="FF1155CC"/>
        <u/>
      </rPr>
      <t>https://www.linkedin.com/in/nicolas-etcheverry</t>
    </r>
  </si>
  <si>
    <r>
      <rPr>
        <color rgb="FF1155CC"/>
        <u/>
      </rPr>
      <t>avantgartenba@gmail.com</t>
    </r>
  </si>
  <si>
    <t>https://instagram.com/avantgartenba</t>
  </si>
  <si>
    <t>Outlook, Croatia</t>
  </si>
  <si>
    <t>https://www.linkedin.com/in/noah-ball-39ab6a14/</t>
  </si>
  <si>
    <t>andy@outlookfestival.com</t>
  </si>
  <si>
    <t>https://www.instagram.com/outlookfestival/</t>
  </si>
  <si>
    <t>https://outlookfestival.com</t>
  </si>
  <si>
    <t>Balaton Sound (Hungary)</t>
  </si>
  <si>
    <t>Norbert Lobenwein</t>
  </si>
  <si>
    <r>
      <rPr>
        <color rgb="FF1155CC"/>
        <u/>
      </rPr>
      <t>https://www.linkedin.com/in/norbert-lobenwein-3700468</t>
    </r>
  </si>
  <si>
    <r>
      <rPr>
        <color rgb="FF1155CC"/>
        <u/>
      </rPr>
      <t>info@sziget.hu</t>
    </r>
  </si>
  <si>
    <r>
      <rPr>
        <color rgb="FF1155CC"/>
        <u/>
      </rPr>
      <t>https://instagram.com/balatonsound</t>
    </r>
  </si>
  <si>
    <t>Nuwan,</t>
  </si>
  <si>
    <t>Forbidden Forest</t>
  </si>
  <si>
    <t>https://www.linkedin.com/in/oliviamurphy99/?originalSubdomain=uk</t>
  </si>
  <si>
    <t>info@forbidden-forest.co.uk</t>
  </si>
  <si>
    <t>https://www.instagram.com/forbiddenforestuk/</t>
  </si>
  <si>
    <t>Pohoda Festival, Slovakia</t>
  </si>
  <si>
    <t>Ivan Palenik (co-founder)</t>
  </si>
  <si>
    <t>https://www.linkedin.com/in/palenik/</t>
  </si>
  <si>
    <t>ivan.palenik@gmail.com</t>
  </si>
  <si>
    <t>https://www.instagram.com/pohodafestival/</t>
  </si>
  <si>
    <t>https://pohodafestival.sk</t>
  </si>
  <si>
    <t>Nature One Festival, Germany</t>
  </si>
  <si>
    <t>Pascal Moskopp</t>
  </si>
  <si>
    <t>https://www.linkedin.com/in/pascalmoskopp/?locale=en_US</t>
  </si>
  <si>
    <t>pascal.moskopp@gmx.de</t>
  </si>
  <si>
    <t>https://www.instagram.com/natureonefestival/</t>
  </si>
  <si>
    <t>https://neighbourhoodfestival.co.uk</t>
  </si>
  <si>
    <t>Mindwaves Music</t>
  </si>
  <si>
    <t xml:space="preserve">Patric, </t>
  </si>
  <si>
    <t>https://www.linkedin.com/in/patric-hultsch/</t>
  </si>
  <si>
    <t>info@mindwaves-music.com</t>
  </si>
  <si>
    <t>https://www.instagram.com/mindwaves_music/</t>
  </si>
  <si>
    <t>French Kiss Presents...</t>
  </si>
  <si>
    <t xml:space="preserve">Anap, </t>
  </si>
  <si>
    <t>https://www.linkedin.com/in/patrick-avella-2585b745/?originalSubdomain=be</t>
  </si>
  <si>
    <t>anapfernandes12@gmail.com</t>
  </si>
  <si>
    <t>https://www.instagram.com/frenchkisspresents/</t>
  </si>
  <si>
    <t>Coachella</t>
  </si>
  <si>
    <t xml:space="preserve">Paul Tollett </t>
  </si>
  <si>
    <t>President/CEO, Goldenvoice; Co-founder)</t>
  </si>
  <si>
    <t>https://www.linkedin.com/in/paul-tollett-a7762489/</t>
  </si>
  <si>
    <r>
      <rPr>
        <rFont val="Arial"/>
        <color rgb="FF1155CC"/>
        <u/>
      </rPr>
      <t>booking@coachella.com</t>
    </r>
  </si>
  <si>
    <r>
      <rPr>
        <rFont val="Arial"/>
        <color rgb="FF1155CC"/>
        <u/>
      </rPr>
      <t>https://instagram.com/coachella</t>
    </r>
  </si>
  <si>
    <t>Indio, CA</t>
  </si>
  <si>
    <t>Back Of Beyond Festival (UK)</t>
  </si>
  <si>
    <t>Paul Warner</t>
  </si>
  <si>
    <r>
      <rPr>
        <color rgb="FF1155CC"/>
        <u/>
      </rPr>
      <t>https://www.linkedin.com/in/paul-warner-2023</t>
    </r>
  </si>
  <si>
    <r>
      <rPr>
        <color rgb="FF1155CC"/>
        <u/>
      </rPr>
      <t>info@backofbeyondfestival.co.uk</t>
    </r>
  </si>
  <si>
    <r>
      <rPr>
        <color rgb="FF1155CC"/>
        <u/>
      </rPr>
      <t>https://instagram.com/backofbeyondfestival</t>
    </r>
  </si>
  <si>
    <t>Tribal Gathering</t>
  </si>
  <si>
    <t>Paul Shurey</t>
  </si>
  <si>
    <t>https://www.linkedin.com/in/petejordanuk/</t>
  </si>
  <si>
    <r>
      <rPr>
        <rFont val="Arial"/>
        <color rgb="FF1155CC"/>
        <u/>
      </rPr>
      <t>paul.shurey@tribalgathering.co.uk</t>
    </r>
  </si>
  <si>
    <t>Zero Gravity (Dubai)</t>
  </si>
  <si>
    <t>Peter Skudutis</t>
  </si>
  <si>
    <t>https://www.linkedin.com/in/peter-skudutis-37948255/</t>
  </si>
  <si>
    <r>
      <rPr>
        <color rgb="FF1155CC"/>
        <sz val="10.0"/>
        <u/>
      </rPr>
      <t>@zerogravitydubai</t>
    </r>
  </si>
  <si>
    <t>Audio Obscura (Amsterdam)</t>
  </si>
  <si>
    <t>Peter Smidt</t>
  </si>
  <si>
    <r>
      <rPr>
        <color rgb="FF1155CC"/>
        <sz val="10.0"/>
        <u/>
      </rPr>
      <t>https://www.linkedin.com/in/peter-smidt-2a736a13</t>
    </r>
  </si>
  <si>
    <r>
      <rPr>
        <color rgb="FF1155CC"/>
        <sz val="10.0"/>
        <u/>
      </rPr>
      <t>peter@audio-obscura.com</t>
    </r>
  </si>
  <si>
    <r>
      <rPr>
        <color rgb="FF1155CC"/>
        <sz val="10.0"/>
        <u/>
      </rPr>
      <t>https://instagram.com/audioobscura</t>
    </r>
  </si>
  <si>
    <t>Le Sucre Club, Lyon</t>
  </si>
  <si>
    <t xml:space="preserve">Gaetan, </t>
  </si>
  <si>
    <t>https://www.linkedin.com/in/pierremarieoullion/</t>
  </si>
  <si>
    <t>gaetan@arty-farty.eu</t>
  </si>
  <si>
    <t>https://www.instagram.com/lesucrelyon/</t>
  </si>
  <si>
    <t>https://lesucre.eu</t>
  </si>
  <si>
    <t>Festival Forte</t>
  </si>
  <si>
    <t>Llidio Chaves</t>
  </si>
  <si>
    <t xml:space="preserve">Ilidio, </t>
  </si>
  <si>
    <t>https://www.linkedin.com/in/pzb/</t>
  </si>
  <si>
    <t>ilidio.chaves@gmail.com</t>
  </si>
  <si>
    <t>https://www.instagram.com/festivalforte/</t>
  </si>
  <si>
    <t>FLOH Toronto</t>
  </si>
  <si>
    <t>https://www.linkedin.com/in/rafi-akhunzada-40696a190/</t>
  </si>
  <si>
    <t>info@flohentertainment.com</t>
  </si>
  <si>
    <t>https://www.instagram.com/flohtoronto/</t>
  </si>
  <si>
    <t>Elsewhere, New York</t>
  </si>
  <si>
    <t>https://www.linkedin.com/in/ramihaykal/</t>
  </si>
  <si>
    <t>info@elsewherebrooklyn.com</t>
  </si>
  <si>
    <t>https://www.instagram.com/elsewherespace/</t>
  </si>
  <si>
    <t>https://elsewherebrooklyn.com</t>
  </si>
  <si>
    <t>EXIT</t>
  </si>
  <si>
    <t xml:space="preserve">Andric, </t>
  </si>
  <si>
    <t>https://www.linkedin.com/in/rastko-andri%C4%87-63412125/?originalSubdomain=rs</t>
  </si>
  <si>
    <t>rastko.andric@exitfest.org</t>
  </si>
  <si>
    <t>https://www.instagram.com/exitfestival/</t>
  </si>
  <si>
    <t>https://exitfest.org</t>
  </si>
  <si>
    <t>BABEL (New York)</t>
  </si>
  <si>
    <t>Ricardo García</t>
  </si>
  <si>
    <t>Founder / Creative Director</t>
  </si>
  <si>
    <r>
      <rPr>
        <color rgb="FF1155CC"/>
        <u/>
      </rPr>
      <t>https://www.linkedin.com/in/ricardo-garcia-nyc</t>
    </r>
  </si>
  <si>
    <r>
      <rPr>
        <color rgb="FF1155CC"/>
        <u/>
      </rPr>
      <t>info@wearebabel.com</t>
    </r>
  </si>
  <si>
    <r>
      <rPr>
        <color rgb="FF1155CC"/>
        <u/>
      </rPr>
      <t>https://instagram.com/wearebabel</t>
    </r>
  </si>
  <si>
    <t>Secret Garden Party, UK</t>
  </si>
  <si>
    <t>https://www.linkedin.com/in/richard-marshall-35677249/</t>
  </si>
  <si>
    <t>fred@secretgardenparty.com</t>
  </si>
  <si>
    <t>https://www.instagram.com/secretprojectfestival/</t>
  </si>
  <si>
    <t>https://secretgardenparty.com</t>
  </si>
  <si>
    <t>Rob Searle</t>
  </si>
  <si>
    <t>https://www.linkedin.com/in/rob-searle-127a1142/?originalSubdomain=uk</t>
  </si>
  <si>
    <t>rob@rwslive.co.uk</t>
  </si>
  <si>
    <t>Eastern Electrics</t>
  </si>
  <si>
    <t>Rob Star</t>
  </si>
  <si>
    <t>https://www.linkedin.com/in/rob-star-106a6856/?originalSubdomain=uk</t>
  </si>
  <si>
    <t>info@easternelectrics.com</t>
  </si>
  <si>
    <t>Artaphine (Amsterdam)</t>
  </si>
  <si>
    <t>Robert Vosmeijer</t>
  </si>
  <si>
    <r>
      <rPr>
        <color rgb="FF1155CC"/>
        <sz val="10.0"/>
        <u/>
      </rPr>
      <t>https://www.linkedin.com/in/robert-vosmeijer</t>
    </r>
  </si>
  <si>
    <r>
      <rPr>
        <color rgb="FF1155CC"/>
        <sz val="10.0"/>
        <u/>
      </rPr>
      <t>robert@artaphine.com</t>
    </r>
  </si>
  <si>
    <r>
      <rPr>
        <color rgb="FF1155CC"/>
        <sz val="10.0"/>
        <u/>
      </rPr>
      <t>https://instagram.com/artaphine</t>
    </r>
  </si>
  <si>
    <t>Netherlsnds</t>
  </si>
  <si>
    <t>Ritter Butzke Club, Berlin</t>
  </si>
  <si>
    <t>https://www.linkedin.com/in/robert-weidemann-50960b83/</t>
  </si>
  <si>
    <t>basti@ritter-butzke.de</t>
  </si>
  <si>
    <t>https://www.instagram.com/ritterbutzke.berlin/</t>
  </si>
  <si>
    <t>https://ritterbutzke.com</t>
  </si>
  <si>
    <t>Awakenings Festival</t>
  </si>
  <si>
    <t>Rocco Veenboer</t>
  </si>
  <si>
    <r>
      <rPr>
        <color rgb="FF1155CC"/>
        <u/>
      </rPr>
      <t>https://www.linkedin.com/in/rocco-veenboer-8a0a5217</t>
    </r>
  </si>
  <si>
    <r>
      <rPr>
        <color rgb="FF1155CC"/>
        <u/>
      </rPr>
      <t>info@awakenings.nl</t>
    </r>
  </si>
  <si>
    <t>https://instagram.com/awakenings</t>
  </si>
  <si>
    <t>Ryo,</t>
  </si>
  <si>
    <t>Salman,</t>
  </si>
  <si>
    <t>Senior Talent Buyer</t>
  </si>
  <si>
    <t>Hide &amp; Seek Festival</t>
  </si>
  <si>
    <t>Sam Airey (Director)</t>
  </si>
  <si>
    <t>https://www.linkedin.com/in/sam-airey-6519a5a9/?originalSubdomain=uk</t>
  </si>
  <si>
    <t>samaireymusic@gmail.com</t>
  </si>
  <si>
    <t>https://www.instagram.com/hideandseekfestival/</t>
  </si>
  <si>
    <t>Movement Festival, Detroit</t>
  </si>
  <si>
    <t>https://www.linkedin.com/in/sam-fotias-9301331/</t>
  </si>
  <si>
    <t>chuck@paxahau.com</t>
  </si>
  <si>
    <t>https://www.instagram.com/movementdetroit/</t>
  </si>
  <si>
    <t>USA (East - Detroit)</t>
  </si>
  <si>
    <t>https://movementfestival.it</t>
  </si>
  <si>
    <t>The Warehouse Project</t>
  </si>
  <si>
    <t xml:space="preserve">Sam Kandel </t>
  </si>
  <si>
    <t>https://www.linkedin.com/in/sam-kandel-955889170/</t>
  </si>
  <si>
    <t xml:space="preserve">sam@thewarehouseproject.com </t>
  </si>
  <si>
    <t>NOS Alive Festival, Portugal</t>
  </si>
  <si>
    <t>Perdo Triguerio</t>
  </si>
  <si>
    <t>https://www.linkedin.com/in/sandra-abrantes-713016100/</t>
  </si>
  <si>
    <t>geral@everythingisnew.pt</t>
  </si>
  <si>
    <t>https://www.instagram.com/nosalivefestival/</t>
  </si>
  <si>
    <t>https://nosalive.com</t>
  </si>
  <si>
    <t>Ava festival</t>
  </si>
  <si>
    <t>Conor,</t>
  </si>
  <si>
    <t>https://www.linkedin.com/in/sarah-mcbriar-2822a01b/</t>
  </si>
  <si>
    <t>conor@avafestival.com</t>
  </si>
  <si>
    <t>AVA Festival (Belfast)</t>
  </si>
  <si>
    <t>Sarah McBriar</t>
  </si>
  <si>
    <t>Founder &amp; Director</t>
  </si>
  <si>
    <r>
      <rPr>
        <color rgb="FF1155CC"/>
        <u/>
      </rPr>
      <t>https://www.linkedin.com/in/sarahmcbriar</t>
    </r>
  </si>
  <si>
    <r>
      <rPr>
        <color rgb="FF1155CC"/>
        <u/>
      </rPr>
      <t>sarah@avafestival.com</t>
    </r>
  </si>
  <si>
    <r>
      <rPr>
        <color rgb="FF1155CC"/>
        <u/>
      </rPr>
      <t>https://instagram.com/avafestival</t>
    </r>
  </si>
  <si>
    <t>Treasure Island Festival, USA</t>
  </si>
  <si>
    <t xml:space="preserve">Sasha Gustin </t>
  </si>
  <si>
    <t xml:space="preserve">Sasha, </t>
  </si>
  <si>
    <t>Red Bull customized marketing programs</t>
  </si>
  <si>
    <t>https://www.linkedin.com/in/sasha-gustin-68062950/</t>
  </si>
  <si>
    <t>sasha.gustin@redbull.com</t>
  </si>
  <si>
    <t>https://www.instagram.com/timfsf/?hl=en-gb</t>
  </si>
  <si>
    <t>https://treasureislandfestival.com</t>
  </si>
  <si>
    <t>Viva Festival, Italy</t>
  </si>
  <si>
    <t>Sergio Ricciardone(Founder &amp; Director at CLUB TO CLUB FESTIVAL / President at ASS. CULT. XPLOSIVA)</t>
  </si>
  <si>
    <t xml:space="preserve">Ricciardo, </t>
  </si>
  <si>
    <t>https://www.linkedin.com/in/sergio-ricciardone-81a31512/?originalSubdomain=it</t>
  </si>
  <si>
    <t>ricciardonesergio@gmail.com</t>
  </si>
  <si>
    <t>https://www.instagram.com/viva_festival/?hl=en</t>
  </si>
  <si>
    <t>https://vivafestival.it</t>
  </si>
  <si>
    <t>Shiran,</t>
  </si>
  <si>
    <t>Bar Rotterdam</t>
  </si>
  <si>
    <t xml:space="preserve">Sjoerd, </t>
  </si>
  <si>
    <t>https://www.linkedin.com/in/sjoerd-post-a352933b/?originalSubdomain=nl</t>
  </si>
  <si>
    <t>sjoerd@barbar.nu</t>
  </si>
  <si>
    <t>https://www.instagram.com/barrotterdam/</t>
  </si>
  <si>
    <t>Netherlands (Rotterdam)</t>
  </si>
  <si>
    <t>https://ra.co/clubs/73126</t>
  </si>
  <si>
    <t>Glazart Club, Paris</t>
  </si>
  <si>
    <t>https://www.linkedin.com/in/slemerle/</t>
  </si>
  <si>
    <t>hello@glazart.com</t>
  </si>
  <si>
    <t>https://www.instagram.com/glazartparis/</t>
  </si>
  <si>
    <t>Otok Obonjan, Croatia</t>
  </si>
  <si>
    <t>https://www.linkedin.com/in/slobodan-bursa%C4%87-15182564/?originalSubdomain=hr</t>
  </si>
  <si>
    <t>emma@kingdomcollective.co.uk</t>
  </si>
  <si>
    <t>https://www.instagram.com/obonjan_island_resort/?hl=en</t>
  </si>
  <si>
    <t>Sofia,</t>
  </si>
  <si>
    <t>Origination Festival, Croatia</t>
  </si>
  <si>
    <t>https://www.linkedin.com/in/spikey-tee-6789814/?originalSubdomain=uk</t>
  </si>
  <si>
    <t>chris.inperspective@gmail.com</t>
  </si>
  <si>
    <t>https://www.instagram.com/originationfestival</t>
  </si>
  <si>
    <t>Alter Paname</t>
  </si>
  <si>
    <t xml:space="preserve">Nicolas Spinola </t>
  </si>
  <si>
    <t>https://www.linkedin.com/in/spinola-nicolas-988685110/?originalSubdomain=fr</t>
  </si>
  <si>
    <r>
      <rPr>
        <color rgb="FF1155CC"/>
        <sz val="10.0"/>
        <u/>
      </rPr>
      <t>contact@alterpaname.com</t>
    </r>
  </si>
  <si>
    <t>@alter.paname</t>
  </si>
  <si>
    <t>Permanent Entertainment, Germany</t>
  </si>
  <si>
    <t>Corinna</t>
  </si>
  <si>
    <t xml:space="preserve">Corinna, </t>
  </si>
  <si>
    <t>https://www.linkedin.com/in/stefan-sumper-6546b4107/</t>
  </si>
  <si>
    <t>corinna@permanent-entertainment.com</t>
  </si>
  <si>
    <t>Steffi,</t>
  </si>
  <si>
    <t>Avaland (LA)</t>
  </si>
  <si>
    <t>Steve Kooluris</t>
  </si>
  <si>
    <t>Promoter / Director</t>
  </si>
  <si>
    <r>
      <rPr>
        <color rgb="FF1155CC"/>
        <u/>
      </rPr>
      <t>https://www.linkedin.com/in/steve-kooluris-1a835a6</t>
    </r>
  </si>
  <si>
    <r>
      <rPr>
        <color rgb="FF1155CC"/>
        <u/>
      </rPr>
      <t>info@avaland.tv</t>
    </r>
  </si>
  <si>
    <t>Promoter / Event</t>
  </si>
  <si>
    <t>Sziget/ VOLT Festival, Hungary</t>
  </si>
  <si>
    <t>Tamás Kádár (CEO)</t>
  </si>
  <si>
    <t>Kadar</t>
  </si>
  <si>
    <t>https://www.linkedin.com/in/tam%C3%A1s-k%C3%A1d%C3%A1r-67548828/</t>
  </si>
  <si>
    <t>kadar.tamas@sziget.hu</t>
  </si>
  <si>
    <t>https://volt.hu</t>
  </si>
  <si>
    <t xml:space="preserve">Norbert, </t>
  </si>
  <si>
    <t>lobenwein.norbert@volt.hu</t>
  </si>
  <si>
    <t>invalid_syntax</t>
  </si>
  <si>
    <t xml:space="preserve">Gabor, </t>
  </si>
  <si>
    <t>Gábor.Takacs@szigetfestival.com</t>
  </si>
  <si>
    <t>Bassiani Club (Tbilisi)</t>
  </si>
  <si>
    <t>Tato Getia</t>
  </si>
  <si>
    <r>
      <rPr>
        <color rgb="FF1155CC"/>
        <u/>
      </rPr>
      <t>https://www.linkedin.com/in/tato-getia-8a5568147</t>
    </r>
  </si>
  <si>
    <r>
      <rPr>
        <color rgb="FF1155CC"/>
        <u/>
      </rPr>
      <t>tato@bassiani.com</t>
    </r>
  </si>
  <si>
    <r>
      <rPr>
        <color rgb="FF1155CC"/>
        <u/>
      </rPr>
      <t>https://instagram.com/bassianiclub</t>
    </r>
  </si>
  <si>
    <t>Thiago,</t>
  </si>
  <si>
    <t>Decadence Denver</t>
  </si>
  <si>
    <t xml:space="preserve">Thomas Turner </t>
  </si>
  <si>
    <t>President</t>
  </si>
  <si>
    <t>https://www.linkedin.com/in/thomas-turner-9a222524/</t>
  </si>
  <si>
    <t>thomas@relentlessbeats.com</t>
  </si>
  <si>
    <t>https://www.instagram.com/decadencenye/</t>
  </si>
  <si>
    <t>https://decadencecolorado.com</t>
  </si>
  <si>
    <t>Thristian,</t>
  </si>
  <si>
    <t>Moonrise Festival</t>
  </si>
  <si>
    <t>Tim Conder</t>
  </si>
  <si>
    <t>https://www.linkedin.com/in/tim-conder-7799b225/</t>
  </si>
  <si>
    <t>timconder@mac.com</t>
  </si>
  <si>
    <t>https://www.instagram.com/moonrisefest/</t>
  </si>
  <si>
    <t>Tim Hooijmans</t>
  </si>
  <si>
    <t>Senior Booker</t>
  </si>
  <si>
    <r>
      <rPr>
        <color rgb="FF1155CC"/>
        <u/>
      </rPr>
      <t>https://www.linkedin.com/in/tim-hooijmans-4a914614</t>
    </r>
  </si>
  <si>
    <r>
      <rPr>
        <color rgb="FF1155CC"/>
        <u/>
      </rPr>
      <t>tim@awakenings.nl</t>
    </r>
  </si>
  <si>
    <t xml:space="preserve">Tim Vermeulen </t>
  </si>
  <si>
    <t>Kaserne Basel</t>
  </si>
  <si>
    <t xml:space="preserve">Buero, </t>
  </si>
  <si>
    <t>https://www.linkedin.com/in/tobiasbrenk/</t>
  </si>
  <si>
    <t>buero@kaserne-basel.ch</t>
  </si>
  <si>
    <t>https://www.instagram.com/kasernebasel/</t>
  </si>
  <si>
    <t>https://kaserne-basel.ch</t>
  </si>
  <si>
    <t>Gottwood</t>
  </si>
  <si>
    <t>Digby,</t>
  </si>
  <si>
    <t>https://www.linkedin.com/in/tom-carpenter-74434619/</t>
  </si>
  <si>
    <t>digbyneill@gottwood.co.uk</t>
  </si>
  <si>
    <t>Astral People (Sydney)</t>
  </si>
  <si>
    <t>Tom Huggett</t>
  </si>
  <si>
    <r>
      <rPr>
        <color rgb="FF1155CC"/>
        <sz val="10.0"/>
        <u/>
      </rPr>
      <t>https://www.linkedin.com/in/tom-huggett</t>
    </r>
  </si>
  <si>
    <r>
      <rPr>
        <color rgb="FF1155CC"/>
        <sz val="10.0"/>
        <u/>
      </rPr>
      <t>info@astralpeople.com</t>
    </r>
  </si>
  <si>
    <r>
      <rPr>
        <color rgb="FF1155CC"/>
        <sz val="10.0"/>
        <u/>
      </rPr>
      <t>https://instagram.com/astralpeoplemusic</t>
    </r>
  </si>
  <si>
    <t>Promoter / Agency</t>
  </si>
  <si>
    <t>Catacombs</t>
  </si>
  <si>
    <t>Tom McGuinness</t>
  </si>
  <si>
    <t>https://www.linkedin.com/in/tom-mcguinness-b8378424/?originalSubdomain=uk</t>
  </si>
  <si>
    <t>tmcguinness@gmail.com</t>
  </si>
  <si>
    <t>Hidden Club, Manchester</t>
  </si>
  <si>
    <t>https://www.linkedin.com/in/tom-shenton-a7387a1b9/</t>
  </si>
  <si>
    <t>info@thehidden.ch</t>
  </si>
  <si>
    <t>https://www.instagram.com/hiddenclubmcr/?hl=en</t>
  </si>
  <si>
    <t>Amsterdam Open Air</t>
  </si>
  <si>
    <t>Tom van Wijk (Creative Director)</t>
  </si>
  <si>
    <t>https://www.linkedin.com/in/tom-van-wijk-1885a7123/?originalSubdomain=nl</t>
  </si>
  <si>
    <t>tomvwijk@icloud.com</t>
  </si>
  <si>
    <t>https://www.instagram.com/amsterdamopenair/</t>
  </si>
  <si>
    <t>https://amsterdamopenair.nl</t>
  </si>
  <si>
    <t>https://www.linkedin.com/in/tomas-loeffen/</t>
  </si>
  <si>
    <t>andrea@hairy.hu</t>
  </si>
  <si>
    <t>INTONAL</t>
  </si>
  <si>
    <t>Ulf Eriksson</t>
  </si>
  <si>
    <t xml:space="preserve">Ulf, </t>
  </si>
  <si>
    <t>https://www.linkedin.com/in/tommasofloris/?originalSubdomain=se</t>
  </si>
  <si>
    <t>ulf@inkonst.com</t>
  </si>
  <si>
    <t>https://www.instagram.com/intonalfestival/</t>
  </si>
  <si>
    <t>Pal Norte, Mexico</t>
  </si>
  <si>
    <t>https://www.linkedin.com/in/tuiry-eduardo-ramirez-b04269111/</t>
  </si>
  <si>
    <t>info@palnorte.com.mx</t>
  </si>
  <si>
    <t>https://www.instagram.com/festivalpalnorte/</t>
  </si>
  <si>
    <t>https://palnorte.com.mx</t>
  </si>
  <si>
    <t>Frieda's Büxe</t>
  </si>
  <si>
    <t>https://www.linkedin.com/in/valentino-lorenzi-258926159/</t>
  </si>
  <si>
    <t>donramon@friedasbuexe.ch</t>
  </si>
  <si>
    <t>https://www.instagram.com/friedasbuexe.ch/</t>
  </si>
  <si>
    <t>Sunscape Festival, Malta</t>
  </si>
  <si>
    <t xml:space="preserve">Ella, </t>
  </si>
  <si>
    <t>https://www.linkedin.com/in/victor-john-borg-13765037/?originalSubdomain=uk</t>
  </si>
  <si>
    <t>ella@wearefullfat.com</t>
  </si>
  <si>
    <t>https://www.instagram.com/sunscapefestival</t>
  </si>
  <si>
    <t>https://zoukclub.com.sg</t>
  </si>
  <si>
    <t>Vilius,</t>
  </si>
  <si>
    <t>Ville,</t>
  </si>
  <si>
    <r>
      <rPr>
        <rFont val="Arial"/>
        <b/>
        <color rgb="FF000000"/>
        <sz val="10.0"/>
        <u/>
      </rPr>
      <t>Equation Festival</t>
    </r>
    <r>
      <rPr>
        <rFont val="Arial"/>
        <b/>
        <color rgb="FF000000"/>
        <sz val="10.0"/>
        <u/>
      </rPr>
      <t>, Vietnam</t>
    </r>
  </si>
  <si>
    <t>Vincent Bocquet</t>
  </si>
  <si>
    <t>https://www.linkedin.com/in/vincent-bocquet-b43726b5/?originalSubdomain=hk</t>
  </si>
  <si>
    <t>vincent.bocquet@ieseg.fr</t>
  </si>
  <si>
    <t>https://www.instagram.com/equationfestival/</t>
  </si>
  <si>
    <t>Badabing Oslo</t>
  </si>
  <si>
    <t>Vinny Vilbass</t>
  </si>
  <si>
    <r>
      <rPr>
        <color rgb="FF1155CC"/>
        <u/>
      </rPr>
      <t>https://www.linkedin.com/in/vinny-vilbass</t>
    </r>
  </si>
  <si>
    <r>
      <rPr>
        <color rgb="FF1155CC"/>
        <u/>
      </rPr>
      <t>vinny@badabing.no</t>
    </r>
  </si>
  <si>
    <r>
      <rPr>
        <color rgb="FF1155CC"/>
        <u/>
      </rPr>
      <t>https://instagram.com/badabing_oslo</t>
    </r>
  </si>
  <si>
    <t>Zouk Club (Singapore)</t>
  </si>
  <si>
    <t>Wayne Lee</t>
  </si>
  <si>
    <t>Wayne,</t>
  </si>
  <si>
    <t>https://www.linkedin.com/in/wayneleecw/?originalSubdomain=sg</t>
  </si>
  <si>
    <r>
      <rPr>
        <color rgb="FF1155CC"/>
        <sz val="10.0"/>
        <u/>
      </rPr>
      <t>@zouksingapore</t>
    </r>
  </si>
  <si>
    <t>Horst Festival, Belgium</t>
  </si>
  <si>
    <t>Wim Thijs</t>
  </si>
  <si>
    <t xml:space="preserve">Wim, </t>
  </si>
  <si>
    <t>https://www.linkedin.com/in/wim-thijs-b343b8b5/?originalSubdomain=be</t>
  </si>
  <si>
    <t>wim@onkruidonkruid.com</t>
  </si>
  <si>
    <t>https://www.instagram.com/horstartsandmusic/?hl=en</t>
  </si>
  <si>
    <t>Marble LDN</t>
  </si>
  <si>
    <t>https://www.linkedin.com/in/xsevents/</t>
  </si>
  <si>
    <t>darren@marbleldn.com</t>
  </si>
  <si>
    <t>https://www.instagram.com/marbleldn</t>
  </si>
  <si>
    <t>Amor Records (Lisbon)</t>
  </si>
  <si>
    <t>Amor,</t>
  </si>
  <si>
    <t>info.amorrecords@gmail.com</t>
  </si>
  <si>
    <t>https://www.linkedin.com/in/yelenasilva/?locale=en_US</t>
  </si>
  <si>
    <t>@records.amor</t>
  </si>
  <si>
    <t xml:space="preserve">Yuko, </t>
  </si>
  <si>
    <t>Lovefest, Serbia</t>
  </si>
  <si>
    <t>Zlatana Pavlović</t>
  </si>
  <si>
    <t>Zlatana,</t>
  </si>
  <si>
    <t>https://www.linkedin.com/in/zlatana-pavlovi%C4%87-71362a49/?originalSubdomain=rs</t>
  </si>
  <si>
    <t>zlatana.pavlovic@gmail.com</t>
  </si>
  <si>
    <t>https://www.instagram.com/lovefest.rs/?hl=en</t>
  </si>
  <si>
    <t>https://lovelandfestival.com</t>
  </si>
  <si>
    <t xml:space="preserve">Zviad, </t>
  </si>
  <si>
    <t xml:space="preserve">David Torreblanca </t>
  </si>
  <si>
    <t>COO &amp; Head of Booking</t>
  </si>
  <si>
    <t>https://www.montreuxjazzfestival.com/en/festival/team/</t>
  </si>
  <si>
    <t>david.torreblanca@mjf.ch</t>
  </si>
  <si>
    <r>
      <rPr>
        <rFont val="Arial"/>
        <color rgb="FF1155CC"/>
        <sz val="10.0"/>
        <u/>
      </rPr>
      <t>@montreuxjazzfestival</t>
    </r>
  </si>
  <si>
    <t>PICA Warehouse Melbourne</t>
  </si>
  <si>
    <t>Ben Thompson</t>
  </si>
  <si>
    <t>Bookings Manager</t>
  </si>
  <si>
    <t>https://www.pica.melbourne/</t>
  </si>
  <si>
    <r>
      <rPr>
        <rFont val="Arial"/>
        <color rgb="FF1155CC"/>
        <u/>
      </rPr>
      <t>ben@pica.melbourne</t>
    </r>
  </si>
  <si>
    <t>Oliver Garwood</t>
  </si>
  <si>
    <t>https://www.pica.melbourne/events/electric-warehouse-melbourne</t>
  </si>
  <si>
    <r>
      <rPr>
        <rFont val="Arial"/>
        <color rgb="FF1155CC"/>
        <u/>
      </rPr>
      <t>oli@pica.melbourne</t>
    </r>
  </si>
  <si>
    <t>Zamna Festival</t>
  </si>
  <si>
    <t>Stefano Laporta</t>
  </si>
  <si>
    <t>https://zamnafestival.com/</t>
  </si>
  <si>
    <r>
      <rPr>
        <color rgb="FF1155CC"/>
        <sz val="10.0"/>
        <u/>
      </rPr>
      <t>@zamna.music</t>
    </r>
  </si>
  <si>
    <t>I Land Festival, Illiku, Saaremaa</t>
  </si>
  <si>
    <t xml:space="preserve">Paap Uspenski </t>
  </si>
  <si>
    <t>Co-Founder &amp; Promoter</t>
  </si>
  <si>
    <r>
      <rPr>
        <rFont val="Arial"/>
        <color rgb="FF1155CC"/>
        <sz val="10.0"/>
        <u/>
      </rPr>
      <t>I Land Sound Festival LinkedIn</t>
    </r>
  </si>
  <si>
    <t>paapis@icloud.com</t>
  </si>
  <si>
    <r>
      <rPr>
        <rFont val="Arial"/>
        <color rgb="FF1155CC"/>
        <sz val="10.0"/>
        <u/>
      </rPr>
      <t>@ilandsoundfestival</t>
    </r>
  </si>
  <si>
    <t>West coast weekender</t>
  </si>
  <si>
    <t>jessica@westcoastweekender.net</t>
  </si>
  <si>
    <r>
      <rPr>
        <color rgb="FF1155CC"/>
        <u/>
      </rPr>
      <t>Link</t>
    </r>
  </si>
  <si>
    <r>
      <rPr>
        <color rgb="FF1155CC"/>
        <u/>
      </rPr>
      <t>gemma@fold.london</t>
    </r>
  </si>
  <si>
    <t>Boomtown Fair</t>
  </si>
  <si>
    <t>Luke 'Lak' Mitchell</t>
  </si>
  <si>
    <t>Co‑founder (with Rutherford</t>
  </si>
  <si>
    <t>linkedin.com/in/nickmorganofficial</t>
  </si>
  <si>
    <r>
      <rPr>
        <rFont val="Arial"/>
        <color rgb="FF1155CC"/>
        <u/>
      </rPr>
      <t>luke@boomtownfair.co.uk</t>
    </r>
  </si>
  <si>
    <t>Lovebox Festival</t>
  </si>
  <si>
    <t xml:space="preserve">Lucy Roiter </t>
  </si>
  <si>
    <t>Talent Booker</t>
  </si>
  <si>
    <r>
      <rPr>
        <color rgb="FF1155CC"/>
        <sz val="10.0"/>
        <u/>
      </rPr>
      <t>lucy@showcaseartists.co.uk</t>
    </r>
  </si>
  <si>
    <t xml:space="preserve">Maral Kalami </t>
  </si>
  <si>
    <t>Maral</t>
  </si>
  <si>
    <t>Taos Vortex Festival, USA</t>
  </si>
  <si>
    <t>N.A</t>
  </si>
  <si>
    <t>Madeeka,</t>
  </si>
  <si>
    <t>madeekaekes@gmail.com</t>
  </si>
  <si>
    <t>Tresor</t>
  </si>
  <si>
    <t>Sabine Hoffmann</t>
  </si>
  <si>
    <t>Sabine.</t>
  </si>
  <si>
    <t>Booking agent</t>
  </si>
  <si>
    <r>
      <rPr>
        <rFont val="Arial"/>
        <color rgb="FF1155CC"/>
        <u/>
      </rPr>
      <t>sabinehoffmann@gmx.com</t>
    </r>
  </si>
  <si>
    <t>Label/Club</t>
  </si>
  <si>
    <t>After Caposile</t>
  </si>
  <si>
    <t xml:space="preserve">Alex Avanzato </t>
  </si>
  <si>
    <r>
      <rPr>
        <color rgb="FF1155CC"/>
        <sz val="10.0"/>
        <u/>
      </rPr>
      <t>alex@beatsidebookings.com</t>
    </r>
  </si>
  <si>
    <t>@after_caposile</t>
  </si>
  <si>
    <t>Primavera Sound</t>
  </si>
  <si>
    <t>Alberto Guijarro</t>
  </si>
  <si>
    <r>
      <rPr>
        <rFont val="Arial"/>
        <color rgb="FF1155CC"/>
        <u/>
      </rPr>
      <t>alberto@primaverasound.com</t>
    </r>
  </si>
  <si>
    <t>Liz Thomson</t>
  </si>
  <si>
    <t>Co-Founder &amp; Art Director</t>
  </si>
  <si>
    <t>liz@basscoast.ca</t>
  </si>
  <si>
    <r>
      <rPr>
        <rFont val="Arial"/>
        <color rgb="FF1155CC"/>
        <sz val="10.0"/>
        <u/>
      </rPr>
      <t>@basscoastfestival</t>
    </r>
  </si>
  <si>
    <t>MAD//Fest London</t>
  </si>
  <si>
    <t>Ian Houghton</t>
  </si>
  <si>
    <t>co-founder and commercial lead</t>
  </si>
  <si>
    <r>
      <rPr>
        <rFont val="Arial"/>
        <color rgb="FF1155CC"/>
        <u/>
      </rPr>
      <t>ian@madfestlondon.com</t>
    </r>
  </si>
  <si>
    <t>Euphoria Music Festival</t>
  </si>
  <si>
    <t>Mitch Morales</t>
  </si>
  <si>
    <t>Co-Founder, Director</t>
  </si>
  <si>
    <t>euphoriamusicfestival@gmail.com</t>
  </si>
  <si>
    <t>https://www.instagram.com/euphoriafest/</t>
  </si>
  <si>
    <t>https://euphoriafest.com</t>
  </si>
  <si>
    <t>Bachstelzen (Berlin)</t>
  </si>
  <si>
    <t>Collective</t>
  </si>
  <si>
    <r>
      <rPr>
        <color rgb="FF1155CC"/>
        <u/>
      </rPr>
      <t>info@bachstelzen.org</t>
    </r>
  </si>
  <si>
    <r>
      <rPr>
        <color rgb="FF1155CC"/>
        <u/>
      </rPr>
      <t>https://instagram.com/bachstelzen_official</t>
    </r>
  </si>
  <si>
    <t>Corsica Studios, London</t>
  </si>
  <si>
    <t>https://www.instagram.com/corsica.studios/</t>
  </si>
  <si>
    <t>Trick Tenerife</t>
  </si>
  <si>
    <t xml:space="preserve">DJ </t>
  </si>
  <si>
    <r>
      <rPr>
        <rFont val="Arial"/>
        <color rgb="FF1155CC"/>
        <u/>
      </rPr>
      <t>patricktopping@hotmail.com</t>
    </r>
  </si>
  <si>
    <t>DJ/Producer</t>
  </si>
  <si>
    <t>British</t>
  </si>
  <si>
    <t>Angelo Papas</t>
  </si>
  <si>
    <t>Angelo</t>
  </si>
  <si>
    <t>DJ / Resident</t>
  </si>
  <si>
    <t>angelo.papandrea@gmail.com</t>
  </si>
  <si>
    <t>https://www.instagram.com/angelopapas</t>
  </si>
  <si>
    <t>Tauron Nowa Muzyka (TNM Festival)</t>
  </si>
  <si>
    <t xml:space="preserve">Adam Godziek </t>
  </si>
  <si>
    <t xml:space="preserve">Rob Silver </t>
  </si>
  <si>
    <t>sud80@hotmail.com</t>
  </si>
  <si>
    <t>B018 (Beirut)</t>
  </si>
  <si>
    <r>
      <rPr>
        <color rgb="FF1155CC"/>
        <u/>
      </rPr>
      <t>info@b018.com.lb</t>
    </r>
  </si>
  <si>
    <r>
      <rPr>
        <color rgb="FF1155CC"/>
        <u/>
      </rPr>
      <t>https://instagram.com/b018beirut</t>
    </r>
  </si>
  <si>
    <t>Middle East</t>
  </si>
  <si>
    <t>AMP Lost &amp; Found (Malta)</t>
  </si>
  <si>
    <t xml:space="preserve">Annie Mac </t>
  </si>
  <si>
    <t>Founder &amp; Curator</t>
  </si>
  <si>
    <r>
      <rPr>
        <rFont val="Arial"/>
        <color rgb="FF1155CC"/>
        <sz val="10.0"/>
        <u/>
      </rPr>
      <t>@lostandfound.festival</t>
    </r>
  </si>
  <si>
    <t>Schall im Schilf Festival, Munich</t>
  </si>
  <si>
    <t xml:space="preserve">Alexander Hofmann </t>
  </si>
  <si>
    <t>info@kellerkindmusik.de</t>
  </si>
  <si>
    <r>
      <rPr>
        <rFont val="Arial"/>
        <color rgb="FF1155CC"/>
        <sz val="10.0"/>
        <u/>
      </rPr>
      <t>@schallimschilf</t>
    </r>
  </si>
  <si>
    <t xml:space="preserve">Leo Rebay </t>
  </si>
  <si>
    <r>
      <rPr>
        <rFont val="Arial"/>
        <color rgb="FF1155CC"/>
        <sz val="10.0"/>
        <u/>
      </rPr>
      <t>@schallimschilf</t>
    </r>
  </si>
  <si>
    <t>Kilifi New Year</t>
  </si>
  <si>
    <t>distantrelativeskilifi@gmail.com</t>
  </si>
  <si>
    <t>Kenya</t>
  </si>
  <si>
    <t>Lighthouse Festival, Croatia</t>
  </si>
  <si>
    <t>Hennes</t>
  </si>
  <si>
    <t>press@lighthousefestival.tv</t>
  </si>
  <si>
    <t>https://www.instagram.com/lhfofficial/</t>
  </si>
  <si>
    <t>Zanzibar</t>
  </si>
  <si>
    <t>https://lightninginabottle.org</t>
  </si>
  <si>
    <t>Fabrika Festival</t>
  </si>
  <si>
    <t>Benosmen.welid@gmail.com</t>
  </si>
  <si>
    <t>https://www.instagram.com/fabrika_festival/</t>
  </si>
  <si>
    <t>Morocco (Marrakech)</t>
  </si>
  <si>
    <t>Oasis Festival / MOGA Festival, Morocco</t>
  </si>
  <si>
    <t>bookings@theoasisfest.com</t>
  </si>
  <si>
    <t>https://www.instagram.com/theoasisfest/?hl=en</t>
  </si>
  <si>
    <t>https://oasisfestival.com</t>
  </si>
  <si>
    <t>Grand Beach, Miami</t>
  </si>
  <si>
    <t>beach@grandafrica.com</t>
  </si>
  <si>
    <t>https://www.instagram.com/grandbeachmiami/</t>
  </si>
  <si>
    <t>Lifestyle club</t>
  </si>
  <si>
    <t>Zouk Club, Singapore</t>
  </si>
  <si>
    <t>Tracy</t>
  </si>
  <si>
    <t>info@butikfestival.com</t>
  </si>
  <si>
    <t>https://www.instagram.com/zouksingapore</t>
  </si>
  <si>
    <t>Beam /</t>
  </si>
  <si>
    <t>info@beamclub.com</t>
  </si>
  <si>
    <t>https://www.instagram.com/beam/</t>
  </si>
  <si>
    <t>https://ra.co/clubs/111181</t>
  </si>
  <si>
    <t>Koara Bar, Tokyo</t>
  </si>
  <si>
    <t>contact@koara-tokyo.com</t>
  </si>
  <si>
    <t>https://www.instagram.com/koara_tokyo/</t>
  </si>
  <si>
    <t>Lantern Club, Beijing</t>
  </si>
  <si>
    <t>djwengweng@126.com</t>
  </si>
  <si>
    <t>https://www.instagram.com/lanternclubbeijing</t>
  </si>
  <si>
    <t>Greyhound Club, London</t>
  </si>
  <si>
    <t>imfirestarter@gmail.com</t>
  </si>
  <si>
    <t>https://www.instagram.com/thegreyhound.uk/</t>
  </si>
  <si>
    <t>Asia ANZ</t>
  </si>
  <si>
    <t>Circus, Osaka</t>
  </si>
  <si>
    <t>info@circus-osaka.com</t>
  </si>
  <si>
    <t>https://www.instagram.com/circus_osaka/</t>
  </si>
  <si>
    <t>https://circusliverpool.club</t>
  </si>
  <si>
    <t>info@circus-tokyo.jp</t>
  </si>
  <si>
    <t>https://circustokyo.jp</t>
  </si>
  <si>
    <t>Dragonfly, Toronto</t>
  </si>
  <si>
    <t>info@the-dragonfly.com</t>
  </si>
  <si>
    <t>https://www.instagram.com/dragonflynightclub/?hl=en</t>
  </si>
  <si>
    <t>https://ra.co/clubs/6345</t>
  </si>
  <si>
    <t>Octagon Club, Seoul</t>
  </si>
  <si>
    <t>Yoonsung Choe</t>
  </si>
  <si>
    <t>Yoonsung,</t>
  </si>
  <si>
    <t>ychoe85@gmail.com</t>
  </si>
  <si>
    <t>https://www.instagram.com/octagonseoul/</t>
  </si>
  <si>
    <t>https://octagonseoul.com</t>
  </si>
  <si>
    <t>Organik, Taipei</t>
  </si>
  <si>
    <t>info@smkmachine.com</t>
  </si>
  <si>
    <t>https://www.instagram.com/organik_festival/?hl=en</t>
  </si>
  <si>
    <t>Taipei</t>
  </si>
  <si>
    <r>
      <rPr>
        <rFont val="Arial"/>
        <b/>
        <color rgb="FF000000"/>
        <sz val="10.0"/>
        <u/>
      </rPr>
      <t>GLOBAL ARK</t>
    </r>
    <r>
      <rPr>
        <rFont val="Arial"/>
        <b/>
        <color rgb="FF000000"/>
        <sz val="10.0"/>
        <u/>
      </rPr>
      <t xml:space="preserve"> Festival</t>
    </r>
  </si>
  <si>
    <t>conceptuarhythms@yahoo.co.jp</t>
  </si>
  <si>
    <t>https://www.instagram.com/global_ark/</t>
  </si>
  <si>
    <t>Rural, Japan</t>
  </si>
  <si>
    <t>rural.jp@gmail.com</t>
  </si>
  <si>
    <t>https://www.instagram.com/rural.jp/?hl=en</t>
  </si>
  <si>
    <t>sea of green, Japan</t>
  </si>
  <si>
    <t>info@seaofgreen.jp</t>
  </si>
  <si>
    <t>https://www.instagram.com/sea_of_green_news/?hl=en</t>
  </si>
  <si>
    <t>NEVERLAND MANILA, Philipines</t>
  </si>
  <si>
    <t>media.neverlandmanila@gmail.com</t>
  </si>
  <si>
    <t>https://www.instagram.com/neverlandmanila/</t>
  </si>
  <si>
    <t>MUTEK JP</t>
  </si>
  <si>
    <t>info@mutek.jp</t>
  </si>
  <si>
    <t>https://www.instagram.com/mutek_jp</t>
  </si>
  <si>
    <t>Thai Break, Thailand</t>
  </si>
  <si>
    <t>info@thaibreak-festival.com</t>
  </si>
  <si>
    <t>https://www.instagram.com/thaibreak_festival/?hl=en</t>
  </si>
  <si>
    <t>Florian,</t>
  </si>
  <si>
    <t>shifumiz@gmail.com</t>
  </si>
  <si>
    <t>Better Magic</t>
  </si>
  <si>
    <t>bettermagicmusic@gmail.com</t>
  </si>
  <si>
    <t>https://www.instagram.com/bettermagic/</t>
  </si>
  <si>
    <t>House Not House</t>
  </si>
  <si>
    <t>housenothouse@gmail.com</t>
  </si>
  <si>
    <t>https://www.instagram.com/housenothouse/</t>
  </si>
  <si>
    <t>Compufunk Records, Osaka</t>
  </si>
  <si>
    <t>info@compufunk.com</t>
  </si>
  <si>
    <t>https://www.instagram.com/compufunk_records/?hl=en</t>
  </si>
  <si>
    <t>Katharsis</t>
  </si>
  <si>
    <t>katharsis.jp@gmail.com</t>
  </si>
  <si>
    <t>https://www.instagram.com/reaktor_katharsis/?hl=en</t>
  </si>
  <si>
    <t>ARC TOKYO</t>
  </si>
  <si>
    <t>n.w.b.m.0128@gmail.com</t>
  </si>
  <si>
    <t>https://www.instagram.com/arctokyo/</t>
  </si>
  <si>
    <t>B018 /</t>
  </si>
  <si>
    <t>b018official@gmail.com</t>
  </si>
  <si>
    <t>XXXPERIENCE Festival, Brazil / You Are We, UK</t>
  </si>
  <si>
    <t>caribedss@gmail.com</t>
  </si>
  <si>
    <t>Faust Seoul</t>
  </si>
  <si>
    <t>faustseoul@gmail.com</t>
  </si>
  <si>
    <t>https://www.instagram.com/faustseoul/</t>
  </si>
  <si>
    <t>Jenja Club, Bali</t>
  </si>
  <si>
    <t>info@jenjabali.com</t>
  </si>
  <si>
    <t>https://www.instagram.com/jenjabali/</t>
  </si>
  <si>
    <t>Indonesia (Bali)</t>
  </si>
  <si>
    <t>Cé La Vi, Tokyo</t>
  </si>
  <si>
    <t>marketing-sg@celavi.com</t>
  </si>
  <si>
    <t>https://www.instagram.com/celavitokyo/</t>
  </si>
  <si>
    <t>https://celavi.com</t>
  </si>
  <si>
    <t>Rainbow Disco Club, Japan</t>
  </si>
  <si>
    <t>info@rainbowdiscoclub.com</t>
  </si>
  <si>
    <t>https://www.instagram.com/rainbowdiscoclub/</t>
  </si>
  <si>
    <t>https://rainbowdiscoclub.com</t>
  </si>
  <si>
    <t>Zero Gravity, Dubai</t>
  </si>
  <si>
    <t>yosissybooking@gmail.com</t>
  </si>
  <si>
    <t>https://www.instagram.com/zerogravitydubai</t>
  </si>
  <si>
    <t>https://womb.co.jp</t>
  </si>
  <si>
    <t>CULTURE CLUB '75</t>
  </si>
  <si>
    <t>cultureclub75@gmail.com</t>
  </si>
  <si>
    <t>https://www.instagram.com/cultureboxdk/</t>
  </si>
  <si>
    <t>Cha Cha Moon Beach Club, Koh Samui</t>
  </si>
  <si>
    <t>chachamoonbeachclub@gmail.com</t>
  </si>
  <si>
    <t>https://ra.co/clubs/99543</t>
  </si>
  <si>
    <t>Constant Value, Seoul (Closed)</t>
  </si>
  <si>
    <t>constantvalueseoul@gmail.com</t>
  </si>
  <si>
    <t>https://ra.co/clubs/115086</t>
  </si>
  <si>
    <t xml:space="preserve">Eden, Hanoi </t>
  </si>
  <si>
    <t>excitehanoi@gmail.com</t>
  </si>
  <si>
    <t>https://ra.co/clubs/96297</t>
  </si>
  <si>
    <t>Bonobo Bar /</t>
  </si>
  <si>
    <t>info@bonobo.co.in</t>
  </si>
  <si>
    <t>https://ra.co/clubs/23488</t>
  </si>
  <si>
    <t>ATK /</t>
  </si>
  <si>
    <t>info@cama-atk.com</t>
  </si>
  <si>
    <t>https://ra.co/clubs/98060</t>
  </si>
  <si>
    <t>Dommune, Shibuya, Japan</t>
  </si>
  <si>
    <t>info@dommune.com</t>
  </si>
  <si>
    <t>https://dommune.com</t>
  </si>
  <si>
    <t>Duddell's</t>
  </si>
  <si>
    <t>info@duddells.co</t>
  </si>
  <si>
    <t>https://www.duddells.co/home/en/</t>
  </si>
  <si>
    <t>Hu'U Bar, Seminyak, Bali, Indonesia /</t>
  </si>
  <si>
    <t>info@huubali.com</t>
  </si>
  <si>
    <t>https://huubar.com</t>
  </si>
  <si>
    <t>Madake, Hanoi</t>
  </si>
  <si>
    <t>madakeinhanoi@gmail.com</t>
  </si>
  <si>
    <t>Dada /</t>
  </si>
  <si>
    <t>ohlsson@gmail.com</t>
  </si>
  <si>
    <t>https://dadaclub.online</t>
  </si>
  <si>
    <t>Chroma, Incheon</t>
  </si>
  <si>
    <t>p-city@paradian.com</t>
  </si>
  <si>
    <t>https://ra.co/clubs/163761</t>
  </si>
  <si>
    <t>Clear</t>
  </si>
  <si>
    <t>clearbooking@gmail.com</t>
  </si>
  <si>
    <t>Factory</t>
  </si>
  <si>
    <t>factory.osaka@gmail.com</t>
  </si>
  <si>
    <t>BYP</t>
  </si>
  <si>
    <t>info@backyard-promotion.com</t>
  </si>
  <si>
    <t>clubasia</t>
  </si>
  <si>
    <t>info@clubasia.jp</t>
  </si>
  <si>
    <t>eastaudio SOUNDSYSTEM</t>
  </si>
  <si>
    <t>info@eastaudio.com</t>
  </si>
  <si>
    <t>Madskippers</t>
  </si>
  <si>
    <t>madskippers@gmail.com</t>
  </si>
  <si>
    <t>manosu</t>
  </si>
  <si>
    <t>manosu0514@gmail.com</t>
  </si>
  <si>
    <t>Drinkdiveduck</t>
  </si>
  <si>
    <t>suppachairat@gmail.com</t>
  </si>
  <si>
    <t>Festival No 23</t>
  </si>
  <si>
    <t>Matthew Bonner</t>
  </si>
  <si>
    <t>festno23@gmail.com</t>
  </si>
  <si>
    <t>Chinese Laundry, Sydney</t>
  </si>
  <si>
    <t>info@chineselaundry.club</t>
  </si>
  <si>
    <t>https://www.instagram.com/chineselaundryclub/</t>
  </si>
  <si>
    <t>https://chineselaundry.net.au</t>
  </si>
  <si>
    <t>Rhythm and Vines, New Zealand</t>
  </si>
  <si>
    <t>hello@rhythmandvines.co.nz</t>
  </si>
  <si>
    <t>https://www.instagram.com/rhythmandvines/?hl=en</t>
  </si>
  <si>
    <t>https://rhythmandvines.co.nz</t>
  </si>
  <si>
    <t>The Grass Is Greener, Australia</t>
  </si>
  <si>
    <t>gretastanleymusic@gmail.com</t>
  </si>
  <si>
    <t>https://www.instagram.com/thegrassisgreeneraus/?hl=en</t>
  </si>
  <si>
    <t>https://tgig.com.au</t>
  </si>
  <si>
    <t>Strawberry Fields, Australia</t>
  </si>
  <si>
    <t>info@strawberry-fields.com.au</t>
  </si>
  <si>
    <t>https://www.instagram.com/strawberryfields_festival/?hl=en</t>
  </si>
  <si>
    <t>https://strawberry-fields.com.au</t>
  </si>
  <si>
    <t>Cassette Number Nine /</t>
  </si>
  <si>
    <t>play@cassettenine.com</t>
  </si>
  <si>
    <t>Vujaday Festival, Barbados</t>
  </si>
  <si>
    <t>Ryan</t>
  </si>
  <si>
    <t>info@vujadaymusicfestival.com</t>
  </si>
  <si>
    <t>https://www.instagram.com/vujadaymusicfestival/?hl=en</t>
  </si>
  <si>
    <t>Barbados</t>
  </si>
  <si>
    <t>https://vujadayfest.com</t>
  </si>
  <si>
    <t>Ushuaia Club, Ibiza</t>
  </si>
  <si>
    <t>booking.mngr@thenightleague.com</t>
  </si>
  <si>
    <t>https://www.instagram.com/volt_festival/</t>
  </si>
  <si>
    <t>https://ushuaiaibiza.com</t>
  </si>
  <si>
    <t>Berghain / Panorama Bar, Berlin</t>
  </si>
  <si>
    <t>booking@ostgut.de</t>
  </si>
  <si>
    <t>https://www.instagram.com/berghain_panoramabar/</t>
  </si>
  <si>
    <t>https://berghain.berlin</t>
  </si>
  <si>
    <t>Kompass Klub, Ghent</t>
  </si>
  <si>
    <t>bookings@kompassklub.com</t>
  </si>
  <si>
    <t>https://www.instagram.com/kompassklub/</t>
  </si>
  <si>
    <t>https://kompassklub.com</t>
  </si>
  <si>
    <t>Tresor, Berlin</t>
  </si>
  <si>
    <t>Diana AlagicAlex Schulze</t>
  </si>
  <si>
    <t>club@tresorberlin.com</t>
  </si>
  <si>
    <t>https://www.instagram.com/tresorberlin/?hl=en</t>
  </si>
  <si>
    <t>https://tresorberlin.com</t>
  </si>
  <si>
    <t>communication.marketing@palladiumhotelgroup.com</t>
  </si>
  <si>
    <t>https://www.instagram.com/ushuaiaibiza/</t>
  </si>
  <si>
    <t>Dimitri Hegemann</t>
  </si>
  <si>
    <t>dmh@tresorberlin.com</t>
  </si>
  <si>
    <t>Blue Marlin, Ibiza</t>
  </si>
  <si>
    <t>info@aitorpastor.com</t>
  </si>
  <si>
    <t>https://www.instagram.com/bluemarlinibiza/</t>
  </si>
  <si>
    <t>https://www.bluemarlinibiza.com/</t>
  </si>
  <si>
    <t>Bassiani Club, Georgia</t>
  </si>
  <si>
    <t>info@bassiani.com</t>
  </si>
  <si>
    <t>https://www.instagram.com/basssiani/?hl=en</t>
  </si>
  <si>
    <t>https://bassiani.com</t>
  </si>
  <si>
    <t>info@fuse.be</t>
  </si>
  <si>
    <t>https://www.instagram.com/fuse.brussels/</t>
  </si>
  <si>
    <t>https://fuse.brussels</t>
  </si>
  <si>
    <t>Mondo Disko, Spain</t>
  </si>
  <si>
    <t>info@mondodisko.es</t>
  </si>
  <si>
    <t>https://www.instagram.com/mondo_disko/</t>
  </si>
  <si>
    <t>info@ostgut.de</t>
  </si>
  <si>
    <t>Pacha Club, Barcelona</t>
  </si>
  <si>
    <t>info@pachabarcelona.es</t>
  </si>
  <si>
    <t>https://www.instagram.com/PachaBarcalona</t>
  </si>
  <si>
    <t>https://pachabarcelona.com</t>
  </si>
  <si>
    <t>Phi Beach, Italy</t>
  </si>
  <si>
    <t>info@phibeach.com</t>
  </si>
  <si>
    <t>https://www.instagram.com/phibeachofficial/</t>
  </si>
  <si>
    <t>https://phibeach.com</t>
  </si>
  <si>
    <t>Studio 338, London</t>
  </si>
  <si>
    <t>info@studio338.co.uk</t>
  </si>
  <si>
    <t>https://www.instagram.com/studio338/</t>
  </si>
  <si>
    <t>https://studio338.co.uk</t>
  </si>
  <si>
    <t>Watergate Berlin, Germany (closed)</t>
  </si>
  <si>
    <t>info@water-gate.de</t>
  </si>
  <si>
    <t>https://www.instagram.com/watergate.club.officia</t>
  </si>
  <si>
    <t>https://warungclub.com</t>
  </si>
  <si>
    <t>Lux Fragil, Lisbon</t>
  </si>
  <si>
    <t>la@luxfragil.com</t>
  </si>
  <si>
    <t>https://www.instagram.com/luxfragil/</t>
  </si>
  <si>
    <t>https://luxfragil.com</t>
  </si>
  <si>
    <t>lux@luxfragil.com</t>
  </si>
  <si>
    <t>musik@ostgut.de</t>
  </si>
  <si>
    <t>Razzmatazz Club, Barcelona</t>
  </si>
  <si>
    <t>prensa@salarazzmatazz.com</t>
  </si>
  <si>
    <t>https://www.instagram.com/razzmatazzclubs/</t>
  </si>
  <si>
    <t>https://razzmatazzclubs.com</t>
  </si>
  <si>
    <t>Paradiso, Netherlands</t>
  </si>
  <si>
    <t>publiciteit@paradiso.nl</t>
  </si>
  <si>
    <t>https://www.instagram.com/paradisoadam/?hl=en</t>
  </si>
  <si>
    <t>https://paradiso.nl</t>
  </si>
  <si>
    <t>Fold, London</t>
  </si>
  <si>
    <t>Lasha Jorjoliani</t>
  </si>
  <si>
    <t>voicedrone@fold.london</t>
  </si>
  <si>
    <t>https://www.instagram.com/fold.ldn/</t>
  </si>
  <si>
    <t>https://fold.london</t>
  </si>
  <si>
    <t>Bozar Festival</t>
  </si>
  <si>
    <t>tickets@bozar.be</t>
  </si>
  <si>
    <t>https://www.instagram.com/bozarbrussels/</t>
  </si>
  <si>
    <t>https://awakenings.com</t>
  </si>
  <si>
    <t>We Are FSTVL, UK</t>
  </si>
  <si>
    <t>Dia Rinkeviciute</t>
  </si>
  <si>
    <t>dia@wearefstvl.com</t>
  </si>
  <si>
    <t>https://www.instagram.com/wearefstvl/</t>
  </si>
  <si>
    <t>https://wearefstvl.com</t>
  </si>
  <si>
    <t>Hurricane Festival</t>
  </si>
  <si>
    <t>barrierefrei@hurricane.de</t>
  </si>
  <si>
    <t>https://www.instagram.com/hurricanefestival/</t>
  </si>
  <si>
    <t>Brunch -In Madrid</t>
  </si>
  <si>
    <t>tickets@brunch-in.com</t>
  </si>
  <si>
    <t>https://www.instagram.com/brunchmadrid_/?hl=en</t>
  </si>
  <si>
    <t>https://brunch-inthepark.com</t>
  </si>
  <si>
    <t>Glastonbury Festival - West Holts Stage</t>
  </si>
  <si>
    <t>westholts@glastonburyfestivals.co.uk</t>
  </si>
  <si>
    <t>https://www.instagram.com/glastonburyofficial/</t>
  </si>
  <si>
    <t>https://glastonburyfestivals.co.uk</t>
  </si>
  <si>
    <t>Electric Castle</t>
  </si>
  <si>
    <t>contact@electriccastle.ro</t>
  </si>
  <si>
    <t>Nation of Gondwana Festival, Germany</t>
  </si>
  <si>
    <t>info@pyonen.de</t>
  </si>
  <si>
    <t>https://www.instagram.com/nation_of_gondwana_pyonen/</t>
  </si>
  <si>
    <t>Ultra Croatia</t>
  </si>
  <si>
    <t>info@ultraeurope.com</t>
  </si>
  <si>
    <t>https://www.instagram.com/ultraeurope/?hl=en</t>
  </si>
  <si>
    <t>https://ultracurope.com</t>
  </si>
  <si>
    <t>Ultra Europe</t>
  </si>
  <si>
    <t>Goncal</t>
  </si>
  <si>
    <t xml:space="preserve">info@woomedia.es </t>
  </si>
  <si>
    <t>Dreambeach</t>
  </si>
  <si>
    <t>GONÇALO MIRANDA</t>
  </si>
  <si>
    <t>booking@dreambeach.es</t>
  </si>
  <si>
    <t>https://www.instagram.com/dreambeachfest/</t>
  </si>
  <si>
    <t>https://dreambeach.es</t>
  </si>
  <si>
    <t>comunicacion@dreambeach.es</t>
  </si>
  <si>
    <t>comunicacion@medusasunbeach.com</t>
  </si>
  <si>
    <t>info@medusasunbeach.com</t>
  </si>
  <si>
    <t>publicidad@medusasunbeach.com</t>
  </si>
  <si>
    <t>Roto Tom FestIval, Spain</t>
  </si>
  <si>
    <t>rototom@rototom.com</t>
  </si>
  <si>
    <t>https://www.instagram.com/rototomsunsplash/?hl=en</t>
  </si>
  <si>
    <t>support@dekmantel.com</t>
  </si>
  <si>
    <t>tickets@untoldfestival.com</t>
  </si>
  <si>
    <t>DGTL</t>
  </si>
  <si>
    <t>hello@dgtl.nl</t>
  </si>
  <si>
    <t>https://www.instagram.com/dgtlfestival/</t>
  </si>
  <si>
    <t>https://dgtl.nl</t>
  </si>
  <si>
    <t>Rise Festival, France</t>
  </si>
  <si>
    <t>talent@risefestival.co.uk</t>
  </si>
  <si>
    <t>https://www.instagram.com/risefestival/</t>
  </si>
  <si>
    <t>https://risefestival.co.uk</t>
  </si>
  <si>
    <t>dl@wearefstvl.com</t>
  </si>
  <si>
    <t>https://www.instagram.com/weekendfestival/</t>
  </si>
  <si>
    <t>Aquasella Festival</t>
  </si>
  <si>
    <t>esteban.aquasella@gmail.com</t>
  </si>
  <si>
    <t>https://www.instagram.com/aquasellafest/</t>
  </si>
  <si>
    <t>Spain (Madrid)</t>
  </si>
  <si>
    <t>https://aquasella.com</t>
  </si>
  <si>
    <t>hello@dourfestival.eu</t>
  </si>
  <si>
    <t>Ikarus Festival, Germany</t>
  </si>
  <si>
    <t>hello@ikarus-festival.de</t>
  </si>
  <si>
    <t>https://www.instagram.com/ikarus.festival/</t>
  </si>
  <si>
    <t>https://illpoints.com</t>
  </si>
  <si>
    <t>info@dekmantel.com</t>
  </si>
  <si>
    <t>Lowlands, Netherlands</t>
  </si>
  <si>
    <t>info@lowlands.be</t>
  </si>
  <si>
    <t>https://www.instagram.com/lowlands_fest</t>
  </si>
  <si>
    <t>https://lowlands.nl</t>
  </si>
  <si>
    <t>Pukkelpop, Belgium</t>
  </si>
  <si>
    <t>info@pukkelpop.be</t>
  </si>
  <si>
    <t>https://www.instagram.com/pukkelpop/</t>
  </si>
  <si>
    <t>https://pukkelpop.be</t>
  </si>
  <si>
    <t>Roskilde Festival, Denmark</t>
  </si>
  <si>
    <t>info@roskilde-festival.dk</t>
  </si>
  <si>
    <t>https://www.instagram.com/roskildefestival/</t>
  </si>
  <si>
    <t>https://roskilde-festival.dk</t>
  </si>
  <si>
    <t>Nammos Club, Mykonos</t>
  </si>
  <si>
    <t>feelings@nammos.gr</t>
  </si>
  <si>
    <t>https://www.instagram.com/nammosworld/</t>
  </si>
  <si>
    <t>Nikki Beach Marbella</t>
  </si>
  <si>
    <t>John Cooper</t>
  </si>
  <si>
    <t>salesjohnmcooper@hotmail.com</t>
  </si>
  <si>
    <t>https://www.instagram.com/nikkibeachmarbella/</t>
  </si>
  <si>
    <t>https://nikkibeach.com/marbella</t>
  </si>
  <si>
    <t>Verknipt Festival, Netherlands</t>
  </si>
  <si>
    <t>info@depotamsterdam.com</t>
  </si>
  <si>
    <t>https://www.instagram.com/verkniptevents/?hl=en</t>
  </si>
  <si>
    <t>info@verknipt.org</t>
  </si>
  <si>
    <t>Reza Fathi (owner)</t>
  </si>
  <si>
    <t>rezafathisaffar@live.nl</t>
  </si>
  <si>
    <t>https://verknipt.org</t>
  </si>
  <si>
    <t>DGTL Barcelona</t>
  </si>
  <si>
    <t>hello@dgtl.es</t>
  </si>
  <si>
    <t>https://www.instagram.com/DGTLBarcelona</t>
  </si>
  <si>
    <t>ANTS</t>
  </si>
  <si>
    <t>Itziar Gonzalez</t>
  </si>
  <si>
    <t>ants@thenightleague.com</t>
  </si>
  <si>
    <t>https://www.instagram.com/antsibiza/</t>
  </si>
  <si>
    <t>Club 90's</t>
  </si>
  <si>
    <t>club90.lyon@gmail.com</t>
  </si>
  <si>
    <t>https://www.instagram.com/club90s_la/?hl=en</t>
  </si>
  <si>
    <t>Fuse London</t>
  </si>
  <si>
    <t>Con Mistou</t>
  </si>
  <si>
    <t>https://www.instagram.com/fuse.london/</t>
  </si>
  <si>
    <t>Ministry of Sound, London</t>
  </si>
  <si>
    <t>Deniz Hilmi</t>
  </si>
  <si>
    <t>dhilmi@ministryofsound.com</t>
  </si>
  <si>
    <t>https://www.instagram.com/ministryofsoundclub/</t>
  </si>
  <si>
    <t>Music On</t>
  </si>
  <si>
    <t>info@musicon.com</t>
  </si>
  <si>
    <t>https://www.instagram.com/musiconofficial/</t>
  </si>
  <si>
    <t>Fuse London (Tony Canatella)</t>
  </si>
  <si>
    <t>PROMO@FUSELONDON.NET</t>
  </si>
  <si>
    <t>Dour</t>
  </si>
  <si>
    <t>wearedour@gmail.com</t>
  </si>
  <si>
    <r>
      <rPr>
        <rFont val="Arial"/>
        <b/>
        <color rgb="FF000000"/>
        <sz val="10.0"/>
        <u/>
      </rPr>
      <t>Brunch In the Park</t>
    </r>
    <r>
      <rPr>
        <rFont val="Arial"/>
        <b/>
        <color rgb="FF000000"/>
        <sz val="10.0"/>
        <u/>
      </rPr>
      <t>, Barcelona</t>
    </r>
  </si>
  <si>
    <t>info@brunch-in.com</t>
  </si>
  <si>
    <t>https://www.instagram.com/brunchbcn/?hl=en</t>
  </si>
  <si>
    <t>MEKKA Klub, Warsaw (closed)</t>
  </si>
  <si>
    <t>after2.17@wp.pl</t>
  </si>
  <si>
    <t>Bahnhof Pauli</t>
  </si>
  <si>
    <t>booking@bahnhofpauli.de</t>
  </si>
  <si>
    <t>https://www.instagram.com/bahnhofpauli/</t>
  </si>
  <si>
    <t>https://bahnhofpauli.ch</t>
  </si>
  <si>
    <t>Mauke Club, Wuppertal</t>
  </si>
  <si>
    <t>booking@mauke.net</t>
  </si>
  <si>
    <t>https://www.instagram.com/mauke_club/</t>
  </si>
  <si>
    <t>Germany (Wuppertal)</t>
  </si>
  <si>
    <t>Cafe La Palma /</t>
  </si>
  <si>
    <t>cafelapalma@cafelapalma.com</t>
  </si>
  <si>
    <t>https://www.instagram.com/cafelapalmaclub/</t>
  </si>
  <si>
    <t>https://ra.co/clubs/4985</t>
  </si>
  <si>
    <t>Cafe Leopold /</t>
  </si>
  <si>
    <t>clubbandeapart@gmail.com</t>
  </si>
  <si>
    <t>https://www.instagram.com/leopoldcafe_brussels/</t>
  </si>
  <si>
    <t>https://leopold.co.at</t>
  </si>
  <si>
    <t>Club Division, Thessaloniki</t>
  </si>
  <si>
    <t>clubdivisionskg@gmail.com</t>
  </si>
  <si>
    <t>https://www.instagram.com/clubdivisionskg/</t>
  </si>
  <si>
    <t>https://ra.co/promoters/63900</t>
  </si>
  <si>
    <t>La Marquise Hotel, Rhodes, Greece</t>
  </si>
  <si>
    <t>clubmarquise@hotmail.com</t>
  </si>
  <si>
    <t>https://www.instagram.com/lamarquiseresortgr/</t>
  </si>
  <si>
    <t>Dude Club /</t>
  </si>
  <si>
    <t>Fausto Sinesi</t>
  </si>
  <si>
    <t>cockettemilano@gmail.com</t>
  </si>
  <si>
    <t>https://www.instagram.com/dudeclubmilano/</t>
  </si>
  <si>
    <t>https://dudeclub.net</t>
  </si>
  <si>
    <t>Bellona Club, Lyon</t>
  </si>
  <si>
    <t>contact@bateaubellona.fr</t>
  </si>
  <si>
    <t>https://www.instagram.com/bellonaclub_/</t>
  </si>
  <si>
    <t>https://ra.co/clubs/114984</t>
  </si>
  <si>
    <t>Cosies, Bristol</t>
  </si>
  <si>
    <t>cosies@live.co.uk</t>
  </si>
  <si>
    <t>https://www.instagram.com/cosiesbristol/</t>
  </si>
  <si>
    <t>https://www.instagram.com/cosiesbristol/?hl=en</t>
  </si>
  <si>
    <t>Cosmic Ballroom, Newcastle</t>
  </si>
  <si>
    <t>cosmicballroomnewcastle@gmail.com</t>
  </si>
  <si>
    <t>Das Lokal, Wroclaw</t>
  </si>
  <si>
    <t>daslokal@gmail.com</t>
  </si>
  <si>
    <t>https://www.instagram.com/daslokal</t>
  </si>
  <si>
    <t>https://ra.co/clubs/32753</t>
  </si>
  <si>
    <t>Decibel, Aberdeen</t>
  </si>
  <si>
    <t>decibelaberdeen@gmail.com</t>
  </si>
  <si>
    <t>https://www.instagram.com/DecibelAberdeen</t>
  </si>
  <si>
    <t>UK (Scotland - Edinburgh)</t>
  </si>
  <si>
    <t>Faust</t>
  </si>
  <si>
    <t>dirtypunk13@gmail.com</t>
  </si>
  <si>
    <t>https://www.instagram.com/faustclub/</t>
  </si>
  <si>
    <t>https://faustparis.fr</t>
  </si>
  <si>
    <t>Future Disco</t>
  </si>
  <si>
    <t>djtapio.k@gmail.com</t>
  </si>
  <si>
    <t>https://www.instagram.com/future_disco/</t>
  </si>
  <si>
    <t>Basing House</t>
  </si>
  <si>
    <t>enquiries@basinghouse.co.uk</t>
  </si>
  <si>
    <t>https://www.instagram.com/basinghouse/</t>
  </si>
  <si>
    <t>https://basinghouse.co.uk</t>
  </si>
  <si>
    <t>Gashouder /</t>
  </si>
  <si>
    <t>events@westergasfabriek.nl</t>
  </si>
  <si>
    <t>https://www.instagram.com/gashouder.westergas/</t>
  </si>
  <si>
    <t>https://gashouder.amsterdam</t>
  </si>
  <si>
    <t>F-hoone /</t>
  </si>
  <si>
    <t>fhoone@gmail.com</t>
  </si>
  <si>
    <t>https://www.instagram.com/fhoone/</t>
  </si>
  <si>
    <t>Four Four Galway</t>
  </si>
  <si>
    <t>fourfourgalway@gmail.com</t>
  </si>
  <si>
    <t>https://www.instagram.com/fourfourgalway/</t>
  </si>
  <si>
    <t>Heinz Gaul</t>
  </si>
  <si>
    <t>fundsachen@heinzgaul.de</t>
  </si>
  <si>
    <t>https://www.instagram.com/heinz.gaul/?hl=en</t>
  </si>
  <si>
    <t>Golden Gate Club, Berlin</t>
  </si>
  <si>
    <t>goldengate-berlin@gmx.de</t>
  </si>
  <si>
    <t>https://www.instagram.com/goldengate.berlin/</t>
  </si>
  <si>
    <t>Ilses Erika, Germany</t>
  </si>
  <si>
    <t>gudrun@ilseserika.de</t>
  </si>
  <si>
    <t>https://www.instagram.com/ilseserika/?hl=en</t>
  </si>
  <si>
    <t>Het Magazijn Club</t>
  </si>
  <si>
    <t>hetmagazijndh@gmail.com</t>
  </si>
  <si>
    <t>https://www.instagram.com/hetmagazijn.club/?hl=en</t>
  </si>
  <si>
    <t>High Hoops</t>
  </si>
  <si>
    <t>highhoopsmcr@outlook.com</t>
  </si>
  <si>
    <t>https://www.instagram.com/highhoopsdj/?hl=en</t>
  </si>
  <si>
    <t>UK (North)</t>
  </si>
  <si>
    <t>Hizou</t>
  </si>
  <si>
    <t>hizoumusic@gmail.com</t>
  </si>
  <si>
    <t>https://www.instagram.com/hizoumusic/</t>
  </si>
  <si>
    <t>ARMA17</t>
  </si>
  <si>
    <t>info@arma17.ru</t>
  </si>
  <si>
    <t>https://www.instagram.com/arma17ru/?hl=en</t>
  </si>
  <si>
    <t>arma17.ru</t>
  </si>
  <si>
    <t>Babel, Malmo</t>
  </si>
  <si>
    <t>info@babelmalmo.se</t>
  </si>
  <si>
    <t>https://www.instagram.com/babelmalmo/</t>
  </si>
  <si>
    <t>https://ra.co/clubs/9998</t>
  </si>
  <si>
    <t>Bakken /</t>
  </si>
  <si>
    <t>info@bakkenkbh.dk</t>
  </si>
  <si>
    <t>https://www.instagram.com/bakkendk/</t>
  </si>
  <si>
    <t>https://ra.co/clubs/31670</t>
  </si>
  <si>
    <t>De Karavaan, The Hague</t>
  </si>
  <si>
    <t>info@beachclub-de-karavaan.nl</t>
  </si>
  <si>
    <t>https://www.instagram.com/karavaanamsterdam/?hl=en</t>
  </si>
  <si>
    <t>Netherlands (The Hague)</t>
  </si>
  <si>
    <t>https://ra.co/clubs/120224</t>
  </si>
  <si>
    <t>Berns</t>
  </si>
  <si>
    <t>info@berns.se</t>
  </si>
  <si>
    <t>https://www.instagram.com/berns/?hl=en</t>
  </si>
  <si>
    <t>https://berns.se</t>
  </si>
  <si>
    <t>Cartel Amsterdam</t>
  </si>
  <si>
    <t>info@cartel-amsterdam.nl</t>
  </si>
  <si>
    <t>https://www.instagram.com/cartelamsterdam/</t>
  </si>
  <si>
    <t>https://ra.co/promoters/39475</t>
  </si>
  <si>
    <t>Case a Chocs, Nueuchatel</t>
  </si>
  <si>
    <t>info@case-a-chocs.ch</t>
  </si>
  <si>
    <t>https://www.instagram.com/case_a_chocs/?hl=en</t>
  </si>
  <si>
    <t>https://ra.co/clubs/27389</t>
  </si>
  <si>
    <t>Channel Zero, Ljubljana</t>
  </si>
  <si>
    <t>info@ch0.org</t>
  </si>
  <si>
    <t>https://www.instagram.com/kudchannelzero/?hl=en-gb</t>
  </si>
  <si>
    <t>https://ra.co/clubs/10473</t>
  </si>
  <si>
    <t>Goa Club</t>
  </si>
  <si>
    <t>info@claudiococcoluto.com</t>
  </si>
  <si>
    <t>https://www.instagram.com/goaclubrome/</t>
  </si>
  <si>
    <t>Freeze (Liverpool)</t>
  </si>
  <si>
    <t>info@clubfreeze.co.uk</t>
  </si>
  <si>
    <t>https://www.instagram.com/freezeliverpool/</t>
  </si>
  <si>
    <t>Kaiku</t>
  </si>
  <si>
    <t>info@clubkaiku.fi</t>
  </si>
  <si>
    <t>https://www.instagram.com/clubkaiku/</t>
  </si>
  <si>
    <t>https://kaiku.club</t>
  </si>
  <si>
    <t>Der Weisse Hase, Berlin</t>
  </si>
  <si>
    <t>info@derweissehase.club</t>
  </si>
  <si>
    <t>https://www.instagram.com/der_weisse_hase_berlin/?hl=en</t>
  </si>
  <si>
    <t>https://ra.co/clubs/107593</t>
  </si>
  <si>
    <t>Disco Zwei, Mannheim</t>
  </si>
  <si>
    <t>info@disco-zwei.de</t>
  </si>
  <si>
    <t>https://www.instagram.com/disco_zwei/</t>
  </si>
  <si>
    <t>https://ra.co/clubs/27073</t>
  </si>
  <si>
    <t>Docks, Hamburg</t>
  </si>
  <si>
    <t>info@docks.de</t>
  </si>
  <si>
    <t>https://www.instagram.com/docks.hamburg/</t>
  </si>
  <si>
    <t>https://ra.co/clubs/33557</t>
  </si>
  <si>
    <t>EKKM, Tallinn</t>
  </si>
  <si>
    <t>info@ekkm.ee</t>
  </si>
  <si>
    <t>https://www.instagram.com/ekkmtallinn/</t>
  </si>
  <si>
    <t>https://ra.co/clubs/26763</t>
  </si>
  <si>
    <t>Electric Garden, Galway</t>
  </si>
  <si>
    <t>info@electricgalway.com</t>
  </si>
  <si>
    <t>https://www.instagram.com/electricgalway/?hl=en</t>
  </si>
  <si>
    <t>Folklor, Lausanne</t>
  </si>
  <si>
    <t>info@folklor.club</t>
  </si>
  <si>
    <t>https://www.instagram.com/folklor_club/?hl=en</t>
  </si>
  <si>
    <t>info@friedasbuexe.ch</t>
  </si>
  <si>
    <t>Galerie Kurzweil</t>
  </si>
  <si>
    <t>info@galerie-kurzweil.de</t>
  </si>
  <si>
    <t>https://www.instagram.com/galeriekurzweil/</t>
  </si>
  <si>
    <t>Grabenhalle, St.Gallen</t>
  </si>
  <si>
    <t>info@grabenhalle.ch</t>
  </si>
  <si>
    <t>https://www.instagram.com/grabenhallest.gallen/</t>
  </si>
  <si>
    <t>LA 3 Club, Valencia</t>
  </si>
  <si>
    <t>info@groovelives.com</t>
  </si>
  <si>
    <t>https://www.instagram.com/la3club/</t>
  </si>
  <si>
    <t>Spain (Valencia)</t>
  </si>
  <si>
    <t>Hoop /</t>
  </si>
  <si>
    <t>info@hoop.nu</t>
  </si>
  <si>
    <t>https://www.instagram.com/hoopmusic/</t>
  </si>
  <si>
    <t>Jaegar</t>
  </si>
  <si>
    <t>info@jaegeroslo.no</t>
  </si>
  <si>
    <t>https://www.instagram.com/jaegeroslo/</t>
  </si>
  <si>
    <t>https://jaeger.no</t>
  </si>
  <si>
    <t>Kalypso club, Zrce Beach, Croatia</t>
  </si>
  <si>
    <t>info@kalypso-zrce.com</t>
  </si>
  <si>
    <t>https://www.instagram.com/kalypsozrce/</t>
  </si>
  <si>
    <t>KAPITEL Bollwerk Club, Switzerland</t>
  </si>
  <si>
    <t>info@kapitel.ch</t>
  </si>
  <si>
    <t>https://www.instagram.com/intransformation.space/?__d=1%3Futm_source%3Dig_embed!</t>
  </si>
  <si>
    <t>Karrera Klub, Berlin</t>
  </si>
  <si>
    <t>info@karreraklub.de</t>
  </si>
  <si>
    <t>https://www.instagram.com/karrera_klub/</t>
  </si>
  <si>
    <t>La Cheetah</t>
  </si>
  <si>
    <t>Info</t>
  </si>
  <si>
    <t>info@lacheetahclub.co.uk</t>
  </si>
  <si>
    <t>https://www.instagram.com/lacheetahclub/</t>
  </si>
  <si>
    <t xml:space="preserve">La Rocca Ballroom, Belgium </t>
  </si>
  <si>
    <t>info@larocca.be</t>
  </si>
  <si>
    <t>https://www.instagram.com/laroccaclub/</t>
  </si>
  <si>
    <t>https://ra.co/clubs/2061</t>
  </si>
  <si>
    <t>Maassilo, Rotterdam
Factory 010, Rotterdam</t>
  </si>
  <si>
    <t>info@maassilo.com</t>
  </si>
  <si>
    <t>https://www.instagram.com/officialmaassilo/</t>
  </si>
  <si>
    <t>Cruise Terminal, Rotterdam</t>
  </si>
  <si>
    <t>info@maguise.nl</t>
  </si>
  <si>
    <t>https://www.instagram.com/CruiseTerminalRotterdam</t>
  </si>
  <si>
    <t>https://ra.co/clubs/82995</t>
  </si>
  <si>
    <t>Meakusma</t>
  </si>
  <si>
    <t>info@meakusma.org</t>
  </si>
  <si>
    <t>https://www.instagram.com/meakusma/</t>
  </si>
  <si>
    <t>INMOTION</t>
  </si>
  <si>
    <t>info@shinedoe.com</t>
  </si>
  <si>
    <t>https://www.instagram.com/inmotionmusic/</t>
  </si>
  <si>
    <t>Barbarella's Discotheque</t>
  </si>
  <si>
    <t>info@thegarden.hr</t>
  </si>
  <si>
    <t>https://www.instagram.com/barbarellasdiscotheque/</t>
  </si>
  <si>
    <t>https://ra.co/clubs/58189</t>
  </si>
  <si>
    <t>Green Store Door</t>
  </si>
  <si>
    <t>info@thegreendoorstore.co.uk</t>
  </si>
  <si>
    <t>https://www.instagram.com/greendoorstore/</t>
  </si>
  <si>
    <t>HiFi Club, Leeds</t>
  </si>
  <si>
    <t>info@thehificlub.co.uk</t>
  </si>
  <si>
    <t>https://www.instagram.com/hificlubleeds/?hl=en</t>
  </si>
  <si>
    <t>https://hifi-club.co.uk</t>
  </si>
  <si>
    <t>Flex /</t>
  </si>
  <si>
    <t>info@urbanartforms.com</t>
  </si>
  <si>
    <t>https://www.instagram.com/clubflexvienna/?hl=en</t>
  </si>
  <si>
    <t>https://flex.at</t>
  </si>
  <si>
    <t>Guggenheim Bilbao /</t>
  </si>
  <si>
    <t>informacion@guggenheim-bilbao.es</t>
  </si>
  <si>
    <t>https://www.instagram.com/guggenheimbilbao/</t>
  </si>
  <si>
    <t>https://guggenheim-bilbao.eus</t>
  </si>
  <si>
    <t>Kaffibarinn /</t>
  </si>
  <si>
    <t>kaffibar@gmail.com</t>
  </si>
  <si>
    <t>https://www.instagram.com/kaffibarinn/</t>
  </si>
  <si>
    <t>https://kaffibarinn.is</t>
  </si>
  <si>
    <t>Klokgebouw /</t>
  </si>
  <si>
    <t>klokgebouw@trudo.nl</t>
  </si>
  <si>
    <r>
      <rPr>
        <rFont val="Arial"/>
        <color rgb="FF1155CC"/>
        <sz val="10.0"/>
        <u/>
      </rPr>
      <t>www.instagram.com/klokgebouw</t>
    </r>
    <r>
      <rPr>
        <rFont val="Arial"/>
        <sz val="10.0"/>
      </rPr>
      <t xml:space="preserve"> </t>
    </r>
  </si>
  <si>
    <t>Dattera Til Hagen, Oslo</t>
  </si>
  <si>
    <t>kontakt@dattera.no</t>
  </si>
  <si>
    <t>https://www.instagram.com/datteratilhagen/</t>
  </si>
  <si>
    <t>https://ra.co/clubs/13730</t>
  </si>
  <si>
    <t>Hafen 2, Offenbach</t>
  </si>
  <si>
    <t>kontakt@hafen2.net</t>
  </si>
  <si>
    <t>https://www.instagram.com/hafen2.offenbach/</t>
  </si>
  <si>
    <t>Kosovo Electronic Music</t>
  </si>
  <si>
    <t>kosovoelectronicmusic@gmail.com</t>
  </si>
  <si>
    <r>
      <rPr>
        <rFont val="Arial"/>
        <color rgb="FF1155CC"/>
        <sz val="10.0"/>
        <u/>
      </rPr>
      <t>www.instagram.com/kosovoelectronicmusic</t>
    </r>
    <r>
      <rPr>
        <rFont val="Arial"/>
        <sz val="10.0"/>
      </rPr>
      <t xml:space="preserve"> </t>
    </r>
  </si>
  <si>
    <t>Let's Groove, Rotterdam</t>
  </si>
  <si>
    <t>letsgroove.events@gmail.com</t>
  </si>
  <si>
    <t>https://www.instagram.com/lets.groove.rotterdam/</t>
  </si>
  <si>
    <t>Café Oz Lille</t>
  </si>
  <si>
    <t>lille@cafe-oz.com</t>
  </si>
  <si>
    <t>https://www.instagram.com/cafeozlille/</t>
  </si>
  <si>
    <t>https://ra.co/clubs/105155</t>
  </si>
  <si>
    <t>liltonys@gmail.com</t>
  </si>
  <si>
    <t>Liquid Club, Malta</t>
  </si>
  <si>
    <t>liquidclubmalta@gmail.com</t>
  </si>
  <si>
    <t>https://www.instagram.com/liquidclubmalta/</t>
  </si>
  <si>
    <t>https://liquidmalta.com</t>
  </si>
  <si>
    <t>Masters Club, Zagreb</t>
  </si>
  <si>
    <t>masters.zagreb@gmail.com</t>
  </si>
  <si>
    <t>https://www.instagram.com/masters.zagreb</t>
  </si>
  <si>
    <t>Club Snafu (Closed)</t>
  </si>
  <si>
    <t>minival@live.com</t>
  </si>
  <si>
    <t>https://www.instagram.com/clubsnafu/</t>
  </si>
  <si>
    <t>DTM</t>
  </si>
  <si>
    <t>office@dtm.fi</t>
  </si>
  <si>
    <t>https://www.instagram.com/dtmhelsinki/</t>
  </si>
  <si>
    <t>https://ra.co/clubs/5873</t>
  </si>
  <si>
    <t>Flex Club, Vienna</t>
  </si>
  <si>
    <t>office@flex.at</t>
  </si>
  <si>
    <t>olanskii@jaegeroslo.no</t>
  </si>
  <si>
    <t>Fléda /</t>
  </si>
  <si>
    <t>pr@fleda.cz</t>
  </si>
  <si>
    <t>https://www.instagram.com/fledaclub/</t>
  </si>
  <si>
    <t>https://fleda.cz</t>
  </si>
  <si>
    <t>Bios Club, Athens</t>
  </si>
  <si>
    <t>press@bios.gr</t>
  </si>
  <si>
    <t>https://www.instagram.com/biosathens/</t>
  </si>
  <si>
    <t>https://ra.co/clubs/10598</t>
  </si>
  <si>
    <t>press@chapeaurouge.cz</t>
  </si>
  <si>
    <t>Atak</t>
  </si>
  <si>
    <t>programmering@atak.nl</t>
  </si>
  <si>
    <t>https://www.instagram.com/atak/</t>
  </si>
  <si>
    <t>https://ra.co/clubs/24627</t>
  </si>
  <si>
    <t>Batofar (closed)</t>
  </si>
  <si>
    <t>promo@batofar.fr</t>
  </si>
  <si>
    <t>https://www.instagram.com/batofar_paris/</t>
  </si>
  <si>
    <t>https://ra.co/clubs/3347</t>
  </si>
  <si>
    <t>Club Midi, Cluj</t>
  </si>
  <si>
    <t>Gabriel</t>
  </si>
  <si>
    <t>psaico@gmail.com</t>
  </si>
  <si>
    <t>https://www.instagram.com/clubmidi/</t>
  </si>
  <si>
    <t>https://www.instagram.com/clubmidi/?hl=en-gb</t>
  </si>
  <si>
    <t>Industry /</t>
  </si>
  <si>
    <t>rdz.prod@gmail.com</t>
  </si>
  <si>
    <t>https://www.instagram.com/industrymusic/</t>
  </si>
  <si>
    <t>Mecca Club, Prague</t>
  </si>
  <si>
    <t>reservation@mecca.cz</t>
  </si>
  <si>
    <t>https://www.instagram.com/meccaprague</t>
  </si>
  <si>
    <t>reservations@faustparis.fr</t>
  </si>
  <si>
    <t>Gpysy</t>
  </si>
  <si>
    <t>roustam4ever@gmail.com</t>
  </si>
  <si>
    <t>https://www.instagram.com/gypsytales.official/</t>
  </si>
  <si>
    <t>sales@cruiseterminalrotterdam.nl</t>
  </si>
  <si>
    <t>Bloc</t>
  </si>
  <si>
    <t>space@blocorganisation.com</t>
  </si>
  <si>
    <t>https://www.instagram.com/blocbarcelona/</t>
  </si>
  <si>
    <t>https://ra.co/promoters/2744</t>
  </si>
  <si>
    <t>Cocos Prive, Moldova</t>
  </si>
  <si>
    <t>twizted1326@gmail.com</t>
  </si>
  <si>
    <t>https://www.instagram.com/cocosprivemd/</t>
  </si>
  <si>
    <t>https://ra.co/clubs/44251</t>
  </si>
  <si>
    <t>Club Tunnel (Stefan), Novi Sad</t>
  </si>
  <si>
    <t>https://www.instagram.com/clubtunnel_/</t>
  </si>
  <si>
    <t>https://clubtunnel.rs/</t>
  </si>
  <si>
    <t>Beaver Works (Leeds)</t>
  </si>
  <si>
    <t>workmediacentre@gmail.com</t>
  </si>
  <si>
    <t>https://www.instagram.com/beaverworks.leeds/</t>
  </si>
  <si>
    <t>https://beaverworks.co.uk</t>
  </si>
  <si>
    <t>Utopia Castle Festival, Berlin</t>
  </si>
  <si>
    <t>utopiacastlefestival@gmail.com</t>
  </si>
  <si>
    <t>https://www.instagram.com/utopiaislandfestival/</t>
  </si>
  <si>
    <t>Electron Festival</t>
  </si>
  <si>
    <t>diffusion@electronfestival.ch</t>
  </si>
  <si>
    <t>https://www.instagram.com/electron_festival/?hl=en</t>
  </si>
  <si>
    <t>https://electronfestival.ch</t>
  </si>
  <si>
    <t>diffusion@headfun.ch</t>
  </si>
  <si>
    <t>Lapsus, Barcelona</t>
  </si>
  <si>
    <t>hello@lapsusfestival.cat</t>
  </si>
  <si>
    <t>https://www.instagram.com/lapsus_barcelona/?hl=en</t>
  </si>
  <si>
    <t>INTONAL, Sweden</t>
  </si>
  <si>
    <t>info@inkonst.com</t>
  </si>
  <si>
    <t>https://ionfestival.al</t>
  </si>
  <si>
    <t>Skye Live</t>
  </si>
  <si>
    <t>skyelive194@gmail.com</t>
  </si>
  <si>
    <t>https://www.instagram.com/skyelivefest/?hl=en</t>
  </si>
  <si>
    <t>https://skyelive.scot</t>
  </si>
  <si>
    <r>
      <rPr>
        <rFont val="Arial"/>
        <b/>
        <color rgb="FF000000"/>
        <sz val="10.0"/>
        <u/>
      </rPr>
      <t>Elita Festival</t>
    </r>
    <r>
      <rPr>
        <rFont val="Arial"/>
        <b/>
        <color rgb="FF000000"/>
        <sz val="10.0"/>
        <u/>
      </rPr>
      <t>, Milan</t>
    </r>
  </si>
  <si>
    <t>info@elitamilano.org</t>
  </si>
  <si>
    <t>La Magnifique Society, Paris</t>
  </si>
  <si>
    <t>Michiel van Broeckhuysen (Marketing Manager at AOA)</t>
  </si>
  <si>
    <t>info@lamagnifiquesociety.com</t>
  </si>
  <si>
    <t>https://www.instagram.com/lamagnifiquesociety/</t>
  </si>
  <si>
    <t>Polarise Festival, Austria</t>
  </si>
  <si>
    <t>oscars-inc@hotmail.co.uk</t>
  </si>
  <si>
    <t>Springfestival, Austria</t>
  </si>
  <si>
    <t>hauser@helmut-list-halle.com</t>
  </si>
  <si>
    <t>https://www.instagram.com/springfestivalgraz/</t>
  </si>
  <si>
    <t>https://springfestival.at</t>
  </si>
  <si>
    <t>info-reply@secretsolstice.is</t>
  </si>
  <si>
    <t>Dancity</t>
  </si>
  <si>
    <t>info@dancity.it</t>
  </si>
  <si>
    <t>https://www.instagram.com/dancityfestival</t>
  </si>
  <si>
    <r>
      <rPr>
        <rFont val="Arial"/>
        <b/>
        <color rgb="FF000000"/>
        <sz val="10.0"/>
        <u/>
      </rPr>
      <t>EOS Festival</t>
    </r>
    <r>
      <rPr>
        <rFont val="Arial"/>
        <b/>
        <color rgb="FF000000"/>
        <sz val="10.0"/>
        <u/>
      </rPr>
      <t>, Germany</t>
    </r>
  </si>
  <si>
    <t>info@eos-festival.de</t>
  </si>
  <si>
    <t>https://www.instagram.com/eos.festival/</t>
  </si>
  <si>
    <t>Kamehameha Festival, Offenberg, Germany</t>
  </si>
  <si>
    <t>info@kamehameha-festival.de</t>
  </si>
  <si>
    <t>https://www.instagram.com/kamehamehafestival.official/</t>
  </si>
  <si>
    <t>https://ra.co/events/1684358</t>
  </si>
  <si>
    <t>info@secretsolstice.is</t>
  </si>
  <si>
    <t>Svojšice Festival, Czech Republic</t>
  </si>
  <si>
    <t>info@svojsice.cz</t>
  </si>
  <si>
    <t>https://www.instagram.com/svojsice_festival/</t>
  </si>
  <si>
    <t>https://sw4festival.com</t>
  </si>
  <si>
    <t>Spikey</t>
  </si>
  <si>
    <t>spikeytee@gmail.com</t>
  </si>
  <si>
    <t>Klangtherapie Festival</t>
  </si>
  <si>
    <t>anfragen@klangtherapie-festival.de</t>
  </si>
  <si>
    <t>https://kristalclub.ro</t>
  </si>
  <si>
    <r>
      <rPr>
        <rFont val="Arial"/>
        <b/>
        <color rgb="FF000000"/>
        <sz val="10.0"/>
        <u/>
      </rPr>
      <t>Blissfields</t>
    </r>
    <r>
      <rPr>
        <rFont val="Arial"/>
        <b/>
        <color rgb="FF000000"/>
        <sz val="10.0"/>
        <u/>
      </rPr>
      <t>, Toronto</t>
    </r>
  </si>
  <si>
    <t>endlessloveshow@gmail.com</t>
  </si>
  <si>
    <t>https://www.instagram.com/blissfields/</t>
  </si>
  <si>
    <t>https://blissfields.co.uk</t>
  </si>
  <si>
    <t>CONTRE-TEMPS FESTIVAL</t>
  </si>
  <si>
    <t>hello@contre-temps.net</t>
  </si>
  <si>
    <t>https://www.instagram.com/CONTRETEMPSFESTIVAL</t>
  </si>
  <si>
    <t>https://contretemps-festival.com</t>
  </si>
  <si>
    <t>Homespun, Belfast</t>
  </si>
  <si>
    <t>homespun@polkgeorgia.com</t>
  </si>
  <si>
    <t>https://www.instagram.com/homespunsoundsystem/</t>
  </si>
  <si>
    <t>Electric Love</t>
  </si>
  <si>
    <t>really need a direct contact for this</t>
  </si>
  <si>
    <t>info@electriclove.at</t>
  </si>
  <si>
    <t>https://www.instagram.com/electriclovefestival/</t>
  </si>
  <si>
    <t>Austria (Salzburg)</t>
  </si>
  <si>
    <t>info@electriclovemusicfestival.com</t>
  </si>
  <si>
    <t>FAT FAT FAT Festival</t>
  </si>
  <si>
    <t>info@fatfatfatfestival.it</t>
  </si>
  <si>
    <t>https://www.instagram.com/fatfatfatfestival/</t>
  </si>
  <si>
    <t>info@feel-festival.de</t>
  </si>
  <si>
    <t>https://festfestival.pl</t>
  </si>
  <si>
    <t>HER DAMIT Festival</t>
  </si>
  <si>
    <t>info@herdamitfestival.com</t>
  </si>
  <si>
    <t>https://www.instagram.com/herdamitfestival/?hl=en</t>
  </si>
  <si>
    <t>info@ostendbeach.be</t>
  </si>
  <si>
    <t>Barn on the Farm</t>
  </si>
  <si>
    <t>Josh</t>
  </si>
  <si>
    <t>jsanger.film@gmail.com</t>
  </si>
  <si>
    <t>https://www.instagram.com/barnonthefarm/</t>
  </si>
  <si>
    <t>https://barnonthefarm.co.uk</t>
  </si>
  <si>
    <t>DIapason Festival</t>
  </si>
  <si>
    <t>postiglionedavide@live.it</t>
  </si>
  <si>
    <t>Back Of Beyond Festival</t>
  </si>
  <si>
    <t>team@backofbeyondfestival.co.uk</t>
  </si>
  <si>
    <t>https://www.instagram.com/bobfestival/</t>
  </si>
  <si>
    <t>FestEvol (August)</t>
  </si>
  <si>
    <t>clubevol@gmail.com</t>
  </si>
  <si>
    <t>https://www.instagram.com/festevol/</t>
  </si>
  <si>
    <t>https://festival-ete.qc.ca</t>
  </si>
  <si>
    <t>Lindisfarne Festival</t>
  </si>
  <si>
    <t>Conleth</t>
  </si>
  <si>
    <t>conleth@lindisfarnefestival.com</t>
  </si>
  <si>
    <t>https://www.instagram.com/lindisfarnefest/?hl=en-gb</t>
  </si>
  <si>
    <t>Hexenwerk Festival</t>
  </si>
  <si>
    <t>contacthibernation@gmail.com</t>
  </si>
  <si>
    <t>https://www.instagram.com/hexenwerk_festival/?hl=en</t>
  </si>
  <si>
    <t>Andorra</t>
  </si>
  <si>
    <t>https://hideandseekfestival.com</t>
  </si>
  <si>
    <t>Experiment Intrinsic</t>
  </si>
  <si>
    <t>Vincent Morris</t>
  </si>
  <si>
    <t>experimentintrinsic@gmail.com</t>
  </si>
  <si>
    <t>https://www.instagram.com/ExperimentIntrinsic</t>
  </si>
  <si>
    <t>https://extrema-outdoor.be</t>
  </si>
  <si>
    <t>info@festivalforte.com</t>
  </si>
  <si>
    <t>https://festivalforte.com</t>
  </si>
  <si>
    <t>Nachtdigital Festival, Berlin</t>
  </si>
  <si>
    <t>info@nachtdigital.de</t>
  </si>
  <si>
    <t>https://www.instagram.com/nachtdigital/</t>
  </si>
  <si>
    <t>https://namefestival.com</t>
  </si>
  <si>
    <t>Paradigm Festival, Netherlands</t>
  </si>
  <si>
    <t>info@paradigm050.com</t>
  </si>
  <si>
    <t>https://www.instagram.com/paradigmfestival/</t>
  </si>
  <si>
    <t>Stekker, Netherlands</t>
  </si>
  <si>
    <t>info@stekker.nl</t>
  </si>
  <si>
    <t>https://www.instagram.com/ssstkr/?hl=en</t>
  </si>
  <si>
    <t>momatias@gmail.com</t>
  </si>
  <si>
    <t>post@hexenwerk-festival.com</t>
  </si>
  <si>
    <t>TAKTFAKT, Iceland</t>
  </si>
  <si>
    <t>taktfakt2016@gmail.com</t>
  </si>
  <si>
    <t>https://sxmsxm.com</t>
  </si>
  <si>
    <t>Equinox Festival</t>
  </si>
  <si>
    <t>Vicky Ellison</t>
  </si>
  <si>
    <t>equinoxfestivalinfo@gmail.com</t>
  </si>
  <si>
    <t>https://www.instagram.com/equinoxfestivaluk/</t>
  </si>
  <si>
    <t>https://escapademf.com</t>
  </si>
  <si>
    <t>Name Festival, France</t>
  </si>
  <si>
    <t>infos@lenamefestival.com</t>
  </si>
  <si>
    <t>https://www.instagram.com/namefestival/</t>
  </si>
  <si>
    <t>France (Lille)</t>
  </si>
  <si>
    <t>Mugako Festival, Spain</t>
  </si>
  <si>
    <t>mugakofestival@gmail.com</t>
  </si>
  <si>
    <t>https://www.instagram.com/mugakofestival/?hl=en</t>
  </si>
  <si>
    <r>
      <rPr>
        <rFont val="Arial"/>
        <b/>
        <color rgb="FF000000"/>
        <sz val="10.0"/>
        <u/>
      </rPr>
      <t>Backslash Festival</t>
    </r>
    <r>
      <rPr>
        <rFont val="Arial"/>
        <b/>
        <color rgb="FF000000"/>
        <sz val="10.0"/>
        <u/>
      </rPr>
      <t>, Switzerland</t>
    </r>
  </si>
  <si>
    <t>booking@backslashfestival.com</t>
  </si>
  <si>
    <t>https://www.instagram.com/backslash.festival/</t>
  </si>
  <si>
    <t>Backslash Festival</t>
  </si>
  <si>
    <t>info@backslashfestival.com</t>
  </si>
  <si>
    <t>https://www.instagram.com/BackslashFestival</t>
  </si>
  <si>
    <t>Brox Festival</t>
  </si>
  <si>
    <t>hello@broxfestival.com</t>
  </si>
  <si>
    <t>https://www.instagram.com/broxfestival/</t>
  </si>
  <si>
    <t>Festival Spectaculare</t>
  </si>
  <si>
    <t>bohacovakatarina@gmail.com</t>
  </si>
  <si>
    <t>Tauron Nowa Muzyka, Poland</t>
  </si>
  <si>
    <t>booking@festiwalnowamuzyka.pl</t>
  </si>
  <si>
    <t>https://www.instagram.com/nowa_muzyka/?hl=en</t>
  </si>
  <si>
    <t>booking@springfestival.at</t>
  </si>
  <si>
    <t>islandoflove</t>
  </si>
  <si>
    <t>boutique.rave@gmail.com</t>
  </si>
  <si>
    <t>Murmur Festival, Romania</t>
  </si>
  <si>
    <t>https://www.instagram.com/murmurfestival/</t>
  </si>
  <si>
    <t>https://musiconfestival.nl</t>
  </si>
  <si>
    <t>Ether</t>
  </si>
  <si>
    <t>etherofficial.contact@gmail.com</t>
  </si>
  <si>
    <r>
      <rPr>
        <rFont val="Arial"/>
        <b/>
        <color rgb="FF000000"/>
        <sz val="10.0"/>
        <u/>
      </rPr>
      <t>Beat Hotel</t>
    </r>
    <r>
      <rPr>
        <rFont val="Arial"/>
        <b/>
        <color rgb="FF000000"/>
        <sz val="10.0"/>
        <u/>
      </rPr>
      <t>, Ibiza</t>
    </r>
  </si>
  <si>
    <t>hello@beat-hotel.com</t>
  </si>
  <si>
    <t>https://www.instagram.com/beat_hotel/</t>
  </si>
  <si>
    <t>Monticule Festival, France</t>
  </si>
  <si>
    <t>hello@monticulefestival.com</t>
  </si>
  <si>
    <t>https://www.instagram.com/monticulefestival/</t>
  </si>
  <si>
    <t>Lisboa Electronica</t>
  </si>
  <si>
    <t>info.lisboaelectronica@gmail.com</t>
  </si>
  <si>
    <t>https://www.instagram.com/lisboaelectronica/</t>
  </si>
  <si>
    <r>
      <rPr>
        <rFont val="Arial"/>
        <b/>
        <color rgb="FF000000"/>
        <sz val="10.0"/>
        <u/>
      </rPr>
      <t>Barrakud Festival</t>
    </r>
    <r>
      <rPr>
        <rFont val="Arial"/>
        <b/>
        <color rgb="FF000000"/>
        <sz val="10.0"/>
        <u/>
      </rPr>
      <t>, Croati</t>
    </r>
  </si>
  <si>
    <t>info@barrakud.com</t>
  </si>
  <si>
    <t>https://www.instagram.com/barrakud_official/?hl=en-gb</t>
  </si>
  <si>
    <t>https://barrakud.com</t>
  </si>
  <si>
    <t>B my Lake Festival</t>
  </si>
  <si>
    <t>info@bmylake.hu</t>
  </si>
  <si>
    <t>https://www.instagram.com/bmylakefestival/</t>
  </si>
  <si>
    <t>https://bmylakefestival.com</t>
  </si>
  <si>
    <t>Fasma Festival</t>
  </si>
  <si>
    <t>info@fasmafestival.com</t>
  </si>
  <si>
    <t>https://www.instagram.com/FasmaFestival</t>
  </si>
  <si>
    <t>Semibreve, Portugal</t>
  </si>
  <si>
    <t>info@festivalsemibreve.com</t>
  </si>
  <si>
    <t>https://www.instagram.com/semibreve/?hl=en</t>
  </si>
  <si>
    <t>https://semibreve.pt</t>
  </si>
  <si>
    <t>Winterworld Festival, Germany</t>
  </si>
  <si>
    <t>info@i-motion.ag</t>
  </si>
  <si>
    <t>info@moondancefest.com</t>
  </si>
  <si>
    <t>https://www.instagram.com/moondancefestival/</t>
  </si>
  <si>
    <t>https://moovinfestival.com</t>
  </si>
  <si>
    <t>info@nachtiville.com</t>
  </si>
  <si>
    <t>https://www.instagram.com/nachtiville/</t>
  </si>
  <si>
    <t>Playout! Festival, Belgium</t>
  </si>
  <si>
    <t>info@playout.be</t>
  </si>
  <si>
    <t>Plisskënlab, Greece</t>
  </si>
  <si>
    <t>info@plisskenlab.com</t>
  </si>
  <si>
    <t>https://www.instagram.com/plisskenfest/?hl=en</t>
  </si>
  <si>
    <t>info@reaktorevents.nl</t>
  </si>
  <si>
    <t>https://kilifinewyear.com</t>
  </si>
  <si>
    <t>Rokolectiv Festival, Romania</t>
  </si>
  <si>
    <t>info@rokolectiv.ro</t>
  </si>
  <si>
    <t>https://www.instagram.com/rokolectivfestival/</t>
  </si>
  <si>
    <t>https://rokolectiv.ro</t>
  </si>
  <si>
    <t>Ruis Festival, Netherlands</t>
  </si>
  <si>
    <t>info@ruisfestival.nl</t>
  </si>
  <si>
    <t>https://www.instagram.com/ruisfestival/?hl=en</t>
  </si>
  <si>
    <t>Sacred Ground, Germany</t>
  </si>
  <si>
    <t>Maximillian</t>
  </si>
  <si>
    <t>info@sacredground.de</t>
  </si>
  <si>
    <t>https://www.instagram.com/sacred_ground_festival/</t>
  </si>
  <si>
    <t>https://sacredground-festival.de</t>
  </si>
  <si>
    <t>Stop Making Sense, Croatia</t>
  </si>
  <si>
    <t>info@stopmakingsense.eu</t>
  </si>
  <si>
    <t>https://www.instagram.com/smsfestival/?hl=en-gb</t>
  </si>
  <si>
    <t>https://stopmakingsense.eu</t>
  </si>
  <si>
    <t>STRP, Netherlands</t>
  </si>
  <si>
    <t>info@strp.nl</t>
  </si>
  <si>
    <t>https://www.instagram.com/strpeindhoven/?hl=en</t>
  </si>
  <si>
    <t>Suncebeat Festival, Croatia</t>
  </si>
  <si>
    <t>info@suncebeat.com</t>
  </si>
  <si>
    <t>https://www.instagram.com/suncebeat/</t>
  </si>
  <si>
    <t>https://suncebeat.com</t>
  </si>
  <si>
    <t>Welcome to the Future, Netherlands</t>
  </si>
  <si>
    <t>info@welcometothefuture.nl</t>
  </si>
  <si>
    <t>https://www.instagram.com/westcoastweekender/</t>
  </si>
  <si>
    <t>https://welcometothefuture.nl</t>
  </si>
  <si>
    <t>World Wide Warsaw, Poland</t>
  </si>
  <si>
    <t>info@wurzelfestival.de</t>
  </si>
  <si>
    <t>InnerSound New Arts Festival</t>
  </si>
  <si>
    <t>innersound.festival@gmail.com</t>
  </si>
  <si>
    <t>https://www.instagram.com/innersoundfestival</t>
  </si>
  <si>
    <t>https://insideoutfestival.co.uk</t>
  </si>
  <si>
    <t>Klangkost</t>
  </si>
  <si>
    <t>klangkostrecords@gmail.com</t>
  </si>
  <si>
    <t>https://krake-festival.de</t>
  </si>
  <si>
    <t>MIT DIR - Festival, Germany</t>
  </si>
  <si>
    <t>kontakt@mit-dir-festival.de</t>
  </si>
  <si>
    <t>https://www.instagram.com/mitdirfestival</t>
  </si>
  <si>
    <t>Up To Date Festival, Poland</t>
  </si>
  <si>
    <t>kontakt@uptodate.pl</t>
  </si>
  <si>
    <t>https://www.instagram.com/uptodatefestival/</t>
  </si>
  <si>
    <t>https://uptodatefestival.com</t>
  </si>
  <si>
    <t>La Chinerie Festival, Paris</t>
  </si>
  <si>
    <t>lachinerie.contact@gmail.com</t>
  </si>
  <si>
    <t>https://www.instagram.com/lachineriefest/</t>
  </si>
  <si>
    <t>Horizon Festival, France</t>
  </si>
  <si>
    <t>Kirsty</t>
  </si>
  <si>
    <t>laurendhorizon@gmail.com</t>
  </si>
  <si>
    <t>https://www.instagram.com/horizonfestival31/?hl=en</t>
  </si>
  <si>
    <t>https://horstartsandmusic.be</t>
  </si>
  <si>
    <t>Lunasa Festival</t>
  </si>
  <si>
    <t>lunasafestival@gmail.com</t>
  </si>
  <si>
    <t>Macki Music Festival, France</t>
  </si>
  <si>
    <t>mackimusicfestival@gmail.com</t>
  </si>
  <si>
    <t>https://www.instagram.com/mackimusicfestival</t>
  </si>
  <si>
    <t>https://magneticfields.org</t>
  </si>
  <si>
    <r>
      <rPr>
        <rFont val="Arial"/>
        <b/>
        <color rgb="FF000000"/>
        <sz val="10.0"/>
        <u/>
      </rPr>
      <t>Family Piknik Festival</t>
    </r>
    <r>
      <rPr>
        <rFont val="Arial"/>
        <b/>
        <color rgb="FF000000"/>
        <sz val="10.0"/>
        <u/>
      </rPr>
      <t>, France</t>
    </r>
  </si>
  <si>
    <t>Ludo</t>
  </si>
  <si>
    <t>media@familypiknik.com</t>
  </si>
  <si>
    <t>https://www.instagram.com/familypiknikofc/?hl=en</t>
  </si>
  <si>
    <t>MIF</t>
  </si>
  <si>
    <t>musicinsidefestival@gmail.com</t>
  </si>
  <si>
    <t>https://mintfestival.co.uk</t>
  </si>
  <si>
    <t>Shotgun Festival, Czech Republic</t>
  </si>
  <si>
    <t>neo.violence85@gmail.com</t>
  </si>
  <si>
    <t>https://www.instagram.com/shtgnfestival/?hl=en</t>
  </si>
  <si>
    <t>Hyperreality</t>
  </si>
  <si>
    <t>office@grelleforelle.com</t>
  </si>
  <si>
    <t>https://igloofest.ca</t>
  </si>
  <si>
    <t>Pressure Festival, Austria</t>
  </si>
  <si>
    <t>office@pressure.at</t>
  </si>
  <si>
    <t>https://www.instagram.com/pressure_festival/?locale=en-GB&amp;hl=en</t>
  </si>
  <si>
    <t>Ironik Electronik Sardinia</t>
  </si>
  <si>
    <t>piknikelectroniksardinia@europe.com</t>
  </si>
  <si>
    <t>Ostrov Festival, Ukraine</t>
  </si>
  <si>
    <t>press@qievdance.com</t>
  </si>
  <si>
    <t>https://www.instagram.com/ostrov.festival/?hl=en</t>
  </si>
  <si>
    <t xml:space="preserve">Ukraine </t>
  </si>
  <si>
    <t>Serendubity, Berlin</t>
  </si>
  <si>
    <t>serendubityfestival@gmail.com</t>
  </si>
  <si>
    <t>https://www.instagram.com/serendubity/</t>
  </si>
  <si>
    <t>Sigma Team, Greece</t>
  </si>
  <si>
    <t>sigma@sigmaevents.com</t>
  </si>
  <si>
    <t>Southern Soul Festival, Montenegro</t>
  </si>
  <si>
    <t>southernsoulfestival@gmail.com</t>
  </si>
  <si>
    <t>https://www.instagram.com/southernsoulfestival/?hl=en-gb</t>
  </si>
  <si>
    <t>Montenegro</t>
  </si>
  <si>
    <t>Le Verger</t>
  </si>
  <si>
    <t>tpltcollective@gmail.com</t>
  </si>
  <si>
    <t>https://leedsfestival.com</t>
  </si>
  <si>
    <t>Tribe, Brazil</t>
  </si>
  <si>
    <t>tribe@tribe.art.br</t>
  </si>
  <si>
    <t>Turku Modern Festival, Finland</t>
  </si>
  <si>
    <t>turkumodernfestival@gmail.com</t>
  </si>
  <si>
    <t>https://www.instagram.com/turkumodern/?hl=en</t>
  </si>
  <si>
    <t>Uno Music Festival, Spain</t>
  </si>
  <si>
    <t>unomusicfestzgz@gmail.com</t>
  </si>
  <si>
    <t>Kube</t>
  </si>
  <si>
    <t>83@kubehotel.com</t>
  </si>
  <si>
    <t>Coconuts</t>
  </si>
  <si>
    <t>marketing@coconuts.it</t>
  </si>
  <si>
    <t>Santos Rab, Croatia</t>
  </si>
  <si>
    <t>santosbeachbar@gmail.com</t>
  </si>
  <si>
    <t>https://www.instagram.com/santosbeachclub/?hl=en</t>
  </si>
  <si>
    <t>Analogical Force</t>
  </si>
  <si>
    <t>analogicalforce@gmail.com</t>
  </si>
  <si>
    <t>https://www.instagram.com/AnalogicalForce</t>
  </si>
  <si>
    <t>Anonymous Party People</t>
  </si>
  <si>
    <t>anonymouspartypeoplenl@gmail.com</t>
  </si>
  <si>
    <t>https://www.instagram.com/anonymouspartypeople/</t>
  </si>
  <si>
    <t>Anti Social Acid Club</t>
  </si>
  <si>
    <t>antisocialacidclub@gmail.com</t>
  </si>
  <si>
    <t>https://www.instagram.com/antisocialacidclub/</t>
  </si>
  <si>
    <t>Aperipulp</t>
  </si>
  <si>
    <t>aperipulp@gmail.com</t>
  </si>
  <si>
    <r>
      <rPr>
        <color rgb="FF1155CC"/>
        <sz val="10.0"/>
        <u/>
      </rPr>
      <t>https://instagram.com/aperipulp</t>
    </r>
  </si>
  <si>
    <t>Aradhya</t>
  </si>
  <si>
    <t>aradhya_@hotmail.com</t>
  </si>
  <si>
    <t>https://www.instagram.com/aradhya/</t>
  </si>
  <si>
    <t>Aristīds /</t>
  </si>
  <si>
    <t>aristidsbar@gmail.com</t>
  </si>
  <si>
    <t>https://www.instagram.com/aristidsmusic</t>
  </si>
  <si>
    <t>Art you out</t>
  </si>
  <si>
    <t>artyouout@hotmail.fr</t>
  </si>
  <si>
    <t>https://www.instagram.com/artyouout/</t>
  </si>
  <si>
    <t>Arupa Music</t>
  </si>
  <si>
    <t>arupamusic@hotmail.com</t>
  </si>
  <si>
    <r>
      <rPr>
        <color rgb="FF1155CC"/>
        <sz val="10.0"/>
        <u/>
      </rPr>
      <t>https://instagram.com/arupamusic</t>
    </r>
  </si>
  <si>
    <t>Cantieri Sonori</t>
  </si>
  <si>
    <t>ass.cantierisonori@gmail.com</t>
  </si>
  <si>
    <t>https://www.instagram.com/cantierisonori/</t>
  </si>
  <si>
    <t>Astra Space Travel</t>
  </si>
  <si>
    <r>
      <rPr>
        <color rgb="FF1155CC"/>
        <sz val="10.0"/>
        <u/>
      </rPr>
      <t>astraofficecontact@gmail.com</t>
    </r>
  </si>
  <si>
    <r>
      <rPr>
        <color rgb="FF1155CC"/>
        <sz val="10.0"/>
        <u/>
      </rPr>
      <t>https://instagram.com/astraspacetravel</t>
    </r>
  </si>
  <si>
    <t>Audio LDN</t>
  </si>
  <si>
    <t>audioldn@gmail.com</t>
  </si>
  <si>
    <t>https://www.instagram.com/audioldn/</t>
  </si>
  <si>
    <t>audioluxdjpromos@gmail.com</t>
  </si>
  <si>
    <r>
      <rPr>
        <color rgb="FF1155CC"/>
        <sz val="10.0"/>
        <u/>
      </rPr>
      <t>https://instagram.com/astraspacetravel</t>
    </r>
  </si>
  <si>
    <t>Axe On Wax</t>
  </si>
  <si>
    <t>axeonwaxrecords@gmail.com</t>
  </si>
  <si>
    <t>https://www.instagram.com/axeonwax</t>
  </si>
  <si>
    <t>Basic Movement</t>
  </si>
  <si>
    <t>basicmovement.asso@gmail.com</t>
  </si>
  <si>
    <t>https://www.instagram.com/basicmovement/</t>
  </si>
  <si>
    <t>Bastardo Electrico</t>
  </si>
  <si>
    <t>bastardoelectrico@gmail.com</t>
  </si>
  <si>
    <t>https://www.instagram.com/bastardoelectrico/</t>
  </si>
  <si>
    <t>By Day By Night</t>
  </si>
  <si>
    <t>bdbnevents@gmail.com</t>
  </si>
  <si>
    <t>https://www.instagram.com/bydaybynight/</t>
  </si>
  <si>
    <t>Beat Kollektiv</t>
  </si>
  <si>
    <t>beatkollektiv@googlemail.com</t>
  </si>
  <si>
    <t>https://www.instagram.com/beatkollektiv/</t>
  </si>
  <si>
    <t>Arcimilano</t>
  </si>
  <si>
    <t>beltrame@arci.it</t>
  </si>
  <si>
    <t>https://www.instagram.com/arcimilano/</t>
  </si>
  <si>
    <t>Berlin Bass Collective</t>
  </si>
  <si>
    <t>berlinbasscollective@gmail.com</t>
  </si>
  <si>
    <t>https://www.instagram.com/berlinbasscollective/</t>
  </si>
  <si>
    <t>Big Dish Go</t>
  </si>
  <si>
    <t>bigdishgomusic@gmail.com</t>
  </si>
  <si>
    <t>https://www.instagram.com/bigdishgo/</t>
  </si>
  <si>
    <t>BLACK (TECHNO)</t>
  </si>
  <si>
    <t>blacktechno.ge@gmail.com</t>
  </si>
  <si>
    <t>https://www.instagram.com/blacktechno/</t>
  </si>
  <si>
    <t>https://www.instagram.com/bestworksbooking/</t>
  </si>
  <si>
    <t>Kids Love Wax</t>
  </si>
  <si>
    <t>booking@kidslovewax.com</t>
  </si>
  <si>
    <t>https://www.instagram.com/kidslovewax/</t>
  </si>
  <si>
    <t>BRAAF</t>
  </si>
  <si>
    <t>braaf.events@gmail.com</t>
  </si>
  <si>
    <t>https://www.instagram.com/braaf_records/</t>
  </si>
  <si>
    <t>Behind The Stage</t>
  </si>
  <si>
    <t>btsinfopl@gmail.com</t>
  </si>
  <si>
    <t>https://www.instagram.com/behindthestage/</t>
  </si>
  <si>
    <t>bump.</t>
  </si>
  <si>
    <t>bump.berlin@gmail.com</t>
  </si>
  <si>
    <t>https://www.instagram.com/bumpmusic/</t>
  </si>
  <si>
    <t>Canal Auditif</t>
  </si>
  <si>
    <t>canalauditif@gmail.com</t>
  </si>
  <si>
    <t>https://www.instagram.com/canalauditif/</t>
  </si>
  <si>
    <t>Closer Milan</t>
  </si>
  <si>
    <t>closerpartymilano@gmail.com</t>
  </si>
  <si>
    <t>https://www.instagram.com/closer_milano/?hl=en</t>
  </si>
  <si>
    <t>Club &amp; Soda / Balax Club</t>
  </si>
  <si>
    <t>clubandsoda@gmail.com</t>
  </si>
  <si>
    <t>https://www.instagram.com/balaxclub/</t>
  </si>
  <si>
    <t>clubsotu</t>
  </si>
  <si>
    <t>clubsotu@gmail.com</t>
  </si>
  <si>
    <t>https://www.instagram.com/clubsotu/</t>
  </si>
  <si>
    <t>Hors-sol, Paris</t>
  </si>
  <si>
    <t>collectif.horssol@gmail.com</t>
  </si>
  <si>
    <t>https://www.instagram.com/hors_sol/?hl=en</t>
  </si>
  <si>
    <t>GALA ELECTRONIQUE</t>
  </si>
  <si>
    <t>communitysorbonne@gmail.com</t>
  </si>
  <si>
    <t>https://www.instagram.com/legalaelectronique/</t>
  </si>
  <si>
    <t>Alter-Paname</t>
  </si>
  <si>
    <t>contact.auparis80@yahoo.fr</t>
  </si>
  <si>
    <t>https://www.instagram.com/alter.paname/</t>
  </si>
  <si>
    <t>Beef records</t>
  </si>
  <si>
    <t>contact@beefrecords.net</t>
  </si>
  <si>
    <t>https://www.instagram.com/beefrecords/</t>
  </si>
  <si>
    <t>DEMENT3D</t>
  </si>
  <si>
    <t>contact@dement3d.fr</t>
  </si>
  <si>
    <t>https://www.instagram.com/dement3drecords/?hl=en-gb</t>
  </si>
  <si>
    <t>HAIKU, Paris</t>
  </si>
  <si>
    <t>contact@hai-ku.fr</t>
  </si>
  <si>
    <t>https://www.instagram.com/haiku_paris/</t>
  </si>
  <si>
    <t>Horde Paris</t>
  </si>
  <si>
    <t>contact@hordeparis.fr</t>
  </si>
  <si>
    <t>https://www.instagram.com/horde.paris/?hl=en</t>
  </si>
  <si>
    <t>Late Night Burners, Amsterdam</t>
  </si>
  <si>
    <r>
      <rPr>
        <rFont val="Arial"/>
        <color rgb="FF1155CC"/>
        <sz val="10.0"/>
        <u/>
      </rPr>
      <t>www.instagram.com/latenightburners</t>
    </r>
    <r>
      <rPr>
        <rFont val="Arial"/>
        <sz val="10.0"/>
      </rPr>
      <t xml:space="preserve"> </t>
    </r>
  </si>
  <si>
    <t>Longevity Festival, France</t>
  </si>
  <si>
    <t>contact@longevity-festival.com</t>
  </si>
  <si>
    <t>https://www.instagram.com/longevityfestival/</t>
  </si>
  <si>
    <t>Loose Lips, London</t>
  </si>
  <si>
    <t>contact@loose-lips.co.uk</t>
  </si>
  <si>
    <t>https://www.instagram.com/looselipsevents/</t>
  </si>
  <si>
    <t>Lost In A Moment, London</t>
  </si>
  <si>
    <t>contact@lostinamoment.com</t>
  </si>
  <si>
    <t>https://www.instagram.com/lostinamoment_official/</t>
  </si>
  <si>
    <t>Fée Croquer</t>
  </si>
  <si>
    <t>contactfeecroquer@gmail.com</t>
  </si>
  <si>
    <t>https://www.instagram.com/feecroquer/</t>
  </si>
  <si>
    <t>Destination House</t>
  </si>
  <si>
    <t>David A.R</t>
  </si>
  <si>
    <t>dee_jay101@hotmail.co.uk</t>
  </si>
  <si>
    <t>https://www.instagram.com/DestinationHouse</t>
  </si>
  <si>
    <t>demain.kollectiv@gmail.com</t>
  </si>
  <si>
    <t>dement3dparty@gmail.com</t>
  </si>
  <si>
    <t>Lowercase Events London</t>
  </si>
  <si>
    <t>dharms@lowercaseevents.co.uk</t>
  </si>
  <si>
    <t>https://www.instagram.com/lowercaseevents/?hl=en</t>
  </si>
  <si>
    <t>DIE Limerick</t>
  </si>
  <si>
    <t>dielimerick@gmail.com</t>
  </si>
  <si>
    <t>https://www.instagram.com/DIELimerick</t>
  </si>
  <si>
    <t>Digger's Delight</t>
  </si>
  <si>
    <t>diggersdelightparis@gmail.com</t>
  </si>
  <si>
    <t>https://www.instagram.com/DiggersDelight</t>
  </si>
  <si>
    <t>Disco Positivo</t>
  </si>
  <si>
    <t>discopositivobcn@gmail.com</t>
  </si>
  <si>
    <t>https://www.instagram.com/DiscoPositivo</t>
  </si>
  <si>
    <t>Discotekken</t>
  </si>
  <si>
    <t>discotekken@gmail.com</t>
  </si>
  <si>
    <t>https://www.instagram.com/Discotekken</t>
  </si>
  <si>
    <t>Distopia Club</t>
  </si>
  <si>
    <t>distopiaclub@gmail.com</t>
  </si>
  <si>
    <t>https://www.instagram.com/DistopiaClub</t>
  </si>
  <si>
    <t>Distrikt Paris</t>
  </si>
  <si>
    <t>Bassam Ilabdi</t>
  </si>
  <si>
    <t>distrikt.paris@gmail.com</t>
  </si>
  <si>
    <t>https://www.instagram.com/DistriktParis</t>
  </si>
  <si>
    <t>Dry Wet</t>
  </si>
  <si>
    <t>drywet.asso@gmail.com</t>
  </si>
  <si>
    <t>https://www.instagram.com/drywetmusic/</t>
  </si>
  <si>
    <t>Electric Garden Galway</t>
  </si>
  <si>
    <t>electricgalway@gmail.com</t>
  </si>
  <si>
    <t>event@yoyo-paris.com</t>
  </si>
  <si>
    <t>Funk the Beach</t>
  </si>
  <si>
    <t>funkthebeach@gmail.com</t>
  </si>
  <si>
    <t>https://www.instagram.com/funkthebeach/</t>
  </si>
  <si>
    <t>GENAU, Turin</t>
  </si>
  <si>
    <t>genau.turin@gmail.com</t>
  </si>
  <si>
    <t>https://www.instagram.com/genauturin/</t>
  </si>
  <si>
    <t>Groovedge</t>
  </si>
  <si>
    <t>groovedge@gmail.com</t>
  </si>
  <si>
    <t>https://www.instagram.com/groovedge_records_store/</t>
  </si>
  <si>
    <t>Groove Life records</t>
  </si>
  <si>
    <t>grooveliferecords@gmail.com</t>
  </si>
  <si>
    <t>https://www.instagram.com/grooveliferecords/</t>
  </si>
  <si>
    <t>Groove Theory (Cardiff)</t>
  </si>
  <si>
    <t>groovetheorycardiff@gmail.com</t>
  </si>
  <si>
    <t>https://www.instagram.com/_groovetheory/</t>
  </si>
  <si>
    <t>Grounded</t>
  </si>
  <si>
    <t>groundedpodcastseries@gmail.com</t>
  </si>
  <si>
    <t>https://www.instagram.com/groundedlondon_/</t>
  </si>
  <si>
    <t>Happiness Therapy</t>
  </si>
  <si>
    <t>happiness.therapy.france@gmail.com</t>
  </si>
  <si>
    <t>https://www.instagram.com/ht_rec/</t>
  </si>
  <si>
    <t>haptic (Edinburgh)</t>
  </si>
  <si>
    <t>hapticevents@gmail.com</t>
  </si>
  <si>
    <t>https://www.instagram.com/haptic_edinburgh/</t>
  </si>
  <si>
    <t>HE4RTBROKEN (Brussels)</t>
  </si>
  <si>
    <t>he4rtbrokennights@gmail.com</t>
  </si>
  <si>
    <t>https://www.instagram.com/he4rtbroken_nights/?hl=en-gb</t>
  </si>
  <si>
    <t>Balance FM</t>
  </si>
  <si>
    <t>hello@balance.hr</t>
  </si>
  <si>
    <t>https://www.instagram.com/balancefm/</t>
  </si>
  <si>
    <t>Duke Studios, Leeds</t>
  </si>
  <si>
    <t>hello@duke-studios.com</t>
  </si>
  <si>
    <t>https://www.instagram.com/dukestudioleeds/?hl=en</t>
  </si>
  <si>
    <t>Half Baked</t>
  </si>
  <si>
    <t>hello@halfbakedlondon.com</t>
  </si>
  <si>
    <t>hiddenagendaclub@gmail.com</t>
  </si>
  <si>
    <t>Holydubs</t>
  </si>
  <si>
    <t>holydubs@gmail.com</t>
  </si>
  <si>
    <t>https://www.instagram.com/holydubs_madrid/</t>
  </si>
  <si>
    <t>Homebeat, Dublin</t>
  </si>
  <si>
    <t>homebeatevents@gmail.com</t>
  </si>
  <si>
    <t>https://www.instagram.com/homebeatmusic/</t>
  </si>
  <si>
    <t>INFESTAZIONI SONICHE</t>
  </si>
  <si>
    <t>infestazionisoniche@hotmail.com</t>
  </si>
  <si>
    <t>https://www.instagram.com/infestazionisoniche/</t>
  </si>
  <si>
    <t>Melomana</t>
  </si>
  <si>
    <t>info.melomanarecords@gmail.com</t>
  </si>
  <si>
    <t>https://www.instagram.com/melomana_cl/</t>
  </si>
  <si>
    <t>alleanzamusic</t>
  </si>
  <si>
    <t>info@alleanzamusic.com</t>
  </si>
  <si>
    <t>info@alter-paname.fr</t>
  </si>
  <si>
    <t>Astral Industries</t>
  </si>
  <si>
    <t>info@astralindustries.co.uk</t>
  </si>
  <si>
    <t>https://www.instagram.com/astralindustries/</t>
  </si>
  <si>
    <t>Autentica On</t>
  </si>
  <si>
    <t>info@autenticaon.com</t>
  </si>
  <si>
    <t>https://www.instagram.com/autenticaon/</t>
  </si>
  <si>
    <t>Bachstelzen</t>
  </si>
  <si>
    <t>info@bachstelzen.de</t>
  </si>
  <si>
    <t>https://www.instagram.com/bachstelzen/</t>
  </si>
  <si>
    <t>Beatrausch</t>
  </si>
  <si>
    <t>info@beatrausch.com</t>
  </si>
  <si>
    <t>https://www.instagram.com/beatrausch/</t>
  </si>
  <si>
    <t>Blauwdruk, Ghent</t>
  </si>
  <si>
    <t>info@blauwdr.uk</t>
  </si>
  <si>
    <t>https://www.instagram.com/b.lauwdruk/</t>
  </si>
  <si>
    <t>Budapest Essentials</t>
  </si>
  <si>
    <t>info@budapestessentials.com</t>
  </si>
  <si>
    <t>https://www.instagram.com/budapestessentials/</t>
  </si>
  <si>
    <t>info@buggedout.net</t>
  </si>
  <si>
    <t>https://www.instagram.com/buggedoutclub/</t>
  </si>
  <si>
    <t>Café Capital</t>
  </si>
  <si>
    <t>info@cafecapital.be</t>
  </si>
  <si>
    <t>https://www.instagram.com/cafecapital/</t>
  </si>
  <si>
    <t>Bugz Night</t>
  </si>
  <si>
    <t>info@choice-party.com</t>
  </si>
  <si>
    <t>https://www.instagram.com/bugznight/</t>
  </si>
  <si>
    <t>Choice Cuts</t>
  </si>
  <si>
    <t>info@choicecutsonline.com</t>
  </si>
  <si>
    <t>https://www.instagram.com/choice_cuts/</t>
  </si>
  <si>
    <t>CLF Art Cafe</t>
  </si>
  <si>
    <t>info@clfartcafe.org</t>
  </si>
  <si>
    <t>https://www.instagram.com/clfartcafe/?hl=en</t>
  </si>
  <si>
    <t>Clubbing City</t>
  </si>
  <si>
    <t>info@clubbingcity.com</t>
  </si>
  <si>
    <t>https://www.instagram.com/ClubbingCity</t>
  </si>
  <si>
    <t>Club Soda</t>
  </si>
  <si>
    <t>info@clubsoda.be</t>
  </si>
  <si>
    <t>https://www.instagram.com/clubsodacph/</t>
  </si>
  <si>
    <t>Colourful Sessions</t>
  </si>
  <si>
    <t>info@colourful.se</t>
  </si>
  <si>
    <t>https://www.instagram.com/ColourfulSessions</t>
  </si>
  <si>
    <t>Deep Love Factory</t>
  </si>
  <si>
    <t>info@deeplovefactory.it</t>
  </si>
  <si>
    <t>https://www.instagram.com/DeepLoveFactory</t>
  </si>
  <si>
    <t>Depaart</t>
  </si>
  <si>
    <t>info@depaart.com</t>
  </si>
  <si>
    <t>https://www.instagram.com/Depaart</t>
  </si>
  <si>
    <t>Baldoria Events</t>
  </si>
  <si>
    <t>info@djeuphoria.com</t>
  </si>
  <si>
    <t>https://www.instagram.com/baldoria_events/</t>
  </si>
  <si>
    <t>Drumatique</t>
  </si>
  <si>
    <t>info@drumatique.eu</t>
  </si>
  <si>
    <t>https://www.instagram.com/drumatique/</t>
  </si>
  <si>
    <t>Electric Deluxe, Netherlands</t>
  </si>
  <si>
    <t>info@electricdeluxe.net</t>
  </si>
  <si>
    <t>https://www.instagram.com/electricdeluxerecorders/reels/?locale=en_US%2Cen_US&amp;hl=ar</t>
  </si>
  <si>
    <t>Electronical Reeds</t>
  </si>
  <si>
    <t>info@electronicalreeds.com</t>
  </si>
  <si>
    <t>https://www.instagram.com/electronicalreeds/</t>
  </si>
  <si>
    <t>Espacio Tangente</t>
  </si>
  <si>
    <t>info@espaciotangente.net</t>
  </si>
  <si>
    <t>https://www.instagram.com/espaciotangente/</t>
  </si>
  <si>
    <t>exe-cute</t>
  </si>
  <si>
    <t>info@exe-cute.it</t>
  </si>
  <si>
    <t>https://www.instagram.com/execute_music/</t>
  </si>
  <si>
    <t>Exit Club, IT</t>
  </si>
  <si>
    <t>info@exit.lt</t>
  </si>
  <si>
    <t>https://www.instagram.com/exitclubitalia/</t>
  </si>
  <si>
    <t>fat kids cake</t>
  </si>
  <si>
    <t>info@fatkidscake.nl</t>
  </si>
  <si>
    <t>https://www.instagram.com/fatkidscake/</t>
  </si>
  <si>
    <t>FIBER</t>
  </si>
  <si>
    <t>info@fiber-space.nl</t>
  </si>
  <si>
    <t>https://www.instagram.com/fiberfestival/</t>
  </si>
  <si>
    <t>Grundton</t>
  </si>
  <si>
    <t>info@grundton.net</t>
  </si>
  <si>
    <t>https://www.instagram.com/_grundton_/</t>
  </si>
  <si>
    <t>Hinterhof</t>
  </si>
  <si>
    <t>info@hinterhof.ch</t>
  </si>
  <si>
    <t>https://www.instagram.com/hinterhof_ch/</t>
  </si>
  <si>
    <t>Hypercolour</t>
  </si>
  <si>
    <t>info@hypercolour.co.uk</t>
  </si>
  <si>
    <t>https://www.instagram.com/hypercolourrecords/</t>
  </si>
  <si>
    <t>info@jackmode.de</t>
  </si>
  <si>
    <t>https://www.instagram.com/jackmode_agency/</t>
  </si>
  <si>
    <t>Kallias</t>
  </si>
  <si>
    <t>info@kallias.info</t>
  </si>
  <si>
    <t>https://www.instagram.com/kalliasmusic/</t>
  </si>
  <si>
    <t>KOFFAIN, Berlin</t>
  </si>
  <si>
    <t>info@koffaein.de</t>
  </si>
  <si>
    <r>
      <rPr>
        <rFont val="Arial"/>
        <color rgb="FF1155CC"/>
        <sz val="10.0"/>
        <u/>
      </rPr>
      <t>www.instagram.com/koffain</t>
    </r>
    <r>
      <rPr>
        <rFont val="Arial"/>
        <sz val="10.0"/>
      </rPr>
      <t xml:space="preserve"> </t>
    </r>
  </si>
  <si>
    <t>Linke Soto, Maastricht, NL</t>
  </si>
  <si>
    <t>info@linkesoto.nl</t>
  </si>
  <si>
    <t>https://www.instagram.com/linkesoto</t>
  </si>
  <si>
    <t>Luxor Live Club, Netherlands</t>
  </si>
  <si>
    <t>info@luxorlive.nl</t>
  </si>
  <si>
    <t>https://www.instagram.com/luxorlive/</t>
  </si>
  <si>
    <t>Love Potion</t>
  </si>
  <si>
    <t>info@lvptn.com</t>
  </si>
  <si>
    <t>https://www.instagram.com/lvptn/?hl=en</t>
  </si>
  <si>
    <t>Sweden (Stockholm)</t>
  </si>
  <si>
    <t>Maschine Music</t>
  </si>
  <si>
    <t>info@maschinemusic.nl</t>
  </si>
  <si>
    <t>https://www.instagram.com/maschine_music/</t>
  </si>
  <si>
    <t>GOGBOT Festival, Netherlands</t>
  </si>
  <si>
    <t>info@planetart.nl</t>
  </si>
  <si>
    <t>https://www.instagram.com/gogbot/</t>
  </si>
  <si>
    <t>info@rustroestproducties.nl</t>
  </si>
  <si>
    <t>Amsterdam boat parties</t>
  </si>
  <si>
    <t>info@sailparty.nl</t>
  </si>
  <si>
    <t>https://www.instagram.com/amsterdamboatparties/</t>
  </si>
  <si>
    <t>Magna Carter</t>
  </si>
  <si>
    <t>infomagnacarta@gmail.com</t>
  </si>
  <si>
    <t>https://www.instagram.com/magnacarta_music/?hl=en</t>
  </si>
  <si>
    <t>I N M O T I O N</t>
  </si>
  <si>
    <t>inmotionparty@gmail.com</t>
  </si>
  <si>
    <t>Junction, Amsterdam</t>
  </si>
  <si>
    <t>junctionamsterdam@gmail.com</t>
  </si>
  <si>
    <t>https://www.instagram.com/junction___/</t>
  </si>
  <si>
    <t>Kataklism Records</t>
  </si>
  <si>
    <t>kataklism.paris@outlook.com</t>
  </si>
  <si>
    <t>https://www.instagram.com/kataklismarecords/</t>
  </si>
  <si>
    <t>Lize Records, Berlin</t>
  </si>
  <si>
    <t>kontakt@lize-records.de</t>
  </si>
  <si>
    <t>https://www.instagram.com/lizerecords/</t>
  </si>
  <si>
    <t>Beijing Session</t>
  </si>
  <si>
    <t>kstrmin.music@gmail.com</t>
  </si>
  <si>
    <t>https://www.instagram.com/beijingsession/</t>
  </si>
  <si>
    <t>La Clap, Paris</t>
  </si>
  <si>
    <t>laclap.paris@gmail.com</t>
  </si>
  <si>
    <t>https://www.instagram.com/laclap.paris/</t>
  </si>
  <si>
    <t>La Combriccola Eventi</t>
  </si>
  <si>
    <t>lacombriccola.eventi@gmail.com</t>
  </si>
  <si>
    <t>https://www.instagram.com/lacombriccolaeventi/</t>
  </si>
  <si>
    <t>La Feutrine</t>
  </si>
  <si>
    <t>lafeutrine@gmail.com</t>
  </si>
  <si>
    <r>
      <rPr>
        <rFont val="Arial"/>
        <color rgb="FF1155CC"/>
        <sz val="10.0"/>
        <u/>
      </rPr>
      <t>www.instagram.com/lafeutrine</t>
    </r>
    <r>
      <rPr>
        <rFont val="Arial"/>
        <sz val="10.0"/>
      </rPr>
      <t xml:space="preserve"> </t>
    </r>
  </si>
  <si>
    <t>LavaLava, Glasgow</t>
  </si>
  <si>
    <t>lavapromo@gmail.com</t>
  </si>
  <si>
    <t>https://www.instagram.com/lavalavauk/</t>
  </si>
  <si>
    <t>LEBEN SOUND, Italy</t>
  </si>
  <si>
    <t>lebensoundum@gmail.com</t>
  </si>
  <si>
    <t>https://www.instagram.com/leben_sound/</t>
  </si>
  <si>
    <t>Libertine Records, Berlin</t>
  </si>
  <si>
    <t>libertinecrew@gmail.com</t>
  </si>
  <si>
    <t>https://www.instagram.com/libertine_shop_berlin</t>
  </si>
  <si>
    <t>Lo Life, Liverpool</t>
  </si>
  <si>
    <t>lolife11@hotmail.co.uk</t>
  </si>
  <si>
    <t>https://www.instagram.com/lolifeuk/</t>
  </si>
  <si>
    <t>UK (Liverpool)</t>
  </si>
  <si>
    <t>Loose Fit, Manchester</t>
  </si>
  <si>
    <t>loosefitrecords@gmail.com</t>
  </si>
  <si>
    <t>https://www.instagram.com/loose.fit/</t>
  </si>
  <si>
    <t>Lost Sheep Events</t>
  </si>
  <si>
    <t>lostsheepevents@gmail.com</t>
  </si>
  <si>
    <t>https://www.instagram.com/lost_sheep_events/</t>
  </si>
  <si>
    <t>Lunar Disko (closed)</t>
  </si>
  <si>
    <t>lunardiskodublin@gmail.com</t>
  </si>
  <si>
    <t>https://www.instagram.com/lunardiskorecords/</t>
  </si>
  <si>
    <t>Deep Space Helsinki</t>
  </si>
  <si>
    <t>mail@deepspacehelsinki.com</t>
  </si>
  <si>
    <t>https://www.instagram.com/deep_space_helsinki/?hl=en</t>
  </si>
  <si>
    <t>Manifest, Vienna</t>
  </si>
  <si>
    <t>manifestvienna@gmail.com</t>
  </si>
  <si>
    <t>https://www.instagram.com/manifestvienna/?hl=en</t>
  </si>
  <si>
    <t>MDK Events, Denmark</t>
  </si>
  <si>
    <t>mdkrom.events@gmail.com</t>
  </si>
  <si>
    <t>https://www.instagram.com/mdk.events/</t>
  </si>
  <si>
    <t>Minimalism, London</t>
  </si>
  <si>
    <t>meetthepuppet@gmail.com</t>
  </si>
  <si>
    <t>https://www.instagram.com/minimalism_ldn/</t>
  </si>
  <si>
    <t>Melodic Dublin</t>
  </si>
  <si>
    <t>melodicdublin@gmail.com</t>
  </si>
  <si>
    <t>https://www.instagram.com/melodicdublin/</t>
  </si>
  <si>
    <t>Memory Box, London</t>
  </si>
  <si>
    <t>memoryboxparties@gmail.com</t>
  </si>
  <si>
    <t>https://www.instagram.com/memoryboxparty/</t>
  </si>
  <si>
    <t>Micröclub, Rome</t>
  </si>
  <si>
    <t>microclubrome@gmail.com</t>
  </si>
  <si>
    <t>https://www.instagram.com/microclubchannel</t>
  </si>
  <si>
    <t>Mojo, Paris</t>
  </si>
  <si>
    <t>mojocollectif@gmail.com</t>
  </si>
  <si>
    <t>https://www.instagram.com/mojo_club/</t>
  </si>
  <si>
    <t>Mongolfiere Libere, Berlin</t>
  </si>
  <si>
    <t>mongolfierelibere@yahoo.com</t>
  </si>
  <si>
    <t>https://www.instagram.com/mongolfierelibere/</t>
  </si>
  <si>
    <t>Mutate Events, Italy</t>
  </si>
  <si>
    <t>mutatetechno@gmail.com</t>
  </si>
  <si>
    <t>https://www.instagram.com/mutateevents/</t>
  </si>
  <si>
    <t>https://mutek.org</t>
  </si>
  <si>
    <t>Electronic Motion</t>
  </si>
  <si>
    <t>office@electronic-motion.com</t>
  </si>
  <si>
    <t>https://www.instagram.com/electronicmotion/</t>
  </si>
  <si>
    <t>Brasserie 28</t>
  </si>
  <si>
    <t>parachute.b28@gmail.com</t>
  </si>
  <si>
    <t>https://www.instagram.com/brasserie28/</t>
  </si>
  <si>
    <t>Los Ninos Club, Brussels</t>
  </si>
  <si>
    <t>party@losninos.be</t>
  </si>
  <si>
    <t>https://www.instagram.com/losninosparty/</t>
  </si>
  <si>
    <t>MEMBERS Berlin</t>
  </si>
  <si>
    <t>party@members-berlin.de</t>
  </si>
  <si>
    <t>https://www.instagram.com/membersberlin/</t>
  </si>
  <si>
    <t>Hysteria</t>
  </si>
  <si>
    <t>rockstars@hotmail.it</t>
  </si>
  <si>
    <t>https://www.instagram.com/hysteria.events/</t>
  </si>
  <si>
    <t>Le Sous-Sol</t>
  </si>
  <si>
    <t>soussolfr@gmail.com</t>
  </si>
  <si>
    <t>https://www.instagram.com/le.sous_sol/</t>
  </si>
  <si>
    <t>Levels, UK</t>
  </si>
  <si>
    <t>thisislevels@gmail.com</t>
  </si>
  <si>
    <t>https://www.instagram.com/levelseventsofficial</t>
  </si>
  <si>
    <t>Goa Ultrabeat</t>
  </si>
  <si>
    <t>ultrabeat.goa@gmail.com</t>
  </si>
  <si>
    <t>https://www.instagram.com/goa.ultrabeat/</t>
  </si>
  <si>
    <t>Fabelwesen, Berlin</t>
  </si>
  <si>
    <t>vorzimmer@fabelwesenberlin.de</t>
  </si>
  <si>
    <t>https://www.instagram.com/fabelwesen.berlin/</t>
  </si>
  <si>
    <t>Mawimbi Records, Paris</t>
  </si>
  <si>
    <t>wearemawimbi@gmail.com</t>
  </si>
  <si>
    <t>https://www.instagram.com/wearemawimbi/?hl=en</t>
  </si>
  <si>
    <t>Club Bellevue</t>
  </si>
  <si>
    <t>welcome@club-bellevue.ch</t>
  </si>
  <si>
    <t>https://www.instagram.com/clubbellevue/</t>
  </si>
  <si>
    <t>Lick the Click!, Budapest</t>
  </si>
  <si>
    <t>windling@gmail.com</t>
  </si>
  <si>
    <t>https://www.instagram.com/licktheclick_budapest/</t>
  </si>
  <si>
    <t>DJWlad</t>
  </si>
  <si>
    <t>wladdj@gmail.com</t>
  </si>
  <si>
    <t>https://www.instagram.com/djwlad</t>
  </si>
  <si>
    <t>wytze@cartel-amsterdam.nl</t>
  </si>
  <si>
    <t>Local Gathering</t>
  </si>
  <si>
    <t>zotist@localgathering.ro</t>
  </si>
  <si>
    <t>https://www.instagram.com/localgathering/</t>
  </si>
  <si>
    <t>Jungle</t>
  </si>
  <si>
    <t>communicatie@jungle.amsterdam</t>
  </si>
  <si>
    <t>https://www.instagram.com/junglemusic/</t>
  </si>
  <si>
    <t>Amp, Germany</t>
  </si>
  <si>
    <t>hello@ampyourself.de</t>
  </si>
  <si>
    <t>https://www.instagram.com/amp_yourself/?hl=en</t>
  </si>
  <si>
    <t>Germany (Frankfurt)</t>
  </si>
  <si>
    <t>Club NYX</t>
  </si>
  <si>
    <t>info@clubnyx.nl</t>
  </si>
  <si>
    <t>https://www.instagram.com/ClubNYX</t>
  </si>
  <si>
    <t>De School</t>
  </si>
  <si>
    <t>info@deschoolamsterdam.nl</t>
  </si>
  <si>
    <t>https://www.instagram.com/deschoolamsterdam/</t>
  </si>
  <si>
    <t>Bar Romantica</t>
  </si>
  <si>
    <t>info@romantica-stuttgart.com</t>
  </si>
  <si>
    <t>https://www.instagram.com/bar_romantica/</t>
  </si>
  <si>
    <t>Germany (Stuttgart)</t>
  </si>
  <si>
    <t>Baby Club, Marseille</t>
  </si>
  <si>
    <t>lebaby@gmail.com</t>
  </si>
  <si>
    <t>https://www.instagram.com/babyclub.ofc/</t>
  </si>
  <si>
    <t>Loca Beach Club, Greece</t>
  </si>
  <si>
    <t>locasfragos@gmail.com</t>
  </si>
  <si>
    <t>https://www.facebook.com/LocaBeachClub</t>
  </si>
  <si>
    <t>Mad Club</t>
  </si>
  <si>
    <t>secretariat@mad.ch</t>
  </si>
  <si>
    <t>https://www.instagram.com/madlausanne</t>
  </si>
  <si>
    <t>Alistair Watson</t>
  </si>
  <si>
    <t>ali@thehalogroup.co.uk</t>
  </si>
  <si>
    <t>Tenax Club, Florence</t>
  </si>
  <si>
    <t>amministrazione@tenax.org</t>
  </si>
  <si>
    <t>https://www.instagram.com/tenaxclub/</t>
  </si>
  <si>
    <t>https://tenax.org</t>
  </si>
  <si>
    <t>Ankali</t>
  </si>
  <si>
    <t>ankali@anka.li</t>
  </si>
  <si>
    <t>https://www.instagram.com/ankali_club/</t>
  </si>
  <si>
    <t>https://ankali.club</t>
  </si>
  <si>
    <t>Blaaoslo</t>
  </si>
  <si>
    <t>booking@blaaoslo.no</t>
  </si>
  <si>
    <t>https://www.instagram.com/blaaoslo/</t>
  </si>
  <si>
    <t>https://blaa.no</t>
  </si>
  <si>
    <t>Circolo degli Illuminati, Rome</t>
  </si>
  <si>
    <t>booking@circolodegliilluminati.it</t>
  </si>
  <si>
    <t>https://www.instagram.com/circoloilluminati/</t>
  </si>
  <si>
    <t>https://circolodeglilluminati.it</t>
  </si>
  <si>
    <t>Avaclub</t>
  </si>
  <si>
    <t>booking@club-ava-berlin.de</t>
  </si>
  <si>
    <t>https://www.instagram.com/ava_club_official/</t>
  </si>
  <si>
    <t>https://ra.co/clubs/73618</t>
  </si>
  <si>
    <t>Lanna Club, Spain</t>
  </si>
  <si>
    <t>booking@lannaclub.es</t>
  </si>
  <si>
    <t>https://www.instagram.com/lanna_club/?hl=en</t>
  </si>
  <si>
    <t>Renate Club, Berlin</t>
  </si>
  <si>
    <t>booking@renate.cc</t>
  </si>
  <si>
    <t>https://www.instagram.com/renate.berlin/?hl=en</t>
  </si>
  <si>
    <t>https://salon-zurwildenrenate.de</t>
  </si>
  <si>
    <t>booking@ritter-butzke.de</t>
  </si>
  <si>
    <t>Closer Kiev</t>
  </si>
  <si>
    <t>Luc</t>
  </si>
  <si>
    <t>closer.booking@gmail.com</t>
  </si>
  <si>
    <t>https://www.instagram.com/closer.ua/?hl=en</t>
  </si>
  <si>
    <t>https://closer.live</t>
  </si>
  <si>
    <t>Closer</t>
  </si>
  <si>
    <t>closer.office@gmail.com</t>
  </si>
  <si>
    <t>Badaboum</t>
  </si>
  <si>
    <t>club@badaboum.paris</t>
  </si>
  <si>
    <t>https://www.instagram.com/badaboum.paris/</t>
  </si>
  <si>
    <t>https://badaboum.paris</t>
  </si>
  <si>
    <t>Distillery Club, Lepizig</t>
  </si>
  <si>
    <t>club@distillery.de</t>
  </si>
  <si>
    <t>https://www.instagram.com/distillery_leipzig/</t>
  </si>
  <si>
    <t>Germany (Leipzig)</t>
  </si>
  <si>
    <t>https://distillery-leipzig.com</t>
  </si>
  <si>
    <t>collectif.dko@gmail.com</t>
  </si>
  <si>
    <t>Ministerium Club, Lisbon</t>
  </si>
  <si>
    <t>comercial@ministerium.pt</t>
  </si>
  <si>
    <t>https://www.instagram.com/ministeriumclub/</t>
  </si>
  <si>
    <t>contact@ampere-antwerp.be</t>
  </si>
  <si>
    <t>https://www.instagram.com/ampere_antwerp/</t>
  </si>
  <si>
    <t>https://ampere-openair.be</t>
  </si>
  <si>
    <t>contact@badaboum.paris</t>
  </si>
  <si>
    <t>Club Guesthouse, Bucharest</t>
  </si>
  <si>
    <t>contact@guest-house.ro</t>
  </si>
  <si>
    <t>https://www.instagram.com/club_guesthouse/</t>
  </si>
  <si>
    <t>https://ra.co/clubs/100277</t>
  </si>
  <si>
    <t>La Belle Electrique</t>
  </si>
  <si>
    <t>contact@la-belle-electrique.com</t>
  </si>
  <si>
    <t>https://www.instagram.com/labelleelectrique/</t>
  </si>
  <si>
    <t>contact@lamachinedumoulinrouge.com</t>
  </si>
  <si>
    <t>crack.the.whip.mcr@gmail.com</t>
  </si>
  <si>
    <t>Culture Club Revelin</t>
  </si>
  <si>
    <t>cultureclubrevelin@gmail.com</t>
  </si>
  <si>
    <t>https://www.instagram.com/CultureClubRevelin</t>
  </si>
  <si>
    <t>Croatia (Dubrovnik)</t>
  </si>
  <si>
    <t>https://cultureclubrevelin.com</t>
  </si>
  <si>
    <t>Doka, Amsterdam</t>
  </si>
  <si>
    <t>ddb.hobbelink@gmail.com</t>
  </si>
  <si>
    <t>https://www.instagram.com/doka_amsterdam/</t>
  </si>
  <si>
    <t>https://ra.co/promoters/92729</t>
  </si>
  <si>
    <t>Lanificio 159</t>
  </si>
  <si>
    <t>direzioneartistica@lanificio.com</t>
  </si>
  <si>
    <t>https://www.instagram.com/lanificio/?hl=en</t>
  </si>
  <si>
    <t>https://lanificio.com</t>
  </si>
  <si>
    <t>Drugstore, Belgrade</t>
  </si>
  <si>
    <t>drugstorebeograd@gmail.com</t>
  </si>
  <si>
    <t>https://www.instagram.com/clubdrugstore/</t>
  </si>
  <si>
    <t>https://ra.co/clubs/92340</t>
  </si>
  <si>
    <t>elektroava@yahoo.de</t>
  </si>
  <si>
    <t>Gorilla (Manchester)</t>
  </si>
  <si>
    <t>exhibit_mcr@live.com</t>
  </si>
  <si>
    <t>https://www.instagram.com/thisisgorilla/</t>
  </si>
  <si>
    <t>https://gorilla.live</t>
  </si>
  <si>
    <t>Gare Porto (email bounced)</t>
  </si>
  <si>
    <t>Gustavo Peirera</t>
  </si>
  <si>
    <t>freshkits@gmail.com</t>
  </si>
  <si>
    <t>https://www.instagram.com/gareporto/</t>
  </si>
  <si>
    <t>https://gareporto.com</t>
  </si>
  <si>
    <t>Guaba Beach Bar, Cyprus</t>
  </si>
  <si>
    <t>guababeachbar@gmail.com</t>
  </si>
  <si>
    <t>https://www.instagram.com/guababchbar/</t>
  </si>
  <si>
    <t>https://guababeachbar.com</t>
  </si>
  <si>
    <t>Goya Social Club /</t>
  </si>
  <si>
    <t>guestlist@goya43.com</t>
  </si>
  <si>
    <t>https://www.instagram.com/goyasocialclub/</t>
  </si>
  <si>
    <t>Dabadaba /</t>
  </si>
  <si>
    <t>holadabadaba@gmail.com</t>
  </si>
  <si>
    <t>https://www.instagram.com/dabadabass</t>
  </si>
  <si>
    <t>https://dabadaba.eus</t>
  </si>
  <si>
    <t>Ammos Beach Bar /</t>
  </si>
  <si>
    <t>info@ammos.eu</t>
  </si>
  <si>
    <t>https://www.instagram.com/ammosbeachbar</t>
  </si>
  <si>
    <t>https://ammosbeachbar.gr</t>
  </si>
  <si>
    <t>Aquarius Zrće /</t>
  </si>
  <si>
    <t>info@aquarius.hr</t>
  </si>
  <si>
    <t>https://aquarius.com.hr</t>
  </si>
  <si>
    <t>Den Atelier /</t>
  </si>
  <si>
    <t>info@atelier.lu</t>
  </si>
  <si>
    <t>https://www.instagram.com/denatelier/</t>
  </si>
  <si>
    <t>https://den-atelier.lu</t>
  </si>
  <si>
    <t>BIRD /</t>
  </si>
  <si>
    <t>info@bird-rotterdam.nl</t>
  </si>
  <si>
    <t>https://www.instagram.com/bird/</t>
  </si>
  <si>
    <t>https://bird-rotterdam.nl</t>
  </si>
  <si>
    <t>Chicago Social Club, Amsterdam</t>
  </si>
  <si>
    <t>info@chicagosocialclub.nl</t>
  </si>
  <si>
    <t>https://www.instagram.com/chicagosocialclub/</t>
  </si>
  <si>
    <t>https://ra.co/clubs/43438</t>
  </si>
  <si>
    <t>Club der Visionaere /</t>
  </si>
  <si>
    <t>info@clubdervisionaere.com</t>
  </si>
  <si>
    <t>https://www.instagram.com/club_der_visionaere/</t>
  </si>
  <si>
    <t>https://clubdervisionaere.com</t>
  </si>
  <si>
    <t>Conne Island</t>
  </si>
  <si>
    <t>info@conne-island.de</t>
  </si>
  <si>
    <t>https://www.instagram.com/conneisland/</t>
  </si>
  <si>
    <t>https://conne-island.de</t>
  </si>
  <si>
    <t>info@dabadabass.com</t>
  </si>
  <si>
    <t>D! Club, Lausanne</t>
  </si>
  <si>
    <t>info@dclub.ch</t>
  </si>
  <si>
    <t>https://www.instagram.com/dclublausanne/</t>
  </si>
  <si>
    <t>https://ra.co/clubs/5009</t>
  </si>
  <si>
    <t>Club Temple, Istanbul</t>
  </si>
  <si>
    <t>Bulent</t>
  </si>
  <si>
    <t>info@eastemple.com</t>
  </si>
  <si>
    <t>https://www.instagram.com/club.temple/</t>
  </si>
  <si>
    <t>https://ra.co/clubs/65756</t>
  </si>
  <si>
    <t>Effenaar /</t>
  </si>
  <si>
    <t>info@effenaar.nl</t>
  </si>
  <si>
    <t>https://www.instagram.com/effenaar/</t>
  </si>
  <si>
    <t>https://effenaar.nl</t>
  </si>
  <si>
    <t>EGG Club, London</t>
  </si>
  <si>
    <t>Jake Bailey</t>
  </si>
  <si>
    <t>info@egglondon.co.uk</t>
  </si>
  <si>
    <t>https://www.instagram.com/egglondonofficial/?hl=en-gb</t>
  </si>
  <si>
    <t>https://eggldn.co.uk</t>
  </si>
  <si>
    <t>Elipamanoke /</t>
  </si>
  <si>
    <t>info@elipamanoke.de</t>
  </si>
  <si>
    <t>https://www.instagram.com/elipamanoke/</t>
  </si>
  <si>
    <t>Gazgolder, Moscow</t>
  </si>
  <si>
    <t>info@gazgolder.com</t>
  </si>
  <si>
    <t>https://www.instagram.com/gazgolderclub/</t>
  </si>
  <si>
    <t>info@guababeachbar.com</t>
  </si>
  <si>
    <t>Headrow House, UK</t>
  </si>
  <si>
    <t>Ash Kollaworski</t>
  </si>
  <si>
    <t>info@headrowhouse.com</t>
  </si>
  <si>
    <t>https://www.instagram.com/headrowhouse/?hl=en-gb</t>
  </si>
  <si>
    <t>https://headrowhouseleeds.com</t>
  </si>
  <si>
    <t>Hive Club</t>
  </si>
  <si>
    <t>info@hiveclub.ch</t>
  </si>
  <si>
    <t>https://www.instagram.com/hive_club/</t>
  </si>
  <si>
    <t>https://hiveclub.ch</t>
  </si>
  <si>
    <t>Kiesgrube Open Air, Dusseldorf</t>
  </si>
  <si>
    <t>info@kiesgrube.net</t>
  </si>
  <si>
    <t>https://www.instagram.com/kiesgrubemusic/</t>
  </si>
  <si>
    <t>https://ra.co/clubs/28072</t>
  </si>
  <si>
    <t>Lab 11 Warehouse, Birmingham</t>
  </si>
  <si>
    <t>info@lab11.co.uk</t>
  </si>
  <si>
    <t>https://www.instagram.com/lab11warehouse/?hl=en</t>
  </si>
  <si>
    <t>https://lab11.co.uk</t>
  </si>
  <si>
    <t>info@lannaclub.es</t>
  </si>
  <si>
    <t>info@macarenaclub.com</t>
  </si>
  <si>
    <t>De Marktantine, Amsterdam (closed)</t>
  </si>
  <si>
    <t>info@marktkantine.nl</t>
  </si>
  <si>
    <t>https://www.instagram.com/demarktkantine/</t>
  </si>
  <si>
    <t>https://ra.co/clubs/94941</t>
  </si>
  <si>
    <t>Marula Café, Barcelona</t>
  </si>
  <si>
    <t>info@marulacafe.com</t>
  </si>
  <si>
    <t>https://www.instagram.com/marulacafe/</t>
  </si>
  <si>
    <t>Meetfactory Club, Prague</t>
  </si>
  <si>
    <t>info@meetfactory.cz</t>
  </si>
  <si>
    <t>https://www.instagram.com/meetfactory/</t>
  </si>
  <si>
    <t>https://meetfactory.cz</t>
  </si>
  <si>
    <t>Noa Beach Club</t>
  </si>
  <si>
    <t>info@noa-beach.com</t>
  </si>
  <si>
    <t>https://www.instagram.com/noabeachclub/</t>
  </si>
  <si>
    <t>Croatia (Pag)</t>
  </si>
  <si>
    <t>https://noabeachclub.com</t>
  </si>
  <si>
    <t>info@ritter-butzke.de</t>
  </si>
  <si>
    <t>Rockhal Club, Luxembourg</t>
  </si>
  <si>
    <t>info@rockhal.lu</t>
  </si>
  <si>
    <t>https://www.instagram.com/rockhallux/?hl=en</t>
  </si>
  <si>
    <t>https://rockhal.lu</t>
  </si>
  <si>
    <t>Sisyphos Club, Berlin</t>
  </si>
  <si>
    <t>info@sisyphos-berlin.net</t>
  </si>
  <si>
    <t>https://www.instagram.com/sisyphosberlin/</t>
  </si>
  <si>
    <t>https://sisyphos-berlin.net</t>
  </si>
  <si>
    <t>SWG3 (Glasgow)</t>
  </si>
  <si>
    <t>info@swg3.tv</t>
  </si>
  <si>
    <t>https://www.instagram.com/swg3glasgow/</t>
  </si>
  <si>
    <t>https://swg3.tv</t>
  </si>
  <si>
    <t>Tivoli Vredenburg, Netherlands</t>
  </si>
  <si>
    <t>info@tivolivredenburg.nl</t>
  </si>
  <si>
    <t>https://www.instagram.com/tivolivredenburg/</t>
  </si>
  <si>
    <t>https://tivolivredenburg.nl</t>
  </si>
  <si>
    <t>Bunker Club, Torino</t>
  </si>
  <si>
    <t>info@variantebunker.com</t>
  </si>
  <si>
    <t>https://www.instagram.com/bunkertorino/</t>
  </si>
  <si>
    <t>Italy (North - Turin)</t>
  </si>
  <si>
    <t>https://ra.co/clubs/66424</t>
  </si>
  <si>
    <t>Cromie, Taranto, Italy</t>
  </si>
  <si>
    <t>infomusicaeparole@gmail.com</t>
  </si>
  <si>
    <t>https://www.instagram.com/cromieofficial/</t>
  </si>
  <si>
    <t>https://ra.co/clubs/9450</t>
  </si>
  <si>
    <t>infos@cabaret-aleatoire.com</t>
  </si>
  <si>
    <t>https://www.instagram.com/cabaretaleatoire/</t>
  </si>
  <si>
    <t>France (Marseille)</t>
  </si>
  <si>
    <t>https://cabaretaleatoire.com</t>
  </si>
  <si>
    <t>Artheater /</t>
  </si>
  <si>
    <t>kontakt@artheater.de</t>
  </si>
  <si>
    <t>https://www.instagram.com/artheaterkoeln/</t>
  </si>
  <si>
    <t>https://artheater.de</t>
  </si>
  <si>
    <t>Blitz Club, Munich</t>
  </si>
  <si>
    <t>kontakt@letseventsandconcerts.com</t>
  </si>
  <si>
    <t>https://www.instagram.com/blitz_music_club/</t>
  </si>
  <si>
    <t>Germany (Munich)</t>
  </si>
  <si>
    <t>https://ra.co/clubs/132046</t>
  </si>
  <si>
    <t>Lehmann Club, Stuttgart</t>
  </si>
  <si>
    <t>lehmann@lehmannclub.de</t>
  </si>
  <si>
    <t>https://www.instagram.com/lehmannclubstuttgart/</t>
  </si>
  <si>
    <t>https://lehmann.club</t>
  </si>
  <si>
    <t>Le Petit Salon Club, Lyon</t>
  </si>
  <si>
    <t>lepetitsalonlyon@gmail.com</t>
  </si>
  <si>
    <t>https://www.instagram.com/lepetitsalonlyon/</t>
  </si>
  <si>
    <t>Le Zoo Club de Paris</t>
  </si>
  <si>
    <t>lezooclubdeparis@gmail.com</t>
  </si>
  <si>
    <t>https://www.instagram.com/lezoo_usine/</t>
  </si>
  <si>
    <t>Cavo Paradiso, Mykonos</t>
  </si>
  <si>
    <t>margharita@cavoparadiso.gr</t>
  </si>
  <si>
    <t>https://www.instagram.com/cavoparadisoclub/?hl=en</t>
  </si>
  <si>
    <t>https://cavoparadiso.gr</t>
  </si>
  <si>
    <t>meetfactory@meetfactory.cz</t>
  </si>
  <si>
    <t>ministeriumclub@ministerium.pt</t>
  </si>
  <si>
    <t>Invisible Wind Factory</t>
  </si>
  <si>
    <t>office@thekazimier.co.uk</t>
  </si>
  <si>
    <t>https://www.instagram.com/invisiblewindfactory/</t>
  </si>
  <si>
    <t>https://invisiblewindfactory.com</t>
  </si>
  <si>
    <t>programming@blitz.club</t>
  </si>
  <si>
    <t>Duel Club, Naples</t>
  </si>
  <si>
    <t>request@duelbeat.com</t>
  </si>
  <si>
    <t>https://www.instagram.com/duelclubofficial/</t>
  </si>
  <si>
    <t>Italy (Naples - South)</t>
  </si>
  <si>
    <t>https://ra.co/clubs/8895</t>
  </si>
  <si>
    <t>tenax999@hotmail.com</t>
  </si>
  <si>
    <t>Link Club, Bologna</t>
  </si>
  <si>
    <t>tesseramento@link.bo.it</t>
  </si>
  <si>
    <t>https://www.instagram.com/link_bologna/?hl=en-gb</t>
  </si>
  <si>
    <t>thunderdisco@gmail.com</t>
  </si>
  <si>
    <t>FunkhausBerlin</t>
  </si>
  <si>
    <t>verwaltung@funkhaus-berlin.net</t>
  </si>
  <si>
    <t>https://www.instagram.com/funkhaus_berlin/</t>
  </si>
  <si>
    <t>https://funkhaus.berlin</t>
  </si>
  <si>
    <t>hw@lighthousefestival.tv</t>
  </si>
  <si>
    <t>https://lighthousefestival.org</t>
  </si>
  <si>
    <t>office@lighthousefestival.tv</t>
  </si>
  <si>
    <t>info@chamonix-unlimited.com</t>
  </si>
  <si>
    <r>
      <rPr>
        <rFont val="Arial"/>
        <b/>
        <color rgb="FF000000"/>
        <sz val="10.0"/>
        <u/>
      </rPr>
      <t>CTM Festival</t>
    </r>
    <r>
      <rPr>
        <rFont val="Arial"/>
        <b/>
        <color rgb="FF000000"/>
        <sz val="10.0"/>
      </rPr>
      <t>, Berlin</t>
    </r>
  </si>
  <si>
    <t>contact@ctm-festival.de</t>
  </si>
  <si>
    <t>https://www.instagram.com/ctmfestival/</t>
  </si>
  <si>
    <t>https://ctm-festival.de</t>
  </si>
  <si>
    <t>Tom Digby</t>
  </si>
  <si>
    <t>info@gottwood.co.uk</t>
  </si>
  <si>
    <t>https://www.instagram.com/gottwood/</t>
  </si>
  <si>
    <t xml:space="preserve">UK (Wales) </t>
  </si>
  <si>
    <t>Meadows in the Mountains, Bulgaria</t>
  </si>
  <si>
    <t>info@meadowsinthemountains.com</t>
  </si>
  <si>
    <t>https://www.instagram.com/meadowsinthemountains/</t>
  </si>
  <si>
    <t>pr@amsterdamopenair.nl</t>
  </si>
  <si>
    <t>https://www.instagram.com/amsterdamopenair</t>
  </si>
  <si>
    <t>press@meadowsinthemountains.com</t>
  </si>
  <si>
    <t>Mint Warehouse, Leeds</t>
  </si>
  <si>
    <t>Mikey</t>
  </si>
  <si>
    <t>setonetwenty@gmail.com</t>
  </si>
  <si>
    <t>https://www.instagram.com/mintwarehouseleeds/?hl=en</t>
  </si>
  <si>
    <t>Peacock Festival, France</t>
  </si>
  <si>
    <t>contact@thepeacocksociety.fr</t>
  </si>
  <si>
    <t>Audioriver Festival</t>
  </si>
  <si>
    <t>Piotr</t>
  </si>
  <si>
    <t>hello@audioriver.pl</t>
  </si>
  <si>
    <t>https://www.instagram.com/audioriver/</t>
  </si>
  <si>
    <t>https://audioriver.pl</t>
  </si>
  <si>
    <r>
      <rPr>
        <rFont val="Arial"/>
        <b/>
        <color rgb="FF000000"/>
        <sz val="10.0"/>
        <u/>
      </rPr>
      <t>Bludot Festival</t>
    </r>
    <r>
      <rPr>
        <rFont val="Arial"/>
        <b/>
        <color rgb="FF000000"/>
        <sz val="10.0"/>
        <u/>
      </rPr>
      <t>, Macclesfield</t>
    </r>
  </si>
  <si>
    <t>hello@discoverthebluedot.com</t>
  </si>
  <si>
    <t>https://www.instagram.com/bluedotfestival/</t>
  </si>
  <si>
    <t>https://bluedotfestival.com</t>
  </si>
  <si>
    <t>Atlas Weekend</t>
  </si>
  <si>
    <t>info@atlasweekend.com</t>
  </si>
  <si>
    <t>https://www.instagram.com/atlasweekend/</t>
  </si>
  <si>
    <t>https://atlasweekend.com</t>
  </si>
  <si>
    <r>
      <rPr>
        <rFont val="Arial"/>
        <b/>
        <color rgb="FF000000"/>
        <sz val="10.0"/>
        <u/>
      </rPr>
      <t>Balaton Sound</t>
    </r>
    <r>
      <rPr>
        <rFont val="Arial"/>
        <b/>
        <color rgb="FF000000"/>
        <sz val="10.0"/>
        <u/>
      </rPr>
      <t>, Hungary</t>
    </r>
  </si>
  <si>
    <t>Karina</t>
  </si>
  <si>
    <t>info@balatonsound.hu</t>
  </si>
  <si>
    <t>https://www.instagram.com/balatonsoundofficial/</t>
  </si>
  <si>
    <t>https://balatonsound.com</t>
  </si>
  <si>
    <t>info@outlookfestival.com</t>
  </si>
  <si>
    <t>Truck Festival, UK</t>
  </si>
  <si>
    <t>info@truckfestival.com</t>
  </si>
  <si>
    <t>https://www.instagram.com/truckfestival/</t>
  </si>
  <si>
    <t>https://truckfestival.com</t>
  </si>
  <si>
    <t>Voodoo Village Festival, Belgium</t>
  </si>
  <si>
    <t>info@voodoovillage.be</t>
  </si>
  <si>
    <t>https://www.instagram.com/VoodooVillage</t>
  </si>
  <si>
    <t>itnewwave@clubtoclub.it</t>
  </si>
  <si>
    <t>Dmytro</t>
  </si>
  <si>
    <t>press@atlasweekend.com</t>
  </si>
  <si>
    <t>Scopitone Festival, France</t>
  </si>
  <si>
    <t>billetterie@stereolux.org</t>
  </si>
  <si>
    <t>https://www.instagram.com/stereolux_scopitone/</t>
  </si>
  <si>
    <t>https://scopitone.org</t>
  </si>
  <si>
    <t>Flow Festival</t>
  </si>
  <si>
    <t>booking@flowfestival.com</t>
  </si>
  <si>
    <t>https://www.instagram.com/flowfestival/</t>
  </si>
  <si>
    <t>https://flyopenairfest.com</t>
  </si>
  <si>
    <t>Bestival</t>
  </si>
  <si>
    <t>chloe@bestival.net</t>
  </si>
  <si>
    <t>https://www.instagram.com/bestival/</t>
  </si>
  <si>
    <t>https://bestival.net</t>
  </si>
  <si>
    <t>Nature One</t>
  </si>
  <si>
    <t>info@dockville.de</t>
  </si>
  <si>
    <t>https://nature-one.de</t>
  </si>
  <si>
    <t>Rob Star (Director)</t>
  </si>
  <si>
    <t>info@horstartsandmusic.com</t>
  </si>
  <si>
    <t>info@lovefest.rs</t>
  </si>
  <si>
    <t>infoline@neopopfestival.com</t>
  </si>
  <si>
    <t>Way Out Festival, Sweden</t>
  </si>
  <si>
    <t>Gwilym</t>
  </si>
  <si>
    <t>press@wayoutwest.se</t>
  </si>
  <si>
    <t>https://www.instagram.com/wayoutwestfestival/?hl=en</t>
  </si>
  <si>
    <t>Boomtown</t>
  </si>
  <si>
    <t>Prudance</t>
  </si>
  <si>
    <t>prudance@boomtownfair.co.uk</t>
  </si>
  <si>
    <t>https://www.instagram.com/boomtownfestivaluk/</t>
  </si>
  <si>
    <t>https://boomtownfair.co.uk</t>
  </si>
  <si>
    <t>Dimensions</t>
  </si>
  <si>
    <t>info@dimensionsfestival.com</t>
  </si>
  <si>
    <t>https://www.instagram.com/dimensionsfestival/</t>
  </si>
  <si>
    <t>https://dimensionsfestival.com</t>
  </si>
  <si>
    <t>Movement Festival, Torino</t>
  </si>
  <si>
    <t>24hsmpeople@gmail.com</t>
  </si>
  <si>
    <t>https://www.instagram.com/movement_festival/?hl=en</t>
  </si>
  <si>
    <t>https://msdockville.de</t>
  </si>
  <si>
    <t>Rave On Snow, Austria</t>
  </si>
  <si>
    <t>info@raveonsnow.com</t>
  </si>
  <si>
    <t>https://www.instagram.com/raveonsnow_festival/?hl=en</t>
  </si>
  <si>
    <t>https://raveonsnow.com</t>
  </si>
  <si>
    <t>raveonsnow@saalbach.com</t>
  </si>
  <si>
    <t>Westerunie, Netherlands</t>
  </si>
  <si>
    <t>blablarec@live.nl</t>
  </si>
  <si>
    <t>https://www.instagram.com/westerunie</t>
  </si>
  <si>
    <t>Øya Festival, Norway</t>
  </si>
  <si>
    <t>booking@oyafestivalen.com</t>
  </si>
  <si>
    <t>https://www.instagram.com/oyafestivalen/</t>
  </si>
  <si>
    <t>https://oyafestival.com</t>
  </si>
  <si>
    <t>Breakfast Club</t>
  </si>
  <si>
    <t>Brent</t>
  </si>
  <si>
    <t>brentroozendaal@gmail.com</t>
  </si>
  <si>
    <t>https://www.instagram.com/breakfastclub_amsterdam/</t>
  </si>
  <si>
    <t>Positive Education Festival, Lyon</t>
  </si>
  <si>
    <t>https://www.instagram.com/positiveeducation/?hl=en</t>
  </si>
  <si>
    <t>deburetel@because.tv</t>
  </si>
  <si>
    <t>https://peacockfestival.com.au</t>
  </si>
  <si>
    <t>Detonate Festival</t>
  </si>
  <si>
    <t>detonatefestival2015@gmail.com</t>
  </si>
  <si>
    <t>https://www.instagram.com/detonateuk/?hl=en</t>
  </si>
  <si>
    <t>https://detonatefestival.com</t>
  </si>
  <si>
    <r>
      <rPr>
        <rFont val="Arial"/>
        <b/>
        <color rgb="FF000000"/>
        <sz val="10.0"/>
        <u/>
      </rPr>
      <t>Farra World</t>
    </r>
    <r>
      <rPr>
        <rFont val="Arial"/>
        <b/>
        <color rgb="FF000000"/>
        <sz val="10.0"/>
        <u/>
      </rPr>
      <t xml:space="preserve"> Festival</t>
    </r>
  </si>
  <si>
    <t>eventos@farraworld.com</t>
  </si>
  <si>
    <t>https://www.instagram.com/FarraWorld</t>
  </si>
  <si>
    <t>Festwochen, Austria</t>
  </si>
  <si>
    <t>festwochen@festwochen.at</t>
  </si>
  <si>
    <t>https://www.instagram.com/wienerfestwochen/?hl=en</t>
  </si>
  <si>
    <t>Panorama Music Festival, Italy</t>
  </si>
  <si>
    <t>hello@panoramafestival.it</t>
  </si>
  <si>
    <t>https://www.instagram.com/panoramafestival_/?hl=en</t>
  </si>
  <si>
    <t>https://panorama.nyc</t>
  </si>
  <si>
    <t>Polifonic Festival, Italy</t>
  </si>
  <si>
    <t>hello@polifonic.it</t>
  </si>
  <si>
    <t>https://www.instagram.com/polifonic_/?hl=en</t>
  </si>
  <si>
    <t>https://polifonic.it</t>
  </si>
  <si>
    <t>Antigel Festival</t>
  </si>
  <si>
    <t>info@antigel.ch</t>
  </si>
  <si>
    <t>https://www.instagram.com/AntigelFestival</t>
  </si>
  <si>
    <t>https://festival-antigel.ch</t>
  </si>
  <si>
    <t>Berlin Atonal</t>
  </si>
  <si>
    <t>info@berlin-atonal.com</t>
  </si>
  <si>
    <t>https://www.instagram.com/BerlinAtonal</t>
  </si>
  <si>
    <t>https://berlin-atonal.de</t>
  </si>
  <si>
    <t>Extrema Outdoor Belgium</t>
  </si>
  <si>
    <t>info@extrema.be</t>
  </si>
  <si>
    <t>https://www.instagram.com/extrema.be/</t>
  </si>
  <si>
    <t>https://familypiknikfestival.com</t>
  </si>
  <si>
    <t>Into the Woods</t>
  </si>
  <si>
    <t>info@inthewoodsfestival.co.uk</t>
  </si>
  <si>
    <t>https://www.instagram.com/intothewoodsfestival/</t>
  </si>
  <si>
    <t>https://intonal.com</t>
  </si>
  <si>
    <t>Le Guess Who Festival, Utrecht</t>
  </si>
  <si>
    <t>info@leguesswho.com</t>
  </si>
  <si>
    <t>https://www.instagram.com/le_guess_who/</t>
  </si>
  <si>
    <t>LEV Festival, Spain</t>
  </si>
  <si>
    <t>info@levfestival.com</t>
  </si>
  <si>
    <t>https://www.instagram.com/levfestival/?hl=en</t>
  </si>
  <si>
    <t>London Warehouse Events aka LWE, London</t>
  </si>
  <si>
    <t>info@lwe.events</t>
  </si>
  <si>
    <t>Distortion</t>
  </si>
  <si>
    <t>info@nusnus.dk</t>
  </si>
  <si>
    <t>https://www.instagram.com/cphdistortion/</t>
  </si>
  <si>
    <t>https://distortion.dk</t>
  </si>
  <si>
    <t>OFF Festival, Poland</t>
  </si>
  <si>
    <t>info@off-festival.pl</t>
  </si>
  <si>
    <t>https://www.instagram.com/offfestival/?hl=en</t>
  </si>
  <si>
    <t>https://off-festival.pl</t>
  </si>
  <si>
    <t>info@pleinvrees.net</t>
  </si>
  <si>
    <t>Snowboxx, France</t>
  </si>
  <si>
    <t>info@snowboxx.com</t>
  </si>
  <si>
    <t>Spring Attitude Festival, Italy</t>
  </si>
  <si>
    <t>info@springattitude.it</t>
  </si>
  <si>
    <t>https://www.instagram.com/springattitudefestival/?hl=en</t>
  </si>
  <si>
    <t>https://springattitude.it</t>
  </si>
  <si>
    <t>info@strafwerk.org</t>
  </si>
  <si>
    <t>https://nationofgondwana.de</t>
  </si>
  <si>
    <t>Szene Openair, Austria</t>
  </si>
  <si>
    <t>info@szene-lustenau.at</t>
  </si>
  <si>
    <t>https://www.instagram.com/szeneopenair.festival/?hl=en</t>
  </si>
  <si>
    <t>Ryan Miller</t>
  </si>
  <si>
    <t>info@westergasterras.nl</t>
  </si>
  <si>
    <t>https://xoyo.co.uk</t>
  </si>
  <si>
    <t>Sónar, Istanbul</t>
  </si>
  <si>
    <t>info@zorlupsm.com</t>
  </si>
  <si>
    <t>https://www.instagram.com/sonaristanbul/</t>
  </si>
  <si>
    <t>https://sonaristanbul.com</t>
  </si>
  <si>
    <t>Rewire Festival, Netherlands</t>
  </si>
  <si>
    <t>pr@rewirefestival.nl</t>
  </si>
  <si>
    <t>https://www.instagram.com/reworksfestival/</t>
  </si>
  <si>
    <t>https://rewirefestival.nl</t>
  </si>
  <si>
    <t>press@audioriver.pl</t>
  </si>
  <si>
    <t>Summer Contrast Festival, Germany</t>
  </si>
  <si>
    <t>summercontrast@gmail.com</t>
  </si>
  <si>
    <t>https://www.instagram.com/summercontrast/?hl=en</t>
  </si>
  <si>
    <t>Unknown Festival, Croatia</t>
  </si>
  <si>
    <t>Stefan</t>
  </si>
  <si>
    <t>contact@unknowncroatia.com</t>
  </si>
  <si>
    <t>https://www.instagram.com/unknownfestival</t>
  </si>
  <si>
    <t>Cacao Beach, Bulgaria</t>
  </si>
  <si>
    <t>contact@cacaobeach.bg</t>
  </si>
  <si>
    <t>https://www.instagram.com/cacaobeachofficial/?hl=en</t>
  </si>
  <si>
    <t>https://ra.co/clubs/4144</t>
  </si>
  <si>
    <t>SW4 Festival, London</t>
  </si>
  <si>
    <t>enquiries@locknloadevents.com</t>
  </si>
  <si>
    <t>https://www.instagram.com/southwestfour/?hl=en</t>
  </si>
  <si>
    <t>Appetite London</t>
  </si>
  <si>
    <t>appetiteldn@gmail.com</t>
  </si>
  <si>
    <t>https://www.instagram.com/appetiteldn/?hl=en</t>
  </si>
  <si>
    <t>Cirque Du Soul</t>
  </si>
  <si>
    <t>admin@cirquedusoul.net</t>
  </si>
  <si>
    <t>https://www.instagram.com/cirquedusoul/</t>
  </si>
  <si>
    <t>Amoré Events</t>
  </si>
  <si>
    <t>amoreinquiries@gmail.com</t>
  </si>
  <si>
    <t>https://www.instagram.com/ampere_antwerp</t>
  </si>
  <si>
    <t>Analog, Dublin</t>
  </si>
  <si>
    <t>analogeventsdublin@gmail.com</t>
  </si>
  <si>
    <t>https://www.instagram.com/analog__a</t>
  </si>
  <si>
    <t>androgyne.productions@gmail.com</t>
  </si>
  <si>
    <t>https://www.instagram.com/macadam_nantes/</t>
  </si>
  <si>
    <t>Birgit &amp; Bier Club, Berlin</t>
  </si>
  <si>
    <t>booking@birgit.berlin</t>
  </si>
  <si>
    <t>https://www.instagram.com/birgit.club/?hl=en</t>
  </si>
  <si>
    <t>bookings@egglondon.co.uk</t>
  </si>
  <si>
    <t>Club Vaag</t>
  </si>
  <si>
    <t>clubvaag@sweettrade.eu</t>
  </si>
  <si>
    <t>https://www.instagram.com/club_vaag/</t>
  </si>
  <si>
    <t>Coco, Tulum</t>
  </si>
  <si>
    <t>coco@kreis-studio.de</t>
  </si>
  <si>
    <t>https://www.instagram.com/cocotulum/</t>
  </si>
  <si>
    <t>La Suite Club, Rouen, France</t>
  </si>
  <si>
    <t>communication@suiterouen.fr</t>
  </si>
  <si>
    <t>https://www.instagram.com/lasuiterouen/</t>
  </si>
  <si>
    <t>CDLC Club, Barcelona</t>
  </si>
  <si>
    <t>design@cdlcbarcelona.com</t>
  </si>
  <si>
    <t>https://www.instagram.com/cdlcbarcelona/</t>
  </si>
  <si>
    <t>Overground Festival, Switzerland</t>
  </si>
  <si>
    <t>dub@patator.ch</t>
  </si>
  <si>
    <t>https://www.instagram.com/overground.official/?hl=en</t>
  </si>
  <si>
    <t>Electric Park Festival, Brussels</t>
  </si>
  <si>
    <t>electricpark.brussels@gmail.com</t>
  </si>
  <si>
    <t>https://www.instagram.com/elektric_park/</t>
  </si>
  <si>
    <t>Arenaclub, Berlin</t>
  </si>
  <si>
    <t>info@arena.berlin</t>
  </si>
  <si>
    <t>https://www.instagram.com/arenaclub/</t>
  </si>
  <si>
    <t>Berliner Festspiele</t>
  </si>
  <si>
    <t>info@berlinerfestspiele.de</t>
  </si>
  <si>
    <t>https://www.instagram.com/berlinerfestspiele/</t>
  </si>
  <si>
    <t>Botanique Festival, Belgium</t>
  </si>
  <si>
    <t>info@botanique.be</t>
  </si>
  <si>
    <t>https://www.instagram.com/botanique_bxl</t>
  </si>
  <si>
    <t>info@cavoparadiso.gr</t>
  </si>
  <si>
    <t>Cracki Records, France</t>
  </si>
  <si>
    <t>info@crackirecords.com</t>
  </si>
  <si>
    <t>https://www.instagram.com/cracki.records/?hl=en</t>
  </si>
  <si>
    <t>LesDocks, Lausanne</t>
  </si>
  <si>
    <t>info@docks.ch</t>
  </si>
  <si>
    <t>https://www.instagram.com/lesdocks_lausanne/</t>
  </si>
  <si>
    <t>Doornroosje, Niejmeghan, NL</t>
  </si>
  <si>
    <t>info@doornroosje.nl</t>
  </si>
  <si>
    <t>https://www.instagram.com/doornroosjenl/</t>
  </si>
  <si>
    <t>Eat Your Own Ears</t>
  </si>
  <si>
    <t>info@eatyourownears.com</t>
  </si>
  <si>
    <t>https://www.instagram.com/eatyourownears/</t>
  </si>
  <si>
    <t>Fuse Records</t>
  </si>
  <si>
    <t>info@fuse.pt</t>
  </si>
  <si>
    <t>https://www.instagram.com/fuserecords/</t>
  </si>
  <si>
    <t>Dr. Motte, Germany</t>
  </si>
  <si>
    <t>info@pearls-booking.com</t>
  </si>
  <si>
    <t>https://www.instagram.com/dr_motte/?hl=en</t>
  </si>
  <si>
    <t>Subject Events, Dublin</t>
  </si>
  <si>
    <t>info@subjectevents.com</t>
  </si>
  <si>
    <t>Kinetika</t>
  </si>
  <si>
    <t>kinetika.galway@gmail.com</t>
  </si>
  <si>
    <t>https://www.instagram.com/kinetikamusic/</t>
  </si>
  <si>
    <t>Le Bikini, Toulouse</t>
  </si>
  <si>
    <t>mamiesparty@gmail.com</t>
  </si>
  <si>
    <t>https://www.instagram.com/le_bikini_toulouse/</t>
  </si>
  <si>
    <t>Deeperfect</t>
  </si>
  <si>
    <t>management@deeperfect.com</t>
  </si>
  <si>
    <t>https://www.instagram.com/deeperfect/</t>
  </si>
  <si>
    <t>Milk Club, Italy</t>
  </si>
  <si>
    <t>milkclub2013@gmail.com</t>
  </si>
  <si>
    <t>https://www.instagram.com/milkjurere/</t>
  </si>
  <si>
    <t>music@stilvortalent.de</t>
  </si>
  <si>
    <t>https://www.instagram.com/stilvortalent/</t>
  </si>
  <si>
    <t>odonohor@tcd.ie</t>
  </si>
  <si>
    <t>Mobilee Records</t>
  </si>
  <si>
    <t>press@mobilee-records.de</t>
  </si>
  <si>
    <t>https://www.instagram.com/mobileerecords/</t>
  </si>
  <si>
    <t>Down The Rabbit Hole</t>
  </si>
  <si>
    <t>rabbitholecollective@gmail.com</t>
  </si>
  <si>
    <t>https://www.instagram.com/dtrh_festival/</t>
  </si>
  <si>
    <t>ZoukOut Festival</t>
  </si>
  <si>
    <t>reservations@zamnatulum.com</t>
  </si>
  <si>
    <t>https://www.instagram.com/zoukoutofficial</t>
  </si>
  <si>
    <t>BAKO</t>
  </si>
  <si>
    <t>ticketingbako@gmail.com</t>
  </si>
  <si>
    <t>https://www.instagram.com/bako/</t>
  </si>
  <si>
    <t>communication@iboat.eu</t>
  </si>
  <si>
    <t>Cross Club, Prague</t>
  </si>
  <si>
    <t>crossclub@crossclub.cz</t>
  </si>
  <si>
    <t>https://www.instagram.com/crossclubofficial/</t>
  </si>
  <si>
    <t>Bret, Amsterdam</t>
  </si>
  <si>
    <t>info@bret.bar</t>
  </si>
  <si>
    <t>https://www.instagram.com/bret.bar/</t>
  </si>
  <si>
    <t>Circolo Magnolia</t>
  </si>
  <si>
    <t>info@circolomagnolia.it</t>
  </si>
  <si>
    <t>https://www.instagram.com/circolomagnolia/</t>
  </si>
  <si>
    <t>info@else.tv</t>
  </si>
  <si>
    <t>https://www.instagram.com/else_klub/</t>
  </si>
  <si>
    <t>Institut fuer Zukunft</t>
  </si>
  <si>
    <t>info@ifz.me</t>
  </si>
  <si>
    <t>https://www.instagram.com/institutfuerzukunft/</t>
  </si>
  <si>
    <t>Robert Johnson Club, Frankfurt</t>
  </si>
  <si>
    <t>info@robert-johnson.de</t>
  </si>
  <si>
    <t>https://www.instagram.com/robertjohnsonclub/</t>
  </si>
  <si>
    <t>kontakt@blitz.club</t>
  </si>
  <si>
    <t>Elysia, Basel</t>
  </si>
  <si>
    <t>kontakt@elysia.ch</t>
  </si>
  <si>
    <t>https://www.instagram.com/elysia_basel/</t>
  </si>
  <si>
    <t>La Riviera /</t>
  </si>
  <si>
    <t>administracion@salariviera.com</t>
  </si>
  <si>
    <t>https://larivieramadrid.com</t>
  </si>
  <si>
    <t>Dora Brilliant, Frankfurt</t>
  </si>
  <si>
    <t>anfrage@tanzhaus-west.de</t>
  </si>
  <si>
    <t>https://ra.co/clubs/20444</t>
  </si>
  <si>
    <t>astron.bar@gmail.com</t>
  </si>
  <si>
    <t>https://ra.co/clubs/241181</t>
  </si>
  <si>
    <t>Barltha'artz</t>
  </si>
  <si>
    <t>balthaz.arts@gmail.com</t>
  </si>
  <si>
    <t>B_Low</t>
  </si>
  <si>
    <t>bcn.low@gmail.com</t>
  </si>
  <si>
    <t>https://ra.co/dj/b_low</t>
  </si>
  <si>
    <t>belle epoque</t>
  </si>
  <si>
    <t>belle.epoque.rsvp@gmail.com</t>
  </si>
  <si>
    <t>https://www.instagram.com/belleepoqueclub/</t>
  </si>
  <si>
    <t>https://ra.co/clubs/69550</t>
  </si>
  <si>
    <t>Landmark /</t>
  </si>
  <si>
    <t>bergen@kunsthall.no</t>
  </si>
  <si>
    <t>B.O. (Blue Orange) /</t>
  </si>
  <si>
    <t>blueorange@one.lt</t>
  </si>
  <si>
    <t>https://ra.co/clubs/13068</t>
  </si>
  <si>
    <t>Creative, Czech Republic</t>
  </si>
  <si>
    <t>booking@djsubgate.com</t>
  </si>
  <si>
    <t>https://ra.co/promoters/61701</t>
  </si>
  <si>
    <t>Fluc_wanne /</t>
  </si>
  <si>
    <t>booking@fluc.at</t>
  </si>
  <si>
    <t>MFOC</t>
  </si>
  <si>
    <t>booking@halle02.de</t>
  </si>
  <si>
    <t>HangarTechno</t>
  </si>
  <si>
    <t>booking@hangartechno.de</t>
  </si>
  <si>
    <t>booking@karlstorbahnhof.de</t>
  </si>
  <si>
    <t>Indigo</t>
  </si>
  <si>
    <t>borathepipe@gmail.com</t>
  </si>
  <si>
    <t>Club Korona, Kecel</t>
  </si>
  <si>
    <t>bozokijonas@clubkorona.hu</t>
  </si>
  <si>
    <t>https://ra.co/clubs/7062</t>
  </si>
  <si>
    <t>Club Del Mar, Barcelona (closed)</t>
  </si>
  <si>
    <t>cafedelmarboatclubbcn@gmail.com</t>
  </si>
  <si>
    <t>https://ra.co/clubs/134154</t>
  </si>
  <si>
    <t>Cashmere Coffee_bar</t>
  </si>
  <si>
    <t>cashmere.feca@gmail.com</t>
  </si>
  <si>
    <t>https://www.facebook.com/Cashmere.Athens/photos/</t>
  </si>
  <si>
    <t>Chromatic Club</t>
  </si>
  <si>
    <t>chromaticclub@outlook.com</t>
  </si>
  <si>
    <t>https://www.instagram.com/chromatic_club/</t>
  </si>
  <si>
    <t>Clone, Rotterdam</t>
  </si>
  <si>
    <t>clone@clone.nl</t>
  </si>
  <si>
    <t>https://www.facebook.com/groups/clinicfinland/</t>
  </si>
  <si>
    <t>Club Plazma, Bulgaria</t>
  </si>
  <si>
    <t>club@plazma.bg</t>
  </si>
  <si>
    <t>https://ra.co/clubs/3567</t>
  </si>
  <si>
    <t>Club 21, Florence</t>
  </si>
  <si>
    <t>club21florence@gmail.com</t>
  </si>
  <si>
    <t>https://ra.co/clubs/52942</t>
  </si>
  <si>
    <t>Club Compressor, Novi Sad</t>
  </si>
  <si>
    <t>clubcompresor@gmail.com</t>
  </si>
  <si>
    <t>https://ra.co/clubs/25160</t>
  </si>
  <si>
    <t>Club Piazza, Ayia Napa</t>
  </si>
  <si>
    <t>clubpiazza@yahoo.com</t>
  </si>
  <si>
    <t>https://ra.co/clubs/14975</t>
  </si>
  <si>
    <t>clubplazma@gmail.com</t>
  </si>
  <si>
    <t>Login Live /</t>
  </si>
  <si>
    <t>connexioncafe@gmail.com</t>
  </si>
  <si>
    <t>Logo Club</t>
  </si>
  <si>
    <t>contact.playwithme@gmail.com</t>
  </si>
  <si>
    <t>Claire Club, Amsterdam (closed)</t>
  </si>
  <si>
    <t>contact@claire.nl</t>
  </si>
  <si>
    <t>https://ra.co/clubs/124039</t>
  </si>
  <si>
    <t>Groom</t>
  </si>
  <si>
    <t>contact@groomlyon.com</t>
  </si>
  <si>
    <t>CUBE, Dusseldorf</t>
  </si>
  <si>
    <t>cube.duesseldorf@gmail.com</t>
  </si>
  <si>
    <t>https://www.instagram.com/cubeduesseldorf/?hl=en</t>
  </si>
  <si>
    <t>Kong</t>
  </si>
  <si>
    <t>dasstativ@web.de</t>
  </si>
  <si>
    <t>District, Liverpool</t>
  </si>
  <si>
    <t>districtdiscoclub@gmail.com</t>
  </si>
  <si>
    <t>https://ra.co/clubs/88389</t>
  </si>
  <si>
    <t>Kb18 /</t>
  </si>
  <si>
    <t>djwaqar@gmail.com</t>
  </si>
  <si>
    <t>Ears &amp; Eyes</t>
  </si>
  <si>
    <t>eeevonline@gmail.com</t>
  </si>
  <si>
    <t>Electroworkz</t>
  </si>
  <si>
    <t>electroworkz.info@gmail.com</t>
  </si>
  <si>
    <t>L'Escalier Café</t>
  </si>
  <si>
    <t>escalier007@yahoo.fr</t>
  </si>
  <si>
    <t>Fisk og Vilt /</t>
  </si>
  <si>
    <t>fiskogvilt@gmail.com</t>
  </si>
  <si>
    <t>FlowThing</t>
  </si>
  <si>
    <t>floating.flow.thing@gmail.com</t>
  </si>
  <si>
    <t>FOG (Туманы) /</t>
  </si>
  <si>
    <t>fogdjbar@gmail.com</t>
  </si>
  <si>
    <t>Glam</t>
  </si>
  <si>
    <t>Carl</t>
  </si>
  <si>
    <t>glamshoreditch@gmail.com</t>
  </si>
  <si>
    <t>Glasgow Social Club</t>
  </si>
  <si>
    <t>glasgow.socialclub@gmail.com</t>
  </si>
  <si>
    <t>Hangar</t>
  </si>
  <si>
    <t>hangardublin@gmail.com</t>
  </si>
  <si>
    <t>Harlem /</t>
  </si>
  <si>
    <t>harlem101rvk@gmail.com</t>
  </si>
  <si>
    <t>Boston /</t>
  </si>
  <si>
    <t>heklaboston@gmail.com</t>
  </si>
  <si>
    <t>Concorde 2</t>
  </si>
  <si>
    <t>hello@concorde2.co.uk</t>
  </si>
  <si>
    <t>https://concorde2.co.uk</t>
  </si>
  <si>
    <t>Fifth</t>
  </si>
  <si>
    <t>Hello@fifthmanchester.com</t>
  </si>
  <si>
    <t>Impostor</t>
  </si>
  <si>
    <t>hello@impostor.hu</t>
  </si>
  <si>
    <t>Foundry (Belfast)</t>
  </si>
  <si>
    <t>hello@marcus-ward.com</t>
  </si>
  <si>
    <t>Diotima</t>
  </si>
  <si>
    <t>hello@whothefuck.org</t>
  </si>
  <si>
    <t>Brancaleone /</t>
  </si>
  <si>
    <t>impacteventi@gmail.com</t>
  </si>
  <si>
    <t>https://ra.co/clubs/4916</t>
  </si>
  <si>
    <t>impostorbudapest@gmail.com</t>
  </si>
  <si>
    <r>
      <rPr>
        <color rgb="FF1155CC"/>
        <sz val="10.0"/>
        <u/>
      </rPr>
      <t>info@aquarius.club</t>
    </r>
  </si>
  <si>
    <r>
      <rPr>
        <color rgb="FF1155CC"/>
        <sz val="10.0"/>
        <u/>
      </rPr>
      <t>https://instagram.com/aquariuszrce</t>
    </r>
  </si>
  <si>
    <t>Area 51 /</t>
  </si>
  <si>
    <t>info@area51skatepark.nl</t>
  </si>
  <si>
    <r>
      <rPr>
        <color rgb="FF1155CC"/>
        <sz val="10.0"/>
        <u/>
      </rPr>
      <t>https://instagram.com/area51slc</t>
    </r>
  </si>
  <si>
    <t>https://ra.co/clubs/42717</t>
  </si>
  <si>
    <t>Byblos (Closed)</t>
  </si>
  <si>
    <t>info@byblos.lu</t>
  </si>
  <si>
    <t>https://ra.co/clubs/6241</t>
  </si>
  <si>
    <t>Cafe-Gallery /</t>
  </si>
  <si>
    <t>info@cafe-gallery.ge</t>
  </si>
  <si>
    <t>https://ra.co/clubs/56971</t>
  </si>
  <si>
    <t>BASIS, Netherlands</t>
  </si>
  <si>
    <t>info@clubbasis.nl</t>
  </si>
  <si>
    <t>https://www.instagram.com/clubbasis/</t>
  </si>
  <si>
    <t>https://ra.co/clubs/101766</t>
  </si>
  <si>
    <t>Club Hollywood, Tallinn</t>
  </si>
  <si>
    <t>info@clubhollywood.ee</t>
  </si>
  <si>
    <t>https://ra.co/clubs/6139</t>
  </si>
  <si>
    <t>Club Privé</t>
  </si>
  <si>
    <t>info@clubprive.ee</t>
  </si>
  <si>
    <t>Code, Sheffield</t>
  </si>
  <si>
    <t>info@codesheffield.com</t>
  </si>
  <si>
    <t>https://ra.co/clubs/38633</t>
  </si>
  <si>
    <t>Electronation</t>
  </si>
  <si>
    <t>info@electronation.nl</t>
  </si>
  <si>
    <t>Fever /</t>
  </si>
  <si>
    <t>info@fever.es</t>
  </si>
  <si>
    <t>https://www.instagram.com/feverfestival</t>
  </si>
  <si>
    <t xml:space="preserve">Loft Club </t>
  </si>
  <si>
    <t>info@fromanothermind.com</t>
  </si>
  <si>
    <t>Gewolbe</t>
  </si>
  <si>
    <t>info@gewoelbe.net</t>
  </si>
  <si>
    <t>Germany (Cologne)</t>
  </si>
  <si>
    <t>Hapesira Space</t>
  </si>
  <si>
    <t>info@hapesira.space</t>
  </si>
  <si>
    <t>Dondernacht, Utrecht</t>
  </si>
  <si>
    <t>info@herrhauzer.com</t>
  </si>
  <si>
    <t>https://ra.co/events/1634499</t>
  </si>
  <si>
    <t>Labyrinth / La Rocca</t>
  </si>
  <si>
    <t>info@hetdepot.be</t>
  </si>
  <si>
    <t>Kiff</t>
  </si>
  <si>
    <t>info@kiff.ch</t>
  </si>
  <si>
    <t>Klub K4 /</t>
  </si>
  <si>
    <t>info@klub-k4.si</t>
  </si>
  <si>
    <t>https://www.instagram.com/klubk4</t>
  </si>
  <si>
    <t>https://k4-klub.si</t>
  </si>
  <si>
    <t>Korjaamo</t>
  </si>
  <si>
    <t>info@korjaamo.fi</t>
  </si>
  <si>
    <t>https://www.instagram.com/korjaamo</t>
  </si>
  <si>
    <t>https://korjaamo.fi</t>
  </si>
  <si>
    <t>Kowalski /</t>
  </si>
  <si>
    <t>info@kowalskistuttgart.de</t>
  </si>
  <si>
    <t>Kozz Mozz</t>
  </si>
  <si>
    <t>info@kozzmozz.com</t>
  </si>
  <si>
    <t>Kraak</t>
  </si>
  <si>
    <t>info@kraak.org.uk</t>
  </si>
  <si>
    <t>LAB-1 /</t>
  </si>
  <si>
    <t>info@lab-1.nl</t>
  </si>
  <si>
    <t>Liv (Bassano Del Grappa)</t>
  </si>
  <si>
    <t>info@liveclub.it</t>
  </si>
  <si>
    <t>Kablys /</t>
  </si>
  <si>
    <t>info@mankablys.lt</t>
  </si>
  <si>
    <t>https://kablys.lt</t>
  </si>
  <si>
    <t>Micro Mutek</t>
  </si>
  <si>
    <t>info@nerone.ws</t>
  </si>
  <si>
    <t>https://www.instagram.com/mutek_es</t>
  </si>
  <si>
    <t>Frequency Response</t>
  </si>
  <si>
    <t>info@peterechoplex.com</t>
  </si>
  <si>
    <t>FLY Watergate</t>
  </si>
  <si>
    <t>info@water-gate.com</t>
  </si>
  <si>
    <t>https://www.instagram.com/watergateclub</t>
  </si>
  <si>
    <t>Loft Club</t>
  </si>
  <si>
    <t>inforazz@salarazzmatazz.com</t>
  </si>
  <si>
    <t>Kadoc</t>
  </si>
  <si>
    <t>jclaborinho@hotmail.com</t>
  </si>
  <si>
    <t>Konstruktor /</t>
  </si>
  <si>
    <t>konstruktorklub@gmail.com</t>
  </si>
  <si>
    <t>Love Club</t>
  </si>
  <si>
    <t>kostaskn@hotmail.com</t>
  </si>
  <si>
    <t>Gjuro2</t>
  </si>
  <si>
    <t>kresimir.lebos@gmail.com</t>
  </si>
  <si>
    <t>Krysha</t>
  </si>
  <si>
    <t>kryshacafe@gmail.com</t>
  </si>
  <si>
    <t>Gazette</t>
  </si>
  <si>
    <t>lagazettecrew@gmail.com</t>
  </si>
  <si>
    <t>Le Larm</t>
  </si>
  <si>
    <t>le.larm59@gmail.com</t>
  </si>
  <si>
    <t>Club Rio</t>
  </si>
  <si>
    <t>live.prods@gmail.com</t>
  </si>
  <si>
    <t>LDMS (Liverpool)</t>
  </si>
  <si>
    <t>liverpooldance@gmail.com</t>
  </si>
  <si>
    <t>Family Club /</t>
  </si>
  <si>
    <t>luismifamily@hotmail.com</t>
  </si>
  <si>
    <t>Barka</t>
  </si>
  <si>
    <t>manager@barkakrakow.pl</t>
  </si>
  <si>
    <t>https://ra.co/clubs/66114</t>
  </si>
  <si>
    <t>Halo</t>
  </si>
  <si>
    <t>ASH BEAMENT</t>
  </si>
  <si>
    <t>MANAGER1@HALOBOURNEMOUTH.COM</t>
  </si>
  <si>
    <t>Meat Free DJs (Manchester)</t>
  </si>
  <si>
    <t>meatfreedjs@gmail.com</t>
  </si>
  <si>
    <t>Geradehaus</t>
  </si>
  <si>
    <t>Kiko</t>
  </si>
  <si>
    <t>minute_t_berlin@hotmail.com</t>
  </si>
  <si>
    <t>Club Exit, Vilnius</t>
  </si>
  <si>
    <t>office@exit.lt</t>
  </si>
  <si>
    <t>https://ra.co/clubs/2659</t>
  </si>
  <si>
    <t>Dunkel, Copenhagen</t>
  </si>
  <si>
    <t>Jens Skovgård</t>
  </si>
  <si>
    <t>perlaks@gmail.com</t>
  </si>
  <si>
    <t>https://ra.co/promoters/8416</t>
  </si>
  <si>
    <t>Ingensteds /</t>
  </si>
  <si>
    <t>post@ingensteds.no</t>
  </si>
  <si>
    <t>https://ingensteds.no</t>
  </si>
  <si>
    <t>La Graviere</t>
  </si>
  <si>
    <t>prog@lagraviere.net</t>
  </si>
  <si>
    <t>https://www.instagram.com/lagravierelive</t>
  </si>
  <si>
    <t>https://lagraviere.ch</t>
  </si>
  <si>
    <t>La Java</t>
  </si>
  <si>
    <t>programmation@la-java.fr</t>
  </si>
  <si>
    <t>https://www.instagram.com/lajavaparis</t>
  </si>
  <si>
    <t>https://lajava.fr</t>
  </si>
  <si>
    <t>Club Magistrate, Amsterdam</t>
  </si>
  <si>
    <t>rattanrr@hotmail.com</t>
  </si>
  <si>
    <t>https://ra.co/clubs/130753</t>
  </si>
  <si>
    <t>Club Silver &amp; Smoke /</t>
  </si>
  <si>
    <t>Kemal</t>
  </si>
  <si>
    <t>silverandsmokeprogram@gmail.com</t>
  </si>
  <si>
    <t>Café Sklenick /</t>
  </si>
  <si>
    <t>sklenick.booking@gmail.com</t>
  </si>
  <si>
    <t>https://ra.co/clubs/27644</t>
  </si>
  <si>
    <t>Endless Club</t>
  </si>
  <si>
    <t>Erik Palmgren</t>
  </si>
  <si>
    <t>slynein@gmail.com</t>
  </si>
  <si>
    <t>L'echappee</t>
  </si>
  <si>
    <t>soulsens.productions@gmail.com</t>
  </si>
  <si>
    <t>Tengu Dublin</t>
  </si>
  <si>
    <r>
      <rPr>
        <rFont val="Arial"/>
        <color rgb="FF1155CC"/>
        <u/>
      </rPr>
      <t>tengu@yamamori.ie</t>
    </r>
  </si>
  <si>
    <t>Klubd /</t>
  </si>
  <si>
    <t>theklubd@gmail.com</t>
  </si>
  <si>
    <t>Maze Athens</t>
  </si>
  <si>
    <t>thevoiceofmove@gmail.com</t>
  </si>
  <si>
    <t>https://mazeathens.com</t>
  </si>
  <si>
    <t>Electrified</t>
  </si>
  <si>
    <t>tikamilano@gmail.com</t>
  </si>
  <si>
    <t>Ulrik Korte Hansen</t>
  </si>
  <si>
    <t xml:space="preserve">Ulrik, </t>
  </si>
  <si>
    <t>ukh102@gmail.com</t>
  </si>
  <si>
    <r>
      <rPr>
        <color rgb="FF1155CC"/>
        <sz val="10.0"/>
        <u/>
      </rPr>
      <t>vip@aquarius.club</t>
    </r>
  </si>
  <si>
    <r>
      <rPr>
        <color rgb="FF1155CC"/>
        <sz val="10.0"/>
        <u/>
      </rPr>
      <t>https://instagram.com/aquariuszrce</t>
    </r>
  </si>
  <si>
    <t>Kurabu</t>
  </si>
  <si>
    <t>vzorov3000@gmail.com</t>
  </si>
  <si>
    <t>Andalucia Big Festival (by Mad Cool promoters)</t>
  </si>
  <si>
    <t>info@andaluciabig.com</t>
  </si>
  <si>
    <r>
      <rPr>
        <rFont val="Arial"/>
        <color rgb="FF000000"/>
        <sz val="10.0"/>
        <u/>
      </rPr>
      <t>https://www.instagram.com/andaluciabigfestival</t>
    </r>
    <r>
      <rPr>
        <rFont val="Arial"/>
        <color rgb="FF000000"/>
        <sz val="10.0"/>
      </rPr>
      <t xml:space="preserve">   </t>
    </r>
  </si>
  <si>
    <t>https://andaluciabigfestival.com</t>
  </si>
  <si>
    <t>sponsorship@andaluciabig.com</t>
  </si>
  <si>
    <t>https://www.instagram.com/andaluciabigfestival</t>
  </si>
  <si>
    <r>
      <rPr>
        <color rgb="FF1155CC"/>
        <sz val="10.0"/>
        <u/>
      </rPr>
      <t>info@amsterdamopenair.nl</t>
    </r>
  </si>
  <si>
    <r>
      <rPr>
        <color rgb="FF1155CC"/>
        <sz val="10.0"/>
        <u/>
      </rPr>
      <t>https://instagram.com/amsterdamopenair</t>
    </r>
  </si>
  <si>
    <r>
      <rPr>
        <color rgb="FF1155CC"/>
        <sz val="10.0"/>
        <u/>
      </rPr>
      <t>info@atklabel.com</t>
    </r>
  </si>
  <si>
    <r>
      <rPr>
        <color rgb="FF1155CC"/>
        <sz val="10.0"/>
        <u/>
      </rPr>
      <t>https://instagram.com/atklabel</t>
    </r>
  </si>
  <si>
    <t>audioFAMILIES</t>
  </si>
  <si>
    <r>
      <rPr>
        <color rgb="FF1155CC"/>
        <sz val="10.0"/>
        <u/>
      </rPr>
      <t>info@audiofamilies.com</t>
    </r>
  </si>
  <si>
    <r>
      <rPr>
        <color rgb="FF1155CC"/>
        <sz val="10.0"/>
        <u/>
      </rPr>
      <t>https://instagram.com/audiofamilies</t>
    </r>
  </si>
  <si>
    <t>Apenkooi</t>
  </si>
  <si>
    <r>
      <rPr>
        <color rgb="FF1155CC"/>
        <sz val="10.0"/>
        <u/>
      </rPr>
      <t>info@apenkooi.com</t>
    </r>
  </si>
  <si>
    <r>
      <rPr>
        <color rgb="FF1155CC"/>
        <sz val="10.0"/>
        <u/>
      </rPr>
      <t>https://instagram.com/apenkooi_events</t>
    </r>
  </si>
  <si>
    <t>KATAPULT</t>
  </si>
  <si>
    <t>a333@orange.fr</t>
  </si>
  <si>
    <t>AM Trips</t>
  </si>
  <si>
    <t>amtrips.info@gmail.com</t>
  </si>
  <si>
    <t>Generator 9</t>
  </si>
  <si>
    <t>antidot@online.de</t>
  </si>
  <si>
    <t>Antidote Club London</t>
  </si>
  <si>
    <t>antidoteclublondon@gmail.com</t>
  </si>
  <si>
    <r>
      <rPr>
        <color rgb="FF1155CC"/>
        <sz val="10.0"/>
        <u/>
      </rPr>
      <t>https://instagram.com/antidotelondon</t>
    </r>
  </si>
  <si>
    <t>ANTRAKT</t>
  </si>
  <si>
    <t>antraktrecords@gmail.com</t>
  </si>
  <si>
    <t>Electrocorp</t>
  </si>
  <si>
    <t>Deep Art</t>
  </si>
  <si>
    <t>arbizuaparicio@gmail.com</t>
  </si>
  <si>
    <t>Artefact, Paris</t>
  </si>
  <si>
    <t>artefactsuk@gmail.com</t>
  </si>
  <si>
    <t>ARTeNOU</t>
  </si>
  <si>
    <t>artenou@gmail.com</t>
  </si>
  <si>
    <t>Art You Out</t>
  </si>
  <si>
    <r>
      <rPr>
        <color rgb="FF1155CC"/>
        <sz val="10.0"/>
        <u/>
      </rPr>
      <t>artyouout@gmail.com</t>
    </r>
  </si>
  <si>
    <r>
      <rPr>
        <color rgb="FF1155CC"/>
        <sz val="10.0"/>
        <u/>
      </rPr>
      <t>https://instagram.com/artyouout</t>
    </r>
  </si>
  <si>
    <t>Askarabaskara Crew</t>
  </si>
  <si>
    <r>
      <rPr>
        <color rgb="FF1155CC"/>
        <sz val="10.0"/>
        <u/>
      </rPr>
      <t>askarabaskara@gmail.com</t>
    </r>
  </si>
  <si>
    <r>
      <rPr>
        <color rgb="FF1155CC"/>
        <sz val="10.0"/>
        <u/>
      </rPr>
      <t>https://instagram.com/askarabaskara.crew</t>
    </r>
  </si>
  <si>
    <t>Microkosm</t>
  </si>
  <si>
    <t>assomicrokosm@gmail.com</t>
  </si>
  <si>
    <t>Astral Techno Sessions</t>
  </si>
  <si>
    <t>astraltechnosessions43@gmail.com</t>
  </si>
  <si>
    <r>
      <rPr>
        <color rgb="FF1155CC"/>
        <sz val="10.0"/>
        <u/>
      </rPr>
      <t>https://instagram.com/astraltechnosessions</t>
    </r>
  </si>
  <si>
    <t>audiocircuitplus@gmail.com</t>
  </si>
  <si>
    <t>autmnconcepts@gmail.com</t>
  </si>
  <si>
    <t>Baby, Red &amp; Wolf</t>
  </si>
  <si>
    <t>babyredandwolf@gmail.com</t>
  </si>
  <si>
    <t>Back In Live</t>
  </si>
  <si>
    <t>backinlive@gmail.com</t>
  </si>
  <si>
    <t>JapanaDutch</t>
  </si>
  <si>
    <t>baile29@yahoo.com</t>
  </si>
  <si>
    <t>jokepuklub</t>
  </si>
  <si>
    <t>balakrishnanfromjk@gmail.com</t>
  </si>
  <si>
    <t>Balance Entertainment</t>
  </si>
  <si>
    <t>balanceentltd@gmail.com</t>
  </si>
  <si>
    <t>B@ldhe@d</t>
  </si>
  <si>
    <t>baldheadevents@gmail.com</t>
  </si>
  <si>
    <t>Ballers</t>
  </si>
  <si>
    <t>Bimber Promotion</t>
  </si>
  <si>
    <t>barsowa@gmail.com</t>
  </si>
  <si>
    <t>BBStudio</t>
  </si>
  <si>
    <t>bbstudiostore@gmail.com</t>
  </si>
  <si>
    <t>Berlin Invasion</t>
  </si>
  <si>
    <t>berlininvasion@hotmail.com</t>
  </si>
  <si>
    <t>Black Door</t>
  </si>
  <si>
    <t>blackdoor.be@gmail.com</t>
  </si>
  <si>
    <t>Blank</t>
  </si>
  <si>
    <t>blanknightsmadrid@gmail.com</t>
  </si>
  <si>
    <t>Bloom</t>
  </si>
  <si>
    <t>bloommcr@gmail.com</t>
  </si>
  <si>
    <t>Blue Honey</t>
  </si>
  <si>
    <t>bluehoneypromotions@gmail.com</t>
  </si>
  <si>
    <t>Electronica</t>
  </si>
  <si>
    <t>booking@electronicalabel.ru</t>
  </si>
  <si>
    <t>Cigales electroniques</t>
  </si>
  <si>
    <t>bookingcigale@gmail.com</t>
  </si>
  <si>
    <t>Brandstof</t>
  </si>
  <si>
    <t>brandstofevents@gmail.com</t>
  </si>
  <si>
    <t>Bread &amp; Butter</t>
  </si>
  <si>
    <t>Bredren</t>
  </si>
  <si>
    <t>bredrenbookings@hotmail.com</t>
  </si>
  <si>
    <t>https://www.instagram.com/bredrenbe/</t>
  </si>
  <si>
    <t>Briefly Established</t>
  </si>
  <si>
    <t>briefly.established@gmail.com</t>
  </si>
  <si>
    <t>Bring the Sound</t>
  </si>
  <si>
    <t>bringthesoundp@gmail.com</t>
  </si>
  <si>
    <t>charlyn</t>
  </si>
  <si>
    <t>browncharlyn@yahoo.com</t>
  </si>
  <si>
    <t>BUTTER</t>
  </si>
  <si>
    <t>butter.roma@gmail.com</t>
  </si>
  <si>
    <t>CarnivalNoise</t>
  </si>
  <si>
    <t>carnivalnoise@gmail.com</t>
  </si>
  <si>
    <t>Chamber (Manchester)</t>
  </si>
  <si>
    <t>chambertem@gmail.com</t>
  </si>
  <si>
    <t>children.of.tomorrow.records@gmail.com</t>
  </si>
  <si>
    <t>CHIMPANZOO</t>
  </si>
  <si>
    <t>chimpanzooofficial@gmail.com</t>
  </si>
  <si>
    <t>Chinabot (ASIAN ARTISTS)</t>
  </si>
  <si>
    <t>chinabotasia@gmail.com</t>
  </si>
  <si>
    <t>https://www.instagram.com/chinabotasia/</t>
  </si>
  <si>
    <t>Mentality</t>
  </si>
  <si>
    <t>chubb@mntl.be</t>
  </si>
  <si>
    <t>Classic Artists&amp;Events</t>
  </si>
  <si>
    <t>classic.infoevent@gmail.com</t>
  </si>
  <si>
    <t>Claydrum</t>
  </si>
  <si>
    <t>claydrum@gmail.com</t>
  </si>
  <si>
    <t>CLUB2CV</t>
  </si>
  <si>
    <t>club2cv.amsterdam@gmail.com</t>
  </si>
  <si>
    <t>Emedos</t>
  </si>
  <si>
    <t>clubemedos@gmail.com</t>
  </si>
  <si>
    <t>Club Heart Broken, London</t>
  </si>
  <si>
    <t>clubheartbroken@gmail.com</t>
  </si>
  <si>
    <t>https://ra.co/dj/clubheartbroken</t>
  </si>
  <si>
    <t>Club La Vilaine</t>
  </si>
  <si>
    <t>clublavilaine@gmail.com</t>
  </si>
  <si>
    <t>code2</t>
  </si>
  <si>
    <t>code2records@googlamail.com</t>
  </si>
  <si>
    <t>CODE 808</t>
  </si>
  <si>
    <t>codehuitcenthuit@gmail.com</t>
  </si>
  <si>
    <t>Cokayne</t>
  </si>
  <si>
    <t>cokaynenl@gmail.com</t>
  </si>
  <si>
    <t>INTO THE DEEP</t>
  </si>
  <si>
    <t>collectif.intothedeep@gmail.com</t>
  </si>
  <si>
    <t>Colt Madrid</t>
  </si>
  <si>
    <t>coltmadrid@gmail.com</t>
  </si>
  <si>
    <t>COMA CLUB MADRID</t>
  </si>
  <si>
    <t>comaclubmadrid@gmail.com</t>
  </si>
  <si>
    <t>Comba</t>
  </si>
  <si>
    <t>combaclub@gmail.com</t>
  </si>
  <si>
    <t>COMMA Group</t>
  </si>
  <si>
    <t>comma.group.team@mail.com</t>
  </si>
  <si>
    <t>Constant Groove</t>
  </si>
  <si>
    <t>consterdam@gmail.com</t>
  </si>
  <si>
    <t>D-Club</t>
  </si>
  <si>
    <t>contact.dclub@gmail.com</t>
  </si>
  <si>
    <t>Le Lieu</t>
  </si>
  <si>
    <t>contact.lapetitecompagnie@gmail.com</t>
  </si>
  <si>
    <t>LA SLEEK</t>
  </si>
  <si>
    <t>contact.sleek@gmail.com</t>
  </si>
  <si>
    <t>Arosa Electronica</t>
  </si>
  <si>
    <t>contact@arosaelectronica.com</t>
  </si>
  <si>
    <r>
      <rPr>
        <color rgb="FF1155CC"/>
        <sz val="10.0"/>
        <u/>
      </rPr>
      <t>https://instagram.com/arosaelectronica</t>
    </r>
  </si>
  <si>
    <r>
      <rPr>
        <color rgb="FF1155CC"/>
        <sz val="10.0"/>
        <u/>
      </rPr>
      <t>contact@artefactparis.com</t>
    </r>
  </si>
  <si>
    <r>
      <rPr>
        <color rgb="FF1155CC"/>
        <sz val="10.0"/>
        <u/>
      </rPr>
      <t>https://instagram.com/artefactparis</t>
    </r>
  </si>
  <si>
    <t>Au Garden Paris</t>
  </si>
  <si>
    <t>contact@augardenparis.com</t>
  </si>
  <si>
    <t>Bass Couture</t>
  </si>
  <si>
    <t>contact@basscouture.fr</t>
  </si>
  <si>
    <t>Discus Throwers</t>
  </si>
  <si>
    <t>contact@discus-throwers.com</t>
  </si>
  <si>
    <t>Fuony Agency</t>
  </si>
  <si>
    <t>contact@fuony.com</t>
  </si>
  <si>
    <t>iNSTINKT MUSIC</t>
  </si>
  <si>
    <t>contact@instinkt.co.at</t>
  </si>
  <si>
    <t>Monkees Madness</t>
  </si>
  <si>
    <t>contact@monkeeplatez.com</t>
  </si>
  <si>
    <t>Le Petit Paume</t>
  </si>
  <si>
    <t>contact@petitpaume.com</t>
  </si>
  <si>
    <t>In/Side</t>
  </si>
  <si>
    <t>contactinsidefr@gmail.com</t>
  </si>
  <si>
    <t>E X T Ǝ N D E D</t>
  </si>
  <si>
    <t>contactlebeauparis@gmail.com</t>
  </si>
  <si>
    <t>Contrast System</t>
  </si>
  <si>
    <t>contrast.system@gmail.com</t>
  </si>
  <si>
    <t>Cosmic Cat Records</t>
  </si>
  <si>
    <t>cosmiccatrec@gmail.com</t>
  </si>
  <si>
    <t>Coup-detat</t>
  </si>
  <si>
    <t>coupdetatsystem@gmail.com</t>
  </si>
  <si>
    <t>Beats &amp; Seats</t>
  </si>
  <si>
    <t>cozymmbo@aol.com</t>
  </si>
  <si>
    <t>CosyPeopleUnited</t>
  </si>
  <si>
    <t>cozypeopleunited@gmail.com</t>
  </si>
  <si>
    <t>CrazyLanguage</t>
  </si>
  <si>
    <t>crazy_language@gmx.de</t>
  </si>
  <si>
    <t>Crooked Smile</t>
  </si>
  <si>
    <t>Pieter</t>
  </si>
  <si>
    <t>crookedsmilebe@gmail.com</t>
  </si>
  <si>
    <t>Lärm Official</t>
  </si>
  <si>
    <t>csetemanekgabor@gmail.com</t>
  </si>
  <si>
    <t>Culture of Souls</t>
  </si>
  <si>
    <t>cultureofsouls@gmail.com</t>
  </si>
  <si>
    <t>Curfew</t>
  </si>
  <si>
    <t>curfewcops@gmail.com</t>
  </si>
  <si>
    <t>Dave Brody</t>
  </si>
  <si>
    <t>d4v3br0dy@hotmail.com</t>
  </si>
  <si>
    <t>Daab</t>
  </si>
  <si>
    <t>daabmusic@gmail.com</t>
  </si>
  <si>
    <t>Danz 4 House</t>
  </si>
  <si>
    <t>danz4house@gmail.com</t>
  </si>
  <si>
    <t>Electric</t>
  </si>
  <si>
    <t>dclergerie@electric-paris.com</t>
  </si>
  <si>
    <t>DA DA Revolution</t>
  </si>
  <si>
    <t>ddr.night.berlin@gmail.com</t>
  </si>
  <si>
    <t>Déclique</t>
  </si>
  <si>
    <t>decliquelt@gmail.com</t>
  </si>
  <si>
    <t>Deependence</t>
  </si>
  <si>
    <t>deependence@hotmail.it</t>
  </si>
  <si>
    <t>default</t>
  </si>
  <si>
    <t>default.col@gmail.com</t>
  </si>
  <si>
    <t>Demonic Domination</t>
  </si>
  <si>
    <t>demonic-domination@web.de</t>
  </si>
  <si>
    <t>Designer Drums</t>
  </si>
  <si>
    <t>designerdrums@gmail.com</t>
  </si>
  <si>
    <t>d:fuse (TECHNO)</t>
  </si>
  <si>
    <t>dfuse303@hotmail.com</t>
  </si>
  <si>
    <t>Diamante</t>
  </si>
  <si>
    <t>diamanterosaclub@gmail.com</t>
  </si>
  <si>
    <t>Be On</t>
  </si>
  <si>
    <t>differentmorning@gmail.com</t>
  </si>
  <si>
    <t>Dig Music</t>
  </si>
  <si>
    <t>dig.music@hotmail.com</t>
  </si>
  <si>
    <t>Digital Delight</t>
  </si>
  <si>
    <t>digitaldelight1@gmail.com</t>
  </si>
  <si>
    <t>DIRTY MIND</t>
  </si>
  <si>
    <t>dirtymind1716@yahoo.com</t>
  </si>
  <si>
    <t>Disco Volante</t>
  </si>
  <si>
    <t>discovolante.cultureclub@gmail.com</t>
  </si>
  <si>
    <t>Discow Moscow</t>
  </si>
  <si>
    <t>discowmoscow@gmail.com</t>
  </si>
  <si>
    <t>disgust</t>
  </si>
  <si>
    <t>disgustberlin@gmail.com</t>
  </si>
  <si>
    <t>Ellectrica Promotions</t>
  </si>
  <si>
    <t>diva@ellectrica.com</t>
  </si>
  <si>
    <t>DK-M RÉCORD MADRID S.L</t>
  </si>
  <si>
    <t>dk-madrid@hotmail.com</t>
  </si>
  <si>
    <t>DOLCEVITASA</t>
  </si>
  <si>
    <t>dolcevita@pupipupe.com</t>
  </si>
  <si>
    <t>Dope Bookings</t>
  </si>
  <si>
    <t>dopebookingss@gmail.com</t>
  </si>
  <si>
    <t>dracula tmgmt</t>
  </si>
  <si>
    <t>draculabooking@gmail.com</t>
  </si>
  <si>
    <t>DreamOn</t>
  </si>
  <si>
    <t>dreamonldn@gmail.com</t>
  </si>
  <si>
    <t>dbe</t>
  </si>
  <si>
    <t>dub-boro@live.co.uk</t>
  </si>
  <si>
    <t>Créme Fresh</t>
  </si>
  <si>
    <t>dusubell@hotmail.co.uk</t>
  </si>
  <si>
    <t>E-ARTISTS Croatia</t>
  </si>
  <si>
    <t>eartists2010@gmail.com</t>
  </si>
  <si>
    <t>Eat the Beat</t>
  </si>
  <si>
    <t>eatthebeatmcr@gmail.com</t>
  </si>
  <si>
    <t>Electronic Movement</t>
  </si>
  <si>
    <t>electronicmovementita@gmail.com</t>
  </si>
  <si>
    <t>Element</t>
  </si>
  <si>
    <t>elementwaterford@gmail.com</t>
  </si>
  <si>
    <t>LSWHR</t>
  </si>
  <si>
    <t>elsewhere.roma@gmail.com</t>
  </si>
  <si>
    <t>Empty Spaces</t>
  </si>
  <si>
    <t>emptyspacesdublin@gmail.com</t>
  </si>
  <si>
    <t>enTECHNO</t>
  </si>
  <si>
    <t>entechno.athens@gmail.com</t>
  </si>
  <si>
    <t>EQ (Edinburgh)</t>
  </si>
  <si>
    <t>eqpresents@outlook.com</t>
  </si>
  <si>
    <t>ERAROME</t>
  </si>
  <si>
    <t>era0rome@gmail.com</t>
  </si>
  <si>
    <t>Human Error (LOCAL ACTS)</t>
  </si>
  <si>
    <t>errordublin@gmail.com</t>
  </si>
  <si>
    <t>Intim Team</t>
  </si>
  <si>
    <t>ertilutaj@gmail.com</t>
  </si>
  <si>
    <t>Espiral</t>
  </si>
  <si>
    <t>espiral.sansebastian@gmail.com</t>
  </si>
  <si>
    <t>Europe /</t>
  </si>
  <si>
    <t>europa.sunrise@gmail.com</t>
  </si>
  <si>
    <t>Closely</t>
  </si>
  <si>
    <t>event.closely@gmail.com</t>
  </si>
  <si>
    <t>MD Events</t>
  </si>
  <si>
    <t>eventfac@gmail.com</t>
  </si>
  <si>
    <t>Exit (Liverpool)</t>
  </si>
  <si>
    <t>exitliverpool@hotmail.com</t>
  </si>
  <si>
    <t>Das Experiment</t>
  </si>
  <si>
    <t>experimentdas@gmail.com</t>
  </si>
  <si>
    <t>Exploration Music</t>
  </si>
  <si>
    <t>explorationmusic@gmail.com</t>
  </si>
  <si>
    <t>Extend &amp; Play</t>
  </si>
  <si>
    <t>extendandplay@gmail.com</t>
  </si>
  <si>
    <t>Fall Up</t>
  </si>
  <si>
    <t>fallupevents@gmail.com</t>
  </si>
  <si>
    <t>Delicatessounds</t>
  </si>
  <si>
    <t>fay.delicatessounds@gmail.com</t>
  </si>
  <si>
    <t>fedjarojnik@gmail.com</t>
  </si>
  <si>
    <t>Femmes Fatales</t>
  </si>
  <si>
    <t>femmes.fatales.oslo@gmail.com</t>
  </si>
  <si>
    <t>Fetch the Vibe</t>
  </si>
  <si>
    <t>fetchthevibe@gmail.com</t>
  </si>
  <si>
    <t>Infetique</t>
  </si>
  <si>
    <t>fetique.boutique@gmail.com</t>
  </si>
  <si>
    <t>Catenaccio records</t>
  </si>
  <si>
    <t>ffwd@catenaccio-records.de</t>
  </si>
  <si>
    <t>Fizterofosy-Tech Productions</t>
  </si>
  <si>
    <t>fizterofosy-tech@live.com</t>
  </si>
  <si>
    <t>Flipside</t>
  </si>
  <si>
    <t>flipsidedublin@gmail.com</t>
  </si>
  <si>
    <t>Flutters</t>
  </si>
  <si>
    <t>fluttersgeral@gmail.com</t>
  </si>
  <si>
    <t>FOMO Lisboa</t>
  </si>
  <si>
    <t>fomolisboa@gmail.com</t>
  </si>
  <si>
    <t>https://www.instagram.com/fomolisboa</t>
  </si>
  <si>
    <t>Kobayagi</t>
  </si>
  <si>
    <t>forgetreality@hotmail.com</t>
  </si>
  <si>
    <t>Forza Italo</t>
  </si>
  <si>
    <t>forzaitalodublin@gmail.com</t>
  </si>
  <si>
    <t>Disco_nnect</t>
  </si>
  <si>
    <t>fradez4@hotmail.com</t>
  </si>
  <si>
    <t xml:space="preserve">Fraise Records </t>
  </si>
  <si>
    <t>fraiseldn@gmail.com</t>
  </si>
  <si>
    <t>https://www.facebook.com/fraiseldn</t>
  </si>
  <si>
    <t>G day</t>
  </si>
  <si>
    <t>gdayberlin@gmail.com</t>
  </si>
  <si>
    <t>GetBurst</t>
  </si>
  <si>
    <t>getburst@koko.uk.com</t>
  </si>
  <si>
    <t>Gigology</t>
  </si>
  <si>
    <t>gig@gigology.co</t>
  </si>
  <si>
    <t>Ezup (Glasgow)</t>
  </si>
  <si>
    <t>glasgowez@gmail.com</t>
  </si>
  <si>
    <t>GMC Berlin</t>
  </si>
  <si>
    <t>gmc.berlin@hotmail.com</t>
  </si>
  <si>
    <t>Goosebumps</t>
  </si>
  <si>
    <t>goosebumpsmusiclondon@gmail.com</t>
  </si>
  <si>
    <t>Grabuge, Paris</t>
  </si>
  <si>
    <t>grabuge.asso@gmail.com</t>
  </si>
  <si>
    <t>https://ra.co/dj/grabuge</t>
  </si>
  <si>
    <t>GreyMatter</t>
  </si>
  <si>
    <t>greymatterwear@gmail.com</t>
  </si>
  <si>
    <t>Guendalinadventure</t>
  </si>
  <si>
    <t>guendalinadvent@gmail.com</t>
  </si>
  <si>
    <t>Euritmia</t>
  </si>
  <si>
    <t>harmonized.party@gmail.com</t>
  </si>
  <si>
    <t>ClubCulture</t>
  </si>
  <si>
    <t>hello.clubculture@gmail.com</t>
  </si>
  <si>
    <t>Familiar Circles (Liverpool)</t>
  </si>
  <si>
    <t>hello.familiarcircles@gmail.com</t>
  </si>
  <si>
    <t>DÉTACHEMENT</t>
  </si>
  <si>
    <t>hello@detachement.net</t>
  </si>
  <si>
    <t>Miala</t>
  </si>
  <si>
    <t>hello@miala.fr</t>
  </si>
  <si>
    <t>Jazzz Collective</t>
  </si>
  <si>
    <t>helloimjazzz@gmail.com</t>
  </si>
  <si>
    <t>FTRSND (Antwerp)</t>
  </si>
  <si>
    <t>hi@ftrsnd.com</t>
  </si>
  <si>
    <t>City Wall Records</t>
  </si>
  <si>
    <t>hicitywallrecords@gmail.com</t>
  </si>
  <si>
    <t>https://ra.co/promoters/95262</t>
  </si>
  <si>
    <t>Hologram</t>
  </si>
  <si>
    <t>hologramlondon@gmail.com</t>
  </si>
  <si>
    <t>HOOVE</t>
  </si>
  <si>
    <t>hoove.info@gmail.com</t>
  </si>
  <si>
    <t>https://ra.co/dj/hoove</t>
  </si>
  <si>
    <t xml:space="preserve">HOOVE (Label) </t>
  </si>
  <si>
    <t>hoovechildrecords@gmail.com</t>
  </si>
  <si>
    <t>https://www.facebook.com/HooveChildRecords</t>
  </si>
  <si>
    <t>IMMERSION-MUSIC</t>
  </si>
  <si>
    <t>immersion@gmail.com</t>
  </si>
  <si>
    <t>Between Us</t>
  </si>
  <si>
    <t>in@btwn.us</t>
  </si>
  <si>
    <t>Index</t>
  </si>
  <si>
    <t>indexdublin1@gmail.com</t>
  </si>
  <si>
    <t>info@alzaya.com</t>
  </si>
  <si>
    <t>https://ra.co/promoters/61572</t>
  </si>
  <si>
    <t>as usual</t>
  </si>
  <si>
    <t>info@as-usual.com</t>
  </si>
  <si>
    <r>
      <rPr>
        <color rgb="FF1155CC"/>
        <sz val="10.0"/>
        <u/>
      </rPr>
      <t>https://instagram.com/asusualmusic</t>
    </r>
  </si>
  <si>
    <t>Atmosphere Records</t>
  </si>
  <si>
    <t>Audio Obscura</t>
  </si>
  <si>
    <t>info@audio-obscura.com</t>
  </si>
  <si>
    <t>https://www.instagram.com/audioobscura</t>
  </si>
  <si>
    <t>audiotheque</t>
  </si>
  <si>
    <t>info@audiotheque.ch</t>
  </si>
  <si>
    <t>BadeRecords</t>
  </si>
  <si>
    <t>info@baderecords.com</t>
  </si>
  <si>
    <t>Berliner Sound</t>
  </si>
  <si>
    <t>info@berliner-sound.com</t>
  </si>
  <si>
    <t>info@breakfast-milk.com</t>
  </si>
  <si>
    <t>Chateau Events</t>
  </si>
  <si>
    <t>info@chateautechno.com</t>
  </si>
  <si>
    <t>Circl3</t>
  </si>
  <si>
    <t>info@circl3.nl</t>
  </si>
  <si>
    <t>info@claydrum.nl</t>
  </si>
  <si>
    <t>CTSound</t>
  </si>
  <si>
    <t>info@cts-studio.com</t>
  </si>
  <si>
    <t>IN10CE</t>
  </si>
  <si>
    <t>info@deheuvelgallery.nl</t>
  </si>
  <si>
    <t>DeventerDubSessions</t>
  </si>
  <si>
    <t>info@driftomtedansen.nl</t>
  </si>
  <si>
    <t>EP</t>
  </si>
  <si>
    <t>info@exchangeparty.nl</t>
  </si>
  <si>
    <t>Flow events</t>
  </si>
  <si>
    <t>info@flow-records.com</t>
  </si>
  <si>
    <t>Flussi</t>
  </si>
  <si>
    <t>info@flussi.eu</t>
  </si>
  <si>
    <t>Flux Prod</t>
  </si>
  <si>
    <t>info@fluxprod.com</t>
  </si>
  <si>
    <t>Generic Music</t>
  </si>
  <si>
    <t>info@genericmusic.net</t>
  </si>
  <si>
    <t>GirlsLoveDJs</t>
  </si>
  <si>
    <t>info@girlslovedjs.com</t>
  </si>
  <si>
    <t>https://www.instagram.com/girlslovedjs</t>
  </si>
  <si>
    <t>Houseworks</t>
  </si>
  <si>
    <t>info@houseworks.be</t>
  </si>
  <si>
    <t>Click</t>
  </si>
  <si>
    <t>info@iloveclick.nl</t>
  </si>
  <si>
    <t>Impress</t>
  </si>
  <si>
    <t>info@impressberlin.com</t>
  </si>
  <si>
    <t>Innocent Music</t>
  </si>
  <si>
    <t>info@innocentmusic.si</t>
  </si>
  <si>
    <t>https://www.instagram.com/innocent_music</t>
  </si>
  <si>
    <t>INSERT</t>
  </si>
  <si>
    <t>info@insertclub.com</t>
  </si>
  <si>
    <t>International Talent</t>
  </si>
  <si>
    <t>info@internationaltalent.it</t>
  </si>
  <si>
    <t>Jack Your Body</t>
  </si>
  <si>
    <t>info@jackyourbody.be</t>
  </si>
  <si>
    <t>KAOS</t>
  </si>
  <si>
    <t>info@kaoslondon.com</t>
  </si>
  <si>
    <t>komm schon Alter</t>
  </si>
  <si>
    <t>info@kommschonalter.de</t>
  </si>
  <si>
    <t>LastRave</t>
  </si>
  <si>
    <t>info@lastrave.de</t>
  </si>
  <si>
    <t>LouLou Players</t>
  </si>
  <si>
    <t>info@loulouplayers.com</t>
  </si>
  <si>
    <t>https://www.instagram.com/loulouplayers</t>
  </si>
  <si>
    <t>Mannequin Records</t>
  </si>
  <si>
    <t>info@mannequinrecords.com</t>
  </si>
  <si>
    <t>https://www.instagram.com/mannequinrecords</t>
  </si>
  <si>
    <t>Miniload</t>
  </si>
  <si>
    <t>info@miniload-records.com</t>
  </si>
  <si>
    <t>minimal.lt</t>
  </si>
  <si>
    <t>info@minimal.lt</t>
  </si>
  <si>
    <t>bunkTEK</t>
  </si>
  <si>
    <t>info@silo.be</t>
  </si>
  <si>
    <t>Le Polyson</t>
  </si>
  <si>
    <t>infolepolyson@gmail.com</t>
  </si>
  <si>
    <t>Initial/Glazart</t>
  </si>
  <si>
    <t>initial.berlin@gmail.com</t>
  </si>
  <si>
    <t>Innatural Records</t>
  </si>
  <si>
    <t>innaturalrecords@gmail.com</t>
  </si>
  <si>
    <t>InnerActive</t>
  </si>
  <si>
    <t>inneractiveroma@gmail.com</t>
  </si>
  <si>
    <t>Innergroove</t>
  </si>
  <si>
    <t>innergrooveofficial@gmail.com</t>
  </si>
  <si>
    <t>INNER CORNER</t>
  </si>
  <si>
    <t>inneryourcorner@gmail.com</t>
  </si>
  <si>
    <t>Institut Serbsky</t>
  </si>
  <si>
    <t>institutserbsky@gmail.com</t>
  </si>
  <si>
    <t>Intercell</t>
  </si>
  <si>
    <t>intercell@afp.events</t>
  </si>
  <si>
    <t>https://www.instagram.com/intercell_amsterdam</t>
  </si>
  <si>
    <t>FEM</t>
  </si>
  <si>
    <t>intooitiv@gmail.com</t>
  </si>
  <si>
    <t>J.A.W</t>
  </si>
  <si>
    <t>jaw@jawfamily.com</t>
  </si>
  <si>
    <t>Je m'en fish</t>
  </si>
  <si>
    <t>jemenfish@hotmail.com</t>
  </si>
  <si>
    <t>AUDIONIK</t>
  </si>
  <si>
    <t>jss.audioflash@gmail.com</t>
  </si>
  <si>
    <t>Kazzino</t>
  </si>
  <si>
    <t>kazzino.info@gmail.com</t>
  </si>
  <si>
    <t>KIK</t>
  </si>
  <si>
    <t>kikrecords@gmail.com</t>
  </si>
  <si>
    <t>Knee Deep (Harrogate)</t>
  </si>
  <si>
    <t>kneedeepharrogate@hotmail.com</t>
  </si>
  <si>
    <t>klub24berlin</t>
  </si>
  <si>
    <t>kolibrievent@gmail.com</t>
  </si>
  <si>
    <t>Krysha Mira Club Team</t>
  </si>
  <si>
    <t>kryshamira@live.ru</t>
  </si>
  <si>
    <t>Kulture</t>
  </si>
  <si>
    <t>kulturekulture@gmail.com</t>
  </si>
  <si>
    <t>La fête triste</t>
  </si>
  <si>
    <t>lafetetristeparis@gmail.com</t>
  </si>
  <si>
    <t>Bass Paradize</t>
  </si>
  <si>
    <t>lakollective@gmail.com</t>
  </si>
  <si>
    <t>La Pause</t>
  </si>
  <si>
    <t>lapause.contact@gmail.com</t>
  </si>
  <si>
    <t>Left, Right &amp; Centre, Manchester</t>
  </si>
  <si>
    <t>leftrightandcentremcr@gmail.com</t>
  </si>
  <si>
    <t>https://ra.co/dj/left,right&amp;centre</t>
  </si>
  <si>
    <t>LEGITIME</t>
  </si>
  <si>
    <t>legitime.lafete@gmail.com</t>
  </si>
  <si>
    <t>DEPARTED</t>
  </si>
  <si>
    <t>legrandsoir.bordeaux@gmail.com</t>
  </si>
  <si>
    <t>Marathon Electronique</t>
  </si>
  <si>
    <t>lemarathonelectronique@gmail.com</t>
  </si>
  <si>
    <t>Lezure (Edinburgh)</t>
  </si>
  <si>
    <t>lezure.promotions@gmail.com</t>
  </si>
  <si>
    <t>Limitless Ravers</t>
  </si>
  <si>
    <t>limitlessravers@gmail.com</t>
  </si>
  <si>
    <t>Lobo</t>
  </si>
  <si>
    <t>lobosoundsystem@gmail.com</t>
  </si>
  <si>
    <t>LOCO</t>
  </si>
  <si>
    <t>locotorsdage@gmail.com</t>
  </si>
  <si>
    <t>Loony DoGGz Records</t>
  </si>
  <si>
    <t>loonydoggz@gmail.com</t>
  </si>
  <si>
    <t>LOOP</t>
  </si>
  <si>
    <t>loopeventsleeds@gmail.com</t>
  </si>
  <si>
    <t>lost.souls</t>
  </si>
  <si>
    <t>lostsoulsbookingberlin@gmail.com</t>
  </si>
  <si>
    <t>Love Child, London</t>
  </si>
  <si>
    <t>lovechildldn@gmail.com</t>
  </si>
  <si>
    <t>https://ra.co/dj/lovechild</t>
  </si>
  <si>
    <t>LOVE PROJECT</t>
  </si>
  <si>
    <t>loveprojectcomunication@gmail.com</t>
  </si>
  <si>
    <t>lovetoparty</t>
  </si>
  <si>
    <t>lovetoparty@gmail.com</t>
  </si>
  <si>
    <t>Love Zu Hause</t>
  </si>
  <si>
    <t>lovezuhause@gmail.com</t>
  </si>
  <si>
    <t>Luv Musiq</t>
  </si>
  <si>
    <t>luvmusiq@orel1.com</t>
  </si>
  <si>
    <t>Magic-Waves</t>
  </si>
  <si>
    <t>magicwavesradio@gmail.com</t>
  </si>
  <si>
    <t>Irrlichterliebe</t>
  </si>
  <si>
    <t>mail@irrlichterliebe.de</t>
  </si>
  <si>
    <t>Miss Tipsy</t>
  </si>
  <si>
    <t>mail@misstipsy.net</t>
  </si>
  <si>
    <t>Mario Modena</t>
  </si>
  <si>
    <t>majooo@hotmail.de</t>
  </si>
  <si>
    <t>Major Problems</t>
  </si>
  <si>
    <t>majorproblemsrecords@gmail.com</t>
  </si>
  <si>
    <t>Maurizio Gagliardi Trademark</t>
  </si>
  <si>
    <t>managementbookingprovidence@gmail.com</t>
  </si>
  <si>
    <t>Material Organisation</t>
  </si>
  <si>
    <t>materialcollectif@gmail.com</t>
  </si>
  <si>
    <t>Maze London</t>
  </si>
  <si>
    <t>maze.ldn@gmail.com</t>
  </si>
  <si>
    <t>Mbrship Dublin</t>
  </si>
  <si>
    <t>membershipclubnight@gmail.com</t>
  </si>
  <si>
    <t>Kindisch</t>
  </si>
  <si>
    <t>COMPROMAT</t>
  </si>
  <si>
    <t>microvibra@gmail.com</t>
  </si>
  <si>
    <t>minimalandmelodies music</t>
  </si>
  <si>
    <t>minimalmelodies@gmail.com</t>
  </si>
  <si>
    <t>Modem</t>
  </si>
  <si>
    <t>modemovement@gmail.com</t>
  </si>
  <si>
    <t>MODU:LAR (Liverpool)</t>
  </si>
  <si>
    <t>modularliverpool@gmail.com</t>
  </si>
  <si>
    <t>Modular</t>
  </si>
  <si>
    <t>modulartberlin@gmail.com</t>
  </si>
  <si>
    <t>Dusted (Manchester)</t>
  </si>
  <si>
    <t>mrpedros@me.com</t>
  </si>
  <si>
    <t>madeleinemueller</t>
  </si>
  <si>
    <t>mundm86@yahoo.de</t>
  </si>
  <si>
    <t>Freeride Millenium</t>
  </si>
  <si>
    <t>music@freeridemillenium.com</t>
  </si>
  <si>
    <t>https://ra.co/dj/freeridemillenium</t>
  </si>
  <si>
    <t>Lola ED</t>
  </si>
  <si>
    <t>music@lola-ed.com</t>
  </si>
  <si>
    <t>https://www.instagram.com/lola_ed_paris</t>
  </si>
  <si>
    <t>Debut @ Mutate</t>
  </si>
  <si>
    <t>mutateclub@gmail.com</t>
  </si>
  <si>
    <t>Lo*Kee</t>
  </si>
  <si>
    <t>Nisekay | Lokee Musik</t>
  </si>
  <si>
    <t>nisekay@lokee.org</t>
  </si>
  <si>
    <t>BRING THE NOISE</t>
  </si>
  <si>
    <t>nomoretrouble2@yahoo.com</t>
  </si>
  <si>
    <t>Nteibint</t>
  </si>
  <si>
    <t>nteibint@gmail.com</t>
  </si>
  <si>
    <t>https://ra.co/dj/nteibint</t>
  </si>
  <si>
    <t>Backspace</t>
  </si>
  <si>
    <t>o.kahali@live.nl</t>
  </si>
  <si>
    <t>EXTRAVAGANZA</t>
  </si>
  <si>
    <t>office.extravaganza@gmail.com</t>
  </si>
  <si>
    <t>Keep The Bass Going</t>
  </si>
  <si>
    <t>office.keepthebassgoing@gmail.com</t>
  </si>
  <si>
    <t>djbeatnut</t>
  </si>
  <si>
    <t>office@djbeatnut.com</t>
  </si>
  <si>
    <t>Freqs Of Nature</t>
  </si>
  <si>
    <t>office@freqsofnature.de</t>
  </si>
  <si>
    <t>https://www.instagram.com/freqsofnaturefestival</t>
  </si>
  <si>
    <t>Funkroom</t>
  </si>
  <si>
    <t>office@funkroom.net</t>
  </si>
  <si>
    <t>Klangfeld Festival, Germany</t>
  </si>
  <si>
    <t>office@klangfeld-events.de</t>
  </si>
  <si>
    <t>Carousel</t>
  </si>
  <si>
    <t>pa.lecuivre@gmail.com</t>
  </si>
  <si>
    <t>IOD Booking</t>
  </si>
  <si>
    <t>paolobel.iod@maffia.it</t>
  </si>
  <si>
    <t>Goa Madrid</t>
  </si>
  <si>
    <t>press@goaclub.es</t>
  </si>
  <si>
    <t>https://www.instagram.com/goamadrid</t>
  </si>
  <si>
    <t>Aspirations Amsterdam</t>
  </si>
  <si>
    <t>r2r.aspirations@gmail.com</t>
  </si>
  <si>
    <r>
      <rPr>
        <color rgb="FF1155CC"/>
        <sz val="10.0"/>
        <u/>
      </rPr>
      <t>https://instagram.com/aspirationsamsterdam</t>
    </r>
  </si>
  <si>
    <t>Lista Lombardi</t>
  </si>
  <si>
    <t>ra@l1s.it</t>
  </si>
  <si>
    <t>marinka da fonseca</t>
  </si>
  <si>
    <t>rebeltapeproductions@gmail.com</t>
  </si>
  <si>
    <t>Entertainment United Network</t>
  </si>
  <si>
    <t>records@eunrecords.com</t>
  </si>
  <si>
    <t>FM Brussel</t>
  </si>
  <si>
    <t>redactie@fmbrussel.be</t>
  </si>
  <si>
    <t>Clubroom</t>
  </si>
  <si>
    <t>revolutionistechno@gmail.com</t>
  </si>
  <si>
    <t>Right Angle Records</t>
  </si>
  <si>
    <t>rightanglerecords@outlook.com</t>
  </si>
  <si>
    <t>https://ra.co/promoters/66757</t>
  </si>
  <si>
    <t>Larm</t>
  </si>
  <si>
    <t>ripeatdat@gmail.com</t>
  </si>
  <si>
    <t>Exzellenz Dj Booking &amp; Records</t>
  </si>
  <si>
    <t>seine@exzellenz.be</t>
  </si>
  <si>
    <t>Improvist</t>
  </si>
  <si>
    <t>soiree.improvist@gmail.com</t>
  </si>
  <si>
    <t>Arcadia Sounds</t>
  </si>
  <si>
    <t>soundsarcadia@gmail.com</t>
  </si>
  <si>
    <t>https://instagram.com/arcadiasounds</t>
  </si>
  <si>
    <t>https://ra.co/promoters/86933</t>
  </si>
  <si>
    <t>Der mit Dem Rolf tanzt</t>
  </si>
  <si>
    <t>st_frequenz@yahoo.de</t>
  </si>
  <si>
    <t>Moira</t>
  </si>
  <si>
    <t>stichting.moira@gmail.com</t>
  </si>
  <si>
    <t>IO</t>
  </si>
  <si>
    <t>strichkreis@gmail.com</t>
  </si>
  <si>
    <t>studioszar@gmail.com</t>
  </si>
  <si>
    <t>D.O.T Project</t>
  </si>
  <si>
    <t>thedotprojecttv@gmail.com</t>
  </si>
  <si>
    <t>Brick Lane Radio</t>
  </si>
  <si>
    <t>throwituplondon@gmail.com</t>
  </si>
  <si>
    <t>Attitude</t>
  </si>
  <si>
    <t>tt@attitude-nocturne.ch</t>
  </si>
  <si>
    <t>IMPORTED</t>
  </si>
  <si>
    <t>unknownevenementiel@gmail.com</t>
  </si>
  <si>
    <t>Everything Will Be OK</t>
  </si>
  <si>
    <t>valistan@live.com</t>
  </si>
  <si>
    <t>industry</t>
  </si>
  <si>
    <t>vertigo69@hotmail.com</t>
  </si>
  <si>
    <t>Metropolis Music, Belgrade</t>
  </si>
  <si>
    <t>vip@metropolis.bg</t>
  </si>
  <si>
    <t>La Centrale</t>
  </si>
  <si>
    <t>vouseteslanuit@gmail.com</t>
  </si>
  <si>
    <t>Crossovers</t>
  </si>
  <si>
    <t>wearecrossovers@gmail.com</t>
  </si>
  <si>
    <t>HK Klub</t>
  </si>
  <si>
    <t>2015hkmusic@gmail.com</t>
  </si>
  <si>
    <t>Capri Collective</t>
  </si>
  <si>
    <t>capricollectivedj@gmail.com</t>
  </si>
  <si>
    <t>Circolo Crunch</t>
  </si>
  <si>
    <t>circolo.crunch@gmail.com</t>
  </si>
  <si>
    <t>Italy (Rome - central)</t>
  </si>
  <si>
    <t>MMA Club, Munich (closed)</t>
  </si>
  <si>
    <t>contact@mixedmunicharts.de</t>
  </si>
  <si>
    <t>EKA Palace</t>
  </si>
  <si>
    <t>events@ekaunity.com</t>
  </si>
  <si>
    <t>Habeat Records</t>
  </si>
  <si>
    <t>habeatrecords@live.com</t>
  </si>
  <si>
    <t>Climax Institutes</t>
  </si>
  <si>
    <t>info@climax-institutes.de</t>
  </si>
  <si>
    <t>Club NL</t>
  </si>
  <si>
    <t>info@clubnl.nl</t>
  </si>
  <si>
    <t>Corvin Bar &amp; Club</t>
  </si>
  <si>
    <t>info@corvinclub.hu</t>
  </si>
  <si>
    <t>Kondo</t>
  </si>
  <si>
    <t>info@kondoscult.nl</t>
  </si>
  <si>
    <t>Lido Zen</t>
  </si>
  <si>
    <t>info@lidozen.it</t>
  </si>
  <si>
    <t>Hakken</t>
  </si>
  <si>
    <t>kontakt@haekken.de</t>
  </si>
  <si>
    <t>Germany (Hamburg)</t>
  </si>
  <si>
    <t>Locanda Atlantide</t>
  </si>
  <si>
    <t>locanda@locandatlantide.it</t>
  </si>
  <si>
    <t>https://www.instagram.com/locanda_atlantide</t>
  </si>
  <si>
    <t>Lunar</t>
  </si>
  <si>
    <t>lunarexperience@gmail.com</t>
  </si>
  <si>
    <t>Melemangio Cascina Cappuccina</t>
  </si>
  <si>
    <t>melemangio.melegnano@gmail.com</t>
  </si>
  <si>
    <t>Chalet Du Lac</t>
  </si>
  <si>
    <t>n8haze89@gmail.com</t>
  </si>
  <si>
    <t>Iris Beach Club /</t>
  </si>
  <si>
    <t>info@add-mind.com</t>
  </si>
  <si>
    <t>https://www.instagram.com/irisbeachclub/</t>
  </si>
  <si>
    <t>Andreea's</t>
  </si>
  <si>
    <t>info@andreeas.ae</t>
  </si>
  <si>
    <t>https://www.facebook.com/andreeasdubai/?locale=en_GB</t>
  </si>
  <si>
    <t>Willis Show Bar</t>
  </si>
  <si>
    <r>
      <rPr>
        <rFont val="Arial"/>
        <color rgb="FF1155CC"/>
        <u/>
      </rPr>
      <t>Events@WillisShowBar.com</t>
    </r>
  </si>
  <si>
    <t>American</t>
  </si>
  <si>
    <t>El Club Detroit</t>
  </si>
  <si>
    <r>
      <rPr>
        <rFont val="Arial"/>
        <color rgb="FF1155CC"/>
        <u/>
      </rPr>
      <t>info@elclubdetroit.com</t>
    </r>
  </si>
  <si>
    <t>Annex Detroit</t>
  </si>
  <si>
    <r>
      <rPr>
        <rFont val="Arial"/>
        <color rgb="FF1155CC"/>
        <u/>
      </rPr>
      <t>info@theannexdetroit.com</t>
    </r>
  </si>
  <si>
    <t>Bar Americas /</t>
  </si>
  <si>
    <t>contacto@baramericas.com.mx</t>
  </si>
  <si>
    <t>https://www.instagram.com/baramericas/</t>
  </si>
  <si>
    <t>https://baramericas.com</t>
  </si>
  <si>
    <t>La Feria Club, Chile</t>
  </si>
  <si>
    <t>contacto@clublaferia.cl</t>
  </si>
  <si>
    <t>https://www.instagram.com/laferiaclub.oficial/</t>
  </si>
  <si>
    <t>https://lachevrolee.com</t>
  </si>
  <si>
    <t>Green Valley, Brazil</t>
  </si>
  <si>
    <t>contato@koicomunicacao.com.br</t>
  </si>
  <si>
    <t>https://www.instagram.com/greenvalleybr/</t>
  </si>
  <si>
    <t>https://greenvalleybr.com</t>
  </si>
  <si>
    <t>Warung Beach Club, Brazil</t>
  </si>
  <si>
    <t>contato@warungclub.com.br</t>
  </si>
  <si>
    <t>https://www.instagram.com/warungbeachclub/</t>
  </si>
  <si>
    <t>Baum, Bogota</t>
  </si>
  <si>
    <t>info@baumclub.com</t>
  </si>
  <si>
    <t>https://www.instagram.com/baumbogota/</t>
  </si>
  <si>
    <t>https://ra.co/clubs/80113</t>
  </si>
  <si>
    <t>info@crobar.com.ar</t>
  </si>
  <si>
    <t>lostbeachclub@gmail.com</t>
  </si>
  <si>
    <t>https://www.instagram.com/lostbeachclub/</t>
  </si>
  <si>
    <t>https://lostbeachclub.com</t>
  </si>
  <si>
    <t>Kami Tadayon</t>
  </si>
  <si>
    <t>lostbeachoffice@gmail.com</t>
  </si>
  <si>
    <t>D-Edge, Sao Paolo</t>
  </si>
  <si>
    <t>office@d-edge.com.br</t>
  </si>
  <si>
    <t>https://www.instagram.com/dedgesp/</t>
  </si>
  <si>
    <t>https://d-edge.club</t>
  </si>
  <si>
    <t>priscila@allianceartists.com.br</t>
  </si>
  <si>
    <t>EDC Mexico</t>
  </si>
  <si>
    <t>Eryk Puczek</t>
  </si>
  <si>
    <t>press@insomniac.com</t>
  </si>
  <si>
    <t>https://www.instagram.com/edc_mexico/</t>
  </si>
  <si>
    <t>https://edcmexico.com</t>
  </si>
  <si>
    <r>
      <rPr>
        <rFont val="Arial"/>
        <b/>
        <color rgb="FF000000"/>
        <sz val="10.0"/>
        <u/>
      </rPr>
      <t>BAUM Festival</t>
    </r>
    <r>
      <rPr>
        <rFont val="Arial"/>
        <b/>
        <color rgb="FF000000"/>
        <sz val="10.0"/>
        <u/>
      </rPr>
      <t>, Bogota</t>
    </r>
  </si>
  <si>
    <t>baum.bogota@gmail.com</t>
  </si>
  <si>
    <t>https://www.instagram.com/baumfestival/</t>
  </si>
  <si>
    <t>https://baumfestival.com</t>
  </si>
  <si>
    <t>Art with Me</t>
  </si>
  <si>
    <t>info@artwithme.org</t>
  </si>
  <si>
    <t>https://www.instagram.com/artwithmelife/</t>
  </si>
  <si>
    <t>https://artwithme.org</t>
  </si>
  <si>
    <t>mindfulmassive@gmail.com</t>
  </si>
  <si>
    <r>
      <rPr>
        <rFont val="Arial"/>
        <b/>
        <color rgb="FF1155CC"/>
        <sz val="10.0"/>
        <u/>
      </rPr>
      <t>Omnia Productions</t>
    </r>
    <r>
      <rPr>
        <rFont val="Arial"/>
        <b/>
        <color rgb="FF000000"/>
        <sz val="10.0"/>
        <u/>
      </rPr>
      <t>, Argentina</t>
    </r>
  </si>
  <si>
    <t>bookings@omniaproducciones.com</t>
  </si>
  <si>
    <t>https://www.instagram.com/OmniaProductions</t>
  </si>
  <si>
    <t>Cool Magazine</t>
  </si>
  <si>
    <t>marketing@coolmagazine.com.br</t>
  </si>
  <si>
    <t>https://www.instagram.com/CoolMagazine</t>
  </si>
  <si>
    <t>Casa Club, Asuncion</t>
  </si>
  <si>
    <t>casaclub.asuncion@hotmail.com</t>
  </si>
  <si>
    <t>https://www.instagram.com/casaclub.oficial/</t>
  </si>
  <si>
    <t>https://ra.co/clubs/154908</t>
  </si>
  <si>
    <t>Cocoliche, Buenos Aires</t>
  </si>
  <si>
    <t>clubcocoliche@gmail.com</t>
  </si>
  <si>
    <t>https://www.instagram.com/cocoliche_oficial_/?hl=en</t>
  </si>
  <si>
    <t>https://ra.co/promoters/2069</t>
  </si>
  <si>
    <t>La Mezcalera /</t>
  </si>
  <si>
    <t>diajors@hotmail.com</t>
  </si>
  <si>
    <t>https://www.instagram.com/lamezcaaxixic/</t>
  </si>
  <si>
    <t>Hardpop Club, Juarez, Mexico</t>
  </si>
  <si>
    <t>hallo@thehardpop.com</t>
  </si>
  <si>
    <t>Blue Parrot Beach Club, Playa del Carmen</t>
  </si>
  <si>
    <t>info@bluevenadobeachclub.com</t>
  </si>
  <si>
    <t>https://www.instagram.com/blueparrotplaya/?hl=en</t>
  </si>
  <si>
    <t>https://www.instagram.com/bluevenado.beachclub/</t>
  </si>
  <si>
    <t>Kika Club, Buenos Aires</t>
  </si>
  <si>
    <t>info@kikaclub.com.ar</t>
  </si>
  <si>
    <t>https://www.instagram.com/kikaoficialok/</t>
  </si>
  <si>
    <t>Fundo Mamacona</t>
  </si>
  <si>
    <t>informes@mamacona.com</t>
  </si>
  <si>
    <t>https://www.instagram.com/fundomamacona/</t>
  </si>
  <si>
    <t>Levitar Ambient Bar /</t>
  </si>
  <si>
    <t>levitarbar@hotmail.com</t>
  </si>
  <si>
    <t>https://www.instagram.com/levitarbar/?hl=en</t>
  </si>
  <si>
    <t>Soul Tech Music Festival, Mexico</t>
  </si>
  <si>
    <t>xdcmusicoficial@gmail.com</t>
  </si>
  <si>
    <t>https://www.instagram.com/soultechfestival/</t>
  </si>
  <si>
    <t>Coincidance Festival</t>
  </si>
  <si>
    <t>jamie knows</t>
  </si>
  <si>
    <t>info@coincidance.org</t>
  </si>
  <si>
    <t>https://coincidancefestival.com</t>
  </si>
  <si>
    <t>Waha Festival, Romania</t>
  </si>
  <si>
    <t>wahafestival@gmail.com</t>
  </si>
  <si>
    <t>https://www.instagram.com/wahafestival</t>
  </si>
  <si>
    <t>Sirilo Music Festival, Mexico</t>
  </si>
  <si>
    <t>camargo@chorcha.com</t>
  </si>
  <si>
    <t>https://www.instagram.com/sirilomusicoficial/</t>
  </si>
  <si>
    <t>Intelligent Division, Colombia</t>
  </si>
  <si>
    <t>dj.deraout@gmail.com</t>
  </si>
  <si>
    <t>https://www.instagram.com/intelligent_division/</t>
  </si>
  <si>
    <t>Gabriel Forero</t>
  </si>
  <si>
    <t>forerogab@gmail.com</t>
  </si>
  <si>
    <t>https://www.instagram.com/gaboforero__/</t>
  </si>
  <si>
    <t>Haus Bar, Bogota</t>
  </si>
  <si>
    <t>hausbogota@gmail.com</t>
  </si>
  <si>
    <t>https://www.instagram.com/haus_bar_/</t>
  </si>
  <si>
    <t>Hideout Creations</t>
  </si>
  <si>
    <t>hideoutcreations@gmail.com</t>
  </si>
  <si>
    <t>https://www.instagram.com/hideoutcreations/?hl=en</t>
  </si>
  <si>
    <t>Anzuclub /</t>
  </si>
  <si>
    <t>contato@anzuclub.com</t>
  </si>
  <si>
    <t>https://www.instagram.com/anzuclub</t>
  </si>
  <si>
    <t>https://anzuclub.com</t>
  </si>
  <si>
    <t>Hive Club, Zurich</t>
  </si>
  <si>
    <t>contato@beehiveclub.com.br</t>
  </si>
  <si>
    <t>Club Vibe /</t>
  </si>
  <si>
    <t>contato@clubvibe.com.br</t>
  </si>
  <si>
    <t>https://www.instagram.com/ClubVibe</t>
  </si>
  <si>
    <t>https://ra.co/clubs/4961</t>
  </si>
  <si>
    <t>Espacio Riesco Expo Centre /</t>
  </si>
  <si>
    <t>info@espacioriesco.cl</t>
  </si>
  <si>
    <t>https://www.instagram.com/espacioriesco/</t>
  </si>
  <si>
    <t>Mamita's Beach Club, Playa del Carmen</t>
  </si>
  <si>
    <t>info@mamitasbeachclub.com</t>
  </si>
  <si>
    <t>https://www.instagram.com/mamitasbeachclub/</t>
  </si>
  <si>
    <t>https://mamitasbeachclub.com</t>
  </si>
  <si>
    <t>ODD, Brazil</t>
  </si>
  <si>
    <t>bookings@liminal.ag</t>
  </si>
  <si>
    <t>https://www.instagram.com/odd___odd/?hl=en</t>
  </si>
  <si>
    <t>Festival Nómade</t>
  </si>
  <si>
    <t>info@festivalnomade.cl</t>
  </si>
  <si>
    <t>https://www.instagram.com/FestivalNomade</t>
  </si>
  <si>
    <t>Nrmal, Mexico</t>
  </si>
  <si>
    <t>hola@nrmal.net</t>
  </si>
  <si>
    <t>https://www.instagram.com/nrmal/?hl=en</t>
  </si>
  <si>
    <t>https://nrmal.net</t>
  </si>
  <si>
    <t>Gop Tun Festival, Brazil</t>
  </si>
  <si>
    <t>goptun@gmail.com</t>
  </si>
  <si>
    <t>https://www.instagram.com/goptun/</t>
  </si>
  <si>
    <t>Bahrein /</t>
  </si>
  <si>
    <t>administracion@bahreinba.com</t>
  </si>
  <si>
    <t>https://bahreinba.com</t>
  </si>
  <si>
    <t>Club Lobo de Mar, Peru</t>
  </si>
  <si>
    <t>clobodemar@americatelnet.pe</t>
  </si>
  <si>
    <t>https://ra.co/clubs/71274</t>
  </si>
  <si>
    <t>El Barcito, Punta del Este</t>
  </si>
  <si>
    <t>cmepuntadeleste@gmail.com</t>
  </si>
  <si>
    <t>Uruguay</t>
  </si>
  <si>
    <t>https://ra.co/clubs/86258</t>
  </si>
  <si>
    <t>Distrito Club, Dominican Republic</t>
  </si>
  <si>
    <t>contact.distrito@gmail.com</t>
  </si>
  <si>
    <t>https://ra.co/clubs/197714</t>
  </si>
  <si>
    <t>Desertor Gang, Honolulu</t>
  </si>
  <si>
    <t>desertorgang@gmail.com</t>
  </si>
  <si>
    <t>https://ra.co/clubs/15537</t>
  </si>
  <si>
    <t>El Eurobar, Mexico City</t>
  </si>
  <si>
    <t>eleurobar@gmail.com</t>
  </si>
  <si>
    <t>https://ra.co/clubs/20446</t>
  </si>
  <si>
    <t>Eliptica /</t>
  </si>
  <si>
    <t>eliptica.club@gmail.com</t>
  </si>
  <si>
    <t>Kool Beach Club /</t>
  </si>
  <si>
    <t>eventos@koolbeachclub.com.mx</t>
  </si>
  <si>
    <t>https://www.instagram.com/koolbeachclub</t>
  </si>
  <si>
    <t>Gabana dance</t>
  </si>
  <si>
    <t>gabanacde@gmail.com</t>
  </si>
  <si>
    <t>Industria Electronic Club /</t>
  </si>
  <si>
    <t>industriaeclub@gmail.com</t>
  </si>
  <si>
    <t>info@bahreinba.com</t>
  </si>
  <si>
    <t>Gótica /</t>
  </si>
  <si>
    <t>info@gotica.com.pe</t>
  </si>
  <si>
    <t>La Huaka</t>
  </si>
  <si>
    <t>info@loop-peru.com</t>
  </si>
  <si>
    <t>Marilou Vallès</t>
  </si>
  <si>
    <t>marilou.valles@gmail.com</t>
  </si>
  <si>
    <t>Club Berlin</t>
  </si>
  <si>
    <t>violettswing@gmail.com</t>
  </si>
  <si>
    <r>
      <rPr>
        <rFont val="Arial"/>
        <b/>
        <color rgb="FF000000"/>
        <sz val="10.0"/>
        <u/>
      </rPr>
      <t>Day Zero</t>
    </r>
    <r>
      <rPr>
        <rFont val="Arial"/>
        <b/>
        <color rgb="FF000000"/>
        <sz val="10.0"/>
        <u/>
      </rPr>
      <t>, Mexico</t>
    </r>
  </si>
  <si>
    <t>info@dayzerofestival.com</t>
  </si>
  <si>
    <t>https://www.instagram.com/dayzerofestival</t>
  </si>
  <si>
    <t>https://dayzerofestival.com</t>
  </si>
  <si>
    <t>Laresisfuckedup Crew</t>
  </si>
  <si>
    <t>www.facebook.com/caetano.welter</t>
  </si>
  <si>
    <t>acceleratedculture@gmail.com</t>
  </si>
  <si>
    <t>Magdalena Camargo</t>
  </si>
  <si>
    <t>anyc82@hotmail.com</t>
  </si>
  <si>
    <t>arielrrpp@gmail.com</t>
  </si>
  <si>
    <t>audionik@gmail.com</t>
  </si>
  <si>
    <t>Buffete Agency</t>
  </si>
  <si>
    <t>buffete@live.com</t>
  </si>
  <si>
    <t>CLANDESTINE ONLY</t>
  </si>
  <si>
    <t>clandestine.only@gmail.com</t>
  </si>
  <si>
    <t>Clique Brasil</t>
  </si>
  <si>
    <t>clique.bra@gmail.com</t>
  </si>
  <si>
    <t>Club-On South America</t>
  </si>
  <si>
    <t>club_on_sa@hotmail.com</t>
  </si>
  <si>
    <t>Dream Beat Mexico</t>
  </si>
  <si>
    <t>contacto@dreambeatproductions.com</t>
  </si>
  <si>
    <t>Caferoma Promote</t>
  </si>
  <si>
    <t>contactocaferoma@gmail.com</t>
  </si>
  <si>
    <t>Crossfader Undernet Radio</t>
  </si>
  <si>
    <t>crossfadernet@gmail.com</t>
  </si>
  <si>
    <t>Cult Music Records</t>
  </si>
  <si>
    <t>cultmusicrecords@gmail.com</t>
  </si>
  <si>
    <t>Deeper Culture</t>
  </si>
  <si>
    <t>deeperculture.recordings@gmail.com</t>
  </si>
  <si>
    <t>DIMIBOWIE</t>
  </si>
  <si>
    <t>dimibowie@gmail.com</t>
  </si>
  <si>
    <t>Downpitch Recordings</t>
  </si>
  <si>
    <t>downpitchrecords@gmail.com</t>
  </si>
  <si>
    <t>EventMaster Entertainment</t>
  </si>
  <si>
    <t>eventmaster@ymail.com</t>
  </si>
  <si>
    <t>Exit.</t>
  </si>
  <si>
    <t>exitdot@gmail.com</t>
  </si>
  <si>
    <t>FUN</t>
  </si>
  <si>
    <t>getfun@live.com</t>
  </si>
  <si>
    <t>Cookie Presenta</t>
  </si>
  <si>
    <t>info@ce-ro.com</t>
  </si>
  <si>
    <t>Dance Your Name</t>
  </si>
  <si>
    <t>info@danceyourname.com</t>
  </si>
  <si>
    <t>MedellinStyle.com</t>
  </si>
  <si>
    <t>info@medellinstyle.com</t>
  </si>
  <si>
    <t>InHouse</t>
  </si>
  <si>
    <t>inhouse.pro.ec@gmail.com</t>
  </si>
  <si>
    <t>DOZagency</t>
  </si>
  <si>
    <t>jesustickets1@outlook.com</t>
  </si>
  <si>
    <t>Booth</t>
  </si>
  <si>
    <t>koletobeatz@hotmail.es</t>
  </si>
  <si>
    <t>LEFT OF DIAL</t>
  </si>
  <si>
    <t>leftofdial@gmail.com</t>
  </si>
  <si>
    <t>https://www.instagram.com/leefestuk</t>
  </si>
  <si>
    <t>Mindscapes Music</t>
  </si>
  <si>
    <t>mindscapesmusic@gmail.com</t>
  </si>
  <si>
    <t>Guille Filmus</t>
  </si>
  <si>
    <t>nightaires@gmail.com</t>
  </si>
  <si>
    <t>Argentina Exchange</t>
  </si>
  <si>
    <t>nocheae@gmail.com</t>
  </si>
  <si>
    <t>Julia Hormann</t>
  </si>
  <si>
    <t>purple.driade@gmail.com</t>
  </si>
  <si>
    <t>Juangora</t>
  </si>
  <si>
    <t>rooftopgora@gmail.com</t>
  </si>
  <si>
    <t>Ultra Music Festival</t>
  </si>
  <si>
    <t>Albert Bedellans - Director Marketing &amp; Communications Ultra / Peter Byun - Marketing / Ashley Wegelewsi - Festival Promotion manager</t>
  </si>
  <si>
    <t>amberdellans@gmail.com</t>
  </si>
  <si>
    <t>https://www.instagram.com/ultra</t>
  </si>
  <si>
    <t>https://ultramusicfestival.com</t>
  </si>
  <si>
    <t>Encore Beach Club</t>
  </si>
  <si>
    <t>nightlife@wynnlasvegas.com</t>
  </si>
  <si>
    <t>https://www.instagram.com/encorebeachclub/</t>
  </si>
  <si>
    <t>https://encorebeachclub.com</t>
  </si>
  <si>
    <t>Liv Club, Miami</t>
  </si>
  <si>
    <t>party@livnightclub.com</t>
  </si>
  <si>
    <t>https://www.instagram.com/livmiami/</t>
  </si>
  <si>
    <t>https://livmiami.com</t>
  </si>
  <si>
    <t>SXSW, Texas</t>
  </si>
  <si>
    <t>Brian</t>
  </si>
  <si>
    <t>bhobbs@sxsw.com</t>
  </si>
  <si>
    <t>https://www.instagram.com/sxsw/</t>
  </si>
  <si>
    <t>USA (South - Texas)</t>
  </si>
  <si>
    <t>https://sxsw.com</t>
  </si>
  <si>
    <t>Carry</t>
  </si>
  <si>
    <t>cary@212musicgroup.com</t>
  </si>
  <si>
    <t>https://szene-openair.at</t>
  </si>
  <si>
    <t>crssd@crssd.com</t>
  </si>
  <si>
    <t>EDC Orlando</t>
  </si>
  <si>
    <t>https://www.instagram.com/edc_orlando/</t>
  </si>
  <si>
    <t>https://edcorlando.com</t>
  </si>
  <si>
    <t>Lightning in a Bottle Festival, California</t>
  </si>
  <si>
    <t>Dream Rockwell (Founder)</t>
  </si>
  <si>
    <t>dream@lucentdossier.com</t>
  </si>
  <si>
    <t>https://www.instagram.com/libfestival</t>
  </si>
  <si>
    <t>Elements Festival</t>
  </si>
  <si>
    <t>elementsfestival@hotmail.com</t>
  </si>
  <si>
    <t>EDC Las Vegas, USA</t>
  </si>
  <si>
    <t>Eryk</t>
  </si>
  <si>
    <t>https://www.instagram.com/edc_lasvegas/</t>
  </si>
  <si>
    <t>USA (West - Las Vegas)</t>
  </si>
  <si>
    <t>https://edclasvegas.com</t>
  </si>
  <si>
    <t>support@thedolab.com</t>
  </si>
  <si>
    <t>USA (West - Los Angeles)</t>
  </si>
  <si>
    <t>info@coachella.com</t>
  </si>
  <si>
    <t>https://www.instagram.com/coachella/</t>
  </si>
  <si>
    <t>https://coachella.com</t>
  </si>
  <si>
    <t>Desert Hearts Festival</t>
  </si>
  <si>
    <t>info@deserthearts.us</t>
  </si>
  <si>
    <t>https://www.instagram.com/deserthearts/</t>
  </si>
  <si>
    <t>House of Yes, New York</t>
  </si>
  <si>
    <t>houseofyesnyc@gmail.com</t>
  </si>
  <si>
    <t>https://www.instagram.com/houseofyesnyc/</t>
  </si>
  <si>
    <t>Industrial Strength</t>
  </si>
  <si>
    <t>info@industrialstrengthrecords.com</t>
  </si>
  <si>
    <t>https://www.instagram.com/industrialstrength/</t>
  </si>
  <si>
    <t>Dirtybird</t>
  </si>
  <si>
    <t>socials@dirtybird.com</t>
  </si>
  <si>
    <t>https://www.instagram.com/dirtybirdrecords/</t>
  </si>
  <si>
    <r>
      <rPr>
        <rFont val="Arial"/>
        <b/>
        <color rgb="FF1155CC"/>
        <sz val="10.0"/>
        <u/>
      </rPr>
      <t>Public Records</t>
    </r>
    <r>
      <rPr>
        <rFont val="Arial"/>
        <b/>
        <color rgb="FF000000"/>
        <sz val="10.0"/>
        <u/>
      </rPr>
      <t>, New York</t>
    </r>
  </si>
  <si>
    <t>thisis79.5@gmail.com</t>
  </si>
  <si>
    <t>https://www.instagram.com/publicrecordsnyc/</t>
  </si>
  <si>
    <t>https://publicrecords.nyc</t>
  </si>
  <si>
    <t>Exchange LA</t>
  </si>
  <si>
    <t>vip@exchangela.com</t>
  </si>
  <si>
    <t>Green Gorilla Lounge</t>
  </si>
  <si>
    <t>greengorillalounge@gmail.com</t>
  </si>
  <si>
    <t>https://www.instagram.com/greengorillalounge/</t>
  </si>
  <si>
    <t>Cielo (closed)</t>
  </si>
  <si>
    <t>indy.bocanegra@gmail.com</t>
  </si>
  <si>
    <t>https://www.instagram.com/cielonyc/?hl=en</t>
  </si>
  <si>
    <t>https://ra.co/clubs/1932</t>
  </si>
  <si>
    <t>F8 Club, San Francisco</t>
  </si>
  <si>
    <t>info@feightsf.com</t>
  </si>
  <si>
    <t>https://www.instagram.com/f8sf/</t>
  </si>
  <si>
    <t>https://f8sf.com</t>
  </si>
  <si>
    <t>Lot 613 promotions, LA</t>
  </si>
  <si>
    <t>info@lot613.com</t>
  </si>
  <si>
    <t>https://www.instagram.com/lot613/</t>
  </si>
  <si>
    <t>Monarch Club, San Francisco</t>
  </si>
  <si>
    <t>info@monarchsf.com</t>
  </si>
  <si>
    <t>https://www.instagram.com/monarchsf/</t>
  </si>
  <si>
    <t>La BACCHANALE</t>
  </si>
  <si>
    <t>labacchanalemontreal@gmail.com</t>
  </si>
  <si>
    <t>https://www.instagram.com/labacchanale/</t>
  </si>
  <si>
    <t>La Vibe Club, Los Angeles</t>
  </si>
  <si>
    <t>lavibelejardin@gmail.com</t>
  </si>
  <si>
    <t>https://www.instagram.com/lavibe__la/?hl=en</t>
  </si>
  <si>
    <t>noisepopgirl@noisepop.com</t>
  </si>
  <si>
    <t>Gold Rush Festival</t>
  </si>
  <si>
    <t>Crawford</t>
  </si>
  <si>
    <t>cphilleo@gmail.com</t>
  </si>
  <si>
    <t>Bal en Blanc</t>
  </si>
  <si>
    <t>Willis</t>
  </si>
  <si>
    <t>daellenbach@gmail.com</t>
  </si>
  <si>
    <t>https://www.instagram.com/balenblanc/</t>
  </si>
  <si>
    <t>wdaellenbach@gmail.com</t>
  </si>
  <si>
    <t>https://balenblanc.com</t>
  </si>
  <si>
    <t>Listed Productions</t>
  </si>
  <si>
    <t>areulisted@listedproductions.com</t>
  </si>
  <si>
    <t>https://www.instagram.com/areulisted/</t>
  </si>
  <si>
    <t>autobrennt@gmail.com</t>
  </si>
  <si>
    <t>https://www.instagram.com/autobrennt/</t>
  </si>
  <si>
    <t>Bolting Bits</t>
  </si>
  <si>
    <t>boltingbits@gmail.com</t>
  </si>
  <si>
    <t>https://www.instagram.com/boltingbits/</t>
  </si>
  <si>
    <t>Go Deeva Ibiza</t>
  </si>
  <si>
    <t>booking@godeeva.com</t>
  </si>
  <si>
    <t>https://www.instagram.com/godeevarecordsofficial/</t>
  </si>
  <si>
    <t>Galaktik NYC</t>
  </si>
  <si>
    <t>brooklynjam@gmail.com</t>
  </si>
  <si>
    <t>https://www.instagram.com/galaktiknyc/</t>
  </si>
  <si>
    <t>Cultivated Sound</t>
  </si>
  <si>
    <t>cultivatedsound@gmail.com</t>
  </si>
  <si>
    <t>https://www.instagram.com/CultivatedSound</t>
  </si>
  <si>
    <t>Dancing Room Only NYC</t>
  </si>
  <si>
    <t>dancingroomonlynyc@gmail.com</t>
  </si>
  <si>
    <t>https://www.instagram.com/DancingRoomOnlyNYC</t>
  </si>
  <si>
    <t>LinkMiamiRebels, Miami</t>
  </si>
  <si>
    <t>danesemiami@gmail.com</t>
  </si>
  <si>
    <t>https://www.instagram.com/linkmiamirebels_/</t>
  </si>
  <si>
    <t>Dig Deeper LA</t>
  </si>
  <si>
    <t>digdeeperla@gmail.com</t>
  </si>
  <si>
    <t>https://www.instagram.com/DigDeeperLA</t>
  </si>
  <si>
    <t>Direct to earth</t>
  </si>
  <si>
    <t>directtoearth@gmail.com</t>
  </si>
  <si>
    <t>https://www.instagram.com/Directtoearth</t>
  </si>
  <si>
    <t>Esscala Entertainment</t>
  </si>
  <si>
    <t>esscalaentertainment@gmail.com</t>
  </si>
  <si>
    <t>https://www.instagram.com/esscala_ent/</t>
  </si>
  <si>
    <t>Forward Disco</t>
  </si>
  <si>
    <t>forwarddisco@gmail.com</t>
  </si>
  <si>
    <t>https://www.instagram.com/forwarddisco/</t>
  </si>
  <si>
    <t>Gametight NY</t>
  </si>
  <si>
    <t>gametightny@hotmail.com</t>
  </si>
  <si>
    <t>https://www.instagram.com/gametightentny/</t>
  </si>
  <si>
    <t>Generation Acid, LA</t>
  </si>
  <si>
    <t>generationacid@gmail.com</t>
  </si>
  <si>
    <t>https://www.instagram.com/generationacidofficial/</t>
  </si>
  <si>
    <t>GoldenRecordNYC</t>
  </si>
  <si>
    <t>goldenrecordnyc@gmail.com</t>
  </si>
  <si>
    <t>https://www.instagram.com/goldenrecordnyc/</t>
  </si>
  <si>
    <t>Indigo Spaceship</t>
  </si>
  <si>
    <t>indigospaceshipla@gmail.com</t>
  </si>
  <si>
    <t>https://www.instagram.com/indigospaceship/</t>
  </si>
  <si>
    <t>BABELnewyork</t>
  </si>
  <si>
    <t>info@babelnewyork.com</t>
  </si>
  <si>
    <t>https://www.instagram.com/babelnewyork/</t>
  </si>
  <si>
    <t>Basic NYC</t>
  </si>
  <si>
    <t>https://www.instagram.com/basic_nyc/?hl=en-gb</t>
  </si>
  <si>
    <t>DiskoLab</t>
  </si>
  <si>
    <t>info@diskolab.com</t>
  </si>
  <si>
    <t>https://www.instagram.com/DiskoLab</t>
  </si>
  <si>
    <t>Droidbehavior</t>
  </si>
  <si>
    <t>info@droidbehavior.com</t>
  </si>
  <si>
    <t>https://www.instagram.com/droidbehavior/</t>
  </si>
  <si>
    <t>Dubspot</t>
  </si>
  <si>
    <t>info@dubspot.com</t>
  </si>
  <si>
    <t>https://www.instagram.com/dubspot/</t>
  </si>
  <si>
    <t>Gorg-O-Mish, Vancouver</t>
  </si>
  <si>
    <t>info@gorgomish.com</t>
  </si>
  <si>
    <t>https://www.instagram.com/gorgomish/</t>
  </si>
  <si>
    <t>I LOVE NEON Festival, France</t>
  </si>
  <si>
    <t>info@iloveneon.ca</t>
  </si>
  <si>
    <t>https://www.instagram.com/iloveneon/</t>
  </si>
  <si>
    <t>Kizi Garden</t>
  </si>
  <si>
    <t>info@kizigarden.com</t>
  </si>
  <si>
    <r>
      <rPr>
        <rFont val="Arial"/>
        <color rgb="FF1155CC"/>
        <sz val="10.0"/>
        <u/>
      </rPr>
      <t>www.instagram.com/kizigarden</t>
    </r>
    <r>
      <rPr>
        <rFont val="Arial"/>
        <sz val="10.0"/>
      </rPr>
      <t xml:space="preserve"> </t>
    </r>
  </si>
  <si>
    <t>Laser Native, San Francisco</t>
  </si>
  <si>
    <t>info@lasernative.com</t>
  </si>
  <si>
    <t>https://www.instagram.com/lasernative/</t>
  </si>
  <si>
    <t>info@rissagarcia.com</t>
  </si>
  <si>
    <t>Clinic Wednesdays</t>
  </si>
  <si>
    <t>info@underratedpresents.com</t>
  </si>
  <si>
    <t>https://www.instagram.com/ClinicWednesdays</t>
  </si>
  <si>
    <t>Les Enfants Perdus, Paris</t>
  </si>
  <si>
    <t>lepnyc@gmail.com</t>
  </si>
  <si>
    <t>https://www.instagram.com/lesenfants_paris/</t>
  </si>
  <si>
    <t>Machine Limited</t>
  </si>
  <si>
    <t>machinelimitedmusic@gmail.com</t>
  </si>
  <si>
    <t>https://www.instagram.com/machinelimited/?hl=en</t>
  </si>
  <si>
    <t>Magnetic Grooves, Miami</t>
  </si>
  <si>
    <t>magneticgrooves@me.com</t>
  </si>
  <si>
    <t>https://www.instagram.com/magneticgrooves/?hl=en</t>
  </si>
  <si>
    <t>MNMLKTCHN</t>
  </si>
  <si>
    <t>mnmlktchnbooking@gmail.com</t>
  </si>
  <si>
    <t>https://www.instagram.com/mnmlktchn/</t>
  </si>
  <si>
    <t>Better Days</t>
  </si>
  <si>
    <t>mostexcellentunlimited@gmail.com</t>
  </si>
  <si>
    <t>https://www.instagram.com/betterdays/</t>
  </si>
  <si>
    <t>Entity Sam</t>
  </si>
  <si>
    <t>shosleung@gmail.com</t>
  </si>
  <si>
    <t>https://www.instagram.com/entitysam/</t>
  </si>
  <si>
    <t>Bushwick A/V</t>
  </si>
  <si>
    <t>somewhereinbushwick@gmail.com</t>
  </si>
  <si>
    <t>https://www.instagram.com/bushwickav/</t>
  </si>
  <si>
    <t>Kaviar Disco Club</t>
  </si>
  <si>
    <t>team@kaviardiscoclub.com</t>
  </si>
  <si>
    <t>https://www.instagram.com/kaviardiscoclub/</t>
  </si>
  <si>
    <t>Datcha, Montreal</t>
  </si>
  <si>
    <t>bardatcha@gmail.com</t>
  </si>
  <si>
    <t>https://www.instagram.com/bardatcha/</t>
  </si>
  <si>
    <t>https://ra.co/promoters/81692</t>
  </si>
  <si>
    <t>info@avalonhollywood.com</t>
  </si>
  <si>
    <t>Basement Miami</t>
  </si>
  <si>
    <t>info@basementmiami.com</t>
  </si>
  <si>
    <t>https://www.instagram.com/basementmiami/</t>
  </si>
  <si>
    <t>https://basementmiami.com</t>
  </si>
  <si>
    <t>Bijou Nightclub, Boston</t>
  </si>
  <si>
    <t>info@bijouboston.com</t>
  </si>
  <si>
    <t>https://www.instagram.com/bijouboston/</t>
  </si>
  <si>
    <t>USA (East - Boston)</t>
  </si>
  <si>
    <t>https://bijouboston.com</t>
  </si>
  <si>
    <t>Celebrities Night Club /</t>
  </si>
  <si>
    <t>LS</t>
  </si>
  <si>
    <t>info@celebritiesnightclub.com</t>
  </si>
  <si>
    <t>https://www.instagram.com/celebrities_van/?hl=en</t>
  </si>
  <si>
    <t>https://celebritiesnightclub.com</t>
  </si>
  <si>
    <t>Project Glow Festival, Washington DC</t>
  </si>
  <si>
    <t>info@clubglow.com</t>
  </si>
  <si>
    <t>https://www.instagram.com/projectglowfest/?hl=en</t>
  </si>
  <si>
    <t>https://glowdc.com</t>
  </si>
  <si>
    <t>INFO@CLUBSPACE.COM</t>
  </si>
  <si>
    <t>https://www.instagram.com/clubspacemiami/</t>
  </si>
  <si>
    <t>https://clubspace.com</t>
  </si>
  <si>
    <t>Coda, Toronto</t>
  </si>
  <si>
    <t>info@codatoronto.com</t>
  </si>
  <si>
    <t>https://www.instagram.com/codatoronto/</t>
  </si>
  <si>
    <t>https://codaphilly.com</t>
  </si>
  <si>
    <t>Le Poisson Rouge Club, New York</t>
  </si>
  <si>
    <t>info@lprnyc.com</t>
  </si>
  <si>
    <t>https://www.instagram.com/lprnyc/</t>
  </si>
  <si>
    <t>https://lpr.com</t>
  </si>
  <si>
    <t>Marble Bar, Detroit</t>
  </si>
  <si>
    <t>marblebardetroit@gmail.com</t>
  </si>
  <si>
    <t>https://www.instagram.com/marbledetroit/</t>
  </si>
  <si>
    <t>marketing@lprnyc.com</t>
  </si>
  <si>
    <t>Bossa Nova Civic Club, New York</t>
  </si>
  <si>
    <t>mortalamusique@gmail.com</t>
  </si>
  <si>
    <t>https://www.instagram.com/bossanovacivicclub/</t>
  </si>
  <si>
    <t>https://bossanovacivicclub.com</t>
  </si>
  <si>
    <t>Soenda Festival, USA</t>
  </si>
  <si>
    <t>info@elevation-events.com</t>
  </si>
  <si>
    <t>https://www.instagram.com/soendafestival/</t>
  </si>
  <si>
    <t>https://soenda.com</t>
  </si>
  <si>
    <t>Moog Fest</t>
  </si>
  <si>
    <t>Allison Shaw (CEO Manic Monklee)</t>
  </si>
  <si>
    <t>manicmonkee@gmail.com</t>
  </si>
  <si>
    <t>https://www.instagram.com/moogfest/</t>
  </si>
  <si>
    <t>Camp Summerdaze</t>
  </si>
  <si>
    <t>events@bespokeexperience.ca</t>
  </si>
  <si>
    <t>https://www.instagram.com/CampSummerdaze</t>
  </si>
  <si>
    <t>North Coast Music Festival, USA</t>
  </si>
  <si>
    <t>PATRICK GRUMLEY- driectort of marketing</t>
  </si>
  <si>
    <t>coldgrums@gmail.com</t>
  </si>
  <si>
    <t>https://www.instagram.com/northcoastfest/</t>
  </si>
  <si>
    <t>https://northcoastfest.com</t>
  </si>
  <si>
    <t>Chosen Few DJS</t>
  </si>
  <si>
    <t>Lehia Ancox</t>
  </si>
  <si>
    <t>lfa@lfapr.com</t>
  </si>
  <si>
    <t>https://www.instagram.com/chosenfewdjs/?hl=en</t>
  </si>
  <si>
    <t>https://chosenfewdjs.com</t>
  </si>
  <si>
    <t>Secret Project Festival, USA</t>
  </si>
  <si>
    <t>factory93@insomniac.com</t>
  </si>
  <si>
    <t>https://secretproject.com</t>
  </si>
  <si>
    <r>
      <rPr>
        <rFont val="Arial"/>
        <b/>
        <color rgb="FF1155CC"/>
        <sz val="10.0"/>
        <u/>
      </rPr>
      <t>Onda Linda Festival</t>
    </r>
    <r>
      <rPr>
        <rFont val="Arial"/>
        <b/>
        <color rgb="FF000000"/>
        <sz val="10.0"/>
        <u/>
      </rPr>
      <t>, Cuba</t>
    </r>
  </si>
  <si>
    <t>hello@ondalinda.com</t>
  </si>
  <si>
    <t>https://www.instagram.com/ondalinda_/?hl=en</t>
  </si>
  <si>
    <t>Cuba</t>
  </si>
  <si>
    <t>Decibel</t>
  </si>
  <si>
    <t>info@dbfestival.com</t>
  </si>
  <si>
    <t>https://www.instagram.com/decibelopenair/</t>
  </si>
  <si>
    <t>https://decibelopenair.com</t>
  </si>
  <si>
    <t>Baby's All Right</t>
  </si>
  <si>
    <t>babysallright@gmail.com</t>
  </si>
  <si>
    <t>https://www.instagram.com/babysallright/</t>
  </si>
  <si>
    <t>Le Bain Club, New York</t>
  </si>
  <si>
    <t>badams@standardhotels.com</t>
  </si>
  <si>
    <t>https://www.instagram.com/lebainnyc/</t>
  </si>
  <si>
    <t>https://lebainnym.com</t>
  </si>
  <si>
    <t>Miami Never Sleeps</t>
  </si>
  <si>
    <t>by_pino@yahoo.es</t>
  </si>
  <si>
    <t>https://www.instagram.com/miamineversleeps/</t>
  </si>
  <si>
    <t>Paxahau, Detroit</t>
  </si>
  <si>
    <t>connect@paxahau.com</t>
  </si>
  <si>
    <t>https://www.instagram.com/paxahau/</t>
  </si>
  <si>
    <t>Do Not Sit On The Furniture, Miami</t>
  </si>
  <si>
    <t>donotsitonthefurniture@gmail.com</t>
  </si>
  <si>
    <t>https://www.instagram.com/donotsit/</t>
  </si>
  <si>
    <t>Crust Nation</t>
  </si>
  <si>
    <t>info@crustnation.com</t>
  </si>
  <si>
    <t>https://www.instagram.com/CrustNation</t>
  </si>
  <si>
    <t>Deep Root Records</t>
  </si>
  <si>
    <t>info@deeprootrecords.com</t>
  </si>
  <si>
    <t>https://www.instagram.com/DeepRootRecords</t>
  </si>
  <si>
    <t>Embrace Presents</t>
  </si>
  <si>
    <t>info@embracepresents.com</t>
  </si>
  <si>
    <t>https://www.instagram.com/emedosmusic/</t>
  </si>
  <si>
    <t>Into The Woods</t>
  </si>
  <si>
    <t>intothewoodsrecordings@gmail.com</t>
  </si>
  <si>
    <t>https://www.instagram.com/intothewoodsmusic/</t>
  </si>
  <si>
    <t>Lights Down Low, LA</t>
  </si>
  <si>
    <t>sleazemore@gmail.com</t>
  </si>
  <si>
    <t>https://www.instagram.com/lights_down_low/</t>
  </si>
  <si>
    <t>Bambi's, Toronto</t>
  </si>
  <si>
    <t>bambistoronto@gmail.com</t>
  </si>
  <si>
    <t>https://www.instagram.com/bambistoronto/</t>
  </si>
  <si>
    <t>https://ra.co/clubs/69282</t>
  </si>
  <si>
    <t>Harlot, San Francisco</t>
  </si>
  <si>
    <t>djnader@gmail.com</t>
  </si>
  <si>
    <t>https://www.instagram.com/harlot_sf</t>
  </si>
  <si>
    <t>Industry of Machines</t>
  </si>
  <si>
    <t>industryofmachines@gmail.com</t>
  </si>
  <si>
    <t>Circus Afterhours (closed)</t>
  </si>
  <si>
    <t>info@circushd.com</t>
  </si>
  <si>
    <t>https://ra.co/clubs/4359</t>
  </si>
  <si>
    <t>Estate</t>
  </si>
  <si>
    <t>info@estateultrabar.com</t>
  </si>
  <si>
    <t>Maison2109 (closed)</t>
  </si>
  <si>
    <t>lamaison2109booking@gmail.com</t>
  </si>
  <si>
    <t>Envy Lounge</t>
  </si>
  <si>
    <t>reservations@envyloungeoc.com</t>
  </si>
  <si>
    <t>Meltoech</t>
  </si>
  <si>
    <t>room303@live.com</t>
  </si>
  <si>
    <t>Fourth Temple</t>
  </si>
  <si>
    <t>4thtemple@gmail.com</t>
  </si>
  <si>
    <t>anonymous1s</t>
  </si>
  <si>
    <t>anonymousspaces@gmail.com</t>
  </si>
  <si>
    <t>Aphotic</t>
  </si>
  <si>
    <t>aphoticnyc@gmail.com</t>
  </si>
  <si>
    <t>https://www.instagram.com/aphoticnyc</t>
  </si>
  <si>
    <t>Free Association</t>
  </si>
  <si>
    <t>assoc.of.free@gmail.com</t>
  </si>
  <si>
    <t>BCH Miami</t>
  </si>
  <si>
    <t>bchmiami@outlook.com</t>
  </si>
  <si>
    <t>Blind Colors</t>
  </si>
  <si>
    <t>blindcolors303@gmail.com</t>
  </si>
  <si>
    <t>Body &amp; SOUL Bookings</t>
  </si>
  <si>
    <t>bookings@bodyandsoul-nyc.com</t>
  </si>
  <si>
    <t>https://www.instagram.com/bodyandsoulnyc/?hl=en</t>
  </si>
  <si>
    <t>Bound By Sound Vancouver</t>
  </si>
  <si>
    <t>boundbysoundvancouver@gmail.com</t>
  </si>
  <si>
    <t>Boxed In</t>
  </si>
  <si>
    <t>boxed.in.chi@gmail.com</t>
  </si>
  <si>
    <t>Breaking The Mold Ent.</t>
  </si>
  <si>
    <t>breakingthemold78@gmail.com</t>
  </si>
  <si>
    <t>Brouhaha</t>
  </si>
  <si>
    <t>brouhahasf@gmail.com</t>
  </si>
  <si>
    <t>Cable Recordings</t>
  </si>
  <si>
    <t>cablerecordings@gmail.com</t>
  </si>
  <si>
    <t>CarriedAway</t>
  </si>
  <si>
    <t>carriedawaytosea@gmail.com</t>
  </si>
  <si>
    <t>Centrik</t>
  </si>
  <si>
    <t>centrikusa@gmail.com</t>
  </si>
  <si>
    <t>Chaos Clan</t>
  </si>
  <si>
    <t>chaosclanrecords@gmail.com</t>
  </si>
  <si>
    <t>Club Dorks</t>
  </si>
  <si>
    <t>clubdorks@gmail.com</t>
  </si>
  <si>
    <t>https://www.facebook.com/ClubDorks/</t>
  </si>
  <si>
    <t>Confessions</t>
  </si>
  <si>
    <t>confessionsbooking@gmail.com</t>
  </si>
  <si>
    <t>Conflicted</t>
  </si>
  <si>
    <t>conflictednight@gmail.com</t>
  </si>
  <si>
    <t>Crate Diggers, Miami</t>
  </si>
  <si>
    <t>cratediggersevents@gmail.com</t>
  </si>
  <si>
    <t>Humanaut</t>
  </si>
  <si>
    <t>crew@humanaut.net</t>
  </si>
  <si>
    <t>USA (East - Philadelphia)</t>
  </si>
  <si>
    <t>CSC</t>
  </si>
  <si>
    <t>cscboston617@gmail.com</t>
  </si>
  <si>
    <t>Dark Matter</t>
  </si>
  <si>
    <t>darkmatterpresents@gmail.com</t>
  </si>
  <si>
    <t>De La'funk</t>
  </si>
  <si>
    <t>de.lafunk.us@gmail.com</t>
  </si>
  <si>
    <t>dan ruiz</t>
  </si>
  <si>
    <t>deadairuchi@gmail.com</t>
  </si>
  <si>
    <t>Decatur</t>
  </si>
  <si>
    <t>decaturguest@gmail.com</t>
  </si>
  <si>
    <t>Deckardsowl</t>
  </si>
  <si>
    <t>deckardsowl@gmail.com</t>
  </si>
  <si>
    <t>Dialogue-Presents</t>
  </si>
  <si>
    <t>dialoguepresents@gmail.com</t>
  </si>
  <si>
    <t>Inner City</t>
  </si>
  <si>
    <t>diezelnyc@icloud.com</t>
  </si>
  <si>
    <t>Digital Media Flow</t>
  </si>
  <si>
    <t>digitalmediaflow@gmail.com</t>
  </si>
  <si>
    <t>Directory</t>
  </si>
  <si>
    <t>directoryservicela@gmail.com</t>
  </si>
  <si>
    <t>Dirty Epic</t>
  </si>
  <si>
    <t>dirtyepicproductions@gmail.com</t>
  </si>
  <si>
    <t>Hellstorm</t>
  </si>
  <si>
    <t>djhellstorm@aol.com</t>
  </si>
  <si>
    <t>Dreamcatcher Productions</t>
  </si>
  <si>
    <t>djinfluxny@yahoo.com</t>
  </si>
  <si>
    <t>djm3sf@yahoo.com</t>
  </si>
  <si>
    <t>Down.</t>
  </si>
  <si>
    <t>downbushwick@gmail.com</t>
  </si>
  <si>
    <t>DP Productions NYC</t>
  </si>
  <si>
    <t>dpproductions@me.com</t>
  </si>
  <si>
    <t>How to Kill Records</t>
  </si>
  <si>
    <t>drbigfupa@yahoo.com</t>
  </si>
  <si>
    <t>Driven AM</t>
  </si>
  <si>
    <t>Dusk &amp; Haze</t>
  </si>
  <si>
    <t>duskandhaze@gmail.com</t>
  </si>
  <si>
    <t>ECHOisONE</t>
  </si>
  <si>
    <t>echoisone@gmail.com</t>
  </si>
  <si>
    <t>EMX Los Angeles</t>
  </si>
  <si>
    <t>ems.losangeles@gmail.com</t>
  </si>
  <si>
    <t>Endless</t>
  </si>
  <si>
    <t>endlessrsvp@gmail.com</t>
  </si>
  <si>
    <t>energy sessions</t>
  </si>
  <si>
    <t>energy_3077@outlook.com</t>
  </si>
  <si>
    <t>Enigma Events NY</t>
  </si>
  <si>
    <t>enigmaeventsny@gmail.com</t>
  </si>
  <si>
    <t>etcetera</t>
  </si>
  <si>
    <t>etceteradotdotdot@gmail.com</t>
  </si>
  <si>
    <t>ETE D'AMOUR</t>
  </si>
  <si>
    <t>etedamour@me.com</t>
  </si>
  <si>
    <t>Does It Even Matter</t>
  </si>
  <si>
    <t>events@doesitevenmatter.com</t>
  </si>
  <si>
    <t>Guinea Pig Group</t>
  </si>
  <si>
    <t>events@guineapiggroup.com</t>
  </si>
  <si>
    <t>Far Away</t>
  </si>
  <si>
    <t>farawayradio@gmail.com</t>
  </si>
  <si>
    <t>FATT GRABBERS</t>
  </si>
  <si>
    <t>fattgrabbers@gmail.com</t>
  </si>
  <si>
    <t>ELLIOTKUN</t>
  </si>
  <si>
    <t>feelbookings@gmail.com</t>
  </si>
  <si>
    <t>Felton</t>
  </si>
  <si>
    <t>feltoncortijo@gmail.com</t>
  </si>
  <si>
    <t>First City Records</t>
  </si>
  <si>
    <t>first.city.mob@gmail.com</t>
  </si>
  <si>
    <t>Flawless Media Relations</t>
  </si>
  <si>
    <t>flawlessmedia@mac.com</t>
  </si>
  <si>
    <t>Fleetmac Wood</t>
  </si>
  <si>
    <t>fleetmacwoodparty@gmail.com</t>
  </si>
  <si>
    <t>https://www.instagram.com/fleetmacwood</t>
  </si>
  <si>
    <t>FORMAT-REC</t>
  </si>
  <si>
    <t>format.chicago@gmail.com</t>
  </si>
  <si>
    <t>Foundation Events</t>
  </si>
  <si>
    <t>foundationnewyorkcity@gmail.com</t>
  </si>
  <si>
    <t>Garvito Entertainment</t>
  </si>
  <si>
    <t>garvito@gmail.com</t>
  </si>
  <si>
    <t>Go Inn Black</t>
  </si>
  <si>
    <t>goinnblack@gmail.com</t>
  </si>
  <si>
    <t>Hidden Roots, New York</t>
  </si>
  <si>
    <t>hiddenrootsny@gmail.com</t>
  </si>
  <si>
    <t>House On Mute</t>
  </si>
  <si>
    <t>houseonmute@gmail.com</t>
  </si>
  <si>
    <t>Immersion NYC</t>
  </si>
  <si>
    <t>immersionnyc@gmail.com</t>
  </si>
  <si>
    <t>As You Like It, San Francisco</t>
  </si>
  <si>
    <t>info@ayli-sf.com</t>
  </si>
  <si>
    <t>https://www.instagram.com/aylisf/</t>
  </si>
  <si>
    <t>blak-n-yello</t>
  </si>
  <si>
    <t>info@blaknyello.com</t>
  </si>
  <si>
    <t>District 36</t>
  </si>
  <si>
    <t>info@d36nyc.com</t>
  </si>
  <si>
    <t>DEEP</t>
  </si>
  <si>
    <t>info@deep-la.com</t>
  </si>
  <si>
    <t>Erratic</t>
  </si>
  <si>
    <t>info@erraticnyc.com</t>
  </si>
  <si>
    <t>Focus OC</t>
  </si>
  <si>
    <t>info@focus-oc.com</t>
  </si>
  <si>
    <t>https://www.instagram.com/focusoc</t>
  </si>
  <si>
    <t>Friends of Friends</t>
  </si>
  <si>
    <t>info@fofmusic.net</t>
  </si>
  <si>
    <t>https://www.instagram.com/friendsoffriendsmusic</t>
  </si>
  <si>
    <t>I love Vinyl, Berlin</t>
  </si>
  <si>
    <t>info@ilovevinyl.org</t>
  </si>
  <si>
    <t>Incognito</t>
  </si>
  <si>
    <t>info@iluvincognito.com</t>
  </si>
  <si>
    <t>https://www.instagram.com/incognito_la</t>
  </si>
  <si>
    <t>Interdimensional Transmissions</t>
  </si>
  <si>
    <t>info@interdimensionaltransmissions.com</t>
  </si>
  <si>
    <t>https://www.instagram.com/interdimensionaltransmissions</t>
  </si>
  <si>
    <t>intimate Project Music</t>
  </si>
  <si>
    <t>info@intimateprojectmusic.com</t>
  </si>
  <si>
    <t>JWP</t>
  </si>
  <si>
    <t>info@joshwoodproductions.com</t>
  </si>
  <si>
    <t>Kimberly-Klark</t>
  </si>
  <si>
    <t>info@kimberly-klark.com</t>
  </si>
  <si>
    <t>Mean Red Productions</t>
  </si>
  <si>
    <t>info@meanredproductions.com</t>
  </si>
  <si>
    <t>IN·SIGHT</t>
  </si>
  <si>
    <t>insightatnightsf@gmail.com</t>
  </si>
  <si>
    <t>L.A. Structures</t>
  </si>
  <si>
    <t>jeremysena@gmail.com</t>
  </si>
  <si>
    <t>Doojee</t>
  </si>
  <si>
    <t>jive@doojee.com</t>
  </si>
  <si>
    <t>Deep &amp; Disco</t>
  </si>
  <si>
    <t>jkriveloff@mac.com</t>
  </si>
  <si>
    <t>Double Spaced</t>
  </si>
  <si>
    <t>jmandelbooking@gmail.com</t>
  </si>
  <si>
    <t>Kardt Entertainment</t>
  </si>
  <si>
    <t>kardtentertainment@gmail.com</t>
  </si>
  <si>
    <t>Khemestry</t>
  </si>
  <si>
    <t>khemestry@gmail.com</t>
  </si>
  <si>
    <t>KOLEKTi</t>
  </si>
  <si>
    <t>kolektiny@gmail.com</t>
  </si>
  <si>
    <t>Like.Minded</t>
  </si>
  <si>
    <t>likemindedculture@gmail.com</t>
  </si>
  <si>
    <t>Lit City Trax</t>
  </si>
  <si>
    <t>litcitytrax@gmail.com</t>
  </si>
  <si>
    <t>CVZ</t>
  </si>
  <si>
    <t>lowpitchorchestra@gmail.com</t>
  </si>
  <si>
    <t>MADE in MONTREAL</t>
  </si>
  <si>
    <t>mademontreal@gmail.com</t>
  </si>
  <si>
    <t>Manifest presents, Chicago</t>
  </si>
  <si>
    <t>manifestchicago@gmail.com</t>
  </si>
  <si>
    <t>Maribel Salazar</t>
  </si>
  <si>
    <t>mari6mar@hotmail.com</t>
  </si>
  <si>
    <t>Midnight Lovers</t>
  </si>
  <si>
    <t>midnightlovers.la@gmail.com</t>
  </si>
  <si>
    <t>MiM</t>
  </si>
  <si>
    <t>mimmusicanddance@gmail.com</t>
  </si>
  <si>
    <t>discomixdownload</t>
  </si>
  <si>
    <t>mixhypnatist@gmail.com</t>
  </si>
  <si>
    <t>Do Not Disturb</t>
  </si>
  <si>
    <t>nocreoennothing@gmail.com</t>
  </si>
  <si>
    <t>JXXVI</t>
  </si>
  <si>
    <t>pausehuman@gmail.com</t>
  </si>
  <si>
    <t>divingstation.fm</t>
  </si>
  <si>
    <t>pr@divingstation.fm</t>
  </si>
  <si>
    <t>Avaland</t>
  </si>
  <si>
    <t>promotions@avalonhollywood.com</t>
  </si>
  <si>
    <t>Audio SF /</t>
  </si>
  <si>
    <t>reservations@audiosf.com</t>
  </si>
  <si>
    <t>https://www.instagram.com/audiosf</t>
  </si>
  <si>
    <t>Jon Tetelman</t>
  </si>
  <si>
    <t>riversideparties@gmail.com</t>
  </si>
  <si>
    <t>Fratt</t>
  </si>
  <si>
    <t>sageakash@gmail.com</t>
  </si>
  <si>
    <t>Kiss &amp; Tell</t>
  </si>
  <si>
    <t>sezedevres@gmail.com</t>
  </si>
  <si>
    <t>Dévotion</t>
  </si>
  <si>
    <t>tuckahoe.nyc@gmail.com</t>
  </si>
  <si>
    <t>Chat Lunatique</t>
  </si>
  <si>
    <t>tzehri@hotmail.com</t>
  </si>
  <si>
    <t>Current</t>
  </si>
  <si>
    <t>wearecurrentnyc@gmail.com</t>
  </si>
  <si>
    <t>House of Maricas, Barcelona</t>
  </si>
  <si>
    <t>bookings@houseofmaricas.com</t>
  </si>
  <si>
    <t>https://ra.co/dj/bellasarris</t>
  </si>
  <si>
    <t>CLUB.RECORD (Spotify)</t>
  </si>
  <si>
    <t>info@club-record.com</t>
  </si>
  <si>
    <t>https://ra.co/dj/club.record</t>
  </si>
  <si>
    <t>Club Yeke</t>
  </si>
  <si>
    <t>clubyeke@gmail.com</t>
  </si>
  <si>
    <t>https://ra.co/dj/clubyeke</t>
  </si>
  <si>
    <t>Crossbreed</t>
  </si>
  <si>
    <t>crossbreedworld@gmail.com</t>
  </si>
  <si>
    <t>https://ra.co/dj/crossbreed</t>
  </si>
  <si>
    <t>UK (Brighton)</t>
  </si>
  <si>
    <t>Dialogue</t>
  </si>
  <si>
    <t>dialogueeventsuk@gmail.com</t>
  </si>
  <si>
    <t>https://ra.co/dj/dialogue</t>
  </si>
  <si>
    <t>contact@breakfastclub.nu</t>
  </si>
  <si>
    <t>https://ra.co/dj/ekman</t>
  </si>
  <si>
    <t>We Out Here!</t>
  </si>
  <si>
    <t>hello@weouthereevents.com</t>
  </si>
  <si>
    <t>https://ra.co/dj/kocho</t>
  </si>
  <si>
    <t>Ski Week</t>
  </si>
  <si>
    <t>info@theskiweek.com</t>
  </si>
  <si>
    <t>https://www.instagram.com/theskiweek/?locale=en_gb&amp;hl=en</t>
  </si>
  <si>
    <r>
      <rPr>
        <rFont val="Arial"/>
        <b/>
        <color rgb="FF1155CC"/>
        <sz val="10.0"/>
        <u/>
      </rPr>
      <t>Trip Festival</t>
    </r>
    <r>
      <rPr>
        <rFont val="Arial"/>
        <b/>
        <sz val="10.0"/>
      </rPr>
      <t xml:space="preserve"> (Malta)</t>
    </r>
  </si>
  <si>
    <t>djstraffic@gmail.com</t>
  </si>
  <si>
    <t>https://www.instagram.com/triipfestival/</t>
  </si>
  <si>
    <t>FB crossposting</t>
  </si>
  <si>
    <t>artefaactmusic@gmail.com</t>
  </si>
  <si>
    <t>https://www.instagram.com/artefact_paris</t>
  </si>
  <si>
    <t>Slam City Jams</t>
  </si>
  <si>
    <t>info@slamcityjams.com</t>
  </si>
  <si>
    <t>https://ra.co/dj/slamcityjams</t>
  </si>
  <si>
    <t>Oath</t>
  </si>
  <si>
    <t>nuncha99@gmail.com</t>
  </si>
  <si>
    <t>Japane</t>
  </si>
  <si>
    <t>https://ra.co/dj/oath</t>
  </si>
  <si>
    <t>Shuffle ‘n’ Swing (Promoters)</t>
  </si>
  <si>
    <t>shuffleandswing@gmail.com</t>
  </si>
  <si>
    <t>https://ra.co/dj/shuffle‘n’swing</t>
  </si>
  <si>
    <t>Spaghetti Club (PROMOTERS)</t>
  </si>
  <si>
    <t>spaghetticlubmusic@gmail.com</t>
  </si>
  <si>
    <t>https://ra.co/dj/spaghetticlub</t>
  </si>
  <si>
    <t>Awkwardly Social</t>
  </si>
  <si>
    <t>awksclbln@gmail.com</t>
  </si>
  <si>
    <t>Promoters</t>
  </si>
  <si>
    <t>Deepdance Promotions</t>
  </si>
  <si>
    <t>acidreg@gmail.com</t>
  </si>
  <si>
    <t>All Points East (accreditation)</t>
  </si>
  <si>
    <t>APEpress@outside-org.co.uk</t>
  </si>
  <si>
    <t>BCN Watermelon (minimal events)</t>
  </si>
  <si>
    <t>bcnwatermelon@gmail.com</t>
  </si>
  <si>
    <t>Starlane pizza bar (London)</t>
  </si>
  <si>
    <t>bookings@starlanepizzabar.com</t>
  </si>
  <si>
    <t>Brich private (Italy -- Raresh etc)</t>
  </si>
  <si>
    <t>brichprivate@gmail.com</t>
  </si>
  <si>
    <t>99Chants (Berlin)</t>
  </si>
  <si>
    <t>contact@99chants.com</t>
  </si>
  <si>
    <t>Boyanza Contact</t>
  </si>
  <si>
    <t>contacto.boyanza@gmail.com</t>
  </si>
  <si>
    <t>Crvckhouse Poland</t>
  </si>
  <si>
    <t>crvckhouse1@gmail.com</t>
  </si>
  <si>
    <t>Deepicnic</t>
  </si>
  <si>
    <t>deepicnic@gmail.com</t>
  </si>
  <si>
    <t>different.eventi@gmail.com</t>
  </si>
  <si>
    <t>Discodemons</t>
  </si>
  <si>
    <t>discodemons@gmail.com</t>
  </si>
  <si>
    <t>Eaton workshop</t>
  </si>
  <si>
    <t>eatondc@eatonworkshop.com</t>
  </si>
  <si>
    <t>Field Day</t>
  </si>
  <si>
    <t>fielddayfestival@kaboodle.co.uk</t>
  </si>
  <si>
    <t>Hayes collective,</t>
  </si>
  <si>
    <t>hayescollective@gmail.com</t>
  </si>
  <si>
    <t>Recorder. 13</t>
  </si>
  <si>
    <t>info.recorder13@gmail.com</t>
  </si>
  <si>
    <t>Too festival</t>
  </si>
  <si>
    <t>info.toofestival.es@gmail.com</t>
  </si>
  <si>
    <t>Adk Berlin</t>
  </si>
  <si>
    <t>info@adk-berlin.com</t>
  </si>
  <si>
    <t>Astral People (Sydney, Melbouunre)</t>
  </si>
  <si>
    <t>info@astralpeople.com</t>
  </si>
  <si>
    <t>Der Bass macht den Beat</t>
  </si>
  <si>
    <t>info@derbassmachtdenbeat.de</t>
  </si>
  <si>
    <t>info@fielddayfestivals.com</t>
  </si>
  <si>
    <t>Modern Funktion</t>
  </si>
  <si>
    <t>info@modernfunktion.com</t>
  </si>
  <si>
    <t>O Mato</t>
  </si>
  <si>
    <t>info@o-mato.com</t>
  </si>
  <si>
    <t>Rnd Promotion</t>
  </si>
  <si>
    <t>info@rndpromotion.com</t>
  </si>
  <si>
    <t>Save Our Sound</t>
  </si>
  <si>
    <t>Info@saveoursound.it</t>
  </si>
  <si>
    <t>Solidcircles</t>
  </si>
  <si>
    <t>info@solidcircles.com.au</t>
  </si>
  <si>
    <t>australia</t>
  </si>
  <si>
    <t>Parookaville, Germany</t>
  </si>
  <si>
    <t>infodesk@parookaville.com</t>
  </si>
  <si>
    <t>if You Know You Know (Los Angeles)</t>
  </si>
  <si>
    <t>iykyk.la@gmail.com</t>
  </si>
  <si>
    <t>La Clap Paris,</t>
  </si>
  <si>
    <t>laclapparis@gmail.com</t>
  </si>
  <si>
    <t>La danza (London)</t>
  </si>
  <si>
    <t>Ladanzaevents@gmail.com</t>
  </si>
  <si>
    <t>Ladanza Events (Essex) Patrick Wellden</t>
  </si>
  <si>
    <t xml:space="preserve">Ladanzaevents@gmail.com </t>
  </si>
  <si>
    <t>Liability Production (Milan)</t>
  </si>
  <si>
    <t>liabilitysound@gmail.com</t>
  </si>
  <si>
    <t>iTALY</t>
  </si>
  <si>
    <t>Aboutblank</t>
  </si>
  <si>
    <t>Maen-Tse,</t>
  </si>
  <si>
    <t>maen-tse@aboutblank.li</t>
  </si>
  <si>
    <t>Mallorca Electronic Festival</t>
  </si>
  <si>
    <t>mallorcaelectronicfestival@gmail.com</t>
  </si>
  <si>
    <t>Rendr records (Manchester)</t>
  </si>
  <si>
    <t>management@rendrrecords.co.uk</t>
  </si>
  <si>
    <t>Scorpios, Mykonos</t>
  </si>
  <si>
    <t>mario@scorpiosmykonos.com</t>
  </si>
  <si>
    <t>Papaya Club, Croatia</t>
  </si>
  <si>
    <t>marketing@papaya.com.hr</t>
  </si>
  <si>
    <t>marketing@scorpiosmykonos.com</t>
  </si>
  <si>
    <t>trans musicales</t>
  </si>
  <si>
    <t>mediatransmusicales@gmail.com</t>
  </si>
  <si>
    <t>MINITEL (Madrid)</t>
  </si>
  <si>
    <t>minitelteam@outlook.com</t>
  </si>
  <si>
    <t>Vault Sessions (TECHNO)</t>
  </si>
  <si>
    <t>music@vault-sessions.com</t>
  </si>
  <si>
    <t>Neherlands</t>
  </si>
  <si>
    <t>Nifo Records (Paris)</t>
  </si>
  <si>
    <t>nifo.records@gmail.com</t>
  </si>
  <si>
    <t>Sonar</t>
  </si>
  <si>
    <t>Press,</t>
  </si>
  <si>
    <t>press@sonar.es</t>
  </si>
  <si>
    <t>Studio K (Amsterdam)(</t>
  </si>
  <si>
    <t>programmering@studio-k.nu</t>
  </si>
  <si>
    <t>Protech Miami</t>
  </si>
  <si>
    <t>protechmia@gmail.com</t>
  </si>
  <si>
    <t>Real Art (Dublin)</t>
  </si>
  <si>
    <t>realtalks.art@gmail.com</t>
  </si>
  <si>
    <t>Recordeep Barcelona</t>
  </si>
  <si>
    <t>recordeepcontact@gmail.com</t>
  </si>
  <si>
    <t>BLK OUT, Newcastle</t>
  </si>
  <si>
    <t>sendblkoutmusic@gmail.com</t>
  </si>
  <si>
    <t>Shotgun.Rec,</t>
  </si>
  <si>
    <t>shotgun.rec@gmail.com</t>
  </si>
  <si>
    <t>Spontaanika</t>
  </si>
  <si>
    <t>spontaanika@gmail.com</t>
  </si>
  <si>
    <t>sraga@papaya.com.hr</t>
  </si>
  <si>
    <t>Sticky Plastik (London promoters)</t>
  </si>
  <si>
    <t>stickyplastik@gmail.com</t>
  </si>
  <si>
    <t>storytellers IBIZA</t>
  </si>
  <si>
    <t>storytellers.sounds@gmail.com</t>
  </si>
  <si>
    <t>Su Casa</t>
  </si>
  <si>
    <t>sucasa.contact@gmail.com</t>
  </si>
  <si>
    <t>Nairobi</t>
  </si>
  <si>
    <t>Sunday Sessions LA</t>
  </si>
  <si>
    <t>sundaysessionla@gmail.com</t>
  </si>
  <si>
    <t>plastic/vibes</t>
  </si>
  <si>
    <t>theplasticvibes@gmail.com</t>
  </si>
  <si>
    <t>MDP</t>
  </si>
  <si>
    <t>tunesformdp@gmail.com</t>
  </si>
  <si>
    <t>Undefined Amsterdam,</t>
  </si>
  <si>
    <t>undefinedamsterdam@gmail.com</t>
  </si>
  <si>
    <t>Undersound london,</t>
  </si>
  <si>
    <t>undersoundlondon@gmail.com</t>
  </si>
  <si>
    <t>Vodkast.Records,</t>
  </si>
  <si>
    <t>vodkast.records@gmail.com</t>
  </si>
  <si>
    <t>All Night Flight (Stockport)</t>
  </si>
  <si>
    <t xml:space="preserve">Tom Houghton </t>
  </si>
  <si>
    <r>
      <rPr>
        <rFont val="Arial"/>
        <color rgb="FF1155CC"/>
        <sz val="10.0"/>
        <u/>
      </rPr>
      <t>tom@allnightflightrecords.com</t>
    </r>
  </si>
  <si>
    <t>@allnightflightrecords</t>
  </si>
  <si>
    <t>Label/Store</t>
  </si>
  <si>
    <t>Embrace (Embrace Presents)</t>
  </si>
  <si>
    <t>Geoff Bruce</t>
  </si>
  <si>
    <t>Partner &amp; Director</t>
  </si>
  <si>
    <t>Jan Porębski</t>
  </si>
  <si>
    <r>
      <rPr>
        <color rgb="FF1155CC"/>
        <sz val="10.0"/>
        <u/>
      </rPr>
      <t>jan@worldwidewarsaw.com</t>
    </r>
  </si>
  <si>
    <r>
      <rPr>
        <color rgb="FF1155CC"/>
        <sz val="10.0"/>
        <u/>
      </rPr>
      <t>@worldwidewarsaw</t>
    </r>
  </si>
  <si>
    <t>Ink Bar /</t>
  </si>
  <si>
    <t>andy@inkcoherent.co.nz</t>
  </si>
  <si>
    <t>https://www.instagram.com/inkbarauckland</t>
  </si>
  <si>
    <t>Adriano Marmorino</t>
  </si>
  <si>
    <t>adriano@pacha.com</t>
  </si>
  <si>
    <t>https://pachaibiza.com</t>
  </si>
  <si>
    <t>alex@tresorberlin.com</t>
  </si>
  <si>
    <t>Andy Blackett</t>
  </si>
  <si>
    <t>andy@fabriclondon.com</t>
  </si>
  <si>
    <t>https://www.instagram.com/fabriclondonofficial/</t>
  </si>
  <si>
    <t>https://fabriclondon.com</t>
  </si>
  <si>
    <t xml:space="preserve">Diana, </t>
  </si>
  <si>
    <t>diana@tresorberlin.com</t>
  </si>
  <si>
    <t>flaminia</t>
  </si>
  <si>
    <t xml:space="preserve">Flaminia, </t>
  </si>
  <si>
    <t>flaminia@fabriclondon.com</t>
  </si>
  <si>
    <t>Fabrik, Madrid</t>
  </si>
  <si>
    <t>Gerardo</t>
  </si>
  <si>
    <t>g_niva@hotmail.com</t>
  </si>
  <si>
    <t>https://www.instagram.com/fabrikmadrid/</t>
  </si>
  <si>
    <t>alex@modern-amusement.de</t>
  </si>
  <si>
    <t>https://ikarus-festival.de</t>
  </si>
  <si>
    <t>Glastonbury Festival - Silver Hayes</t>
  </si>
  <si>
    <t>Kappa Futur Festival</t>
  </si>
  <si>
    <t>alessandrop@smceurope.it</t>
  </si>
  <si>
    <t>https://www.instagram.com/futur_festival/</t>
  </si>
  <si>
    <t>https://kikk.be</t>
  </si>
  <si>
    <t>Creamfields</t>
  </si>
  <si>
    <t>Andy@cream.co.uk</t>
  </si>
  <si>
    <t>https://www.instagram.com/creamfieldsuk/</t>
  </si>
  <si>
    <t>https://creamfields.com</t>
  </si>
  <si>
    <t>Houghton Festival, Norfolk, UK</t>
  </si>
  <si>
    <t>craig@thenothingspecial.com</t>
  </si>
  <si>
    <t>https://www.instagram.com/houghtonfestival/</t>
  </si>
  <si>
    <t>Reading &amp; Leeds Festivals, UK</t>
  </si>
  <si>
    <t xml:space="preserve">Emily, </t>
  </si>
  <si>
    <t>escoggins@festivalrepublic.com</t>
  </si>
  <si>
    <t>https://www.instagram.com/officialrandl/?hl=en</t>
  </si>
  <si>
    <t>https://readingfestival.com</t>
  </si>
  <si>
    <t>Anthony Probyn</t>
  </si>
  <si>
    <t>Anthony@cream.co.uk</t>
  </si>
  <si>
    <t xml:space="preserve">david@cocoon.net </t>
  </si>
  <si>
    <t>Lion &amp; Lamb</t>
  </si>
  <si>
    <t>davidagrella@gmail.com</t>
  </si>
  <si>
    <t>Arma17</t>
  </si>
  <si>
    <t xml:space="preserve">Ab, </t>
  </si>
  <si>
    <t>ab@arma17.ru</t>
  </si>
  <si>
    <t>Hare&amp;Hounds</t>
  </si>
  <si>
    <t>adam@leftfootvenues.co.uk</t>
  </si>
  <si>
    <t>https://www.instagram.com/hareandhounds/</t>
  </si>
  <si>
    <t>https://hareandhoundskingsheath.com</t>
  </si>
  <si>
    <t>Goethe Bunker (Ahmet Sisman)</t>
  </si>
  <si>
    <t xml:space="preserve">Ahmet, </t>
  </si>
  <si>
    <t>ahmet@goethebunker.de</t>
  </si>
  <si>
    <t>https://www.instagram.com/goethebunker/</t>
  </si>
  <si>
    <t>CHI by Decadence, Kyiv</t>
  </si>
  <si>
    <t>Artur,</t>
  </si>
  <si>
    <t>artur2288@gmail.com</t>
  </si>
  <si>
    <t>https://www.instagram.com/chi_decadencehouse/</t>
  </si>
  <si>
    <t>https://ra.co/clubs/121697</t>
  </si>
  <si>
    <t>chrisbouts13@gmail.com</t>
  </si>
  <si>
    <t>damien@batofar.com</t>
  </si>
  <si>
    <t>gabriel@dancecode.fr</t>
  </si>
  <si>
    <t>https://www.instagram.com/babyclubmarseille/</t>
  </si>
  <si>
    <t>https://ra.co/clubs/91036</t>
  </si>
  <si>
    <t>Meraki Club, Liverpool</t>
  </si>
  <si>
    <t>George Rogers</t>
  </si>
  <si>
    <t>george@merakiliverpool.co.uk</t>
  </si>
  <si>
    <t>https://www.instagram.com/merakiliverpool/</t>
  </si>
  <si>
    <t>UK (Leicester)</t>
  </si>
  <si>
    <t>inner city electronic (Ben Thompson)</t>
  </si>
  <si>
    <t>ben@2020recordings.com</t>
  </si>
  <si>
    <t>https://www.instagram.com/innercityelectronic</t>
  </si>
  <si>
    <t>Bigfoot Festival</t>
  </si>
  <si>
    <t>Charlotte@buggedout.net</t>
  </si>
  <si>
    <t>https://bigfootfestival.co.uk</t>
  </si>
  <si>
    <t>Whoosah, Netherlands</t>
  </si>
  <si>
    <t xml:space="preserve">barend, </t>
  </si>
  <si>
    <t>barend@whoosah.nl</t>
  </si>
  <si>
    <t>Woodstock69, Netherlands</t>
  </si>
  <si>
    <t>chris@wurzelfestival.de</t>
  </si>
  <si>
    <t>Moovin Festival</t>
  </si>
  <si>
    <t xml:space="preserve">Fletch, </t>
  </si>
  <si>
    <t>fletch@onelove-music.com</t>
  </si>
  <si>
    <t>https://www.instagram.com/moovinfestival/</t>
  </si>
  <si>
    <t>https://movement.us</t>
  </si>
  <si>
    <t xml:space="preserve">Byden, </t>
  </si>
  <si>
    <t>byden@zoukclub.com</t>
  </si>
  <si>
    <t>https://www.instagram.com/zoukclub</t>
  </si>
  <si>
    <t xml:space="preserve">Daryl, </t>
  </si>
  <si>
    <t>darylmarlondino88@gmail.com</t>
  </si>
  <si>
    <t>david@chateautechno.com</t>
  </si>
  <si>
    <t>Nowa, Poland</t>
  </si>
  <si>
    <t xml:space="preserve">Dwahl, </t>
  </si>
  <si>
    <t>dwahl@happymonday.pl</t>
  </si>
  <si>
    <t>La Real Producciones</t>
  </si>
  <si>
    <t>alex@lareal.org</t>
  </si>
  <si>
    <t>https://www.instagram.com/larealproducciones/?hl=en</t>
  </si>
  <si>
    <t>Construct Re-Form</t>
  </si>
  <si>
    <t>axel@construct-reform.com</t>
  </si>
  <si>
    <t>https://www.instagram.com/ConstructReForm</t>
  </si>
  <si>
    <t>Bye Bye Ocean</t>
  </si>
  <si>
    <t xml:space="preserve">Camille, </t>
  </si>
  <si>
    <t>camillebodinier@gmail.com</t>
  </si>
  <si>
    <t>https://www.instagram.com/byebyeocean/</t>
  </si>
  <si>
    <t>Label Sphère Records</t>
  </si>
  <si>
    <t>D</t>
  </si>
  <si>
    <t>d.bristot@tbs-education.org</t>
  </si>
  <si>
    <t>https://www.instagram.com/labelsphere/?hl=en</t>
  </si>
  <si>
    <t>Just Jack (Bristol)</t>
  </si>
  <si>
    <t>Dan Wild</t>
  </si>
  <si>
    <t>dan@justjack.org</t>
  </si>
  <si>
    <t>https://www.instagram.com/justjackrecordings_/</t>
  </si>
  <si>
    <t>UK (Bristol)</t>
  </si>
  <si>
    <t>Future Boogie (Bristol)</t>
  </si>
  <si>
    <t>https://www.instagram.com/futureboogierecordings/</t>
  </si>
  <si>
    <t>Journey through Sound</t>
  </si>
  <si>
    <t xml:space="preserve">Benne, </t>
  </si>
  <si>
    <t>dj.benne@hotmail.com</t>
  </si>
  <si>
    <t>https://www.instagram.com/journeythroughsound.event/</t>
  </si>
  <si>
    <t xml:space="preserve">Adi, </t>
  </si>
  <si>
    <t>adi@hiveclub.ch</t>
  </si>
  <si>
    <t>UP Festival, Czech Republic</t>
  </si>
  <si>
    <t xml:space="preserve">Agustin, </t>
  </si>
  <si>
    <t>agustin.alvarez.g@gmail.com</t>
  </si>
  <si>
    <t>https://www.instagram.com/upfestivalprague</t>
  </si>
  <si>
    <t>barry@subclub.co.uk</t>
  </si>
  <si>
    <t>Les Enfants Brillants, Barcelona</t>
  </si>
  <si>
    <t xml:space="preserve">Cate, </t>
  </si>
  <si>
    <t>cate@enfantsbcn.com</t>
  </si>
  <si>
    <t>https://www.instagram.com/lesenfantsclub/</t>
  </si>
  <si>
    <t xml:space="preserve">Sankeys, Ibiza </t>
  </si>
  <si>
    <t>david@sankeys.info</t>
  </si>
  <si>
    <t>https://www.instagram.com/sankeysibiza/</t>
  </si>
  <si>
    <t>Live at Leeds</t>
  </si>
  <si>
    <t>Andy</t>
  </si>
  <si>
    <t>Andy@thecockpit.co.uk</t>
  </si>
  <si>
    <t>https://www.instagram.com/liveatleedsfest/</t>
  </si>
  <si>
    <t>Summerburst Festival, Sweden</t>
  </si>
  <si>
    <t>danielerlandsson@home.se</t>
  </si>
  <si>
    <t>https://www.instagram.com/summerburst/</t>
  </si>
  <si>
    <t>https://summerburst.se</t>
  </si>
  <si>
    <t>Bo</t>
  </si>
  <si>
    <t>bo@lighthousefestival.tv</t>
  </si>
  <si>
    <t>Love International, Croatia</t>
  </si>
  <si>
    <t>https://www.instagram.com/loveintfestival/</t>
  </si>
  <si>
    <t xml:space="preserve">Standon Calling, </t>
  </si>
  <si>
    <t>Alex@standon-calling.com</t>
  </si>
  <si>
    <t>https://www.instagram.com/standoncalling/</t>
  </si>
  <si>
    <t>https://standon-calling.co.uk</t>
  </si>
  <si>
    <t>Barcelona Beach Festival</t>
  </si>
  <si>
    <t>andres@livenation.es</t>
  </si>
  <si>
    <t>https://www.instagram.com/bbffestival/?hl=en-gb</t>
  </si>
  <si>
    <t>https://barcelonabeachfestival.com</t>
  </si>
  <si>
    <r>
      <rPr>
        <rFont val="Arial"/>
        <b/>
        <color rgb="FF000000"/>
        <sz val="10.0"/>
        <u/>
      </rPr>
      <t>Bludot Festival</t>
    </r>
    <r>
      <rPr>
        <rFont val="Arial"/>
        <b/>
        <color rgb="FF000000"/>
        <sz val="10.0"/>
        <u/>
      </rPr>
      <t>, Macclesfield</t>
    </r>
  </si>
  <si>
    <t>emma@fromthefields.co.uk</t>
  </si>
  <si>
    <t>Reworks Festival, Greece</t>
  </si>
  <si>
    <t>Anastasios,</t>
  </si>
  <si>
    <t>anastasios@non-net.com</t>
  </si>
  <si>
    <t>https://reworks.gr</t>
  </si>
  <si>
    <t>danny@locknloadevents.com</t>
  </si>
  <si>
    <t>Dimensions (director and lead booker)</t>
  </si>
  <si>
    <t>Dave Martin</t>
  </si>
  <si>
    <t>davemartin44@hotmail.com</t>
  </si>
  <si>
    <t>david@dimensionsfestival.com</t>
  </si>
  <si>
    <t>Defex,</t>
  </si>
  <si>
    <t>defex@thezooproject.com</t>
  </si>
  <si>
    <t>Mysteryland, Netherlands</t>
  </si>
  <si>
    <t xml:space="preserve">Elvin, </t>
  </si>
  <si>
    <t>elvin.usidame@id-t.com</t>
  </si>
  <si>
    <t>https://www.instagram.com/mysteryland_official/</t>
  </si>
  <si>
    <t>axelpicodot@gmail.com</t>
  </si>
  <si>
    <t>Wooded Festival, Poland</t>
  </si>
  <si>
    <t xml:space="preserve">Chad, </t>
  </si>
  <si>
    <t>chad.zoratly@gmail.com</t>
  </si>
  <si>
    <t>Paradise, Ibiza</t>
  </si>
  <si>
    <t xml:space="preserve">Dionne, </t>
  </si>
  <si>
    <t>dionne@fm-artists.com</t>
  </si>
  <si>
    <t>https://www.instagram.com/paradise.worldwide/</t>
  </si>
  <si>
    <t>eastenddubs@gmail.com</t>
  </si>
  <si>
    <t>Le Boutique Electro</t>
  </si>
  <si>
    <t>amelie.laurent@cfwb.be</t>
  </si>
  <si>
    <t>Minimal Bar, Berlin</t>
  </si>
  <si>
    <t>bastian@minimal-berlin.de</t>
  </si>
  <si>
    <t>Loftus Hall, Berlin (closed)</t>
  </si>
  <si>
    <t>christopher.m.breuer@gmail.com</t>
  </si>
  <si>
    <t>Millennium Square Arena</t>
  </si>
  <si>
    <t>Craig Shackleton</t>
  </si>
  <si>
    <t>craig.shackleton@leeds.gov.uk</t>
  </si>
  <si>
    <t>Hangar Club</t>
  </si>
  <si>
    <t>cristiano.hangar@gmail.com</t>
  </si>
  <si>
    <t>d.marinka@inbox.ru</t>
  </si>
  <si>
    <t>Missing Persons</t>
  </si>
  <si>
    <t>dennisseltzergrant@hotmail.com</t>
  </si>
  <si>
    <t>Libertine Supersport</t>
  </si>
  <si>
    <t xml:space="preserve">Dirk, </t>
  </si>
  <si>
    <t>dirk@smile-mgmt.be</t>
  </si>
  <si>
    <t>https://www.instagram.com/libertinesupersport</t>
  </si>
  <si>
    <t>L'entreé des Artistes</t>
  </si>
  <si>
    <t xml:space="preserve">Eda, </t>
  </si>
  <si>
    <t>eda.pigalle@gmail.com</t>
  </si>
  <si>
    <t>Contra, Amsterdam</t>
  </si>
  <si>
    <t>frankie@contramusic.nl</t>
  </si>
  <si>
    <t>https://ra.co/promoters/157606</t>
  </si>
  <si>
    <t>Electric Woodland</t>
  </si>
  <si>
    <t>Caro</t>
  </si>
  <si>
    <t xml:space="preserve">Caro, </t>
  </si>
  <si>
    <t>Caro@louderuk.com</t>
  </si>
  <si>
    <t>Audio Farm</t>
  </si>
  <si>
    <t>Dan</t>
  </si>
  <si>
    <t>danenglish83@gmail.com</t>
  </si>
  <si>
    <t>https://www.instagram.com/audiofarmfestival</t>
  </si>
  <si>
    <t>Disco festival in Croatia</t>
  </si>
  <si>
    <t>dave@teamlove.org</t>
  </si>
  <si>
    <t>Bloop/Zero</t>
  </si>
  <si>
    <t xml:space="preserve">Ag, </t>
  </si>
  <si>
    <t>ag@match-attack.com</t>
  </si>
  <si>
    <t>https://www.instagram.com/bleepbloopbass/?hl=en</t>
  </si>
  <si>
    <t>Cruisin</t>
  </si>
  <si>
    <t>akos@hiflymusic.com</t>
  </si>
  <si>
    <t>https://www.instagram.com/hiflymusic/</t>
  </si>
  <si>
    <t>clubbingzone</t>
  </si>
  <si>
    <t>alessandro.frenna@outlook.it</t>
  </si>
  <si>
    <t>DFRNT</t>
  </si>
  <si>
    <t>alex@alexcowles.com</t>
  </si>
  <si>
    <t>Housewerk (Bristol)</t>
  </si>
  <si>
    <t>Alex Golesworthy</t>
  </si>
  <si>
    <t>alexgoles@googlemail.com</t>
  </si>
  <si>
    <t>Dark_Soul</t>
  </si>
  <si>
    <t xml:space="preserve">Anfredo, </t>
  </si>
  <si>
    <t>alfredoloris92@gmail.com</t>
  </si>
  <si>
    <t>Away</t>
  </si>
  <si>
    <t>andreas@away-berlin.de</t>
  </si>
  <si>
    <t>Hush Hush Events (LEEDS)</t>
  </si>
  <si>
    <t>andrewwinstanley0@gmail.com</t>
  </si>
  <si>
    <t>Antonio Morales</t>
  </si>
  <si>
    <t>antoniomoralesmusik@gmail.com</t>
  </si>
  <si>
    <t>Konnivences</t>
  </si>
  <si>
    <t xml:space="preserve">Aziz, </t>
  </si>
  <si>
    <t>aziz.perier@gmail.com</t>
  </si>
  <si>
    <t>Blagoj</t>
  </si>
  <si>
    <t xml:space="preserve">Blagoj, </t>
  </si>
  <si>
    <t>b.rambabov@gmail.com</t>
  </si>
  <si>
    <t>MG Group</t>
  </si>
  <si>
    <t>carlos@mggroup.es</t>
  </si>
  <si>
    <t>Disorder</t>
  </si>
  <si>
    <t>chris@disordermalta.com</t>
  </si>
  <si>
    <t>Diggers</t>
  </si>
  <si>
    <t>chris@thediggersltd.co.uk</t>
  </si>
  <si>
    <t>Christian Metz</t>
  </si>
  <si>
    <t>christian.metz@me.com</t>
  </si>
  <si>
    <t>Clvclive</t>
  </si>
  <si>
    <t xml:space="preserve">Clive, </t>
  </si>
  <si>
    <t>clive@codered.sk</t>
  </si>
  <si>
    <t>Epoch</t>
  </si>
  <si>
    <t>colin.g.finnegan@gmail.com</t>
  </si>
  <si>
    <t>LilaWunderland</t>
  </si>
  <si>
    <t xml:space="preserve">Dalilia, </t>
  </si>
  <si>
    <t>dalila@lilawunderland.de</t>
  </si>
  <si>
    <t>Funkadelic Dublin</t>
  </si>
  <si>
    <t>dandsdublin@gmail.com</t>
  </si>
  <si>
    <t>No Pizza Rave, Milan</t>
  </si>
  <si>
    <t>Dany,</t>
  </si>
  <si>
    <t>danytribe.mokum@gmail.com</t>
  </si>
  <si>
    <t>https://ra.co/dj/nopizzarave</t>
  </si>
  <si>
    <t>DAR Music Management</t>
  </si>
  <si>
    <t>denisapromo1@gmail.com</t>
  </si>
  <si>
    <t>Maddox</t>
  </si>
  <si>
    <t>dennis@maddox-events.de</t>
  </si>
  <si>
    <t>DIEGO MONTIEL</t>
  </si>
  <si>
    <t>diegomontieldj@gmail.com</t>
  </si>
  <si>
    <t>BlancoBlanco</t>
  </si>
  <si>
    <t>edgarblancodj@gmail.com</t>
  </si>
  <si>
    <t xml:space="preserve">Francisco, </t>
  </si>
  <si>
    <t>franciscovieira@fluxprod.com</t>
  </si>
  <si>
    <t>Codework</t>
  </si>
  <si>
    <t>gavin.h.codework@gmail.com</t>
  </si>
  <si>
    <t>Divinity</t>
  </si>
  <si>
    <t xml:space="preserve">Gijs, </t>
  </si>
  <si>
    <t>gijs@divinity.nl</t>
  </si>
  <si>
    <t>Herzschlag</t>
  </si>
  <si>
    <t>siddu.andrea@gmail.com</t>
  </si>
  <si>
    <t xml:space="preserve">Adnan, </t>
  </si>
  <si>
    <t>adnansharif@d-edge.com.br</t>
  </si>
  <si>
    <t>Joao Mansur</t>
  </si>
  <si>
    <t>bruno@pontevedra.ag</t>
  </si>
  <si>
    <t>Zamna Festival, Mexico</t>
  </si>
  <si>
    <t>Aitor</t>
  </si>
  <si>
    <t xml:space="preserve">Aitor, </t>
  </si>
  <si>
    <t>aitor@zamnafestival.com</t>
  </si>
  <si>
    <t>https://www.instagram.com/zamna.music/?hl=en</t>
  </si>
  <si>
    <t>Why Not Festival, Sweden</t>
  </si>
  <si>
    <t>Bjoern,</t>
  </si>
  <si>
    <t>bjoern@secret-island.eu</t>
  </si>
  <si>
    <t>Bruno Mello</t>
  </si>
  <si>
    <t>brunomello1@outlook.com.br</t>
  </si>
  <si>
    <t>https://www.instagram.com/brunomello/</t>
  </si>
  <si>
    <t>Difficult People</t>
  </si>
  <si>
    <t xml:space="preserve">Dono, </t>
  </si>
  <si>
    <t>dono_band@hotmail.com</t>
  </si>
  <si>
    <t>https://www.instagram.com/DifficultPeople</t>
  </si>
  <si>
    <t>FOOTLOOSE Presents</t>
  </si>
  <si>
    <t>alexherman81@gmail.com</t>
  </si>
  <si>
    <t>Gaston Sessions Levitar</t>
  </si>
  <si>
    <t>cristhiangaston@hotmail.com</t>
  </si>
  <si>
    <t>Gina Scaramella (Business Development)</t>
  </si>
  <si>
    <t>gina@thedolab.com</t>
  </si>
  <si>
    <t>https://lindisfarnefestival.co.uk</t>
  </si>
  <si>
    <t>bobby@ultramusicfestival.com</t>
  </si>
  <si>
    <t>Electric Pickle, Miami</t>
  </si>
  <si>
    <t xml:space="preserve">Clarisse, </t>
  </si>
  <si>
    <t>clarissemm@gmail.com</t>
  </si>
  <si>
    <t>https://www.instagram.com/electricpickle/</t>
  </si>
  <si>
    <t>Dusk Music Festival</t>
  </si>
  <si>
    <t>chris@elementaldm.com</t>
  </si>
  <si>
    <t>https://www.instagram.com/duskmusicfestival/</t>
  </si>
  <si>
    <t>https://duskmusicfestival.com</t>
  </si>
  <si>
    <t>Wet Electric Festival, USA</t>
  </si>
  <si>
    <t>Bonnie</t>
  </si>
  <si>
    <t xml:space="preserve">Bonnie, </t>
  </si>
  <si>
    <t>bonnie@kcsn.org</t>
  </si>
  <si>
    <t>https://www.instagram.com/wetelectricevent/?hl=en</t>
  </si>
  <si>
    <t xml:space="preserve">Briar, </t>
  </si>
  <si>
    <t>briar@thedolab.com</t>
  </si>
  <si>
    <t>Billboard Hot 100</t>
  </si>
  <si>
    <t xml:space="preserve">Bringel, </t>
  </si>
  <si>
    <t>bringel@thegiin.org</t>
  </si>
  <si>
    <t>KinderCircus, New York</t>
  </si>
  <si>
    <t>andres@sheiknbeik.com</t>
  </si>
  <si>
    <t>https://www.instagram.com/kindercircusnyc/</t>
  </si>
  <si>
    <t>Cognition Events</t>
  </si>
  <si>
    <t>brandon@cognitionevents.com</t>
  </si>
  <si>
    <t>https://www.instagram.com/CognitionEvents</t>
  </si>
  <si>
    <t>Momentum Events, New York</t>
  </si>
  <si>
    <t>capo@thehousecartel.com</t>
  </si>
  <si>
    <t>https://www.instagram.com/momentum_eventsss/</t>
  </si>
  <si>
    <t>Dionysian-Mysteries</t>
  </si>
  <si>
    <t>https://www.instagram.com/DionysianMysteries</t>
  </si>
  <si>
    <t xml:space="preserve">Droog, </t>
  </si>
  <si>
    <t>droog.la@gmail.com</t>
  </si>
  <si>
    <t>https://www.instagram.com/droogmusic/</t>
  </si>
  <si>
    <t>Lundi Dis Moi Oui, Miami</t>
  </si>
  <si>
    <t>E</t>
  </si>
  <si>
    <t>e.lespagnon@gmail.com</t>
  </si>
  <si>
    <t>https://www.instagram.com/lundidismoioui/</t>
  </si>
  <si>
    <t xml:space="preserve">T-Bag Records, Miami </t>
  </si>
  <si>
    <t>ginabenenati@gmail.com</t>
  </si>
  <si>
    <t>https://www.instagram.com/t_bag_records_miami/</t>
  </si>
  <si>
    <t>Analog BKNY</t>
  </si>
  <si>
    <t>bruno@analogbkny.com</t>
  </si>
  <si>
    <r>
      <rPr>
        <color rgb="FF1155CC"/>
        <sz val="10.0"/>
        <u/>
      </rPr>
      <t>https://instagram.com/analogbkny</t>
    </r>
  </si>
  <si>
    <t>Black Flamingo</t>
  </si>
  <si>
    <t xml:space="preserve">Bryce, </t>
  </si>
  <si>
    <t>bryce@blackflamingonyc.com</t>
  </si>
  <si>
    <t>https://www.instagram.com/blackflamingonyc/</t>
  </si>
  <si>
    <t>Little Tapes</t>
  </si>
  <si>
    <t>alex.sheaf9@gmail.com</t>
  </si>
  <si>
    <t>Bespoke Events</t>
  </si>
  <si>
    <t>alexramni@gmail.com</t>
  </si>
  <si>
    <t>https://ra.co/promoters/28944</t>
  </si>
  <si>
    <t>Culprit, LA</t>
  </si>
  <si>
    <t>https://www.instagram.com/culpritlosangeles/</t>
  </si>
  <si>
    <t>Late Night Tonite</t>
  </si>
  <si>
    <t>atish@atishmusic.com</t>
  </si>
  <si>
    <t>Electroluxx</t>
  </si>
  <si>
    <t>brett@ginj.co</t>
  </si>
  <si>
    <t>Basil Collective</t>
  </si>
  <si>
    <t xml:space="preserve">Carmine, </t>
  </si>
  <si>
    <t>carminedg@live.com</t>
  </si>
  <si>
    <t>Donny Dingwell</t>
  </si>
  <si>
    <t xml:space="preserve">Donny, </t>
  </si>
  <si>
    <t>donnydingwell@gmail.com</t>
  </si>
  <si>
    <t>ebb + flow</t>
  </si>
  <si>
    <t>Tama Klub</t>
  </si>
  <si>
    <t xml:space="preserve">Arek, </t>
  </si>
  <si>
    <t>arek@tamaklub.pl</t>
  </si>
  <si>
    <t>https://www.instagram.com/tamaklub/</t>
  </si>
  <si>
    <t>Up Festival (Czech Republic)</t>
  </si>
  <si>
    <t>Input High Fidelity Barcelona</t>
  </si>
  <si>
    <t>alex@inputbcn.com</t>
  </si>
  <si>
    <t>curly Q</t>
  </si>
  <si>
    <t>amelle@zombie.agency</t>
  </si>
  <si>
    <t>Tortuga TV (Andrea.Falcade)</t>
  </si>
  <si>
    <t>andrea.falcade@icloud.com</t>
  </si>
  <si>
    <t>Flipside Agency / Be Avant Garde</t>
  </si>
  <si>
    <t>andrea@beavantgarde.co.uk</t>
  </si>
  <si>
    <t>Australi</t>
  </si>
  <si>
    <t>Joie de Vivre Micro-Festival</t>
  </si>
  <si>
    <t>Brittanae,</t>
  </si>
  <si>
    <t>brittanae@lagencefantome.com</t>
  </si>
  <si>
    <t>Subdivisions</t>
  </si>
  <si>
    <t>Bruna,</t>
  </si>
  <si>
    <t>brunasubdv@gmail.com</t>
  </si>
  <si>
    <t>Pragmatik Sounds (Chicago)</t>
  </si>
  <si>
    <t>bryan@pragmatiksound.com</t>
  </si>
  <si>
    <t>Moretz (Berlin)</t>
  </si>
  <si>
    <t>claramoretz1@gmail.com</t>
  </si>
  <si>
    <t>Seekers</t>
  </si>
  <si>
    <t>CONTACT@seekershome.com</t>
  </si>
  <si>
    <t>sPAIN</t>
  </si>
  <si>
    <t>We dance</t>
  </si>
  <si>
    <t>Dani@wedance.ro</t>
  </si>
  <si>
    <t>Fuse Events (LondoN)</t>
  </si>
  <si>
    <t>daniele@fuselondon.net</t>
  </si>
  <si>
    <t>Ampere Antwerp</t>
  </si>
  <si>
    <t>Dimitri,</t>
  </si>
  <si>
    <t>dimitri@ampere-antwerp.be</t>
  </si>
  <si>
    <t>Astropolis Festival</t>
  </si>
  <si>
    <t>Flo,</t>
  </si>
  <si>
    <t>flo@astropolis.org</t>
  </si>
  <si>
    <t>gREECE</t>
  </si>
  <si>
    <t xml:space="preserve">Sunset Soundsytem (California, USA) </t>
  </si>
  <si>
    <t xml:space="preserve">Galen, </t>
  </si>
  <si>
    <t>galen@sunsetsoundsystem.com</t>
  </si>
  <si>
    <t>Sophie Festival (Spain)</t>
  </si>
  <si>
    <t>giorgio@sophie.es</t>
  </si>
  <si>
    <t>David Page (Cadavra Club, Madrid)</t>
  </si>
  <si>
    <t>Katerblau Berlin (Resident(</t>
  </si>
  <si>
    <t>Britta</t>
  </si>
  <si>
    <t>promos@brittaarnold.com</t>
  </si>
  <si>
    <t>T:empo events, The Goose, London</t>
  </si>
  <si>
    <t>tempoeventsuk@gmail.com</t>
  </si>
  <si>
    <t>Voice of Nature Festival</t>
  </si>
  <si>
    <t>Csanád,</t>
  </si>
  <si>
    <t xml:space="preserve">voiceofnaturefestival@gmail.com </t>
  </si>
  <si>
    <t>ARCA</t>
  </si>
  <si>
    <t>Richard Ayala</t>
  </si>
  <si>
    <t>Arca (Alejandra Ghersi)</t>
  </si>
  <si>
    <t>Artist / Producer</t>
  </si>
  <si>
    <t>contact@arcatulum.com</t>
  </si>
  <si>
    <t>https://www.instagram.com/arca_mx</t>
  </si>
  <si>
    <r>
      <t>Artist-demo email on label (</t>
    </r>
    <r>
      <rPr>
        <rFont val="Arial"/>
        <color rgb="FF1155CC"/>
        <u/>
      </rPr>
      <t>Facebook</t>
    </r>
    <r>
      <rPr>
        <rFont val="Arial"/>
      </rPr>
      <t>)</t>
    </r>
  </si>
  <si>
    <r>
      <rPr>
        <rFont val="Arial"/>
        <color rgb="FF1155CC"/>
        <u/>
      </rPr>
      <t>solomundemo@diynamic.com</t>
    </r>
  </si>
  <si>
    <t>DJ/Label</t>
  </si>
  <si>
    <t>Bosnian-German</t>
  </si>
  <si>
    <t>Kappa Futur, Turin</t>
  </si>
  <si>
    <t xml:space="preserve">Luigi Mazzoleni </t>
  </si>
  <si>
    <r>
      <rPr>
        <rFont val="Arial"/>
        <color rgb="FF1155CC"/>
        <sz val="10.0"/>
        <u/>
      </rPr>
      <t>@futur_festival</t>
    </r>
  </si>
  <si>
    <t>Colorado Charlie</t>
  </si>
  <si>
    <t>(unknown)</t>
  </si>
  <si>
    <r>
      <t>Beach‑club restaurant – no named contact (</t>
    </r>
    <r>
      <rPr>
        <rFont val="Arial"/>
        <color rgb="FF1155CC"/>
        <u/>
      </rPr>
      <t>Facebook</t>
    </r>
    <r>
      <rPr>
        <rFont val="Arial"/>
      </rPr>
      <t xml:space="preserve">, </t>
    </r>
    <r>
      <rPr>
        <rFont val="Arial"/>
        <color rgb="FF1155CC"/>
        <u/>
      </rPr>
      <t>Colorado Charlie</t>
    </r>
    <r>
      <rPr>
        <rFont val="Arial"/>
      </rPr>
      <t>)</t>
    </r>
  </si>
  <si>
    <r>
      <rPr>
        <rFont val="Arial"/>
        <color rgb="FF1155CC"/>
        <u/>
      </rPr>
      <t>info@coloradocharlie.nl</t>
    </r>
  </si>
  <si>
    <t>Rhythm &amp; Alps</t>
  </si>
  <si>
    <t>International Booking</t>
  </si>
  <si>
    <r>
      <t>Booking agent contact (</t>
    </r>
    <r>
      <rPr>
        <rFont val="Arial"/>
        <color rgb="FF1155CC"/>
        <u/>
      </rPr>
      <t>R&amp;A</t>
    </r>
    <r>
      <rPr>
        <rFont val="Arial"/>
      </rPr>
      <t>)</t>
    </r>
  </si>
  <si>
    <r>
      <rPr>
        <rFont val="Arial"/>
        <color rgb="FF1155CC"/>
        <u/>
      </rPr>
      <t>info@rhythmandalps.co.nz</t>
    </r>
  </si>
  <si>
    <t>NZ</t>
  </si>
  <si>
    <t xml:space="preserve">Sofie Lersey Jensen </t>
  </si>
  <si>
    <t xml:space="preserve">Sofie, </t>
  </si>
  <si>
    <t>Campaign Manager</t>
  </si>
  <si>
    <t>sofie@nusnus.dk</t>
  </si>
  <si>
    <t>Electric Love Festival</t>
  </si>
  <si>
    <t>Manuel Reifenauer</t>
  </si>
  <si>
    <r>
      <rPr>
        <rFont val="Arial"/>
        <color rgb="FF1155CC"/>
        <u/>
      </rPr>
      <t>info@electriclove.at</t>
    </r>
  </si>
  <si>
    <t>Thomas Priewasser (CEO)</t>
  </si>
  <si>
    <r>
      <rPr>
        <rFont val="Arial"/>
        <color rgb="FF1155CC"/>
        <u/>
      </rPr>
      <t>info@electriclove.at</t>
    </r>
  </si>
  <si>
    <t>Sónar Festival</t>
  </si>
  <si>
    <t>Ventura Barba</t>
  </si>
  <si>
    <t>Ventura,</t>
  </si>
  <si>
    <t>CEO of Advanced Music S.L. (Sónar organizer)</t>
  </si>
  <si>
    <t>XOYO Club</t>
  </si>
  <si>
    <t>Jamie Reddick</t>
  </si>
  <si>
    <t>Club Booker</t>
  </si>
  <si>
    <r>
      <rPr>
        <color rgb="FF1155CC"/>
        <sz val="10.0"/>
        <u/>
      </rPr>
      <t>jamie.reddick@tegvenues.com</t>
    </r>
  </si>
  <si>
    <r>
      <rPr>
        <color rgb="FF1155CC"/>
        <sz val="10.0"/>
        <u/>
      </rPr>
      <t>@xoyoldn</t>
    </r>
  </si>
  <si>
    <t>Le Petit Salon</t>
  </si>
  <si>
    <r>
      <t>Club email generic only (</t>
    </r>
    <r>
      <rPr>
        <rFont val="Arial"/>
        <color rgb="FF1155CC"/>
        <u/>
      </rPr>
      <t>Le Petit Salon</t>
    </r>
    <r>
      <rPr>
        <rFont val="Arial"/>
      </rPr>
      <t xml:space="preserve">, </t>
    </r>
    <r>
      <rPr>
        <rFont val="Arial"/>
        <color rgb="FF1155CC"/>
        <u/>
      </rPr>
      <t>Lyon France</t>
    </r>
    <r>
      <rPr>
        <rFont val="Arial"/>
      </rPr>
      <t>)</t>
    </r>
  </si>
  <si>
    <r>
      <rPr>
        <rFont val="Arial"/>
        <color rgb="FF1155CC"/>
        <u/>
      </rPr>
      <t>info@lpslyon.fr</t>
    </r>
  </si>
  <si>
    <t>Analog Room, Dubai</t>
  </si>
  <si>
    <t>Siamak Amidi</t>
  </si>
  <si>
    <t>Siamak,</t>
  </si>
  <si>
    <t>siamakamidi.music@gmail.com</t>
  </si>
  <si>
    <r>
      <rPr>
        <color rgb="FF1155CC"/>
        <sz val="10.0"/>
        <u/>
      </rPr>
      <t>https://instagram.com/analogroom</t>
    </r>
  </si>
  <si>
    <t>YO! SISSY</t>
  </si>
  <si>
    <t>Pansy (Parker Tilghman)</t>
  </si>
  <si>
    <t>Pansy,</t>
  </si>
  <si>
    <r>
      <rPr>
        <color rgb="FF1155CC"/>
        <sz val="10.0"/>
        <u/>
      </rPr>
      <t>@yosissyberlin</t>
    </r>
  </si>
  <si>
    <t>Scout</t>
  </si>
  <si>
    <r>
      <rPr>
        <color rgb="FF1155CC"/>
        <sz val="10.0"/>
        <u/>
      </rPr>
      <t>@yosissyberlin</t>
    </r>
  </si>
  <si>
    <t>Zamna (Tulum)</t>
  </si>
  <si>
    <t>Gigi Urso</t>
  </si>
  <si>
    <r>
      <rPr>
        <color rgb="FF1155CC"/>
        <sz val="10.0"/>
        <u/>
      </rPr>
      <t>@zamna.music</t>
    </r>
  </si>
  <si>
    <t>XXXPERIENCE Festival</t>
  </si>
  <si>
    <t>Luiz Eurico Klotz</t>
  </si>
  <si>
    <t>Luiz,</t>
  </si>
  <si>
    <r>
      <rPr>
        <color rgb="FF1155CC"/>
        <sz val="10.0"/>
        <u/>
      </rPr>
      <t>@xxxperiencebr</t>
    </r>
  </si>
  <si>
    <t xml:space="preserve">Seb Glover </t>
  </si>
  <si>
    <t>Co-Founder</t>
  </si>
  <si>
    <t xml:space="preserve">seb@fold.london </t>
  </si>
  <si>
    <r>
      <rPr>
        <rFont val="Arial"/>
        <color rgb="FF1155CC"/>
        <sz val="10.0"/>
        <u/>
      </rPr>
      <t>@fold.ldn</t>
    </r>
  </si>
  <si>
    <t>Game Over (Ibiza)</t>
  </si>
  <si>
    <t>Dave Browning (Co-founder)</t>
  </si>
  <si>
    <t>dave@gameoveribiza.com</t>
  </si>
  <si>
    <t xml:space="preserve">Eóin “Smythy” Smyth </t>
  </si>
  <si>
    <t>eoin@gameoveribiza.com</t>
  </si>
  <si>
    <t>Arma17 (Arma 17, Russia)</t>
  </si>
  <si>
    <t>Alexei Shelobkov</t>
  </si>
  <si>
    <r>
      <rPr>
        <rFont val="Arial"/>
        <color rgb="FF1155CC"/>
        <sz val="10.0"/>
        <u/>
      </rPr>
      <t>info@arma17.ru</t>
    </r>
  </si>
  <si>
    <t xml:space="preserve">Natasha Abelle </t>
  </si>
  <si>
    <r>
      <rPr>
        <rFont val="Arial"/>
        <color rgb="FF1155CC"/>
        <sz val="10.0"/>
        <u/>
      </rPr>
      <t>info@arma17.ru</t>
    </r>
  </si>
  <si>
    <t>mitchell.morales@gmail.com</t>
  </si>
  <si>
    <t xml:space="preserve">Brent Roozendaal </t>
  </si>
  <si>
    <t>Co-Founder, Drift</t>
  </si>
  <si>
    <t>brent@driftomtedansen.nl</t>
  </si>
  <si>
    <t>antoniobiz@gmail.com</t>
  </si>
  <si>
    <t>Pavillion Festival Ayr</t>
  </si>
  <si>
    <t>Ewan McVicar (founder)</t>
  </si>
  <si>
    <t>Ewan,</t>
  </si>
  <si>
    <t>ZeeZout Festival</t>
  </si>
  <si>
    <t>Lead Talent Booker</t>
  </si>
  <si>
    <r>
      <rPr>
        <color rgb="FF1155CC"/>
        <sz val="10.0"/>
        <u/>
      </rPr>
      <t>@zeezout_nl</t>
    </r>
  </si>
  <si>
    <t>London Roots Fest</t>
  </si>
  <si>
    <t>David Messer</t>
  </si>
  <si>
    <r>
      <rPr>
        <rFont val="Arial"/>
        <color rgb="FF1155CC"/>
        <u/>
      </rPr>
      <t>david@londonrootsfest.co.uk</t>
    </r>
  </si>
  <si>
    <t>Rocking The Daisies, South Africa</t>
  </si>
  <si>
    <t>Shannon</t>
  </si>
  <si>
    <t xml:space="preserve">Shannon, </t>
  </si>
  <si>
    <t>shannon@rockingthedaisies.com</t>
  </si>
  <si>
    <t>https://www.instagram.com/sea_dance/</t>
  </si>
  <si>
    <t>https://rockingthedaisies.com</t>
  </si>
  <si>
    <t>Bar 512 (Tokyo)</t>
  </si>
  <si>
    <r>
      <rPr>
        <color rgb="FF1155CC"/>
        <u/>
      </rPr>
      <t>bar512tokyo@gmail.com</t>
    </r>
  </si>
  <si>
    <r>
      <rPr>
        <color rgb="FF1155CC"/>
        <u/>
      </rPr>
      <t>https://instagram.com/bar512tokyo</t>
    </r>
  </si>
  <si>
    <t>n.krittanai@gmail.com</t>
  </si>
  <si>
    <t>Potato Head Beach Club, Bali</t>
  </si>
  <si>
    <t>phil@nunorthernsoul.co.uk</t>
  </si>
  <si>
    <t>https://www.instagram.com/potatoheadbali/</t>
  </si>
  <si>
    <t>https://potatohead.co/bali</t>
  </si>
  <si>
    <t>Djarkata Warehouse Project</t>
  </si>
  <si>
    <t>sarah.deshita@ismayagroup.com</t>
  </si>
  <si>
    <t>https://www.instagram.com/DjarkataWarehouseProject</t>
  </si>
  <si>
    <t>Phillipines</t>
  </si>
  <si>
    <t>Dream Beach</t>
  </si>
  <si>
    <t>Russell Stainer</t>
  </si>
  <si>
    <t>gm@dreambeachclub.com</t>
  </si>
  <si>
    <t>https://www.instagram.com/dreambeachfest/?hl=en</t>
  </si>
  <si>
    <t>Cafe Del Mar</t>
  </si>
  <si>
    <t>Thomas Alexandre</t>
  </si>
  <si>
    <t>thomas@cafedelmarphuket.com</t>
  </si>
  <si>
    <t>https://www.instagram.com/cafedelmar/</t>
  </si>
  <si>
    <t>https://cafedelmar.com</t>
  </si>
  <si>
    <t xml:space="preserve">Maririn, </t>
  </si>
  <si>
    <t>maririn@circus-tokyo.jp</t>
  </si>
  <si>
    <t>Elevator, Shanghai</t>
  </si>
  <si>
    <t>sam.maurey@gmail.com</t>
  </si>
  <si>
    <t>https://www.instagram.com/elevatorshanghai/</t>
  </si>
  <si>
    <t xml:space="preserve">Beton Brut, Seoul </t>
  </si>
  <si>
    <t>thomasqna@gmail.com</t>
  </si>
  <si>
    <t>https://www.instagram.com/bbcb_seoul/</t>
  </si>
  <si>
    <t>https://ra.co/clubs/127189</t>
  </si>
  <si>
    <t>Great Wall On Air</t>
  </si>
  <si>
    <t>steve@greatwallfestival.com</t>
  </si>
  <si>
    <t>Florian Melinette (Founder)</t>
  </si>
  <si>
    <t>florian@fufucreative.com</t>
  </si>
  <si>
    <t>Livescape Group, Malaysia</t>
  </si>
  <si>
    <t>Iqbal</t>
  </si>
  <si>
    <t>Iqbal@livescapegroup.com</t>
  </si>
  <si>
    <t>https://www.instagram.com/livescapeevents/</t>
  </si>
  <si>
    <t>Paradise Island Festival, Thailand</t>
  </si>
  <si>
    <t>Romin,</t>
  </si>
  <si>
    <t>romin@paradiseislandfestival.com</t>
  </si>
  <si>
    <t>https://www.instagram.com/paradiseislandfestival/</t>
  </si>
  <si>
    <t xml:space="preserve">Mou, </t>
  </si>
  <si>
    <t>mou@circus-osaka.com</t>
  </si>
  <si>
    <t xml:space="preserve">HOT STUFF </t>
  </si>
  <si>
    <t xml:space="preserve">Teduka, </t>
  </si>
  <si>
    <t>teduka@hotstuff.ne.jp</t>
  </si>
  <si>
    <t>https://www.instagram.com/p/DDclIfzoUrQ/?hl=en&amp;img_index=1</t>
  </si>
  <si>
    <t>Contact, Tokyo</t>
  </si>
  <si>
    <t>yuko@global-hearts.com</t>
  </si>
  <si>
    <t>https://www.instagram.com/contacttokyo/</t>
  </si>
  <si>
    <t>https://contacttokyo.com</t>
  </si>
  <si>
    <t>Zamna, Tulum</t>
  </si>
  <si>
    <t xml:space="preserve">Lindy, </t>
  </si>
  <si>
    <t>lindy@zoukclub.com</t>
  </si>
  <si>
    <t>https://www.instagram.com/zamnatulum</t>
  </si>
  <si>
    <t>ZeeZout Festival, Netherlands</t>
  </si>
  <si>
    <t xml:space="preserve">Wayne, </t>
  </si>
  <si>
    <t>wayne@zoukclub.com</t>
  </si>
  <si>
    <t>https://www.instagram.com/zeezoutfestival</t>
  </si>
  <si>
    <t>WOMB Club, Japan</t>
  </si>
  <si>
    <t>Daryl</t>
  </si>
  <si>
    <t xml:space="preserve">Seiji, </t>
  </si>
  <si>
    <t>seiji@hitomi-pro.jp</t>
  </si>
  <si>
    <t>https://www.instagram.com/womb_tokyo/?hl=en</t>
  </si>
  <si>
    <t>https://zoukout.com</t>
  </si>
  <si>
    <t>BANKKARA DISCORD</t>
  </si>
  <si>
    <r>
      <rPr>
        <color rgb="FF1155CC"/>
        <u/>
      </rPr>
      <t>https://instagram.com/bankkara.discord</t>
    </r>
  </si>
  <si>
    <t>Promoter / Community</t>
  </si>
  <si>
    <t>Womb Tokyo</t>
  </si>
  <si>
    <r>
      <rPr>
        <rFont val="Arial"/>
        <color rgb="FF1155CC"/>
        <u/>
      </rPr>
      <t>info@womb.co.jp</t>
    </r>
  </si>
  <si>
    <t>Paper Seoul</t>
  </si>
  <si>
    <t>South Korean</t>
  </si>
  <si>
    <t>Thug Shop</t>
  </si>
  <si>
    <r>
      <rPr>
        <rFont val="Arial"/>
        <color rgb="FF1155CC"/>
        <u/>
      </rPr>
      <t>whatyouwant@thugshopsg.com</t>
    </r>
  </si>
  <si>
    <t>Singaporean</t>
  </si>
  <si>
    <t>Shi Fu Miz Festival</t>
  </si>
  <si>
    <t>DGTL India Bengaluru</t>
  </si>
  <si>
    <r>
      <rPr>
        <rFont val="Arial"/>
        <color rgb="FF1155CC"/>
        <u/>
      </rPr>
      <t>contact@dgtl.co.in</t>
    </r>
  </si>
  <si>
    <t>DGTL India Mumbai</t>
  </si>
  <si>
    <r>
      <rPr>
        <rFont val="Arial"/>
        <color rgb="FF1155CC"/>
        <u/>
      </rPr>
      <t>contact@dgtl.co.in</t>
    </r>
  </si>
  <si>
    <t>Gorana (promoter)</t>
  </si>
  <si>
    <t xml:space="preserve">Gorana, </t>
  </si>
  <si>
    <t>gorana@epizode.com</t>
  </si>
  <si>
    <t>Eggworm</t>
  </si>
  <si>
    <t>mark@eggworm.jp</t>
  </si>
  <si>
    <t>Guidance</t>
  </si>
  <si>
    <t xml:space="preserve">Shan, </t>
  </si>
  <si>
    <t>shan.entertainment@gmail.com</t>
  </si>
  <si>
    <r>
      <rPr>
        <rFont val="Arial"/>
        <color rgb="FF1155CC"/>
        <u/>
      </rPr>
      <t>https://instagram.com/contacttokyo</t>
    </r>
  </si>
  <si>
    <t>Tokyo (Shibuya)</t>
  </si>
  <si>
    <t>Bar Romantica (Melbourne)</t>
  </si>
  <si>
    <r>
      <rPr>
        <color rgb="FF1155CC"/>
        <u/>
      </rPr>
      <t>info@barromantica.com</t>
    </r>
  </si>
  <si>
    <r>
      <rPr>
        <color rgb="FF1155CC"/>
        <u/>
      </rPr>
      <t>https://instagram.com/barromanticamelbourne</t>
    </r>
  </si>
  <si>
    <t>Beyond the Valley</t>
  </si>
  <si>
    <t>laura@untitledgroup.com.au</t>
  </si>
  <si>
    <t>nick@untitledgroup.com.au</t>
  </si>
  <si>
    <t xml:space="preserve">Steph, </t>
  </si>
  <si>
    <t>steph@untitledgroup.com.au</t>
  </si>
  <si>
    <t>Brown Alley Club, Melbourne</t>
  </si>
  <si>
    <t>kris@powerstationclub.com.au</t>
  </si>
  <si>
    <t>https://www.instagram.com/brownalleythevenue/</t>
  </si>
  <si>
    <t>https://brownalleynightclub.com</t>
  </si>
  <si>
    <t xml:space="preserve">Mehdi, </t>
  </si>
  <si>
    <t>https://www.instagram.com/analogroom</t>
  </si>
  <si>
    <t>https://analogroom.co</t>
  </si>
  <si>
    <t>Friendly Potential</t>
  </si>
  <si>
    <t>tom@friendlypotential.com</t>
  </si>
  <si>
    <t>https://www.instagram.com/friendlypotential/</t>
  </si>
  <si>
    <t>Ruby Spokes</t>
  </si>
  <si>
    <t xml:space="preserve">Ruby, </t>
  </si>
  <si>
    <t>ruby@rainbowserpent.net</t>
  </si>
  <si>
    <t>tim@rainbowserpent.net</t>
  </si>
  <si>
    <t>Pitch Festival, Sydney</t>
  </si>
  <si>
    <t>https://www.instagram.com/pitchmusicandarts/?hl=en</t>
  </si>
  <si>
    <t>https://pitchmusicandarts.com.au</t>
  </si>
  <si>
    <t>Subsonic Festival, Australia</t>
  </si>
  <si>
    <t>scott@divisionagency.com.au</t>
  </si>
  <si>
    <t>https://www.instagram.com/subsonicmusic/</t>
  </si>
  <si>
    <t>https://subsonicmusic.com.au</t>
  </si>
  <si>
    <t>Ultra Australia / Lucky Ent</t>
  </si>
  <si>
    <t>Keiran</t>
  </si>
  <si>
    <t>Keiran@luckyent.com</t>
  </si>
  <si>
    <t>https://www.instagram.com/ultraaustralia/</t>
  </si>
  <si>
    <t>https://ultraaustralia.com</t>
  </si>
  <si>
    <t>luke@luckyent.com</t>
  </si>
  <si>
    <r>
      <rPr>
        <rFont val="Arial"/>
        <b/>
        <color rgb="FF000000"/>
        <sz val="10.0"/>
        <u/>
      </rPr>
      <t>Earth Frequency</t>
    </r>
    <r>
      <rPr>
        <rFont val="Arial"/>
        <b/>
        <color rgb="FF000000"/>
        <sz val="10.0"/>
        <u/>
      </rPr>
      <t>, Australia</t>
    </r>
  </si>
  <si>
    <t>paul@earthfrequency.com.au</t>
  </si>
  <si>
    <t>https://www.instagram.com/earth_frequency/?hl=en</t>
  </si>
  <si>
    <t>https://earthfrequency.com.au</t>
  </si>
  <si>
    <t>Meow /</t>
  </si>
  <si>
    <t>maria@meow.nz</t>
  </si>
  <si>
    <t>Kyle</t>
  </si>
  <si>
    <t>kyle@eventsthatresonate.com</t>
  </si>
  <si>
    <t>Fuzzy</t>
  </si>
  <si>
    <t xml:space="preserve">Ming, </t>
  </si>
  <si>
    <t>ming@fuzzy.com.au</t>
  </si>
  <si>
    <t>September</t>
  </si>
  <si>
    <t>UK, Bristol</t>
  </si>
  <si>
    <t>Urban Art Forms, Austria</t>
  </si>
  <si>
    <t>Andrew Christoforou - Managing Partner // Markos Polydorou - Production Manager</t>
  </si>
  <si>
    <t>robert@urbanartforms.com</t>
  </si>
  <si>
    <t>Avenue Le Club (France)</t>
  </si>
  <si>
    <r>
      <rPr>
        <color rgb="FF1155CC"/>
        <u/>
      </rPr>
      <t>booking@avenueleclub.com</t>
    </r>
  </si>
  <si>
    <t>https://instagram.com/avenueleclub</t>
  </si>
  <si>
    <t>Basement 45 (Bristol)</t>
  </si>
  <si>
    <r>
      <rPr>
        <color rgb="FF1155CC"/>
        <u/>
      </rPr>
      <t>bookings@basement45.co.uk</t>
    </r>
  </si>
  <si>
    <r>
      <rPr>
        <color rgb="FF1155CC"/>
        <u/>
      </rPr>
      <t>https://instagram.com/basement45bristol</t>
    </r>
  </si>
  <si>
    <t>Basing House (London)</t>
  </si>
  <si>
    <r>
      <rPr>
        <color rgb="FF1155CC"/>
        <u/>
      </rPr>
      <t>bookings@basinghouse.co.uk</t>
    </r>
  </si>
  <si>
    <r>
      <rPr>
        <color rgb="FF1155CC"/>
        <u/>
      </rPr>
      <t>https://instagram.com/basinghouse</t>
    </r>
  </si>
  <si>
    <t>Baby Club (Marseille)</t>
  </si>
  <si>
    <r>
      <rPr>
        <color rgb="FF1155CC"/>
        <u/>
      </rPr>
      <t>contact@babyclub.fr</t>
    </r>
  </si>
  <si>
    <r>
      <rPr>
        <color rgb="FF1155CC"/>
        <u/>
      </rPr>
      <t>https://instagram.com/babyclubmarseille</t>
    </r>
  </si>
  <si>
    <t>Avaclub (Germany)</t>
  </si>
  <si>
    <r>
      <rPr>
        <color rgb="FF1155CC"/>
        <u/>
      </rPr>
      <t>info@avaclub.de</t>
    </r>
  </si>
  <si>
    <r>
      <rPr>
        <color rgb="FF1155CC"/>
        <u/>
      </rPr>
      <t>https://instagram.com/avaclubcologne</t>
    </r>
  </si>
  <si>
    <t>Babel, Malmö</t>
  </si>
  <si>
    <r>
      <rPr>
        <color rgb="FF1155CC"/>
        <u/>
      </rPr>
      <t>info@babelmalmo.se</t>
    </r>
  </si>
  <si>
    <r>
      <rPr>
        <color rgb="FF1155CC"/>
        <u/>
      </rPr>
      <t>https://instagram.com/babelmalmo</t>
    </r>
  </si>
  <si>
    <t>Bahnhof Pauli (Hamburg)</t>
  </si>
  <si>
    <r>
      <rPr>
        <color rgb="FF1155CC"/>
        <u/>
      </rPr>
      <t>info@bahnhofpauli.de</t>
    </r>
  </si>
  <si>
    <r>
      <rPr>
        <color rgb="FF1155CC"/>
        <u/>
      </rPr>
      <t>https://instagram.com/bahnhof_pauli</t>
    </r>
  </si>
  <si>
    <t>Bakken (Copenhagen)</t>
  </si>
  <si>
    <r>
      <rPr>
        <color rgb="FF1155CC"/>
        <u/>
      </rPr>
      <t>info@bakken.dk</t>
    </r>
  </si>
  <si>
    <r>
      <rPr>
        <color rgb="FF1155CC"/>
        <u/>
      </rPr>
      <t>https://instagram.com/bakkenkbh</t>
    </r>
  </si>
  <si>
    <t>Barbarella’s Discotheque (Croatia)</t>
  </si>
  <si>
    <r>
      <rPr>
        <color rgb="FF1155CC"/>
        <u/>
      </rPr>
      <t>info@barbarellasdiscotheque.com</t>
    </r>
  </si>
  <si>
    <r>
      <rPr>
        <color rgb="FF1155CC"/>
        <u/>
      </rPr>
      <t>https://instagram.com/barbarellasdiscotheque</t>
    </r>
  </si>
  <si>
    <t>Barraca (Valencia)</t>
  </si>
  <si>
    <r>
      <rPr>
        <color rgb="FF1155CC"/>
        <u/>
      </rPr>
      <t>info@barraca.es</t>
    </r>
  </si>
  <si>
    <r>
      <rPr>
        <color rgb="FF1155CC"/>
        <u/>
      </rPr>
      <t>https://instagram.com/barracaoficial</t>
    </r>
  </si>
  <si>
    <t>Bar Rotterdam (Netherlands)</t>
  </si>
  <si>
    <r>
      <rPr>
        <color rgb="FF1155CC"/>
        <u/>
      </rPr>
      <t>info@barrotterdam.com</t>
    </r>
  </si>
  <si>
    <r>
      <rPr>
        <color rgb="FF1155CC"/>
        <u/>
      </rPr>
      <t>https://instagram.com/barrotterdam</t>
    </r>
  </si>
  <si>
    <t>Bakery (Oslo)</t>
  </si>
  <si>
    <r>
      <rPr>
        <color rgb="FF1155CC"/>
        <u/>
      </rPr>
      <t>bakeryoslo@gmail.com</t>
    </r>
  </si>
  <si>
    <r>
      <rPr>
        <color rgb="FF1155CC"/>
        <u/>
      </rPr>
      <t>https://instagram.com/bakeryoslo</t>
    </r>
  </si>
  <si>
    <t>Barrakud Festival (Croatia)</t>
  </si>
  <si>
    <r>
      <rPr>
        <color rgb="FF1155CC"/>
        <u/>
      </rPr>
      <t>info@barrakud.com</t>
    </r>
  </si>
  <si>
    <r>
      <rPr>
        <color rgb="FF1155CC"/>
        <u/>
      </rPr>
      <t>https://instagram.com/barrakudfestival</t>
    </r>
  </si>
  <si>
    <r>
      <rPr>
        <color rgb="FF1155CC"/>
        <u/>
      </rPr>
      <t>info@bcnbeachfestival.com</t>
    </r>
  </si>
  <si>
    <r>
      <rPr>
        <color rgb="FF1155CC"/>
        <u/>
      </rPr>
      <t>https://instagram.com/barcelonabeachfestival</t>
    </r>
  </si>
  <si>
    <t>Backslash Festival (Switzerland)</t>
  </si>
  <si>
    <r>
      <rPr>
        <color rgb="FF1155CC"/>
        <u/>
      </rPr>
      <t>info@backslashfestival.ch</t>
    </r>
  </si>
  <si>
    <r>
      <rPr>
        <color rgb="FF1155CC"/>
        <u/>
      </rPr>
      <t>https://instagram.com/backslashfestival</t>
    </r>
  </si>
  <si>
    <t>seb@fold.london</t>
  </si>
  <si>
    <t>Circoloco at DC10</t>
  </si>
  <si>
    <t>antonio@dnfbookingcrew.com</t>
  </si>
  <si>
    <t>Amnesia Club, Ibiza</t>
  </si>
  <si>
    <t>fredy.dc1@gmail.com</t>
  </si>
  <si>
    <t>https://www.instagram.com/amnesiaibiza</t>
  </si>
  <si>
    <t>https://amnesia.es</t>
  </si>
  <si>
    <t xml:space="preserve">Gemma, </t>
  </si>
  <si>
    <t>jaime@f135.com</t>
  </si>
  <si>
    <t>https://www.instagram.com/elrowofficial/</t>
  </si>
  <si>
    <t>https://elrow.com</t>
  </si>
  <si>
    <t>james.pyrah@thewarehouseproject.com</t>
  </si>
  <si>
    <t>james@pacha.com</t>
  </si>
  <si>
    <t>James Pyrah</t>
  </si>
  <si>
    <t>james@thewarehouseproject.com</t>
  </si>
  <si>
    <t>Jessica</t>
  </si>
  <si>
    <t>jessica@lessizmore.com</t>
  </si>
  <si>
    <t>Judy</t>
  </si>
  <si>
    <t>judy@fabriclondon.com</t>
  </si>
  <si>
    <t>Julia Birzele</t>
  </si>
  <si>
    <t>julia@pacha.com</t>
  </si>
  <si>
    <t>lewisbrown63@gmail.com</t>
  </si>
  <si>
    <t>Ibiza Rocks, Ibiza</t>
  </si>
  <si>
    <t>lisa.faichney@ibizarocks.com</t>
  </si>
  <si>
    <t>https://www.instagram.com/ibizarocks/</t>
  </si>
  <si>
    <t>https://ibizarocks.com</t>
  </si>
  <si>
    <t>martin@amnesia.es</t>
  </si>
  <si>
    <t xml:space="preserve">MC, </t>
  </si>
  <si>
    <t>mc@luxfragil.com</t>
  </si>
  <si>
    <t xml:space="preserve">Neil, </t>
  </si>
  <si>
    <t>NEIL@ELECTRICIBIZA.COM</t>
  </si>
  <si>
    <t>Olli Ryder</t>
  </si>
  <si>
    <t xml:space="preserve">Olli, </t>
  </si>
  <si>
    <t>Olli@thewarehouseproject.com</t>
  </si>
  <si>
    <t>pedroqmartins@gmail.com</t>
  </si>
  <si>
    <t xml:space="preserve">Pf, </t>
  </si>
  <si>
    <t>pf@luxfragil.com</t>
  </si>
  <si>
    <t>richard.mcginnis@mamaco.com</t>
  </si>
  <si>
    <t>sam@thewarehouseproject.com</t>
  </si>
  <si>
    <t>Thilo Schneider</t>
  </si>
  <si>
    <t>t.schneider@pmedia.de</t>
  </si>
  <si>
    <t xml:space="preserve">Tato, </t>
  </si>
  <si>
    <t>tato@bassiani.com</t>
  </si>
  <si>
    <t>tim@ostgut.de</t>
  </si>
  <si>
    <t>tom@deepinhouse.be</t>
  </si>
  <si>
    <t>victor@elrowfamily.com</t>
  </si>
  <si>
    <t xml:space="preserve">Yann, </t>
  </si>
  <si>
    <t>yann@thenightleague.com</t>
  </si>
  <si>
    <t>zviad@bassiani.com</t>
  </si>
  <si>
    <t xml:space="preserve">Rocco, </t>
  </si>
  <si>
    <t>rocco@awakenings.nl</t>
  </si>
  <si>
    <t>tim@awakenings.nl</t>
  </si>
  <si>
    <t>Music on Festival, Netherlands</t>
  </si>
  <si>
    <t>Marielle</t>
  </si>
  <si>
    <t xml:space="preserve">Marielle, </t>
  </si>
  <si>
    <t>Marielle@loveland.nl</t>
  </si>
  <si>
    <t>https://www.instagram.com/MusiconFestival2022</t>
  </si>
  <si>
    <t>Parklife Festival, Manchester</t>
  </si>
  <si>
    <t>ed@mustardmedia.net</t>
  </si>
  <si>
    <t>https://www.instagram.com/parklife_festival/</t>
  </si>
  <si>
    <t>https://parklife.uk.com</t>
  </si>
  <si>
    <t>Glastonbury (Block 9)</t>
  </si>
  <si>
    <t xml:space="preserve">Gideon, </t>
  </si>
  <si>
    <t>janina@ikarus-festival.de</t>
  </si>
  <si>
    <t>https://ilesoniq.com</t>
  </si>
  <si>
    <t>Isle of Wight Festival</t>
  </si>
  <si>
    <t>john@solo.uk.com</t>
  </si>
  <si>
    <t>https://www.instagram.com/isleofwightfest/</t>
  </si>
  <si>
    <t>Mark Newton (Director at Broadwick)</t>
  </si>
  <si>
    <t>kirsty@thewarehouseproject.com</t>
  </si>
  <si>
    <r>
      <rPr>
        <rFont val="Arial"/>
        <b/>
        <color rgb="FF000000"/>
        <sz val="10.0"/>
        <u/>
      </rPr>
      <t>Brunch In the Park</t>
    </r>
    <r>
      <rPr>
        <rFont val="Arial"/>
        <b/>
        <color rgb="FF000000"/>
        <sz val="10.0"/>
        <u/>
      </rPr>
      <t>, Barcelona</t>
    </r>
  </si>
  <si>
    <t>loic.l@brunchelectronik.com</t>
  </si>
  <si>
    <r>
      <rPr>
        <rFont val="Arial"/>
        <b/>
        <color rgb="FF000000"/>
        <sz val="10.0"/>
        <u/>
      </rPr>
      <t>Brunch In the Park</t>
    </r>
    <r>
      <rPr>
        <rFont val="Arial"/>
        <b/>
        <color rgb="FF000000"/>
        <sz val="10.0"/>
        <u/>
      </rPr>
      <t>, Barcelona</t>
    </r>
  </si>
  <si>
    <t>loic.l@centris-events.com</t>
  </si>
  <si>
    <t>mark.newton@broadwicklive.com</t>
  </si>
  <si>
    <t>pc@asgard-uk.com</t>
  </si>
  <si>
    <t>Stefano</t>
  </si>
  <si>
    <t>Dalla</t>
  </si>
  <si>
    <t>dallavilla@movement.it</t>
  </si>
  <si>
    <t>https://kappafuturfestival.it</t>
  </si>
  <si>
    <t>dave.corbet@dfconcerts.co.uk</t>
  </si>
  <si>
    <t>Erin McPartland (Series Producer, Wireless Festival at Live Nation)</t>
  </si>
  <si>
    <t xml:space="preserve">Erin, </t>
  </si>
  <si>
    <t>erin.mcpartland@livenation.co.uk</t>
  </si>
  <si>
    <t>https://wirelessfestival.co.uk</t>
  </si>
  <si>
    <t>https://www.instagram.com/worldclubdome/</t>
  </si>
  <si>
    <t>jroberts@festivalrepublic.com</t>
  </si>
  <si>
    <t xml:space="preserve">Lopd, </t>
  </si>
  <si>
    <t>lopd@primaverasound.com</t>
  </si>
  <si>
    <t>Mad Cool Festival, Barcelona</t>
  </si>
  <si>
    <t>maria@madcool.es</t>
  </si>
  <si>
    <t>https://www.instagram.com/madcoolfestival/</t>
  </si>
  <si>
    <t>Marija</t>
  </si>
  <si>
    <t xml:space="preserve">Marija, </t>
  </si>
  <si>
    <t>marija.vujovic@exitfest.org</t>
  </si>
  <si>
    <t xml:space="preserve">Marijana, </t>
  </si>
  <si>
    <t>marijana.petric@exit-festival.com</t>
  </si>
  <si>
    <t>Monolink</t>
  </si>
  <si>
    <t>Maya</t>
  </si>
  <si>
    <t>maya@tripping.co.il</t>
  </si>
  <si>
    <t>Tomorrowland Festival, Belgium</t>
  </si>
  <si>
    <t>michiel@tomorrowland.com</t>
  </si>
  <si>
    <t>https://www.instagram.com/tomorrowland/</t>
  </si>
  <si>
    <t>https://tomorrowland.com</t>
  </si>
  <si>
    <t>Oren</t>
  </si>
  <si>
    <t>orenheknin@tripping.co.il</t>
  </si>
  <si>
    <t>https://www.instagram.com/monolinkmusic/</t>
  </si>
  <si>
    <t xml:space="preserve">Titus, </t>
  </si>
  <si>
    <t>titus.carole@electriccastle.ro</t>
  </si>
  <si>
    <t>Kappa Futur Festival (Maurizio Vitale)</t>
  </si>
  <si>
    <t>Maurizio</t>
  </si>
  <si>
    <t xml:space="preserve">Maurizio, </t>
  </si>
  <si>
    <t>vitale@movement.it</t>
  </si>
  <si>
    <t>Wess,</t>
  </si>
  <si>
    <t>wess@tomorrowland.com</t>
  </si>
  <si>
    <t>Goncalo Miranda</t>
  </si>
  <si>
    <t xml:space="preserve">Goncalo, </t>
  </si>
  <si>
    <t>goncalo@djgoncalo.com</t>
  </si>
  <si>
    <t>Rampage Festival, Belgium</t>
  </si>
  <si>
    <t xml:space="preserve">Hans, </t>
  </si>
  <si>
    <t>hans@rampage.be</t>
  </si>
  <si>
    <t>https://www.instagram.com/rampage.international/?hl=en</t>
  </si>
  <si>
    <t>https://rampage.be</t>
  </si>
  <si>
    <t>lucy.camp@livenation.co.uk</t>
  </si>
  <si>
    <t>Les Plages Electronique / MOGA</t>
  </si>
  <si>
    <t>Mattieu</t>
  </si>
  <si>
    <t>matthieu.corosine@panda-events.com</t>
  </si>
  <si>
    <t>https://www.instagram.com/mogafestival/</t>
  </si>
  <si>
    <t>nick@cream.co.uk</t>
  </si>
  <si>
    <t>Scott@cream.co.uk</t>
  </si>
  <si>
    <t>Various</t>
  </si>
  <si>
    <t>thomas@dekmantel.com</t>
  </si>
  <si>
    <t>thomasmartojo@gmail.com</t>
  </si>
  <si>
    <t>tom@gottwood.co.uk</t>
  </si>
  <si>
    <t xml:space="preserve">Virag, </t>
  </si>
  <si>
    <t>virag@deadcode.hu</t>
  </si>
  <si>
    <t>Defected Croatia</t>
  </si>
  <si>
    <t>Wez</t>
  </si>
  <si>
    <t xml:space="preserve">Wesley, </t>
  </si>
  <si>
    <t>wesley.a.saunders@gmail.com</t>
  </si>
  <si>
    <t>https://www.instagram.com/defectedcroatia/</t>
  </si>
  <si>
    <t>https://defected.com/croatia</t>
  </si>
  <si>
    <t>Brunch Electronik Lisbon (also Paris / Barcelona)</t>
  </si>
  <si>
    <t>https://www.instagram.com/brunchlisboa/?hl=en</t>
  </si>
  <si>
    <t>https://brunch-electronik.com</t>
  </si>
  <si>
    <t>oliver.franke@berlinieros.com</t>
  </si>
  <si>
    <t>Timewarp, Germany</t>
  </si>
  <si>
    <t>Robin</t>
  </si>
  <si>
    <t>robin.ebinger@cosmopop.biz</t>
  </si>
  <si>
    <t>https://www.instagram.com/time_warp_official/</t>
  </si>
  <si>
    <t>https://timewarp.de</t>
  </si>
  <si>
    <t>Rise Festival, UK</t>
  </si>
  <si>
    <t>jamie@risefestival.co.uk</t>
  </si>
  <si>
    <t>will@risefestival.co.uk</t>
  </si>
  <si>
    <t>george@sunrise.ro</t>
  </si>
  <si>
    <t>https://suwanneehulaween.com</t>
  </si>
  <si>
    <t>james@zutekh.com</t>
  </si>
  <si>
    <t>Karen</t>
  </si>
  <si>
    <t>karen@young-firm.com</t>
  </si>
  <si>
    <t>Sonus Festival, Croatia</t>
  </si>
  <si>
    <t xml:space="preserve">Kris, </t>
  </si>
  <si>
    <t>kris@we-love-sound.com</t>
  </si>
  <si>
    <t>https://www.instagram.com/sonusfestival/</t>
  </si>
  <si>
    <t>https://sonus-festival.com</t>
  </si>
  <si>
    <t>laura@victoriawarehouse.com</t>
  </si>
  <si>
    <t>https://www.instagram.com/wildernesshq/</t>
  </si>
  <si>
    <t>luis.lareal@gmail.com</t>
  </si>
  <si>
    <t>markus@pyonen.de</t>
  </si>
  <si>
    <t xml:space="preserve">Mathieu, </t>
  </si>
  <si>
    <t>mathieu@dourfestival.eu</t>
  </si>
  <si>
    <t>Milo</t>
  </si>
  <si>
    <t xml:space="preserve">Milo, </t>
  </si>
  <si>
    <t>milo@elrowfamily.com</t>
  </si>
  <si>
    <t xml:space="preserve">Miroslav, </t>
  </si>
  <si>
    <t>miroslav.miletic@exitfest.org</t>
  </si>
  <si>
    <t>oliver.lareal@gmail.com</t>
  </si>
  <si>
    <t>Let It Roll</t>
  </si>
  <si>
    <t xml:space="preserve">Ondra, </t>
  </si>
  <si>
    <t>ondra@beatworx.cz</t>
  </si>
  <si>
    <t>https://www.instagram.com/letitrollfestival/</t>
  </si>
  <si>
    <t>Ondra</t>
  </si>
  <si>
    <t>ondra@letitroll.cz</t>
  </si>
  <si>
    <t>peter@lowlands.be</t>
  </si>
  <si>
    <t>reece@wearefstvl.com</t>
  </si>
  <si>
    <t>Rock Werchter Festival, Belgium</t>
  </si>
  <si>
    <t>roel@rockwerchter.be</t>
  </si>
  <si>
    <t>https://www.instagram.com/rockwerchterfestival/</t>
  </si>
  <si>
    <t>https://rockwerchter.be</t>
  </si>
  <si>
    <t>Monegros Festival, Spain</t>
  </si>
  <si>
    <t>Rosa</t>
  </si>
  <si>
    <t>rosa.santos@elrowfamily.com</t>
  </si>
  <si>
    <t>https://www.instagram.com/monegrosfestival/</t>
  </si>
  <si>
    <t>vincent@lowlands.be</t>
  </si>
  <si>
    <t>michelle@verknipt.org</t>
  </si>
  <si>
    <t>sebastian.aab@cosmopop.biz</t>
  </si>
  <si>
    <t xml:space="preserve">gabriele@circolocoibiza.com </t>
  </si>
  <si>
    <t>Cercle, Brussels</t>
  </si>
  <si>
    <t xml:space="preserve">Guim, </t>
  </si>
  <si>
    <t>guim.soundworks@gmail.com</t>
  </si>
  <si>
    <t>https://www.instagram.com/cercle/</t>
  </si>
  <si>
    <t>holly@desylvapr.com</t>
  </si>
  <si>
    <t>Ibiza Sonica</t>
  </si>
  <si>
    <t>Igor Marijuan</t>
  </si>
  <si>
    <t>igor@ibizasonica.com</t>
  </si>
  <si>
    <t>https://www.instagram.com/ibizasonica/</t>
  </si>
  <si>
    <t>Jessica McCarthy</t>
  </si>
  <si>
    <t>Jess</t>
  </si>
  <si>
    <t>jesscapaz@pacha.com</t>
  </si>
  <si>
    <t>Jimena</t>
  </si>
  <si>
    <t xml:space="preserve">jimena@b4bookings.net	</t>
  </si>
  <si>
    <t>Mama Shelter</t>
  </si>
  <si>
    <t>Johann</t>
  </si>
  <si>
    <t>johann.brossard@mamashelter.com</t>
  </si>
  <si>
    <t>https://www.instagram.com/mamashelter/</t>
  </si>
  <si>
    <t>Thuishaven, Netherlands</t>
  </si>
  <si>
    <t>Kasper</t>
  </si>
  <si>
    <t>kasper@thuishavenamsterdam.nl</t>
  </si>
  <si>
    <t>https://www.instagram.com/thuishaven/</t>
  </si>
  <si>
    <t>luca@musicon.com</t>
  </si>
  <si>
    <t>Mattia Ulivieri</t>
  </si>
  <si>
    <t xml:space="preserve">Mattias, </t>
  </si>
  <si>
    <t>mattias@bluemarlinibiza.com</t>
  </si>
  <si>
    <t>Maurizio Schmitz</t>
  </si>
  <si>
    <t>maurizio@cocoon.net</t>
  </si>
  <si>
    <t xml:space="preserve">maurizio@cocoon.net </t>
  </si>
  <si>
    <t>Ibiza Global Radio</t>
  </si>
  <si>
    <t>Miguel Garji</t>
  </si>
  <si>
    <t>miguel@ibizaglobalradio.com</t>
  </si>
  <si>
    <t>https://www.instagram.com/ibizaglobalradio/</t>
  </si>
  <si>
    <t>DC10 (Nick Yates)</t>
  </si>
  <si>
    <t>nahyates@hotmail.co.uk</t>
  </si>
  <si>
    <t>https://www.instagram.com/dc10ibizaofficial/?hl=en</t>
  </si>
  <si>
    <t>Neil Evans</t>
  </si>
  <si>
    <t>neil@electricibiza.com</t>
  </si>
  <si>
    <t xml:space="preserve">nick.dc10.ibiza@gmail.com </t>
  </si>
  <si>
    <t>Rosa Santos</t>
  </si>
  <si>
    <t>Toolroom, London</t>
  </si>
  <si>
    <t>Stuart Knight</t>
  </si>
  <si>
    <t xml:space="preserve">Stuart, </t>
  </si>
  <si>
    <t>stuart@toolroomrecords.com</t>
  </si>
  <si>
    <t>https://www.instagram.com/toolroomrecords/</t>
  </si>
  <si>
    <t>Baby, Red &amp; Wolf (Ireland)</t>
  </si>
  <si>
    <r>
      <rPr>
        <color rgb="FF1155CC"/>
        <u/>
      </rPr>
      <t>babyredwolf.records@gmail.com</t>
    </r>
  </si>
  <si>
    <r>
      <rPr>
        <color rgb="FF1155CC"/>
        <u/>
      </rPr>
      <t>https://instagram.com/babyredwolfrecords</t>
    </r>
  </si>
  <si>
    <t>CirQ Club, Venice</t>
  </si>
  <si>
    <t xml:space="preserve">Olderic, </t>
  </si>
  <si>
    <t>djolderic@hotmail.com</t>
  </si>
  <si>
    <t>https://www.instagram.com/cirqclub/</t>
  </si>
  <si>
    <t>https://ra.co/clubs/36574</t>
  </si>
  <si>
    <t>Amboss Rampe</t>
  </si>
  <si>
    <t>felix@nkbookings.com</t>
  </si>
  <si>
    <t>https://www.instagram.com/ambossrampe</t>
  </si>
  <si>
    <t>https://ambossrampe.ch</t>
  </si>
  <si>
    <t>Ivaylo</t>
  </si>
  <si>
    <t>ivaylosun@yahoo.com</t>
  </si>
  <si>
    <t>Jack Rogers</t>
  </si>
  <si>
    <t>jack@merakiliverpool.co.uk</t>
  </si>
  <si>
    <t>james@electricgalway.com</t>
  </si>
  <si>
    <t>Baalsaal</t>
  </si>
  <si>
    <t>j</t>
  </si>
  <si>
    <t>jcoenen1905@gmail.com</t>
  </si>
  <si>
    <t>https://www.instagram.com/baalsaal.club.official/</t>
  </si>
  <si>
    <t>https://baalsaal.club</t>
  </si>
  <si>
    <t>Tobacco Dock Club, London</t>
  </si>
  <si>
    <t>jeff@amaad.co.uk</t>
  </si>
  <si>
    <t>https://www.instagram.com/tobaccodock/?hl=en</t>
  </si>
  <si>
    <t>https://tobaccodocklondon.com</t>
  </si>
  <si>
    <t>Kitchs Club, Belgium</t>
  </si>
  <si>
    <t>john@kitschclub.be</t>
  </si>
  <si>
    <t>https://www.instagram.com/kitsch_club/</t>
  </si>
  <si>
    <t>Jonas</t>
  </si>
  <si>
    <t>jonas@dattera.no</t>
  </si>
  <si>
    <t>Kais</t>
  </si>
  <si>
    <t>kais.alabani@gmail.com</t>
  </si>
  <si>
    <t>Blend</t>
  </si>
  <si>
    <t>lorenzo@blendathens.com</t>
  </si>
  <si>
    <t>https://www.instagram.com/blend50party/</t>
  </si>
  <si>
    <t>https://ra.co/promoters/35467</t>
  </si>
  <si>
    <t>Engine Rooms, UK</t>
  </si>
  <si>
    <t>Lotte Bradshaw</t>
  </si>
  <si>
    <t xml:space="preserve">Lottie, </t>
  </si>
  <si>
    <t>lottie.bradshaw@tegmjr.com</t>
  </si>
  <si>
    <t>https://www.instagram.com/engineroomssouthampton/</t>
  </si>
  <si>
    <t>https://engineroomsouthampton.com</t>
  </si>
  <si>
    <t>Arma 17</t>
  </si>
  <si>
    <t>Gloss Club, Milano</t>
  </si>
  <si>
    <t>marcosalaa@gmail.com</t>
  </si>
  <si>
    <t>https://www.instagram.com/gloss_club/</t>
  </si>
  <si>
    <t>Basement 45</t>
  </si>
  <si>
    <t>Mark Davis</t>
  </si>
  <si>
    <t>mark@basement45.co.uk</t>
  </si>
  <si>
    <t>https://www.instagram.com/basement45/?hl=en-gb</t>
  </si>
  <si>
    <t>https://basement45.co.uk</t>
  </si>
  <si>
    <t>Canal Mills (Leeds) (Closed)</t>
  </si>
  <si>
    <t>matt@newcitizens.co.uk</t>
  </si>
  <si>
    <t>https://www.instagram.com/canalmills/</t>
  </si>
  <si>
    <t>https://ra.co/clubs/68255</t>
  </si>
  <si>
    <t>Harry Klein, Munich</t>
  </si>
  <si>
    <t xml:space="preserve">Micha, </t>
  </si>
  <si>
    <t>michaklang@web.de</t>
  </si>
  <si>
    <t>https://www.instagram.com/harrykleinclub/</t>
  </si>
  <si>
    <t>https://harrykleinclub.de</t>
  </si>
  <si>
    <t xml:space="preserve">Mig, </t>
  </si>
  <si>
    <t>mig@arma17.ru</t>
  </si>
  <si>
    <t>Diskoteka Maximus, Kotor</t>
  </si>
  <si>
    <t xml:space="preserve">Miljan, </t>
  </si>
  <si>
    <t>miljansrdanovic27@gmail.com</t>
  </si>
  <si>
    <t>https://www.instagram.com/najbolje_zurke_maximus_kotor/</t>
  </si>
  <si>
    <t>https://ra.co/clubs/6851</t>
  </si>
  <si>
    <t>Juicy</t>
  </si>
  <si>
    <t>patrick@juicyent.no</t>
  </si>
  <si>
    <t>https://www.instagram.com/juicymusic/</t>
  </si>
  <si>
    <t xml:space="preserve">Pavel, </t>
  </si>
  <si>
    <t>pavel@chapeaurouge.cz</t>
  </si>
  <si>
    <t>pete@decadance.be</t>
  </si>
  <si>
    <t>Golden Pudel, Hamburg</t>
  </si>
  <si>
    <t>Pump,</t>
  </si>
  <si>
    <t>pump@pudel.com</t>
  </si>
  <si>
    <t>https://www.instagram.com/pudel_com/</t>
  </si>
  <si>
    <t>Loop promoters, Newcastle</t>
  </si>
  <si>
    <t>steven@unit-44.com</t>
  </si>
  <si>
    <t>https://www.instagram.com/loop_events/</t>
  </si>
  <si>
    <t>stevenhenderson90@hotmail.com</t>
  </si>
  <si>
    <t>Music Matters, Lisbon</t>
  </si>
  <si>
    <t>thomasvillard@gmail.com</t>
  </si>
  <si>
    <t>https://www.instagram.com/music_matters_lisboa/</t>
  </si>
  <si>
    <t>Block 33, Greece</t>
  </si>
  <si>
    <t xml:space="preserve">Yiannis, </t>
  </si>
  <si>
    <t>yiannis@block33.gr</t>
  </si>
  <si>
    <t>https://www.instagram.com/block33live/?hl=en</t>
  </si>
  <si>
    <t>lOW</t>
  </si>
  <si>
    <t>https://ra.co/clubs/20829</t>
  </si>
  <si>
    <t>Lizdas Club, Lithuania</t>
  </si>
  <si>
    <t xml:space="preserve">Zilvinas, </t>
  </si>
  <si>
    <t>zilvinas@insanitus.lt</t>
  </si>
  <si>
    <t>https://www.instagram.com/lizdas.sound.institute/</t>
  </si>
  <si>
    <t>https://lizdas.lt</t>
  </si>
  <si>
    <r>
      <rPr>
        <rFont val="Arial"/>
        <b/>
        <color rgb="FF1155CC"/>
        <sz val="10.0"/>
        <u/>
      </rPr>
      <t>Nukleus Festival</t>
    </r>
    <r>
      <rPr>
        <rFont val="Arial"/>
        <b/>
        <color rgb="FF000000"/>
        <sz val="10.0"/>
        <u/>
      </rPr>
      <t>, Dominican Republic</t>
    </r>
  </si>
  <si>
    <t>Jorge</t>
  </si>
  <si>
    <t>jmendin@quasarentertainment.net</t>
  </si>
  <si>
    <t>https://www.instagram.com/nukleusfestival/</t>
  </si>
  <si>
    <t>Hammerfest</t>
  </si>
  <si>
    <t>fleur@chicfestivals.com</t>
  </si>
  <si>
    <t>https://hard.com</t>
  </si>
  <si>
    <t>The ILMC (International Live Music Conference), UK</t>
  </si>
  <si>
    <t>Lou</t>
  </si>
  <si>
    <t xml:space="preserve">Lou, </t>
  </si>
  <si>
    <t>lou@ilmc.com</t>
  </si>
  <si>
    <t>https://www.instagram.com/ilmcworld/?hl=en</t>
  </si>
  <si>
    <t>https://ilmc.com</t>
  </si>
  <si>
    <t>Meet Festival, Dominican Republic</t>
  </si>
  <si>
    <t>Juan Carlos (Jee)</t>
  </si>
  <si>
    <t>JB,</t>
  </si>
  <si>
    <t>jb@yetrecords.com</t>
  </si>
  <si>
    <t>https://www.instagram.com/meetbyyet/</t>
  </si>
  <si>
    <t>https://meltfestival.de</t>
  </si>
  <si>
    <t>One7Four Festival, uk</t>
  </si>
  <si>
    <t>nick@e1media.co.uk</t>
  </si>
  <si>
    <t>https://www.instagram.com/one7fourfestival/</t>
  </si>
  <si>
    <t>Sergio</t>
  </si>
  <si>
    <t xml:space="preserve">Sp, </t>
  </si>
  <si>
    <t>sp@yetrecords.com</t>
  </si>
  <si>
    <t>Joe (Head of Marketing)</t>
  </si>
  <si>
    <t>joe@bestival.net</t>
  </si>
  <si>
    <t>john@live61.com</t>
  </si>
  <si>
    <t>Bath Festival /Finale Weekend</t>
  </si>
  <si>
    <t>pablo@thinkorchard.com</t>
  </si>
  <si>
    <t>dave.malcolm1@gmail.com</t>
  </si>
  <si>
    <t xml:space="preserve">Fo, </t>
  </si>
  <si>
    <t>fo@secretsolstice.is</t>
  </si>
  <si>
    <t>UVA Festival, Spain</t>
  </si>
  <si>
    <t>jhowell@protonmail.com</t>
  </si>
  <si>
    <t>https://www.instagram.com/uvafestival/</t>
  </si>
  <si>
    <t>https://uvafestival.es</t>
  </si>
  <si>
    <t>Dockland Festival</t>
  </si>
  <si>
    <t>Julian</t>
  </si>
  <si>
    <t>julian@dockland.de</t>
  </si>
  <si>
    <t>https://www.instagram.com/docklandsfestival/</t>
  </si>
  <si>
    <t>https://docklandsfestival.de</t>
  </si>
  <si>
    <t>Live at Chelsea</t>
  </si>
  <si>
    <t>Stuart</t>
  </si>
  <si>
    <t>stuart@kililive.com</t>
  </si>
  <si>
    <t>Found Festival</t>
  </si>
  <si>
    <t>willfrantic@yahoo.co.uk</t>
  </si>
  <si>
    <t>https://www.instagram.com/found.festival/</t>
  </si>
  <si>
    <t>https://freakydeaky.com</t>
  </si>
  <si>
    <t>Cornbury Music Festival</t>
  </si>
  <si>
    <t xml:space="preserve">Hugh, </t>
  </si>
  <si>
    <t>hugh@soundadvice.uk.com</t>
  </si>
  <si>
    <t>https://www.instagram.com/CornburyMusicFestival</t>
  </si>
  <si>
    <t>https://cornburymusicfestival.com</t>
  </si>
  <si>
    <t>Fresh Island Festival</t>
  </si>
  <si>
    <t xml:space="preserve">Lobel, </t>
  </si>
  <si>
    <t>lobel.jira@gmail.com</t>
  </si>
  <si>
    <t>https://www.instagram.com/freshislandfestival</t>
  </si>
  <si>
    <t>Manuel</t>
  </si>
  <si>
    <t>Manuel.Reifenauer@revolutionevent.com</t>
  </si>
  <si>
    <t>nickbateson.nb@googlemail.com</t>
  </si>
  <si>
    <t>Liverpool International Festival of Psycadelia</t>
  </si>
  <si>
    <t>sam@freemanpr.co.uk</t>
  </si>
  <si>
    <t>https://www.instagram.com/liverpoolpsychfest/</t>
  </si>
  <si>
    <t>Siren Festival, Italy</t>
  </si>
  <si>
    <t xml:space="preserve">Siren, </t>
  </si>
  <si>
    <t>siren@sirenfest.com</t>
  </si>
  <si>
    <t>https://www.instagram.com/sirenfestival/</t>
  </si>
  <si>
    <t>https://sirenfestival.it</t>
  </si>
  <si>
    <t>Henley Festival</t>
  </si>
  <si>
    <t>Stewart</t>
  </si>
  <si>
    <t xml:space="preserve">Stewart, </t>
  </si>
  <si>
    <t>stewartcollins01@gmail.com</t>
  </si>
  <si>
    <t>https://www.instagram.com/henleyfestival/</t>
  </si>
  <si>
    <t>Suzanne</t>
  </si>
  <si>
    <t>suzanne@henley-festival.co.uk</t>
  </si>
  <si>
    <t>YO! SISSY, Berlin</t>
  </si>
  <si>
    <t>david.a.d.almeida@gmail.com</t>
  </si>
  <si>
    <t>https://voltagefestival.com</t>
  </si>
  <si>
    <t>Hull</t>
  </si>
  <si>
    <t>JKearney@FestivalRepublic.com</t>
  </si>
  <si>
    <t>https://humberstreetsesh.co.uk</t>
  </si>
  <si>
    <t>kim@paradigm050.com</t>
  </si>
  <si>
    <t>https://paradigmfestival.nl</t>
  </si>
  <si>
    <t>Lake Fest</t>
  </si>
  <si>
    <t>paul@globe-ents.co.uk</t>
  </si>
  <si>
    <t>Today's Art Festival, Netherlands</t>
  </si>
  <si>
    <t>tim@todaysart.nl</t>
  </si>
  <si>
    <t>https://www.instagram.com/todaysart/?hl=en</t>
  </si>
  <si>
    <t>tom@paradigm050.com</t>
  </si>
  <si>
    <t>Wildwood Disco, UK</t>
  </si>
  <si>
    <t>Vicky</t>
  </si>
  <si>
    <t xml:space="preserve">Vicky, </t>
  </si>
  <si>
    <t>vicky@thewildwooddisco.com</t>
  </si>
  <si>
    <t>https://www.instagram.com/thewildwoodfestival/</t>
  </si>
  <si>
    <t>Bangface Weekender</t>
  </si>
  <si>
    <t>james@bangface.com</t>
  </si>
  <si>
    <t>https://www.instagram.com/bangface/</t>
  </si>
  <si>
    <t>https://bangface.com</t>
  </si>
  <si>
    <t>joe.elkins@u-live.com</t>
  </si>
  <si>
    <t>laurence@maximum-boost.co.uk</t>
  </si>
  <si>
    <t>laurence@sundownfestival.co.uk</t>
  </si>
  <si>
    <r>
      <rPr>
        <rFont val="Arial"/>
        <b/>
        <color rgb="FF000000"/>
        <sz val="10.0"/>
        <u/>
      </rPr>
      <t>Boothstock</t>
    </r>
    <r>
      <rPr>
        <rFont val="Arial"/>
        <b/>
        <color rgb="FF000000"/>
        <sz val="10.0"/>
        <u/>
      </rPr>
      <t xml:space="preserve"> Festival, Netherlands</t>
    </r>
  </si>
  <si>
    <t>Henk</t>
  </si>
  <si>
    <t xml:space="preserve">Henk, </t>
  </si>
  <si>
    <t>henk@earthwater.nl</t>
  </si>
  <si>
    <t>https://www.instagram.com/boothstock_festival/</t>
  </si>
  <si>
    <t>https://boothstock.nl</t>
  </si>
  <si>
    <r>
      <rPr>
        <rFont val="Arial"/>
        <b/>
        <color rgb="FF000000"/>
        <sz val="10.0"/>
        <u/>
      </rPr>
      <t>Boothstock</t>
    </r>
    <r>
      <rPr>
        <rFont val="Arial"/>
        <b/>
        <color rgb="FF000000"/>
        <sz val="10.0"/>
        <u/>
      </rPr>
      <t xml:space="preserve"> Festival, Netherlands</t>
    </r>
  </si>
  <si>
    <t>jeroen@boothstock.nl</t>
  </si>
  <si>
    <t>Undercity Festival, Poland</t>
  </si>
  <si>
    <t>Kinga</t>
  </si>
  <si>
    <t>Kinga,</t>
  </si>
  <si>
    <t>kinga@followthestep.com</t>
  </si>
  <si>
    <t>https://www.instagram.com/undercitypl/?hl=en</t>
  </si>
  <si>
    <t>https://undercity.pl</t>
  </si>
  <si>
    <t>SEMF - Stuttgart Electronic Music Festival</t>
  </si>
  <si>
    <t>https://www.instagram.com/semf_stuttgart/?hl=en</t>
  </si>
  <si>
    <t>https://semf.de</t>
  </si>
  <si>
    <t>Oranjebloesem, Netherlandss</t>
  </si>
  <si>
    <t xml:space="preserve">Ester, </t>
  </si>
  <si>
    <t>ester@chasingthehihat.nl</t>
  </si>
  <si>
    <t>https://www.instagram.com/oranjebloesemfestival/?hl=en</t>
  </si>
  <si>
    <t>https://oranjebloesem.nl</t>
  </si>
  <si>
    <t>Strøm, Denmark</t>
  </si>
  <si>
    <t xml:space="preserve">Eva, </t>
  </si>
  <si>
    <t>eva@stromcph.dk</t>
  </si>
  <si>
    <t>https://www.instagram.com/StromBar/</t>
  </si>
  <si>
    <t>https://stromfestival.com</t>
  </si>
  <si>
    <t>Just Music Festival</t>
  </si>
  <si>
    <t xml:space="preserve">Flavia, </t>
  </si>
  <si>
    <t>flaviamarincolacomunicazione@gmail.com</t>
  </si>
  <si>
    <t>LXM Festival</t>
  </si>
  <si>
    <t>Francisco</t>
  </si>
  <si>
    <t>franciscovieira@lxmusic.org</t>
  </si>
  <si>
    <t>https://madcoolfestival.es</t>
  </si>
  <si>
    <t>Live Nation Israel</t>
  </si>
  <si>
    <t>Guy</t>
  </si>
  <si>
    <t>Guy.Beser@livenation.co.il</t>
  </si>
  <si>
    <t>https://www.instagram.com/live.nation.israel/</t>
  </si>
  <si>
    <t>https://liverpoolpsychfest.com</t>
  </si>
  <si>
    <t>Fuchsbau</t>
  </si>
  <si>
    <t>Jannis</t>
  </si>
  <si>
    <t xml:space="preserve">Jannis, </t>
  </si>
  <si>
    <t>jannis@fuchsbau-festival.de</t>
  </si>
  <si>
    <t>Anchored Cruise</t>
  </si>
  <si>
    <t>jaysmedley@hotmail.co.uk</t>
  </si>
  <si>
    <t>https://www.instagram.com/AnchoredCruise</t>
  </si>
  <si>
    <r>
      <rPr>
        <rFont val="Arial"/>
        <b/>
        <color rgb="FF000000"/>
        <sz val="10.0"/>
        <u/>
      </rPr>
      <t>Festival Republic</t>
    </r>
    <r>
      <rPr>
        <rFont val="Arial"/>
        <b/>
        <color rgb="FF000000"/>
        <sz val="10.0"/>
        <u/>
      </rPr>
      <t>, UK</t>
    </r>
  </si>
  <si>
    <t>Jane</t>
  </si>
  <si>
    <t>https://www.instagram.com/festivalrepublic</t>
  </si>
  <si>
    <t>Electric Nation Graz, Austria</t>
  </si>
  <si>
    <t>Isabella</t>
  </si>
  <si>
    <t xml:space="preserve">Kien, </t>
  </si>
  <si>
    <t>kien@schwarzlsee.at</t>
  </si>
  <si>
    <t>Wonderfruit Festival, Thailand</t>
  </si>
  <si>
    <t xml:space="preserve">Kinga, </t>
  </si>
  <si>
    <t>https://www.instagram.com/wonderfruitfestival</t>
  </si>
  <si>
    <t xml:space="preserve">Koene, </t>
  </si>
  <si>
    <t>koene@woodstock69.nl</t>
  </si>
  <si>
    <t>Halkdiki</t>
  </si>
  <si>
    <t xml:space="preserve">Konstantin, </t>
  </si>
  <si>
    <t>konstantin@exegroup.org</t>
  </si>
  <si>
    <t>https://hangoutmusicfest.com</t>
  </si>
  <si>
    <t>The Collab, UK</t>
  </si>
  <si>
    <t>Michael@the-collab.co.uk</t>
  </si>
  <si>
    <t>https://www.instagram.com/thecollabagency_uk/</t>
  </si>
  <si>
    <r>
      <rPr>
        <rFont val="Arial"/>
        <b/>
        <color rgb="FF1155CC"/>
        <sz val="10.0"/>
        <u/>
      </rPr>
      <t>OHM Festival</t>
    </r>
    <r>
      <rPr>
        <rFont val="Arial"/>
        <b/>
        <color rgb="FF000000"/>
        <sz val="10.0"/>
        <u/>
      </rPr>
      <t>, Croatia</t>
    </r>
  </si>
  <si>
    <t xml:space="preserve">Giancarlo, </t>
  </si>
  <si>
    <t>mrgiancarlopinto@gmail.com</t>
  </si>
  <si>
    <t>https://www.instagram.com/ohmfest/?hl=en</t>
  </si>
  <si>
    <t>https://ohmfestival.nl</t>
  </si>
  <si>
    <t>nick@kingdomcollective.co.uk</t>
  </si>
  <si>
    <t>nick@suncebeat.com</t>
  </si>
  <si>
    <t>Terra Music/Festival in the Nature, Latvia</t>
  </si>
  <si>
    <t xml:space="preserve">Nikoz, </t>
  </si>
  <si>
    <t>nikozhelev@live.com</t>
  </si>
  <si>
    <t>https://www.instagram.com/terrafestival.lv/</t>
  </si>
  <si>
    <t>Sharp Electronic Music Festival, Italy</t>
  </si>
  <si>
    <t xml:space="preserve">Nubor, </t>
  </si>
  <si>
    <t>nubor@hotmail.it</t>
  </si>
  <si>
    <t xml:space="preserve">Pytania, </t>
  </si>
  <si>
    <t>pytania@festiwalnowamuzyka.pl</t>
  </si>
  <si>
    <t>GEM Fest</t>
  </si>
  <si>
    <t xml:space="preserve">Reziko, </t>
  </si>
  <si>
    <t>reziko.khuntselia@gmail.com</t>
  </si>
  <si>
    <t>https://www.instagram.com/gemfest.anaklia/?hl=en</t>
  </si>
  <si>
    <t>https://gemfest.ge</t>
  </si>
  <si>
    <r>
      <rPr>
        <rFont val="Arial"/>
        <b/>
        <color rgb="FF000000"/>
        <sz val="10.0"/>
        <u/>
      </rPr>
      <t>Echowaves</t>
    </r>
    <r>
      <rPr>
        <rFont val="Arial"/>
        <b/>
        <color rgb="FF000000"/>
        <sz val="10.0"/>
        <u/>
      </rPr>
      <t>, Georgia</t>
    </r>
  </si>
  <si>
    <t>sasha@eemm.mk</t>
  </si>
  <si>
    <t>https://www.instagram.com/echowaves.festival/?hl=en</t>
  </si>
  <si>
    <t>Project X, Italy</t>
  </si>
  <si>
    <t>Simone</t>
  </si>
  <si>
    <t>simone.bortolotti@me.com</t>
  </si>
  <si>
    <t>https://www.instagram.com/projectx.italy/?hl=en</t>
  </si>
  <si>
    <t>Slavina</t>
  </si>
  <si>
    <t xml:space="preserve">Slavina, </t>
  </si>
  <si>
    <t>slavina@permanent-entertainment.com</t>
  </si>
  <si>
    <t>In The Park Concerts</t>
  </si>
  <si>
    <t>steve@stevecochrane.net</t>
  </si>
  <si>
    <t>https://innercityelectronic.com</t>
  </si>
  <si>
    <t>VISIO Festival, Finland</t>
  </si>
  <si>
    <t>tony@visiofestival.com</t>
  </si>
  <si>
    <t>https://www.instagram.com/visiofestival/?hl=en</t>
  </si>
  <si>
    <t xml:space="preserve">Vika, </t>
  </si>
  <si>
    <t>vika@qievdance.com</t>
  </si>
  <si>
    <t>Copacabana Beach Club</t>
  </si>
  <si>
    <t>Marcio Costa</t>
  </si>
  <si>
    <t>marcio.costa@pestana.com</t>
  </si>
  <si>
    <t>https://www.instagram.com/CopacabanaBeachClub</t>
  </si>
  <si>
    <t>Beach Club</t>
  </si>
  <si>
    <t>nicolas@beachclub.com</t>
  </si>
  <si>
    <t>Katerina,</t>
  </si>
  <si>
    <t>andonovkaterina@gmail.com</t>
  </si>
  <si>
    <t>https://www.instagram.com/kaikumusic/</t>
  </si>
  <si>
    <t>Haste</t>
  </si>
  <si>
    <t>david.fontaine@transbordeur.fr</t>
  </si>
  <si>
    <t>https://www.instagram.com/mrhaste/</t>
  </si>
  <si>
    <t>DV1</t>
  </si>
  <si>
    <t>https://www.instagram.com/dv1_club/?hl=en-gb</t>
  </si>
  <si>
    <t>Anarchy in the Club</t>
  </si>
  <si>
    <t>fabio@anarchyintheclub.com</t>
  </si>
  <si>
    <t>https://www.instagram.com/anarchyintheclub</t>
  </si>
  <si>
    <t>Les Etoiles, Paris</t>
  </si>
  <si>
    <t>franck@dlpev.com</t>
  </si>
  <si>
    <t>https://www.instagram.com/etoiles_paris/</t>
  </si>
  <si>
    <t>brockmann greg</t>
  </si>
  <si>
    <t>gregbrockmann@hotmail.com</t>
  </si>
  <si>
    <t>Hackney Wick</t>
  </si>
  <si>
    <t>Guillaume Momin</t>
  </si>
  <si>
    <t>guilhemmg@live.com</t>
  </si>
  <si>
    <t>https://www.instagram.com/number90bar/</t>
  </si>
  <si>
    <t>Butter Side Up</t>
  </si>
  <si>
    <t>https://www.instagram.com/butter_side_up/</t>
  </si>
  <si>
    <t>hughbailey@gmail.com</t>
  </si>
  <si>
    <t>Boogaloo (Liverpool)</t>
  </si>
  <si>
    <t>jack@boogalooevents.co.uk</t>
  </si>
  <si>
    <t>https://www.instagram.com/boogaloo_liv/</t>
  </si>
  <si>
    <t>dbartists</t>
  </si>
  <si>
    <t>jasmin@dbartists.net</t>
  </si>
  <si>
    <t>https://www.instagram.com/dbartists</t>
  </si>
  <si>
    <t>Electric Ballroom</t>
  </si>
  <si>
    <t>jbcmusicltd@gmail.com</t>
  </si>
  <si>
    <t>https://www.instagram.com/electricballroomcamden/</t>
  </si>
  <si>
    <t>Exploited Label, Germany</t>
  </si>
  <si>
    <t>Jens</t>
  </si>
  <si>
    <t>jens@exploitedghetto.de</t>
  </si>
  <si>
    <t>https://www.instagram.com/exploitedrec</t>
  </si>
  <si>
    <t>jerome.capitan@gmail.com</t>
  </si>
  <si>
    <t>Instytut, Poland</t>
  </si>
  <si>
    <t>Joanna</t>
  </si>
  <si>
    <t>joanna@groovecontrol.pl</t>
  </si>
  <si>
    <t>https://www.instagram.com/instytut.techno/?hl=en</t>
  </si>
  <si>
    <t>Kader</t>
  </si>
  <si>
    <t>kaderevents@outlook.com</t>
  </si>
  <si>
    <t>https://www.instagram.com/kader_music/</t>
  </si>
  <si>
    <t>Kai</t>
  </si>
  <si>
    <t>kai@thecolumbogroup.com</t>
  </si>
  <si>
    <t>https://www.instagram.com/the_columbo_group/?hl=en</t>
  </si>
  <si>
    <t>KELLER LABEL</t>
  </si>
  <si>
    <t>Lasse,</t>
  </si>
  <si>
    <t>lasse@keller-label.de</t>
  </si>
  <si>
    <t>https://www.instagram.com/kellerlabel/</t>
  </si>
  <si>
    <t>Fayer Music, Spain</t>
  </si>
  <si>
    <t>leo@imbernonmusic.com</t>
  </si>
  <si>
    <t>https://www.instagram.com/fayermusic/</t>
  </si>
  <si>
    <t>Bar 512, Tokyo</t>
  </si>
  <si>
    <t>Leonard</t>
  </si>
  <si>
    <t>leonardbagot@msn.com</t>
  </si>
  <si>
    <t>https://www.instagram.com/b.a.r.512.insta.okinawa/</t>
  </si>
  <si>
    <t>Classic Ibiza</t>
  </si>
  <si>
    <t>lisa@revival-productions.co.uk</t>
  </si>
  <si>
    <t>https://www.instagram.com/classic_ibiza/</t>
  </si>
  <si>
    <t>luc@junctionrecords.fr</t>
  </si>
  <si>
    <t>https://www.instagram.com/junctionrecords/</t>
  </si>
  <si>
    <t>BORDERLINE</t>
  </si>
  <si>
    <t>lucagmdj06@hotmail.it</t>
  </si>
  <si>
    <t>https://www.instagram.com/borderline/</t>
  </si>
  <si>
    <t>Frankfurt Underground</t>
  </si>
  <si>
    <t>markus.giersch@frankfurt-underground.info</t>
  </si>
  <si>
    <t>https://www.instagram.com/frankfurtunderground/</t>
  </si>
  <si>
    <t>Dublin City Block Party, Ireland</t>
  </si>
  <si>
    <t>Martin Smyth</t>
  </si>
  <si>
    <t>martin@archetype.ie</t>
  </si>
  <si>
    <t>https://www.instagram.com/internationalmusicsummitdubai/?hl=en</t>
  </si>
  <si>
    <t>Samhain festival, Ireland</t>
  </si>
  <si>
    <t>https://www.instagram.com/samhainfestival/</t>
  </si>
  <si>
    <t>Mashkov</t>
  </si>
  <si>
    <t xml:space="preserve">Mashkov, </t>
  </si>
  <si>
    <t>mashkov.dj@gmail.com</t>
  </si>
  <si>
    <t>https://www.instagram.com/mashkov/</t>
  </si>
  <si>
    <t>Makin Moves</t>
  </si>
  <si>
    <t>matt@makin-moves.co.uk</t>
  </si>
  <si>
    <t>https://www.instagram.com/makinmovesuk/</t>
  </si>
  <si>
    <t>Disturbance Dublin</t>
  </si>
  <si>
    <t>mauricemoran2012@gmail.com</t>
  </si>
  <si>
    <t>https://www.instagram.com/DisturbanceDublin</t>
  </si>
  <si>
    <t>Angels of Love, Naples</t>
  </si>
  <si>
    <t>maurizio@angelsoflove.it</t>
  </si>
  <si>
    <t>https://www.instagram.com/angelsoflovenapoli/?hl=en</t>
  </si>
  <si>
    <t>BERLINER Bar</t>
  </si>
  <si>
    <t xml:space="preserve">Maxim, </t>
  </si>
  <si>
    <t>maxim.sluga@gmail.com</t>
  </si>
  <si>
    <t>https://www.instagram.com/theberlinerbar/</t>
  </si>
  <si>
    <t>Be Massive</t>
  </si>
  <si>
    <t xml:space="preserve">Metha, </t>
  </si>
  <si>
    <t>methadj@gmail.com</t>
  </si>
  <si>
    <t>https://www.instagram.com/bemassive/</t>
  </si>
  <si>
    <t>Kometenmelodien, Berlin</t>
  </si>
  <si>
    <t>nikita@paperandironbooking.com</t>
  </si>
  <si>
    <r>
      <rPr>
        <rFont val="Arial"/>
        <color rgb="FF1155CC"/>
        <sz val="10.0"/>
        <u/>
      </rPr>
      <t>www.instagram.com/kometenmelodien</t>
    </r>
    <r>
      <rPr>
        <rFont val="Arial"/>
        <sz val="10.0"/>
      </rPr>
      <t xml:space="preserve"> </t>
    </r>
  </si>
  <si>
    <t>Delicalisten</t>
  </si>
  <si>
    <t xml:space="preserve">Nono, </t>
  </si>
  <si>
    <t>nono@delicalisten.com</t>
  </si>
  <si>
    <t>https://www.instagram.com/Delicalisten</t>
  </si>
  <si>
    <t>Get Up!</t>
  </si>
  <si>
    <t>oliver.raumklang@hotmail.de</t>
  </si>
  <si>
    <t>https://www.instagram.com/getupmusic/</t>
  </si>
  <si>
    <t>onnovanvelzen@mac.com</t>
  </si>
  <si>
    <t>https://www.instagram.com/babylon/</t>
  </si>
  <si>
    <t>CREVETTE RECORDS</t>
  </si>
  <si>
    <t>pim@crevetterecords.be</t>
  </si>
  <si>
    <t>https://www.instagram.com/crevetterecords</t>
  </si>
  <si>
    <t>Burek</t>
  </si>
  <si>
    <t xml:space="preserve">Pytzek, </t>
  </si>
  <si>
    <t>pytzek@gmail.com</t>
  </si>
  <si>
    <t>https://www.instagram.com/burekmusic/</t>
  </si>
  <si>
    <t>Bruits de la Passion</t>
  </si>
  <si>
    <t>Quentin,</t>
  </si>
  <si>
    <t>quentin.morlot@gmail.com</t>
  </si>
  <si>
    <t>https://www.instagram.com/bruitsdelapassion/</t>
  </si>
  <si>
    <t>BLOCKPARTY</t>
  </si>
  <si>
    <t>quinten909@gmail.com</t>
  </si>
  <si>
    <t>Macronite, Limerick</t>
  </si>
  <si>
    <t xml:space="preserve">Ruan, </t>
  </si>
  <si>
    <t>ruanflood@gmail.com</t>
  </si>
  <si>
    <t>https://www.instagram.com/macronite_ireland</t>
  </si>
  <si>
    <t>illicit, Dublin</t>
  </si>
  <si>
    <t>ryan.illicit@gmail.com</t>
  </si>
  <si>
    <t>https://www.instagram.com/ryan_hayden_illicit/?hl=en</t>
  </si>
  <si>
    <t xml:space="preserve">Samir, </t>
  </si>
  <si>
    <t>samir@away-berlin.de</t>
  </si>
  <si>
    <t>https://www.instagram.com/awaymusicbln/?hl=en</t>
  </si>
  <si>
    <t>Let It Bleed, Berlin</t>
  </si>
  <si>
    <t>scott247@gmail.com</t>
  </si>
  <si>
    <t>https://www.instagram.com/letitbleedberlin/</t>
  </si>
  <si>
    <t>https://letitroll.eu</t>
  </si>
  <si>
    <t>simon@happiness-therapy.com</t>
  </si>
  <si>
    <t xml:space="preserve">Sylvain, </t>
  </si>
  <si>
    <t>sylvain@happiness-therapy.com</t>
  </si>
  <si>
    <t>timschoordijk@gmail.com</t>
  </si>
  <si>
    <t>LOCO DOMINGO, Rotterdam</t>
  </si>
  <si>
    <t xml:space="preserve">Tofke, </t>
  </si>
  <si>
    <t>tofke@labyrinthproductions.be</t>
  </si>
  <si>
    <t>https://www.instagram.com/_loco_domingo/</t>
  </si>
  <si>
    <t>Tom Rio</t>
  </si>
  <si>
    <t>tom@justjack.org</t>
  </si>
  <si>
    <t>https://www.instagram.com/justjackbristol</t>
  </si>
  <si>
    <t>Cartulis Music, London</t>
  </si>
  <si>
    <t>https://www.instagram.com/cartulismusic/</t>
  </si>
  <si>
    <t>will@sense-live-music.com</t>
  </si>
  <si>
    <t>Bakery</t>
  </si>
  <si>
    <t xml:space="preserve">Yaks, </t>
  </si>
  <si>
    <t>yaks@bakeryevents.com</t>
  </si>
  <si>
    <t>https://www.instagram.com/bakery/</t>
  </si>
  <si>
    <t xml:space="preserve">Yvan, </t>
  </si>
  <si>
    <t>yvan@dv1-club.com</t>
  </si>
  <si>
    <t>Jerbéras</t>
  </si>
  <si>
    <t xml:space="preserve">FB, </t>
  </si>
  <si>
    <t>fb@jerberas.it</t>
  </si>
  <si>
    <t>Basic Moves</t>
  </si>
  <si>
    <t>michiel.claus@gmail.com</t>
  </si>
  <si>
    <t>https://www.instagram.com/basic_moves_walrus/?hl=en-gb</t>
  </si>
  <si>
    <t>stuart@themintclub.com</t>
  </si>
  <si>
    <t>camblorjerome@gmail.com</t>
  </si>
  <si>
    <t>Distrikt / Mint Fest</t>
  </si>
  <si>
    <t>Stuart Forsyth</t>
  </si>
  <si>
    <t xml:space="preserve">Foz, </t>
  </si>
  <si>
    <t>foz@distrikt.co.uk</t>
  </si>
  <si>
    <t>https://www.instagram.com/distriktbarleeds/</t>
  </si>
  <si>
    <t>https://ra.co/promoters/30521</t>
  </si>
  <si>
    <t>E1</t>
  </si>
  <si>
    <t>Fraser Bush</t>
  </si>
  <si>
    <t xml:space="preserve">Fraser, </t>
  </si>
  <si>
    <t>fraser.b.bush@gmail.com</t>
  </si>
  <si>
    <t>https://www.instagram.com/e1ldn/</t>
  </si>
  <si>
    <t>https://e1london.com</t>
  </si>
  <si>
    <t>Indigo Club, Istanbul</t>
  </si>
  <si>
    <t xml:space="preserve">Harun, </t>
  </si>
  <si>
    <t>harun@gigology.co</t>
  </si>
  <si>
    <t>https://www.instagram.com/indigoclubist/</t>
  </si>
  <si>
    <t>hernan_herrera@hotmail.com</t>
  </si>
  <si>
    <t>Lakota Club, Bristol</t>
  </si>
  <si>
    <t>James Haggart</t>
  </si>
  <si>
    <t>james.haggart@lakota.co.uk</t>
  </si>
  <si>
    <t>https://www.instagram.com/lakota.bristol/</t>
  </si>
  <si>
    <t>https://lakota.co.uk</t>
  </si>
  <si>
    <t>Conne Island /</t>
  </si>
  <si>
    <t>Jan</t>
  </si>
  <si>
    <t>jan@conne-island.de</t>
  </si>
  <si>
    <t>jerome.capital@gmail.com</t>
  </si>
  <si>
    <t>Joachim</t>
  </si>
  <si>
    <t>joachim@ampere-antwerp.be</t>
  </si>
  <si>
    <t>jon.lor@gmail.com</t>
  </si>
  <si>
    <t>https://www.instagram.com/wombtokyo</t>
  </si>
  <si>
    <t>Jorge Meehan</t>
  </si>
  <si>
    <t>jorge@jbmmusic.com</t>
  </si>
  <si>
    <t>Village Underground Club, London</t>
  </si>
  <si>
    <t>Jorge Nieto</t>
  </si>
  <si>
    <t>jorge@villageunderground.co.uk</t>
  </si>
  <si>
    <t>https://www.instagram.com/villageunderground/</t>
  </si>
  <si>
    <t>https://villageunderground.co.uk</t>
  </si>
  <si>
    <t>Julian Ueding</t>
  </si>
  <si>
    <t>julian@sisyphos-berlin.net</t>
  </si>
  <si>
    <t>Culture Box /</t>
  </si>
  <si>
    <t>Kenneth,</t>
  </si>
  <si>
    <t>kenneth@culture-box.com</t>
  </si>
  <si>
    <t>https://culturebox.dk</t>
  </si>
  <si>
    <t>Oval Space, London</t>
  </si>
  <si>
    <t xml:space="preserve">Lauren, </t>
  </si>
  <si>
    <t>lauren.stocking@gmail.com</t>
  </si>
  <si>
    <t>https://www.instagram.com/ovalspacelondon/</t>
  </si>
  <si>
    <t>https://ovalspace.co.uk</t>
  </si>
  <si>
    <t xml:space="preserve">Mahony, </t>
  </si>
  <si>
    <t>mahony@clubkristal.ro</t>
  </si>
  <si>
    <t>https://www.instagram.com/kristalclubro/</t>
  </si>
  <si>
    <t>https://www.instagram.com/kristalclubro/?hl=en</t>
  </si>
  <si>
    <t>marc.sntwn@gmail.com</t>
  </si>
  <si>
    <t>mattwickings@corsicastudios.com</t>
  </si>
  <si>
    <t>https://corsicastudios.com</t>
  </si>
  <si>
    <t>mike@subclub.co.uk</t>
  </si>
  <si>
    <t>Die Rakete, Nuremberg</t>
  </si>
  <si>
    <t>moritz@dierakete.com</t>
  </si>
  <si>
    <t>https://www.instagram.com/dierakete64/?hl=en</t>
  </si>
  <si>
    <t>https://ra.co/clubs/9726</t>
  </si>
  <si>
    <t>Munie,</t>
  </si>
  <si>
    <t>muniermartin@gmail.com</t>
  </si>
  <si>
    <t>Katerblau</t>
  </si>
  <si>
    <t xml:space="preserve">Mutlu, </t>
  </si>
  <si>
    <t>mutlu@katerblau.de</t>
  </si>
  <si>
    <t>https://katerblau.de</t>
  </si>
  <si>
    <t>Motion Club, Bristol</t>
  </si>
  <si>
    <t>natalie@motion-bristol.com</t>
  </si>
  <si>
    <t>https://www.instagram.com/motionbristol/</t>
  </si>
  <si>
    <t>https://motion-bristol.com</t>
  </si>
  <si>
    <t>Deaf Institute, Manchester (email bounced)</t>
  </si>
  <si>
    <t>Natalie Lea</t>
  </si>
  <si>
    <t>natalie@thedeafinstitute.co.uk</t>
  </si>
  <si>
    <t>https://www.instagram.com/deafinstitute/</t>
  </si>
  <si>
    <t>https://www.thedeafinstitute.co.uk/</t>
  </si>
  <si>
    <t>Niall Dempsey</t>
  </si>
  <si>
    <t>Niall@edenibiza.com</t>
  </si>
  <si>
    <t>peter@katerblau.de</t>
  </si>
  <si>
    <t>peter@melkweg.nl</t>
  </si>
  <si>
    <t>https://melkweg.nl</t>
  </si>
  <si>
    <t>Barraca</t>
  </si>
  <si>
    <t>rafa@barracamusic.com</t>
  </si>
  <si>
    <t>https://www.instagram.com/barraca_music/?hl=en</t>
  </si>
  <si>
    <t>https://ra.co/clubs/5380</t>
  </si>
  <si>
    <t>Le Rex, Paris</t>
  </si>
  <si>
    <t xml:space="preserve">Remy, </t>
  </si>
  <si>
    <t>remy.baiget@gmail.com</t>
  </si>
  <si>
    <t>https://www.instagram.com/legrandrex/</t>
  </si>
  <si>
    <t>Sinisa Sraga</t>
  </si>
  <si>
    <t xml:space="preserve">Sinisa, </t>
  </si>
  <si>
    <t>sinisa@virgomm.com</t>
  </si>
  <si>
    <t>https://www.instagram.com/clubpapaya/?hl=en</t>
  </si>
  <si>
    <t>https://papaya.com.hr</t>
  </si>
  <si>
    <t>Klub Verboten</t>
  </si>
  <si>
    <t xml:space="preserve">Slatki, </t>
  </si>
  <si>
    <t>slatki95@live.com</t>
  </si>
  <si>
    <t>https://www.instagram.com/klubverboten/</t>
  </si>
  <si>
    <t xml:space="preserve">Sraga, </t>
  </si>
  <si>
    <t>steffen@distillery.de</t>
  </si>
  <si>
    <t>Shane Graham</t>
  </si>
  <si>
    <t xml:space="preserve">Theaz, </t>
  </si>
  <si>
    <t>theaz@neuf.fr</t>
  </si>
  <si>
    <t>Le Rex Club, Paris</t>
  </si>
  <si>
    <t xml:space="preserve">Victorien, </t>
  </si>
  <si>
    <t>Victorien@rexclub.com</t>
  </si>
  <si>
    <t>https://www.instagram.com/legrandrex/?hl=en</t>
  </si>
  <si>
    <t>https://rexclub.com</t>
  </si>
  <si>
    <t>Drew</t>
  </si>
  <si>
    <t>will@lab11.co.uk</t>
  </si>
  <si>
    <t>yiannis@guababeachbar.com</t>
  </si>
  <si>
    <t>yiannis@you-nameit.com</t>
  </si>
  <si>
    <t>The Great Escape, UK</t>
  </si>
  <si>
    <t>https://www.instagram.com/greatescapefest/?hl=en</t>
  </si>
  <si>
    <t>https://greatescapefestival.com</t>
  </si>
  <si>
    <t>PollerWiesen Festival, Germany</t>
  </si>
  <si>
    <t>lars@pollerwiesen.org</t>
  </si>
  <si>
    <t>https://www.instagram.com/pollerwiesen/</t>
  </si>
  <si>
    <t>https://pollerwiesen.org</t>
  </si>
  <si>
    <t>AMP Lost &amp; Found, Malta</t>
  </si>
  <si>
    <t>Lyndsey</t>
  </si>
  <si>
    <t xml:space="preserve">Lyndsey, </t>
  </si>
  <si>
    <t>lyndsey.boggis@livenation.co.uk</t>
  </si>
  <si>
    <t>https://www.instagram.com/lostandfound.festival/?hl=en</t>
  </si>
  <si>
    <t xml:space="preserve">Mick, </t>
  </si>
  <si>
    <t>mick.kelly@livenation.se</t>
  </si>
  <si>
    <t>oli@mustardmedia.net</t>
  </si>
  <si>
    <t>Stag and Dagger, UK</t>
  </si>
  <si>
    <t>paul@pclpresents.com</t>
  </si>
  <si>
    <t>https://www.instagram.com/StagandDagger</t>
  </si>
  <si>
    <t>AVA Festival</t>
  </si>
  <si>
    <t>sarah@avafestival.com</t>
  </si>
  <si>
    <t>tom@teamlove.org</t>
  </si>
  <si>
    <t>https://loveboxfestival.com</t>
  </si>
  <si>
    <t>Wesley</t>
  </si>
  <si>
    <t>wesley.shearer@dfconcerts.co.uk</t>
  </si>
  <si>
    <t>jack@cirquedusoul.net</t>
  </si>
  <si>
    <t>kadar.tamas@emgmedia.hu</t>
  </si>
  <si>
    <t>Kate</t>
  </si>
  <si>
    <t>katejaneosler@hotmail.com</t>
  </si>
  <si>
    <t>Marvellous Island Festival, Paris</t>
  </si>
  <si>
    <t>laurent@marvellous-island.fr</t>
  </si>
  <si>
    <t>https://www.instagram.com/marvellousisland/</t>
  </si>
  <si>
    <t>Isle Of Summer</t>
  </si>
  <si>
    <t>Leslie,</t>
  </si>
  <si>
    <t>leslie@modern-amusement.de</t>
  </si>
  <si>
    <t>https://www.instagram.com/isleofsummer/</t>
  </si>
  <si>
    <t>https://isleofwightfestival.com</t>
  </si>
  <si>
    <t>michiel@amsterdamopenair.nl</t>
  </si>
  <si>
    <t xml:space="preserve">Mikey, </t>
  </si>
  <si>
    <t>mikey@mintfestival.co.uk</t>
  </si>
  <si>
    <t>rob@kala.al</t>
  </si>
  <si>
    <t>https://kalafestival.com</t>
  </si>
  <si>
    <t>sarah@meadowsinthemountains.com</t>
  </si>
  <si>
    <t>https://meadowsinthemountains.com</t>
  </si>
  <si>
    <t xml:space="preserve">Sophien, </t>
  </si>
  <si>
    <t>sophien@vibes-agency.com</t>
  </si>
  <si>
    <t>https://mayamusicfestival.com</t>
  </si>
  <si>
    <t>Mystic Garden, Netherlands</t>
  </si>
  <si>
    <t>tania@faul.nl</t>
  </si>
  <si>
    <t>https://www.instagram.com/mysticgardenfestival/</t>
  </si>
  <si>
    <t>https://gottwood.co.uk</t>
  </si>
  <si>
    <t>tomcarpenter@gottwood.co.uk</t>
  </si>
  <si>
    <r>
      <rPr>
        <rFont val="Arial"/>
        <b/>
        <color rgb="FF000000"/>
        <sz val="10.0"/>
        <u/>
      </rPr>
      <t>EFOTT Festival</t>
    </r>
    <r>
      <rPr>
        <rFont val="Arial"/>
        <b/>
        <color rgb="FF000000"/>
        <sz val="10.0"/>
        <u/>
      </rPr>
      <t>, Hungary</t>
    </r>
  </si>
  <si>
    <t>Vivien HorvathFanny Heckman (head of PR)</t>
  </si>
  <si>
    <t>horvath.vivien@efott.hu</t>
  </si>
  <si>
    <t>https://www.instagram.com/efott_official/?hl=en-gb</t>
  </si>
  <si>
    <t>https://efott.hu</t>
  </si>
  <si>
    <t>Ian</t>
  </si>
  <si>
    <t>ian@imemusic.co.uk</t>
  </si>
  <si>
    <t>james@nvsmusicgroup.com</t>
  </si>
  <si>
    <t>Y Not, UK</t>
  </si>
  <si>
    <t>jason@countoften.com</t>
  </si>
  <si>
    <t>https://www.instagram.com/zoukout_official/</t>
  </si>
  <si>
    <t>https://ynotfestival.com</t>
  </si>
  <si>
    <t>Panorama Music Festival, New York</t>
  </si>
  <si>
    <t>Kyle,</t>
  </si>
  <si>
    <t>kyle@goldenvoice.com</t>
  </si>
  <si>
    <t>https://www.instagram.com/panoramanyc/?hl=en</t>
  </si>
  <si>
    <t xml:space="preserve">Lachie, </t>
  </si>
  <si>
    <t>lachie@noisilyfestival.com</t>
  </si>
  <si>
    <t>Beats For Love</t>
  </si>
  <si>
    <t>martin@b4l.cz</t>
  </si>
  <si>
    <t>https://www.instagram.com/beatsforlove.cz</t>
  </si>
  <si>
    <t>https://beatsforlove.cz</t>
  </si>
  <si>
    <t>matt.harrap@truckfestival.com</t>
  </si>
  <si>
    <t xml:space="preserve">Michal, </t>
  </si>
  <si>
    <t>michal@pohodafestival.sk</t>
  </si>
  <si>
    <t>Junction2, London</t>
  </si>
  <si>
    <t>paul@amaad.co.uk</t>
  </si>
  <si>
    <t>https://www.instagram.com/junction_2/</t>
  </si>
  <si>
    <t>https://junction2.london</t>
  </si>
  <si>
    <t>Beat-Herder</t>
  </si>
  <si>
    <t xml:space="preserve">Rachel, </t>
  </si>
  <si>
    <t>rachel@brick-london.com</t>
  </si>
  <si>
    <t>https://www.instagram.com/beat_herder/</t>
  </si>
  <si>
    <t>https://beat-herder.co.uk</t>
  </si>
  <si>
    <t xml:space="preserve">Robby, </t>
  </si>
  <si>
    <t>robby@bestival.net</t>
  </si>
  <si>
    <t>https://campbestival.net</t>
  </si>
  <si>
    <t>Love Family Park, Germany</t>
  </si>
  <si>
    <t>https://www.instagram.com/lovefamilypark/</t>
  </si>
  <si>
    <t>sam.harris@truckfestival.com</t>
  </si>
  <si>
    <t>Melt Festival, Germany</t>
  </si>
  <si>
    <t xml:space="preserve">Shoreder, </t>
  </si>
  <si>
    <t>schroeder@ferropolis.de</t>
  </si>
  <si>
    <t>https://www.instagram.com/meltfestival/</t>
  </si>
  <si>
    <t xml:space="preserve">Sk, </t>
  </si>
  <si>
    <t>sk@lichtscheu.com</t>
  </si>
  <si>
    <t>will@amaad.co.uk</t>
  </si>
  <si>
    <r>
      <rPr>
        <rFont val="Arial"/>
        <b/>
        <color rgb="FF000000"/>
        <sz val="10.0"/>
        <u/>
      </rPr>
      <t>Bludot Festival</t>
    </r>
    <r>
      <rPr>
        <rFont val="Arial"/>
        <b/>
        <color rgb="FF000000"/>
        <sz val="10.0"/>
        <u/>
      </rPr>
      <t>, Macclesfield</t>
    </r>
  </si>
  <si>
    <t>will@fromthefields.co.uk</t>
  </si>
  <si>
    <t>Sound Waves, Portugal</t>
  </si>
  <si>
    <t xml:space="preserve">Wilson, </t>
  </si>
  <si>
    <t>wilson@groovesproductions.com</t>
  </si>
  <si>
    <t>https://www.instagram.com/soundwavesfest/</t>
  </si>
  <si>
    <t>https://soundwaves-festival.com</t>
  </si>
  <si>
    <t xml:space="preserve">Gustavo, </t>
  </si>
  <si>
    <t>gustavo@madeofyou.pt</t>
  </si>
  <si>
    <t>jeff@locknloadevents.com</t>
  </si>
  <si>
    <t>jo.bennet@livenation.co.uk</t>
  </si>
  <si>
    <t>Leeds Festival, Leeds, UK</t>
  </si>
  <si>
    <t>https://www.instagram.com/leedsfestivalofficial</t>
  </si>
  <si>
    <t>https://lesardentes.be</t>
  </si>
  <si>
    <t>Boardmasters</t>
  </si>
  <si>
    <t>Katy</t>
  </si>
  <si>
    <t>katy@sw1productions.co.uk</t>
  </si>
  <si>
    <t>https://www.instagram.com/boardmastersfestival/</t>
  </si>
  <si>
    <t>https://boardmasters.com</t>
  </si>
  <si>
    <t>kevin@glitchfestival.com</t>
  </si>
  <si>
    <r>
      <rPr>
        <rFont val="Arial"/>
        <b/>
        <color rgb="FF000000"/>
        <sz val="10.0"/>
        <u/>
      </rPr>
      <t>Fest Festival</t>
    </r>
    <r>
      <rPr>
        <rFont val="Arial"/>
        <b/>
        <color rgb="FF000000"/>
        <sz val="10.0"/>
        <u/>
      </rPr>
      <t>, Poland</t>
    </r>
  </si>
  <si>
    <t>https://www.instagram.com/fest_festival/?hl=en</t>
  </si>
  <si>
    <t xml:space="preserve">Lak, </t>
  </si>
  <si>
    <t>lak@boomtownfair.co.uk</t>
  </si>
  <si>
    <t>Wildlands Festival, UK</t>
  </si>
  <si>
    <t>https://www.instagram.com/wildlandsfestival/</t>
  </si>
  <si>
    <t>https://wildlandsfestival.com.au</t>
  </si>
  <si>
    <t>lucas@luxlsdconsulting.com</t>
  </si>
  <si>
    <t>https://www.instagram.com/plageselectro/</t>
  </si>
  <si>
    <t>https://lesplageselectroniques.com</t>
  </si>
  <si>
    <t>Sea Dance Festival, Montenegro</t>
  </si>
  <si>
    <t>https://www.instagram.com/seadancefestival/?hl=en</t>
  </si>
  <si>
    <t>https://seadancefestival.me</t>
  </si>
  <si>
    <t xml:space="preserve">Martijn, </t>
  </si>
  <si>
    <t>martijn@id-t.com</t>
  </si>
  <si>
    <t>Ollie</t>
  </si>
  <si>
    <t xml:space="preserve">Olliet, </t>
  </si>
  <si>
    <t>olliet@thecolumbogroup.com</t>
  </si>
  <si>
    <t>pascal.moskopp@i-motion.ag</t>
  </si>
  <si>
    <t>rob@easternelectrics.com</t>
  </si>
  <si>
    <t>rob@locknloadevents.com</t>
  </si>
  <si>
    <t>robby@sundaybest.net</t>
  </si>
  <si>
    <t>Waterworks Festival, London</t>
  </si>
  <si>
    <t>Simon Denby</t>
  </si>
  <si>
    <t>simon@percolatemusic.co.uk</t>
  </si>
  <si>
    <t>https://www.instagram.com/waterworksldn/?hl=en</t>
  </si>
  <si>
    <t>https://waterworksfestival.com</t>
  </si>
  <si>
    <t>Belladrum</t>
  </si>
  <si>
    <t>Steve@kilimanjarolive.co.uk</t>
  </si>
  <si>
    <t>https://www.instagram.com/belladrumfestival/</t>
  </si>
  <si>
    <t>https://belladrum.co.uk</t>
  </si>
  <si>
    <t>Suvi Kallio</t>
  </si>
  <si>
    <t xml:space="preserve">Suvi, </t>
  </si>
  <si>
    <t>suvi@flowfestival.com</t>
  </si>
  <si>
    <t>https://flowfestival.com</t>
  </si>
  <si>
    <t>tim@loveland.nl</t>
  </si>
  <si>
    <t>Into The Woods Festival</t>
  </si>
  <si>
    <t>timo@intothewoodsfestival.nl</t>
  </si>
  <si>
    <t>tom.vanwijk@id-t.com</t>
  </si>
  <si>
    <t>Zlatana</t>
  </si>
  <si>
    <t>zlatana@lovefest.rs</t>
  </si>
  <si>
    <t>ION Festival, Albania</t>
  </si>
  <si>
    <t>https://www.instagram.com/ionfestival/</t>
  </si>
  <si>
    <r>
      <rPr>
        <rFont val="Arial"/>
        <b/>
        <color rgb="FF000000"/>
        <sz val="10.0"/>
        <u/>
      </rPr>
      <t>End Of The Road</t>
    </r>
    <r>
      <rPr>
        <rFont val="Arial"/>
        <b/>
        <color rgb="FF000000"/>
        <sz val="10.0"/>
        <u/>
      </rPr>
      <t>, UK</t>
    </r>
  </si>
  <si>
    <t>Joana</t>
  </si>
  <si>
    <t>joana@endoftheroadfestival.com</t>
  </si>
  <si>
    <t>https://www.instagram.com/endoftheroad/</t>
  </si>
  <si>
    <t>https://endoftheroadfestival.com</t>
  </si>
  <si>
    <t xml:space="preserve">Kurt, </t>
  </si>
  <si>
    <t>kurt@youandmemusic.co.uk</t>
  </si>
  <si>
    <t xml:space="preserve">Noah, </t>
  </si>
  <si>
    <t>Noahball@outlookfestival.com</t>
  </si>
  <si>
    <t>FLY Open Air, UK</t>
  </si>
  <si>
    <t>tom@flyevents.co.uk</t>
  </si>
  <si>
    <t>https://www.instagram.com/openairfly/?hl=en</t>
  </si>
  <si>
    <t>https://www.instagram.com/osloworld</t>
  </si>
  <si>
    <t>thomas@workisplay.de</t>
  </si>
  <si>
    <t>fernandez.kevin07@gmail.com</t>
  </si>
  <si>
    <t>Polaris Festival, Switzerland</t>
  </si>
  <si>
    <t>Jeremy</t>
  </si>
  <si>
    <t>jeremy@polarisfestival.ch</t>
  </si>
  <si>
    <t>https://www.instagram.com/polarisfestival/?hl=en</t>
  </si>
  <si>
    <t>https://polarisfestival.ch</t>
  </si>
  <si>
    <t>Festival Sudoeste TMN</t>
  </si>
  <si>
    <t>Joao</t>
  </si>
  <si>
    <t>joaomglx@gmail.com</t>
  </si>
  <si>
    <t>https://www.instagram.com/festivalsudoeste/</t>
  </si>
  <si>
    <t>https://fib.es</t>
  </si>
  <si>
    <t>Weekend Festival, Finland</t>
  </si>
  <si>
    <t>https://weekendfestival.com</t>
  </si>
  <si>
    <t>Lee Pennington</t>
  </si>
  <si>
    <t>lee@thezooproject.com</t>
  </si>
  <si>
    <t>Extrema Outdoor</t>
  </si>
  <si>
    <t xml:space="preserve">Lomme, </t>
  </si>
  <si>
    <t>lomme@extrema.be</t>
  </si>
  <si>
    <t>The Soul Town Festival, UK</t>
  </si>
  <si>
    <t>lucy_bateman22@hotmail.co.uk</t>
  </si>
  <si>
    <t>https://www.instagram.com/soultownfestival/?hl=en</t>
  </si>
  <si>
    <t xml:space="preserve">Maxie, </t>
  </si>
  <si>
    <t>maxie.kurzke@gmail.com</t>
  </si>
  <si>
    <t>Tripping, Israel</t>
  </si>
  <si>
    <t>https://www.instagram.com/the.tripping/</t>
  </si>
  <si>
    <t>Forbidden Fruit Festival</t>
  </si>
  <si>
    <t xml:space="preserve">Robbie, </t>
  </si>
  <si>
    <t>rbutler@pod.ie</t>
  </si>
  <si>
    <t>Tunes in the Dunes, UK</t>
  </si>
  <si>
    <t>Tommy Job</t>
  </si>
  <si>
    <t>t.job@the-wateringhole.co.uk</t>
  </si>
  <si>
    <t>https://www.instagram.com/tunes_in_the_dunes/?hl=en</t>
  </si>
  <si>
    <t>https://tunesinthedunes.co.uk</t>
  </si>
  <si>
    <t>Kaluna Beach Club, Tenerife</t>
  </si>
  <si>
    <t>Jacob Padilla</t>
  </si>
  <si>
    <t>Jacobo</t>
  </si>
  <si>
    <t>jacobopadilla@kalunabeachclub.com</t>
  </si>
  <si>
    <t>https://www.instagram.com/kalunabeachclub/</t>
  </si>
  <si>
    <t>Spain (Mallorca)</t>
  </si>
  <si>
    <t>Gecko Beach Club</t>
  </si>
  <si>
    <t>Justin</t>
  </si>
  <si>
    <t xml:space="preserve">justin.pardon@gmail.com </t>
  </si>
  <si>
    <t>https://www.instagram.com/geckobeachclub/</t>
  </si>
  <si>
    <t>justin@gc-property.com</t>
  </si>
  <si>
    <t>Shalvata, Israel</t>
  </si>
  <si>
    <t xml:space="preserve">Omrisimo, </t>
  </si>
  <si>
    <t>omrisimo@gmail.com</t>
  </si>
  <si>
    <t>https://www.instagram.com/shalvatatelaviv/?hl=en</t>
  </si>
  <si>
    <t>Broadwick Live (big promoters)</t>
  </si>
  <si>
    <t>Ebony</t>
  </si>
  <si>
    <t xml:space="preserve">Ebony, </t>
  </si>
  <si>
    <t>ebony.rhineyjames@broadwicklive.com</t>
  </si>
  <si>
    <t>https://www.instagram.com/broadwicklive/</t>
  </si>
  <si>
    <t>https://broadwicklive.com/</t>
  </si>
  <si>
    <t>Lx Music, Lisbon</t>
  </si>
  <si>
    <t>geral@lxmusic.org</t>
  </si>
  <si>
    <t>https://www.instagram.com/lxmusicevents/</t>
  </si>
  <si>
    <t>Secretsundaze, London</t>
  </si>
  <si>
    <t>Giles Smith</t>
  </si>
  <si>
    <t xml:space="preserve">Giles, </t>
  </si>
  <si>
    <t>gilessmith@gmail.com</t>
  </si>
  <si>
    <t>https://www.instagram.com/secretsundaze/?hl=en</t>
  </si>
  <si>
    <t>Balamii, London</t>
  </si>
  <si>
    <t>james@balamii.com</t>
  </si>
  <si>
    <t>https://www.instagram.com/balamii/</t>
  </si>
  <si>
    <t>James Priestley</t>
  </si>
  <si>
    <t>Space, Ibiza</t>
  </si>
  <si>
    <t>Juan Arenas</t>
  </si>
  <si>
    <t>Jarenas</t>
  </si>
  <si>
    <t>jarenas@spaceibiza.com</t>
  </si>
  <si>
    <t>Jazz,</t>
  </si>
  <si>
    <t>jazz@fm-artists.com</t>
  </si>
  <si>
    <t>Bloop, Lisbon</t>
  </si>
  <si>
    <t>joaommgoncalves@gmail.com</t>
  </si>
  <si>
    <t>https://www.instagram.com/blooprecordings/</t>
  </si>
  <si>
    <t>X-OFF Productions, Berlin</t>
  </si>
  <si>
    <t>johnlangan@zoukclub.com</t>
  </si>
  <si>
    <t>Live From Earth, Germany</t>
  </si>
  <si>
    <t>max@livefromearth.de</t>
  </si>
  <si>
    <t>https://www.instagram.com/live_from_earth/</t>
  </si>
  <si>
    <t>Rumors, Ibiza</t>
  </si>
  <si>
    <t>https://www.instagram.com/rumorsonthedancefloor/?hl=en</t>
  </si>
  <si>
    <t>Do Not Sleep</t>
  </si>
  <si>
    <t xml:space="preserve">Niel, </t>
  </si>
  <si>
    <t>https://www.instagram.com/donotsleepibiza/</t>
  </si>
  <si>
    <t>Cafe Mambo Ibiza</t>
  </si>
  <si>
    <t>Pablo del Campo</t>
  </si>
  <si>
    <t>pablo@mambolandagency.com</t>
  </si>
  <si>
    <t>https://www.instagram.com/cafemamboibiza/</t>
  </si>
  <si>
    <t>Paradise Ibiza</t>
  </si>
  <si>
    <t xml:space="preserve">Parker, </t>
  </si>
  <si>
    <t>parker@fm-artists.com</t>
  </si>
  <si>
    <t>London Warehouse Events, London</t>
  </si>
  <si>
    <t>Will Harold</t>
  </si>
  <si>
    <t>will@londonwarehouseevents.co.uk</t>
  </si>
  <si>
    <t>Circus</t>
  </si>
  <si>
    <t>Yousef</t>
  </si>
  <si>
    <t xml:space="preserve">Yousef, </t>
  </si>
  <si>
    <t>yousefcircus@gmail.com</t>
  </si>
  <si>
    <t>https://www.instagram.com/circusmusic/</t>
  </si>
  <si>
    <t>Backspace (Germany)</t>
  </si>
  <si>
    <r>
      <rPr>
        <color rgb="FF1155CC"/>
        <u/>
      </rPr>
      <t>backspace.events@gmail.com</t>
    </r>
  </si>
  <si>
    <r>
      <rPr>
        <color rgb="FF1155CC"/>
        <u/>
      </rPr>
      <t>https://instagram.com/backspace_events</t>
    </r>
  </si>
  <si>
    <t>B@ldhe@d (UK)</t>
  </si>
  <si>
    <r>
      <rPr>
        <color rgb="FF1155CC"/>
        <u/>
      </rPr>
      <t>baldhead.events@gmail.com</t>
    </r>
  </si>
  <si>
    <r>
      <rPr>
        <color rgb="FF1155CC"/>
        <u/>
      </rPr>
      <t>https://instagram.com/baldhead.events</t>
    </r>
  </si>
  <si>
    <t>Ballers (UK)</t>
  </si>
  <si>
    <r>
      <rPr>
        <color rgb="FF1155CC"/>
        <u/>
      </rPr>
      <t>ballerseventsuk@gmail.com</t>
    </r>
  </si>
  <si>
    <r>
      <rPr>
        <color rgb="FF1155CC"/>
        <u/>
      </rPr>
      <t>https://instagram.com/ballerseventsuk</t>
    </r>
  </si>
  <si>
    <t>Basic Movement (Berlin)</t>
  </si>
  <si>
    <r>
      <rPr>
        <color rgb="FF1155CC"/>
        <u/>
      </rPr>
      <t>basicmovement@gmail.com</t>
    </r>
  </si>
  <si>
    <r>
      <rPr>
        <color rgb="FF1155CC"/>
        <u/>
      </rPr>
      <t>https://instagram.com/basicmovement_berlin</t>
    </r>
  </si>
  <si>
    <t>Basil Collective (London)</t>
  </si>
  <si>
    <r>
      <rPr>
        <color rgb="FF1155CC"/>
        <u/>
      </rPr>
      <t>basilcollectiveuk@gmail.com</t>
    </r>
  </si>
  <si>
    <r>
      <rPr>
        <color rgb="FF1155CC"/>
        <u/>
      </rPr>
      <t>https://instagram.com/basilcollective</t>
    </r>
  </si>
  <si>
    <t>B_Low (Germany)</t>
  </si>
  <si>
    <r>
      <rPr>
        <color rgb="FF1155CC"/>
        <u/>
      </rPr>
      <t>booking@b-low.de</t>
    </r>
  </si>
  <si>
    <r>
      <rPr>
        <color rgb="FF1155CC"/>
        <u/>
      </rPr>
      <t>https://instagram.com/b_low.events</t>
    </r>
  </si>
  <si>
    <t>Back In Live (France)</t>
  </si>
  <si>
    <r>
      <rPr>
        <color rgb="FF1155CC"/>
        <u/>
      </rPr>
      <t>contact@backinlive.fr</t>
    </r>
  </si>
  <si>
    <r>
      <rPr>
        <color rgb="FF1155CC"/>
        <u/>
      </rPr>
      <t>https://instagram.com/backinlive</t>
    </r>
  </si>
  <si>
    <t>Baldoria Events (Italy)</t>
  </si>
  <si>
    <r>
      <rPr>
        <color rgb="FF1155CC"/>
        <u/>
      </rPr>
      <t>info@baldoriaevents.com</t>
    </r>
  </si>
  <si>
    <r>
      <rPr>
        <color rgb="FF1155CC"/>
        <u/>
      </rPr>
      <t>https://instagram.com/baldoriaevents</t>
    </r>
  </si>
  <si>
    <t>Bass Couture (Prague)</t>
  </si>
  <si>
    <r>
      <rPr>
        <color rgb="FF1155CC"/>
        <u/>
      </rPr>
      <t>info@basscouture.cz</t>
    </r>
  </si>
  <si>
    <r>
      <rPr>
        <color rgb="FF1155CC"/>
        <u/>
      </rPr>
      <t>https://instagram.com/basscouture</t>
    </r>
  </si>
  <si>
    <t>Balance Entertainment (Croatia)</t>
  </si>
  <si>
    <r>
      <rPr>
        <color rgb="FF1155CC"/>
        <u/>
      </rPr>
      <t>info@balance.hr</t>
    </r>
  </si>
  <si>
    <r>
      <rPr>
        <color rgb="FF1155CC"/>
        <u/>
      </rPr>
      <t>https://instagram.com/balance_entertainment</t>
    </r>
  </si>
  <si>
    <t>B&amp;T Venture UG (Germany)</t>
  </si>
  <si>
    <r>
      <rPr>
        <color rgb="FF1155CC"/>
        <u/>
      </rPr>
      <t>office@bt-venture.de</t>
    </r>
  </si>
  <si>
    <r>
      <rPr>
        <color rgb="FF1155CC"/>
        <u/>
      </rPr>
      <t>https://instagram.com/btventure.ug</t>
    </r>
  </si>
  <si>
    <r>
      <rPr>
        <color rgb="FF1155CC"/>
        <u/>
      </rPr>
      <t>info@awkwardlysocial.co</t>
    </r>
  </si>
  <si>
    <r>
      <rPr>
        <color rgb="FF1155CC"/>
        <u/>
      </rPr>
      <t>https://instagram.com/awkwardlysocial</t>
    </r>
  </si>
  <si>
    <t>Balance FM (Croatia)</t>
  </si>
  <si>
    <r>
      <rPr>
        <color rgb="FF1155CC"/>
        <u/>
      </rPr>
      <t>balancefm@gmail.com</t>
    </r>
  </si>
  <si>
    <r>
      <rPr>
        <color rgb="FF1155CC"/>
        <u/>
      </rPr>
      <t>https://instagram.com/balancefm</t>
    </r>
  </si>
  <si>
    <t>Lux Frágil (Lisbon)</t>
  </si>
  <si>
    <t>Virage (Paris)</t>
  </si>
  <si>
    <r>
      <rPr>
        <color rgb="FF1155CC"/>
        <sz val="10.0"/>
        <u/>
      </rPr>
      <t>ankali@anka.li</t>
    </r>
  </si>
  <si>
    <r>
      <rPr>
        <color rgb="FF1155CC"/>
        <sz val="10.0"/>
        <u/>
      </rPr>
      <t>https://instagram.com/ankali_club</t>
    </r>
  </si>
  <si>
    <r>
      <rPr>
        <color rgb="FF1155CC"/>
        <sz val="10.0"/>
        <u/>
      </rPr>
      <t>https://instagram.com/arenaclubberlin</t>
    </r>
  </si>
  <si>
    <r>
      <rPr>
        <color rgb="FF1155CC"/>
        <sz val="10.0"/>
        <u/>
      </rPr>
      <t>https://instagram.com/antrakt.club</t>
    </r>
  </si>
  <si>
    <t>Subcultur (Nijmegen)</t>
  </si>
  <si>
    <t>Warehouse ’92 Edinburgh</t>
  </si>
  <si>
    <t>Events@flyevents.co.uk</t>
  </si>
  <si>
    <r>
      <rPr>
        <rFont val="Arial"/>
        <color rgb="FF1155CC"/>
        <u/>
      </rPr>
      <t>info@thewarehouseproject.com</t>
    </r>
  </si>
  <si>
    <t>Atak (Netherlands)</t>
  </si>
  <si>
    <r>
      <rPr>
        <color rgb="FF1155CC"/>
        <sz val="10.0"/>
        <u/>
      </rPr>
      <t>atak@atak.nl</t>
    </r>
  </si>
  <si>
    <r>
      <rPr>
        <color rgb="FF1155CC"/>
        <sz val="10.0"/>
        <u/>
      </rPr>
      <t>https://instagram.com/atak_events</t>
    </r>
  </si>
  <si>
    <t>Glasshouse Bristol</t>
  </si>
  <si>
    <r>
      <rPr>
        <rFont val="Arial"/>
        <color rgb="FF1155CC"/>
        <u/>
      </rPr>
      <t>boxoffice@theglasshouseicm.org</t>
    </r>
  </si>
  <si>
    <t>Artheater, Cologne</t>
  </si>
  <si>
    <r>
      <rPr>
        <color rgb="FF1155CC"/>
        <sz val="10.0"/>
        <u/>
      </rPr>
      <t>club@artheater.de</t>
    </r>
  </si>
  <si>
    <r>
      <rPr>
        <color rgb="FF1155CC"/>
        <sz val="10.0"/>
        <u/>
      </rPr>
      <t>https://instagram.com/artheater_koeln</t>
    </r>
  </si>
  <si>
    <t>Club OST</t>
  </si>
  <si>
    <r>
      <rPr>
        <rFont val="Arial"/>
        <color rgb="FF1155CC"/>
        <u/>
      </rPr>
      <t>contact@clubost.de</t>
    </r>
  </si>
  <si>
    <t>Maxim's</t>
  </si>
  <si>
    <t xml:space="preserve">Eduoard, </t>
  </si>
  <si>
    <t>edouard.rossetto@gmail.com</t>
  </si>
  <si>
    <t>Eric AAAen</t>
  </si>
  <si>
    <t>eric@districtliverpool.uk</t>
  </si>
  <si>
    <t>Faktory</t>
  </si>
  <si>
    <t>Fred</t>
  </si>
  <si>
    <t>Folafsson,</t>
  </si>
  <si>
    <t>folafsson@icloud.com</t>
  </si>
  <si>
    <t>House Party</t>
  </si>
  <si>
    <t>francoisantico@hotmail.com</t>
  </si>
  <si>
    <t>L'Epicerie Moderne</t>
  </si>
  <si>
    <t xml:space="preserve">G, </t>
  </si>
  <si>
    <t>gbaumans@hotmail.com</t>
  </si>
  <si>
    <t>Latexx</t>
  </si>
  <si>
    <t>giacomo.gentiletti@gmail.com</t>
  </si>
  <si>
    <t>Gnezdo Bar /</t>
  </si>
  <si>
    <t xml:space="preserve">Gnez, </t>
  </si>
  <si>
    <t>gnezdocat@gmail.com</t>
  </si>
  <si>
    <t xml:space="preserve">Gytis, </t>
  </si>
  <si>
    <t>gytis@mankablys.lt</t>
  </si>
  <si>
    <t>Le Paris Paris Club</t>
  </si>
  <si>
    <t xml:space="preserve">Hadrien, </t>
  </si>
  <si>
    <t>hadrien@parisparisclub.com</t>
  </si>
  <si>
    <t>E Werk, Berlin</t>
  </si>
  <si>
    <t xml:space="preserve">Holger, </t>
  </si>
  <si>
    <t>holger.watzka@e-werk.de</t>
  </si>
  <si>
    <t>https://ra.co/clubs/2491</t>
  </si>
  <si>
    <t>iannuzzi.marco@gmail.com</t>
  </si>
  <si>
    <t>audiotheque (Switzerland)</t>
  </si>
  <si>
    <r>
      <rPr>
        <color rgb="FF1155CC"/>
        <sz val="10.0"/>
        <u/>
      </rPr>
      <t>info@audiotheque.ch</t>
    </r>
  </si>
  <si>
    <r>
      <rPr>
        <color rgb="FF1155CC"/>
        <sz val="10.0"/>
        <u/>
      </rPr>
      <t>https://instagram.com/audiotheque.ch</t>
    </r>
  </si>
  <si>
    <t>Jaeger (Oslo)</t>
  </si>
  <si>
    <r>
      <rPr>
        <rFont val="Arial"/>
        <color rgb="FF1155CC"/>
        <u/>
      </rPr>
      <t>info@jaegeroslo.no</t>
    </r>
  </si>
  <si>
    <t>Pickle Factory (London)</t>
  </si>
  <si>
    <r>
      <rPr>
        <rFont val="Arial"/>
        <color rgb="FF1155CC"/>
        <u/>
      </rPr>
      <t>info@picklefactory.co</t>
    </r>
  </si>
  <si>
    <t>Studio Amore</t>
  </si>
  <si>
    <r>
      <rPr>
        <rFont val="Arial"/>
        <color rgb="FF1155CC"/>
        <u/>
      </rPr>
      <t>info@studio-amore.de</t>
    </r>
  </si>
  <si>
    <t>Covert Interests, Slovakia</t>
  </si>
  <si>
    <t>jan.pagerka@accenture.com</t>
  </si>
  <si>
    <t>https://ra.co/promoters/14439</t>
  </si>
  <si>
    <t>Per Lakso</t>
  </si>
  <si>
    <t xml:space="preserve">Jeppe, </t>
  </si>
  <si>
    <t>jeppe.dalhoff@gmail.com</t>
  </si>
  <si>
    <t>Dattera</t>
  </si>
  <si>
    <t>Joost</t>
  </si>
  <si>
    <t>joost@clubbasis.nl</t>
  </si>
  <si>
    <t>Hans Bunte (Freiburg)</t>
  </si>
  <si>
    <t>jule@hans-bunte.de</t>
  </si>
  <si>
    <t>Juri</t>
  </si>
  <si>
    <t xml:space="preserve">Juri, </t>
  </si>
  <si>
    <t>juri@claire.nl</t>
  </si>
  <si>
    <t>Beat BBQ</t>
  </si>
  <si>
    <t>liamgray22@hotmail.com</t>
  </si>
  <si>
    <t>https://ra.co/promoters/21343</t>
  </si>
  <si>
    <t>Le Regine</t>
  </si>
  <si>
    <t>lionel@laclique.fr</t>
  </si>
  <si>
    <t>Electrocapital</t>
  </si>
  <si>
    <t xml:space="preserve">Lukasz, </t>
  </si>
  <si>
    <t>lukasz.swierkowski@gmail.com</t>
  </si>
  <si>
    <t>Clinic, Helsinki</t>
  </si>
  <si>
    <t xml:space="preserve">Marko, </t>
  </si>
  <si>
    <t>marko@clinic.fi</t>
  </si>
  <si>
    <t>Le Quai</t>
  </si>
  <si>
    <t>martin.lonyot@gmail.com</t>
  </si>
  <si>
    <t>Gianpula /</t>
  </si>
  <si>
    <t>mdegiorgio@gianpula.com</t>
  </si>
  <si>
    <t>https://www.instagram.com/gianpulamalta</t>
  </si>
  <si>
    <t>Lamania</t>
  </si>
  <si>
    <t>mihai@lamania.ro</t>
  </si>
  <si>
    <t>Klub 20/44 /</t>
  </si>
  <si>
    <t xml:space="preserve">Milovo, </t>
  </si>
  <si>
    <t>milivojebozovic@gmail.com</t>
  </si>
  <si>
    <t>https://klub2044.rs</t>
  </si>
  <si>
    <t>Leporelo_FM</t>
  </si>
  <si>
    <t xml:space="preserve">Milos, </t>
  </si>
  <si>
    <t>milos.fedor@gmail.com</t>
  </si>
  <si>
    <t>Auditorija Kaunas</t>
  </si>
  <si>
    <t>Monika Praninskienė</t>
  </si>
  <si>
    <r>
      <rPr>
        <rFont val="Arial"/>
        <color rgb="FF1155CC"/>
        <u/>
      </rPr>
      <t>monika@lizdas.club</t>
    </r>
  </si>
  <si>
    <t>Lithuanian</t>
  </si>
  <si>
    <t xml:space="preserve">MS, </t>
  </si>
  <si>
    <t>ms@mixedmunicharts.de</t>
  </si>
  <si>
    <t>Robert Johnson</t>
  </si>
  <si>
    <t>Klaus Unkelbach</t>
  </si>
  <si>
    <t>Freed Antwerp</t>
  </si>
  <si>
    <t>Belgian</t>
  </si>
  <si>
    <t>Catwalk (closed)</t>
  </si>
  <si>
    <t xml:space="preserve">Nacho, </t>
  </si>
  <si>
    <t>nachojimenezhucha@gmail.com</t>
  </si>
  <si>
    <t>https://ra.co/clubs/3373</t>
  </si>
  <si>
    <t>Kuudes Linja</t>
  </si>
  <si>
    <t xml:space="preserve">Nasa, </t>
  </si>
  <si>
    <t>nasa@kuudeslinja.com</t>
  </si>
  <si>
    <t>https://www.instagram.com/kuudeslinja</t>
  </si>
  <si>
    <t>Mona the party</t>
  </si>
  <si>
    <t>nick.vh@gmail.com</t>
  </si>
  <si>
    <t>Electronic Awakenings</t>
  </si>
  <si>
    <t>Jeppe Dalhoff</t>
  </si>
  <si>
    <t>palmgren.erik@gmail.com</t>
  </si>
  <si>
    <t>Enghaveparken /</t>
  </si>
  <si>
    <t>Sly</t>
  </si>
  <si>
    <t xml:space="preserve">Pernillle, </t>
  </si>
  <si>
    <t>pernille@stromcph.dk</t>
  </si>
  <si>
    <t>Pierpaolo (booking agent)</t>
  </si>
  <si>
    <r>
      <rPr>
        <rFont val="Arial"/>
        <color rgb="FF1155CC"/>
        <u/>
      </rPr>
      <t>pierpaolo@oltrebooking.com</t>
    </r>
  </si>
  <si>
    <t>Plano B</t>
  </si>
  <si>
    <r>
      <rPr>
        <rFont val="Arial"/>
        <color rgb="FF1155CC"/>
        <u/>
      </rPr>
      <t>plano.b.geral@gmail.com</t>
    </r>
  </si>
  <si>
    <t>Corvin Club, Budapest (Closed)</t>
  </si>
  <si>
    <t xml:space="preserve">Pola, </t>
  </si>
  <si>
    <t>pola@corvinclub.hu</t>
  </si>
  <si>
    <t>https://ra.co/clubs/10066</t>
  </si>
  <si>
    <t>Blitz Club (Munich)</t>
  </si>
  <si>
    <r>
      <rPr>
        <rFont val="Arial"/>
        <color rgb="FF1155CC"/>
        <u/>
      </rPr>
      <t>programming@blitz.club</t>
    </r>
  </si>
  <si>
    <t>Klub Kegelbahn</t>
  </si>
  <si>
    <t xml:space="preserve">Raphi, </t>
  </si>
  <si>
    <t>raphi@klubkegelbahn.ch</t>
  </si>
  <si>
    <t xml:space="preserve">Staffan, </t>
  </si>
  <si>
    <t>staffan@kuudeslinja.com</t>
  </si>
  <si>
    <t>Festival Tho</t>
  </si>
  <si>
    <t>Maison Durand Festival</t>
  </si>
  <si>
    <t xml:space="preserve">Tine, </t>
  </si>
  <si>
    <t>tine.vrabic@gmail.com</t>
  </si>
  <si>
    <t>tom@apenkooi.com</t>
  </si>
  <si>
    <t>https://apenkooi.amsterdam/</t>
  </si>
  <si>
    <t>Guendalina</t>
  </si>
  <si>
    <t>vincentguenda@gmail.com</t>
  </si>
  <si>
    <t>Kaffi Vinyl /</t>
  </si>
  <si>
    <t xml:space="preserve">Vinil, </t>
  </si>
  <si>
    <t>vinilrvk@gmail.com</t>
  </si>
  <si>
    <t>Amnesia (Ibiza)</t>
  </si>
  <si>
    <r>
      <rPr>
        <rFont val="Arial"/>
        <color rgb="FF1155CC"/>
        <u/>
      </rPr>
      <t>vip@amnesia.es</t>
    </r>
  </si>
  <si>
    <t>Bob Beamen Club (closed)</t>
  </si>
  <si>
    <t xml:space="preserve">Wir, </t>
  </si>
  <si>
    <t>wir@loft-club.de</t>
  </si>
  <si>
    <t>Menta is House</t>
  </si>
  <si>
    <t xml:space="preserve">Yago, </t>
  </si>
  <si>
    <t>yago@funnyprojects.es</t>
  </si>
  <si>
    <t>Pleasure Control</t>
  </si>
  <si>
    <r>
      <rPr>
        <rFont val="Arial"/>
        <color rgb="FF1155CC"/>
        <u/>
      </rPr>
      <t>pleasure2contol@gmail.com</t>
    </r>
  </si>
  <si>
    <r>
      <rPr>
        <rFont val="Arial"/>
        <color rgb="FF1155CC"/>
        <u/>
      </rPr>
      <t>hello@dgtl.nl</t>
    </r>
  </si>
  <si>
    <t>Dutch</t>
  </si>
  <si>
    <t>ZeeZout, Amsterdam</t>
  </si>
  <si>
    <r>
      <rPr>
        <rFont val="Arial"/>
        <color rgb="FF1155CC"/>
        <u/>
      </rPr>
      <t>office@zeezout.info</t>
    </r>
  </si>
  <si>
    <t>Astropolis</t>
  </si>
  <si>
    <t>jess@astropolis.org</t>
  </si>
  <si>
    <t>https://www.instagram.com/astropolis/?hl=en</t>
  </si>
  <si>
    <t>https://astropolis.fr</t>
  </si>
  <si>
    <t>dave@louderuk.com</t>
  </si>
  <si>
    <r>
      <rPr>
        <rFont val="Arial"/>
        <b/>
        <color rgb="FF000000"/>
        <sz val="10.0"/>
        <u/>
      </rPr>
      <t>Day Zero Masada</t>
    </r>
    <r>
      <rPr>
        <rFont val="Arial"/>
        <b/>
        <color rgb="FF000000"/>
        <sz val="10.0"/>
        <u/>
      </rPr>
      <t>, Israel</t>
    </r>
  </si>
  <si>
    <t>https://dayzero.live</t>
  </si>
  <si>
    <t>Day Zero Masada</t>
  </si>
  <si>
    <t>rob@louderuk.com</t>
  </si>
  <si>
    <t>Audio Farm (UK)</t>
  </si>
  <si>
    <r>
      <rPr>
        <color rgb="FF1155CC"/>
        <sz val="10.0"/>
        <u/>
      </rPr>
      <t>info@audiofarm.co.uk</t>
    </r>
  </si>
  <si>
    <r>
      <rPr>
        <color rgb="FF1155CC"/>
        <sz val="10.0"/>
        <u/>
      </rPr>
      <t>https://instagram.com/audiofarmhq</t>
    </r>
  </si>
  <si>
    <t>All Together Now (Portlaw)</t>
  </si>
  <si>
    <t>Boardmasters (Newquay)</t>
  </si>
  <si>
    <t>Boomtown (Winchester)</t>
  </si>
  <si>
    <t>Creamfields (Cheshire)</t>
  </si>
  <si>
    <t>Garbicz Festival (Wald)</t>
  </si>
  <si>
    <t>Onder De Radar (Enschede)</t>
  </si>
  <si>
    <t>Strafwerk (Amsterdam)</t>
  </si>
  <si>
    <r>
      <rPr>
        <color rgb="FF1155CC"/>
        <sz val="10.0"/>
        <u/>
      </rPr>
      <t>info@antigel.ch</t>
    </r>
  </si>
  <si>
    <r>
      <rPr>
        <color rgb="FF1155CC"/>
        <sz val="10.0"/>
        <u/>
      </rPr>
      <t>https://instagram.com/antigelfestival</t>
    </r>
  </si>
  <si>
    <r>
      <rPr>
        <color rgb="FF1155CC"/>
        <sz val="10.0"/>
        <u/>
      </rPr>
      <t>contact@astropolis.org</t>
    </r>
  </si>
  <si>
    <r>
      <rPr>
        <color rgb="FF1155CC"/>
        <sz val="10.0"/>
        <u/>
      </rPr>
      <t>https://instagram.com/astropolisfestival</t>
    </r>
  </si>
  <si>
    <t>Audioriver Festival (Poland)</t>
  </si>
  <si>
    <r>
      <rPr>
        <color rgb="FF1155CC"/>
        <sz val="10.0"/>
        <u/>
      </rPr>
      <t>info@audioriver.pl</t>
    </r>
  </si>
  <si>
    <r>
      <rPr>
        <color rgb="FF1155CC"/>
        <sz val="10.0"/>
        <u/>
      </rPr>
      <t>https://instagram.com/audioriverfestival</t>
    </r>
  </si>
  <si>
    <t>Kaiku Festival (Helsinki)</t>
  </si>
  <si>
    <r>
      <rPr>
        <rFont val="Arial"/>
        <color rgb="FF1155CC"/>
        <u/>
      </rPr>
      <t>info@clubkaiku.fi</t>
    </r>
  </si>
  <si>
    <t>Belair Festival (Saint Arail)</t>
  </si>
  <si>
    <t>Love International (Tisno)</t>
  </si>
  <si>
    <t>Croatia (?)</t>
  </si>
  <si>
    <t>Monegros Festival</t>
  </si>
  <si>
    <t>Awakenings Festival (Hilvarenbeek)</t>
  </si>
  <si>
    <r>
      <rPr>
        <rFont val="Arial"/>
        <color rgb="FF1155CC"/>
        <u/>
      </rPr>
      <t>press@awakenings.nl</t>
    </r>
  </si>
  <si>
    <t>SandFest</t>
  </si>
  <si>
    <t>Ty Temel</t>
  </si>
  <si>
    <r>
      <rPr>
        <rFont val="Arial"/>
        <color rgb="FF1155CC"/>
        <u/>
      </rPr>
      <t>ty.temel@tmlevents.co.uk</t>
    </r>
  </si>
  <si>
    <t>Love Saves The Day Bristol</t>
  </si>
  <si>
    <t>enquiries@lovesavestheday.org</t>
  </si>
  <si>
    <t>AVA Festival Belfast</t>
  </si>
  <si>
    <t>info@avafestival.com</t>
  </si>
  <si>
    <t>Irish (Northern Irish)</t>
  </si>
  <si>
    <t>Mint Festival Leeds</t>
  </si>
  <si>
    <t>info@mintfestival.co.uk</t>
  </si>
  <si>
    <t>Awakenings Up Close Halfweg</t>
  </si>
  <si>
    <t>All Back To Minehead (Minehead)</t>
  </si>
  <si>
    <r>
      <rPr>
        <rFont val="Arial"/>
        <color rgb="FF1155CC"/>
        <u/>
      </rPr>
      <t>dlevy.assistant@wmeagency.com</t>
    </r>
  </si>
  <si>
    <t>Into The Woods, Amsterdam</t>
  </si>
  <si>
    <r>
      <rPr>
        <rFont val="Arial"/>
        <color rgb="FF1155CC"/>
        <u/>
      </rPr>
      <t>info@amsterdam-dance-event.nl</t>
    </r>
  </si>
  <si>
    <t>Kampland Münster</t>
  </si>
  <si>
    <r>
      <rPr>
        <rFont val="Arial"/>
        <color rgb="FF1155CC"/>
        <u/>
      </rPr>
      <t>info@dockland.de</t>
    </r>
  </si>
  <si>
    <t>Gloria, Macadam (Nantes)</t>
  </si>
  <si>
    <t>Isulia Festival (Bordeaux)</t>
  </si>
  <si>
    <t>Contours Festival</t>
  </si>
  <si>
    <t>French</t>
  </si>
  <si>
    <t>Soundit (Barcelona)</t>
  </si>
  <si>
    <r>
      <rPr>
        <rFont val="Arial"/>
        <color rgb="FF1155CC"/>
        <u/>
      </rPr>
      <t>hola@soundit.es</t>
    </r>
  </si>
  <si>
    <r>
      <rPr>
        <color rgb="FF1155CC"/>
        <sz val="10.0"/>
        <u/>
      </rPr>
      <t>artefacts.paris@gmail.com</t>
    </r>
  </si>
  <si>
    <r>
      <rPr>
        <color rgb="FF1155CC"/>
        <sz val="10.0"/>
        <u/>
      </rPr>
      <t>https://instagram.com/artefactsparis</t>
    </r>
  </si>
  <si>
    <t>Attitude (Switzerland)</t>
  </si>
  <si>
    <r>
      <rPr>
        <color rgb="FF1155CC"/>
        <sz val="10.0"/>
        <u/>
      </rPr>
      <t>attitude.events@gmail.com</t>
    </r>
  </si>
  <si>
    <r>
      <rPr>
        <color rgb="FF1155CC"/>
        <sz val="10.0"/>
        <u/>
      </rPr>
      <t>https://instagram.com/attitudeevents</t>
    </r>
  </si>
  <si>
    <r>
      <rPr>
        <color rgb="FF1155CC"/>
        <sz val="10.0"/>
        <u/>
      </rPr>
      <t>augarden.paris@gmail.com</t>
    </r>
  </si>
  <si>
    <r>
      <rPr>
        <color rgb="FF1155CC"/>
        <sz val="10.0"/>
        <u/>
      </rPr>
      <t>https://instagram.com/augardenparis</t>
    </r>
  </si>
  <si>
    <t>Digital City Events</t>
  </si>
  <si>
    <t>Barry</t>
  </si>
  <si>
    <t xml:space="preserve">Barry, </t>
  </si>
  <si>
    <t>barrydark@hotmail.com</t>
  </si>
  <si>
    <t>Filament</t>
  </si>
  <si>
    <t>bart@hetfilament.com</t>
  </si>
  <si>
    <t>District</t>
  </si>
  <si>
    <t>beguinmathias@gmail.com</t>
  </si>
  <si>
    <t>Far From Normal</t>
  </si>
  <si>
    <t>steven cutmore</t>
  </si>
  <si>
    <t xml:space="preserve">Stevo, </t>
  </si>
  <si>
    <t>cdjstevo@hotmail.com</t>
  </si>
  <si>
    <t>Dastego</t>
  </si>
  <si>
    <t xml:space="preserve">Dastego, </t>
  </si>
  <si>
    <t>dastego@hotmail.com</t>
  </si>
  <si>
    <t>HouseYou</t>
  </si>
  <si>
    <t>david@bullet-bookings.net</t>
  </si>
  <si>
    <t>Crossroads</t>
  </si>
  <si>
    <t>edouard.electrochic@gmail.com</t>
  </si>
  <si>
    <t>Elab</t>
  </si>
  <si>
    <t xml:space="preserve">Elab, </t>
  </si>
  <si>
    <t>elab.belgium@gmail.com</t>
  </si>
  <si>
    <t>Goliath Entertainment</t>
  </si>
  <si>
    <t xml:space="preserve">Fabg, </t>
  </si>
  <si>
    <t>fabg@goliath.fm</t>
  </si>
  <si>
    <t>Hairy</t>
  </si>
  <si>
    <t>Fannila</t>
  </si>
  <si>
    <t>fannila@gmail.com</t>
  </si>
  <si>
    <t>Lofarmedia</t>
  </si>
  <si>
    <t xml:space="preserve">Frodo, </t>
  </si>
  <si>
    <t>frodo@lofarmedia.com</t>
  </si>
  <si>
    <t>GeorGo</t>
  </si>
  <si>
    <t>georgox@gmail.com</t>
  </si>
  <si>
    <t>Codec Music</t>
  </si>
  <si>
    <t>geral.codecmusic@gmail.com</t>
  </si>
  <si>
    <t>KALIMODJO</t>
  </si>
  <si>
    <t>`</t>
  </si>
  <si>
    <t>geral@kalimodjo.com</t>
  </si>
  <si>
    <t>Gerry Donobo</t>
  </si>
  <si>
    <t xml:space="preserve">Gerry, </t>
  </si>
  <si>
    <t>gerry@freshevents.info</t>
  </si>
  <si>
    <t>GiacomoMiami</t>
  </si>
  <si>
    <t>giacomoloiloi@gmail.com</t>
  </si>
  <si>
    <t>gmeniger@gmail.com</t>
  </si>
  <si>
    <t>Konstrukt Events</t>
  </si>
  <si>
    <t xml:space="preserve">Han, </t>
  </si>
  <si>
    <t>han@konstrukt.nu</t>
  </si>
  <si>
    <t>M-management</t>
  </si>
  <si>
    <t xml:space="preserve">Ibragim, </t>
  </si>
  <si>
    <t>ibragim@mmanagement.ru</t>
  </si>
  <si>
    <r>
      <rPr>
        <color rgb="FF1155CC"/>
        <sz val="10.0"/>
        <u/>
      </rPr>
      <t>info@audioldn.com</t>
    </r>
  </si>
  <si>
    <r>
      <rPr>
        <color rgb="FF1155CC"/>
        <sz val="10.0"/>
        <u/>
      </rPr>
      <t>https://instagram.com/audioldn</t>
    </r>
  </si>
  <si>
    <t>Autentica On (Italy)</t>
  </si>
  <si>
    <r>
      <rPr>
        <color rgb="FF1155CC"/>
        <sz val="10.0"/>
        <u/>
      </rPr>
      <t>info@autenticaon.com</t>
    </r>
  </si>
  <si>
    <r>
      <rPr>
        <color rgb="FF1155CC"/>
        <sz val="10.0"/>
        <u/>
      </rPr>
      <t>https://instagram.com/autenticaon</t>
    </r>
  </si>
  <si>
    <t>Deepo</t>
  </si>
  <si>
    <t>Club Collab</t>
  </si>
  <si>
    <t>janporebski@gmail.com</t>
  </si>
  <si>
    <t>Disorder Events</t>
  </si>
  <si>
    <t xml:space="preserve">Javitto, </t>
  </si>
  <si>
    <t>javitto@loveandhate.es</t>
  </si>
  <si>
    <t>jaxson</t>
  </si>
  <si>
    <t xml:space="preserve">Jaxson, </t>
  </si>
  <si>
    <t>jaxson@ok.de</t>
  </si>
  <si>
    <t>Jerry van Schie</t>
  </si>
  <si>
    <t xml:space="preserve">Jerry, </t>
  </si>
  <si>
    <t>jerry@groovecollection.nl</t>
  </si>
  <si>
    <t>Flowerpower</t>
  </si>
  <si>
    <t xml:space="preserve">Jess, </t>
  </si>
  <si>
    <t>https://www.instagram.com/flowerpowerpartyibiza</t>
  </si>
  <si>
    <t>La Paramour</t>
  </si>
  <si>
    <t>jimmyevent@gmail.com</t>
  </si>
  <si>
    <t>Killarney House Sessions</t>
  </si>
  <si>
    <t xml:space="preserve">Joao, </t>
  </si>
  <si>
    <t>joaosalvador2012@gmail.com</t>
  </si>
  <si>
    <t>CWB.ie</t>
  </si>
  <si>
    <t>joe@cwb.ie</t>
  </si>
  <si>
    <t>DIAL Electronico</t>
  </si>
  <si>
    <t>joelpc396@gmail.com</t>
  </si>
  <si>
    <t>B&amp;T Venture UG</t>
  </si>
  <si>
    <t xml:space="preserve">Joerdis, </t>
  </si>
  <si>
    <t>joerdis@berlinerherzen.com</t>
  </si>
  <si>
    <t>Chateau Rotterdam</t>
  </si>
  <si>
    <t>joey@chateautechno.com</t>
  </si>
  <si>
    <t>CrazyJack</t>
  </si>
  <si>
    <t>jon@crazyjack.fr</t>
  </si>
  <si>
    <t>Carbon</t>
  </si>
  <si>
    <t>jonathanbyrne.galway@gmail.com</t>
  </si>
  <si>
    <t>Enjoy Madrid</t>
  </si>
  <si>
    <t xml:space="preserve">Jose, </t>
  </si>
  <si>
    <t>josegarcia@enjoymad.com</t>
  </si>
  <si>
    <t>Die Raussens</t>
  </si>
  <si>
    <t xml:space="preserve">K, </t>
  </si>
  <si>
    <t>k.intrau@gmx.de</t>
  </si>
  <si>
    <t>Germany (Koln)</t>
  </si>
  <si>
    <t>MATERIA / Marco Bailey, Brussels</t>
  </si>
  <si>
    <t xml:space="preserve">Karin, </t>
  </si>
  <si>
    <t>karin@marcobailey.com</t>
  </si>
  <si>
    <t>https://www.instagram.com/marcobaileyofficial</t>
  </si>
  <si>
    <t>Det Gobe Selskab</t>
  </si>
  <si>
    <t>karl@detgodeselskab.no</t>
  </si>
  <si>
    <t>Dolly Surround</t>
  </si>
  <si>
    <t xml:space="preserve">Kees, </t>
  </si>
  <si>
    <t>kees@discodolly.nl</t>
  </si>
  <si>
    <t>Le Marathon Electronique</t>
  </si>
  <si>
    <t xml:space="preserve">Laetitia, </t>
  </si>
  <si>
    <t>laetitia.donascimento.pro@gmail.com</t>
  </si>
  <si>
    <t>L'Observatoire</t>
  </si>
  <si>
    <t xml:space="preserve">Nathalie, </t>
  </si>
  <si>
    <t>limal.nathalie@gmail.com</t>
  </si>
  <si>
    <t>Details.Napoli</t>
  </si>
  <si>
    <t>luigibernardini.details@gmail.com</t>
  </si>
  <si>
    <t>luis@blooprecordings.com</t>
  </si>
  <si>
    <t>clubder200, Basel</t>
  </si>
  <si>
    <t>lukas.rytz@hinterhof.ch</t>
  </si>
  <si>
    <t>https://ra.co/events/362545</t>
  </si>
  <si>
    <t>Foreningen Somewhere</t>
  </si>
  <si>
    <t xml:space="preserve">Mads, </t>
  </si>
  <si>
    <t>mads.lorenzen@kraftvaerk.com</t>
  </si>
  <si>
    <t>Magic Magnus</t>
  </si>
  <si>
    <t xml:space="preserve">Magnus, </t>
  </si>
  <si>
    <t>magnus.vortmeyer@gmx.de</t>
  </si>
  <si>
    <t>MANUEL PREZIOSA</t>
  </si>
  <si>
    <t>manuelpreziosa@pupipupe.com</t>
  </si>
  <si>
    <t>Caramelo</t>
  </si>
  <si>
    <t xml:space="preserve">Marie, </t>
  </si>
  <si>
    <t>mariecaramelo@gmail.com</t>
  </si>
  <si>
    <t>INSOMNIA</t>
  </si>
  <si>
    <t xml:space="preserve">Marouan, </t>
  </si>
  <si>
    <t>marouan.sabb@gmail.com</t>
  </si>
  <si>
    <t>Archetype Festival, Ireland</t>
  </si>
  <si>
    <t>Deepin House</t>
  </si>
  <si>
    <t>mathieu@deepinhouse.be</t>
  </si>
  <si>
    <t>Dance Tunnel</t>
  </si>
  <si>
    <t>Matt Wickings</t>
  </si>
  <si>
    <t>mattwickings@gmail.com</t>
  </si>
  <si>
    <t>MBG Productions</t>
  </si>
  <si>
    <t>michael@mbgproductions.nl</t>
  </si>
  <si>
    <t>X-OFF Productions</t>
  </si>
  <si>
    <t>Foreverland</t>
  </si>
  <si>
    <t>Nathan Reed</t>
  </si>
  <si>
    <t>nathan@mega-events.co.uk</t>
  </si>
  <si>
    <t>Face</t>
  </si>
  <si>
    <t>ndermen@gmail.com</t>
  </si>
  <si>
    <t>Archetype (Life festival, Samhain festival, Dublin City Block Party)</t>
  </si>
  <si>
    <t>Neil Burke</t>
  </si>
  <si>
    <t>neil@archetype.ie</t>
  </si>
  <si>
    <t>Cuckoo Land, ibiza</t>
  </si>
  <si>
    <t>GianlucaNeon</t>
  </si>
  <si>
    <t>neon.gianluca@gmail.com</t>
  </si>
  <si>
    <t>BSF</t>
  </si>
  <si>
    <t xml:space="preserve">Oleg, </t>
  </si>
  <si>
    <t>oleg.bsf@gmail.com</t>
  </si>
  <si>
    <t>M PRODUCTIONS</t>
  </si>
  <si>
    <t>oliver@revolverparty.com</t>
  </si>
  <si>
    <t>dif productions</t>
  </si>
  <si>
    <t xml:space="preserve">Peggy, </t>
  </si>
  <si>
    <t>peggy@dif.productions</t>
  </si>
  <si>
    <t>FlyerFight</t>
  </si>
  <si>
    <t xml:space="preserve">Perry, </t>
  </si>
  <si>
    <t>perry@freshguide-berlin.de</t>
  </si>
  <si>
    <t>mono.ton</t>
  </si>
  <si>
    <t>philipp@schlaflos-club.ch</t>
  </si>
  <si>
    <t>Harem</t>
  </si>
  <si>
    <t>pierreharem@gmail.com</t>
  </si>
  <si>
    <t>mimoza</t>
  </si>
  <si>
    <t xml:space="preserve">Pina, </t>
  </si>
  <si>
    <t>pina.gabrijan@gmail.com</t>
  </si>
  <si>
    <t>Funkstille Kollektiv</t>
  </si>
  <si>
    <t xml:space="preserve">Remco, </t>
  </si>
  <si>
    <t>remco_knelissen@me.com</t>
  </si>
  <si>
    <t>KUNE</t>
  </si>
  <si>
    <t>ricomcd@gmail.com</t>
  </si>
  <si>
    <t>Mickey Mousse</t>
  </si>
  <si>
    <t xml:space="preserve">Rueder, </t>
  </si>
  <si>
    <t>ruedurhone@gmail.com</t>
  </si>
  <si>
    <t>JDS Comunication</t>
  </si>
  <si>
    <t xml:space="preserve">Sacha, </t>
  </si>
  <si>
    <t>sachakhayat@gmail.com</t>
  </si>
  <si>
    <t>Coup De Gras</t>
  </si>
  <si>
    <t>Simon Bingham</t>
  </si>
  <si>
    <t>simonbingham1@hotmail.com</t>
  </si>
  <si>
    <t>Da Providers</t>
  </si>
  <si>
    <t xml:space="preserve">Filipe, </t>
  </si>
  <si>
    <t>sofilipe@hotmail.com</t>
  </si>
  <si>
    <t>Eurocrash</t>
  </si>
  <si>
    <t xml:space="preserve">Stefo, </t>
  </si>
  <si>
    <t>stefo.libertini@gmail.com</t>
  </si>
  <si>
    <t xml:space="preserve">Terje, </t>
  </si>
  <si>
    <t>terje@detgodeselskab.no</t>
  </si>
  <si>
    <t>Braver</t>
  </si>
  <si>
    <t>Tiago</t>
  </si>
  <si>
    <t xml:space="preserve">Tiago, </t>
  </si>
  <si>
    <t>tiago.cb@braver.pt</t>
  </si>
  <si>
    <t>MEETMEATMEET</t>
  </si>
  <si>
    <t xml:space="preserve">Timothy, </t>
  </si>
  <si>
    <t>timothysullivan@gmail.com</t>
  </si>
  <si>
    <t>Dans Dichter Dans (Antwerp)</t>
  </si>
  <si>
    <t>timthomaes@gmail.com</t>
  </si>
  <si>
    <t>Defekt</t>
  </si>
  <si>
    <t xml:space="preserve">Tino, </t>
  </si>
  <si>
    <t>tino.kanhoush@gmail.com</t>
  </si>
  <si>
    <t>FOREVER</t>
  </si>
  <si>
    <t>tomp33@hotmail.com</t>
  </si>
  <si>
    <t>https://www.instagram.com/foreverlanduk</t>
  </si>
  <si>
    <t>ensemble</t>
  </si>
  <si>
    <t xml:space="preserve">Tristan, </t>
  </si>
  <si>
    <t>tristan.jong@gmail.com</t>
  </si>
  <si>
    <t>KRILL</t>
  </si>
  <si>
    <t>viktor@krill.ee</t>
  </si>
  <si>
    <t>Curve</t>
  </si>
  <si>
    <t>will5rolfe@gmail.com</t>
  </si>
  <si>
    <t>Gute Laune München</t>
  </si>
  <si>
    <t xml:space="preserve">Win, </t>
  </si>
  <si>
    <t>win@gutelaunemuenchen.de</t>
  </si>
  <si>
    <t>LAMA</t>
  </si>
  <si>
    <t xml:space="preserve">Yairvan, </t>
  </si>
  <si>
    <t>yairvan@gmail.com</t>
  </si>
  <si>
    <t>Zero Gravity (Ukraine)</t>
  </si>
  <si>
    <r>
      <rPr>
        <color rgb="FF1155CC"/>
        <sz val="10.0"/>
        <u/>
      </rPr>
      <t>https://instagram.com/unitedants</t>
    </r>
  </si>
  <si>
    <t>Casa Marzio</t>
  </si>
  <si>
    <t>jacopo.manzo86@gmail.com</t>
  </si>
  <si>
    <t>laura@minimal-berlin.de</t>
  </si>
  <si>
    <t>fabric (wet yourself)</t>
  </si>
  <si>
    <t>peterpixzel@gmail.com</t>
  </si>
  <si>
    <t>Village Underground, London</t>
  </si>
  <si>
    <t>Glenn Max</t>
  </si>
  <si>
    <r>
      <rPr>
        <rFont val="Arial"/>
        <color rgb="FF1155CC"/>
        <u/>
      </rPr>
      <t>glennmaxevents@gmail.com</t>
    </r>
  </si>
  <si>
    <t>Cabaret Sauvage</t>
  </si>
  <si>
    <t>Méziane Azaïche</t>
  </si>
  <si>
    <r>
      <rPr>
        <rFont val="Arial"/>
        <color rgb="FF1155CC"/>
        <u/>
      </rPr>
      <t>alexia@cabaretsauvage.com</t>
    </r>
    <r>
      <rPr>
        <rFont val="Arial"/>
        <color rgb="FF1155CC"/>
        <u/>
      </rPr>
      <t xml:space="preserve"> </t>
    </r>
  </si>
  <si>
    <t>cabaret@cabaretsauvage.com</t>
  </si>
  <si>
    <t>La Cabanne / La Cabane (Brussels)</t>
  </si>
  <si>
    <t>Venue/Fest</t>
  </si>
  <si>
    <r>
      <rPr>
        <rFont val="Arial"/>
        <color rgb="FF1155CC"/>
        <u/>
      </rPr>
      <t>bookings@concorde2.co.uk</t>
    </r>
  </si>
  <si>
    <r>
      <rPr>
        <rFont val="Arial"/>
        <color rgb="FF1155CC"/>
        <u/>
      </rPr>
      <t>https://instagram.com/concorde2</t>
    </r>
  </si>
  <si>
    <t>Kater Blau (Franca, RESIDENT)</t>
  </si>
  <si>
    <t xml:space="preserve">Franca, </t>
  </si>
  <si>
    <t>francaplays@email.de</t>
  </si>
  <si>
    <t>B.O. (Blue Orange, Italy)</t>
  </si>
  <si>
    <r>
      <rPr>
        <color rgb="FF1155CC"/>
        <u/>
      </rPr>
      <t>info@blueorange.it</t>
    </r>
  </si>
  <si>
    <r>
      <rPr>
        <color rgb="FF1155CC"/>
        <u/>
      </rPr>
      <t>https://instagram.com/blueorangeclub</t>
    </r>
  </si>
  <si>
    <r>
      <rPr>
        <rFont val="Arial"/>
        <color rgb="FF1155CC"/>
        <u/>
      </rPr>
      <t>info@clubtunnnel.rs</t>
    </r>
  </si>
  <si>
    <r>
      <rPr>
        <rFont val="Arial"/>
        <color rgb="FF1155CC"/>
        <u/>
      </rPr>
      <t>https://instagram.com/clubtunnel</t>
    </r>
    <r>
      <rPr>
        <rFont val="Arial"/>
      </rPr>
      <t>_</t>
    </r>
  </si>
  <si>
    <t>Novi Sad</t>
  </si>
  <si>
    <r>
      <rPr>
        <rFont val="Arial"/>
        <color rgb="FF1155CC"/>
        <u/>
      </rPr>
      <t>info@clubvaag.be</t>
    </r>
  </si>
  <si>
    <r>
      <rPr>
        <rFont val="Arial"/>
        <color rgb="FF1155CC"/>
        <u/>
      </rPr>
      <t>https://instagram.com/club_vaag</t>
    </r>
  </si>
  <si>
    <r>
      <rPr>
        <rFont val="Arial"/>
        <color rgb="FF1155CC"/>
        <u/>
      </rPr>
      <t>info@corsicastudios.com</t>
    </r>
  </si>
  <si>
    <r>
      <rPr>
        <rFont val="Arial"/>
        <color rgb="FF1155CC"/>
        <u/>
      </rPr>
      <t>https://instagram.com/corsica.studios</t>
    </r>
  </si>
  <si>
    <t>Music On, Ibiza</t>
  </si>
  <si>
    <t>Luca@musicon.com</t>
  </si>
  <si>
    <r>
      <rPr>
        <color rgb="FF1155CC"/>
        <u/>
      </rPr>
      <t>contact@lamachinedumoulinrouge.com</t>
    </r>
  </si>
  <si>
    <r>
      <rPr>
        <color rgb="FF1155CC"/>
        <u/>
      </rPr>
      <t>booking@gretchen-club.de</t>
    </r>
  </si>
  <si>
    <r>
      <rPr>
        <color rgb="FF1155CC"/>
        <u/>
      </rPr>
      <t>music@reviersuedost.de</t>
    </r>
  </si>
  <si>
    <r>
      <rPr>
        <color rgb="FF1155CC"/>
        <u/>
      </rPr>
      <t>resistance@ohmberlin.com</t>
    </r>
  </si>
  <si>
    <t>Club Chinois Ibiza</t>
  </si>
  <si>
    <t>Factory Town (Miami)</t>
  </si>
  <si>
    <t>Five Dubai</t>
  </si>
  <si>
    <t>Kabir Wadhwani</t>
  </si>
  <si>
    <t>Kabir</t>
  </si>
  <si>
    <t>kabir.wadhwani@fivehotelsandresorts.com</t>
  </si>
  <si>
    <t>https://www.instagram.com/fivejumeirahvillage/?hl=en</t>
  </si>
  <si>
    <t>https://fivedubai.com</t>
  </si>
  <si>
    <t>Soho Garden, Dubai</t>
  </si>
  <si>
    <t>Philipp M. Straub</t>
  </si>
  <si>
    <t xml:space="preserve">Ps, </t>
  </si>
  <si>
    <t>https://www.instagram.com/sohogardendxb/</t>
  </si>
  <si>
    <t>https://sohogarden.ae</t>
  </si>
  <si>
    <t>Dubai Music Conference</t>
  </si>
  <si>
    <t xml:space="preserve">Nana, </t>
  </si>
  <si>
    <t>nana@blueleaf.ae</t>
  </si>
  <si>
    <t>TmrwTday, Jamaica</t>
  </si>
  <si>
    <t xml:space="preserve">Markos, </t>
  </si>
  <si>
    <t>markospolydorou@gmail.com</t>
  </si>
  <si>
    <t>https://www.instagram.com/tmrwtday</t>
  </si>
  <si>
    <t>Jamaica</t>
  </si>
  <si>
    <t>https://zerogravitydubai.com</t>
  </si>
  <si>
    <t>Bar Americas (Guadalajara)</t>
  </si>
  <si>
    <r>
      <rPr>
        <color rgb="FF1155CC"/>
        <u/>
      </rPr>
      <t>contacto@baramericas.com</t>
    </r>
  </si>
  <si>
    <r>
      <rPr>
        <color rgb="FF1155CC"/>
        <u/>
      </rPr>
      <t>https://instagram.com/baramericas</t>
    </r>
  </si>
  <si>
    <t>Bambi’s (Toronto)</t>
  </si>
  <si>
    <r>
      <rPr>
        <color rgb="FF1155CC"/>
        <u/>
      </rPr>
      <t>info@bambistoronto.com</t>
    </r>
  </si>
  <si>
    <r>
      <rPr>
        <color rgb="FF1155CC"/>
        <u/>
      </rPr>
      <t>https://instagram.com/bambistoronto</t>
    </r>
  </si>
  <si>
    <r>
      <rPr>
        <color rgb="FF1155CC"/>
        <u/>
      </rPr>
      <t>info@basementmiami.com</t>
    </r>
  </si>
  <si>
    <r>
      <rPr>
        <color rgb="FF1155CC"/>
        <u/>
      </rPr>
      <t>https://instagram.com/basementmiami</t>
    </r>
  </si>
  <si>
    <t>Bal en Blanc (Montreal)</t>
  </si>
  <si>
    <r>
      <rPr>
        <color rgb="FF1155CC"/>
        <u/>
      </rPr>
      <t>info@balenblanc.com</t>
    </r>
  </si>
  <si>
    <r>
      <rPr>
        <color rgb="FF1155CC"/>
        <u/>
      </rPr>
      <t>https://instagram.com/balenblanc</t>
    </r>
  </si>
  <si>
    <r>
      <rPr>
        <color rgb="FF1155CC"/>
        <u/>
      </rPr>
      <t>info@basicnyc.com</t>
    </r>
  </si>
  <si>
    <r>
      <rPr>
        <color rgb="FF1155CC"/>
        <u/>
      </rPr>
      <t>https://instagram.com/basicnyc</t>
    </r>
  </si>
  <si>
    <t>BAKO (Mexico)</t>
  </si>
  <si>
    <r>
      <rPr>
        <color rgb="FF1155CC"/>
        <u/>
      </rPr>
      <t>contact@bakomusic.com</t>
    </r>
  </si>
  <si>
    <r>
      <rPr>
        <color rgb="FF1155CC"/>
        <u/>
      </rPr>
      <t>https://instagram.com/bakomusic</t>
    </r>
  </si>
  <si>
    <t>Promoter / Label</t>
  </si>
  <si>
    <t>Public Records NYC</t>
  </si>
  <si>
    <t>hello@publicrecords.nyc</t>
  </si>
  <si>
    <t>parties@publicrecords.nyc</t>
  </si>
  <si>
    <t>Audio SF (San Francisco)</t>
  </si>
  <si>
    <r>
      <rPr>
        <color rgb="FF1155CC"/>
        <sz val="10.0"/>
        <u/>
      </rPr>
      <t>info@audiosf.com</t>
    </r>
  </si>
  <si>
    <r>
      <rPr>
        <color rgb="FF1155CC"/>
        <sz val="10.0"/>
        <u/>
      </rPr>
      <t>https://instagram.com/audiosf</t>
    </r>
  </si>
  <si>
    <t>Xibalba Festival</t>
  </si>
  <si>
    <r>
      <rPr>
        <color rgb="FF1155CC"/>
        <sz val="10.0"/>
        <u/>
      </rPr>
      <t>@xibalbafestival</t>
    </r>
  </si>
  <si>
    <t>Apparitions</t>
  </si>
  <si>
    <r>
      <rPr>
        <color rgb="FF1155CC"/>
        <sz val="10.0"/>
        <u/>
      </rPr>
      <t>https://instagram.com/apparitionsfestival</t>
    </r>
  </si>
  <si>
    <t>AUDIONIK (Mexico)</t>
  </si>
  <si>
    <r>
      <rPr>
        <color rgb="FF1155CC"/>
        <sz val="10.0"/>
        <u/>
      </rPr>
      <t>audionikltd@gmail.com</t>
    </r>
  </si>
  <si>
    <r>
      <rPr>
        <color rgb="FF1155CC"/>
        <sz val="10.0"/>
        <u/>
      </rPr>
      <t>https://instagram.com/audionikoficial</t>
    </r>
  </si>
  <si>
    <t>Corona Capital Festival</t>
  </si>
  <si>
    <r>
      <rPr>
        <rFont val="Arial"/>
        <color rgb="FF1155CC"/>
        <u/>
      </rPr>
      <t>contacto@ocesa.mx</t>
    </r>
  </si>
  <si>
    <r>
      <rPr>
        <rFont val="Arial"/>
        <color rgb="FF1155CC"/>
        <u/>
      </rPr>
      <t>https://instagram.com/coronacapital</t>
    </r>
  </si>
  <si>
    <t>Mexico City</t>
  </si>
  <si>
    <r>
      <rPr>
        <rFont val="Arial"/>
        <color rgb="FF1155CC"/>
        <u/>
      </rPr>
      <t>info@codatoronto.com</t>
    </r>
  </si>
  <si>
    <r>
      <rPr>
        <rFont val="Arial"/>
        <color rgb="FF1155CC"/>
        <u/>
      </rPr>
      <t>https://instagram.com/codatoronto</t>
    </r>
  </si>
  <si>
    <t>Common Ground SF</t>
  </si>
  <si>
    <r>
      <rPr>
        <color rgb="FF1155CC"/>
        <u/>
      </rPr>
      <t>https://instagram.com/commonground.sf</t>
    </r>
  </si>
  <si>
    <t>Bahrein (Buenos Aires)</t>
  </si>
  <si>
    <r>
      <rPr>
        <color rgb="FF1155CC"/>
        <u/>
      </rPr>
      <t>info@bahreinba.com</t>
    </r>
  </si>
  <si>
    <r>
      <rPr>
        <color rgb="FF1155CC"/>
        <u/>
      </rPr>
      <t>https://instagram.com/bahreinba</t>
    </r>
  </si>
  <si>
    <t xml:space="preserve">gustavorassi@mac.com </t>
  </si>
  <si>
    <t>Johnny</t>
  </si>
  <si>
    <t>johnnymansur@mac.com</t>
  </si>
  <si>
    <t>Centro Arte Alameda, Santiago</t>
  </si>
  <si>
    <t>rfort@centroartealameda.cl</t>
  </si>
  <si>
    <t>https://www.instagram.com/centroartealameda/</t>
  </si>
  <si>
    <t>https://ra.co/clubs/13629</t>
  </si>
  <si>
    <t xml:space="preserve">Phillip, </t>
  </si>
  <si>
    <t>phillip.pulitano@thebpmfestival.com</t>
  </si>
  <si>
    <t>Timewarp, Brasil</t>
  </si>
  <si>
    <t>Robin Ebinger</t>
  </si>
  <si>
    <t>Saloman - independant festival producer</t>
  </si>
  <si>
    <t xml:space="preserve">Salomon, </t>
  </si>
  <si>
    <t>salomon.soloveichik@gmail.com</t>
  </si>
  <si>
    <t>https://www.instagram.com/coronacapital/</t>
  </si>
  <si>
    <t>https://coronacapital.com.mx</t>
  </si>
  <si>
    <t>Creamfields BA</t>
  </si>
  <si>
    <t>martin.gontad@gmail.com</t>
  </si>
  <si>
    <t>https://www.instagram.com/creamfieldsba/</t>
  </si>
  <si>
    <t>https://creamfieldsba.com</t>
  </si>
  <si>
    <r>
      <rPr>
        <rFont val="Arial"/>
        <b/>
        <color rgb="FF1155CC"/>
        <sz val="10.0"/>
        <u/>
      </rPr>
      <t>Omnia Productions</t>
    </r>
    <r>
      <rPr>
        <rFont val="Arial"/>
        <b/>
        <color rgb="FF000000"/>
        <sz val="10.0"/>
        <u/>
      </rPr>
      <t>, Argentina</t>
    </r>
  </si>
  <si>
    <t>matias@omniaproducciones.com</t>
  </si>
  <si>
    <t>hernancayetano@baumclub.com</t>
  </si>
  <si>
    <t>Bizarro /</t>
  </si>
  <si>
    <t>jhanny@bizarrobar.com</t>
  </si>
  <si>
    <t>https://www.instagram.com/bizarro/</t>
  </si>
  <si>
    <t>The Social Festival, Columbia</t>
  </si>
  <si>
    <t>Tristan Khan (Director of Partnerships)</t>
  </si>
  <si>
    <t>jack@thesocialfestival.com</t>
  </si>
  <si>
    <t>https://www.instagram.com/thesocialfestival/</t>
  </si>
  <si>
    <t>https://thesocialfestival.com</t>
  </si>
  <si>
    <t>Nova Frequencies Festival, Brazil</t>
  </si>
  <si>
    <t xml:space="preserve">Tathiana, </t>
  </si>
  <si>
    <t>tathiana@cardapiodeideias.com.br</t>
  </si>
  <si>
    <t>jenniferstiles@gmail.com</t>
  </si>
  <si>
    <t>https://www.instagram.com/apparitionsfest/?hl=en</t>
  </si>
  <si>
    <t>Cancun Music Week</t>
  </si>
  <si>
    <t>Ivan</t>
  </si>
  <si>
    <t>Gianni</t>
  </si>
  <si>
    <t>gianni@cancunmusicweek.com</t>
  </si>
  <si>
    <t>https://www.instagram.com/cancunmusicweek/</t>
  </si>
  <si>
    <t>https://cancunmusicweek.com</t>
  </si>
  <si>
    <t>RHA Festival, Mexico</t>
  </si>
  <si>
    <t>nick.taylor@deutschinc.com</t>
  </si>
  <si>
    <t>https://www.instagram.com/rhafestival</t>
  </si>
  <si>
    <t xml:space="preserve">Yess, </t>
  </si>
  <si>
    <t>yess@cancunmusicweek.com</t>
  </si>
  <si>
    <t>Beehive Club /</t>
  </si>
  <si>
    <t xml:space="preserve">Guicarro, </t>
  </si>
  <si>
    <t>guicarrao@beehiveclub.com.br</t>
  </si>
  <si>
    <t>Key Productions, Montevideo</t>
  </si>
  <si>
    <t>Juan</t>
  </si>
  <si>
    <t>juanpablo@keyproducciones.com.uy</t>
  </si>
  <si>
    <t>https://www.instagram.com/keyproducciones</t>
  </si>
  <si>
    <t>https://ra.co/promoters/29756</t>
  </si>
  <si>
    <t>luis@ultramusicfestival.com</t>
  </si>
  <si>
    <r>
      <rPr>
        <rFont val="Arial"/>
        <b/>
        <color rgb="FF000000"/>
        <sz val="10.0"/>
        <u/>
      </rPr>
      <t>Beyond Wonderland</t>
    </r>
    <r>
      <rPr>
        <rFont val="Arial"/>
        <b/>
        <color rgb="FF000000"/>
        <sz val="10.0"/>
        <u/>
      </rPr>
      <t>, Monterrey</t>
    </r>
  </si>
  <si>
    <t>Salomon</t>
  </si>
  <si>
    <t>https://www.instagram.com/beyondwlandmty/?hl=en</t>
  </si>
  <si>
    <t>Ultra Mexico</t>
  </si>
  <si>
    <t>Rubén Pérez Espíndola - Marketing Director José Enrique Guadarrama Salceda - Radio</t>
  </si>
  <si>
    <t>Jenrique</t>
  </si>
  <si>
    <t>jenriqueguadarramasalceda@ultra.com.mx</t>
  </si>
  <si>
    <t>https://www.instagram.com/ultramexicocity/?hl=en</t>
  </si>
  <si>
    <t>https://ultramexico.com</t>
  </si>
  <si>
    <t>megan@wearefullfat.com</t>
  </si>
  <si>
    <t>https://zamnatulum.com</t>
  </si>
  <si>
    <t xml:space="preserve">rperezespindola@ultra.com.mx </t>
  </si>
  <si>
    <t>megan@donotsit.com</t>
  </si>
  <si>
    <r>
      <rPr>
        <color rgb="FF1155CC"/>
        <sz val="10.0"/>
        <u/>
      </rPr>
      <t>https://instagram.com/anzuclubeoficial</t>
    </r>
  </si>
  <si>
    <t>Gregor Riberio</t>
  </si>
  <si>
    <t>ribeiro.gregor@gmail.com</t>
  </si>
  <si>
    <t>Dfake</t>
  </si>
  <si>
    <t>gerre69_@hotmail.com</t>
  </si>
  <si>
    <t xml:space="preserve">Gullermo, </t>
  </si>
  <si>
    <t>guillermo@night-aires.com</t>
  </si>
  <si>
    <t>Guilhotina</t>
  </si>
  <si>
    <t xml:space="preserve">Marcelo, </t>
  </si>
  <si>
    <t>marcelo@bitchbros.com.br</t>
  </si>
  <si>
    <t>AM LIVE</t>
  </si>
  <si>
    <t xml:space="preserve">Nikko, </t>
  </si>
  <si>
    <t>nikkogibler@gmail.com</t>
  </si>
  <si>
    <r>
      <rPr>
        <color rgb="FF1155CC"/>
        <u/>
      </rPr>
      <t>amelie@villageunderground.co.uk</t>
    </r>
  </si>
  <si>
    <r>
      <rPr>
        <color rgb="FF1155CC"/>
        <u/>
      </rPr>
      <t>events@corsicastudios.com</t>
    </r>
  </si>
  <si>
    <r>
      <rPr>
        <color rgb="FF1155CC"/>
        <u/>
      </rPr>
      <t>manager@patternsbrighton.com</t>
    </r>
  </si>
  <si>
    <t>Jake</t>
  </si>
  <si>
    <t>jake@popgunpresents.com</t>
  </si>
  <si>
    <t>Marquee Nightclub</t>
  </si>
  <si>
    <t>JASON@TAOGROUP.COM</t>
  </si>
  <si>
    <t>https://www.instagram.com/marqueeny/</t>
  </si>
  <si>
    <t>https://marqueeny.com</t>
  </si>
  <si>
    <t>Ted Grinvald</t>
  </si>
  <si>
    <t>ted.grinvald@insomniac.com</t>
  </si>
  <si>
    <t>Kerol Kollom</t>
  </si>
  <si>
    <t>Kerol,</t>
  </si>
  <si>
    <t>kerol@mdrnty.ch</t>
  </si>
  <si>
    <t>Debra</t>
  </si>
  <si>
    <t>Jojo</t>
  </si>
  <si>
    <t>jojodavis@austin.rr.com</t>
  </si>
  <si>
    <t>Jesse</t>
  </si>
  <si>
    <t>jesse@thedolab.com</t>
  </si>
  <si>
    <t>Hangout Beach Music Festival</t>
  </si>
  <si>
    <t>Gina Scaramella (Business Development)Katie Helpman</t>
  </si>
  <si>
    <t>jessica@hangoutmusicfest.com</t>
  </si>
  <si>
    <t>https://www.instagram.com/hangoutfest/</t>
  </si>
  <si>
    <t>Timothy</t>
  </si>
  <si>
    <t>timothy@bangon-nyc.com</t>
  </si>
  <si>
    <t>Chris Vanyard</t>
  </si>
  <si>
    <t xml:space="preserve">Vinyard, </t>
  </si>
  <si>
    <t>vinyard@clarioncallmedia.com</t>
  </si>
  <si>
    <t>https://grapefestival.sk</t>
  </si>
  <si>
    <t>Charmayne Yap (need contact) / Pranitan Phornprapha (Owner)</t>
  </si>
  <si>
    <t>jason.huvaere@paxahau.com</t>
  </si>
  <si>
    <r>
      <rPr>
        <rFont val="Arial"/>
        <b/>
        <color rgb="FF000000"/>
        <sz val="10.0"/>
        <u/>
      </rPr>
      <t>Bonnaroo</t>
    </r>
    <r>
      <rPr>
        <rFont val="Arial"/>
        <b/>
        <color rgb="FF000000"/>
        <sz val="10.0"/>
        <u/>
      </rPr>
      <t xml:space="preserve"> Festival, Tennesee, US</t>
    </r>
  </si>
  <si>
    <t>Jeff Cuellar (Marketing, booking and partnerships)</t>
  </si>
  <si>
    <t>jeff@acentertainment.com</t>
  </si>
  <si>
    <t>https://www.instagram.com/bonnaroo/</t>
  </si>
  <si>
    <t>https://bonnaroo.com</t>
  </si>
  <si>
    <r>
      <rPr>
        <rFont val="Arial"/>
        <b/>
        <color rgb="FF000000"/>
        <sz val="10.0"/>
        <u/>
      </rPr>
      <t>Bonnaroo</t>
    </r>
    <r>
      <rPr>
        <rFont val="Arial"/>
        <b/>
        <color rgb="FF000000"/>
        <sz val="10.0"/>
        <u/>
      </rPr>
      <t xml:space="preserve"> (email bounced)</t>
    </r>
  </si>
  <si>
    <t>Jacob Marriot</t>
  </si>
  <si>
    <t>jmatthews@acentertainment.com</t>
  </si>
  <si>
    <r>
      <rPr>
        <rFont val="Arial"/>
        <b/>
        <color rgb="FF000000"/>
        <sz val="10.0"/>
        <u/>
      </rPr>
      <t>Bonnaroo</t>
    </r>
    <r>
      <rPr>
        <rFont val="Arial"/>
        <b/>
        <color rgb="FF000000"/>
        <sz val="10.0"/>
        <u/>
      </rPr>
      <t xml:space="preserve"> Festival, Tennesee, US</t>
    </r>
  </si>
  <si>
    <t>Kelsey</t>
  </si>
  <si>
    <t>kelsey.dewald@bonnaroo.com</t>
  </si>
  <si>
    <t>Electric Forest</t>
  </si>
  <si>
    <t>Lia</t>
  </si>
  <si>
    <t>Lia,</t>
  </si>
  <si>
    <t>LiaLHolland@gmail.com</t>
  </si>
  <si>
    <t>https://www.instagram.com/electric_forest/</t>
  </si>
  <si>
    <t>https://electricforestfestival.com</t>
  </si>
  <si>
    <t>HARD Events</t>
  </si>
  <si>
    <t>Meagan</t>
  </si>
  <si>
    <t xml:space="preserve">Meagan, </t>
  </si>
  <si>
    <t>meagan.deschenes@livenationentertainment.com</t>
  </si>
  <si>
    <t>https://www.instagram.com/hardfest/</t>
  </si>
  <si>
    <t>Burning Man, USA</t>
  </si>
  <si>
    <t>Jarred,</t>
  </si>
  <si>
    <t>jarred.taylor@burningman.org</t>
  </si>
  <si>
    <t>https://www.instagram.com/burningman/</t>
  </si>
  <si>
    <t>https://burningman.org</t>
  </si>
  <si>
    <t>Veld Music Festival, Canada</t>
  </si>
  <si>
    <t>mattm@republiclive.com</t>
  </si>
  <si>
    <t>https://www.instagram.com/veldmusicfestival/</t>
  </si>
  <si>
    <t>https://veldfest.com</t>
  </si>
  <si>
    <t>petelawlor@livenation.com</t>
  </si>
  <si>
    <t>Outsidelands Festival, San Francisco</t>
  </si>
  <si>
    <t>rick@superflypresents.com</t>
  </si>
  <si>
    <t>https://www.instagram.com/outsidelands/</t>
  </si>
  <si>
    <t>https://sfoutsidelands.com</t>
  </si>
  <si>
    <t>mikey@desertheartsrecords.com</t>
  </si>
  <si>
    <t>https://deserthearts.us</t>
  </si>
  <si>
    <t>Suwannee Hulaween, USA</t>
  </si>
  <si>
    <t>Selma</t>
  </si>
  <si>
    <t xml:space="preserve">Sruzdijc, </t>
  </si>
  <si>
    <t>sruzdijic@meowwolf.com</t>
  </si>
  <si>
    <t>https://www.instagram.com/hulaweenfl/?hl=en</t>
  </si>
  <si>
    <t>Time Warp USA, New York</t>
  </si>
  <si>
    <t>maria.breithaupt@cosmopop.biz</t>
  </si>
  <si>
    <t>steffen.charles@cosmopop.biz</t>
  </si>
  <si>
    <t>Nocturnal Wonderland, USA</t>
  </si>
  <si>
    <t>Madolyn</t>
  </si>
  <si>
    <t>Madolyn,</t>
  </si>
  <si>
    <t>madolyn.nianouris@insomniac.com</t>
  </si>
  <si>
    <t>https://www.instagram.com/nocturnalwland/</t>
  </si>
  <si>
    <t>https://nocturnalwonderland.com</t>
  </si>
  <si>
    <t>Nikki Beach Miami</t>
  </si>
  <si>
    <t>Gianfranco Dossena</t>
  </si>
  <si>
    <t xml:space="preserve">Gianfranco, </t>
  </si>
  <si>
    <t>gianfranco@diskolab.com</t>
  </si>
  <si>
    <t>https://www.instagram.com/nikkibeachmiami/</t>
  </si>
  <si>
    <t>https://nikkibeach.com/miami</t>
  </si>
  <si>
    <t>Cameo Gallery (closed)</t>
  </si>
  <si>
    <t>felipe.bhrqz@gmail.com</t>
  </si>
  <si>
    <t>https://www.instagram.com/cameogallery/</t>
  </si>
  <si>
    <t>https://ra.co/clubs/16851</t>
  </si>
  <si>
    <t>Manny,</t>
  </si>
  <si>
    <t>https://monarchsf.com</t>
  </si>
  <si>
    <t>Avenue Le Club /</t>
  </si>
  <si>
    <t xml:space="preserve">Nancy, </t>
  </si>
  <si>
    <t>nancy@leclubavenue.com</t>
  </si>
  <si>
    <t>https://www.instagram.com/leclubavenuenow/</t>
  </si>
  <si>
    <t>USA (East - NJ)</t>
  </si>
  <si>
    <t>https://ra.co/clubs/46727</t>
  </si>
  <si>
    <t>Heart Nightclub, Miami</t>
  </si>
  <si>
    <t xml:space="preserve">Travis, </t>
  </si>
  <si>
    <t>travisrogersmia@gmail.com</t>
  </si>
  <si>
    <t>https://www.instagram.com/heartnightclub/?hl=en-gb</t>
  </si>
  <si>
    <t>Bud Light Dreams</t>
  </si>
  <si>
    <t>Tai</t>
  </si>
  <si>
    <t xml:space="preserve">Tainotar, </t>
  </si>
  <si>
    <t>tainotar@me.com</t>
  </si>
  <si>
    <t>Charivari</t>
  </si>
  <si>
    <t>todd@charivaridetroit.com</t>
  </si>
  <si>
    <t>Brooklyn Electronic Music Festival</t>
  </si>
  <si>
    <t>jen@meanredproductions.com</t>
  </si>
  <si>
    <t>https://www.instagram.com/brooklynemf</t>
  </si>
  <si>
    <t>Katie</t>
  </si>
  <si>
    <t>katie.longmyer@wework.com</t>
  </si>
  <si>
    <t>katielongmyer@gmail.com</t>
  </si>
  <si>
    <t>katielongmyer@yahoo.com</t>
  </si>
  <si>
    <t>Terminal 1 Festival, India</t>
  </si>
  <si>
    <t>Jai,</t>
  </si>
  <si>
    <t>jai@milkmankind.com</t>
  </si>
  <si>
    <t>West Coast Weekender, Los Angeles</t>
  </si>
  <si>
    <t>https://www.instagram.com/westcoastwkndr/</t>
  </si>
  <si>
    <t>https://westcoastweekender.net</t>
  </si>
  <si>
    <t>Oscar</t>
  </si>
  <si>
    <t>oscar@westcoastweekender.net</t>
  </si>
  <si>
    <t>willis@produkt.ca</t>
  </si>
  <si>
    <t>Bradley Rose</t>
  </si>
  <si>
    <t>bradleyrose001@gmail.com</t>
  </si>
  <si>
    <t>https://www.instagram.com/bradleyrose/</t>
  </si>
  <si>
    <t>Black Market / Adventures in the Deep</t>
  </si>
  <si>
    <t xml:space="preserve">Fahad, </t>
  </si>
  <si>
    <t>fahad.blkmarket@gmail.com</t>
  </si>
  <si>
    <t>https://www.instagram.com/blagoj/</t>
  </si>
  <si>
    <t>Downstairs</t>
  </si>
  <si>
    <t>joe.foxton@gmail.com</t>
  </si>
  <si>
    <t>https://www.instagram.com/downstairsclub/</t>
  </si>
  <si>
    <t>Mirrors, Toronto</t>
  </si>
  <si>
    <t>jon@jonathanrosa.com</t>
  </si>
  <si>
    <t>https://www.instagram.com/mirrors_toronto/?hl=en</t>
  </si>
  <si>
    <t>Jonathan Marmo</t>
  </si>
  <si>
    <t>jonathanmarmo@gmail.com</t>
  </si>
  <si>
    <t>https://www.instagram.com/jonathanmarmo/</t>
  </si>
  <si>
    <t>Jonpaul Pezzo</t>
  </si>
  <si>
    <t>jonpaul@djboris.com</t>
  </si>
  <si>
    <t>https://www.instagram.com/jonpaulpezzo/</t>
  </si>
  <si>
    <t>Joseph</t>
  </si>
  <si>
    <t>josephm.alaniz@gmail.com</t>
  </si>
  <si>
    <t>https://www.instagram.com/commonground.sf/?hl=en-gb</t>
  </si>
  <si>
    <t>Bender</t>
  </si>
  <si>
    <t>justin323@gmail.com</t>
  </si>
  <si>
    <t>https://www.instagram.com/bender/</t>
  </si>
  <si>
    <t>La Rama, Montreal</t>
  </si>
  <si>
    <t>krisguilty@gmail.com</t>
  </si>
  <si>
    <t>https://www.instagram.com/laramarecords</t>
  </si>
  <si>
    <t>Minimax Events, London</t>
  </si>
  <si>
    <t>matt@minimaxevents.com</t>
  </si>
  <si>
    <t>https://www.instagram.com/minimaxevents/</t>
  </si>
  <si>
    <t>Blasthaus</t>
  </si>
  <si>
    <t xml:space="preserve">Monika, </t>
  </si>
  <si>
    <t>monika@blasthaus.com</t>
  </si>
  <si>
    <t>https://www.instagram.com/blasthaus/</t>
  </si>
  <si>
    <t>Mister Saturday Night, New York</t>
  </si>
  <si>
    <t xml:space="preserve">Naomi, </t>
  </si>
  <si>
    <t>naomi@earth-agency.com</t>
  </si>
  <si>
    <t>Let's Play House, New York</t>
  </si>
  <si>
    <t>nik@lphnyc.com</t>
  </si>
  <si>
    <t>https://www.instagram.com/lphnyc/</t>
  </si>
  <si>
    <t xml:space="preserve">Ostara, </t>
  </si>
  <si>
    <t>ostara.blkmarket@gmail.com</t>
  </si>
  <si>
    <t xml:space="preserve">Rocky, </t>
  </si>
  <si>
    <t>Black Market, Miami</t>
  </si>
  <si>
    <t xml:space="preserve">Taimur, </t>
  </si>
  <si>
    <t>https://www.instagram.com/blackmarket/</t>
  </si>
  <si>
    <t>https://ra.co/dj/taimur</t>
  </si>
  <si>
    <t>Navid,</t>
  </si>
  <si>
    <t>navid@flashdc.com</t>
  </si>
  <si>
    <t>nik_wilson@msn.com</t>
  </si>
  <si>
    <t xml:space="preserve">Pg, </t>
  </si>
  <si>
    <t>pgkauf@gmail.com</t>
  </si>
  <si>
    <t>Metro Club, Chicago</t>
  </si>
  <si>
    <t>stacey@metrochicago.com</t>
  </si>
  <si>
    <t>https://www.instagram.com/metrochicago/?hl=en</t>
  </si>
  <si>
    <t>Northern Nights Music Festival, San Francisco</t>
  </si>
  <si>
    <t>Shelby</t>
  </si>
  <si>
    <t xml:space="preserve">Shelby, </t>
  </si>
  <si>
    <t>shelby@northernnights.org</t>
  </si>
  <si>
    <t>https://www.instagram.com/nnmfestival/</t>
  </si>
  <si>
    <t>https://northernnights.org</t>
  </si>
  <si>
    <t>shelbyburner@northernnights.org</t>
  </si>
  <si>
    <t>Electric Island</t>
  </si>
  <si>
    <t>Joel Smye</t>
  </si>
  <si>
    <t>Joel</t>
  </si>
  <si>
    <t>joel@codatoronto.com</t>
  </si>
  <si>
    <t>https://www.instagram.com/electricislandto/</t>
  </si>
  <si>
    <t>https://electricisland.to</t>
  </si>
  <si>
    <t>MUTEK SF Festival</t>
  </si>
  <si>
    <t>Miroslav</t>
  </si>
  <si>
    <t>miroslavw@gmail.com</t>
  </si>
  <si>
    <t>https://www.instagram.com/mutek.sf/</t>
  </si>
  <si>
    <r>
      <rPr>
        <rFont val="Arial"/>
        <b/>
        <color rgb="FF000000"/>
        <sz val="10.0"/>
        <u/>
      </rPr>
      <t>Bumbershoot</t>
    </r>
    <r>
      <rPr>
        <rFont val="Arial"/>
        <b/>
        <color rgb="FF000000"/>
        <sz val="10.0"/>
        <u/>
      </rPr>
      <t xml:space="preserve"> Festival, Seattle</t>
    </r>
  </si>
  <si>
    <t>Roy Atizado</t>
  </si>
  <si>
    <t>roy.atizado@mac.com</t>
  </si>
  <si>
    <t>https://www.instagram.com/bumbershoot/?hl=en</t>
  </si>
  <si>
    <t>https://bumbershoot.com</t>
  </si>
  <si>
    <t>Escapade Music Festival</t>
  </si>
  <si>
    <t>nicolas@midwaygroup.ca</t>
  </si>
  <si>
    <t>https://www.instagram.com/escapademf/</t>
  </si>
  <si>
    <t>Holy Ship</t>
  </si>
  <si>
    <t xml:space="preserve">Gsr, </t>
  </si>
  <si>
    <t>https://www.instagram.com/holyship/</t>
  </si>
  <si>
    <t>https://homefestival.eu</t>
  </si>
  <si>
    <t>SnowGlobe Music Festival, LA</t>
  </si>
  <si>
    <t>Jeffrey</t>
  </si>
  <si>
    <t>jeffrey@snowglobemusicfestival.com</t>
  </si>
  <si>
    <t>https://www.instagram.com/snowglobe/</t>
  </si>
  <si>
    <t>https://snowglobemusicfestival.com</t>
  </si>
  <si>
    <t>Zero Gravity, Ukraine</t>
  </si>
  <si>
    <t>stefan@avoagency.co.uk</t>
  </si>
  <si>
    <t>https://warmupfestival.com</t>
  </si>
  <si>
    <t>Mysterlands USA</t>
  </si>
  <si>
    <t xml:space="preserve">Taylor, </t>
  </si>
  <si>
    <t>taylor.collins@id-t.com</t>
  </si>
  <si>
    <t>neilou1@gmail.com</t>
  </si>
  <si>
    <t>Minimal Sessions</t>
  </si>
  <si>
    <t xml:space="preserve">Shmitty, </t>
  </si>
  <si>
    <t>shmitty@minimalsessions.com</t>
  </si>
  <si>
    <t>https://www.instagram.com/minimalsessions/</t>
  </si>
  <si>
    <t>Cityfox</t>
  </si>
  <si>
    <t xml:space="preserve">Simar, </t>
  </si>
  <si>
    <t>simar@reynardproductions.us</t>
  </si>
  <si>
    <t>GBH</t>
  </si>
  <si>
    <t>thomas@gbh.tv</t>
  </si>
  <si>
    <t>https://www.instagram.com/gbh_events/</t>
  </si>
  <si>
    <t xml:space="preserve">Kate, </t>
  </si>
  <si>
    <t>kate@unionclubla.com</t>
  </si>
  <si>
    <t>Galerie Project</t>
  </si>
  <si>
    <t>@galerieproject.com</t>
  </si>
  <si>
    <t>Benny &amp; Boris</t>
  </si>
  <si>
    <t>borisnotthedj@gmail.com</t>
  </si>
  <si>
    <t>DavidRamos</t>
  </si>
  <si>
    <t>davidramos1040@gmail.com</t>
  </si>
  <si>
    <t>DLN</t>
  </si>
  <si>
    <t xml:space="preserve">Denny, </t>
  </si>
  <si>
    <t>dennylenimh@gmail.com</t>
  </si>
  <si>
    <t>FREE VIKTOR</t>
  </si>
  <si>
    <t xml:space="preserve">Helene, </t>
  </si>
  <si>
    <t>helene.c.kuhn@gmail.com</t>
  </si>
  <si>
    <t>Howard Tseng</t>
  </si>
  <si>
    <t xml:space="preserve">Howard, </t>
  </si>
  <si>
    <t>howard@deydreamin.com</t>
  </si>
  <si>
    <t>Dancetracks</t>
  </si>
  <si>
    <t>iain@dancetracks.com</t>
  </si>
  <si>
    <t>Broke City</t>
  </si>
  <si>
    <t>john@popgunpresents.com</t>
  </si>
  <si>
    <t>jordanmwelner@gmail.com</t>
  </si>
  <si>
    <t>Lookout</t>
  </si>
  <si>
    <t xml:space="preserve">Lexis, </t>
  </si>
  <si>
    <t>lexis@musicismysanctuary.com</t>
  </si>
  <si>
    <t>Giant Step</t>
  </si>
  <si>
    <t>maurice@giantstep.net</t>
  </si>
  <si>
    <t>G House NYC</t>
  </si>
  <si>
    <t xml:space="preserve">ms, </t>
  </si>
  <si>
    <t>mstrotterart@gmail.com</t>
  </si>
  <si>
    <t>DJ Scarab</t>
  </si>
  <si>
    <t xml:space="preserve">Nader, </t>
  </si>
  <si>
    <t>nader.sales@hotmail.com</t>
  </si>
  <si>
    <t>Maria Teresa Otero</t>
  </si>
  <si>
    <t xml:space="preserve">Marite, </t>
  </si>
  <si>
    <t>otero.marite@gmail.com</t>
  </si>
  <si>
    <t>FIXED</t>
  </si>
  <si>
    <t>ryan@liaisonartists.com</t>
  </si>
  <si>
    <t>https://www.instagram.com/fixednyc</t>
  </si>
  <si>
    <t>Cut-line</t>
  </si>
  <si>
    <t>ryanbarthdwyer@gmail.com</t>
  </si>
  <si>
    <t>Mahdavi</t>
  </si>
  <si>
    <t xml:space="preserve">Sherry, </t>
  </si>
  <si>
    <t>sherry@mahdavimgt.com</t>
  </si>
  <si>
    <t>FSDY Detroit</t>
  </si>
  <si>
    <t xml:space="preserve">Zay, </t>
  </si>
  <si>
    <t>zaycrescendo@gmail.com</t>
  </si>
  <si>
    <t>Subsonic Music (Scott Commens)</t>
  </si>
  <si>
    <t>scott@subsonicmusic.com.au</t>
  </si>
  <si>
    <t>Praterstrasse (Vienna)</t>
  </si>
  <si>
    <t>Stipo,</t>
  </si>
  <si>
    <t>Stipo@praterstrasse.wien</t>
  </si>
  <si>
    <t>Arma 17, Moscow</t>
  </si>
  <si>
    <t>Mig</t>
  </si>
  <si>
    <t>https://ra.co/dj/bjarki</t>
  </si>
  <si>
    <t>The Grand Factory, Lebanon</t>
  </si>
  <si>
    <t xml:space="preserve">Lara, </t>
  </si>
  <si>
    <t>lara@thegrandfactory.com</t>
  </si>
  <si>
    <t>https://ra.co/dj/jade</t>
  </si>
  <si>
    <t>Centris Events (Barcelona)</t>
  </si>
  <si>
    <t>https://ra.co/dj/marvin&amp;guy</t>
  </si>
  <si>
    <t xml:space="preserve">Kater Blau, Berlin </t>
  </si>
  <si>
    <t>julia@katerblau.de</t>
  </si>
  <si>
    <t>https://ra.co/dj/paulipocket</t>
  </si>
  <si>
    <t>Paul Street crew, Liverpool</t>
  </si>
  <si>
    <t>https://ra.co/dj/scon</t>
  </si>
  <si>
    <t>Deathwaltz Productions, Philadelphia</t>
  </si>
  <si>
    <t>justin@deathwaltz.com</t>
  </si>
  <si>
    <t>Paloma Berlin (Tom Spark, resident)</t>
  </si>
  <si>
    <t>tomsparksdj@gmail.com</t>
  </si>
  <si>
    <t>https://www.facebook.com/TomSparkMusic</t>
  </si>
  <si>
    <t xml:space="preserve">Baez, </t>
  </si>
  <si>
    <t>baez@mindsalikerecs.com</t>
  </si>
  <si>
    <t>Tama / Posen (club)</t>
  </si>
  <si>
    <t>joanna@tamaklub.pl</t>
  </si>
  <si>
    <t>Spy Bar, Chicago</t>
  </si>
  <si>
    <t>johncurley@spybarchicago.com</t>
  </si>
  <si>
    <t>https://www.instagram.com/SPYBAR/</t>
  </si>
  <si>
    <t>Pacha Munich</t>
  </si>
  <si>
    <t>roman.lehmann@pacha-muenchen.de</t>
  </si>
  <si>
    <t>https://www.instagram.com/pachamunich/</t>
  </si>
  <si>
    <t>Ammos Beach Bar</t>
  </si>
  <si>
    <r>
      <rPr>
        <rFont val="Arial"/>
        <color rgb="FF1155CC"/>
        <sz val="10.0"/>
        <u/>
      </rPr>
      <t>info@ammos.eu</t>
    </r>
  </si>
  <si>
    <t>@ammosbeachbar</t>
  </si>
  <si>
    <t>Masha,</t>
  </si>
  <si>
    <t>masha@halfbaked.org.uk</t>
  </si>
  <si>
    <t>Un_mute Miami resident (Mario Liberti)</t>
  </si>
  <si>
    <t>Mari</t>
  </si>
  <si>
    <t>https://ra.co/dj/marioliberti</t>
  </si>
  <si>
    <t>night2morning Records</t>
  </si>
  <si>
    <t>https://ra.co/dj/mathewf</t>
  </si>
  <si>
    <t>Sten,</t>
  </si>
  <si>
    <t>sten@artaphine.com</t>
  </si>
  <si>
    <t>https://ra.co/dj/samueldeep</t>
  </si>
  <si>
    <t>oli@blo-om.love</t>
  </si>
  <si>
    <t>Sonar tickets (Sofia Silva)</t>
  </si>
  <si>
    <t>accreditations@sonar.es</t>
  </si>
  <si>
    <t>Baez,</t>
  </si>
  <si>
    <t>baez@bespokemusik.com</t>
  </si>
  <si>
    <t>Ushuaia Ibiza (press + list)</t>
  </si>
  <si>
    <t>Remy</t>
  </si>
  <si>
    <t>POEM (Family Piknik)</t>
  </si>
  <si>
    <t>contact.f.e.m@gmail.com</t>
  </si>
  <si>
    <t>Basic moves</t>
  </si>
  <si>
    <t xml:space="preserve">Walrus, </t>
  </si>
  <si>
    <t>contact@basicmoves.be</t>
  </si>
  <si>
    <t>Les Palmes Discs Events, Spain</t>
  </si>
  <si>
    <t>Lespalmes,</t>
  </si>
  <si>
    <t>contact@lespalmesdiscs.com</t>
  </si>
  <si>
    <t xml:space="preserve">Public Bar, Washington CD </t>
  </si>
  <si>
    <t>Kochi</t>
  </si>
  <si>
    <t>djkochi@gmail.com</t>
  </si>
  <si>
    <t>Harri &amp; Domenic (Domenic Cappello)</t>
  </si>
  <si>
    <t>domeniccappello@hotmail.com</t>
  </si>
  <si>
    <t>MoMa New York</t>
  </si>
  <si>
    <t>Game Over ibiza</t>
  </si>
  <si>
    <t>Eoin@gameoveribiza.com</t>
  </si>
  <si>
    <t>Spain, Ibiza</t>
  </si>
  <si>
    <t>Percolate Music (Jack F</t>
  </si>
  <si>
    <t>farrer@percolatemusic.co.uk</t>
  </si>
  <si>
    <t>Gottwood  Fred</t>
  </si>
  <si>
    <t>Fred,</t>
  </si>
  <si>
    <t>fred@gottwood.co.uk</t>
  </si>
  <si>
    <t>Percolate Fred Letts</t>
  </si>
  <si>
    <t>fred@percolatemusic.co.uk</t>
  </si>
  <si>
    <t>Fuse Portugal (Luis)</t>
  </si>
  <si>
    <t>fuse.lx.pt@gmail.com</t>
  </si>
  <si>
    <t>Cloak Ent</t>
  </si>
  <si>
    <t>Gabe,</t>
  </si>
  <si>
    <t>gabe@cloak-ent.com</t>
  </si>
  <si>
    <t>AustraliA</t>
  </si>
  <si>
    <t>Deposito Pontecorvo</t>
  </si>
  <si>
    <t>gianluca.depositopontecorvo@gmail.com</t>
  </si>
  <si>
    <t>Strawberry Fields</t>
  </si>
  <si>
    <t>Glyn,</t>
  </si>
  <si>
    <t>glyn@strawberry-fields.com.au</t>
  </si>
  <si>
    <t>Trash Era (Berlin promoters)</t>
  </si>
  <si>
    <t>Geovane,</t>
  </si>
  <si>
    <t>gpdbortoli@gmail.com</t>
  </si>
  <si>
    <t>DC10 (Grego O'Halloran)</t>
  </si>
  <si>
    <t>Grego,</t>
  </si>
  <si>
    <t>gregohalloran@gmail.com</t>
  </si>
  <si>
    <t>Guy Williams (Flash at Pikes Ibiza)</t>
  </si>
  <si>
    <t>guyguylondon@yahoo.com</t>
  </si>
  <si>
    <t>Herve WIZLA</t>
  </si>
  <si>
    <t>Herve</t>
  </si>
  <si>
    <t>herve.wizla@yahoo.fr</t>
  </si>
  <si>
    <t>Homework (Leeds, uk)</t>
  </si>
  <si>
    <t>homeworkforever@gmail.com</t>
  </si>
  <si>
    <t>EXIT Festival (Igor Vidović)</t>
  </si>
  <si>
    <t>igor.vidovic@exitfest.org</t>
  </si>
  <si>
    <t>Zwart Goud Record store</t>
  </si>
  <si>
    <t>Ilker,</t>
  </si>
  <si>
    <t>ilker@zwartgoud.org</t>
  </si>
  <si>
    <t>International Music Summit</t>
  </si>
  <si>
    <t>Ims,</t>
  </si>
  <si>
    <t>ims@neighbourhoodpr.com</t>
  </si>
  <si>
    <t>Resolute NY (Nektarios Ioannidis)</t>
  </si>
  <si>
    <t xml:space="preserve">Niktarios, </t>
  </si>
  <si>
    <t>inektarios@gmail.com</t>
  </si>
  <si>
    <t>info@avantgarten.club</t>
  </si>
  <si>
    <t>China social club</t>
  </si>
  <si>
    <t>Frau &amp; PCJ</t>
  </si>
  <si>
    <t>info@chinasocialclub.com</t>
  </si>
  <si>
    <t>IMS Information</t>
  </si>
  <si>
    <t>IMS,</t>
  </si>
  <si>
    <t>info@internationalmusicsummit.com</t>
  </si>
  <si>
    <t>Kinky Malinki (Paul Crane)</t>
  </si>
  <si>
    <t>info@kinkymalinki.com</t>
  </si>
  <si>
    <t>Klub Kase</t>
  </si>
  <si>
    <t>lucy,</t>
  </si>
  <si>
    <t>info@klubkase.com</t>
  </si>
  <si>
    <t>Rollover Milano (Rocco Fusco)</t>
  </si>
  <si>
    <t>Rocco,</t>
  </si>
  <si>
    <t>info@rollovermilano.com</t>
  </si>
  <si>
    <t>Supervibe</t>
  </si>
  <si>
    <t>info@supervibe.net</t>
  </si>
  <si>
    <t>iQ Collective (London)</t>
  </si>
  <si>
    <t>iQ,</t>
  </si>
  <si>
    <t>iqollective@gmail.com</t>
  </si>
  <si>
    <t>Club Chinois (Johannes Goller)</t>
  </si>
  <si>
    <t>j@trip-ibz.net</t>
  </si>
  <si>
    <t>Egg london</t>
  </si>
  <si>
    <t>Jake@egglondon.co.uk</t>
  </si>
  <si>
    <t>Das Wohlgefuehl</t>
  </si>
  <si>
    <t>jakob@daswohlgefuehl.de</t>
  </si>
  <si>
    <t>pacha Ibiza</t>
  </si>
  <si>
    <t>Highline Ballroom, New York</t>
  </si>
  <si>
    <t>jeffmann@highlineballroom.com</t>
  </si>
  <si>
    <t>Game Over Ibiza (Jeroen Bosschers)</t>
  </si>
  <si>
    <t>jeroen@gameoveribiza.com</t>
  </si>
  <si>
    <t>Tomorrowland (Jeroen)</t>
  </si>
  <si>
    <t xml:space="preserve">Jeroen, </t>
  </si>
  <si>
    <t>jeroen@tomorrowland.com</t>
  </si>
  <si>
    <t>Unsound Poland</t>
  </si>
  <si>
    <t>Jim</t>
  </si>
  <si>
    <t>jlin@unsound.pl</t>
  </si>
  <si>
    <t>Insomniac (Joe Wiseman)</t>
  </si>
  <si>
    <t>joe.wiseman@insomniac.com</t>
  </si>
  <si>
    <t>I Love Neon Festival (Canada)</t>
  </si>
  <si>
    <t>john@iloveneon.ca</t>
  </si>
  <si>
    <t>Live 61 Festival (John)</t>
  </si>
  <si>
    <t>Discotech (Derby)</t>
  </si>
  <si>
    <t>jordan@discotech.info</t>
  </si>
  <si>
    <t>Katerblau, Berlin</t>
  </si>
  <si>
    <t>SXM (Julian Prince)</t>
  </si>
  <si>
    <t>julianprince@gmail.com</t>
  </si>
  <si>
    <t>Festival Director (Karl Schussig)</t>
  </si>
  <si>
    <t>k.schussig@gmail.com</t>
  </si>
  <si>
    <t>Subsconic (Kim Jubert)</t>
  </si>
  <si>
    <t>k@subsonicmusic.com.au</t>
  </si>
  <si>
    <t>karl@realisemusic.com</t>
  </si>
  <si>
    <t>Lanuit events</t>
  </si>
  <si>
    <t>kevin@lanuitevents.be</t>
  </si>
  <si>
    <t xml:space="preserve">Piknic Électronik Melbourne </t>
  </si>
  <si>
    <t>kevin@stablemusic.com.au</t>
  </si>
  <si>
    <t>kim.jubert@icloud.com</t>
  </si>
  <si>
    <t>Kimi,</t>
  </si>
  <si>
    <t>kimi.jubert@gmail.com</t>
  </si>
  <si>
    <t>Indo Warehouse (Kunal Merchant)</t>
  </si>
  <si>
    <t xml:space="preserve">Kunal, </t>
  </si>
  <si>
    <t>kunal@indo-warehouse.com</t>
  </si>
  <si>
    <t>Fuse London (Leon)</t>
  </si>
  <si>
    <t>leon@fuselondon.net</t>
  </si>
  <si>
    <t>Life &amp; Death (promoters)</t>
  </si>
  <si>
    <t xml:space="preserve">Lilly, </t>
  </si>
  <si>
    <t>MUTEK Montreal (Lola baraldi)</t>
  </si>
  <si>
    <t>lolabaraldi@live.com</t>
  </si>
  <si>
    <t>Listen Festival Belgium (Lorenzo Serra)</t>
  </si>
  <si>
    <t>lorenzo@listenfestival.be</t>
  </si>
  <si>
    <t xml:space="preserve">Listen Festival Belgium </t>
  </si>
  <si>
    <t>lucas@listenfestival.be</t>
  </si>
  <si>
    <t>Mallorca live Festival</t>
  </si>
  <si>
    <t>magda.albis@gmail.com</t>
  </si>
  <si>
    <t>iBIZA rICKS</t>
  </si>
  <si>
    <t>magda.albis@ibizarocks.com</t>
  </si>
  <si>
    <t xml:space="preserve">Opera Festical </t>
  </si>
  <si>
    <t>marco.delta.davi@gmail.com</t>
  </si>
  <si>
    <t>Resolute, New York</t>
  </si>
  <si>
    <t>maria@resolutenyc.com</t>
  </si>
  <si>
    <t>Subsonic music</t>
  </si>
  <si>
    <t>Marketing,</t>
  </si>
  <si>
    <t>marketing@subsonicmusic.com.au</t>
  </si>
  <si>
    <t>Austealia</t>
  </si>
  <si>
    <t>Melkweg Amsterdam (Martijn van der wiel)</t>
  </si>
  <si>
    <t>martijnvanderwiel@gmail.com</t>
  </si>
  <si>
    <t>SXM Festival / MOGA / Mathieu Belay</t>
  </si>
  <si>
    <t>mathieu@yonder.fr</t>
  </si>
  <si>
    <t>Ritter Butzke  Max</t>
  </si>
  <si>
    <t>max@ritter-butzke.de</t>
  </si>
  <si>
    <t>Do Not Sit Megan Nazari</t>
  </si>
  <si>
    <t>Thebunkerny</t>
  </si>
  <si>
    <t>Michelle,</t>
  </si>
  <si>
    <t>michelle@thebunkerny.com</t>
  </si>
  <si>
    <t>Pacha Ibiza</t>
  </si>
  <si>
    <t>miguel@pacha.com</t>
  </si>
  <si>
    <t>MUTEK SF</t>
  </si>
  <si>
    <t>miroslav.wiesner@surefireagency.com</t>
  </si>
  <si>
    <t xml:space="preserve">Renate (resident) </t>
  </si>
  <si>
    <t>Moses,</t>
  </si>
  <si>
    <t>moses@systemerrorworldwide.com</t>
  </si>
  <si>
    <t>Bonesoda</t>
  </si>
  <si>
    <t>music@bonesoda.com</t>
  </si>
  <si>
    <t>We are pyramid</t>
  </si>
  <si>
    <t>nacho@wearepyramid.com</t>
  </si>
  <si>
    <t>navarroluisa4269@gmail.com</t>
  </si>
  <si>
    <t>Negla Abdela - Ministry Of Sound</t>
  </si>
  <si>
    <t>Negla,</t>
  </si>
  <si>
    <t>negla.abdela@ministryofsoundrecords.com</t>
  </si>
  <si>
    <t>Into the Woods (Nicholas Petrou)</t>
  </si>
  <si>
    <t>nick@intothewoodslondon.com</t>
  </si>
  <si>
    <t>nick@wearefstvl.com</t>
  </si>
  <si>
    <t>Egg London</t>
  </si>
  <si>
    <t>Nicky,</t>
  </si>
  <si>
    <t>nicky.trax@gmail.com</t>
  </si>
  <si>
    <t>nicole@adk-berlin.com</t>
  </si>
  <si>
    <t>Free your mind festival</t>
  </si>
  <si>
    <t>noah@freeyourmindfestival.nl</t>
  </si>
  <si>
    <t>Deadcode (Norbert)</t>
  </si>
  <si>
    <t>norbert@deadcode.hu</t>
  </si>
  <si>
    <t>Gans Anders</t>
  </si>
  <si>
    <t>Office,</t>
  </si>
  <si>
    <t>office@gans-anders.com</t>
  </si>
  <si>
    <t>Austtria</t>
  </si>
  <si>
    <t>VOLTAGE Festival (founder)</t>
  </si>
  <si>
    <t>parallelcircuit909@gmail.com</t>
  </si>
  <si>
    <t>Sonar ES Paul Geddis</t>
  </si>
  <si>
    <t>paul@sonar.es</t>
  </si>
  <si>
    <r>
      <rPr>
        <rFont val="Arial"/>
        <b/>
        <sz val="10.0"/>
      </rPr>
      <t xml:space="preserve">Petrit Pula </t>
    </r>
    <r>
      <rPr>
        <rFont val="Arial"/>
        <b/>
        <color rgb="FF1155CC"/>
        <sz val="10.0"/>
        <u/>
      </rPr>
      <t>https://www.linkedin.com/in/petritpula/</t>
    </r>
  </si>
  <si>
    <t>Petrit,</t>
  </si>
  <si>
    <t>petritpula@gmail.com</t>
  </si>
  <si>
    <t>Breakfast Club Amsterdam</t>
  </si>
  <si>
    <t>pieter@yeyeh.nl</t>
  </si>
  <si>
    <t>pacha Ibiza (press + list)</t>
  </si>
  <si>
    <t>prensa@pacha.com</t>
  </si>
  <si>
    <t>Elrow (PRESS)</t>
  </si>
  <si>
    <t>press@elrowfamily.com</t>
  </si>
  <si>
    <t>Beat In Me (@ Contact Tokyo)</t>
  </si>
  <si>
    <t xml:space="preserve">Raha, </t>
  </si>
  <si>
    <t>raha_jp@yahoo.co.jp</t>
  </si>
  <si>
    <t>HUSHconcerts (Robbie Kowal - ceo)</t>
  </si>
  <si>
    <t>robbiekowal@gmail.com</t>
  </si>
  <si>
    <t>Timewarp</t>
  </si>
  <si>
    <t>robin.ebinger@gmail.com</t>
  </si>
  <si>
    <t>rocco@rollovermilano.com</t>
  </si>
  <si>
    <t>Ushuiaia Ibiza (Sofía de la Llave)</t>
  </si>
  <si>
    <t>Sofía,</t>
  </si>
  <si>
    <t>s.lopez@thenightleague.com</t>
  </si>
  <si>
    <t>Outcast Torino (Salvatore_</t>
  </si>
  <si>
    <t>salvatore.outcast@gmail.com</t>
  </si>
  <si>
    <t>Sea Star Festival (Director)</t>
  </si>
  <si>
    <t>Sanjin,</t>
  </si>
  <si>
    <t>sanjin@laa.hr</t>
  </si>
  <si>
    <t>Game Over Ibiza (Sarah Sparta)</t>
  </si>
  <si>
    <t>sarah@gameoveribiza.com</t>
  </si>
  <si>
    <t>keepitgoing, Copenhagen</t>
  </si>
  <si>
    <t>sascha,</t>
  </si>
  <si>
    <t>sascha@keepitgoing.ch</t>
  </si>
  <si>
    <t>Katerblau resident (Sascha Cawa)</t>
  </si>
  <si>
    <t>saschacawa@gmail.com</t>
  </si>
  <si>
    <t>Sentaku</t>
  </si>
  <si>
    <t>Josh and Massaï,</t>
  </si>
  <si>
    <t>sentakumusic@gmail.com</t>
  </si>
  <si>
    <t>Industrial Copera (Granada, Spain)</t>
  </si>
  <si>
    <t>Silvia,</t>
  </si>
  <si>
    <t>silvia@industrialcopera.net</t>
  </si>
  <si>
    <t>Sunday Drivers (Tanja Liesenfeld)</t>
  </si>
  <si>
    <t>Tanja,</t>
  </si>
  <si>
    <t>tanja@sunday-drivers.com</t>
  </si>
  <si>
    <t>Mantra Collective Telly Maragopoulos</t>
  </si>
  <si>
    <t>Telly,</t>
  </si>
  <si>
    <t>telly@mantracollective.com</t>
  </si>
  <si>
    <t>The Secret Project Spain</t>
  </si>
  <si>
    <t>thesecretprojectspain@gmail.com</t>
  </si>
  <si>
    <t>Smart Bar resident (Justin Long)</t>
  </si>
  <si>
    <t>thespecterofmarcelduchamp@gmail.com</t>
  </si>
  <si>
    <t>Golden Pudel (resident)</t>
  </si>
  <si>
    <t>tim@mfoc.de</t>
  </si>
  <si>
    <t>tim@ostgut.debooking@ostgut.de</t>
  </si>
  <si>
    <t>Toke Tbilisi</t>
  </si>
  <si>
    <t xml:space="preserve">Toke, </t>
  </si>
  <si>
    <t>Tokespace@gmail.com</t>
  </si>
  <si>
    <t>Stereo Montreal (Tommy Cardeli)</t>
  </si>
  <si>
    <t>tommy@stereonightclub.net</t>
  </si>
  <si>
    <t>Club Tunnel, Belgrade</t>
  </si>
  <si>
    <t>Varme Bucharest</t>
  </si>
  <si>
    <t>Varme,</t>
  </si>
  <si>
    <t>varmemail@gmail.com</t>
  </si>
  <si>
    <t>romania</t>
  </si>
  <si>
    <t>EXIT Festival (Vesna Stojanović)</t>
  </si>
  <si>
    <t>Vesna,</t>
  </si>
  <si>
    <t>vesna.stojanovic@exitfest.org</t>
  </si>
  <si>
    <t>Vikenzo (@mateibiza resident)</t>
  </si>
  <si>
    <t>vikenzo.music@gmail.com</t>
  </si>
  <si>
    <t>Badabing Oslo (Vinny Vilbass)</t>
  </si>
  <si>
    <t>vinny@badabingoslo.no</t>
  </si>
  <si>
    <t>FOLD, London (owner)</t>
  </si>
  <si>
    <t>Lasha</t>
  </si>
  <si>
    <t>voicedrone@gmail.com</t>
  </si>
  <si>
    <t>https://ra.co/dj/voicedrone</t>
  </si>
  <si>
    <t>wisloujscie festival 2025</t>
  </si>
  <si>
    <t>Witaj,</t>
  </si>
  <si>
    <t>witaj@biletomat.pl</t>
  </si>
  <si>
    <t>Stephan Wittrin</t>
  </si>
  <si>
    <t>wittes@questagency.net</t>
  </si>
  <si>
    <t xml:space="preserve">Wolf, </t>
  </si>
  <si>
    <t>wolf@nanofixit.co.uk</t>
  </si>
  <si>
    <t>wolf@nanofixit.com</t>
  </si>
  <si>
    <t>wolf@nanofixitruben.com</t>
  </si>
  <si>
    <t>Dsk Port Odessa</t>
  </si>
  <si>
    <t>Yate,</t>
  </si>
  <si>
    <t>yate@dskport.com</t>
  </si>
  <si>
    <t>Block 9 (Zine Abdi)</t>
  </si>
  <si>
    <t xml:space="preserve">Zine, </t>
  </si>
  <si>
    <t>zine@lovethemessage.com</t>
  </si>
  <si>
    <t>Safe to send?</t>
  </si>
  <si>
    <t>Media/IG link</t>
  </si>
  <si>
    <t>IG followers
• Low (&lt;50k)
• Medium (50k-100k)
• High (100k+)</t>
  </si>
  <si>
    <t>YouTube followers
• Low (&lt;50k)
• Medium (50k-100k)
• High (100k+)</t>
  </si>
  <si>
    <t>FB followers
• Low (&lt;50k)
• Medium (50k-100k)
• High (100k+)</t>
  </si>
  <si>
    <t>Twitter followers
• Low (&lt;50k)
• Medium (50k-100k)
• High (100k+)</t>
  </si>
  <si>
    <t>Spotify followers
• Low (&lt;5k)
• Medium (5k-10k)
• High (10k+)</t>
  </si>
  <si>
    <t>Soundcloud followers
• Low (&lt;50k)
• Medium (50k-100k)
• High (100k+)</t>
  </si>
  <si>
    <t>TikTok followers
• Low (&lt;50k)
• Medium (50k-100k)
• High (100k+)</t>
  </si>
  <si>
    <t>FB streams</t>
  </si>
  <si>
    <t>Premieres</t>
  </si>
  <si>
    <t>Reviews</t>
  </si>
  <si>
    <t>Feature type</t>
  </si>
  <si>
    <t>_technonation_</t>
  </si>
  <si>
    <t>technon8tion@gmail.com</t>
  </si>
  <si>
    <t>Yes</t>
  </si>
  <si>
    <t>No</t>
  </si>
  <si>
    <t>15Questions</t>
  </si>
  <si>
    <t>lara@15questions.net</t>
  </si>
  <si>
    <t>1883Magazine</t>
  </si>
  <si>
    <t>music@1883magazine.com</t>
  </si>
  <si>
    <t>44,100HZ Social Club</t>
  </si>
  <si>
    <t>44100hzsocialclub@gmail.com</t>
  </si>
  <si>
    <t>Premiere</t>
  </si>
  <si>
    <t>5Elect5</t>
  </si>
  <si>
    <t>contact@5elect5.com</t>
  </si>
  <si>
    <t>5th Day Katie Arnold</t>
  </si>
  <si>
    <t>katie@5thday.co.uk</t>
  </si>
  <si>
    <t>6am Group</t>
  </si>
  <si>
    <t>marco@6amgroup.com</t>
  </si>
  <si>
    <t>jia@6amgroup.com</t>
  </si>
  <si>
    <t>FB Crossposting</t>
  </si>
  <si>
    <t>Jia,</t>
  </si>
  <si>
    <t>kevin.ching@6amgroup.com</t>
  </si>
  <si>
    <t>8 Day Montreal</t>
  </si>
  <si>
    <t>rafapineda@8day.ca</t>
  </si>
  <si>
    <t>80000 Radio Munich</t>
  </si>
  <si>
    <t>info@radio80k.de</t>
  </si>
  <si>
    <t>8Day</t>
  </si>
  <si>
    <t xml:space="preserve">Ableton </t>
  </si>
  <si>
    <t>christa.walley@ableton.com</t>
  </si>
  <si>
    <t xml:space="preserve">Christa, </t>
  </si>
  <si>
    <t>Production videos
Music producer podcast</t>
  </si>
  <si>
    <t>Acid Stag</t>
  </si>
  <si>
    <t>info@acidstag.com</t>
  </si>
  <si>
    <t>Acoustic Treatment</t>
  </si>
  <si>
    <t>acoustic.treat.me@gmail.com</t>
  </si>
  <si>
    <t>Adam Audio (YouTube videos)</t>
  </si>
  <si>
    <t>arne.wehkamp@adam-audio.de</t>
  </si>
  <si>
    <t>Adhdtv_</t>
  </si>
  <si>
    <t>adhdtv2016@icloud.com</t>
  </si>
  <si>
    <t>Ajunadeep Recommends</t>
  </si>
  <si>
    <t>contact@anjunadeep.com</t>
  </si>
  <si>
    <t>alan@beatsnlights.com.br</t>
  </si>
  <si>
    <t>ALATAJ</t>
  </si>
  <si>
    <t>alan@alataj.com.br</t>
  </si>
  <si>
    <t>Track by Track</t>
  </si>
  <si>
    <t>Apple Music (Music programmer)</t>
  </si>
  <si>
    <t>work@isabeliaherrera.com</t>
  </si>
  <si>
    <t>Isabelia Herrera,</t>
  </si>
  <si>
    <t>Archie Henderson</t>
  </si>
  <si>
    <t>ahenderson133@gmail.com</t>
  </si>
  <si>
    <t>Archie,</t>
  </si>
  <si>
    <t>Armada Music</t>
  </si>
  <si>
    <t>youtubeaccounts@Armadamusic.nl</t>
  </si>
  <si>
    <t>Art Of Minimal Techno Trip</t>
  </si>
  <si>
    <t>trippycoderec@gmail.com</t>
  </si>
  <si>
    <t>Athensvoice</t>
  </si>
  <si>
    <t>info@athensvoice.gr</t>
  </si>
  <si>
    <t>media</t>
  </si>
  <si>
    <t>Attack Mag</t>
  </si>
  <si>
    <t xml:space="preserve">eric@attackmagazine.com </t>
  </si>
  <si>
    <t>My Studio
Top Tracks
Industry podcast</t>
  </si>
  <si>
    <t>Aulart (Ibiza based)</t>
  </si>
  <si>
    <t>info@aulart.com</t>
  </si>
  <si>
    <t>Artist videos (high profile)</t>
  </si>
  <si>
    <t xml:space="preserve">Ballacid </t>
  </si>
  <si>
    <t>ballacid@gmail.com</t>
  </si>
  <si>
    <t>isabel@brandcorp.com.mx</t>
  </si>
  <si>
    <t>ramon@baramericas.com.mx</t>
  </si>
  <si>
    <t>BBC 6 Music</t>
  </si>
  <si>
    <t>Steve.Harris01@bbc.co.uk</t>
  </si>
  <si>
    <t>Be AT TV</t>
  </si>
  <si>
    <t>michelleolden@web.de</t>
  </si>
  <si>
    <t>catherine_klaeren@be-at.tv</t>
  </si>
  <si>
    <t>Beat for Beat (BR)</t>
  </si>
  <si>
    <t>viktor@beatforbeat.com.br</t>
  </si>
  <si>
    <t>Beatburguer</t>
  </si>
  <si>
    <t>info@beatburguer.com</t>
  </si>
  <si>
    <t>BeatforBeat</t>
  </si>
  <si>
    <t>contato@beatforbeat.com.br</t>
  </si>
  <si>
    <t xml:space="preserve">News </t>
  </si>
  <si>
    <t>Beatport</t>
  </si>
  <si>
    <t>nathan.adewole@beatport.com</t>
  </si>
  <si>
    <t>raphael.pujol@beatport.com</t>
  </si>
  <si>
    <t>verity.mayes@beatport.com</t>
  </si>
  <si>
    <t>Verity,</t>
  </si>
  <si>
    <t>Beats in space</t>
  </si>
  <si>
    <t>press@beatsinspace.net</t>
  </si>
  <si>
    <t>Beats in Space (now on Apple Music)</t>
  </si>
  <si>
    <t>Mix</t>
  </si>
  <si>
    <t>Beatselector magazine</t>
  </si>
  <si>
    <t>editor@beatselectormagazine.com</t>
  </si>
  <si>
    <t xml:space="preserve">Ben Gomori (Turned On) </t>
  </si>
  <si>
    <t>Radio Play
Premiere</t>
  </si>
  <si>
    <t>Bespokemag</t>
  </si>
  <si>
    <t>gerald@bespokemag.co.uk</t>
  </si>
  <si>
    <t>Gerald,</t>
  </si>
  <si>
    <t>Best Techno 2020 (Spotify)</t>
  </si>
  <si>
    <t>k4rmapromo@gmail.com</t>
  </si>
  <si>
    <t>Billbaord Music (Dani Deahl)</t>
  </si>
  <si>
    <t>dani@danideahl.com</t>
  </si>
  <si>
    <t>Billboard</t>
  </si>
  <si>
    <t>KATIE.BAIN@BILLBOARD.COM</t>
  </si>
  <si>
    <t xml:space="preserve">Katie, </t>
  </si>
  <si>
    <t>Interviews (High profile acts)
New Music Roundup (nopt premieres
but can be pitched similarly)</t>
  </si>
  <si>
    <t xml:space="preserve">Billboard </t>
  </si>
  <si>
    <t>srslykat@gmail.com</t>
  </si>
  <si>
    <t>Kat,</t>
  </si>
  <si>
    <t>Not currently working for BB</t>
  </si>
  <si>
    <t>Billboard Italy</t>
  </si>
  <si>
    <t>federico.durante@billboard.it</t>
  </si>
  <si>
    <t>magio@billboard.it</t>
  </si>
  <si>
    <t>silvia.danielli@billboard.it</t>
  </si>
  <si>
    <t xml:space="preserve">Silvia, </t>
  </si>
  <si>
    <t>Interviews (High profile acts)</t>
  </si>
  <si>
    <t>fpp.m@outlook.it</t>
  </si>
  <si>
    <t>Blanc</t>
  </si>
  <si>
    <t>blanc.inbox@gmail.com</t>
  </si>
  <si>
    <t>blanc</t>
  </si>
  <si>
    <t>blanc.submission@gmail.com</t>
  </si>
  <si>
    <t>Blast106</t>
  </si>
  <si>
    <t>curtis.mccosh@blast106.com</t>
  </si>
  <si>
    <t>Curtis,</t>
  </si>
  <si>
    <t>Bln</t>
  </si>
  <si>
    <t>fabian.birke@bln.fm</t>
  </si>
  <si>
    <t>Fabian.Birke,</t>
  </si>
  <si>
    <r>
      <rPr>
        <rFont val="Arial"/>
        <b/>
        <color rgb="FF1155CC"/>
        <sz val="9.0"/>
        <u/>
      </rPr>
      <t>BLN.FM</t>
    </r>
    <r>
      <rPr>
        <rFont val="Arial"/>
        <b/>
        <color rgb="FF000000"/>
        <sz val="9.0"/>
      </rPr>
      <t xml:space="preserve"> (Jessica Schmidt0</t>
    </r>
  </si>
  <si>
    <t>jessica.schmidt@bln.fm</t>
  </si>
  <si>
    <t>Bloop (London)</t>
  </si>
  <si>
    <t>dean@bloop.so</t>
  </si>
  <si>
    <t>residents@bloop.so</t>
  </si>
  <si>
    <t>Blue Marlin Mag ibiza (Olimpia.Bellan)</t>
  </si>
  <si>
    <t>olimpia.bellan@gmail.com</t>
  </si>
  <si>
    <t>Olimpia</t>
  </si>
  <si>
    <t>Bmimag</t>
  </si>
  <si>
    <t>julieta.messina@bmimag.com</t>
  </si>
  <si>
    <t>Boiler Room</t>
  </si>
  <si>
    <t>charles@boilerroom.tv</t>
  </si>
  <si>
    <t>info@rajirags.com</t>
  </si>
  <si>
    <t>michail@boilerroom.tv</t>
  </si>
  <si>
    <t>raj@boilerroom.tv</t>
  </si>
  <si>
    <t>london@boilerroom.tv</t>
  </si>
  <si>
    <t>London,</t>
  </si>
  <si>
    <t>Boilerroom</t>
  </si>
  <si>
    <t>debuts@boilerroom.tv</t>
  </si>
  <si>
    <t>Debuts,</t>
  </si>
  <si>
    <t>fourthree@boilerroom.tv</t>
  </si>
  <si>
    <t>Fourthree,</t>
  </si>
  <si>
    <t>contact@boltingbits.com</t>
  </si>
  <si>
    <t>ecsalt@gmail.com</t>
  </si>
  <si>
    <t>Bottom Forty</t>
  </si>
  <si>
    <t>bottomfortyseattle@gmail.com</t>
  </si>
  <si>
    <t>Box of Cats</t>
  </si>
  <si>
    <t>demos@boxofcats.com</t>
  </si>
  <si>
    <t>thebackspinbreakers@hotmail.com</t>
  </si>
  <si>
    <t>Brixtonradio</t>
  </si>
  <si>
    <t>Spencer@brixtonradio.com</t>
  </si>
  <si>
    <t>C-heads</t>
  </si>
  <si>
    <t>christine@c-heads.com</t>
  </si>
  <si>
    <t xml:space="preserve">Interview </t>
  </si>
  <si>
    <t>C&amp;C bookings (booking agency)</t>
  </si>
  <si>
    <t>rafal@cc-bookings.com</t>
  </si>
  <si>
    <t>Call me a pineapple</t>
  </si>
  <si>
    <t>callmeapineapple@gmail.com</t>
  </si>
  <si>
    <t>CDeep</t>
  </si>
  <si>
    <t>cdeepmusic@gmail.com</t>
  </si>
  <si>
    <t>Cercle Music</t>
  </si>
  <si>
    <t>pol@cerclemusic.com</t>
  </si>
  <si>
    <t>Pol,</t>
  </si>
  <si>
    <t>Certified Jackin'</t>
  </si>
  <si>
    <t>certifiedjackinpromo@gmail.com</t>
  </si>
  <si>
    <t>Change Underground</t>
  </si>
  <si>
    <t>promos@change-underground.com</t>
  </si>
  <si>
    <t>Change Underground, UK</t>
  </si>
  <si>
    <t>mark@change-underground.com</t>
  </si>
  <si>
    <t>Interview</t>
  </si>
  <si>
    <t>Chubby</t>
  </si>
  <si>
    <t>chubbyrecordsau@gmail.com</t>
  </si>
  <si>
    <t>Chus &amp; Cheballos</t>
  </si>
  <si>
    <t>promo@chusceballos.com</t>
  </si>
  <si>
    <t>Circlemusic</t>
  </si>
  <si>
    <t>info@circlemusic.net</t>
  </si>
  <si>
    <t>City of Techno</t>
  </si>
  <si>
    <t>cityoftechno@gmail.com</t>
  </si>
  <si>
    <t>Claire Marie Healy</t>
  </si>
  <si>
    <t>claire.healy@dazedmedia.com</t>
  </si>
  <si>
    <t>Clandestino</t>
  </si>
  <si>
    <t>Mix
Premiere</t>
  </si>
  <si>
    <t>Clapcast (Claptone Soundcloud mixes)</t>
  </si>
  <si>
    <t>press@claptone.com</t>
  </si>
  <si>
    <t xml:space="preserve">Clash </t>
  </si>
  <si>
    <t>robin@clashmusic.com</t>
  </si>
  <si>
    <t>In Conversation Interview
Mixes
Premiere</t>
  </si>
  <si>
    <t>Clash Magazine (Nick annan)</t>
  </si>
  <si>
    <t>nickannan@gmail.com</t>
  </si>
  <si>
    <t>Club Techno (Mark Nelissen)</t>
  </si>
  <si>
    <t>Clubtechno@outlook.com</t>
  </si>
  <si>
    <t>technoclubtechno@gmail.com</t>
  </si>
  <si>
    <t>Clubber</t>
  </si>
  <si>
    <t>office@clubber.rs</t>
  </si>
  <si>
    <t>Clubber.rs</t>
  </si>
  <si>
    <t>Milica@clubber.rs</t>
  </si>
  <si>
    <t xml:space="preserve">Milica, </t>
  </si>
  <si>
    <t>Podcast
News
Interview</t>
  </si>
  <si>
    <t>reuven@glidebros.com</t>
  </si>
  <si>
    <t xml:space="preserve">Reuven, </t>
  </si>
  <si>
    <t>Clubberia</t>
  </si>
  <si>
    <t>takata@clubberia.com</t>
  </si>
  <si>
    <t>Takata,</t>
  </si>
  <si>
    <t>Clubberia Japan</t>
  </si>
  <si>
    <t>atsuki@clubberia.com</t>
  </si>
  <si>
    <t xml:space="preserve">Atsuki, </t>
  </si>
  <si>
    <t>info@clubberia.com</t>
  </si>
  <si>
    <t>Clubbers 202</t>
  </si>
  <si>
    <t>clubbers.202@gmail.com</t>
  </si>
  <si>
    <t>Clubbing TV</t>
  </si>
  <si>
    <t>laure@clubbingtv.com</t>
  </si>
  <si>
    <t>stephane@clubbingtv.com</t>
  </si>
  <si>
    <t xml:space="preserve">Laure, </t>
  </si>
  <si>
    <t>wylliam@clubbingtv.com</t>
  </si>
  <si>
    <t xml:space="preserve">Wylliam, </t>
  </si>
  <si>
    <t>communication@clubbingtv.com</t>
  </si>
  <si>
    <t>Diane,</t>
  </si>
  <si>
    <t>CMYK Music</t>
  </si>
  <si>
    <t>cmyk.contact@gmail.com</t>
  </si>
  <si>
    <t>Coastal Haze</t>
  </si>
  <si>
    <t>Cold Cuts Hot Wax Mix series</t>
  </si>
  <si>
    <t>will@coldcutshotwax.uk</t>
  </si>
  <si>
    <t>Complex</t>
  </si>
  <si>
    <t>james.keith@gmail.com</t>
  </si>
  <si>
    <t>Premieres
Interviews (High profile acts)</t>
  </si>
  <si>
    <t>james.keith@w00t.complex.com</t>
  </si>
  <si>
    <t>joseph.patterson@w00t.complex.com</t>
  </si>
  <si>
    <t>millymcmahon@gmail.com</t>
  </si>
  <si>
    <t xml:space="preserve">Milly, </t>
  </si>
  <si>
    <t>CONNECT</t>
  </si>
  <si>
    <t>e.cherbino@gmail.com</t>
  </si>
  <si>
    <t>Consequence of Sound</t>
  </si>
  <si>
    <t>info@consequenceofsound.net</t>
  </si>
  <si>
    <t>Couleur 3 (Switzerland)</t>
  </si>
  <si>
    <t>couleur3@couleur3.ch</t>
  </si>
  <si>
    <t>Crack (UK)</t>
  </si>
  <si>
    <t>oscar@crackmagazine.net</t>
  </si>
  <si>
    <t>20 Questions (around festivals)
Sunday Mix
Interview (high profile acts only)</t>
  </si>
  <si>
    <t>tom@crackmagazine.net</t>
  </si>
  <si>
    <t>Crack Mag (Jack Lucas Dolan)</t>
  </si>
  <si>
    <t>jacklucasdolan@gmail.com</t>
  </si>
  <si>
    <t>Crack Mag Hannah White</t>
  </si>
  <si>
    <t>hannah@crackmagazine.net</t>
  </si>
  <si>
    <t>Hannah,</t>
  </si>
  <si>
    <t>Crackmagazine</t>
  </si>
  <si>
    <t>crack@crackmagazine.net</t>
  </si>
  <si>
    <t>Crack,</t>
  </si>
  <si>
    <t>duncan@crackmagazine.net</t>
  </si>
  <si>
    <t>Duncan,</t>
  </si>
  <si>
    <t>louise@crackmagazine.net</t>
  </si>
  <si>
    <t>Louise,</t>
  </si>
  <si>
    <t>Cristian Vasile</t>
  </si>
  <si>
    <t>feeder@feeder.ro</t>
  </si>
  <si>
    <t>Cue Mag</t>
  </si>
  <si>
    <t>cuemagsa@gmail.com</t>
  </si>
  <si>
    <t>Cue,</t>
  </si>
  <si>
    <t>CultKitchen Radio</t>
  </si>
  <si>
    <t>cultkitchen.radio@gmail.com</t>
  </si>
  <si>
    <t>CultKitchen,</t>
  </si>
  <si>
    <t>Culture Trip</t>
  </si>
  <si>
    <t>cassam.looch@culturetrip.com</t>
  </si>
  <si>
    <t xml:space="preserve">Cassam, </t>
  </si>
  <si>
    <t>Artist City Guides
Press trips</t>
  </si>
  <si>
    <t>Culturetrip</t>
  </si>
  <si>
    <t>music@culturetrip.com</t>
  </si>
  <si>
    <t>Cassam,</t>
  </si>
  <si>
    <t>Cyclic Agency</t>
  </si>
  <si>
    <t>ionut@cyclic.ro</t>
  </si>
  <si>
    <t>d.liveset</t>
  </si>
  <si>
    <t>d.liveset@gmail.com</t>
  </si>
  <si>
    <t>Daily Dose of Techno</t>
  </si>
  <si>
    <t>ddoftechno@gmail.com</t>
  </si>
  <si>
    <t>Damo B Outer Limits Radio Show</t>
  </si>
  <si>
    <t>damobee@gmail.com</t>
  </si>
  <si>
    <t>Damo,</t>
  </si>
  <si>
    <t>Dan White</t>
  </si>
  <si>
    <t>dan@djtechtools.com</t>
  </si>
  <si>
    <t>Dan.Djanemag,</t>
  </si>
  <si>
    <t>dan.djanemag@gmail.com</t>
  </si>
  <si>
    <t>Dance Romancer</t>
  </si>
  <si>
    <t>dancefloorromancer@gmail.com</t>
  </si>
  <si>
    <t>Dancetelevision</t>
  </si>
  <si>
    <t>guillaume@dancetelevision.net</t>
  </si>
  <si>
    <t>will@dancetelevision.net</t>
  </si>
  <si>
    <t>thibaud@dancetelevision.net</t>
  </si>
  <si>
    <t>Thibaud,</t>
  </si>
  <si>
    <t>Dance Trippin</t>
  </si>
  <si>
    <t>guillaume@dancetrippin.tv</t>
  </si>
  <si>
    <t>Dancecode FR (Oliver Phalippou)</t>
  </si>
  <si>
    <t>admin@dancecode.fr</t>
  </si>
  <si>
    <t>info@dancetelevision.net</t>
  </si>
  <si>
    <t>Dancetelevisioncontent</t>
  </si>
  <si>
    <t>dancetelevisioncontent@gmail.com</t>
  </si>
  <si>
    <t>Dancewax</t>
  </si>
  <si>
    <t>ross@dancewax.net</t>
  </si>
  <si>
    <t xml:space="preserve">Feature </t>
  </si>
  <si>
    <t>Dancing Astronaut</t>
  </si>
  <si>
    <t>dfarella@dancingastronaut.com</t>
  </si>
  <si>
    <t>npereira@dancingastronaut.com</t>
  </si>
  <si>
    <t>Natalie,</t>
  </si>
  <si>
    <t>Techno Tuesday (Interview)
News
Tech Features</t>
  </si>
  <si>
    <t>dklemow@dancingastronaut.com</t>
  </si>
  <si>
    <t>rgoldenberg@dancingastronaut.com</t>
  </si>
  <si>
    <t>RNarozniak@dancingastronaut.com</t>
  </si>
  <si>
    <t>Dancingastronaut</t>
  </si>
  <si>
    <t>music@dancingastronaut.com</t>
  </si>
  <si>
    <t>Daniel Duque</t>
  </si>
  <si>
    <t>danielduque@acabine.pt</t>
  </si>
  <si>
    <t>Daniel Peterson</t>
  </si>
  <si>
    <t>daniel@musicfestivalcentral.com</t>
  </si>
  <si>
    <t>Daniel Seah</t>
  </si>
  <si>
    <t>daniel.seah@musictech.net</t>
  </si>
  <si>
    <t>Dasfilter</t>
  </si>
  <si>
    <t>idee@dasfilter.com</t>
  </si>
  <si>
    <t>Idee,</t>
  </si>
  <si>
    <t>kontakt@dasfilter.com</t>
  </si>
  <si>
    <t>Kontakt,</t>
  </si>
  <si>
    <t>Dasfilter DE</t>
  </si>
  <si>
    <t>ji-hun.kim@dasfilter.com</t>
  </si>
  <si>
    <t>Ji-Hun.Kim,</t>
  </si>
  <si>
    <t>Data Transmission</t>
  </si>
  <si>
    <t>grahame@datatransmission.co</t>
  </si>
  <si>
    <t>News
Big Qs (Video Feature)
Interviews</t>
  </si>
  <si>
    <t>Dave Jenkins (freelancer)</t>
  </si>
  <si>
    <t>davethejenkins@gmail.com</t>
  </si>
  <si>
    <t>Dave Verdonck</t>
  </si>
  <si>
    <t>dave.verdonck@radiofg.com</t>
  </si>
  <si>
    <t>Death by disco</t>
  </si>
  <si>
    <t>info@deathbydisco.de</t>
  </si>
  <si>
    <t xml:space="preserve">Dole &amp; Kom, </t>
  </si>
  <si>
    <t xml:space="preserve">Decoded </t>
  </si>
  <si>
    <t>betty@decodedmagazine.com</t>
  </si>
  <si>
    <t xml:space="preserve">Betty, </t>
  </si>
  <si>
    <t>Interview
Studio Interviews
News
Premieres
Decoded Sundays mix</t>
  </si>
  <si>
    <t>daz@decodedmagazine.com</t>
  </si>
  <si>
    <t xml:space="preserve">Daz, </t>
  </si>
  <si>
    <t>ian@decodedmagazine.com</t>
  </si>
  <si>
    <t>Decoded Mag</t>
  </si>
  <si>
    <t>ian.french82@gmail.com</t>
  </si>
  <si>
    <t>Deep Electronics</t>
  </si>
  <si>
    <t>deepelectronicspodcast@hotmail.com</t>
  </si>
  <si>
    <t>Deep Housa LA</t>
  </si>
  <si>
    <t>deephouselaofficial@gmail.com</t>
  </si>
  <si>
    <t>Deep House Ams</t>
  </si>
  <si>
    <t>lex@deephouseamsterdam.com</t>
  </si>
  <si>
    <t>Mixes
Premiere (req. payment)</t>
  </si>
  <si>
    <t>Deep House Bible</t>
  </si>
  <si>
    <t>deephousebible1@gmail.com</t>
  </si>
  <si>
    <t>Deep House Bucharest</t>
  </si>
  <si>
    <t>deephousebucharest@gmail.com</t>
  </si>
  <si>
    <t>Deep House Islamabad</t>
  </si>
  <si>
    <t>deephouseisb@gmail.com</t>
  </si>
  <si>
    <t>Deep House Mag (Italy)</t>
  </si>
  <si>
    <t>info@deephouse.it</t>
  </si>
  <si>
    <t>Mix
premiere</t>
  </si>
  <si>
    <t>Deep House Moscow</t>
  </si>
  <si>
    <t>deephousemoscow@hotmail.com</t>
  </si>
  <si>
    <t>Deep House Sounds</t>
  </si>
  <si>
    <t>promo@deephousesounds.net</t>
  </si>
  <si>
    <t>Deep House Sounds (128 IG)</t>
  </si>
  <si>
    <t>dave@deephousesounds.net</t>
  </si>
  <si>
    <t>Deep House Sweden</t>
  </si>
  <si>
    <t>jerome@deephouse.se</t>
  </si>
  <si>
    <t>Deep House Toronto</t>
  </si>
  <si>
    <t>general.dht@gmail.com</t>
  </si>
  <si>
    <t>Deep House Tunes</t>
  </si>
  <si>
    <t>Deep House Vancouver</t>
  </si>
  <si>
    <t>deephousevancity@gmail.com</t>
  </si>
  <si>
    <t>Deep In Tech</t>
  </si>
  <si>
    <t>deep.in.tech2016@gmail.com</t>
  </si>
  <si>
    <t>Deep tech Minimal</t>
  </si>
  <si>
    <t>admin@deeptechminimal.com</t>
  </si>
  <si>
    <t>Deeper Sounds (British Airways)</t>
  </si>
  <si>
    <t>andy@deepersounds.co.uk</t>
  </si>
  <si>
    <t>Definite Party Material (YouTube)</t>
  </si>
  <si>
    <t>dpmsounduk@gmail.com</t>
  </si>
  <si>
    <t>Dpmsounduk,</t>
  </si>
  <si>
    <t>Deliciouse Musique</t>
  </si>
  <si>
    <t>info@delicieuse-musique.com</t>
  </si>
  <si>
    <t>Deliciouslysortedibiza</t>
  </si>
  <si>
    <t>elvira@deliciouslysortedibiza.com</t>
  </si>
  <si>
    <t xml:space="preserve">Elvira, </t>
  </si>
  <si>
    <t>kasia@deliciouslysortedibiza.com</t>
  </si>
  <si>
    <t xml:space="preserve">Kasia, </t>
  </si>
  <si>
    <t>Diariodeibiza</t>
  </si>
  <si>
    <t>jsierra@diariodeibiza.es</t>
  </si>
  <si>
    <t>Jsierra,</t>
  </si>
  <si>
    <t>ldominguez@diariodeibiza.es</t>
  </si>
  <si>
    <t>Ldominguez,</t>
  </si>
  <si>
    <t>lrivero@diariodeibiza.es</t>
  </si>
  <si>
    <t>Lrivero,</t>
  </si>
  <si>
    <t>miglesias@diariodeibiza.es</t>
  </si>
  <si>
    <t>Miglesias,</t>
  </si>
  <si>
    <t>Different Grooves</t>
  </si>
  <si>
    <t>differentgroovesitalia@gmail.com</t>
  </si>
  <si>
    <t>Different,</t>
  </si>
  <si>
    <t>Digital Trends</t>
  </si>
  <si>
    <t>allison.matyus@gmail.com</t>
  </si>
  <si>
    <t xml:space="preserve">Alison, </t>
  </si>
  <si>
    <t>Diplo Revolutiion Show</t>
  </si>
  <si>
    <t>Geronimo@siriusxm.com</t>
  </si>
  <si>
    <t>Mix for tech house guys</t>
  </si>
  <si>
    <t>Michael.Tam@siriusxm.com</t>
  </si>
  <si>
    <t>Disco Milano</t>
  </si>
  <si>
    <t>discomilano.mag@gmail.com</t>
  </si>
  <si>
    <t>Discobelle</t>
  </si>
  <si>
    <t>david.schacherl@gmail.com</t>
  </si>
  <si>
    <t>Discoveribiza</t>
  </si>
  <si>
    <t>press@discoveribiza.com</t>
  </si>
  <si>
    <t>Discovery Service</t>
  </si>
  <si>
    <t>discoveryservice.ofc@gmail.com</t>
  </si>
  <si>
    <t>Discwoman</t>
  </si>
  <si>
    <t>discwomannyc@gmail.com</t>
  </si>
  <si>
    <t>Distract TV</t>
  </si>
  <si>
    <t>@distracttv.com</t>
  </si>
  <si>
    <t>Districtmagazine</t>
  </si>
  <si>
    <t>editor@districtmagazine.ie</t>
  </si>
  <si>
    <t>DJ Cookbook</t>
  </si>
  <si>
    <t>thedjcookbook@gmail.com</t>
  </si>
  <si>
    <t>DJ Fanclub</t>
  </si>
  <si>
    <t>undercover@djfanclub.nl</t>
  </si>
  <si>
    <t>Jack Undercover Aarts</t>
  </si>
  <si>
    <t>DJ Lab (Marius Pritzl)</t>
  </si>
  <si>
    <t>marius@dj-lab.de</t>
  </si>
  <si>
    <t>DJ Mag</t>
  </si>
  <si>
    <t>mick.wilson@djmag.com</t>
  </si>
  <si>
    <t>Can't Live Without (tech Feature)</t>
  </si>
  <si>
    <t>helene.stokes@djmag.com</t>
  </si>
  <si>
    <t>Fashion page
Lucky 7 (high profile artists)</t>
  </si>
  <si>
    <t>joeroberts.email@gmail.com</t>
  </si>
  <si>
    <t>House reviews
House charts</t>
  </si>
  <si>
    <t>rob.mccallum@djmag.com</t>
  </si>
  <si>
    <t>News 
Premieres
Features</t>
  </si>
  <si>
    <t>leonclarkson.promos@gmail.com</t>
  </si>
  <si>
    <t>Tech House Reviews
Tech House Charts</t>
  </si>
  <si>
    <t>richardbrophy@gmail.com</t>
  </si>
  <si>
    <t>Techno Reviews
Techno charts</t>
  </si>
  <si>
    <t>DJ Mag (Freelancer)</t>
  </si>
  <si>
    <t>Artist Interviews</t>
  </si>
  <si>
    <t>david.jenkins@dial.pipex.com</t>
  </si>
  <si>
    <t>DJ Mag (Fresh Kicks mixes)</t>
  </si>
  <si>
    <t>ben.hindle@djmag.com</t>
  </si>
  <si>
    <t>DJ Mag (Insta takoevers - if appropriate only)</t>
  </si>
  <si>
    <t>liam.smith@djmag.com</t>
  </si>
  <si>
    <t>Takeovers / Socials</t>
  </si>
  <si>
    <t>DJ Mag / Mixmag (Freelancer)</t>
  </si>
  <si>
    <t>Martin@martinghewitt.co.uk</t>
  </si>
  <si>
    <t>DJ Mag FR</t>
  </si>
  <si>
    <t>nico@djmag.fr</t>
  </si>
  <si>
    <t>Focus Interview (for newcomers)
Festival Director Interviews</t>
  </si>
  <si>
    <t>toma@djmag.fr</t>
  </si>
  <si>
    <t>paul@djmag.fr</t>
  </si>
  <si>
    <t>DJ Mag Italia</t>
  </si>
  <si>
    <t>albertoscotti@djmagitalia.com</t>
  </si>
  <si>
    <t>60 Seconds
Exclusive playlist
News</t>
  </si>
  <si>
    <t>giuliamazzi@djmagitalia.com</t>
  </si>
  <si>
    <t>info@spadaronews.com</t>
  </si>
  <si>
    <t>matteoteti@gmail.com</t>
  </si>
  <si>
    <t>albi.pm@gmail.com</t>
  </si>
  <si>
    <t xml:space="preserve">Albi, </t>
  </si>
  <si>
    <t xml:space="preserve">info@riccardosada.com </t>
  </si>
  <si>
    <t>Giulia,</t>
  </si>
  <si>
    <t>DJ Mag Latin America</t>
  </si>
  <si>
    <t>leoj@djmagla.com</t>
  </si>
  <si>
    <t>Get to Know Interview
Q&amp;A interview
Lucky Seven (high profile artists)
Jockey Journal
Music News (high profile releases)</t>
  </si>
  <si>
    <t>hernanp@djmagla.com</t>
  </si>
  <si>
    <t>DJ Mag Panels (big DJs only)</t>
  </si>
  <si>
    <t>carl@djmag.com</t>
  </si>
  <si>
    <t>Big Features only</t>
  </si>
  <si>
    <t>DJ Mag studio / tech</t>
  </si>
  <si>
    <t>declan.mcglynn@djmag.com</t>
  </si>
  <si>
    <t>How I Play Live 
Tech Features 
Desert Island Kit</t>
  </si>
  <si>
    <t>deklin@gmail.com</t>
  </si>
  <si>
    <t>DJ Mag UK (advertising / media)</t>
  </si>
  <si>
    <t>iain@djmag.com</t>
  </si>
  <si>
    <t>DJ Mag UK (mixes / premieres)</t>
  </si>
  <si>
    <t>eoin.murray@djmag.com</t>
  </si>
  <si>
    <t>DJ Mag UK (streaming)</t>
  </si>
  <si>
    <t>euan.mcgraw@djmag.com</t>
  </si>
  <si>
    <t>DJ Mag US</t>
  </si>
  <si>
    <t>angusthomaspaterson@gmail.com</t>
  </si>
  <si>
    <t>Angus,</t>
  </si>
  <si>
    <t>Features (freelancer)</t>
  </si>
  <si>
    <t>bruce@djmag.com</t>
  </si>
  <si>
    <t>Q&amp;A interviews
Cheeky Bubblers</t>
  </si>
  <si>
    <t>megan.venzin@djmag.com</t>
  </si>
  <si>
    <t>megan.venzin@gmail.com</t>
  </si>
  <si>
    <t>DJ Mag ES</t>
  </si>
  <si>
    <t>sara@djmag.es</t>
  </si>
  <si>
    <t>eduardo@djmag.es</t>
  </si>
  <si>
    <t>DJ Mag US (Jorge)</t>
  </si>
  <si>
    <t>mediajorge@gmail.com</t>
  </si>
  <si>
    <t xml:space="preserve">DJ Tech Tools </t>
  </si>
  <si>
    <t>lebaillyangel@gmail.com</t>
  </si>
  <si>
    <t xml:space="preserve">Angel, </t>
  </si>
  <si>
    <t xml:space="preserve">Tech News
Artist tech interviews </t>
  </si>
  <si>
    <t>DJ Tech Tools (Rachel Black)</t>
  </si>
  <si>
    <t>rachel@djtechtools.com</t>
  </si>
  <si>
    <t>DJFLyBeatMusic</t>
  </si>
  <si>
    <t>davidh@colonizemedia.com</t>
  </si>
  <si>
    <t>Djmagitalia</t>
  </si>
  <si>
    <t>riccardosada@djmagitalia.com</t>
  </si>
  <si>
    <t>Riccardosada,</t>
  </si>
  <si>
    <t>Djprofile</t>
  </si>
  <si>
    <t>info@djprofile.tv</t>
  </si>
  <si>
    <t>DMC</t>
  </si>
  <si>
    <t>martin@dmcworld.com</t>
  </si>
  <si>
    <t>Back 2 Mine</t>
  </si>
  <si>
    <t>DMY Mag</t>
  </si>
  <si>
    <t>paul@dummymag.com</t>
  </si>
  <si>
    <t>Do Funk</t>
  </si>
  <si>
    <t>do.funkk@gmail.com</t>
  </si>
  <si>
    <t xml:space="preserve">Do Funkk, </t>
  </si>
  <si>
    <t>Do Funkk</t>
  </si>
  <si>
    <t>dofunkk.channel2@gmail.com</t>
  </si>
  <si>
    <t>Dofunkk</t>
  </si>
  <si>
    <t>dofunkkchannel2@gmail.com</t>
  </si>
  <si>
    <t>Double Trouble</t>
  </si>
  <si>
    <t>toubledroubled@gmail.com</t>
  </si>
  <si>
    <t xml:space="preserve">Octile, </t>
  </si>
  <si>
    <t xml:space="preserve">Dream Chimney </t>
  </si>
  <si>
    <t>dreamchimney+promo@gmail.com</t>
  </si>
  <si>
    <t xml:space="preserve">Premiere
Mix </t>
  </si>
  <si>
    <t>Dskonnect Booking Agency</t>
  </si>
  <si>
    <t>alvaro@dskonnect.com</t>
  </si>
  <si>
    <t>marc@dskonnect.com</t>
  </si>
  <si>
    <t>Dubiks</t>
  </si>
  <si>
    <t>music@dubiks.com</t>
  </si>
  <si>
    <t>dubiks.pr@gmail.com</t>
  </si>
  <si>
    <t>Dublab</t>
  </si>
  <si>
    <t>info@dublab.com</t>
  </si>
  <si>
    <t>Dublab  Es</t>
  </si>
  <si>
    <t>es@dublab.com</t>
  </si>
  <si>
    <t>Es,</t>
  </si>
  <si>
    <t>Dure Vie</t>
  </si>
  <si>
    <t>duke@durevie.fr</t>
  </si>
  <si>
    <t>jade@durevie.fr</t>
  </si>
  <si>
    <t xml:space="preserve">Jade, </t>
  </si>
  <si>
    <t>Playlist 
Interview (Usually French acts)</t>
  </si>
  <si>
    <t>lafete@durevie.fr</t>
  </si>
  <si>
    <t xml:space="preserve">Lafete, </t>
  </si>
  <si>
    <t>Dylan Blue Adey Jones</t>
  </si>
  <si>
    <t>dylan@openlab.fm</t>
  </si>
  <si>
    <t>Earful Of Waxx (UK)</t>
  </si>
  <si>
    <t>earfulofwaxxx@gmail.com</t>
  </si>
  <si>
    <t xml:space="preserve">News
Interviews </t>
  </si>
  <si>
    <t>Earmilk</t>
  </si>
  <si>
    <t>david@earmilk.com</t>
  </si>
  <si>
    <t>samantha_restoule@hotmail.com</t>
  </si>
  <si>
    <t xml:space="preserve">Samantha, </t>
  </si>
  <si>
    <t>Earwaxx</t>
  </si>
  <si>
    <t>earwaxx.premieres@gmail.com</t>
  </si>
  <si>
    <t>The Ransom Note</t>
  </si>
  <si>
    <t>info@theransomnote.co.uk</t>
  </si>
  <si>
    <t>Tinymixtapes</t>
  </si>
  <si>
    <t>editor@tinymixtapes.com</t>
  </si>
  <si>
    <t>EDM House Network</t>
  </si>
  <si>
    <t>dylan@edmhousenetwork.com</t>
  </si>
  <si>
    <t>EDM Identity</t>
  </si>
  <si>
    <t>grant@edmidentity.com</t>
  </si>
  <si>
    <t xml:space="preserve">Grant, </t>
  </si>
  <si>
    <t>Album Review
Q&amp;A Interview (EDM)</t>
  </si>
  <si>
    <t>EDM life</t>
  </si>
  <si>
    <t>contact@edmlife.com</t>
  </si>
  <si>
    <t>EDM Maniac</t>
  </si>
  <si>
    <t>adv@edmmaniac.com</t>
  </si>
  <si>
    <t>EDM Mexico</t>
  </si>
  <si>
    <t>edmexicoo@gmail.com</t>
  </si>
  <si>
    <r>
      <rPr>
        <rFont val="Arial"/>
        <b/>
        <color rgb="FF1155CC"/>
        <sz val="9.0"/>
        <u/>
      </rPr>
      <t>EDM nations</t>
    </r>
    <r>
      <rPr>
        <rFont val="Arial"/>
        <b/>
        <sz val="9.0"/>
      </rPr>
      <t>]</t>
    </r>
  </si>
  <si>
    <t>office@edmnations.com</t>
  </si>
  <si>
    <r>
      <rPr>
        <rFont val="Arial"/>
        <b/>
        <color rgb="FF1155CC"/>
        <sz val="9.0"/>
        <u/>
      </rPr>
      <t>EDM nations</t>
    </r>
    <r>
      <rPr>
        <rFont val="Arial"/>
        <b/>
        <sz val="9.0"/>
      </rPr>
      <t>]</t>
    </r>
  </si>
  <si>
    <t>info@edmnomad.com</t>
  </si>
  <si>
    <t>EDM Sauce</t>
  </si>
  <si>
    <t>stevo@edmsauce.com</t>
  </si>
  <si>
    <t>News
Artist of the Week (EDM)</t>
  </si>
  <si>
    <t xml:space="preserve">EDM.com </t>
  </si>
  <si>
    <t>editorial@edm.com</t>
  </si>
  <si>
    <t>Q&amp;A interviews (usually ask for payment, high proifile
EDM acts)</t>
  </si>
  <si>
    <t>heff@edm.com</t>
  </si>
  <si>
    <t>yousef@edm.com</t>
  </si>
  <si>
    <t>EDMli.com</t>
  </si>
  <si>
    <t>info@edmli.com</t>
  </si>
  <si>
    <t>News
Industry Features (EDM)
Q&amp;A interview (EDM)</t>
  </si>
  <si>
    <t xml:space="preserve">EELF </t>
  </si>
  <si>
    <t>eelf.music@gmail.com</t>
  </si>
  <si>
    <t>Eleanor Halls</t>
  </si>
  <si>
    <t>eleanor.halls@telegraph.co.uk</t>
  </si>
  <si>
    <t>Eleanor,</t>
  </si>
  <si>
    <t>Electro Dance Movement</t>
  </si>
  <si>
    <t>info@vmg.asia</t>
  </si>
  <si>
    <t>Electro News</t>
  </si>
  <si>
    <t>paris@electro-news.eu</t>
  </si>
  <si>
    <t>Paris,</t>
  </si>
  <si>
    <t>Electro Pose</t>
  </si>
  <si>
    <t>submission@electro-pose.com</t>
  </si>
  <si>
    <t>Submission,</t>
  </si>
  <si>
    <t>Electro Posé (YouTube)</t>
  </si>
  <si>
    <t>electro.pose.escape@gmail.com</t>
  </si>
  <si>
    <t>Electronic Beats</t>
  </si>
  <si>
    <t>h.wick@sensemusic.tv</t>
  </si>
  <si>
    <t>Tech Reviews (Video)
Tech Talk (Studio artist feature)
Favourite B Sides (Artist Video)
Studio feature</t>
  </si>
  <si>
    <t>ebtv@sensemusic.de</t>
  </si>
  <si>
    <t>info@angeliquehouben.com</t>
  </si>
  <si>
    <t xml:space="preserve">Features </t>
  </si>
  <si>
    <t>Electronic Beats Romania</t>
  </si>
  <si>
    <t>dragos.rusu@leoburnett.ro</t>
  </si>
  <si>
    <t xml:space="preserve">
mirabela.manea@leoburnett.ro </t>
  </si>
  <si>
    <t xml:space="preserve">Mirabela, </t>
  </si>
  <si>
    <t>Electronic Groove</t>
  </si>
  <si>
    <t>rene@electronicgroove.com</t>
  </si>
  <si>
    <t xml:space="preserve">Rene, </t>
  </si>
  <si>
    <t>News
Podcast
Tech Features
Q&amp;A
Label Insight Feature (labels)</t>
  </si>
  <si>
    <t>lisa@electronicgroove.com</t>
  </si>
  <si>
    <t>simon@electronicgroove.com</t>
  </si>
  <si>
    <t xml:space="preserve">Electronica And Roll </t>
  </si>
  <si>
    <t>electronica.and.roll@gmail.com</t>
  </si>
  <si>
    <t xml:space="preserve">Sergio, </t>
  </si>
  <si>
    <t>ElectroPosé</t>
  </si>
  <si>
    <t>Elle Slovenia</t>
  </si>
  <si>
    <t xml:space="preserve">Katja.Kozlevcar@adriamedia.si </t>
  </si>
  <si>
    <t>Artist interviews (high profile artists)</t>
  </si>
  <si>
    <t>label@elrowfamily.com</t>
  </si>
  <si>
    <t>empire.techno</t>
  </si>
  <si>
    <t>empiretechno18@gmail.com</t>
  </si>
  <si>
    <t>EMPO</t>
  </si>
  <si>
    <t>danielapuente@empo.tv</t>
  </si>
  <si>
    <t>gustavo@empo.tv</t>
  </si>
  <si>
    <t>Endless Sound</t>
  </si>
  <si>
    <t>eduardovazquez@endlesssound.com</t>
  </si>
  <si>
    <t>Engenhariaradio</t>
  </si>
  <si>
    <t>eventos@engenhariaradio.pt</t>
  </si>
  <si>
    <t>Eventos,</t>
  </si>
  <si>
    <t>Equate Magazine</t>
  </si>
  <si>
    <t>hello@equatemagazine.com</t>
  </si>
  <si>
    <t>Interviews (cool acts onky)</t>
  </si>
  <si>
    <t>Escosubs</t>
  </si>
  <si>
    <t>mixmag@escosubs.co.uk</t>
  </si>
  <si>
    <t>Mixmag,</t>
  </si>
  <si>
    <t>esteban@8day.ca</t>
  </si>
  <si>
    <t>Esteban,</t>
  </si>
  <si>
    <t>Eton Messy</t>
  </si>
  <si>
    <t>charlie@etonmessy.com</t>
  </si>
  <si>
    <t>ed@etonmessy.com</t>
  </si>
  <si>
    <t>etonmessysubmissions@gmail.com</t>
  </si>
  <si>
    <t>Exchange</t>
  </si>
  <si>
    <t>titanradio-promo@exchange.fullerton.edu</t>
  </si>
  <si>
    <t>Titanradio-Promo,</t>
  </si>
  <si>
    <t>Exclaim</t>
  </si>
  <si>
    <t>daryl@exclaim.ca</t>
  </si>
  <si>
    <t>Daryl,</t>
  </si>
  <si>
    <t>Fabian Sedlmaier</t>
  </si>
  <si>
    <t>fabian@djmag.de</t>
  </si>
  <si>
    <t>Fabian,</t>
  </si>
  <si>
    <t>FACT (print only)</t>
  </si>
  <si>
    <t>craigjwilliams@me.com</t>
  </si>
  <si>
    <t>Against the Clock</t>
  </si>
  <si>
    <t>FACT Mag (video)</t>
  </si>
  <si>
    <t>scott@factmag.com</t>
  </si>
  <si>
    <t>FACT Mix
FACT Live (Explaining Live Setup)
Against the Clock (Artist Video Feature)
Patch Notes (Artist Tech Feature)</t>
  </si>
  <si>
    <t>Fasten</t>
  </si>
  <si>
    <t>info@fastenmusique.com</t>
  </si>
  <si>
    <t>demo@fastenmusique.com</t>
  </si>
  <si>
    <t xml:space="preserve">FAZE </t>
  </si>
  <si>
    <t>tassilo@fazemag.de</t>
  </si>
  <si>
    <t>Tassilo,</t>
  </si>
  <si>
    <t>Label Interviews
Reviews
Charts
News</t>
  </si>
  <si>
    <t>claus_casper_music@yahoo.de</t>
  </si>
  <si>
    <t>Claus</t>
  </si>
  <si>
    <t>Reviews (Tech House)</t>
  </si>
  <si>
    <t>claus_casper@yahoo.de</t>
  </si>
  <si>
    <t>mail@lukasfritscher.com</t>
  </si>
  <si>
    <t>matthias@fazemag.de</t>
  </si>
  <si>
    <t>manuel.lauro.reloaded@gmail.com</t>
  </si>
  <si>
    <t>torsten@fazemag.de</t>
  </si>
  <si>
    <t>Torsten,</t>
  </si>
  <si>
    <t>daniel@fazemag.de</t>
  </si>
  <si>
    <t>Ferdinand von Eltz-Rubenach</t>
  </si>
  <si>
    <t>ferds2@hotmail.com</t>
  </si>
  <si>
    <t>Festifeed</t>
  </si>
  <si>
    <t>info@festifeed.com</t>
  </si>
  <si>
    <t>Festival Sherpa</t>
  </si>
  <si>
    <t>thesherp@festivalsherpa.com</t>
  </si>
  <si>
    <t>Festival,</t>
  </si>
  <si>
    <t>Festivalmag</t>
  </si>
  <si>
    <t>press@festivalmag.com</t>
  </si>
  <si>
    <t>Festivaly</t>
  </si>
  <si>
    <t>lukas@festivaly.eu</t>
  </si>
  <si>
    <t>Fiesta &amp; Bullshit</t>
  </si>
  <si>
    <t>info@fiestaybullshit.com</t>
  </si>
  <si>
    <t>In the studio Feature
Q&amp;A interview</t>
  </si>
  <si>
    <t>Fifty Shades Of Techno</t>
  </si>
  <si>
    <t>fiftyshadesoftechno@gmail.com</t>
  </si>
  <si>
    <t>Filtr Uk</t>
  </si>
  <si>
    <t>info@filtr.com</t>
  </si>
  <si>
    <t>Financial Times</t>
  </si>
  <si>
    <t>marianna.giusti@ft.com</t>
  </si>
  <si>
    <t>Big crossover stories only</t>
  </si>
  <si>
    <t>Find Your Sounds</t>
  </si>
  <si>
    <t>findyoursounds@gmail.com</t>
  </si>
  <si>
    <t>News</t>
  </si>
  <si>
    <t>Flaunt</t>
  </si>
  <si>
    <t>shirleyju9@gmail.com</t>
  </si>
  <si>
    <t xml:space="preserve">Shirley, </t>
  </si>
  <si>
    <t>chrisbarrett.1@btinternet.com</t>
  </si>
  <si>
    <t>Premieres
Industry Features</t>
  </si>
  <si>
    <t>Flavourmag</t>
  </si>
  <si>
    <t>hello@flavourmag.co.uk</t>
  </si>
  <si>
    <t>Hello,</t>
  </si>
  <si>
    <t>Leonard@flavourmag.co.uk</t>
  </si>
  <si>
    <t xml:space="preserve">Flood Magazine </t>
  </si>
  <si>
    <t>margaret@floodmagazine.com</t>
  </si>
  <si>
    <t xml:space="preserve">Margaret, </t>
  </si>
  <si>
    <t>Flow Music</t>
  </si>
  <si>
    <t>news@flowmusic.one</t>
  </si>
  <si>
    <t>Artist Features 
Podcast 
News</t>
  </si>
  <si>
    <t>william@flowmusic.one</t>
  </si>
  <si>
    <t>Flow music</t>
  </si>
  <si>
    <t>Fluxfm.de</t>
  </si>
  <si>
    <t>pawas@fluxfm.de</t>
  </si>
  <si>
    <t>Radio interview (artist musit be Berlin)</t>
  </si>
  <si>
    <t>clubsandwich@fluxfm.de</t>
  </si>
  <si>
    <t>mathias.weck@fluxfm.de</t>
  </si>
  <si>
    <t>Fluxmagazine</t>
  </si>
  <si>
    <t>lee@fluxmagazine.com</t>
  </si>
  <si>
    <t>FNGRS CRSSD</t>
  </si>
  <si>
    <t>Follow the Step</t>
  </si>
  <si>
    <t>szymon@followthestep.com</t>
  </si>
  <si>
    <t>Forbes</t>
  </si>
  <si>
    <t>lisakocay@gmail.com</t>
  </si>
  <si>
    <t>Forbes travel guide</t>
  </si>
  <si>
    <t>jkester@forbestravelguide.com</t>
  </si>
  <si>
    <t>Four To The Floor</t>
  </si>
  <si>
    <t>jeroen@four-to-the-floor.com</t>
  </si>
  <si>
    <t>Frank McWeeny - DJ Mag Radio</t>
  </si>
  <si>
    <t>radioeditor@djmag.com</t>
  </si>
  <si>
    <t>Frederick Sugden</t>
  </si>
  <si>
    <t>freddie@loose-lips.co.uk</t>
  </si>
  <si>
    <t>Frederick,</t>
  </si>
  <si>
    <t>Freelancer (Marcus barnes)</t>
  </si>
  <si>
    <t>marcusbarnesuk@gmail.com</t>
  </si>
  <si>
    <t>Freelancer (Stuart Kenny - Travel writer)</t>
  </si>
  <si>
    <t>stuart@stuart-kenny.com</t>
  </si>
  <si>
    <t>Fritz Kalkbrenner</t>
  </si>
  <si>
    <t>info@suol.com</t>
  </si>
  <si>
    <t>Fusedmagazine</t>
  </si>
  <si>
    <t>Dave@fusedmagazine.com</t>
  </si>
  <si>
    <t>kerry@fusedmagazine.com</t>
  </si>
  <si>
    <t>Kerry,</t>
  </si>
  <si>
    <t>Future House Music</t>
  </si>
  <si>
    <t>aart@futurehousemusic.net</t>
  </si>
  <si>
    <t>contact@futurehousecloud.com</t>
  </si>
  <si>
    <t>Futureintelradio</t>
  </si>
  <si>
    <t>program@futureintelradio.com</t>
  </si>
  <si>
    <t>Program,</t>
  </si>
  <si>
    <t>zamba@futureintelradio.com</t>
  </si>
  <si>
    <t>Zamba,</t>
  </si>
  <si>
    <t>Mr Afterparty</t>
  </si>
  <si>
    <t>gabri@mrafterparty.com</t>
  </si>
  <si>
    <t>Gabriele,</t>
  </si>
  <si>
    <t>Gangster Music</t>
  </si>
  <si>
    <t>gangsterxmusic@gmail.com</t>
  </si>
  <si>
    <t>Gazzz696</t>
  </si>
  <si>
    <t>garyjay69@aol.com</t>
  </si>
  <si>
    <t>Gazzz696@gmail.com</t>
  </si>
  <si>
    <t>Premieres (House)</t>
  </si>
  <si>
    <t>Girish van Hall | Future Intel</t>
  </si>
  <si>
    <t>girish@futureintelradio.com</t>
  </si>
  <si>
    <t>Girish,</t>
  </si>
  <si>
    <t>Global Dance Electronic</t>
  </si>
  <si>
    <t>georgegde@gmail.com</t>
  </si>
  <si>
    <t>gdeofficial@gmail.com</t>
  </si>
  <si>
    <t>Soundlab Magazine (IT)</t>
  </si>
  <si>
    <t>soundlabmagazine@gmail.com</t>
  </si>
  <si>
    <t>Hotel Radio Pais</t>
  </si>
  <si>
    <t>hotelradioparis@gmail.com</t>
  </si>
  <si>
    <t>Hotelradioparis,</t>
  </si>
  <si>
    <t>London Fields Radio</t>
  </si>
  <si>
    <t>londonfieldsradiokate@gmail.com</t>
  </si>
  <si>
    <t>Londonfieldsradiokate,</t>
  </si>
  <si>
    <t>Electro Lyon Radio</t>
  </si>
  <si>
    <t>promo.radioelectrolyon@gmail.com</t>
  </si>
  <si>
    <t>Promo.Radioelectrolyon,</t>
  </si>
  <si>
    <t>Grainy</t>
  </si>
  <si>
    <t>Groove</t>
  </si>
  <si>
    <t xml:space="preserve">
max@groove.de</t>
  </si>
  <si>
    <t>Reviews
Charts
Premieres</t>
  </si>
  <si>
    <t>redaktion@groove.de</t>
  </si>
  <si>
    <t xml:space="preserve">reviews@groove.de </t>
  </si>
  <si>
    <t>Groove (Lisa Kütemeier)</t>
  </si>
  <si>
    <t>assistenz3@pmedia.de</t>
  </si>
  <si>
    <t>Groove Bassment</t>
  </si>
  <si>
    <t>contact@groovebassment.com</t>
  </si>
  <si>
    <t>Half is Enough</t>
  </si>
  <si>
    <t>whenhalfisenough@gmail.com</t>
  </si>
  <si>
    <t>When I Think of Deep House' Feature</t>
  </si>
  <si>
    <t>Harold Heath</t>
  </si>
  <si>
    <t>haroldheathinfo@gmail.com</t>
  </si>
  <si>
    <t xml:space="preserve">Harold, </t>
  </si>
  <si>
    <t xml:space="preserve">Harper's Bazaar </t>
  </si>
  <si>
    <t>ajmarshian@gmail.com</t>
  </si>
  <si>
    <t xml:space="preserve">Aj, </t>
  </si>
  <si>
    <t>Features Editor (Ariana)</t>
  </si>
  <si>
    <t>Harry Newton</t>
  </si>
  <si>
    <t>harry@fourheads.co</t>
  </si>
  <si>
    <t>HATE</t>
  </si>
  <si>
    <t>hatemusic1@gmail.com</t>
  </si>
  <si>
    <t>Heist Podcast</t>
  </si>
  <si>
    <t>show@heistpodcast.com</t>
  </si>
  <si>
    <t>Hello Mixmag</t>
  </si>
  <si>
    <t>hello@mixmagaegroup.com</t>
  </si>
  <si>
    <t>hello@viciousmagazine.com</t>
  </si>
  <si>
    <t>hello@viciousmagazine.com,</t>
  </si>
  <si>
    <t>High Snobiety</t>
  </si>
  <si>
    <t>jake@highsnobiety.com</t>
  </si>
  <si>
    <t>Premieres (big artists only)</t>
  </si>
  <si>
    <t>sydney.gore@highsnobiety.com</t>
  </si>
  <si>
    <t xml:space="preserve">Sydney, </t>
  </si>
  <si>
    <t>Higher Frequency</t>
  </si>
  <si>
    <t>info@higher-frequency.com</t>
  </si>
  <si>
    <t>Him Self Her</t>
  </si>
  <si>
    <t>hello@himselfher.com</t>
  </si>
  <si>
    <t>claires@himselfher.com</t>
  </si>
  <si>
    <t>HMWL</t>
  </si>
  <si>
    <t>alex@hmwl.org</t>
  </si>
  <si>
    <t>Mix
Premieres (downtempo sounds)</t>
  </si>
  <si>
    <t>oli@housemusicwithlove.com</t>
  </si>
  <si>
    <t>HÖR BERLIN</t>
  </si>
  <si>
    <t>hoerberlin@gmail.com</t>
  </si>
  <si>
    <t>Hoerberlin,</t>
  </si>
  <si>
    <t>ori@hoer.live</t>
  </si>
  <si>
    <t>Hotmail</t>
  </si>
  <si>
    <t>vents_mag@hotmail.com</t>
  </si>
  <si>
    <t>Vents_Mag,</t>
  </si>
  <si>
    <t>House 2018</t>
  </si>
  <si>
    <t>djhotmonkey@hotmail.com</t>
  </si>
  <si>
    <t>House Culture</t>
  </si>
  <si>
    <t>info@houseculture.net</t>
  </si>
  <si>
    <t>House Music 2019</t>
  </si>
  <si>
    <t>matt.lowden@wmg.com</t>
  </si>
  <si>
    <t>House Nation</t>
  </si>
  <si>
    <t>House@nations.io</t>
  </si>
  <si>
    <t>House salad music (30k Soundcloud)</t>
  </si>
  <si>
    <t>housesaladmusic@gmail.com</t>
  </si>
  <si>
    <t>House Six (85k YouTube)</t>
  </si>
  <si>
    <t>housesixyt@gmail.com</t>
  </si>
  <si>
    <t>House,</t>
  </si>
  <si>
    <t>Housem</t>
  </si>
  <si>
    <t>arthur@housem.nl</t>
  </si>
  <si>
    <t xml:space="preserve">Premieres </t>
  </si>
  <si>
    <t>Housemusickingdom</t>
  </si>
  <si>
    <t>housemusickingdom@gmail.com</t>
  </si>
  <si>
    <t>Houseum (Grégoire Baraize)</t>
  </si>
  <si>
    <t>gregoire@houseum.fr</t>
  </si>
  <si>
    <t>Gregoire,</t>
  </si>
  <si>
    <t>Houseum YouTube Channel</t>
  </si>
  <si>
    <t>houseum.yt@gmail.com</t>
  </si>
  <si>
    <t>Housewarming.(30,6K YouTube)</t>
  </si>
  <si>
    <t>housewarming.yt@gmail.com</t>
  </si>
  <si>
    <t>hurfyd</t>
  </si>
  <si>
    <t>hurfyd@gmail.com</t>
  </si>
  <si>
    <t xml:space="preserve">Hypnotic Groove </t>
  </si>
  <si>
    <t>hypnoticgrooveuk@gmail.com</t>
  </si>
  <si>
    <t>I.D Mag</t>
  </si>
  <si>
    <t>ddotidotddot@googlemail.com</t>
  </si>
  <si>
    <t>Ibiza by Night</t>
  </si>
  <si>
    <t>steveibizabynight@gmail.com</t>
  </si>
  <si>
    <t>News
Interview</t>
  </si>
  <si>
    <t>Ibiza Clubbing Bible Magazine</t>
  </si>
  <si>
    <t>rica@ibiza-bible.com</t>
  </si>
  <si>
    <t>Rica,</t>
  </si>
  <si>
    <t xml:space="preserve">Ibiza Global Radio </t>
  </si>
  <si>
    <t>anna@ibizaglobalradio.com</t>
  </si>
  <si>
    <t>ariadna@ibizaglobalradio.com</t>
  </si>
  <si>
    <t xml:space="preserve">Ibiza Sonica </t>
  </si>
  <si>
    <t>sandra@ibizasonica.com</t>
  </si>
  <si>
    <t>Sandra,</t>
  </si>
  <si>
    <t>becky@sonicabroadcast.com</t>
  </si>
  <si>
    <t>karlos@ibizasonica.com</t>
  </si>
  <si>
    <t>miguel@ibizasonica.com</t>
  </si>
  <si>
    <t>patricia@ibizasonica.com</t>
  </si>
  <si>
    <t>shams@ibizasonica.com</t>
  </si>
  <si>
    <t>Ibiza Spotlight</t>
  </si>
  <si>
    <t>james@ibiza-spotlight.com</t>
  </si>
  <si>
    <t>Ibiza Style</t>
  </si>
  <si>
    <t>hilary@ibiza-style.com</t>
  </si>
  <si>
    <t>Hilary,</t>
  </si>
  <si>
    <t>Ibizaclubnews</t>
  </si>
  <si>
    <t>dwayne@ibizaclubnews.net</t>
  </si>
  <si>
    <t>Dwayne,</t>
  </si>
  <si>
    <t>Ibizaglobalradio</t>
  </si>
  <si>
    <t>press@ibizaglobalradio.com</t>
  </si>
  <si>
    <t>Ibizamedia</t>
  </si>
  <si>
    <t>info@ibizamedia.net</t>
  </si>
  <si>
    <t>Ibizasonica</t>
  </si>
  <si>
    <t>info@ibizasonica.com</t>
  </si>
  <si>
    <t xml:space="preserve">IDA Radio </t>
  </si>
  <si>
    <t>hello@idaidaida.net</t>
  </si>
  <si>
    <t>Radio/Mix</t>
  </si>
  <si>
    <t>Independent</t>
  </si>
  <si>
    <t>j.embley@independent.co.uk</t>
  </si>
  <si>
    <t xml:space="preserve">Jochem, </t>
  </si>
  <si>
    <t>info@mrafterparty.com</t>
  </si>
  <si>
    <t>Info 22Tracks Com</t>
  </si>
  <si>
    <t>info@22tracks.com</t>
  </si>
  <si>
    <t>Info Edmchicago Com</t>
  </si>
  <si>
    <t>info@edmchicago.com</t>
  </si>
  <si>
    <t>Info Edmmaniac Com</t>
  </si>
  <si>
    <t>info@edmmaniac.com</t>
  </si>
  <si>
    <t>Info Info</t>
  </si>
  <si>
    <t>info@theradiodepartment.com</t>
  </si>
  <si>
    <t>Info Musicis4Lovers Com</t>
  </si>
  <si>
    <t>info@musicis4lovers.com</t>
  </si>
  <si>
    <t>info@wonderlandmagazine.com</t>
  </si>
  <si>
    <t>guys@wonderlandmagazine.com,</t>
  </si>
  <si>
    <t>Inrocks</t>
  </si>
  <si>
    <t>francois.moreau@inrocks.com</t>
  </si>
  <si>
    <t>INSIDE TECHNO</t>
  </si>
  <si>
    <t>it.musicgem@gmail.com</t>
  </si>
  <si>
    <t>Insta of Techno</t>
  </si>
  <si>
    <t>infotechnofinsta@gmail.com</t>
  </si>
  <si>
    <t>International DJ Mag</t>
  </si>
  <si>
    <t>djdannyslade@gmail.com</t>
  </si>
  <si>
    <t>Danny</t>
  </si>
  <si>
    <t>Six By Six (Artist Feature)
News
Premiere
Reviews§</t>
  </si>
  <si>
    <t>russelldeeks@gmail.com</t>
  </si>
  <si>
    <t>Interview Magazine</t>
  </si>
  <si>
    <t>contact@crystalball.media</t>
  </si>
  <si>
    <t>Inveins.Podcast,</t>
  </si>
  <si>
    <t>inveins.podcast@gmail.com</t>
  </si>
  <si>
    <t>Inverted Audio</t>
  </si>
  <si>
    <t>tom@inverted-audio.com</t>
  </si>
  <si>
    <t>tdurston@googlemail.com</t>
  </si>
  <si>
    <t>IQ Mag</t>
  </si>
  <si>
    <t>gordon@iq-mag.net</t>
  </si>
  <si>
    <t xml:space="preserve">Gordon, </t>
  </si>
  <si>
    <t>It Sounds Future</t>
  </si>
  <si>
    <t>promos@itsoundsfuture.com</t>
  </si>
  <si>
    <t>It's All Techno</t>
  </si>
  <si>
    <t>itsalltechno@gmail.com</t>
  </si>
  <si>
    <t>Ivan Hall Barrientos</t>
  </si>
  <si>
    <t>ivan@lava-lava.co.uk</t>
  </si>
  <si>
    <t>Jambase</t>
  </si>
  <si>
    <t>info@jambase.com</t>
  </si>
  <si>
    <t>Jason Schwartz (Spotify)</t>
  </si>
  <si>
    <t>j.schwartz4@gmail.com</t>
  </si>
  <si>
    <t>Jax Coombes</t>
  </si>
  <si>
    <t>jax.coombes@bbc.co.uk</t>
  </si>
  <si>
    <t>Jax,</t>
  </si>
  <si>
    <t>Jemima Skala (The Guardian)</t>
  </si>
  <si>
    <t>jemimaskala@gmail.com</t>
  </si>
  <si>
    <t>Jemima,</t>
  </si>
  <si>
    <t>Jesse Beentjes</t>
  </si>
  <si>
    <t>j.beentjes@parool.nl</t>
  </si>
  <si>
    <t>Joe Muggs</t>
  </si>
  <si>
    <t>muggs.joe@gmail.com</t>
  </si>
  <si>
    <t>Joe Muggs (freelancer)</t>
  </si>
  <si>
    <t>joe@thewire.co.uk</t>
  </si>
  <si>
    <t>Joe Osborne</t>
  </si>
  <si>
    <t>joe@fourheads.co</t>
  </si>
  <si>
    <t>Joe Roberts</t>
  </si>
  <si>
    <t>joerobertsemail@gmail.com</t>
  </si>
  <si>
    <t>John Cameron</t>
  </si>
  <si>
    <t>john@selector.news</t>
  </si>
  <si>
    <t>John Wander</t>
  </si>
  <si>
    <t>john.wander@xlr8r.com</t>
  </si>
  <si>
    <t>editorial@juno.co.uk</t>
  </si>
  <si>
    <t xml:space="preserve">Juno Daily </t>
  </si>
  <si>
    <t>Ben.willmott@juno.co.uk</t>
  </si>
  <si>
    <t>Just Love Techno (Tribes)</t>
  </si>
  <si>
    <t>wejustlovetechno@gmail.com</t>
  </si>
  <si>
    <t>Karina Chaczbabian</t>
  </si>
  <si>
    <t>karina@dancetrippin.tv</t>
  </si>
  <si>
    <t>Karina,</t>
  </si>
  <si>
    <t>Kasheme Livingroom Session (Switzerland)</t>
  </si>
  <si>
    <t>info@kasheme.com</t>
  </si>
  <si>
    <t>Katiehayleyknight</t>
  </si>
  <si>
    <t>k@katiehayleyknight.com</t>
  </si>
  <si>
    <t>Kelly Petrovich</t>
  </si>
  <si>
    <t>kelly@kellyprojects.com</t>
  </si>
  <si>
    <t xml:space="preserve">KIKU </t>
  </si>
  <si>
    <t>kiku.premieres@gmail.com</t>
  </si>
  <si>
    <t xml:space="preserve">Kiku, </t>
  </si>
  <si>
    <t xml:space="preserve">Premieres
Instagram </t>
  </si>
  <si>
    <t>Kiosk (Brussels)</t>
  </si>
  <si>
    <t>jim@kioskradio.com</t>
  </si>
  <si>
    <t>KISS FM</t>
  </si>
  <si>
    <t>justin@totalkiss.com</t>
  </si>
  <si>
    <t>KISS FM (Kate Wignell)</t>
  </si>
  <si>
    <t>kate@kissfm.com.au</t>
  </si>
  <si>
    <t>KISS FM (Shaun Rowland)</t>
  </si>
  <si>
    <t>shaunrowland@gmail.com</t>
  </si>
  <si>
    <t>Klingande</t>
  </si>
  <si>
    <t>klingandemusic@gmail.com</t>
  </si>
  <si>
    <t>Kluboterapia</t>
  </si>
  <si>
    <t>m.mrozek@kluboterapia.pl</t>
  </si>
  <si>
    <t>M.Mrozek,</t>
  </si>
  <si>
    <t>Kluboterapia Poland</t>
  </si>
  <si>
    <t>l.stodulski@kluboterapia.pl</t>
  </si>
  <si>
    <t>L.Stodulski,</t>
  </si>
  <si>
    <t>km0</t>
  </si>
  <si>
    <t>km0@viciousmagazine.com</t>
  </si>
  <si>
    <t>km0,</t>
  </si>
  <si>
    <t>Kompakt FM</t>
  </si>
  <si>
    <t>promo@kompakt.fm</t>
  </si>
  <si>
    <t>Konbini</t>
  </si>
  <si>
    <t>arthur.cios@konbini.com</t>
  </si>
  <si>
    <t>Artist video interviess (high profile artists)</t>
  </si>
  <si>
    <t>L'officiel (France)</t>
  </si>
  <si>
    <t xml:space="preserve">melanie.mendelewitsch@gmail.com </t>
  </si>
  <si>
    <t xml:space="preserve">Melanie, </t>
  </si>
  <si>
    <t>Label Worx</t>
  </si>
  <si>
    <t>st@labelworx.com</t>
  </si>
  <si>
    <t>Artist tech features (must work with LW)</t>
  </si>
  <si>
    <t>Le Catalyste Radio show</t>
  </si>
  <si>
    <t>lecatalyste@gmail.com</t>
  </si>
  <si>
    <t>Le Visiteur Online</t>
  </si>
  <si>
    <t>contact@levisiteuronline.com</t>
  </si>
  <si>
    <t>Premieres (disco / house only)</t>
  </si>
  <si>
    <t>Les Yeux Orange</t>
  </si>
  <si>
    <t>lesyeuxorange@gmail.com</t>
  </si>
  <si>
    <t>Premieres (paid)</t>
  </si>
  <si>
    <t>Lilymoayeri,</t>
  </si>
  <si>
    <t>lilymoayeri@gmail.com</t>
  </si>
  <si>
    <t>Lineout100Fm,</t>
  </si>
  <si>
    <t>lineout100fm@gmail.com</t>
  </si>
  <si>
    <t>Loose Lips</t>
  </si>
  <si>
    <t>will.soer@gmail.com</t>
  </si>
  <si>
    <t>Loose Lips Editorial</t>
  </si>
  <si>
    <t>editorial@loose-lips.co.uk</t>
  </si>
  <si>
    <t>Loose,</t>
  </si>
  <si>
    <t>Lorenzo Magnozzi</t>
  </si>
  <si>
    <t>info@lorenzomagnozzi.com</t>
  </si>
  <si>
    <t>Los Angeles Music Project (LAMP)</t>
  </si>
  <si>
    <t>lamp@solvethispuzl.com</t>
  </si>
  <si>
    <t>Premieres
Interviews
Mix</t>
  </si>
  <si>
    <t>Lot Radio NYC</t>
  </si>
  <si>
    <t>pauline@thelotradio.com</t>
  </si>
  <si>
    <t xml:space="preserve">Pauline, </t>
  </si>
  <si>
    <t>Mixes (if artist is in NYC)</t>
  </si>
  <si>
    <t>Lot Radio Studio</t>
  </si>
  <si>
    <t>studio@thelotradio.com</t>
  </si>
  <si>
    <t>Lot,</t>
  </si>
  <si>
    <t>Loudlife</t>
  </si>
  <si>
    <t>matus@loudlife.eu</t>
  </si>
  <si>
    <t xml:space="preserve">Matus, </t>
  </si>
  <si>
    <t>Fresh Friday tunes list</t>
  </si>
  <si>
    <t>veronika@loudlife.eu</t>
  </si>
  <si>
    <t xml:space="preserve">Veronika, </t>
  </si>
  <si>
    <t xml:space="preserve">News / Features </t>
  </si>
  <si>
    <t>Ludovica Rosati</t>
  </si>
  <si>
    <t>ludovica@djmag.com</t>
  </si>
  <si>
    <t>Ludovica,</t>
  </si>
  <si>
    <t>Luiza House Mag</t>
  </si>
  <si>
    <t>luiza@housemag.com.br</t>
  </si>
  <si>
    <t>Luiza,</t>
  </si>
  <si>
    <t>Madoras in the House</t>
  </si>
  <si>
    <t>madorasindahouse@gmail.com</t>
  </si>
  <si>
    <t>Madorasindahouse</t>
  </si>
  <si>
    <t>Premieres (also YouTube)</t>
  </si>
  <si>
    <t>Magnetic</t>
  </si>
  <si>
    <t>Danny@magneticmag.com</t>
  </si>
  <si>
    <t>Charts 
Reviews</t>
  </si>
  <si>
    <t>kane@magneticmag.com</t>
  </si>
  <si>
    <t xml:space="preserve">Kane, </t>
  </si>
  <si>
    <t>Industry interview (podcast)
How it Was Made (interview)
Director’s Cut (interview)</t>
  </si>
  <si>
    <t>Magneticmag</t>
  </si>
  <si>
    <t>info@magneticmag.es</t>
  </si>
  <si>
    <t>Mahesh presents</t>
  </si>
  <si>
    <t>mahesh@maheshpresents.com</t>
  </si>
  <si>
    <t>Majestic Casual</t>
  </si>
  <si>
    <t>submission@majesticcasual.com</t>
  </si>
  <si>
    <t>hello@majesticcasual.com</t>
  </si>
  <si>
    <t>Majesticcasual</t>
  </si>
  <si>
    <t>jesper@majesticcasual.com</t>
  </si>
  <si>
    <t>Mantissa</t>
  </si>
  <si>
    <t>mantissa_1@outlook.com</t>
  </si>
  <si>
    <t>Premiere
Mix
Interview</t>
  </si>
  <si>
    <t>Marcos Ventura Domínguez</t>
  </si>
  <si>
    <t>marcos@ibizaglobalradio.com</t>
  </si>
  <si>
    <t>Marcus Barnes (freelancer)</t>
  </si>
  <si>
    <t>marcus.barnes.uk@googlemail.com</t>
  </si>
  <si>
    <t>Techno reviews
Artist Interviews (big artists)</t>
  </si>
  <si>
    <t>Marie Prieux</t>
  </si>
  <si>
    <t>prieuxm@gmail.com</t>
  </si>
  <si>
    <t>Martin - Discover Ibiza</t>
  </si>
  <si>
    <t>martin@discoveribiza.com</t>
  </si>
  <si>
    <t>Martin - Discover,</t>
  </si>
  <si>
    <t>Matt Anniss</t>
  </si>
  <si>
    <t>ma@mattanniss.com</t>
  </si>
  <si>
    <t>Matteo Gualeni   B A</t>
  </si>
  <si>
    <t>gualeni@parkettchannel.it</t>
  </si>
  <si>
    <t>Media (Kesang Ball)</t>
  </si>
  <si>
    <t>kay@trippin.world</t>
  </si>
  <si>
    <t>Kesang,</t>
  </si>
  <si>
    <t>Megan Townsend</t>
  </si>
  <si>
    <t>megan.townsend@independent.co.uk</t>
  </si>
  <si>
    <t>megan@mixmag.net</t>
  </si>
  <si>
    <t>Megan Venzin</t>
  </si>
  <si>
    <t>Melanie Havens</t>
  </si>
  <si>
    <t>melaniehavens@thebrvtalist.com</t>
  </si>
  <si>
    <t>Melodic Deep</t>
  </si>
  <si>
    <t xml:space="preserve">
david@melodicdeep.com</t>
  </si>
  <si>
    <t>Premieres (David)</t>
  </si>
  <si>
    <t>promo@melodicdeep.com</t>
  </si>
  <si>
    <t>Premieres (Stef)</t>
  </si>
  <si>
    <t>Melodic Diggers</t>
  </si>
  <si>
    <t>coralie@melodicdiggers.com</t>
  </si>
  <si>
    <t>music@melodicdiggers.com</t>
  </si>
  <si>
    <t>Meoko</t>
  </si>
  <si>
    <t>Nicole@meoko.ne</t>
  </si>
  <si>
    <t/>
  </si>
  <si>
    <t>demo@melodicdiggers.com</t>
  </si>
  <si>
    <t>Melodic District</t>
  </si>
  <si>
    <t>melodicdistrict@gmail.com</t>
  </si>
  <si>
    <t>info@melodicdistrict.com</t>
  </si>
  <si>
    <t>Melodik Minds</t>
  </si>
  <si>
    <t>melodik.minds@gmail.com</t>
  </si>
  <si>
    <t>Melody Lab</t>
  </si>
  <si>
    <t>Metro</t>
  </si>
  <si>
    <t>deborah.arthurs@metro.co.uk</t>
  </si>
  <si>
    <t>Deborah,</t>
  </si>
  <si>
    <t>Metronieuws</t>
  </si>
  <si>
    <t>entertainment@metronieuws.nl</t>
  </si>
  <si>
    <t>MI4L (stories)</t>
  </si>
  <si>
    <t>jams@musicis4lovers.com</t>
  </si>
  <si>
    <t xml:space="preserve">Jams, </t>
  </si>
  <si>
    <t>Mia Mendi (James)</t>
  </si>
  <si>
    <t>miamendimusic@gmail.com</t>
  </si>
  <si>
    <t>michele@mrafterparty.com</t>
  </si>
  <si>
    <t>miguelgarji@ibizaglobalradio.com</t>
  </si>
  <si>
    <t>Mike</t>
  </si>
  <si>
    <t>mike@iumag.co.uk</t>
  </si>
  <si>
    <t>Milan Trame</t>
  </si>
  <si>
    <t>milan@fazemag.de</t>
  </si>
  <si>
    <t>Minimal Rou</t>
  </si>
  <si>
    <t>minimal.rou@gmail.com</t>
  </si>
  <si>
    <t>Minimal Techno</t>
  </si>
  <si>
    <t>info.minimaltechno@gmail.com</t>
  </si>
  <si>
    <t>Minimal Wave</t>
  </si>
  <si>
    <t>info@minimalwave.com</t>
  </si>
  <si>
    <t>Minimaler.club (minimal only)</t>
  </si>
  <si>
    <t>contact@minimaler.club</t>
  </si>
  <si>
    <t>Mister Mixmania</t>
  </si>
  <si>
    <t>contact@mister-mixmania.com</t>
  </si>
  <si>
    <t>Mixa</t>
  </si>
  <si>
    <t>mixabln31@gmail.com</t>
  </si>
  <si>
    <t>Mixmag</t>
  </si>
  <si>
    <t>patrick@mixmagmedia.com</t>
  </si>
  <si>
    <t>gemma@mixmag.net</t>
  </si>
  <si>
    <t>mixmag@mixmag.com.br</t>
  </si>
  <si>
    <t>Mixmag (Best New Techno)</t>
  </si>
  <si>
    <t>Mixmag (LA Lab)</t>
  </si>
  <si>
    <t>zach@mixmagmedia.com</t>
  </si>
  <si>
    <t>Mixmag (Nick DeCosmo)</t>
  </si>
  <si>
    <t>nickdc@wastedtalent.com</t>
  </si>
  <si>
    <t>Mixmag Adria</t>
  </si>
  <si>
    <t>ela.radic@mixmagadria.com</t>
  </si>
  <si>
    <t>Ela,</t>
  </si>
  <si>
    <t>Q&amp;A interview
news</t>
  </si>
  <si>
    <t>Mixmag Adria (Tom Pasanec)</t>
  </si>
  <si>
    <t>no1@mixmagadria.com</t>
  </si>
  <si>
    <t>Mixmag Asia</t>
  </si>
  <si>
    <t>ldymacca@gmail.com</t>
  </si>
  <si>
    <t>Mixmag BR</t>
  </si>
  <si>
    <t>eliezer@mixmag.com.br</t>
  </si>
  <si>
    <t>News 
Get to Know (South American artists)</t>
  </si>
  <si>
    <t>Mixmag China</t>
  </si>
  <si>
    <t>jerry@clubbinginasia.com</t>
  </si>
  <si>
    <t>ray@clubbinginasia.com</t>
  </si>
  <si>
    <t>Mixmag ES</t>
  </si>
  <si>
    <t>redaccion@mixmag.es</t>
  </si>
  <si>
    <t xml:space="preserve">Mixmag ES </t>
  </si>
  <si>
    <t>teo@mixmag.es</t>
  </si>
  <si>
    <t xml:space="preserve">Teo, </t>
  </si>
  <si>
    <t xml:space="preserve">Ibiza News </t>
  </si>
  <si>
    <t>Mixmag FR</t>
  </si>
  <si>
    <t>charliesokol@jingamedia.com</t>
  </si>
  <si>
    <t>Mixmag Korea</t>
  </si>
  <si>
    <t>quincykim@bnl-global.com</t>
  </si>
  <si>
    <t>Quincykim,</t>
  </si>
  <si>
    <t>Mixmag Lab France</t>
  </si>
  <si>
    <t>emiliebillaud@jingamedia.com</t>
  </si>
  <si>
    <t>Mixmag Lab UK</t>
  </si>
  <si>
    <t>Louis@mixmagmedia.com</t>
  </si>
  <si>
    <t>Mixmag Mexico</t>
  </si>
  <si>
    <t>jp@mixmag.net</t>
  </si>
  <si>
    <t xml:space="preserve">Mixmag Turkey </t>
  </si>
  <si>
    <t>furkan@mixmag.com.tr</t>
  </si>
  <si>
    <t>News
Artist Features</t>
  </si>
  <si>
    <t>onur@mixmag.com.tr</t>
  </si>
  <si>
    <t>Mixmag UK (Digby)</t>
  </si>
  <si>
    <t>digby@mixmagmedia.com</t>
  </si>
  <si>
    <t>Fraser,</t>
  </si>
  <si>
    <t>Mohammed Abood</t>
  </si>
  <si>
    <t>mo@boxout.fm</t>
  </si>
  <si>
    <t>Mohammed,</t>
  </si>
  <si>
    <t>Monument</t>
  </si>
  <si>
    <t>contact@mnmt.no</t>
  </si>
  <si>
    <t>Lara@mnmt.no</t>
  </si>
  <si>
    <t>arikas@mnmt.no</t>
  </si>
  <si>
    <t xml:space="preserve">Arikas, </t>
  </si>
  <si>
    <t>Moskalus</t>
  </si>
  <si>
    <t>moskalusxoxo@gmail.com</t>
  </si>
  <si>
    <t>MOTZ</t>
  </si>
  <si>
    <t>motztechno@gmail.com</t>
  </si>
  <si>
    <t>Movement Bookings</t>
  </si>
  <si>
    <t>tash@movement-recordings.net</t>
  </si>
  <si>
    <t>Mr Deep Sense</t>
  </si>
  <si>
    <t>Contact@mrdeepsense.com</t>
  </si>
  <si>
    <t>Muno.pl</t>
  </si>
  <si>
    <t>alex@muno.pl</t>
  </si>
  <si>
    <t>matik@muno.pl</t>
  </si>
  <si>
    <t>Music Connection</t>
  </si>
  <si>
    <t>brettc@musicconnection.com</t>
  </si>
  <si>
    <t xml:space="preserve">Artist Features </t>
  </si>
  <si>
    <t>Music is 4 Lovers</t>
  </si>
  <si>
    <t>bookdubeats@gmail.com</t>
  </si>
  <si>
    <t>Premieres (use as last resort)
Interviews</t>
  </si>
  <si>
    <t>Music Life</t>
  </si>
  <si>
    <t>glactromedia@gmail.com</t>
  </si>
  <si>
    <t>Music News (Marco Gandolfi)</t>
  </si>
  <si>
    <t>marco@music-news.com</t>
  </si>
  <si>
    <t>Music Radar</t>
  </si>
  <si>
    <t>ben.rogerson@futurenet.com</t>
  </si>
  <si>
    <t>Tech Features
producer interviews
Me in my Studio</t>
  </si>
  <si>
    <t>simon.arblaster@futurenet.com</t>
  </si>
  <si>
    <t>simon.truss@futurenet.com</t>
  </si>
  <si>
    <t>Music Tech</t>
  </si>
  <si>
    <t>sam.willings@musictech.net</t>
  </si>
  <si>
    <t>Tech Features</t>
  </si>
  <si>
    <t>will.betts@musictech.net</t>
  </si>
  <si>
    <t>Music Week</t>
  </si>
  <si>
    <t>andre.paine@futurenet.com</t>
  </si>
  <si>
    <t>george.garner@futurenet.com</t>
  </si>
  <si>
    <t>mark.sutherland@futurenet.com</t>
  </si>
  <si>
    <t xml:space="preserve">Music Week </t>
  </si>
  <si>
    <t>james.hanley@futurenet.com</t>
  </si>
  <si>
    <t>Musictech</t>
  </si>
  <si>
    <t>editors@musictech.net</t>
  </si>
  <si>
    <t>Musumeci</t>
  </si>
  <si>
    <t>musumecirules@gmail.com</t>
  </si>
  <si>
    <t>Nativibiza</t>
  </si>
  <si>
    <t>dan@nativibiza.com</t>
  </si>
  <si>
    <t>NeeVald - Ibiza Global Radio - Sexy Sunday (11am) - GMT +1</t>
  </si>
  <si>
    <t>piotr.neevald@gmail.com</t>
  </si>
  <si>
    <t>Netil Radio</t>
  </si>
  <si>
    <t>Mixes (London)</t>
  </si>
  <si>
    <t>hello@netilradio.com</t>
  </si>
  <si>
    <t>New York Times Music (Maya Salam)</t>
  </si>
  <si>
    <t>Maya.salam@nytimes.com</t>
  </si>
  <si>
    <t>Nialler 9 ((Niall Byrne)</t>
  </si>
  <si>
    <t>niall@nialler9.com</t>
  </si>
  <si>
    <t>Niallerb,</t>
  </si>
  <si>
    <t>niallerb@gmail.com</t>
  </si>
  <si>
    <t>Nicolas Chanel</t>
  </si>
  <si>
    <t>nicolas.chanel@radiofg.com</t>
  </si>
  <si>
    <t>Nightanddaymag</t>
  </si>
  <si>
    <t>info@nightanddaymag.com</t>
  </si>
  <si>
    <t>valeria@nightanddaymag.com</t>
  </si>
  <si>
    <t>Valeria,</t>
  </si>
  <si>
    <t>Nightvibe India</t>
  </si>
  <si>
    <t>ardaman.nightvibe@gmail.com</t>
  </si>
  <si>
    <t>Ninja Tune</t>
  </si>
  <si>
    <t>tma@ninjatune.net</t>
  </si>
  <si>
    <t>Nino | AltroVerso Radio</t>
  </si>
  <si>
    <t>nino@altroverso.net</t>
  </si>
  <si>
    <t>Nino,</t>
  </si>
  <si>
    <t>Noods Radio</t>
  </si>
  <si>
    <t>noodsradio@gmail.com</t>
  </si>
  <si>
    <t>Noods,</t>
  </si>
  <si>
    <t>programming@noodsradio.com</t>
  </si>
  <si>
    <t>Noodsradio</t>
  </si>
  <si>
    <t>info@noodsradio.com</t>
  </si>
  <si>
    <t>nosleep.techno</t>
  </si>
  <si>
    <t>tech.no.sleep4@gmail.com</t>
  </si>
  <si>
    <t>Notion</t>
  </si>
  <si>
    <t>nicholas@notion.online</t>
  </si>
  <si>
    <t>10Trax Playlist</t>
  </si>
  <si>
    <t>cal@notion.online</t>
  </si>
  <si>
    <t xml:space="preserve">Novaj </t>
  </si>
  <si>
    <t>novajrecordings@gmail.com</t>
  </si>
  <si>
    <t>NTS</t>
  </si>
  <si>
    <t>flo@ntslive.co.uk</t>
  </si>
  <si>
    <t>padraigh@ntslive.co.uk</t>
  </si>
  <si>
    <t xml:space="preserve">Padraigh, </t>
  </si>
  <si>
    <t>serena.j.passion@gmail.com</t>
  </si>
  <si>
    <t xml:space="preserve">Serena, </t>
  </si>
  <si>
    <t>NTS (Charlie Bones)</t>
  </si>
  <si>
    <t>doyoubaby@gmail.com</t>
  </si>
  <si>
    <t>NTS Radio (Tim Parker)</t>
  </si>
  <si>
    <t>tim@iamtimparker.com</t>
  </si>
  <si>
    <t>Nu Techno</t>
  </si>
  <si>
    <t>info@nutechno.co</t>
  </si>
  <si>
    <t>nu.techno18@gmail.com</t>
  </si>
  <si>
    <t>NY Times (Marian Bull)</t>
  </si>
  <si>
    <t>marianbull1@gmail.com</t>
  </si>
  <si>
    <t>Ny Times (Maya Salam)</t>
  </si>
  <si>
    <t>mayasalam@nytimes.com</t>
  </si>
  <si>
    <t>Obsessive Progressive (71 YouTube)</t>
  </si>
  <si>
    <t>joe@obsessiveprogressive.com</t>
  </si>
  <si>
    <t>OECUS</t>
  </si>
  <si>
    <t>oecus.info@gmail.com</t>
  </si>
  <si>
    <t xml:space="preserve">Ola Radio </t>
  </si>
  <si>
    <t>alice@olaradio.fr</t>
  </si>
  <si>
    <t xml:space="preserve">Mix / Radio </t>
  </si>
  <si>
    <t>oldschooldeephouse</t>
  </si>
  <si>
    <t>ivelovers3@gmail.com</t>
  </si>
  <si>
    <t>Olivia Stock</t>
  </si>
  <si>
    <t>olivia.stock@djmag.com</t>
  </si>
  <si>
    <t>Olivia,</t>
  </si>
  <si>
    <t>On The 5th Day</t>
  </si>
  <si>
    <t>info@5thday.co.uk</t>
  </si>
  <si>
    <t>Only Fiesta</t>
  </si>
  <si>
    <t>onlyfiestaofficial@gmail.com</t>
  </si>
  <si>
    <t>Only Techno Official</t>
  </si>
  <si>
    <t>milan@onlytechno.net</t>
  </si>
  <si>
    <t>Interview
News
Premieres</t>
  </si>
  <si>
    <t>office@onlytechno.net</t>
  </si>
  <si>
    <t>clubber.rs@gmail.com</t>
  </si>
  <si>
    <t>onlytechnoofficial@gmail.com</t>
  </si>
  <si>
    <t>onlymusicfree</t>
  </si>
  <si>
    <t>onlymusicedm@outlook.es</t>
  </si>
  <si>
    <t>OOUKFunkyOO</t>
  </si>
  <si>
    <t>dilaryhuff@gmail.com</t>
  </si>
  <si>
    <t>Open Lab</t>
  </si>
  <si>
    <t xml:space="preserve">alex@openlab.fm </t>
  </si>
  <si>
    <t>quentin@openlab.fm</t>
  </si>
  <si>
    <t xml:space="preserve">Quentin, </t>
  </si>
  <si>
    <t>Open Lab (Oli Bartlam)</t>
  </si>
  <si>
    <t>oli@openlab.fm</t>
  </si>
  <si>
    <t>Operator Radio</t>
  </si>
  <si>
    <t>info@operator-radio.com</t>
  </si>
  <si>
    <t>program@operator-radio.com</t>
  </si>
  <si>
    <t>Orb Mag</t>
  </si>
  <si>
    <t>press@orbmag.com</t>
  </si>
  <si>
    <t>contact@orbmag.com</t>
  </si>
  <si>
    <t>Paradox India</t>
  </si>
  <si>
    <t>karan@paradoxindia.in</t>
  </si>
  <si>
    <t>Parkett</t>
  </si>
  <si>
    <t>info@parkettchannel.it</t>
  </si>
  <si>
    <t>Parkett,</t>
  </si>
  <si>
    <t>Parkettchannel</t>
  </si>
  <si>
    <t>franco@parkettchannel.it</t>
  </si>
  <si>
    <t>Franco,</t>
  </si>
  <si>
    <t>simone@parkettchannel.it</t>
  </si>
  <si>
    <t>Partyaddicted</t>
  </si>
  <si>
    <t>partyaddicted@yahoo.com</t>
  </si>
  <si>
    <t>Patrick Hinton</t>
  </si>
  <si>
    <t>patrickhinton@mixmagmedia.com</t>
  </si>
  <si>
    <t>Phonica</t>
  </si>
  <si>
    <t>samk@phonicarecords.com</t>
  </si>
  <si>
    <t>Charts</t>
  </si>
  <si>
    <t>Phonographecorp</t>
  </si>
  <si>
    <t>cyprien@phonographecorp.com</t>
  </si>
  <si>
    <t>Cyprien,</t>
  </si>
  <si>
    <t>Pitchfork</t>
  </si>
  <si>
    <t>philips@pitchfork.com</t>
  </si>
  <si>
    <t>Philips,</t>
  </si>
  <si>
    <t>Playedby</t>
  </si>
  <si>
    <t>contact@playedby.club</t>
  </si>
  <si>
    <t>Plug.in</t>
  </si>
  <si>
    <t>plug.in.livestream@gmail.com</t>
  </si>
  <si>
    <t>Premiere TBX</t>
  </si>
  <si>
    <t>request@premiere-tbx.es</t>
  </si>
  <si>
    <t>Pretiosum (196k on YTouTube)</t>
  </si>
  <si>
    <t>pretiosum.yt@gmail.com</t>
  </si>
  <si>
    <t>Prisoneer</t>
  </si>
  <si>
    <t>prisoneer@ymail.com</t>
  </si>
  <si>
    <t>Profound</t>
  </si>
  <si>
    <t>Progressive Astronaut</t>
  </si>
  <si>
    <t>progressiveastronaut@gmail.com</t>
  </si>
  <si>
    <t>Premieres
Mix</t>
  </si>
  <si>
    <t>Progressive Dreamers</t>
  </si>
  <si>
    <t>undergroundprogressivetr@gmail.com</t>
  </si>
  <si>
    <t>Progressive World</t>
  </si>
  <si>
    <t>dominik@progressive-world.at</t>
  </si>
  <si>
    <t>Promo Hmwl Org</t>
  </si>
  <si>
    <t>promo@hmwl.org</t>
  </si>
  <si>
    <t>Prysm radio</t>
  </si>
  <si>
    <t>contact@prysmradio.com</t>
  </si>
  <si>
    <t>david@prysmradio.com</t>
  </si>
  <si>
    <t>Pulse Radio</t>
  </si>
  <si>
    <t>kristan@pulseradio.net</t>
  </si>
  <si>
    <t>Kristan,</t>
  </si>
  <si>
    <t xml:space="preserve">Pure Ibiza </t>
  </si>
  <si>
    <t>davidmoreno@pureibizaradio.com</t>
  </si>
  <si>
    <t>margarcia@pureibizaradio.com</t>
  </si>
  <si>
    <t>Pure Ibiza Radio</t>
  </si>
  <si>
    <t>info@pureibizaradio.com</t>
  </si>
  <si>
    <t>Radar Radio</t>
  </si>
  <si>
    <t>ollie@radarradio.com</t>
  </si>
  <si>
    <t>Radio 1</t>
  </si>
  <si>
    <t>huw.owen@me.com</t>
  </si>
  <si>
    <t xml:space="preserve">Huw, </t>
  </si>
  <si>
    <t>Pitch Essential Mix / Pete Tong's show</t>
  </si>
  <si>
    <t>Radio 1 (Benji B show)</t>
  </si>
  <si>
    <t>amy.lee@tbimedia.co.uk</t>
  </si>
  <si>
    <t>Amy</t>
  </si>
  <si>
    <t>Benji B show
Top 5</t>
  </si>
  <si>
    <t>Radio 1 (Danny Howard)</t>
  </si>
  <si>
    <t xml:space="preserve">
music@nothingelsematters.co.uk</t>
  </si>
  <si>
    <t>Exclusive Play</t>
  </si>
  <si>
    <t>danny@djdannyhoward.com</t>
  </si>
  <si>
    <t>Radio FG (Belgium)</t>
  </si>
  <si>
    <t>alexandre.mazere@radiofg.com</t>
  </si>
  <si>
    <t>dave@radiofg.com</t>
  </si>
  <si>
    <t>Radio Intense</t>
  </si>
  <si>
    <t>jack@radiointense.com</t>
  </si>
  <si>
    <t>premiere@radiointense.com</t>
  </si>
  <si>
    <t>Radio Majedstad Quito</t>
  </si>
  <si>
    <t>radiomajestadquito@hotmail.com</t>
  </si>
  <si>
    <t>Radio538</t>
  </si>
  <si>
    <t>dennis@radio538.nl</t>
  </si>
  <si>
    <t>Radiometro</t>
  </si>
  <si>
    <t>vikki@radiometro.com.au</t>
  </si>
  <si>
    <t>Vikki,</t>
  </si>
  <si>
    <t>Radionovaera</t>
  </si>
  <si>
    <t>miguelrodrigues@radionovaera.pt</t>
  </si>
  <si>
    <t>Miguelrodrigues,</t>
  </si>
  <si>
    <t>silviabraga@radionovaera.pt</t>
  </si>
  <si>
    <t>Silviabraga,</t>
  </si>
  <si>
    <t>Radioradio</t>
  </si>
  <si>
    <t>radio@radioradio.radio</t>
  </si>
  <si>
    <t>Radio,</t>
  </si>
  <si>
    <t>Radiorecord</t>
  </si>
  <si>
    <t>feel@radiorecord.ru</t>
  </si>
  <si>
    <t>Feel,</t>
  </si>
  <si>
    <t>Random Rave Project</t>
  </si>
  <si>
    <t>callum@therrp.co.uk</t>
  </si>
  <si>
    <t xml:space="preserve">Callum, </t>
  </si>
  <si>
    <t>Video interviews (high profile artists only)
Behind the Heaphones Video feature
Label features
Tour Baggage (Artist Features)
City Guide (Video feature)
Podcast</t>
  </si>
  <si>
    <t>Ransom Note</t>
  </si>
  <si>
    <t>alasdair@theransomnote.co.uk</t>
  </si>
  <si>
    <t xml:space="preserve">Alasdair, </t>
  </si>
  <si>
    <t>Behind the Keyhole feature
Premiere
News
Artist to Artist feature
Wednesday Alternative Mix</t>
  </si>
  <si>
    <t>Rate My Rave</t>
  </si>
  <si>
    <t>ben@ratemyrave.com</t>
  </si>
  <si>
    <t>Track Talk artist feature
Top 5 Essentials Artist Feature
News</t>
  </si>
  <si>
    <t>enquiries@ratemyrave.com</t>
  </si>
  <si>
    <t>Rave Cultr</t>
  </si>
  <si>
    <t>hello@raveculture.com</t>
  </si>
  <si>
    <t>ravecultur@gmail.com</t>
  </si>
  <si>
    <t>Rave Footage</t>
  </si>
  <si>
    <t>ravefootage@outlook.com</t>
  </si>
  <si>
    <t>Rave Jungle (Marco)</t>
  </si>
  <si>
    <t>contact@ravejungle.com</t>
  </si>
  <si>
    <t>Interview
News</t>
  </si>
  <si>
    <t>Rave Na Mente</t>
  </si>
  <si>
    <t>victorbrasilia2018@gmail.com</t>
  </si>
  <si>
    <t>Rave Residence</t>
  </si>
  <si>
    <t>raveresidence@gmail.com</t>
  </si>
  <si>
    <t>Raver Glueck</t>
  </si>
  <si>
    <t>iry@raverglueck.com</t>
  </si>
  <si>
    <t>Raw Minimal</t>
  </si>
  <si>
    <t>minimalraw@gmail.com</t>
  </si>
  <si>
    <t>Ray Philp</t>
  </si>
  <si>
    <t>rtg.philp@gmail.com</t>
  </si>
  <si>
    <t>Ray</t>
  </si>
  <si>
    <t>Recordeep</t>
  </si>
  <si>
    <t>recordeep.contact@gmail.com</t>
  </si>
  <si>
    <t>Red Bull</t>
  </si>
  <si>
    <t>will.gilgrass@redbull.com</t>
  </si>
  <si>
    <t>Mix
Fireside chat</t>
  </si>
  <si>
    <t>manu.ekanayake@gmail.com</t>
  </si>
  <si>
    <t xml:space="preserve">Manu, </t>
  </si>
  <si>
    <t>Freelancer</t>
  </si>
  <si>
    <t xml:space="preserve">Red Bull </t>
  </si>
  <si>
    <t xml:space="preserve">piersmartin@gmail.com </t>
  </si>
  <si>
    <t xml:space="preserve">Piers, </t>
  </si>
  <si>
    <t>Reflectormagazine</t>
  </si>
  <si>
    <t>editor@reflectormagazine.co.uk</t>
  </si>
  <si>
    <t>REKK 81 (7k YouTube)</t>
  </si>
  <si>
    <t>groovesegment@gmail.com</t>
  </si>
  <si>
    <t>Repeatibiza</t>
  </si>
  <si>
    <t>jason.muller@repeatibiza.com</t>
  </si>
  <si>
    <t>Resident Advisor</t>
  </si>
  <si>
    <t xml:space="preserve">carlos@residentadvisor.net
</t>
  </si>
  <si>
    <t>News
Reviews</t>
  </si>
  <si>
    <t>hlivry@gmail.com</t>
  </si>
  <si>
    <t>cl@ra.co</t>
  </si>
  <si>
    <t>Cl,</t>
  </si>
  <si>
    <t>RESIDENT Advisor</t>
  </si>
  <si>
    <t>kt@ra.co</t>
  </si>
  <si>
    <t>Kt,</t>
  </si>
  <si>
    <t>Resident Advisor (Henry Ivry)</t>
  </si>
  <si>
    <t>Resident Advisor (Luka Taraskevics)</t>
  </si>
  <si>
    <t>lt@ra.co</t>
  </si>
  <si>
    <t>Resident Advisor (Matt.Medved)</t>
  </si>
  <si>
    <t>matt.medved@gmail.com</t>
  </si>
  <si>
    <t>Resident Advisor (Nina Posner)</t>
  </si>
  <si>
    <t>nina.posner87@gmail.com</t>
  </si>
  <si>
    <t>Resident Advisor (Steph Lee)</t>
  </si>
  <si>
    <t>stephplee@gmail.com</t>
  </si>
  <si>
    <t>Resident Advisor (Yewande Adeniran)</t>
  </si>
  <si>
    <t>yewandeadeniran@hotmail.co.uk</t>
  </si>
  <si>
    <t xml:space="preserve">Yewande, </t>
  </si>
  <si>
    <t>Resident Advisor Kiana Mickles</t>
  </si>
  <si>
    <t>kiana@residentadvisor.net</t>
  </si>
  <si>
    <t>Kiana,</t>
  </si>
  <si>
    <t>Resident Avisor (Maya.R.Kalev)</t>
  </si>
  <si>
    <t>maya.r.kalev@gmail.com</t>
  </si>
  <si>
    <t>Rinse FM</t>
  </si>
  <si>
    <t>raphaela@rinse.fm</t>
  </si>
  <si>
    <t>Raphaela,</t>
  </si>
  <si>
    <t>Rinse FM (Florent Perreau)</t>
  </si>
  <si>
    <t>florent@rinse.fr</t>
  </si>
  <si>
    <t>Florent,</t>
  </si>
  <si>
    <t>Rinse FM Rafael Bertrand Jaume</t>
  </si>
  <si>
    <t>rafael@rinse.fr</t>
  </si>
  <si>
    <t>Rinse FR</t>
  </si>
  <si>
    <t>luis@rinse.fr</t>
  </si>
  <si>
    <t>Rinse FR (Paris)</t>
  </si>
  <si>
    <t>laurent@rinse.fr</t>
  </si>
  <si>
    <t>Rinse UK</t>
  </si>
  <si>
    <t>emily@rinse.fm</t>
  </si>
  <si>
    <t xml:space="preserve">Emiy, </t>
  </si>
  <si>
    <t>Rinse residency</t>
  </si>
  <si>
    <t>Road Travel (Kirill Khomko)</t>
  </si>
  <si>
    <t>kirill.khomko@gmail.com</t>
  </si>
  <si>
    <t>Robin Jagielski</t>
  </si>
  <si>
    <t>robin@djmag.de</t>
  </si>
  <si>
    <t xml:space="preserve">Roland </t>
  </si>
  <si>
    <t>Christian.Moraga@roland.com</t>
  </si>
  <si>
    <t>Tech Features (high profile artists)</t>
  </si>
  <si>
    <t>Romanian Minimal House (Spotify)</t>
  </si>
  <si>
    <t>juardo.contact@gmail.com</t>
  </si>
  <si>
    <t>Romanian Sound</t>
  </si>
  <si>
    <t>romaniansound@gmail.com</t>
  </si>
  <si>
    <t>Rominimal</t>
  </si>
  <si>
    <t>rominimal10@gmail.com</t>
  </si>
  <si>
    <t>pedromercado@rotationz.be</t>
  </si>
  <si>
    <t>RTS FM (Budapest)</t>
  </si>
  <si>
    <t>peterbernath@gmail.com</t>
  </si>
  <si>
    <t>russell@ibz.tv</t>
  </si>
  <si>
    <t>Sam Fawcett</t>
  </si>
  <si>
    <t>Sam@worldwidefm.net</t>
  </si>
  <si>
    <t>Sam Greenwood</t>
  </si>
  <si>
    <t>sam@fourfourmag.com</t>
  </si>
  <si>
    <t>Sam Reis</t>
  </si>
  <si>
    <t>samantha@weraveyou.com</t>
  </si>
  <si>
    <t>Sam Yu</t>
  </si>
  <si>
    <t>sam@insomniac.com</t>
  </si>
  <si>
    <t>Sarah.Polonsky (freelancer)</t>
  </si>
  <si>
    <t>sarah.polonsky@gmail.com</t>
  </si>
  <si>
    <t>Schirmchendrink</t>
  </si>
  <si>
    <t>info@schirmchendrink.com</t>
  </si>
  <si>
    <t>Seb Wheeler</t>
  </si>
  <si>
    <t>seb@mixmag.net</t>
  </si>
  <si>
    <t>Seb,</t>
  </si>
  <si>
    <t>seb@mixmagmedia.com</t>
  </si>
  <si>
    <t>Seed Selector</t>
  </si>
  <si>
    <t>selectorseed@gmail.com</t>
  </si>
  <si>
    <t>Selected</t>
  </si>
  <si>
    <t>inbox@selectedbase.com</t>
  </si>
  <si>
    <t>Selected Grooves</t>
  </si>
  <si>
    <t>info@selected-grooves.com</t>
  </si>
  <si>
    <t>Selected.</t>
  </si>
  <si>
    <t>licensing@selectedbase.com</t>
  </si>
  <si>
    <t>Selectradioapp</t>
  </si>
  <si>
    <t>info@selectradioapp.com</t>
  </si>
  <si>
    <t xml:space="preserve">Sensu </t>
  </si>
  <si>
    <t>info@sensu.fm</t>
  </si>
  <si>
    <t>Shantiradio</t>
  </si>
  <si>
    <t>inna@shantiradio.com</t>
  </si>
  <si>
    <t>Shawn Reynaldo</t>
  </si>
  <si>
    <t>reynaldo.shawn@gmail.com</t>
  </si>
  <si>
    <t>Shawn,</t>
  </si>
  <si>
    <t>Simon Kelly</t>
  </si>
  <si>
    <t>simon@djmag.com</t>
  </si>
  <si>
    <t>Since 1994 (11k YouTube)</t>
  </si>
  <si>
    <t>since1994.yt@gmail.com</t>
  </si>
  <si>
    <t>Sinchi Collective</t>
  </si>
  <si>
    <t>hary@sinchi-collective.com</t>
  </si>
  <si>
    <t>tom@sinchi-collective.com</t>
  </si>
  <si>
    <t>Sirius xm</t>
  </si>
  <si>
    <t>electricarea@siriusxm.com</t>
  </si>
  <si>
    <t>samantha.bowman@siriusxm.com</t>
  </si>
  <si>
    <t>Samantha</t>
  </si>
  <si>
    <t>Sixa / Katowice (club)</t>
  </si>
  <si>
    <t>arturjachimiec@gmail.com</t>
  </si>
  <si>
    <t>Sixty Kicks</t>
  </si>
  <si>
    <t>contact@sixty-kicks.com</t>
  </si>
  <si>
    <t xml:space="preserve">Skiddle </t>
  </si>
  <si>
    <t>pippa@skiddle.com</t>
  </si>
  <si>
    <t xml:space="preserve">Pippa, </t>
  </si>
  <si>
    <t xml:space="preserve">Video Features 
Skiddle Spotlight 
Get To Know 
</t>
  </si>
  <si>
    <t>Skylab (Melbourne)</t>
  </si>
  <si>
    <t>music@skylab-radio.com</t>
  </si>
  <si>
    <t>Slam fm</t>
  </si>
  <si>
    <t>gijs.alkemade@slamfm.nl</t>
  </si>
  <si>
    <t>Gijs.Alkemade,</t>
  </si>
  <si>
    <t>Jochem.Hamerling@slamfm.nl</t>
  </si>
  <si>
    <t>Slav Records</t>
  </si>
  <si>
    <t>slavtrax@pm.me</t>
  </si>
  <si>
    <t>Slav,</t>
  </si>
  <si>
    <t>Slav YouTube Channel</t>
  </si>
  <si>
    <t>slavtrax@protonmail.com</t>
  </si>
  <si>
    <t>danny@slothboogie.com</t>
  </si>
  <si>
    <t>Social Rave</t>
  </si>
  <si>
    <t>ig.socialrave@gmail.com</t>
  </si>
  <si>
    <t>Solardo Selects</t>
  </si>
  <si>
    <t>C.O.Z@hotmail.com</t>
  </si>
  <si>
    <t>Solve This Puzl</t>
  </si>
  <si>
    <t>josh@solvethispuzl.com</t>
  </si>
  <si>
    <t>Sound of Techno</t>
  </si>
  <si>
    <t>thesoundoftechno@outlook.com</t>
  </si>
  <si>
    <t>Sound On Sound</t>
  </si>
  <si>
    <t>chris.korff@soundonsound.com</t>
  </si>
  <si>
    <t>Sound on Sound</t>
  </si>
  <si>
    <t>news@soundonsound.com</t>
  </si>
  <si>
    <t>matt.houghton@soundonsound.com</t>
  </si>
  <si>
    <t>paul.white@soundonsound.com</t>
  </si>
  <si>
    <t>sam.inglis@soundonsound.com</t>
  </si>
  <si>
    <t>Sound on Sound (paul white)</t>
  </si>
  <si>
    <t>paulwhitesos@gmail.com</t>
  </si>
  <si>
    <t>Soundeo</t>
  </si>
  <si>
    <t>soundeorecords@gmail.com</t>
  </si>
  <si>
    <t>Soundplate</t>
  </si>
  <si>
    <t>matt@soundplate.com</t>
  </si>
  <si>
    <t>Sounds From NoWhere</t>
  </si>
  <si>
    <t>info@sfnwseries.com</t>
  </si>
  <si>
    <t>Soundspace</t>
  </si>
  <si>
    <t>kyle@wearesoundspace.co.uk</t>
  </si>
  <si>
    <t>40 Questions Artist Feature
Fresh Pickas Artist Feature
Premieres (req. payment)
Mix</t>
  </si>
  <si>
    <t>Soundwall</t>
  </si>
  <si>
    <t>matteo@soundwall.it</t>
  </si>
  <si>
    <t>Mixes
Giant Steps Features (GS features only for up-and-coming Italians)
premieres</t>
  </si>
  <si>
    <t>damir@soundwall.it</t>
  </si>
  <si>
    <t>Damir,</t>
  </si>
  <si>
    <t>SPIN (Features + News)</t>
  </si>
  <si>
    <t>psherburne@gmail.com</t>
  </si>
  <si>
    <t>Spinnin Records</t>
  </si>
  <si>
    <t>leon@spinninrecords.nl</t>
  </si>
  <si>
    <t>Splice</t>
  </si>
  <si>
    <t>matt@lareserverecords.com</t>
  </si>
  <si>
    <t>Artist tech features (high profile artists)</t>
  </si>
  <si>
    <t>Steffanee Wang</t>
  </si>
  <si>
    <t>steffanee@thefader.com</t>
  </si>
  <si>
    <t>Steffanee,</t>
  </si>
  <si>
    <t xml:space="preserve"> Worthy</t>
  </si>
  <si>
    <t>aworthy@gmail.com</t>
  </si>
  <si>
    <t>Stereoboard</t>
  </si>
  <si>
    <t>laura.johnson@stereoboard.com</t>
  </si>
  <si>
    <t>Laura.Johnson,</t>
  </si>
  <si>
    <t>Steveh</t>
  </si>
  <si>
    <t>steveh@ibiza-spotlight.com</t>
  </si>
  <si>
    <t>Steveh,</t>
  </si>
  <si>
    <t>StockX</t>
  </si>
  <si>
    <t>elodieprochet@stockx.com</t>
  </si>
  <si>
    <t xml:space="preserve">Elodie, </t>
  </si>
  <si>
    <t>Shoe features (high profile artists)</t>
  </si>
  <si>
    <t>Stoneyroads</t>
  </si>
  <si>
    <t>music@stoneyroads.com</t>
  </si>
  <si>
    <t>Stylistberlin</t>
  </si>
  <si>
    <t>stylistberlin@googlemail.com</t>
  </si>
  <si>
    <t>Stylistberlin,</t>
  </si>
  <si>
    <t xml:space="preserve">Subpac </t>
  </si>
  <si>
    <t>diane@subpac.com</t>
  </si>
  <si>
    <t>Subsoul</t>
  </si>
  <si>
    <t>rich@subsoul.co.uk</t>
  </si>
  <si>
    <t>Subsoul (1.18m YouTube)</t>
  </si>
  <si>
    <t>demos@subsoul.co.uk</t>
  </si>
  <si>
    <t>Suprematic Sounds</t>
  </si>
  <si>
    <t>alex@suprematicagency.com</t>
  </si>
  <si>
    <t>Premieres (free + paid)</t>
  </si>
  <si>
    <t>Sven Schäfer</t>
  </si>
  <si>
    <t>sven@fazemag.de</t>
  </si>
  <si>
    <t>svenfaze@googlemail.com</t>
  </si>
  <si>
    <t>Premieres
Interviews</t>
  </si>
  <si>
    <t>mellowcatmusic@gmail.com</t>
  </si>
  <si>
    <t>Synthetic Minds</t>
  </si>
  <si>
    <t>T in Techno</t>
  </si>
  <si>
    <t>info@tintechno.co.uk</t>
  </si>
  <si>
    <t>Talparadio</t>
  </si>
  <si>
    <t>Zoe.Goudswaard@talparadio.nl</t>
  </si>
  <si>
    <t>Zoe.Goudswaard,</t>
  </si>
  <si>
    <t>Tanzgemeinschaft</t>
  </si>
  <si>
    <t>music@tanzgemeinschaft.com</t>
  </si>
  <si>
    <t>wearetgms@gmail.com</t>
  </si>
  <si>
    <t>tastydubz</t>
  </si>
  <si>
    <t>tastydubz@hotmail.co.uk</t>
  </si>
  <si>
    <t>TBX</t>
  </si>
  <si>
    <t xml:space="preserve">info@premiere-tbx.es </t>
  </si>
  <si>
    <t>Tech Empires</t>
  </si>
  <si>
    <t>suit9@hotmail.com</t>
  </si>
  <si>
    <t>Tech Groove</t>
  </si>
  <si>
    <t>Techgroove@outlook.com</t>
  </si>
  <si>
    <t>Tech House</t>
  </si>
  <si>
    <t>promo@homebrewprod.com</t>
  </si>
  <si>
    <t>Tech It Deep</t>
  </si>
  <si>
    <t>r.passies@gmail.com</t>
  </si>
  <si>
    <t>info@techitdeep.com</t>
  </si>
  <si>
    <t>Tech it Deep (Maksim Genning)</t>
  </si>
  <si>
    <t>techdeeptechno@gmail.com</t>
  </si>
  <si>
    <t>Tech Yes No Techno</t>
  </si>
  <si>
    <t>techyesnotechno@gmail.com</t>
  </si>
  <si>
    <t>Techlepatic</t>
  </si>
  <si>
    <t>team@techlepatic.com</t>
  </si>
  <si>
    <t>Techno .amsterdam</t>
  </si>
  <si>
    <t>techno.amsterdam2018@gmail.com</t>
  </si>
  <si>
    <t>Techno &amp; Chill</t>
  </si>
  <si>
    <t>technoandchill1@gmail.com</t>
  </si>
  <si>
    <t>Techno &amp; House Music</t>
  </si>
  <si>
    <t>technoandhousemusic@yahoo.com</t>
  </si>
  <si>
    <t>TECHNO 2020 (Spotify)</t>
  </si>
  <si>
    <t>nomercymusicbusiness@gmail.com</t>
  </si>
  <si>
    <t>Techno Addict UK</t>
  </si>
  <si>
    <t>stephanwalsh25@yahoo.ie</t>
  </si>
  <si>
    <t>Techno Airlines</t>
  </si>
  <si>
    <t>info@technoairlines.com</t>
  </si>
  <si>
    <t>Techno and House Music</t>
  </si>
  <si>
    <t>Techno Bangers</t>
  </si>
  <si>
    <t>techno.bangerss@gmail.com</t>
  </si>
  <si>
    <t>Techno Bible</t>
  </si>
  <si>
    <t>technobible1@gmail.com</t>
  </si>
  <si>
    <t>info@techno-bible.com</t>
  </si>
  <si>
    <t>Techno Blazer</t>
  </si>
  <si>
    <t>infotechnoblazer@gmail.com</t>
  </si>
  <si>
    <t>Techno Blinders</t>
  </si>
  <si>
    <t>technoblinders@gmail.com</t>
  </si>
  <si>
    <t>Techno Bunkr</t>
  </si>
  <si>
    <t>technobunkr@gmail.com</t>
  </si>
  <si>
    <t>Techno Cadeau</t>
  </si>
  <si>
    <t>technocadeau@gmail.com</t>
  </si>
  <si>
    <t>Techno Cartel</t>
  </si>
  <si>
    <t>technocartelx@gmail.com</t>
  </si>
  <si>
    <t>Techno Cave</t>
  </si>
  <si>
    <t>thetechnocave@gmail.com</t>
  </si>
  <si>
    <t>Techno City</t>
  </si>
  <si>
    <t>TechCityIRL@gmail.com</t>
  </si>
  <si>
    <t>technocityireland@gmail.com</t>
  </si>
  <si>
    <t>Techno Club</t>
  </si>
  <si>
    <t>technoclubpress@gmail.com</t>
  </si>
  <si>
    <t>Techno Dancers</t>
  </si>
  <si>
    <t>easyplanet.agency@gmail.com</t>
  </si>
  <si>
    <t>info.technodancers@gmail.com</t>
  </si>
  <si>
    <t>Techno Days</t>
  </si>
  <si>
    <t>gregoiredehaldat@gmail.com</t>
  </si>
  <si>
    <t>Techno der Visionaere</t>
  </si>
  <si>
    <t>hello@technodervisionaere.com</t>
  </si>
  <si>
    <t xml:space="preserve">Techno der Visionaere </t>
  </si>
  <si>
    <t>Techno Deuntje,</t>
  </si>
  <si>
    <t>Technodeuntje@gmail.com</t>
  </si>
  <si>
    <t>Techno Exclusive</t>
  </si>
  <si>
    <t>tecnhomusicchanal@gmail.com</t>
  </si>
  <si>
    <t>Techno Experience</t>
  </si>
  <si>
    <t>info@technoexperience.net</t>
  </si>
  <si>
    <t>Techno Festival</t>
  </si>
  <si>
    <t>promo.technofestival@gmail.com</t>
  </si>
  <si>
    <t>Techno For Lovers</t>
  </si>
  <si>
    <t>technoforlovers@gmail.com</t>
  </si>
  <si>
    <t>Techno For The Masses (Spotify)</t>
  </si>
  <si>
    <t>demarco_marcelo@hotmail.com</t>
  </si>
  <si>
    <t>Techno Gas</t>
  </si>
  <si>
    <t>indiantechnobygas@gmail.com</t>
  </si>
  <si>
    <t>Techno Herd</t>
  </si>
  <si>
    <t>slawtedmanagement@gmail.com</t>
  </si>
  <si>
    <t>Techno Hub</t>
  </si>
  <si>
    <t>technohubuk@gmail.com</t>
  </si>
  <si>
    <t>Techno Institution</t>
  </si>
  <si>
    <t>techno.institution@gmail.com</t>
  </si>
  <si>
    <t>Techno Live Sets</t>
  </si>
  <si>
    <t>juan@techno-livesets.com</t>
  </si>
  <si>
    <t>Techno Loft</t>
  </si>
  <si>
    <t>ohsotechno@outlook.com</t>
  </si>
  <si>
    <t>Techno Magik Sound</t>
  </si>
  <si>
    <t>t.magiksounds@gmail.com</t>
  </si>
  <si>
    <t>Techno Medellin</t>
  </si>
  <si>
    <t>technomedellin01@gmail.com</t>
  </si>
  <si>
    <t>Techno Melodico</t>
  </si>
  <si>
    <t>technomelodico@gmail.com</t>
  </si>
  <si>
    <t>Techno Militants</t>
  </si>
  <si>
    <t>jacky.deluise@hotmail.it</t>
  </si>
  <si>
    <t>Techno Mindset</t>
  </si>
  <si>
    <t>technomindset@hotmail.com</t>
  </si>
  <si>
    <t>Techno Mob</t>
  </si>
  <si>
    <t>techno__mob@outlook.com</t>
  </si>
  <si>
    <t>Techno Mood</t>
  </si>
  <si>
    <t>techno_mood@mail.com</t>
  </si>
  <si>
    <t>news</t>
  </si>
  <si>
    <t>Techno Music 101 BPM</t>
  </si>
  <si>
    <t>dancemusic101bpm@gmail.com</t>
  </si>
  <si>
    <t>Techno Music World</t>
  </si>
  <si>
    <t>mytechnoworld.official@gmail.com</t>
  </si>
  <si>
    <t>Techno NL</t>
  </si>
  <si>
    <t>techno_nl@outlook.com</t>
  </si>
  <si>
    <t>Techno Rave Turkey</t>
  </si>
  <si>
    <t>technoraveturkey00@gmail.com</t>
  </si>
  <si>
    <t>Techno Raves</t>
  </si>
  <si>
    <t>technoraves@hotmail.com</t>
  </si>
  <si>
    <t>Techno Rebels Only</t>
  </si>
  <si>
    <t>hugo@technorebelsonly.com</t>
  </si>
  <si>
    <t>Techno Releases (Instagram)</t>
  </si>
  <si>
    <t>techno.releases@outlook.com</t>
  </si>
  <si>
    <t>Techno Resistance</t>
  </si>
  <si>
    <t>info.resistanceistechno@gmail.com</t>
  </si>
  <si>
    <t>Techno Scene</t>
  </si>
  <si>
    <t>ewold@techno-scene.com</t>
  </si>
  <si>
    <t xml:space="preserve">Ewold, </t>
  </si>
  <si>
    <t>technoscenechannel@gmail.com</t>
  </si>
  <si>
    <t>Techno Snobs</t>
  </si>
  <si>
    <t>technosnobsfl@gmail.com</t>
  </si>
  <si>
    <t>Techno Stalkers</t>
  </si>
  <si>
    <t>techno.stalkers@gmail.com</t>
  </si>
  <si>
    <t>Techno Station</t>
  </si>
  <si>
    <t>milica@glidebros.com</t>
  </si>
  <si>
    <t>Techno Style</t>
  </si>
  <si>
    <t>technostylesrb@gmail.com</t>
  </si>
  <si>
    <t>Techno Tales</t>
  </si>
  <si>
    <t>info.technotales@gmail.com</t>
  </si>
  <si>
    <t>Techno Team Serbia</t>
  </si>
  <si>
    <t>technoteamserbia@gmail.com</t>
  </si>
  <si>
    <t>Techno Tent</t>
  </si>
  <si>
    <t>technoxtent@gmail.com</t>
  </si>
  <si>
    <t>Techno Things</t>
  </si>
  <si>
    <t>technothings@outlook.com</t>
  </si>
  <si>
    <t>Techno Travel Hikimas,</t>
  </si>
  <si>
    <t>technotravelhikimas@gmail.com</t>
  </si>
  <si>
    <t>Techno Wereld</t>
  </si>
  <si>
    <t>wereldtechno@gmail.com</t>
  </si>
  <si>
    <t>Techno Workout/Best Techno 2021</t>
  </si>
  <si>
    <t>hello@novacollective.net</t>
  </si>
  <si>
    <t>Techno Zone</t>
  </si>
  <si>
    <t xml:space="preserve">	
tecchnozone@gmail.com</t>
  </si>
  <si>
    <t>Techno_Movies,</t>
  </si>
  <si>
    <t>techno_movies@outlook.com</t>
  </si>
  <si>
    <t>techno.withus</t>
  </si>
  <si>
    <t>technowithus@yahoo.com</t>
  </si>
  <si>
    <t>Technodealerz,</t>
  </si>
  <si>
    <t>Technodealerz@gmail.com</t>
  </si>
  <si>
    <t>TechnoScene</t>
  </si>
  <si>
    <t>technosceneofficial@gmail.com</t>
  </si>
  <si>
    <t>Technotion Music</t>
  </si>
  <si>
    <t>TechnotionMusic@gmail.com</t>
  </si>
  <si>
    <t>Test pressing</t>
  </si>
  <si>
    <t>hello@testpressing.org</t>
  </si>
  <si>
    <t>Testpress</t>
  </si>
  <si>
    <t>mag@testpress.news</t>
  </si>
  <si>
    <t>Mag,</t>
  </si>
  <si>
    <t>Texx and the City (South Africa)</t>
  </si>
  <si>
    <t>texxandthecity@gmail.com</t>
  </si>
  <si>
    <t>The Brvtalist</t>
  </si>
  <si>
    <t>contact@thebrvtalist.com</t>
  </si>
  <si>
    <t>The Deep Believer</t>
  </si>
  <si>
    <t>thedeepbeliever@gmail.com</t>
  </si>
  <si>
    <t>The Guardian Music</t>
  </si>
  <si>
    <t>katehutchinson09@gmail.com</t>
  </si>
  <si>
    <t>The Latest Sounds</t>
  </si>
  <si>
    <t>info@thelatestsounds.com</t>
  </si>
  <si>
    <t>The Mudd Show</t>
  </si>
  <si>
    <t>edoardo.lovati93@gmail.com</t>
  </si>
  <si>
    <t>Edoardo,</t>
  </si>
  <si>
    <t>The Music Essentials</t>
  </si>
  <si>
    <t>themusicessentials@gmail.com</t>
  </si>
  <si>
    <t>News
Interviews (EDM)</t>
  </si>
  <si>
    <t>The Selection (Spotify)</t>
  </si>
  <si>
    <t>info@juanitomusic.com</t>
  </si>
  <si>
    <t>The Sound Clique</t>
  </si>
  <si>
    <t>contact@thesoundclique.com</t>
  </si>
  <si>
    <t>Behind the Decks Artist Feature (high profile artists)</t>
  </si>
  <si>
    <t>The Star</t>
  </si>
  <si>
    <t>mark.kavanagh@thestar.ie</t>
  </si>
  <si>
    <t>The Sun</t>
  </si>
  <si>
    <t>mark.gwinnett@the-sun.co.uk</t>
  </si>
  <si>
    <t>Artist Playlist</t>
  </si>
  <si>
    <t>Thebrag</t>
  </si>
  <si>
    <t>poppy@thebrag.media</t>
  </si>
  <si>
    <t>Poppy,</t>
  </si>
  <si>
    <t>Theglassmagazine</t>
  </si>
  <si>
    <t>info@theglassmagazine.com</t>
  </si>
  <si>
    <t>Thelineofbestfit</t>
  </si>
  <si>
    <t>paul@thelineofbestfit.com</t>
  </si>
  <si>
    <t>Thelotradio</t>
  </si>
  <si>
    <t>info@thelotradio.com</t>
  </si>
  <si>
    <t>show@thelotradio.com</t>
  </si>
  <si>
    <t>Show,</t>
  </si>
  <si>
    <t>Theskinny</t>
  </si>
  <si>
    <t>nadia@theskinny.co.uk</t>
  </si>
  <si>
    <t>Theurbanlist</t>
  </si>
  <si>
    <t>editorMELB@theurbanlist.com</t>
  </si>
  <si>
    <t>THF Radio</t>
  </si>
  <si>
    <t>thfradio@torhausberlin.de</t>
  </si>
  <si>
    <t>Think in electronic,</t>
  </si>
  <si>
    <t>thinkinelectronic@gmail.com</t>
  </si>
  <si>
    <t>Threads Radio</t>
  </si>
  <si>
    <t>threadsradio@gmail.com</t>
  </si>
  <si>
    <t>Thrilling Music</t>
  </si>
  <si>
    <t>thrillingmusic@gmail.com</t>
  </si>
  <si>
    <t>Tim Thaler</t>
  </si>
  <si>
    <t>tim.thaler@bln.fm</t>
  </si>
  <si>
    <t>Time Out (Oliver keens)</t>
  </si>
  <si>
    <t>oliverkeens@gmail.com</t>
  </si>
  <si>
    <t>Timmy Byrne</t>
  </si>
  <si>
    <t>timmy@kissfm.com.au</t>
  </si>
  <si>
    <t>Tissuemagazine</t>
  </si>
  <si>
    <t>issue@tissuemagazine.com</t>
  </si>
  <si>
    <t>Issue,</t>
  </si>
  <si>
    <t>Tom Lea (freelancer)</t>
  </si>
  <si>
    <t>tom.lea@gmail.com</t>
  </si>
  <si>
    <t>Toni Moreno</t>
  </si>
  <si>
    <t>tonimoreno@ibizaglobalradio.com</t>
  </si>
  <si>
    <t>Topsify</t>
  </si>
  <si>
    <t xml:space="preserve">Torture the Artist </t>
  </si>
  <si>
    <t>Holger@torturetheartist.net</t>
  </si>
  <si>
    <t>Holger,</t>
  </si>
  <si>
    <t>Track ID Blog</t>
  </si>
  <si>
    <t>trackidblog@yahoo.com</t>
  </si>
  <si>
    <t>Traffic Mix</t>
  </si>
  <si>
    <t>info@trafficmixmedia.com</t>
  </si>
  <si>
    <t>trafficmixofficial@gmail.com</t>
  </si>
  <si>
    <t>Trax Mag</t>
  </si>
  <si>
    <t>quentinsedillo@gmail.com</t>
  </si>
  <si>
    <t xml:space="preserve">
antoinebuffard@gmail.com</t>
  </si>
  <si>
    <t>Traxsource</t>
  </si>
  <si>
    <t>SP@traxsource.com</t>
  </si>
  <si>
    <t>Trippin World</t>
  </si>
  <si>
    <t>hello@trippin.world</t>
  </si>
  <si>
    <t>trndmsk</t>
  </si>
  <si>
    <t>benny@trndmsk.de</t>
  </si>
  <si>
    <t>TRNDMUSIK.DE</t>
  </si>
  <si>
    <t>Premieres
Podcast
Interviews</t>
  </si>
  <si>
    <t>info@trndmusik.de</t>
  </si>
  <si>
    <t>Trommel (Darko Lisen)</t>
  </si>
  <si>
    <t>776@ukr.net</t>
  </si>
  <si>
    <t>Darko,</t>
  </si>
  <si>
    <t>Trommel (Stu Todd)</t>
  </si>
  <si>
    <t>stu@trommelmusic.com</t>
  </si>
  <si>
    <t>Stu,</t>
  </si>
  <si>
    <t>stutodd2@gmail.com</t>
  </si>
  <si>
    <t>Trommel Music</t>
  </si>
  <si>
    <t>info@trommelmusic.com</t>
  </si>
  <si>
    <t xml:space="preserve">Erasmo, </t>
  </si>
  <si>
    <t>Digging Deep artist feature
City Guide artist feature
Premiere
Mix
News
Free download</t>
  </si>
  <si>
    <t>Trommel music</t>
  </si>
  <si>
    <t>stefan@trommelmusic.com</t>
  </si>
  <si>
    <t>Truants</t>
  </si>
  <si>
    <t>riccardo@truantsblog.com</t>
  </si>
  <si>
    <t>soraya@truantsblog.com</t>
  </si>
  <si>
    <t>Trueunderground</t>
  </si>
  <si>
    <t>james@trueunderground.one</t>
  </si>
  <si>
    <t>Tsugi</t>
  </si>
  <si>
    <t>bc@tsugi.fr</t>
  </si>
  <si>
    <t>Podcast
News</t>
  </si>
  <si>
    <t>pb@tsugi.fr</t>
  </si>
  <si>
    <t>ttotte@yahoo.com</t>
  </si>
  <si>
    <t>cm@tsugi.fr</t>
  </si>
  <si>
    <t>Clemence,</t>
  </si>
  <si>
    <t>promos@tsugi.fr</t>
  </si>
  <si>
    <t>Tsugi (Reviews)</t>
  </si>
  <si>
    <t>web@tsugi.fr</t>
  </si>
  <si>
    <t>TunefullyMusic</t>
  </si>
  <si>
    <t>tunefullymusic@gmail.com</t>
  </si>
  <si>
    <t>Tunnelfm,</t>
  </si>
  <si>
    <t>tunnelfm@hotmail.com</t>
  </si>
  <si>
    <t>Tunr Media</t>
  </si>
  <si>
    <t>s.kusters@tunrmusic.com</t>
  </si>
  <si>
    <t>Ubiyu (Soundcloud)</t>
  </si>
  <si>
    <t>info@ubiyu.us</t>
  </si>
  <si>
    <t>Uesmag</t>
  </si>
  <si>
    <t>info@uesmag.com</t>
  </si>
  <si>
    <t>UFOBeats</t>
  </si>
  <si>
    <t>ufo.beats2@gmail.com</t>
  </si>
  <si>
    <t>Ufobeats2,</t>
  </si>
  <si>
    <t>ufobeats2@gmail.com</t>
  </si>
  <si>
    <t>Uli</t>
  </si>
  <si>
    <t>uli@modernsoul.de</t>
  </si>
  <si>
    <t>Underground Bloom</t>
  </si>
  <si>
    <t>djgolanzocher@gmail.com</t>
  </si>
  <si>
    <t>Underground Charisma</t>
  </si>
  <si>
    <t>info@undergroundcharisma.com</t>
  </si>
  <si>
    <t>Underground Deep-Tech Station</t>
  </si>
  <si>
    <t>Underground Tel Aviv</t>
  </si>
  <si>
    <t>promoinbox@undergroundtelaviv.com</t>
  </si>
  <si>
    <t>underground.telaviv@gmail.com</t>
  </si>
  <si>
    <t>Untitled909,</t>
  </si>
  <si>
    <t>untitled909@gmail.com</t>
  </si>
  <si>
    <t>Urban Style Mag</t>
  </si>
  <si>
    <t>p.karatzas@urbanstylemag.gr</t>
  </si>
  <si>
    <t>news
Interviews</t>
  </si>
  <si>
    <t>Urbanessence</t>
  </si>
  <si>
    <t>jack@urbanessence.net</t>
  </si>
  <si>
    <t>Urbanstylemag</t>
  </si>
  <si>
    <t>promo@urbanstylemag.gr</t>
  </si>
  <si>
    <r>
      <rPr>
        <rFont val="Arial"/>
        <b/>
        <color rgb="FF000000"/>
        <sz val="9.0"/>
        <u/>
      </rPr>
      <t>Vastion Grou</t>
    </r>
    <r>
      <rPr>
        <rFont val="Arial"/>
        <b/>
        <color rgb="FF000000"/>
        <sz val="9.0"/>
        <u/>
      </rPr>
      <t>p</t>
    </r>
  </si>
  <si>
    <t>josejavier@vastiongroup.com</t>
  </si>
  <si>
    <t>Veljko Jovanović - The Clubber</t>
  </si>
  <si>
    <t>veljko@clubber.rs</t>
  </si>
  <si>
    <t>Verzila (YouTube)</t>
  </si>
  <si>
    <t>arikutufu@gmail.com</t>
  </si>
  <si>
    <t>Viacom India</t>
  </si>
  <si>
    <t>Ishaan.Ahluwalia@viacom18.com</t>
  </si>
  <si>
    <t>Vicious</t>
  </si>
  <si>
    <t>alfredo.rocabert@viciousmedia.es</t>
  </si>
  <si>
    <t>news
Q&amp;A interviews</t>
  </si>
  <si>
    <t>gonzalo.gil@viciousmedia.es</t>
  </si>
  <si>
    <t xml:space="preserve">Gonzolo, </t>
  </si>
  <si>
    <t>Visious Mag ES</t>
  </si>
  <si>
    <t>gilbert.lezana@viciousmagazine.com</t>
  </si>
  <si>
    <t>Gilbert.,</t>
  </si>
  <si>
    <t>Volkskrant</t>
  </si>
  <si>
    <t>s.kooistra@volkskrant.nl</t>
  </si>
  <si>
    <t>S.Kooistra,</t>
  </si>
  <si>
    <t>internet@volkskrant.nl</t>
  </si>
  <si>
    <t>r.pontzen@volkskrant.nl</t>
  </si>
  <si>
    <t>R.Pontzen,</t>
  </si>
  <si>
    <t>r.vangijssel@volkskrant.nl</t>
  </si>
  <si>
    <t>R.Vangijssel,</t>
  </si>
  <si>
    <t xml:space="preserve">VSVN </t>
  </si>
  <si>
    <t>vsvnldn@gmail.com</t>
  </si>
  <si>
    <t>We Rave You</t>
  </si>
  <si>
    <t>general@weraveyou.com</t>
  </si>
  <si>
    <t>branka@weraveyou.com</t>
  </si>
  <si>
    <t xml:space="preserve">Branka, </t>
  </si>
  <si>
    <t>What Happens</t>
  </si>
  <si>
    <t>hello@whathappens.be</t>
  </si>
  <si>
    <t>sophie@whathappens.be</t>
  </si>
  <si>
    <t>When We Dip</t>
  </si>
  <si>
    <t>thomas@whenwedip.com</t>
  </si>
  <si>
    <t>Mixes
Interviews
Studio Features</t>
  </si>
  <si>
    <t>WhyPeopleDance</t>
  </si>
  <si>
    <t>info@whypeopledance.com</t>
  </si>
  <si>
    <t>Wiki EDM</t>
  </si>
  <si>
    <t>Contact@wikiedm.com</t>
  </si>
  <si>
    <t>Wmagazine</t>
  </si>
  <si>
    <t>support@wmagazine.com</t>
  </si>
  <si>
    <t>Support,</t>
  </si>
  <si>
    <t>Wololo Sound</t>
  </si>
  <si>
    <t>contact@wololosound.com</t>
  </si>
  <si>
    <t>Women DJ</t>
  </si>
  <si>
    <t>womendj@hotmail.com</t>
  </si>
  <si>
    <t>Wonderland in Rave</t>
  </si>
  <si>
    <t>yohan@wonderlandinrave.com</t>
  </si>
  <si>
    <t xml:space="preserve">Yohan, </t>
  </si>
  <si>
    <t>Wonderland Mag</t>
  </si>
  <si>
    <t>Charlotte@wonderlandmagazine.com</t>
  </si>
  <si>
    <t>Playlist</t>
  </si>
  <si>
    <t>shaquillerosswilliams@gmail.com</t>
  </si>
  <si>
    <t>World Of Techno</t>
  </si>
  <si>
    <t>World_of_techno@hotmail.com</t>
  </si>
  <si>
    <t>Wsdi Chicago Radio</t>
  </si>
  <si>
    <t>wsdichicago@gmail.com</t>
  </si>
  <si>
    <t>Www.Nohipster.It,</t>
  </si>
  <si>
    <t>www.nohipster.it@gmail.com</t>
  </si>
  <si>
    <t>XLR8R (Nft)</t>
  </si>
  <si>
    <t>nft@xlr8r.com</t>
  </si>
  <si>
    <t>Nft,</t>
  </si>
  <si>
    <t>Yalla Techno</t>
  </si>
  <si>
    <t>yallatechnoofc@gmail.com</t>
  </si>
  <si>
    <t>Yotam - We Rave You</t>
  </si>
  <si>
    <t>yotam@weraveyou.net</t>
  </si>
  <si>
    <t>Yotam,</t>
  </si>
  <si>
    <t>Young Ones</t>
  </si>
  <si>
    <t>youngones9@live.com</t>
  </si>
  <si>
    <t>Your EDM</t>
  </si>
  <si>
    <t>tim@yourdem.com</t>
  </si>
  <si>
    <t>Company name</t>
  </si>
  <si>
    <t>Contact first name</t>
  </si>
  <si>
    <t>Company type</t>
  </si>
  <si>
    <t>Link or phone number</t>
  </si>
  <si>
    <t>Linkedin</t>
  </si>
  <si>
    <t>Website</t>
  </si>
  <si>
    <t>Location</t>
  </si>
  <si>
    <t>-</t>
  </si>
  <si>
    <t>Lexblock</t>
  </si>
  <si>
    <t>Blockchain application for music rights holders</t>
  </si>
  <si>
    <t>NVidia</t>
  </si>
  <si>
    <t>Brandon Hughes</t>
  </si>
  <si>
    <t>???</t>
  </si>
  <si>
    <t>Tech</t>
  </si>
  <si>
    <t>Theta Streaming</t>
  </si>
  <si>
    <t>Joshua Cruz</t>
  </si>
  <si>
    <t>Crypto</t>
  </si>
  <si>
    <t>Community / Marketing Manager</t>
  </si>
  <si>
    <t>Google</t>
  </si>
  <si>
    <t>Alice Clarke</t>
  </si>
  <si>
    <t>Head of Marketing, EMEA</t>
  </si>
  <si>
    <t>https://www.linkedin.com/in/clarkealice/</t>
  </si>
  <si>
    <t>google.com</t>
  </si>
  <si>
    <t>Check</t>
  </si>
  <si>
    <t>Cyber Music PR (Podcast)</t>
  </si>
  <si>
    <t>Kayla@cyberpr.com</t>
  </si>
  <si>
    <t>Startup/music industry podcasts</t>
  </si>
  <si>
    <t>ariel@cyberpr.com</t>
  </si>
  <si>
    <t>BMAT</t>
  </si>
  <si>
    <t>bmat.com</t>
  </si>
  <si>
    <t>@bmat</t>
  </si>
  <si>
    <t>Hoare Associates</t>
  </si>
  <si>
    <t>com /</t>
  </si>
  <si>
    <t>Music Lawyer/Consultant</t>
  </si>
  <si>
    <t>ecordings</t>
  </si>
  <si>
    <t>@law_hoare</t>
  </si>
  <si>
    <t>Constellate Talent / Air London / Bassic</t>
  </si>
  <si>
    <t>constellatetalent.com / bassic.co</t>
  </si>
  <si>
    <t>Agencies</t>
  </si>
  <si>
    <t>Deepgrooves BV</t>
  </si>
  <si>
    <t>deepgrooves.eu</t>
  </si>
  <si>
    <t>Vinyl Pressing Plant</t>
  </si>
  <si>
    <t>De Light Management</t>
  </si>
  <si>
    <t>delightmgmt.com</t>
  </si>
  <si>
    <t>Artist, Brand and Showcase Management</t>
  </si>
  <si>
    <t>https://www.facebook.com/LindiDelight</t>
  </si>
  <si>
    <t>Disco Donnie Presents</t>
  </si>
  <si>
    <t>Discodonniepresents.com</t>
  </si>
  <si>
    <t>DDPworldwide</t>
  </si>
  <si>
    <t>Peex</t>
  </si>
  <si>
    <t>David W. Johnson</t>
  </si>
  <si>
    <t>edudwj000@mit.edu</t>
  </si>
  <si>
    <t>Operations &amp; Product Development Executive</t>
  </si>
  <si>
    <t>https://www.linkedin.com/in/david-w-johnson-5135376/</t>
  </si>
  <si>
    <t>dwj000@gmail.com</t>
  </si>
  <si>
    <t>dwj000@sloan.mit</t>
  </si>
  <si>
    <t>Evermix</t>
  </si>
  <si>
    <t>evermix.fm</t>
  </si>
  <si>
    <t>Jay Slay</t>
  </si>
  <si>
    <t>jayslay.com</t>
  </si>
  <si>
    <t>Jay Slay (DJ, Producer) / Dr. Jonathan Hamill (Medical Doctor, Psychiatrist)</t>
  </si>
  <si>
    <t>facebook.com/jayslaymusic</t>
  </si>
  <si>
    <t>twitter.com/jayslaymusic</t>
  </si>
  <si>
    <t>LabelRadar Inc.</t>
  </si>
  <si>
    <t>labelradar.com</t>
  </si>
  <si>
    <t>Startup - Demo Submission Platform</t>
  </si>
  <si>
    <t>https://www.facebook.com/labelradar</t>
  </si>
  <si>
    <t>Lime Blue Music</t>
  </si>
  <si>
    <t>limebluemusic.com</t>
  </si>
  <si>
    <t>Neighbouring Rights Agent</t>
  </si>
  <si>
    <t>facebook.com/limebluemusic</t>
  </si>
  <si>
    <t>twitter.com/limebluemusic</t>
  </si>
  <si>
    <t>Meindert Kennis</t>
  </si>
  <si>
    <t>meindertkennis.com</t>
  </si>
  <si>
    <t>Advisory &amp; Consulting</t>
  </si>
  <si>
    <t>Moon Jelly Agency</t>
  </si>
  <si>
    <t>moonjelly.agency</t>
  </si>
  <si>
    <t>https://www.facebook.com/moonjellyagency/</t>
  </si>
  <si>
    <t>Chris Mutter</t>
  </si>
  <si>
    <t>Mitek Music Group Ltd.</t>
  </si>
  <si>
    <t>Rights management for publishing and sound recording copyrights</t>
  </si>
  <si>
    <t>Tony Rigg Consulting</t>
  </si>
  <si>
    <t>Consulting and Education</t>
  </si>
  <si>
    <t>Digital Arts</t>
  </si>
  <si>
    <t>No email online</t>
  </si>
  <si>
    <t>https://www.linkedin.com/in/bennettneil/</t>
  </si>
  <si>
    <t>https://www.digitalartsonline.co.uk/</t>
  </si>
  <si>
    <t>Paradise Entertainment &amp; Distribution GmbH</t>
  </si>
  <si>
    <t>paradise-distribution.com</t>
  </si>
  <si>
    <t>Digital Music &amp; Video Distribution / Monetization / MCN</t>
  </si>
  <si>
    <t>facebook.com/paradise.distribution/</t>
  </si>
  <si>
    <t>Remarqabl</t>
  </si>
  <si>
    <t>remarqabl.com</t>
  </si>
  <si>
    <t>Record Label / Label Services</t>
  </si>
  <si>
    <t>https://www.facebook.com/remarqabl</t>
  </si>
  <si>
    <t>@remarqabl</t>
  </si>
  <si>
    <t>Ridney</t>
  </si>
  <si>
    <t>ridney.com</t>
  </si>
  <si>
    <t>djridney</t>
  </si>
  <si>
    <t>ridney</t>
  </si>
  <si>
    <t>Tel Aviv Volume</t>
  </si>
  <si>
    <t>telavivvolume.com</t>
  </si>
  <si>
    <t>conference</t>
  </si>
  <si>
    <t>The Radio Department</t>
  </si>
  <si>
    <t>theradiodepartment.com</t>
  </si>
  <si>
    <t>Radio Production and Syndication</t>
  </si>
  <si>
    <t>/theradiodepartment</t>
  </si>
  <si>
    <t>/radiodepartment</t>
  </si>
  <si>
    <t>Ujo Music</t>
  </si>
  <si>
    <t>ujomusic.com</t>
  </si>
  <si>
    <t>Blockchain</t>
  </si>
  <si>
    <t>https://www.facebook.com/UjoMusic/</t>
  </si>
  <si>
    <t>https://twitter.com/UjoMusic</t>
  </si>
  <si>
    <t>Unmute</t>
  </si>
  <si>
    <t>unmute.in</t>
  </si>
  <si>
    <t>Artist Management / DJ Agency</t>
  </si>
  <si>
    <t>Music Busines Worldwide</t>
  </si>
  <si>
    <t>mstassen@mb.com</t>
  </si>
  <si>
    <t>https://www.linkedin.com/in/murray-stassen-40071678/</t>
  </si>
  <si>
    <t>https://www.musicbusinessworldwide.com/</t>
  </si>
  <si>
    <t>Studio Meyer PR</t>
  </si>
  <si>
    <t>Alysha,</t>
  </si>
  <si>
    <t>a@studiodemeyer.com</t>
  </si>
  <si>
    <t>Adam Carter</t>
  </si>
  <si>
    <t>adam@exclusivepromo.co.uk</t>
  </si>
  <si>
    <t>PR agency</t>
  </si>
  <si>
    <t>Shine Music Promo</t>
  </si>
  <si>
    <t xml:space="preserve">Sharon, </t>
  </si>
  <si>
    <t>admin@shinepublicity.com</t>
  </si>
  <si>
    <t>Aimee Lara</t>
  </si>
  <si>
    <t>aimee@objectsandsounds.com</t>
  </si>
  <si>
    <t>germany</t>
  </si>
  <si>
    <t>Alessia</t>
  </si>
  <si>
    <t xml:space="preserve">Alessia, </t>
  </si>
  <si>
    <t>alessia@brouqade.com</t>
  </si>
  <si>
    <t>Record store</t>
  </si>
  <si>
    <t>Patagonia</t>
  </si>
  <si>
    <t>Alex Weller</t>
  </si>
  <si>
    <t>Alex.Weller@patagonia.com</t>
  </si>
  <si>
    <t>Fashion</t>
  </si>
  <si>
    <t>Global Head of Creative Studio</t>
  </si>
  <si>
    <t>https://www.linkedin.com/iN/Alex-weller-he-him-b435a85/</t>
  </si>
  <si>
    <t>patagonia.com</t>
  </si>
  <si>
    <t>Iynk</t>
  </si>
  <si>
    <t>alex@iynk.com</t>
  </si>
  <si>
    <t>Tattoo company</t>
  </si>
  <si>
    <t>Above &amp; Beyond (Involved management)</t>
  </si>
  <si>
    <t>allan@involvedmanagement.com</t>
  </si>
  <si>
    <t>The Rest is Noise</t>
  </si>
  <si>
    <t>Angie,</t>
  </si>
  <si>
    <t>angie@therestisnoise.co.uk</t>
  </si>
  <si>
    <t>Crave Drinks</t>
  </si>
  <si>
    <t>Anita</t>
  </si>
  <si>
    <t xml:space="preserve">Anita, </t>
  </si>
  <si>
    <t>anita@cravedrinks.com</t>
  </si>
  <si>
    <t>Energy Drinks</t>
  </si>
  <si>
    <t>Aulart (Anna Lias)</t>
  </si>
  <si>
    <t>anna.l@aulart.com</t>
  </si>
  <si>
    <t>Music company</t>
  </si>
  <si>
    <t>Nice Wines</t>
  </si>
  <si>
    <t>Annie</t>
  </si>
  <si>
    <t>annie@nice-drinks.co.uk</t>
  </si>
  <si>
    <t>Alcohol</t>
  </si>
  <si>
    <t>Sales</t>
  </si>
  <si>
    <t>Bayerische Motoren Werke AG</t>
  </si>
  <si>
    <t>Antonio Castro</t>
  </si>
  <si>
    <t>Antonio.Castro@bmwgroup.com</t>
  </si>
  <si>
    <t>Automotive</t>
  </si>
  <si>
    <t>Digital Marketing &amp; CRM Manager</t>
  </si>
  <si>
    <t>https://www.linkedin.com/in/toniocastro/</t>
  </si>
  <si>
    <t>https://www.bmwgroup.jobs/careers</t>
  </si>
  <si>
    <t>Ubisoft</t>
  </si>
  <si>
    <t>Arisa Lagunzad</t>
  </si>
  <si>
    <t>Arisa,</t>
  </si>
  <si>
    <t>arisa.lagunzad@ubisoft.com</t>
  </si>
  <si>
    <t>Senior Director of Strategic Sales</t>
  </si>
  <si>
    <t>Avoiding The Issue PR</t>
  </si>
  <si>
    <t>avoidingtheissueagency@gmail.com</t>
  </si>
  <si>
    <t>Panasonic</t>
  </si>
  <si>
    <t>Avril Barthe-Larregle</t>
  </si>
  <si>
    <t xml:space="preserve">Avril, </t>
  </si>
  <si>
    <t>avril.barthe-larregle@eu.panasonic.com</t>
  </si>
  <si>
    <t>Audio</t>
  </si>
  <si>
    <t>Head of Marketing &amp; Communications</t>
  </si>
  <si>
    <t>https://www.linkedin.com/iN/Avrilbarthelarregle/</t>
  </si>
  <si>
    <t>https://www.panasonic.com/global</t>
  </si>
  <si>
    <t>Monster Energy</t>
  </si>
  <si>
    <t>Ayse Ak</t>
  </si>
  <si>
    <t xml:space="preserve">Ayse, </t>
  </si>
  <si>
    <t>Ayse.Ak@monsterenergy.com</t>
  </si>
  <si>
    <t>Soft Drinks</t>
  </si>
  <si>
    <t>Head of Trade Marketing EMEA</t>
  </si>
  <si>
    <t>https://www.linkedin.com/iN/Ayse-ak-b919b338/</t>
  </si>
  <si>
    <t>http://www.monsterenergy.com/</t>
  </si>
  <si>
    <t>Infamous PR</t>
  </si>
  <si>
    <t>Bradley,</t>
  </si>
  <si>
    <t>bberkman@infamouspr.com</t>
  </si>
  <si>
    <t>Mast-Jägermeister</t>
  </si>
  <si>
    <t>Ben Errington</t>
  </si>
  <si>
    <t>ben_errington@hotmail.co.uk</t>
  </si>
  <si>
    <t>Key Account &amp; Marketing Manager</t>
  </si>
  <si>
    <t>https://www.linkedin.com/in/ben-errington-0ba5b99/</t>
  </si>
  <si>
    <t>Ben Ashlin</t>
  </si>
  <si>
    <t>Ben.Ashlin@monsterenergy.com</t>
  </si>
  <si>
    <t>Vice President Marketing and Trade Operations</t>
  </si>
  <si>
    <t>https://www.linkedin.com/in/ben-ashlin-78520633/</t>
  </si>
  <si>
    <t>Nike</t>
  </si>
  <si>
    <t>Ben Reeves</t>
  </si>
  <si>
    <t>ben.reeves@nike.com</t>
  </si>
  <si>
    <t>Sportswear</t>
  </si>
  <si>
    <t>Global Football Sports Marketing Director</t>
  </si>
  <si>
    <t>https://www.linkedin.com/in/ben-reeves-6ba7826/</t>
  </si>
  <si>
    <t>http://jobs.nike.com/</t>
  </si>
  <si>
    <t>Eastern Bloc Records (Ben Marsden)</t>
  </si>
  <si>
    <t>benmarsden85@hotmail.com</t>
  </si>
  <si>
    <t>Air France</t>
  </si>
  <si>
    <t>Benoist ERAVILLE</t>
  </si>
  <si>
    <t xml:space="preserve">Benoist, </t>
  </si>
  <si>
    <t>BenoistERAVILLE@yahoo.fr</t>
  </si>
  <si>
    <t>Airlines</t>
  </si>
  <si>
    <t>Director Digital Marketing</t>
  </si>
  <si>
    <t>https://www.linkedin.com/in/benoist-eraville/</t>
  </si>
  <si>
    <t>http://www.airfrance.com/</t>
  </si>
  <si>
    <t>Adidas</t>
  </si>
  <si>
    <t>Bertram Lemmert</t>
  </si>
  <si>
    <t xml:space="preserve">Bertram, </t>
  </si>
  <si>
    <t>Bertram.Lemmert@adidas.com</t>
  </si>
  <si>
    <t>Senior Sports Marketing Manager</t>
  </si>
  <si>
    <t>https://www.linkedin.com/in/bertram-lemmert-36007768/</t>
  </si>
  <si>
    <t>https://careers.adidas-group.com/</t>
  </si>
  <si>
    <t>Brooklyn Record Exchange</t>
  </si>
  <si>
    <t>bkrecordexchange@gmail.com</t>
  </si>
  <si>
    <t>Ableton</t>
  </si>
  <si>
    <t>Brigid Gilbert</t>
  </si>
  <si>
    <t xml:space="preserve">Brigid, </t>
  </si>
  <si>
    <t>brigid.gilbert@ableton.com</t>
  </si>
  <si>
    <t>Head of Global Artist Relations</t>
  </si>
  <si>
    <t>https://www.linkedin.com/in/brigid-anne-gilbert/</t>
  </si>
  <si>
    <t>Broken Record Podcast</t>
  </si>
  <si>
    <t>brokenrecord@pushkin.fm</t>
  </si>
  <si>
    <t>https://brokenrecordpodcast.com</t>
  </si>
  <si>
    <t>Samsung</t>
  </si>
  <si>
    <t>Park Christine</t>
  </si>
  <si>
    <t>c.park@samsung.com</t>
  </si>
  <si>
    <t>Telco</t>
  </si>
  <si>
    <t>Marketing Development Director</t>
  </si>
  <si>
    <t>https://www.linkedin.com/in/park-christine-4298b31a/</t>
  </si>
  <si>
    <t>samsung.com</t>
  </si>
  <si>
    <t>Rude Health</t>
  </si>
  <si>
    <t>Camilla Barnard</t>
  </si>
  <si>
    <t xml:space="preserve">Camilla, </t>
  </si>
  <si>
    <t>CamillaBarnard@gmail.com</t>
  </si>
  <si>
    <t>Health food</t>
  </si>
  <si>
    <t>Co-founder &amp; Brand Director</t>
  </si>
  <si>
    <t>https://www.linkedin.com/in/camilla-barnard-31b6999/</t>
  </si>
  <si>
    <t>http://rudehealth.com/</t>
  </si>
  <si>
    <t>Boohoo</t>
  </si>
  <si>
    <t>Carey Whitwam</t>
  </si>
  <si>
    <t xml:space="preserve">Carey, </t>
  </si>
  <si>
    <t>Carey.Whitwam@nastygal.com</t>
  </si>
  <si>
    <t>Marketing</t>
  </si>
  <si>
    <t>Traxsource (Carlos Alandí)</t>
  </si>
  <si>
    <t>carlos.alandi@traxsource.com</t>
  </si>
  <si>
    <t>SpunOut PR Agency (Caroline Hayes)</t>
  </si>
  <si>
    <t>Caroline,</t>
  </si>
  <si>
    <t>caroline@spunoutagency.com</t>
  </si>
  <si>
    <t>Campari Group</t>
  </si>
  <si>
    <t>charlie asgill</t>
  </si>
  <si>
    <t>Charlie.Asgill@campari.com</t>
  </si>
  <si>
    <t>https://www.linkedin.com/in/charlieasgill/</t>
  </si>
  <si>
    <t>http://www.camparigroup.com/</t>
  </si>
  <si>
    <t>Amondo</t>
  </si>
  <si>
    <t>Charlie Buckle</t>
  </si>
  <si>
    <t>charlie@amondo.com</t>
  </si>
  <si>
    <t>https://www.linkedin.com/in/charliebuckle/</t>
  </si>
  <si>
    <t>L'oreal</t>
  </si>
  <si>
    <t>Charlotte Blanchard</t>
  </si>
  <si>
    <t>Charlotte.Blanchard@loreal.com</t>
  </si>
  <si>
    <t>Beauty</t>
  </si>
  <si>
    <t>https://www.linkedin.com/in/charlotte-blanchard-7004944b/</t>
  </si>
  <si>
    <t>https://careers.loreal.com/global/en?utm_source=linkedin&amp;utm_medium=linkedin_page_cta</t>
  </si>
  <si>
    <t>EU Startups</t>
  </si>
  <si>
    <t>Charlotte@EU-Startups.com</t>
  </si>
  <si>
    <t>https://www.linkedin.com/in/charlotte-tucker/</t>
  </si>
  <si>
    <t>https://www.eu-startups.com/</t>
  </si>
  <si>
    <t>Rosario Belerenian</t>
  </si>
  <si>
    <t>Rosario,</t>
  </si>
  <si>
    <t>charobele@gmail.com</t>
  </si>
  <si>
    <t>aRGENTINA</t>
  </si>
  <si>
    <t>Water and Music</t>
  </si>
  <si>
    <t>cherie@cheriehu.com</t>
  </si>
  <si>
    <t>https://waterandmusic.transistor.fm</t>
  </si>
  <si>
    <t>Chris Hedderman</t>
  </si>
  <si>
    <t>Chris.Hedderman@adidas.com</t>
  </si>
  <si>
    <t>Head Of Marketing</t>
  </si>
  <si>
    <t>https://www.linkedin.com/in/chris-hedderman-49bb9738/</t>
  </si>
  <si>
    <t>Raptor</t>
  </si>
  <si>
    <t>Chris Thomas</t>
  </si>
  <si>
    <t>chris@raptor-london.co.uk</t>
  </si>
  <si>
    <t>Agency</t>
  </si>
  <si>
    <t>Account Manager</t>
  </si>
  <si>
    <t>07518 980 834</t>
  </si>
  <si>
    <t>https://www.linkedin.com/in/christopher-thomas-4b031166/</t>
  </si>
  <si>
    <t>www.raptor-london.co.uk</t>
  </si>
  <si>
    <t>Senior Account Manager</t>
  </si>
  <si>
    <t>Wrong Uns</t>
  </si>
  <si>
    <t>chris@wrong-uns.com</t>
  </si>
  <si>
    <t>Societyfools</t>
  </si>
  <si>
    <t>Roland</t>
  </si>
  <si>
    <t>Christian Moraga</t>
  </si>
  <si>
    <t>Word   Sound  Christin Agor</t>
  </si>
  <si>
    <t>Christin,</t>
  </si>
  <si>
    <t>christin@wordandsound.net</t>
  </si>
  <si>
    <t>Distribution</t>
  </si>
  <si>
    <t>Audius</t>
  </si>
  <si>
    <t>Clayton Blaha</t>
  </si>
  <si>
    <t xml:space="preserve">Clayton, </t>
  </si>
  <si>
    <t>clayton@audius.co</t>
  </si>
  <si>
    <t>Puma</t>
  </si>
  <si>
    <t>Clelia Lobba</t>
  </si>
  <si>
    <t xml:space="preserve">Clelia, </t>
  </si>
  <si>
    <t>Clelia.Lobba@puma.com</t>
  </si>
  <si>
    <t>Manager Creative Planning</t>
  </si>
  <si>
    <t>https://www.linkedin.com/in/clelialobba/</t>
  </si>
  <si>
    <t>http://about.puma.com/en/careers</t>
  </si>
  <si>
    <t>Closer Record Store</t>
  </si>
  <si>
    <t>Closer,</t>
  </si>
  <si>
    <t>closer.recordstore@gmail.com</t>
  </si>
  <si>
    <t>Loop Masters (Conor Bailey)</t>
  </si>
  <si>
    <t>conor@loopmasters.com</t>
  </si>
  <si>
    <t>Company</t>
  </si>
  <si>
    <t>Heineken</t>
  </si>
  <si>
    <t>Conor McIntyre</t>
  </si>
  <si>
    <t>conormi@hotmail.com</t>
  </si>
  <si>
    <t>Senior Brand Manager</t>
  </si>
  <si>
    <t>https://www.linkedin.com/pub/conor-mcintyre/24/373/282</t>
  </si>
  <si>
    <t>DFNS</t>
  </si>
  <si>
    <t>contact@dfns.co</t>
  </si>
  <si>
    <t>Maisonhate Clothing</t>
  </si>
  <si>
    <t>contact@maisonhate.fr</t>
  </si>
  <si>
    <t>Clothing</t>
  </si>
  <si>
    <t>Sample market</t>
  </si>
  <si>
    <t>content@samplemarket.co.uk</t>
  </si>
  <si>
    <t>Trapstar</t>
  </si>
  <si>
    <t>Mark Cowland</t>
  </si>
  <si>
    <t>cowland@hotmail.co.uk</t>
  </si>
  <si>
    <t>https://www.linkedin.com/in/mark-cowland-80383a57/#experience</t>
  </si>
  <si>
    <t>Air Europa Líneas Aéreas</t>
  </si>
  <si>
    <t>Cristian Balbi</t>
  </si>
  <si>
    <t>Cristian.Balbi@aireuropa.com</t>
  </si>
  <si>
    <t>Direct sales &amp; marketing manager</t>
  </si>
  <si>
    <t>https://www.linkedin.com/in/cristian-balbi-3909859/</t>
  </si>
  <si>
    <t>http://www.aireuropa.com/</t>
  </si>
  <si>
    <t>Turntablelab</t>
  </si>
  <si>
    <t>customerservice@turntablelab.com</t>
  </si>
  <si>
    <t>Cycle Bridges For Music</t>
  </si>
  <si>
    <t>Cycle,</t>
  </si>
  <si>
    <t>cycle@bridgesformusic.org</t>
  </si>
  <si>
    <t>Wasted Paris</t>
  </si>
  <si>
    <t>cyprien.barthez@gmail.com</t>
  </si>
  <si>
    <t>Creative agency</t>
  </si>
  <si>
    <t>Dan Klokow</t>
  </si>
  <si>
    <t>d.klokow@traxsource.com</t>
  </si>
  <si>
    <t>Daire,</t>
  </si>
  <si>
    <t>daire@phonicarecords.com</t>
  </si>
  <si>
    <t>Dan Taman</t>
  </si>
  <si>
    <t>dan.taman@roland.com</t>
  </si>
  <si>
    <t>European Product Manager</t>
  </si>
  <si>
    <t>https://www.linkedin.com/in/daniel-taman-84a140178/</t>
  </si>
  <si>
    <t>Dan Hill</t>
  </si>
  <si>
    <t>dan@aboveboarddist.co.uk</t>
  </si>
  <si>
    <t>Daniel Morrissey</t>
  </si>
  <si>
    <t>Daniel.Morrissey@eu.panasonic.com</t>
  </si>
  <si>
    <t>Manager Sales &amp; Marketing Digital Imaging</t>
  </si>
  <si>
    <t>https://www.linkedin.com/in/daniel-morrissey-1791b58/</t>
  </si>
  <si>
    <t>Daniel Rodríguez</t>
  </si>
  <si>
    <t>daniel@expansive.es</t>
  </si>
  <si>
    <t>Creative Agency</t>
  </si>
  <si>
    <t>Archivio Records (Daniel dutts)</t>
  </si>
  <si>
    <t>Danieldutts,</t>
  </si>
  <si>
    <t>danieldutts@gmail.com</t>
  </si>
  <si>
    <t>C &amp; J Clark</t>
  </si>
  <si>
    <t>Darren Day</t>
  </si>
  <si>
    <t>Darren.Day@clarks.com</t>
  </si>
  <si>
    <t>Global Head of Channel Marketing</t>
  </si>
  <si>
    <t>https://www.linkedin.com/in/darreneday/</t>
  </si>
  <si>
    <t>clarks.com</t>
  </si>
  <si>
    <t>Musicbrands.co.uk</t>
  </si>
  <si>
    <t>Dave.Chase,</t>
  </si>
  <si>
    <t>dave.chase@musicbrands.co.uk</t>
  </si>
  <si>
    <t>Mistra lproductions (Gilles Person creative agency)</t>
  </si>
  <si>
    <t>dave@mistralproductions.com</t>
  </si>
  <si>
    <t>Discogs David Sikorski</t>
  </si>
  <si>
    <t>david.sikorski@discogsinc.com</t>
  </si>
  <si>
    <t>Music</t>
  </si>
  <si>
    <t>Nemesis</t>
  </si>
  <si>
    <t>David Wallach</t>
  </si>
  <si>
    <t>david.wallach@thenemesis.io</t>
  </si>
  <si>
    <t>Partnerships manager</t>
  </si>
  <si>
    <t>Black Box (Sound Engineer)</t>
  </si>
  <si>
    <t>david@black-box.pro</t>
  </si>
  <si>
    <t>The New Music Industry Podcast</t>
  </si>
  <si>
    <t>david@dawcast.com</t>
  </si>
  <si>
    <t>Daniel Clarke</t>
  </si>
  <si>
    <t>dc@aboveboarddist.co.uk</t>
  </si>
  <si>
    <t>Deepgroovesnl (Vinyl pressing plant)</t>
  </si>
  <si>
    <t>deepgroovesnl@gmail.com</t>
  </si>
  <si>
    <t>Ntherlands</t>
  </si>
  <si>
    <t>Rotor</t>
  </si>
  <si>
    <t>Diarmuid Moloney</t>
  </si>
  <si>
    <t xml:space="preserve">Diarmuid, </t>
  </si>
  <si>
    <t>diarmuid11@gmail.com</t>
  </si>
  <si>
    <t>https://www.linkedin.com/in/dmoloney/</t>
  </si>
  <si>
    <t>PullProxy PR</t>
  </si>
  <si>
    <t>PullProxy.,</t>
  </si>
  <si>
    <t>diego@pullproxy.com</t>
  </si>
  <si>
    <t>Diggrapp</t>
  </si>
  <si>
    <t>diggrapp@gmail.com</t>
  </si>
  <si>
    <t>Was Digital</t>
  </si>
  <si>
    <t>Digital,</t>
  </si>
  <si>
    <t>digital@wordandsound.net</t>
  </si>
  <si>
    <t>Creative Control</t>
  </si>
  <si>
    <t>Diid Osman</t>
  </si>
  <si>
    <t xml:space="preserve">Diid, </t>
  </si>
  <si>
    <t>diid.osman@gmail.com</t>
  </si>
  <si>
    <t>Strategic Partnerships</t>
  </si>
  <si>
    <t>https://www.linkedin.com/in/diidosman/</t>
  </si>
  <si>
    <t>Domingo Palacio</t>
  </si>
  <si>
    <t xml:space="preserve">Domingo, </t>
  </si>
  <si>
    <t>Domingo.Palacio@adidas.com</t>
  </si>
  <si>
    <t>Head of Trade Marketing</t>
  </si>
  <si>
    <t>https://www.linkedin.com/in/domingo-palacio-b231375/</t>
  </si>
  <si>
    <t>Roland ((Dominique Christ)</t>
  </si>
  <si>
    <t>Dominique,</t>
  </si>
  <si>
    <t>Dominique.Christ@roland.com</t>
  </si>
  <si>
    <t>Eddie Jones</t>
  </si>
  <si>
    <t>eddie@aboveboarddist.co.uk</t>
  </si>
  <si>
    <t>The Orchard (Edward)</t>
  </si>
  <si>
    <t>eedwards@theorchard.com</t>
  </si>
  <si>
    <t>GDK</t>
  </si>
  <si>
    <t>Elaine</t>
  </si>
  <si>
    <t>Elaine,</t>
  </si>
  <si>
    <t>elaine@germandonerkebab.com</t>
  </si>
  <si>
    <t>Food</t>
  </si>
  <si>
    <t>Commercial Operations Manager</t>
  </si>
  <si>
    <t>https://www.linkedin.com/in/elaine-mclardy/#experience</t>
  </si>
  <si>
    <t>Elise Botrel</t>
  </si>
  <si>
    <t>elise@yoyaku.fr</t>
  </si>
  <si>
    <t>Emily Richardson</t>
  </si>
  <si>
    <t>Emily.Richardson@clarks.com</t>
  </si>
  <si>
    <t>EU Marketing Manager</t>
  </si>
  <si>
    <t>https://www.linkedin.com/in/emilyjrichardson/</t>
  </si>
  <si>
    <t>Emily Clarke</t>
  </si>
  <si>
    <t>emily@songstats.com</t>
  </si>
  <si>
    <t>Yydistribution</t>
  </si>
  <si>
    <t>etienne@yydistribution.fr</t>
  </si>
  <si>
    <t>Chivas Brothers International</t>
  </si>
  <si>
    <t>Ewan Hudson</t>
  </si>
  <si>
    <t xml:space="preserve">Ewan, </t>
  </si>
  <si>
    <t>Ewan.Hudson@chivas.com</t>
  </si>
  <si>
    <t>Head of Brand Homes &amp; Experiences</t>
  </si>
  <si>
    <t>https://www.linkedin.com/in/ewan-hudson-ba120b37/</t>
  </si>
  <si>
    <t>chivasbrothers.com</t>
  </si>
  <si>
    <t>Federico Sidero</t>
  </si>
  <si>
    <t>federico.sidero@pioneerdj.com</t>
  </si>
  <si>
    <t>Apple</t>
  </si>
  <si>
    <t>Fiona Glen</t>
  </si>
  <si>
    <t xml:space="preserve">Fiona, </t>
  </si>
  <si>
    <t>fglen@apple.com</t>
  </si>
  <si>
    <t>Head of International Marketing</t>
  </si>
  <si>
    <t>https://www.linkedin.com/in/fiona-glen-5ba6232/</t>
  </si>
  <si>
    <t>apple.com</t>
  </si>
  <si>
    <t>Gig-well</t>
  </si>
  <si>
    <t>Frances,</t>
  </si>
  <si>
    <t>frances@gig-well.com</t>
  </si>
  <si>
    <t>British Airways</t>
  </si>
  <si>
    <t>Gemma Abrahams</t>
  </si>
  <si>
    <t>Gemma.Abrahams@ba.com</t>
  </si>
  <si>
    <t>Partnerships Marketing Manager</t>
  </si>
  <si>
    <t>https://www.linkedin.com/in/gemmaabrahams/</t>
  </si>
  <si>
    <t>http://www.ba.com/</t>
  </si>
  <si>
    <t>Genestal Lea</t>
  </si>
  <si>
    <t>Genestal,</t>
  </si>
  <si>
    <t>genestal.lea05@gmail.com</t>
  </si>
  <si>
    <t>Master Sounds (George Wright)</t>
  </si>
  <si>
    <t>george@mastersounds.co.uk</t>
  </si>
  <si>
    <t>Trebl.io</t>
  </si>
  <si>
    <t>gia@trebl.io</t>
  </si>
  <si>
    <t>austeali</t>
  </si>
  <si>
    <t>Gillian Soutar</t>
  </si>
  <si>
    <t xml:space="preserve">Gillian, </t>
  </si>
  <si>
    <t>gillian@germandonerkebab.com</t>
  </si>
  <si>
    <t>https://www.linkedin.com/in/gillian-soutar-208956b1/</t>
  </si>
  <si>
    <t>Glen Holland</t>
  </si>
  <si>
    <t>Glen.Holland@puma.com</t>
  </si>
  <si>
    <t>Footwear</t>
  </si>
  <si>
    <t>UK Sports Marketing &amp; PR - Football</t>
  </si>
  <si>
    <t>https://www.linkedin.com/in/glen-h-ba169619/</t>
  </si>
  <si>
    <t>puma.com</t>
  </si>
  <si>
    <t>Irn Bru</t>
  </si>
  <si>
    <t>Grant Cuthil</t>
  </si>
  <si>
    <t>grantcuthill@agbarr.co.uk</t>
  </si>
  <si>
    <t>Drinks</t>
  </si>
  <si>
    <t>Greg Sawyer PR</t>
  </si>
  <si>
    <t>greg@additivepr.com</t>
  </si>
  <si>
    <t>Loud and Quiet</t>
  </si>
  <si>
    <t>greg@loudandquiet.com</t>
  </si>
  <si>
    <t>https://www.loudandquiet.com/podcasts-category/midnight-chats/</t>
  </si>
  <si>
    <t>Guillaume Jamet</t>
  </si>
  <si>
    <t>GUillaume,</t>
  </si>
  <si>
    <t>guillaume@rotaryrm.com</t>
  </si>
  <si>
    <t>CM.com</t>
  </si>
  <si>
    <t>guillermogranell@hotmail.com</t>
  </si>
  <si>
    <t>habeatwax@gmail.com</t>
  </si>
  <si>
    <t>Hamish McVey</t>
  </si>
  <si>
    <t>Hamish.McVey@ba.com</t>
  </si>
  <si>
    <t>Head of Brand and Marketing</t>
  </si>
  <si>
    <t>https://www.linkedin.com/in/hamishmcvey/</t>
  </si>
  <si>
    <t>Block Head</t>
  </si>
  <si>
    <t>hello@blockhead.store</t>
  </si>
  <si>
    <t>01892 544 606</t>
  </si>
  <si>
    <t>https://blockhead.store/. Have spent all marketing budget for 2023</t>
  </si>
  <si>
    <t>Colgate</t>
  </si>
  <si>
    <t>none</t>
  </si>
  <si>
    <t>help@hismileteeth.com</t>
  </si>
  <si>
    <t>health</t>
  </si>
  <si>
    <t>Hi Smile</t>
  </si>
  <si>
    <t>Henry Stremes</t>
  </si>
  <si>
    <t>Henry.Stremes@heineken.com</t>
  </si>
  <si>
    <t>Trade Marketing Manager</t>
  </si>
  <si>
    <t>https://www.linkedin.com/in/henry-stremes-8057b9ab/</t>
  </si>
  <si>
    <t>theheinekencompany.com/</t>
  </si>
  <si>
    <t>DJ AWARDS</t>
  </si>
  <si>
    <t>Hernan,</t>
  </si>
  <si>
    <t>hernan@djawards.com</t>
  </si>
  <si>
    <t>hyPRnova Team</t>
  </si>
  <si>
    <t>hyprnova-team@hotmail.com</t>
  </si>
  <si>
    <t>Filippo Rocco</t>
  </si>
  <si>
    <t>Filippo,</t>
  </si>
  <si>
    <t>improovepr@gmail.com</t>
  </si>
  <si>
    <t>Vuse</t>
  </si>
  <si>
    <t>info.uk@vuse.com</t>
  </si>
  <si>
    <t>Vape</t>
  </si>
  <si>
    <t>Blackroundtwelve</t>
  </si>
  <si>
    <t>info@blackroundtwelve.de</t>
  </si>
  <si>
    <t>Carpet and Snares (Jorge Caicado)</t>
  </si>
  <si>
    <t>info@carpetandsnares.com</t>
  </si>
  <si>
    <t>Crevetterecords</t>
  </si>
  <si>
    <t>info@crevetterecords.be</t>
  </si>
  <si>
    <t>Elevator Program</t>
  </si>
  <si>
    <t>info@elevatorprogram.com</t>
  </si>
  <si>
    <t>Fans XR</t>
  </si>
  <si>
    <t>Gary Nuel</t>
  </si>
  <si>
    <t>info@fansxr.com</t>
  </si>
  <si>
    <t>https://www.linkedin.com/in/garynuell/</t>
  </si>
  <si>
    <t>https://fansxr.com/</t>
  </si>
  <si>
    <t>Gosu Store</t>
  </si>
  <si>
    <t>info@gosu-store.com</t>
  </si>
  <si>
    <t>Greg Noire Podcast</t>
  </si>
  <si>
    <t>info@gregnoire.com</t>
  </si>
  <si>
    <t>Kristina records</t>
  </si>
  <si>
    <t>info@kristinarecords.com</t>
  </si>
  <si>
    <t>La Rama Kris Guilty</t>
  </si>
  <si>
    <t>info@larama.ca</t>
  </si>
  <si>
    <t>caNADA</t>
  </si>
  <si>
    <t>Lirica Archives</t>
  </si>
  <si>
    <t>Info@liricadistribution.com</t>
  </si>
  <si>
    <t>Matt - MIL MGMT PR</t>
  </si>
  <si>
    <t>Matt - MIL,</t>
  </si>
  <si>
    <t>info@mil-mgmt.com</t>
  </si>
  <si>
    <t>MTM (Shop &amp; Label)</t>
  </si>
  <si>
    <t>https://www.facebook.com/morethanmusicibiza</t>
  </si>
  <si>
    <t>Record surplus LA</t>
  </si>
  <si>
    <t>info@recordsurplusla.com</t>
  </si>
  <si>
    <t>Rye Wax</t>
  </si>
  <si>
    <t>info@ryewax.com</t>
  </si>
  <si>
    <t>Info@samplemarket.co.uk</t>
  </si>
  <si>
    <t>Syncrophone</t>
  </si>
  <si>
    <t>info@syncrophone.fr</t>
  </si>
  <si>
    <t>The artform studio</t>
  </si>
  <si>
    <t>info@theartformstudio.com</t>
  </si>
  <si>
    <t>Ultrasuonirecords</t>
  </si>
  <si>
    <t>Info@ultrasuonirecords.com</t>
  </si>
  <si>
    <t>Modern Music Podcast</t>
  </si>
  <si>
    <t>infojalurmusik@gmail.com</t>
  </si>
  <si>
    <t>https://jalurmusik.id</t>
  </si>
  <si>
    <t>The Media Nanny (Iris Buitenhuis)</t>
  </si>
  <si>
    <t>Iris,</t>
  </si>
  <si>
    <t>irisb@themediananny.nl</t>
  </si>
  <si>
    <t>Isabel Sugranes</t>
  </si>
  <si>
    <t xml:space="preserve">Isabel, </t>
  </si>
  <si>
    <t>isabel.sugranes@pioneerdj.com</t>
  </si>
  <si>
    <t>BIMM’s ITMI (Inside the Music Industry)</t>
  </si>
  <si>
    <t>itmipodcast@bimm.co.uk</t>
  </si>
  <si>
    <t>Urban Rebel PR</t>
  </si>
  <si>
    <t>Jack - Urban,</t>
  </si>
  <si>
    <t>Jack@urbanrebelpr.com</t>
  </si>
  <si>
    <t>Fatboy Slim (Anglo Management)</t>
  </si>
  <si>
    <t>jamesd@anglomanagement.co.uk</t>
  </si>
  <si>
    <t>Monsoon Accessorize</t>
  </si>
  <si>
    <t>Jamie Coomber</t>
  </si>
  <si>
    <t>jamie.coomber@gmail.com</t>
  </si>
  <si>
    <t>https://www.linkedin.com/in/jamiecoomber</t>
  </si>
  <si>
    <t>Roland (Jamie Franklin)</t>
  </si>
  <si>
    <t>Jamie.Franklin@roland.com</t>
  </si>
  <si>
    <t>Diago</t>
  </si>
  <si>
    <t>Jamie Young</t>
  </si>
  <si>
    <t>jamie.young@diageo.com</t>
  </si>
  <si>
    <t>https://www.linkedin.com/in/jamie-young12345/</t>
  </si>
  <si>
    <t>KMA60</t>
  </si>
  <si>
    <t>jamie@kma60.com</t>
  </si>
  <si>
    <t>Record store day Germany</t>
  </si>
  <si>
    <t>jan@recordstoredaygermany.de</t>
  </si>
  <si>
    <t>Mary Go Wild</t>
  </si>
  <si>
    <t>Janneke,</t>
  </si>
  <si>
    <t>janneke@marygowild.nl</t>
  </si>
  <si>
    <t>Jasmine Kendall</t>
  </si>
  <si>
    <t>Jasmine,</t>
  </si>
  <si>
    <t>jasmine@theeverydayagency.com</t>
  </si>
  <si>
    <t>Jason Adebisi</t>
  </si>
  <si>
    <t>Jason.Adebisi@loreal.com</t>
  </si>
  <si>
    <t>Sales and Marketing Manager</t>
  </si>
  <si>
    <t>https://www.linkedin.com/in/jason-adebisi-88740184/</t>
  </si>
  <si>
    <t>JTI</t>
  </si>
  <si>
    <t>Jason de Lencastre</t>
  </si>
  <si>
    <t>jason.delencastre@jti.com</t>
  </si>
  <si>
    <t>Tobacco</t>
  </si>
  <si>
    <t>Consumer &amp; Brand Activation Manager</t>
  </si>
  <si>
    <t>07768 688 890</t>
  </si>
  <si>
    <t>https://www.linkedin.com/in/jason-de-lencastre-069322a7/</t>
  </si>
  <si>
    <t>Kristina Recors (Jason Spinks)</t>
  </si>
  <si>
    <t>jason@kristinarecords.com</t>
  </si>
  <si>
    <t>Haus Records Javier Ignacio Garcia Gomez</t>
  </si>
  <si>
    <t>jatoax@gmail.com</t>
  </si>
  <si>
    <t>SymphonicMS</t>
  </si>
  <si>
    <t>Jeanette,</t>
  </si>
  <si>
    <t>jeanettek@symdistro.com</t>
  </si>
  <si>
    <t>Aulart (Jeremy Le Carour)</t>
  </si>
  <si>
    <t>jeremy.lc@aulart.com</t>
  </si>
  <si>
    <t>jeremy@nice-drinks.co.uk</t>
  </si>
  <si>
    <t>Somethinelse</t>
  </si>
  <si>
    <t xml:space="preserve">jesse, </t>
  </si>
  <si>
    <t>jesse.howard@somethinelse.com</t>
  </si>
  <si>
    <t>GoPro</t>
  </si>
  <si>
    <t>jgrant@gopro.com</t>
  </si>
  <si>
    <t>Senior Director of Strategic Partnerships</t>
  </si>
  <si>
    <t>Jim Geraghty</t>
  </si>
  <si>
    <t>Jim.Geraghty@Heineken.ie</t>
  </si>
  <si>
    <t>Senior Brand Manager Birra Moretti</t>
  </si>
  <si>
    <t>https://www.linkedin.com/in/jim-geraghty-0447b245/</t>
  </si>
  <si>
    <t>Johan Adamsson</t>
  </si>
  <si>
    <t xml:space="preserve">Johan, </t>
  </si>
  <si>
    <t>Johan.Adamsson@puma.com</t>
  </si>
  <si>
    <t>Global Director Sports Marketing &amp; Sports Licensing</t>
  </si>
  <si>
    <t>https://www.linkedin.com/in/johan-adamsson-430b99/</t>
  </si>
  <si>
    <t>Music Marketing</t>
  </si>
  <si>
    <t>john@musicmarketingmanifesto.com</t>
  </si>
  <si>
    <t>https://www.musicmarketingmanifesto.com</t>
  </si>
  <si>
    <t>Music Marketing Manifesto</t>
  </si>
  <si>
    <t>La Mission Records</t>
  </si>
  <si>
    <t>joinlamission@googlemail.com</t>
  </si>
  <si>
    <t>Jon Owen</t>
  </si>
  <si>
    <t>jonjowen@gmail.com</t>
  </si>
  <si>
    <t>Elevate PR</t>
  </si>
  <si>
    <t>jordan@elevate.berlin</t>
  </si>
  <si>
    <t>Discogs (Jeffrey Smith)</t>
  </si>
  <si>
    <t>Jeffrey Smith</t>
  </si>
  <si>
    <t xml:space="preserve">Jeffrey, </t>
  </si>
  <si>
    <t>jsmith@discogsinc.com</t>
  </si>
  <si>
    <t>Phonica Records</t>
  </si>
  <si>
    <t>juan@phonicarecords.com</t>
  </si>
  <si>
    <t>Pack Group (Jules Le Meilleur)</t>
  </si>
  <si>
    <t>jules@packlondon.com</t>
  </si>
  <si>
    <t>Le Tigre Noir Creative Marketing Agency (Juste Survilaite)</t>
  </si>
  <si>
    <t>Juste,</t>
  </si>
  <si>
    <t>juste@letigrenoir.com</t>
  </si>
  <si>
    <t>Ian Macleod Distillers Ltd</t>
  </si>
  <si>
    <t>Karen Crowley</t>
  </si>
  <si>
    <t xml:space="preserve">Karen, </t>
  </si>
  <si>
    <t>karen.crowley@gmail.com</t>
  </si>
  <si>
    <t>Innovation Director</t>
  </si>
  <si>
    <t>https://uk.linkedin.com/in/karencrowley</t>
  </si>
  <si>
    <t>Trip CBD</t>
  </si>
  <si>
    <t>katie@drink-trip.com</t>
  </si>
  <si>
    <t>https://www.linkedin.com/in/katie-edmunds-174824151/</t>
  </si>
  <si>
    <t>https://drink-trip.com/</t>
  </si>
  <si>
    <t>Bedsandbars (ceo)</t>
  </si>
  <si>
    <t>Keith.Wallace,</t>
  </si>
  <si>
    <t>keith.wallace@bedsandbars.com</t>
  </si>
  <si>
    <t>Bars</t>
  </si>
  <si>
    <t>Keleigh Batchelor</t>
  </si>
  <si>
    <t xml:space="preserve">Keligh, </t>
  </si>
  <si>
    <t>Keleigh.batchelor@pioneerdj.com</t>
  </si>
  <si>
    <t>Fluid audio</t>
  </si>
  <si>
    <t>kenneth@fluidaudio.com</t>
  </si>
  <si>
    <t>Aardman (Kenny England)</t>
  </si>
  <si>
    <t>kenny@kennyengland.co.uk</t>
  </si>
  <si>
    <t>Club Class Music Group</t>
  </si>
  <si>
    <t>kevin.harris@kompletemusicgroup.com</t>
  </si>
  <si>
    <t>Killa Cutz</t>
  </si>
  <si>
    <t>killacutz@gmail.com</t>
  </si>
  <si>
    <t>Kreative Kontrol</t>
  </si>
  <si>
    <t>kreativekontrol933@gmail.com</t>
  </si>
  <si>
    <t>Kristina Konakova</t>
  </si>
  <si>
    <t xml:space="preserve">Kristina, </t>
  </si>
  <si>
    <t>Kristina.Konakova@loreal.com</t>
  </si>
  <si>
    <t>Brand Business Director</t>
  </si>
  <si>
    <t>https://www.linkedin.com/in/kristina-konakova-216b1317/</t>
  </si>
  <si>
    <t>Laura Ramos</t>
  </si>
  <si>
    <t>laurar@apple.com</t>
  </si>
  <si>
    <t>Global Retail People Leader</t>
  </si>
  <si>
    <t>https://www.linkedin.com/in/lauramariaramos/</t>
  </si>
  <si>
    <t>Laure</t>
  </si>
  <si>
    <t>Streaming</t>
  </si>
  <si>
    <t>Laureline</t>
  </si>
  <si>
    <t xml:space="preserve">Laureline, </t>
  </si>
  <si>
    <t>laureline@clubbingtv.com</t>
  </si>
  <si>
    <t>Sliced (Lauren Perry)</t>
  </si>
  <si>
    <t>lauren@slicedbrand.com</t>
  </si>
  <si>
    <t>Lauren Sohikian PR</t>
  </si>
  <si>
    <t>laurensohikian@gmail.com</t>
  </si>
  <si>
    <t>ZDNET</t>
  </si>
  <si>
    <t>ldignan@gmail.com</t>
  </si>
  <si>
    <t>https://www.linkedin.com/in/larrydignan/</t>
  </si>
  <si>
    <t>https://www.zdnet.com/</t>
  </si>
  <si>
    <t>Le gram vinyl</t>
  </si>
  <si>
    <t>legramvinylgarden@gmail.com</t>
  </si>
  <si>
    <t>Rolex</t>
  </si>
  <si>
    <t>Lisa Cross</t>
  </si>
  <si>
    <t>Lisa.Cross@rolex.com</t>
  </si>
  <si>
    <t>Designer brands</t>
  </si>
  <si>
    <t>https://www.linkedin.com/in/lisa-cross-1109ba3/</t>
  </si>
  <si>
    <t>http://www.rolex.com/</t>
  </si>
  <si>
    <t>Lisa Steinhauer</t>
  </si>
  <si>
    <t>Lisa.Steinhauer@bmwgroup.com</t>
  </si>
  <si>
    <t>Area Marketing Manager</t>
  </si>
  <si>
    <t>https://www.linkedin.com/in/lisa-steinhauer-6072284/</t>
  </si>
  <si>
    <t>Flur/André</t>
  </si>
  <si>
    <t>Loja,</t>
  </si>
  <si>
    <t>loja@flur.pt</t>
  </si>
  <si>
    <t>Paul Smith</t>
  </si>
  <si>
    <t>Lucinda Reed</t>
  </si>
  <si>
    <t>Lucinda</t>
  </si>
  <si>
    <t>Lucinda.Reed@paulsmith.co.uk</t>
  </si>
  <si>
    <t>Head of Marketing &amp; Digital</t>
  </si>
  <si>
    <t>https://www.linkedin.com/in/lucinda-westbrooke-reed-4a1b2027/</t>
  </si>
  <si>
    <t>paulsmith.co.uk</t>
  </si>
  <si>
    <t>Lucy Wright</t>
  </si>
  <si>
    <t>lucy@nice-drinks.co.uk</t>
  </si>
  <si>
    <t>Lucy Vevers</t>
  </si>
  <si>
    <t>lucy@raptor-london.co.uk</t>
  </si>
  <si>
    <t>Account Executive</t>
  </si>
  <si>
    <t>https://www.linkedin.com/in/lucy-vevers-31588b15b/</t>
  </si>
  <si>
    <t>Houghton PR (Lucy Bradley)</t>
  </si>
  <si>
    <t>lucybradley@margaretlondon.com</t>
  </si>
  <si>
    <t>Three Spirit Drinks</t>
  </si>
  <si>
    <t>Luke McFayden</t>
  </si>
  <si>
    <t>luke@threespiritdrinks.com</t>
  </si>
  <si>
    <t>Head of Sales</t>
  </si>
  <si>
    <t>https://www.linkedin.com/in/luke-mcfayden-02281421/</t>
  </si>
  <si>
    <t>Roust</t>
  </si>
  <si>
    <t>Lynda Little</t>
  </si>
  <si>
    <t xml:space="preserve">Lynda, </t>
  </si>
  <si>
    <t>Lynda.Little@russianstandard.com</t>
  </si>
  <si>
    <t>Director of Sales and Marketing</t>
  </si>
  <si>
    <t>https://www.linkedin.com/in/lynda-little/</t>
  </si>
  <si>
    <t>http://www.russianstandardvodka.com/</t>
  </si>
  <si>
    <t>Mabu Vinyl</t>
  </si>
  <si>
    <t>Mabu,</t>
  </si>
  <si>
    <t>mabuvinyl.co.za@gmail.com</t>
  </si>
  <si>
    <t>sOUTH aFRICA</t>
  </si>
  <si>
    <t>Maciej Mackowski</t>
  </si>
  <si>
    <t xml:space="preserve">Maciej, </t>
  </si>
  <si>
    <t>Maciej.Mackowski@ableton.com</t>
  </si>
  <si>
    <t>Online Marketing Manager</t>
  </si>
  <si>
    <t>https://www.linkedin.com/in/maciej-maćkowski-b78a18169/</t>
  </si>
  <si>
    <t>http://www.ableton.com/</t>
  </si>
  <si>
    <t>Diesel (Producer/Shooting Coordinator)</t>
  </si>
  <si>
    <t>Maddalena,</t>
  </si>
  <si>
    <t>maddalena.ciesa@gmail.com</t>
  </si>
  <si>
    <t>Mount Analog</t>
  </si>
  <si>
    <t>Mahssa,</t>
  </si>
  <si>
    <t>mahssa@climbmountanalog.com</t>
  </si>
  <si>
    <t>Piccadilly Records (manchester)</t>
  </si>
  <si>
    <t>Piccadilly,</t>
  </si>
  <si>
    <t>mail@piccadillyrecords.com</t>
  </si>
  <si>
    <t>Volumo.com</t>
  </si>
  <si>
    <t>Maks,</t>
  </si>
  <si>
    <t>maksyankovskiy.volumo@gmail.com</t>
  </si>
  <si>
    <t>Aulart (Marc Marzenit)</t>
  </si>
  <si>
    <t>marc@aulart.com</t>
  </si>
  <si>
    <t>Soain</t>
  </si>
  <si>
    <t>Marc Laventure</t>
  </si>
  <si>
    <t>marc@houseofcanvino.com</t>
  </si>
  <si>
    <t>07743 813 716</t>
  </si>
  <si>
    <t>Marco Rach</t>
  </si>
  <si>
    <t>Marco.Rach@eu.panasonic.com</t>
  </si>
  <si>
    <t>Manager Marketing</t>
  </si>
  <si>
    <t>https://www.linkedin.com/in/marco-rach/</t>
  </si>
  <si>
    <t>Threes Productions</t>
  </si>
  <si>
    <t>marco.salaheldin@gmail.com</t>
  </si>
  <si>
    <t>Creatvie Agency</t>
  </si>
  <si>
    <t>italy</t>
  </si>
  <si>
    <t>KO-HUM (Maria Orciuoli)</t>
  </si>
  <si>
    <t>maria@ko-hum.com</t>
  </si>
  <si>
    <t>Marina Torres</t>
  </si>
  <si>
    <t>Marina.Torres@loreal.com</t>
  </si>
  <si>
    <t>https://www.linkedin.com/in/marina-torres-909a7824/</t>
  </si>
  <si>
    <t>OKEV</t>
  </si>
  <si>
    <t>Marina@ok-ev.com</t>
  </si>
  <si>
    <t>Marta Exposito</t>
  </si>
  <si>
    <t xml:space="preserve">Marta, </t>
  </si>
  <si>
    <t>Marta.Exposito@campari.com</t>
  </si>
  <si>
    <t>https://www.linkedin.com/in/martaexposito/</t>
  </si>
  <si>
    <t>AlphaTheta EMEA Limited</t>
  </si>
  <si>
    <t>Martin Dockree</t>
  </si>
  <si>
    <t>martin.dockree@pioneerdj.com</t>
  </si>
  <si>
    <t>Regional Manager</t>
  </si>
  <si>
    <t>https://www.linkedin.com/in/martin-dockree-0a4659b/?originalSubdomain=uk</t>
  </si>
  <si>
    <t>Rubadub</t>
  </si>
  <si>
    <t>martin@rubadub.co.uk</t>
  </si>
  <si>
    <t>mathieu.gillet@pioneerdj.com</t>
  </si>
  <si>
    <t>Mailout 14/07/25</t>
  </si>
  <si>
    <t>matt@piccadillyrecords.com</t>
  </si>
  <si>
    <t>Matt Tolfrey</t>
  </si>
  <si>
    <t>matt@theone800.com</t>
  </si>
  <si>
    <t>Xceed (Mattia Franco)</t>
  </si>
  <si>
    <t>mattia@xceed.me</t>
  </si>
  <si>
    <t>Tag Heuer (Maxime Garnier)</t>
  </si>
  <si>
    <t>maximegarnier@live.fr</t>
  </si>
  <si>
    <t>Vascobelo</t>
  </si>
  <si>
    <t>Merel Eggink</t>
  </si>
  <si>
    <t>Merel.Eggink@gmail.com</t>
  </si>
  <si>
    <t>F &amp; B</t>
  </si>
  <si>
    <t>https://www.linkedin.com/in/mereleggink/</t>
  </si>
  <si>
    <t>https://www.hellofresh.com/careers/</t>
  </si>
  <si>
    <t>Mia Glover</t>
  </si>
  <si>
    <t xml:space="preserve">Mia, </t>
  </si>
  <si>
    <t>mia.glover@pioneerdj.com</t>
  </si>
  <si>
    <t>Brand Partnerships</t>
  </si>
  <si>
    <t>Virgin Money</t>
  </si>
  <si>
    <t>Michael Brown</t>
  </si>
  <si>
    <t>Michael.Brown@virginmoney.com</t>
  </si>
  <si>
    <t>Banking</t>
  </si>
  <si>
    <t>https://www.linkedin.com/in/michael-brown-31a47a17/</t>
  </si>
  <si>
    <t>virginmoney.com</t>
  </si>
  <si>
    <t>Gramaphone Records (Michael Serafini)</t>
  </si>
  <si>
    <t>michael@gramaphonerecords.com</t>
  </si>
  <si>
    <t>Paradise Worldwide (Mike Kelly)</t>
  </si>
  <si>
    <t>mike@paradise-worldwide.com</t>
  </si>
  <si>
    <t>milo.bragg@juno.co.uk</t>
  </si>
  <si>
    <t>Nicce (Mitchel Farnol)</t>
  </si>
  <si>
    <t>Mitchel,</t>
  </si>
  <si>
    <t>mitchel@nicceclothing.com</t>
  </si>
  <si>
    <t>Marygowild</t>
  </si>
  <si>
    <t>mother@marygowild.nl</t>
  </si>
  <si>
    <t>Tailored Communication PR</t>
  </si>
  <si>
    <t>Mt,</t>
  </si>
  <si>
    <t>mt@tailored-communication.com</t>
  </si>
  <si>
    <t>PR company</t>
  </si>
  <si>
    <t>Musicians guide to the Music Industry (Musicians only)</t>
  </si>
  <si>
    <t>musiciansguidepodcast@gmail.com</t>
  </si>
  <si>
    <t>Loop Masters (Natalie Willard)</t>
  </si>
  <si>
    <t>natalie@loopmasters.com</t>
  </si>
  <si>
    <t>Neil Neighbourhood</t>
  </si>
  <si>
    <t>neil@nbhd-group.com</t>
  </si>
  <si>
    <t>Gotickety</t>
  </si>
  <si>
    <t>Neil Gallagher</t>
  </si>
  <si>
    <t>neilgallagher7@hotmail.com</t>
  </si>
  <si>
    <t>Entrepreneur</t>
  </si>
  <si>
    <t>https://www.linkedin.com/in/neil-gallagher-a7948328/</t>
  </si>
  <si>
    <t>Roland (Nick De Friez)</t>
  </si>
  <si>
    <t>Nick.Defriez@roland.com</t>
  </si>
  <si>
    <t>Phonica Nick Williams</t>
  </si>
  <si>
    <t>nick.williams@phonicarecords.com</t>
  </si>
  <si>
    <t>Prolific London</t>
  </si>
  <si>
    <t>nick@prolificnorth.co.uk</t>
  </si>
  <si>
    <t>https://www.linkedin.com/in/nick-jaspan-8174a74/?originalSubdomain=uk</t>
  </si>
  <si>
    <t>https://www.prolificlondon.co.uk/</t>
  </si>
  <si>
    <t>Nico Perez (ceo)</t>
  </si>
  <si>
    <t>nico@mixcloud.com</t>
  </si>
  <si>
    <t>Modern matters pr</t>
  </si>
  <si>
    <t>Nicolai,</t>
  </si>
  <si>
    <t>nicolai@modernmatters.net</t>
  </si>
  <si>
    <t>gERMANY</t>
  </si>
  <si>
    <t>Nicolas Barosi</t>
  </si>
  <si>
    <t>nicolas@wanderlust.vision</t>
  </si>
  <si>
    <t>Musicbiz.org</t>
  </si>
  <si>
    <t>nicole.hennessey@musicbiz.org</t>
  </si>
  <si>
    <t>https://www.linkedin.com/in/nicolehennessey/</t>
  </si>
  <si>
    <t>https://musicbiz.org/</t>
  </si>
  <si>
    <t>Niels,</t>
  </si>
  <si>
    <t>niels@marygowild.nl</t>
  </si>
  <si>
    <t>Easy Jet</t>
  </si>
  <si>
    <t>Noemi Frisoli</t>
  </si>
  <si>
    <t xml:space="preserve">Noemi, </t>
  </si>
  <si>
    <t>Noemi.Frisoli@easyjet.com</t>
  </si>
  <si>
    <t>https://www.linkedin.com/in/frisolinoemi/</t>
  </si>
  <si>
    <t>https://careers.easyjet.com/</t>
  </si>
  <si>
    <t>Nuria Escoda Mallorques</t>
  </si>
  <si>
    <t>Nuria.EscodaMallorques@campari.com</t>
  </si>
  <si>
    <t>https://www.linkedin.com/in/nuriaescoda/</t>
  </si>
  <si>
    <t>Nut Records, Barcelona</t>
  </si>
  <si>
    <t>nut_records@mail.com</t>
  </si>
  <si>
    <t>inner Circle Podcast</t>
  </si>
  <si>
    <t>office@bobbyowsinski.com</t>
  </si>
  <si>
    <t>Record Store Austria</t>
  </si>
  <si>
    <t>office@recordstore.at</t>
  </si>
  <si>
    <t>DICE FM Tickets (Olivier Geynet)</t>
  </si>
  <si>
    <t>olivier@dice.fm</t>
  </si>
  <si>
    <t>Crevette Distribution</t>
  </si>
  <si>
    <t>ORDERS@crevetterecords.be</t>
  </si>
  <si>
    <t>Paradise City Records (LA)</t>
  </si>
  <si>
    <t>Paradise,</t>
  </si>
  <si>
    <t>paradisecityrecordsla@gmail.com</t>
  </si>
  <si>
    <t>Paul Paska</t>
  </si>
  <si>
    <t>Paul.Paska@puma.com</t>
  </si>
  <si>
    <t>https://www.linkedin.com/in/paulpaska/</t>
  </si>
  <si>
    <t>Circulate Online (Paul Wheatley)</t>
  </si>
  <si>
    <t>paul@circulateonline.com</t>
  </si>
  <si>
    <t>ireland</t>
  </si>
  <si>
    <t>Paulo.Alves@bmwgroup.com</t>
  </si>
  <si>
    <t>Head, UK &amp; Ireland</t>
  </si>
  <si>
    <t>https://www.linkedin.com/in/paulo-alves-2480744/</t>
  </si>
  <si>
    <t>Pedro Moscoso</t>
  </si>
  <si>
    <t>Pedro.Moscoso@puma.com</t>
  </si>
  <si>
    <t>https://www.linkedin.com/in/pedromoscoso/</t>
  </si>
  <si>
    <t>Track Lib</t>
  </si>
  <si>
    <t>Per Steinus</t>
  </si>
  <si>
    <t>per@tracklib.com</t>
  </si>
  <si>
    <t>Chief Marketing Officer</t>
  </si>
  <si>
    <t>Only sponsor producer related content</t>
  </si>
  <si>
    <t>Peter Haug</t>
  </si>
  <si>
    <t>Peter.Haug@bmwgroup.com</t>
  </si>
  <si>
    <t>https://www.linkedin.com/in/peterhaug/</t>
  </si>
  <si>
    <t>Stolichnaya</t>
  </si>
  <si>
    <t>Polina Furletova</t>
  </si>
  <si>
    <t xml:space="preserve">Polina, </t>
  </si>
  <si>
    <t>PFurletova@STOLI.COM</t>
  </si>
  <si>
    <t>Global Brand Leader</t>
  </si>
  <si>
    <t>https://www.linkedin.com/in/polina-schneider-furletova-9540a322/</t>
  </si>
  <si>
    <t>http://www.stoli-group.com/</t>
  </si>
  <si>
    <t>Entertainment Retailers Association (Phoebe Scott)</t>
  </si>
  <si>
    <t>Phoebe,</t>
  </si>
  <si>
    <t>phoebe@eraltd.org</t>
  </si>
  <si>
    <t>DIY Musician Podcast (Musicians only)</t>
  </si>
  <si>
    <t>podcast@cdbabypodcast.com</t>
  </si>
  <si>
    <t>Chloé Bougon</t>
  </si>
  <si>
    <t>press@clubbingtv.com</t>
  </si>
  <si>
    <t>Funktion One</t>
  </si>
  <si>
    <t>Michael Nicolson</t>
  </si>
  <si>
    <t>press@funktion-one.com</t>
  </si>
  <si>
    <t>Dirctor of Business Development</t>
  </si>
  <si>
    <t>Record store day UK</t>
  </si>
  <si>
    <t>PRESS@recordstoreday.com</t>
  </si>
  <si>
    <t>Matt - MGMT PR</t>
  </si>
  <si>
    <t>pressroom@mgmtpr.com</t>
  </si>
  <si>
    <t>Promosoundgroup.net (Head of Streaming)</t>
  </si>
  <si>
    <t>Andrii,</t>
  </si>
  <si>
    <t>promo.romashov@gmail.com</t>
  </si>
  <si>
    <t>Louis Vuitton (Quentin Sedillo)</t>
  </si>
  <si>
    <t>Dietician Ro</t>
  </si>
  <si>
    <t>Ro,</t>
  </si>
  <si>
    <t>R_huntriss@hotmail.co.uk</t>
  </si>
  <si>
    <t>Rosalie De Meyer</t>
  </si>
  <si>
    <t>Rosalie,</t>
  </si>
  <si>
    <t>r@studiodemeyer.com</t>
  </si>
  <si>
    <t>We are grape</t>
  </si>
  <si>
    <t>rachel@wearegrape.com</t>
  </si>
  <si>
    <t>Record Jungle,</t>
  </si>
  <si>
    <t>recordjungle@gmail.com</t>
  </si>
  <si>
    <t>Reykjavik record shop,</t>
  </si>
  <si>
    <t>reykjavikrecordshop@gmail.com</t>
  </si>
  <si>
    <t>iceland</t>
  </si>
  <si>
    <t>Nineteen95</t>
  </si>
  <si>
    <t>reza@nineteen95.com</t>
  </si>
  <si>
    <t>Richard Hollidge</t>
  </si>
  <si>
    <t>rhollidge@apple.com</t>
  </si>
  <si>
    <t>Head of Digital Marketing</t>
  </si>
  <si>
    <t>https://www.linkedin.com/in/richard-hollidge-2b29364/</t>
  </si>
  <si>
    <t>Rhythm control barcelona,</t>
  </si>
  <si>
    <t>rhythmcontrolbarcelona@gmail.com</t>
  </si>
  <si>
    <t>Rippla</t>
  </si>
  <si>
    <t>Ricky Barber</t>
  </si>
  <si>
    <t>ricky@rippla.tv</t>
  </si>
  <si>
    <t>07801 789 940</t>
  </si>
  <si>
    <t>https://www.linkedin.com/in/rickybarber01/</t>
  </si>
  <si>
    <t>www.rippla.tv</t>
  </si>
  <si>
    <t>Pioneer DJ</t>
  </si>
  <si>
    <t>Rob.anderson@pioneerdj.com</t>
  </si>
  <si>
    <t>Digital Deluxe Web Development</t>
  </si>
  <si>
    <t>rob@digitaldeluxe.net</t>
  </si>
  <si>
    <t>Perfect Havoc Limited</t>
  </si>
  <si>
    <t>robert.davies@perfecthavoc.com</t>
  </si>
  <si>
    <t>Robert Jefferson</t>
  </si>
  <si>
    <t>Robert.Jefferson@virginmoney.com</t>
  </si>
  <si>
    <t>https://www.linkedin.com/in/robertjeffersonuk/</t>
  </si>
  <si>
    <t>The Swatch Group</t>
  </si>
  <si>
    <t>Roberta Petrosillo</t>
  </si>
  <si>
    <t xml:space="preserve">Roberta, </t>
  </si>
  <si>
    <t>Roberta.Petrosillo@it.swatchgroup.com</t>
  </si>
  <si>
    <t>Marketing Manager Omega</t>
  </si>
  <si>
    <t>https://www.linkedin.com/in/roberta-petrosillo-417b394/</t>
  </si>
  <si>
    <t>swatchgroup.com</t>
  </si>
  <si>
    <t>Embassy of Music / Ministry of Sound</t>
  </si>
  <si>
    <t>Roger.Nedoma@embassyofmusic.de</t>
  </si>
  <si>
    <t>Adddas Originals</t>
  </si>
  <si>
    <t>Roy Gardner</t>
  </si>
  <si>
    <t>roy.gardner@adidas.com</t>
  </si>
  <si>
    <t>Lifestyle</t>
  </si>
  <si>
    <t>VP Marketing at Adidas</t>
  </si>
  <si>
    <t>Roy.Gardner@adidas.com</t>
  </si>
  <si>
    <t>VP Marketing</t>
  </si>
  <si>
    <t>https://www.linkedin.com/in/rogardner/</t>
  </si>
  <si>
    <t>rubaduboffical@gmail.com</t>
  </si>
  <si>
    <t>MasterSounds Audio</t>
  </si>
  <si>
    <t>MasterSounds,</t>
  </si>
  <si>
    <t>ryan@mastersounds.co.uk</t>
  </si>
  <si>
    <t>sa@shinemusic.co.uk</t>
  </si>
  <si>
    <t>Ripple</t>
  </si>
  <si>
    <t>Sadie Stuart</t>
  </si>
  <si>
    <t xml:space="preserve">Sadie, </t>
  </si>
  <si>
    <t>sadie@therippleco.com</t>
  </si>
  <si>
    <t>HelloFresh</t>
  </si>
  <si>
    <t>Salima Faye</t>
  </si>
  <si>
    <t xml:space="preserve">Salima, </t>
  </si>
  <si>
    <t>Salima.Faye@gmail.com</t>
  </si>
  <si>
    <t>Online Performance Marketing Manager</t>
  </si>
  <si>
    <t>https://www.linkedin.com/in/salima-faye-35489367/</t>
  </si>
  <si>
    <t>Sam Ellwood</t>
  </si>
  <si>
    <t>samuel@aboveboarddist.co.uk</t>
  </si>
  <si>
    <t>Seminole Tribe of Florida</t>
  </si>
  <si>
    <t>Sandrine Taylor</t>
  </si>
  <si>
    <t xml:space="preserve">Sandrine, </t>
  </si>
  <si>
    <t>Sandrine_Taylor@hardrock.com</t>
  </si>
  <si>
    <t>Hotels</t>
  </si>
  <si>
    <t>Director of Marketing EMEA</t>
  </si>
  <si>
    <t>https://www.linkedin.com/in/sandrinetaylor/</t>
  </si>
  <si>
    <t>http://www.hardrock.com/</t>
  </si>
  <si>
    <t>sean@clubbingtv.com</t>
  </si>
  <si>
    <t>Seawolf Records (Barcelona)</t>
  </si>
  <si>
    <t>seawolfrecordspg@gmail.com</t>
  </si>
  <si>
    <t>Secondhand Records NYC</t>
  </si>
  <si>
    <t>secondhandrecordsnyc@gmail.com</t>
  </si>
  <si>
    <t>Diesel</t>
  </si>
  <si>
    <t>Serena Pederiva</t>
  </si>
  <si>
    <t>serena_pederiva@diesel.com</t>
  </si>
  <si>
    <t>https://www.linkedin.com/in/serena-pederiva-bb52431/</t>
  </si>
  <si>
    <t>diesel.com</t>
  </si>
  <si>
    <t>sharonandrews2009@hotmail.com</t>
  </si>
  <si>
    <t>Si Halstead</t>
  </si>
  <si>
    <t>Si</t>
  </si>
  <si>
    <t>Si.Halstead@ableton.com</t>
  </si>
  <si>
    <t>Marketing Communications Manager</t>
  </si>
  <si>
    <t>https://www.linkedin.com/search/results/all/?keywords=Si%20Halstead&amp;origin=GLOBAL_SEARCH_HEADER&amp;sid=Y(v</t>
  </si>
  <si>
    <t>EE</t>
  </si>
  <si>
    <t>Simon Bailey</t>
  </si>
  <si>
    <t>simon.bailey@ee.co.uk</t>
  </si>
  <si>
    <t>Head of Partnerhsips, Gaming &amp; New Business</t>
  </si>
  <si>
    <t>Deal secured with Glastonbury (3 years) Asked for date to follow up</t>
  </si>
  <si>
    <t>END Clothing</t>
  </si>
  <si>
    <t>Simon Lister</t>
  </si>
  <si>
    <t>simon.lister@endclothing.com</t>
  </si>
  <si>
    <t>Phonia Simon Rigg</t>
  </si>
  <si>
    <t>simon@phonicarecords.com</t>
  </si>
  <si>
    <t>Snickars Records</t>
  </si>
  <si>
    <t>snickarsrecords@gmail.com</t>
  </si>
  <si>
    <t>RM Rotary</t>
  </si>
  <si>
    <t>Stephane,</t>
  </si>
  <si>
    <t>stephane@rotaryrm.com</t>
  </si>
  <si>
    <t>Germahy</t>
  </si>
  <si>
    <t>Beatport (Steve Mill)</t>
  </si>
  <si>
    <t>steve.mill@beatport.com</t>
  </si>
  <si>
    <t>Tickx Tickets</t>
  </si>
  <si>
    <t>steve@tickx.co.uk</t>
  </si>
  <si>
    <t>LIPA</t>
  </si>
  <si>
    <t>Steve Lewis</t>
  </si>
  <si>
    <t>steveglewisuk@gmail.com</t>
  </si>
  <si>
    <t>Music and Media Consultant</t>
  </si>
  <si>
    <t>https://www.linkedin.com/in/steve-lewis-b7365a14/</t>
  </si>
  <si>
    <t>Music Ally</t>
  </si>
  <si>
    <t>stuart@musically.com</t>
  </si>
  <si>
    <t>https://www.linkedin.com/in/stuart-dredge-9ab710b1/?originalSubdomain=uk</t>
  </si>
  <si>
    <t>https://musically.com/</t>
  </si>
  <si>
    <t>Fest Hype</t>
  </si>
  <si>
    <t>support@blubrry.com</t>
  </si>
  <si>
    <t>https://podcasts.apple.com/us/podcast/festhype/id1093024030</t>
  </si>
  <si>
    <t>Syncit 101</t>
  </si>
  <si>
    <t>syncit101@gmail.com</t>
  </si>
  <si>
    <t>Tom Morey</t>
  </si>
  <si>
    <t>Tad</t>
  </si>
  <si>
    <t>t.morey@samsung.com</t>
  </si>
  <si>
    <t>https://www.linkedin.com/in/tommorey/</t>
  </si>
  <si>
    <t>Pernod Ricard</t>
  </si>
  <si>
    <t>Tad Greenough</t>
  </si>
  <si>
    <t>Taranjit</t>
  </si>
  <si>
    <t>Tad.Greenough@absolut.com</t>
  </si>
  <si>
    <t>Chief Creative Officer</t>
  </si>
  <si>
    <t>https://www.linkedin.com/in/tad-greenough-72a1354/</t>
  </si>
  <si>
    <t>http://www.theabsolutcompany.com/</t>
  </si>
  <si>
    <t>Tape Notes</t>
  </si>
  <si>
    <t>tapenotes@inthewoodsfestival.co.uk</t>
  </si>
  <si>
    <t>https://tapenotes.co.uk</t>
  </si>
  <si>
    <t>Diggr app</t>
  </si>
  <si>
    <t>team@diggr.app</t>
  </si>
  <si>
    <t>Listening Service: (Radio 3)</t>
  </si>
  <si>
    <t>thelisteningservice@bbc.co.uk</t>
  </si>
  <si>
    <t>https://www.bbc.co.uk/programmes/b078n25h/episodes/downloads</t>
  </si>
  <si>
    <t>Thomas McManus</t>
  </si>
  <si>
    <t>Thomas.McManus@boohooman.com</t>
  </si>
  <si>
    <t>RAND</t>
  </si>
  <si>
    <t>timo@deeprhythms.com</t>
  </si>
  <si>
    <t>Swatch</t>
  </si>
  <si>
    <t>Tom Manger</t>
  </si>
  <si>
    <t>tom.manger@uk.swatchgroup.com</t>
  </si>
  <si>
    <t>https://www.linkedin.com/in/tom-manger-3135333/</t>
  </si>
  <si>
    <t>Tom.Manger@uk.swatchgroup.com</t>
  </si>
  <si>
    <t>OMEGA Marketing Manager</t>
  </si>
  <si>
    <t>tom@ryewax.com</t>
  </si>
  <si>
    <t>Tom Breu</t>
  </si>
  <si>
    <t>tombreu@me.com</t>
  </si>
  <si>
    <t>Tribe Records Leeds</t>
  </si>
  <si>
    <t>tribeleedsuk@gmail.com</t>
  </si>
  <si>
    <t>Tatiana Siddle</t>
  </si>
  <si>
    <t>Tatiana</t>
  </si>
  <si>
    <t>tsiddle@apple.com</t>
  </si>
  <si>
    <t>Digital Marketing Manager</t>
  </si>
  <si>
    <t>https://www.linkedin.com/in/tatianasiddle/</t>
  </si>
  <si>
    <t>Vacation vinyl</t>
  </si>
  <si>
    <t>vacationvinyl@gmail.com</t>
  </si>
  <si>
    <t>Bridges For Music  Valentino Barrioseta</t>
  </si>
  <si>
    <t>valentino@bridgesformusic.org</t>
  </si>
  <si>
    <t>South Aferica</t>
  </si>
  <si>
    <t>vanessa.mitchell@ableton.com</t>
  </si>
  <si>
    <t>Nando's</t>
  </si>
  <si>
    <t>Victoria Peacock</t>
  </si>
  <si>
    <t>Victoria</t>
  </si>
  <si>
    <t>victoriap@nandos.co.uk</t>
  </si>
  <si>
    <t>Brand Communications</t>
  </si>
  <si>
    <t>https://www.linkedin.com/in/victoria-peacock-73806551/</t>
  </si>
  <si>
    <t>Vintage Voudou</t>
  </si>
  <si>
    <t>vintagevoudourecords@gmail.com</t>
  </si>
  <si>
    <t>https://ra.co/dj/vintagevoudou</t>
  </si>
  <si>
    <t>VINYL PIMP RECORDS SHOP</t>
  </si>
  <si>
    <t>vinylpimplondon@gmail.com</t>
  </si>
  <si>
    <t>Victoria Ciesiolka</t>
  </si>
  <si>
    <t>Victoria,</t>
  </si>
  <si>
    <t>vix@alphaentertainment.co</t>
  </si>
  <si>
    <t>Wild</t>
  </si>
  <si>
    <t>Freddy Ward</t>
  </si>
  <si>
    <t>wardfpn@gmail.com</t>
  </si>
  <si>
    <t>Personal Care</t>
  </si>
  <si>
    <t>CEO &amp; Co-Founder</t>
  </si>
  <si>
    <t>https://www.linkedin.com/in/freddy-ward-32074a56/</t>
  </si>
  <si>
    <t>Gramaphone records</t>
  </si>
  <si>
    <t>webstore@gramaphonerecords.com</t>
  </si>
  <si>
    <t>Willem van den Wijngaart</t>
  </si>
  <si>
    <t>Willem</t>
  </si>
  <si>
    <t>willem.vandenwijngaart@heineken.co.uk</t>
  </si>
  <si>
    <t>Global Marketing Manager</t>
  </si>
  <si>
    <t>https://www.linkedin.com/in/willem-christiaan-van-den-wijngaart-b44b96a/</t>
  </si>
  <si>
    <t>Wiqas Javed</t>
  </si>
  <si>
    <t>Wiqas</t>
  </si>
  <si>
    <t>wjaved@apple.com</t>
  </si>
  <si>
    <t>Digital Marketing Program Manager, EMEIA</t>
  </si>
  <si>
    <t>https://www.linkedin.com/in/wiqas-javed-5b07a327/</t>
  </si>
  <si>
    <t>Yasemin Kosereisoglu</t>
  </si>
  <si>
    <t>Yasemin</t>
  </si>
  <si>
    <t>yasemin.kosereisoglu@beatport.com</t>
  </si>
  <si>
    <t>Senior Producer - Media Group</t>
  </si>
  <si>
    <t>001 929 325 5922</t>
  </si>
  <si>
    <t>https://www.linkedin.com/in/yasemin-kosereisoglu-271b655a/</t>
  </si>
  <si>
    <t>OOSC</t>
  </si>
  <si>
    <t>Aaron McLaughlin</t>
  </si>
  <si>
    <t>aaron@oosc-clothing.com</t>
  </si>
  <si>
    <t>Proof Drinks</t>
  </si>
  <si>
    <t>Adam Marks</t>
  </si>
  <si>
    <t>adam@proofdrinks.com</t>
  </si>
  <si>
    <t>hitechglitz</t>
  </si>
  <si>
    <t>admin@hitechglitz.com</t>
  </si>
  <si>
    <t>https://hitechglitz.com/</t>
  </si>
  <si>
    <t>Coop</t>
  </si>
  <si>
    <t>Aladaire Fowle</t>
  </si>
  <si>
    <t>Aladaire,</t>
  </si>
  <si>
    <t>alasdair.fowle@co-operative.coop</t>
  </si>
  <si>
    <t>Misc</t>
  </si>
  <si>
    <t>https://www.linkedin.com/iN/Alasdair-fowle-42178a6a/</t>
  </si>
  <si>
    <t>Versace</t>
  </si>
  <si>
    <t>Alessandra Satta</t>
  </si>
  <si>
    <t>Alessandra,</t>
  </si>
  <si>
    <t>Alessandra.Satta@versace.com</t>
  </si>
  <si>
    <t>Brand Marketing Manager</t>
  </si>
  <si>
    <t>https://www.linkedin.com/iN/Alessandra-satta-83615540/</t>
  </si>
  <si>
    <t>http://www.versace.com/</t>
  </si>
  <si>
    <t>Bulgari</t>
  </si>
  <si>
    <t>Alessandra Sibillo</t>
  </si>
  <si>
    <t>Alessandra.Sibillo@bulgari.com</t>
  </si>
  <si>
    <t>Senior Marketing Manager</t>
  </si>
  <si>
    <t>https://www.linkedin.com/iN/Alessandra-sibillo-9a885a5/</t>
  </si>
  <si>
    <t>https://www.bulgari.com</t>
  </si>
  <si>
    <t>Made Street</t>
  </si>
  <si>
    <t>Alex Garcia</t>
  </si>
  <si>
    <t>alex@made-st.co.uk</t>
  </si>
  <si>
    <t>Alpro</t>
  </si>
  <si>
    <t>Anja Grunefeld</t>
  </si>
  <si>
    <t>Anja.Grunefeld@alpro.com</t>
  </si>
  <si>
    <t>https://www.linkedin.com/iN/Anja-grunefeld-49b08a11a/</t>
  </si>
  <si>
    <t>http://www.alpro.com/</t>
  </si>
  <si>
    <t>The Coca-Cola Company</t>
  </si>
  <si>
    <t>Anna Bateson</t>
  </si>
  <si>
    <t>Anna.Bateson@innocentdrinks.co.uk</t>
  </si>
  <si>
    <t>Head of UK Marketing</t>
  </si>
  <si>
    <t>https://www.linkedin.com/iN/Anna-bateson-9380b628/</t>
  </si>
  <si>
    <t>http://innocentdrinks.co.uk/</t>
  </si>
  <si>
    <t>Aparna Shekar Roy</t>
  </si>
  <si>
    <t>Aparna,</t>
  </si>
  <si>
    <t>Aparna.Roy@redbull.com</t>
  </si>
  <si>
    <t>Global Brand Marketing Manager</t>
  </si>
  <si>
    <t>https://www.linkedin.com/iN/Aparna-shekar-roy-b0a462116/</t>
  </si>
  <si>
    <t>redbull.com</t>
  </si>
  <si>
    <t>PRS for Music (Ashley Howard)</t>
  </si>
  <si>
    <t>ashley.howard@prsformusic.com</t>
  </si>
  <si>
    <t>LVMH</t>
  </si>
  <si>
    <t>Aurelien Utzeri</t>
  </si>
  <si>
    <t>Aurelien.Utzeri@sephora.com</t>
  </si>
  <si>
    <t>Senior Online Marketing Manager</t>
  </si>
  <si>
    <t>https://www.linkedin.com/iN/Aurelien-utzeri-95535221/</t>
  </si>
  <si>
    <t>http://www.sephora.com/</t>
  </si>
  <si>
    <t>Barnaby Voss</t>
  </si>
  <si>
    <t>Barnaby,</t>
  </si>
  <si>
    <t>b.voss@google.com</t>
  </si>
  <si>
    <t>Head of Marketing Google Cloud, UK &amp; I</t>
  </si>
  <si>
    <t>https://www.linkedin.com/in/barnabyvoss/</t>
  </si>
  <si>
    <t>Ben Malbon</t>
  </si>
  <si>
    <t>benmalbon@google.com</t>
  </si>
  <si>
    <t>Senior Director, Marketing</t>
  </si>
  <si>
    <t>https://www.linkedin.com/in/benmalbon/</t>
  </si>
  <si>
    <t>Hyopebot</t>
  </si>
  <si>
    <t>bhoughton@bandsintown.com</t>
  </si>
  <si>
    <t>https://www.linkedin.com/in/brucehoughton/</t>
  </si>
  <si>
    <t>https://www.hypebot.com/</t>
  </si>
  <si>
    <t>MISSION LONDON</t>
  </si>
  <si>
    <t>Bookings,</t>
  </si>
  <si>
    <t>bookings@missionlondon.net</t>
  </si>
  <si>
    <t>Mastercard</t>
  </si>
  <si>
    <t>Brian Lancey</t>
  </si>
  <si>
    <t>brian_lancey@mastercard.com</t>
  </si>
  <si>
    <t>VP Global Sponsorships</t>
  </si>
  <si>
    <t>https://www.linkedin.com/in/brian-lancey/</t>
  </si>
  <si>
    <t>Dolce &amp; Gabbana</t>
  </si>
  <si>
    <t>Carolina Riva</t>
  </si>
  <si>
    <t xml:space="preserve">Carolina, </t>
  </si>
  <si>
    <t>Carolina.Riva@dolcegabbana.it</t>
  </si>
  <si>
    <t>https://www.linkedin.com/in/carolina-riva-14321429/</t>
  </si>
  <si>
    <t>http://www.dolcegabbana.com/</t>
  </si>
  <si>
    <t>Hugo Boss</t>
  </si>
  <si>
    <t>Caroline Schneider</t>
  </si>
  <si>
    <t xml:space="preserve">Caroline, </t>
  </si>
  <si>
    <t>Caroline_Schneider@hugoboss.com</t>
  </si>
  <si>
    <t>Head of Global Marketing &amp; Customer Experience</t>
  </si>
  <si>
    <t>https://www.linkedin.com/in/caroline-schneider-2b5b97b/</t>
  </si>
  <si>
    <t>hugoboss.com</t>
  </si>
  <si>
    <t>Catherine Rymer</t>
  </si>
  <si>
    <t xml:space="preserve">Catherine, </t>
  </si>
  <si>
    <t>catherine_rymer@hugoboss.com</t>
  </si>
  <si>
    <t>Senior UK Marketing Manager</t>
  </si>
  <si>
    <t>https://www.linkedin.com/in/catherine-rymer-1b469713/</t>
  </si>
  <si>
    <t>Charl Bassil</t>
  </si>
  <si>
    <t xml:space="preserve">Charl, </t>
  </si>
  <si>
    <t>Charl.Bassil@pernod-ricard.com</t>
  </si>
  <si>
    <t>Vice President Global Marketing</t>
  </si>
  <si>
    <t>https://www.linkedin.com/in/charlbassil/</t>
  </si>
  <si>
    <t>Bacardi</t>
  </si>
  <si>
    <t>Caroline Herbert</t>
  </si>
  <si>
    <t>CHerbert@bacardi.com</t>
  </si>
  <si>
    <t>https://www.linkedin.com/in/caroline-herbert-5801822/</t>
  </si>
  <si>
    <t>bacardilimited.com</t>
  </si>
  <si>
    <t>Insanity group</t>
  </si>
  <si>
    <t>Christian@insanitygroup.com</t>
  </si>
  <si>
    <t>Chutiton Pryde</t>
  </si>
  <si>
    <t xml:space="preserve">Chuititon, </t>
  </si>
  <si>
    <t>Chutiton.Pryde@redbull.com</t>
  </si>
  <si>
    <t>https://www.linkedin.com/in/chutiton-pryde-59793723/</t>
  </si>
  <si>
    <t>Smok</t>
  </si>
  <si>
    <t>Clive Smok</t>
  </si>
  <si>
    <t>clive.small@smok.co.uk</t>
  </si>
  <si>
    <t>Vaping</t>
  </si>
  <si>
    <t>Ricard</t>
  </si>
  <si>
    <t>Craig Johnson</t>
  </si>
  <si>
    <t>Craig.Johnson@pernod-ricard.com</t>
  </si>
  <si>
    <t>Global VP Marketing</t>
  </si>
  <si>
    <t>https://www.linkedin.com/in/craig-johnson-a3a329b/</t>
  </si>
  <si>
    <t>http://www.pernod-ricard.com/</t>
  </si>
  <si>
    <t>Music Tech Fest</t>
  </si>
  <si>
    <t>creative@musictechfest.net</t>
  </si>
  <si>
    <t>https://musictechfest.net</t>
  </si>
  <si>
    <t>Computer Weekly</t>
  </si>
  <si>
    <t>csaran@techtarget.com</t>
  </si>
  <si>
    <t>https://www.linkedin.com/in/cliffsaran/?originalSubdomain=uk</t>
  </si>
  <si>
    <t>https://www.computerweekly.com/</t>
  </si>
  <si>
    <t>Chris Windebank</t>
  </si>
  <si>
    <t>CWindebank@bacardi.com</t>
  </si>
  <si>
    <t>IT Director, Global Marketing</t>
  </si>
  <si>
    <t>https://www.linkedin.com/in/chriswindebank/</t>
  </si>
  <si>
    <t>Fraisers</t>
  </si>
  <si>
    <t>Daniel Freeland</t>
  </si>
  <si>
    <t>d_freeland1@yahoo.co.uk</t>
  </si>
  <si>
    <t>Head of Luxury Marketing</t>
  </si>
  <si>
    <t>https://www.linkedin.com/in/🇺🇦-daniel-freeland-he-him-©%EF%B8%8F-51a3b123/</t>
  </si>
  <si>
    <t>Damian Marshall</t>
  </si>
  <si>
    <t>Damian.Marshall@redbull.com</t>
  </si>
  <si>
    <t>https://www.linkedin.com/in/damian-marshall-6791929/</t>
  </si>
  <si>
    <t>Sennheisser</t>
  </si>
  <si>
    <t>Daniela Ptak</t>
  </si>
  <si>
    <t>Daniela.Ptak@sennheiser.com</t>
  </si>
  <si>
    <t>Key Account Marketing &amp; Sales Consumer Business bei Sennheiser</t>
  </si>
  <si>
    <t>https://www.linkedin.com/in/daniela-ptak-1068a198/</t>
  </si>
  <si>
    <t>http://www.sennheiser.com/</t>
  </si>
  <si>
    <t>Doogan Records</t>
  </si>
  <si>
    <t>Darcy,</t>
  </si>
  <si>
    <t>darcy@dooganrecords.nl</t>
  </si>
  <si>
    <t>Mediacom</t>
  </si>
  <si>
    <t>David Kyffin</t>
  </si>
  <si>
    <t>david.kyffin@mediacom.com</t>
  </si>
  <si>
    <t>Insurance</t>
  </si>
  <si>
    <t>Global Chief ROI and Direct Marketing Officer</t>
  </si>
  <si>
    <t>https://www.linkedin.com/in/david-kyffin-8a6788/</t>
  </si>
  <si>
    <t>mediacom.com</t>
  </si>
  <si>
    <t>Domenico Russo</t>
  </si>
  <si>
    <t xml:space="preserve">Domenico, </t>
  </si>
  <si>
    <t>Domenico.Russo@versace.com</t>
  </si>
  <si>
    <t>Relationship Marketing Manager</t>
  </si>
  <si>
    <t>https://www.linkedin.com/in/domenico-russo-b3250a15/</t>
  </si>
  <si>
    <t>Music tech.net</t>
  </si>
  <si>
    <t>https://www.linkedin.com/iN/Andy-jones-214a7a81/?originalSubdomain=uk</t>
  </si>
  <si>
    <t>https://www.musictech.net/</t>
  </si>
  <si>
    <t>TAGHeuer</t>
  </si>
  <si>
    <t>Elen Barnes</t>
  </si>
  <si>
    <t xml:space="preserve">Elen, </t>
  </si>
  <si>
    <t>elen.barnes@tagheuer.com</t>
  </si>
  <si>
    <t>https://www.linkedin.com/in/elen-barnes-28810921/</t>
  </si>
  <si>
    <t>Uber</t>
  </si>
  <si>
    <t>Elspeth Rollert</t>
  </si>
  <si>
    <t>Elspeth,</t>
  </si>
  <si>
    <t>elspeth@uber.com</t>
  </si>
  <si>
    <t>Travel</t>
  </si>
  <si>
    <t>Global Head of Partnerships</t>
  </si>
  <si>
    <t>Emily Law</t>
  </si>
  <si>
    <t>emily@proofdrinks.com</t>
  </si>
  <si>
    <t>Junior Brand Manager</t>
  </si>
  <si>
    <t>07714 308 049</t>
  </si>
  <si>
    <t>IQOS</t>
  </si>
  <si>
    <t>Emma Davies</t>
  </si>
  <si>
    <t>emma.davies@pmi.com</t>
  </si>
  <si>
    <t>Supervisor</t>
  </si>
  <si>
    <t>https://www.iqos.com/gb/en/home.html</t>
  </si>
  <si>
    <t>Elizabeth Priday</t>
  </si>
  <si>
    <t>Elizabeth,</t>
  </si>
  <si>
    <t>epriday@google.com</t>
  </si>
  <si>
    <t>Creative and Brand Stratgist</t>
  </si>
  <si>
    <t>https://www.linkedin.com/in/elizabeth-priday-95272a44/</t>
  </si>
  <si>
    <t>VW</t>
  </si>
  <si>
    <t>Erick Spada</t>
  </si>
  <si>
    <t>Erick,</t>
  </si>
  <si>
    <t>Erick.Spada@volkswagen.com.br</t>
  </si>
  <si>
    <t>Senior Marketing Representative</t>
  </si>
  <si>
    <t>https://www.linkedin.com/in/erickspada/</t>
  </si>
  <si>
    <t>http://vwgroup.to/D3R130lFh7y</t>
  </si>
  <si>
    <t>Luis Vuitton</t>
  </si>
  <si>
    <t>Erin Kerner</t>
  </si>
  <si>
    <t>Erin,</t>
  </si>
  <si>
    <t>erin.kerner@louisvuitton.com</t>
  </si>
  <si>
    <t>Director of Strategic Partnerships</t>
  </si>
  <si>
    <t>Eastern bloc records (Manchester)</t>
  </si>
  <si>
    <t>events@easternblocrecords.com</t>
  </si>
  <si>
    <t>Brothers</t>
  </si>
  <si>
    <t>Felicity Chilton</t>
  </si>
  <si>
    <t xml:space="preserve">Felicity, </t>
  </si>
  <si>
    <t>Felicity.Chilton@brothersdrinks.co.uk</t>
  </si>
  <si>
    <t>Florence Estra</t>
  </si>
  <si>
    <t xml:space="preserve">Florence, </t>
  </si>
  <si>
    <t>flestra@airfrance.fr</t>
  </si>
  <si>
    <t>VP Digital Marketing</t>
  </si>
  <si>
    <t>https://www.linkedin.com/in/florence-estra-1712722/</t>
  </si>
  <si>
    <t>Hypha Creative</t>
  </si>
  <si>
    <t>fred@hyphacreative.com</t>
  </si>
  <si>
    <t>George Meller</t>
  </si>
  <si>
    <t>George.Meller@redbull.com</t>
  </si>
  <si>
    <t>National Sale Manager</t>
  </si>
  <si>
    <t>https://www.linkedin.com/in/george-meller-39220498/</t>
  </si>
  <si>
    <t>Giona Zen</t>
  </si>
  <si>
    <t xml:space="preserve">Giona, </t>
  </si>
  <si>
    <t>Giona.Zen@bulgari.com</t>
  </si>
  <si>
    <t>Global Marketing Senior Director,</t>
  </si>
  <si>
    <t>https://www.linkedin.com/in/giona-zen-6548946/</t>
  </si>
  <si>
    <t>Giuditta Longo</t>
  </si>
  <si>
    <t xml:space="preserve">Giuditta, </t>
  </si>
  <si>
    <t>Giuditta.Longo@bulgari.com</t>
  </si>
  <si>
    <t>Marketing Manager Italy</t>
  </si>
  <si>
    <t>https://www.linkedin.com/in/200378/</t>
  </si>
  <si>
    <t>Iberia</t>
  </si>
  <si>
    <t>Gemma Juncá Rodriguez</t>
  </si>
  <si>
    <t>GRodriguez@iberia.es</t>
  </si>
  <si>
    <t>Director of Marketing</t>
  </si>
  <si>
    <t>https://www.linkedin.com/in/gemma-juncá-rodriguez/</t>
  </si>
  <si>
    <t>http://www.iberia.com/</t>
  </si>
  <si>
    <t>The Record Parlour</t>
  </si>
  <si>
    <t>guest@therecordparlour.com</t>
  </si>
  <si>
    <t>Pernod Riccard</t>
  </si>
  <si>
    <t>Guillermo Marraco</t>
  </si>
  <si>
    <t>guillermo.marracobertet@pernod-ricard.com</t>
  </si>
  <si>
    <t>Brand Education Manager</t>
  </si>
  <si>
    <t>(+34) 660748392</t>
  </si>
  <si>
    <t>https://www.linkedin.com/in/guillermo-marraco-12980a134/</t>
  </si>
  <si>
    <t>Signature Brew</t>
  </si>
  <si>
    <t>Hannah McDermott</t>
  </si>
  <si>
    <t>hannah@signaturebrew.co.uk</t>
  </si>
  <si>
    <t>Hayley Barton</t>
  </si>
  <si>
    <t>Hayley.Barton@pernod-ricard.com</t>
  </si>
  <si>
    <t>Marketing Manager Insights</t>
  </si>
  <si>
    <t>https://www.linkedin.com/in/hayley-barton-292b9953/</t>
  </si>
  <si>
    <t>Voodoo.io</t>
  </si>
  <si>
    <t>Hugo Degaillande</t>
  </si>
  <si>
    <t>hugo.degaillande@voodoo.io</t>
  </si>
  <si>
    <t>FrANCE</t>
  </si>
  <si>
    <t>Dooganrecords</t>
  </si>
  <si>
    <t>info@dooganrecords.nl</t>
  </si>
  <si>
    <t>Eastern Bloc Records</t>
  </si>
  <si>
    <t>info@easternblocrecords.com</t>
  </si>
  <si>
    <t>Nik cooper</t>
  </si>
  <si>
    <t>info@nikcooper.com</t>
  </si>
  <si>
    <t>israel</t>
  </si>
  <si>
    <t>Stella Remnant</t>
  </si>
  <si>
    <t>info@stellaremnant.com</t>
  </si>
  <si>
    <t>Superior elevation</t>
  </si>
  <si>
    <t>info@superiorelevation.com</t>
  </si>
  <si>
    <t>Unveil PR</t>
  </si>
  <si>
    <t>info@unveil-pr.com</t>
  </si>
  <si>
    <t>AU Vodka</t>
  </si>
  <si>
    <t>Jackson Quinn</t>
  </si>
  <si>
    <t xml:space="preserve">Jackson, </t>
  </si>
  <si>
    <t>Jackson@auvodka.co.uk</t>
  </si>
  <si>
    <t>07966 065745</t>
  </si>
  <si>
    <t>https://www.linkedin.com/in/jacksonauvodka/</t>
  </si>
  <si>
    <t>Toyota</t>
  </si>
  <si>
    <t>Jacqueline Challifour</t>
  </si>
  <si>
    <t>Jacqueline,</t>
  </si>
  <si>
    <t>Jacqueline_Challifour@toyota.com</t>
  </si>
  <si>
    <t>Direct Marketing Manager</t>
  </si>
  <si>
    <t>https://www.linkedin.com/in/jacqueline-challifour-2080494/</t>
  </si>
  <si>
    <t>http://www.toyota-global.com/</t>
  </si>
  <si>
    <t>Bose Corporation</t>
  </si>
  <si>
    <t>Jade Perrau</t>
  </si>
  <si>
    <t>Jade_Perrau@bose.com</t>
  </si>
  <si>
    <t>Stategic Buisness Manager</t>
  </si>
  <si>
    <t>https://www.linkedin.com/in/jade-perrau-7b8b5582/</t>
  </si>
  <si>
    <t>http://www.bose.com/</t>
  </si>
  <si>
    <t>Jaime Cacharron</t>
  </si>
  <si>
    <t xml:space="preserve">Jaime, </t>
  </si>
  <si>
    <t>Jaime.Cacharron@redbull.com</t>
  </si>
  <si>
    <t>Vice President, Strategy &amp; Planning</t>
  </si>
  <si>
    <t>https://www.linkedin.com/in/jaimecacharron/</t>
  </si>
  <si>
    <t>Benefit Cosmetics</t>
  </si>
  <si>
    <t>Janessa Bartsch</t>
  </si>
  <si>
    <t xml:space="preserve">Janessa, </t>
  </si>
  <si>
    <t>JanessaB@benefitcosmetics.com</t>
  </si>
  <si>
    <t>https://www.linkedin.com/in/janessa-bartsch-4292546b/</t>
  </si>
  <si>
    <t>http://www.benefitcosmetics.com/</t>
  </si>
  <si>
    <t>Jan Willem Helming</t>
  </si>
  <si>
    <t>JanWillem.Helming@alpro.com</t>
  </si>
  <si>
    <t>Commercial Director</t>
  </si>
  <si>
    <t>https://www.linkedin.com/in/jwhelming/</t>
  </si>
  <si>
    <t>Jean-Charles van Nuijs</t>
  </si>
  <si>
    <t xml:space="preserve">Jean-Charles, </t>
  </si>
  <si>
    <t>Jean-Charles.vanNuijs@pernod-ricard.com</t>
  </si>
  <si>
    <t>https://www.linkedin.com/in/jean-charles-van-nuijs-bb76438/</t>
  </si>
  <si>
    <t>Bandcamp (Jen Elias)</t>
  </si>
  <si>
    <t>jen@bandcamp.com</t>
  </si>
  <si>
    <t>Jessika Petrusch</t>
  </si>
  <si>
    <t xml:space="preserve">Jessika, </t>
  </si>
  <si>
    <t>Jessika.Petrusch@sennheiser.com</t>
  </si>
  <si>
    <t>Head of CE Product Marketing</t>
  </si>
  <si>
    <t>https://www.linkedin.com/in/jessika-petrusch-65356492/</t>
  </si>
  <si>
    <t>Joanna Andreopoulos</t>
  </si>
  <si>
    <t xml:space="preserve">Joanna, </t>
  </si>
  <si>
    <t>Joanna.Andreopoulos@mediacom.com</t>
  </si>
  <si>
    <t>Joint Head of Marketing</t>
  </si>
  <si>
    <t>https://www.linkedin.com/in/joanna-andreopoulos-23841a36/</t>
  </si>
  <si>
    <t>Unreal Engine</t>
  </si>
  <si>
    <t>Jodie Anderson</t>
  </si>
  <si>
    <t>jodie.anderson@epicgames.com</t>
  </si>
  <si>
    <t>Senior Director of Marketing</t>
  </si>
  <si>
    <t>Joerk Meyerrose</t>
  </si>
  <si>
    <t xml:space="preserve">Joerk, </t>
  </si>
  <si>
    <t>Joerk.Meyerrose@sennheiser.com</t>
  </si>
  <si>
    <t>Director Consumer Devision</t>
  </si>
  <si>
    <t>https://www.linkedin.com/in/joerk-meyerrose-39135aa/</t>
  </si>
  <si>
    <t>Pop Cast: (NY Times)</t>
  </si>
  <si>
    <t>Jon.Caramanica@nytimes.com</t>
  </si>
  <si>
    <t>https://podcasts.apple.com/gb/podcast/popcast/id120315823</t>
  </si>
  <si>
    <t>Jon PR</t>
  </si>
  <si>
    <t>jon@unveil-pr.com</t>
  </si>
  <si>
    <t>Scenario</t>
  </si>
  <si>
    <t>Joseph Randle</t>
  </si>
  <si>
    <t>joseph@scenariouk.com</t>
  </si>
  <si>
    <t>07525 867 579</t>
  </si>
  <si>
    <t>https://www.linkedin.com/in/joseph-randle-2a2586156/</t>
  </si>
  <si>
    <t>CanO Water</t>
  </si>
  <si>
    <t>Josh White</t>
  </si>
  <si>
    <t>Josh@canowater.com</t>
  </si>
  <si>
    <t>Co-Founder &amp; Marketing Director</t>
  </si>
  <si>
    <t>https://www.linkedin.com/in/josh-white-78b56b9a/</t>
  </si>
  <si>
    <t>http://www.canowater.com/</t>
  </si>
  <si>
    <t>Void</t>
  </si>
  <si>
    <t>Josh Pearce</t>
  </si>
  <si>
    <t>josh@voidaudio.com</t>
  </si>
  <si>
    <t>EMEA Sales Manager</t>
  </si>
  <si>
    <t>Red bull</t>
  </si>
  <si>
    <t>Josie,</t>
  </si>
  <si>
    <t>josie.roberts@redbull.com</t>
  </si>
  <si>
    <t>Rewind</t>
  </si>
  <si>
    <t>Jude Forbes</t>
  </si>
  <si>
    <t xml:space="preserve">Jude, </t>
  </si>
  <si>
    <t>jude.forbes@magnopus.com</t>
  </si>
  <si>
    <t>Silicon Whiteboard</t>
  </si>
  <si>
    <t>Kam,</t>
  </si>
  <si>
    <t>kam@siliconwhiteboard.com</t>
  </si>
  <si>
    <t>Katharina,</t>
  </si>
  <si>
    <t>katharina.michael@redbull.com</t>
  </si>
  <si>
    <t>Katie Simpson</t>
  </si>
  <si>
    <t>Katie.Simpson@innocentdrinks.co.uk</t>
  </si>
  <si>
    <t>Head of UK Brand and Portfolio</t>
  </si>
  <si>
    <t>https://www.linkedin.com/in/katie-simpson-0075197/</t>
  </si>
  <si>
    <t>Kavita Malhi</t>
  </si>
  <si>
    <t xml:space="preserve">Kavita, </t>
  </si>
  <si>
    <t>Kavita.Malhi@sennheiser.com</t>
  </si>
  <si>
    <t>https://www.linkedin.com/in/kavitamalhi/</t>
  </si>
  <si>
    <t>White Claw</t>
  </si>
  <si>
    <t>Kit Cummins</t>
  </si>
  <si>
    <t xml:space="preserve">Kit, </t>
  </si>
  <si>
    <t>kcummins@markanthonyuk.com</t>
  </si>
  <si>
    <t>Pernod Ricard UK</t>
  </si>
  <si>
    <t>Kenny Hyslop</t>
  </si>
  <si>
    <t>kenny.hyslop@pernod-ricard.com</t>
  </si>
  <si>
    <t>Head of Marketing at Pernod Ricard</t>
  </si>
  <si>
    <t>https://www.linkedin.com/search/results/all/?keywords=Kenny%20Hyslop%20pernod&amp;origin=GLOBAL_SEARCH_HEADER&amp;sid=_.%3A</t>
  </si>
  <si>
    <t>Point Blank (Koy Redmond)</t>
  </si>
  <si>
    <t>Koy,</t>
  </si>
  <si>
    <t>koy@pointblankmusicschool.com</t>
  </si>
  <si>
    <t>Lauren</t>
  </si>
  <si>
    <t>lauren@mosesmawila.de</t>
  </si>
  <si>
    <t>Savvy Musician podcast</t>
  </si>
  <si>
    <t>leahtribe@excathedra.ca</t>
  </si>
  <si>
    <t>Stellar Remnant</t>
  </si>
  <si>
    <t>lena@stellaremnant.com</t>
  </si>
  <si>
    <t>Lev Bobrakov</t>
  </si>
  <si>
    <t xml:space="preserve">Lev, </t>
  </si>
  <si>
    <t>Lev.Bobrakov@pernod-ricard.com</t>
  </si>
  <si>
    <t>Global Brand Manager</t>
  </si>
  <si>
    <t>Lou Bennett</t>
  </si>
  <si>
    <t>LouB@benefitcosmetics.com</t>
  </si>
  <si>
    <t>https://www.linkedin.com/in/lou-bennett-b831579/</t>
  </si>
  <si>
    <t>louis.pattison@redbull.com</t>
  </si>
  <si>
    <t>Louise Russell</t>
  </si>
  <si>
    <t xml:space="preserve">Louise, </t>
  </si>
  <si>
    <t>Louise.Russell@pernod-ricard.com</t>
  </si>
  <si>
    <t>Lucia Chevallard</t>
  </si>
  <si>
    <t xml:space="preserve">Lucia, </t>
  </si>
  <si>
    <t>Lucia.Chevallard@alpro.com</t>
  </si>
  <si>
    <t>Plant Based Director</t>
  </si>
  <si>
    <t>https://www.linkedin.com/in/lucia-chevallard-3a280944/</t>
  </si>
  <si>
    <t>Lüder Fromm</t>
  </si>
  <si>
    <t xml:space="preserve">Luder, </t>
  </si>
  <si>
    <t>Luder_Fromm@hugoboss.com</t>
  </si>
  <si>
    <t>Senior Head of Global Marketing &amp; Sports Sponsorship</t>
  </si>
  <si>
    <t>https://www.linkedin.com/in/luederfromm/</t>
  </si>
  <si>
    <t>Bon Esprit</t>
  </si>
  <si>
    <t>marc.resplandy@bon-esprit.fr</t>
  </si>
  <si>
    <t>Marcin Karnowski</t>
  </si>
  <si>
    <t xml:space="preserve">Marcin, </t>
  </si>
  <si>
    <t>MarcinKarnowski@google.com</t>
  </si>
  <si>
    <t>Director of SMB Marketing for Europe, Middle East and Africa</t>
  </si>
  <si>
    <t>https://www.linkedin.com/in/marcinkarnowski/</t>
  </si>
  <si>
    <t>Vodafone</t>
  </si>
  <si>
    <t>Mark Kinghorn</t>
  </si>
  <si>
    <t>mark.kinghorn@vodafone.com</t>
  </si>
  <si>
    <t>Global Head of Brand Strategy &amp; Marketing Communications</t>
  </si>
  <si>
    <t>Mark Rogers</t>
  </si>
  <si>
    <t>MarkR@benefitcosmetics.com</t>
  </si>
  <si>
    <t>https://www.linkedin.com/in/mark-rogers-774b5699/</t>
  </si>
  <si>
    <t>Oye Records (Berlin)</t>
  </si>
  <si>
    <t>markus@oye-records.com</t>
  </si>
  <si>
    <t>Mango</t>
  </si>
  <si>
    <t>Marta Cubiñá</t>
  </si>
  <si>
    <t>marta.cubina@mango.com</t>
  </si>
  <si>
    <t>https://www.linkedin.com/in/martacubiñá/</t>
  </si>
  <si>
    <t>mango.com</t>
  </si>
  <si>
    <t>Martin Jaskolowski</t>
  </si>
  <si>
    <t>Martin.Jaskolowski@pernod-ricard.com</t>
  </si>
  <si>
    <t>Global Head of Advertising &amp; Digital</t>
  </si>
  <si>
    <t>https://www.linkedin.com/in/martin-jaskolowski/</t>
  </si>
  <si>
    <t>Des Sons Animes (Mathieu Rossier)</t>
  </si>
  <si>
    <t>Mathieu.rossier@yahoo.com</t>
  </si>
  <si>
    <t>Tech Crunch</t>
  </si>
  <si>
    <t>mattburns@techcrunch.com</t>
  </si>
  <si>
    <t>https://www.linkedin.com/in/mjburnsy</t>
  </si>
  <si>
    <t>Marta Basterra</t>
  </si>
  <si>
    <t>mBasterra@iberia.es</t>
  </si>
  <si>
    <t>Head of Marketing &amp; Bran</t>
  </si>
  <si>
    <t>https://www.linkedin.com/in/marta-basterra-aab24115/</t>
  </si>
  <si>
    <t>Patreon (Mike Chapman)</t>
  </si>
  <si>
    <t>mchapman@patreon.com</t>
  </si>
  <si>
    <t>Mikaela Miller</t>
  </si>
  <si>
    <t xml:space="preserve">Mikaela, </t>
  </si>
  <si>
    <t>Mikaela_Miller@bose.com</t>
  </si>
  <si>
    <t>https://www.linkedin.com/in/mikaela-miller-75b89910/</t>
  </si>
  <si>
    <t>T Mobile</t>
  </si>
  <si>
    <t>Mike Belchor</t>
  </si>
  <si>
    <t>mike.belcher@t-mobile.com</t>
  </si>
  <si>
    <t>Bridgeport Record store Chicago (Vick Lavender)</t>
  </si>
  <si>
    <t xml:space="preserve">Vick, </t>
  </si>
  <si>
    <t>mraliii2@yahoo.com</t>
  </si>
  <si>
    <t>https://ra.co/dj/vicklavender</t>
  </si>
  <si>
    <t>Carhartt</t>
  </si>
  <si>
    <t>Marga Stehmann</t>
  </si>
  <si>
    <t xml:space="preserve">Marga, </t>
  </si>
  <si>
    <t>mstehmann@carhartt.com</t>
  </si>
  <si>
    <t>Marketing Manager EMEA/PAC</t>
  </si>
  <si>
    <t>https://www.linkedin.com/in/marga-stehmann-a1a44837/</t>
  </si>
  <si>
    <t>carhartt.com</t>
  </si>
  <si>
    <t>Bumble</t>
  </si>
  <si>
    <t>Naomi Walkland</t>
  </si>
  <si>
    <t>naomi.walkland@team.bumble.com</t>
  </si>
  <si>
    <t>App</t>
  </si>
  <si>
    <t>https://www.linkedin.com/in/naomiwalkland/</t>
  </si>
  <si>
    <t>Porcshe</t>
  </si>
  <si>
    <t>Natalie Whyte</t>
  </si>
  <si>
    <t>natalie.whyte@porscheleicester.co.uk</t>
  </si>
  <si>
    <t>https://www.linkedin.com/in/natalie-whyte-5ab01727/</t>
  </si>
  <si>
    <t>http://www.porsche.com/careers</t>
  </si>
  <si>
    <t>Nicki Capstick</t>
  </si>
  <si>
    <t xml:space="preserve">Nicki, </t>
  </si>
  <si>
    <t>Nicki.Capstick@prettylittlething.com</t>
  </si>
  <si>
    <t>Voodio.io Nicolas Thumelin</t>
  </si>
  <si>
    <t>nicolast@voodoo.io</t>
  </si>
  <si>
    <t>DRTY</t>
  </si>
  <si>
    <t>Oli Clements</t>
  </si>
  <si>
    <t>oli@drtydrinks.com</t>
  </si>
  <si>
    <t>07977 571 244</t>
  </si>
  <si>
    <t>Palace</t>
  </si>
  <si>
    <t>Patrick T</t>
  </si>
  <si>
    <t>patrick@palaceskateboards.com</t>
  </si>
  <si>
    <t>Head of Global Marketing</t>
  </si>
  <si>
    <t>Paul Ellender</t>
  </si>
  <si>
    <t>PEllender@bacardi.com</t>
  </si>
  <si>
    <t>Senior Manager, Marketing Services, Digital Marketing</t>
  </si>
  <si>
    <t>https://www.linkedin.com/in/ellender/</t>
  </si>
  <si>
    <t>Red Bull Head of Music (Pete Shepherd)</t>
  </si>
  <si>
    <t>Pete.Shepherd@redbull.com</t>
  </si>
  <si>
    <t>Phil Cercle</t>
  </si>
  <si>
    <t>phil@cerclemusic.com</t>
  </si>
  <si>
    <t>press_row@ninjatune.net</t>
  </si>
  <si>
    <t>https://ninjatune.net/podcast</t>
  </si>
  <si>
    <t>Rachel O'Hara</t>
  </si>
  <si>
    <t>Rachel.OHara@mediacom.com</t>
  </si>
  <si>
    <t>https://www.linkedin.com/in/rachel-o-hara-4a801692/</t>
  </si>
  <si>
    <t>Rhian Williams</t>
  </si>
  <si>
    <t xml:space="preserve">Rhian, </t>
  </si>
  <si>
    <t>Rhian.Williams@innocentdrinks.co.uk</t>
  </si>
  <si>
    <t>Head of Portfolio Finance</t>
  </si>
  <si>
    <t>https://www.linkedin.com/in/rhian-williams-b5525043/</t>
  </si>
  <si>
    <t>Rhys Wilson</t>
  </si>
  <si>
    <t xml:space="preserve">Rhys, </t>
  </si>
  <si>
    <t>Rhys.Wilson@pernod-ricard.com</t>
  </si>
  <si>
    <t>Rachel Keenan</t>
  </si>
  <si>
    <t>rkeenan@google.com</t>
  </si>
  <si>
    <t>Strategic Experiences Lead</t>
  </si>
  <si>
    <t>https://www.linkedin.com/in/rachel-keenan-4092b626/</t>
  </si>
  <si>
    <t>Filter Musikk  Roland</t>
  </si>
  <si>
    <t>roland@filtermusikk.no</t>
  </si>
  <si>
    <t>Patreon  Ronny Krieger</t>
  </si>
  <si>
    <t>Ronny,</t>
  </si>
  <si>
    <t>ronny@patreon.com</t>
  </si>
  <si>
    <t>Superdry</t>
  </si>
  <si>
    <t>Ross Burchell</t>
  </si>
  <si>
    <t>ross.burchell@superdry.com</t>
  </si>
  <si>
    <t>https://www.linkedin.com/in/ross-burchell-58a20110a/</t>
  </si>
  <si>
    <t>Cute Circuit</t>
  </si>
  <si>
    <t>Ryan Genz</t>
  </si>
  <si>
    <t>ryan@cutecircuit.com</t>
  </si>
  <si>
    <t>OYE Records (Sabine Hoffmann)</t>
  </si>
  <si>
    <t>sabine@oye-records.com</t>
  </si>
  <si>
    <t>Void Acoustics</t>
  </si>
  <si>
    <t>Sacha Hodges</t>
  </si>
  <si>
    <t>Sacha@voidacoustics.com</t>
  </si>
  <si>
    <t>01202 666 006</t>
  </si>
  <si>
    <t>www.voidacoustics.com</t>
  </si>
  <si>
    <t>Sam McGregor</t>
  </si>
  <si>
    <t>sam@signaturebrew.co.uk</t>
  </si>
  <si>
    <t>Yoshiharu Sato</t>
  </si>
  <si>
    <t>Yoshiharu,</t>
  </si>
  <si>
    <t>sato@technique.co.jp</t>
  </si>
  <si>
    <t>Stoli Group</t>
  </si>
  <si>
    <t>Stephanie Chassing</t>
  </si>
  <si>
    <t xml:space="preserve">Stephanie, </t>
  </si>
  <si>
    <t>SChassing@bacardi.com</t>
  </si>
  <si>
    <t>European Head of Marketing</t>
  </si>
  <si>
    <t>https://www.linkedin.com/in/stephanie-chassing-chandok-55b0a35/</t>
  </si>
  <si>
    <t>Point Blank (Seth Stromboli)</t>
  </si>
  <si>
    <t>seth@pointblankmusicschool.com</t>
  </si>
  <si>
    <t>UK Vapour Brands</t>
  </si>
  <si>
    <t>Shane Crawford</t>
  </si>
  <si>
    <t xml:space="preserve">Shane, </t>
  </si>
  <si>
    <t>shane@ukvapourbrands.co.uk</t>
  </si>
  <si>
    <t>Sonos</t>
  </si>
  <si>
    <t>Shawn Lemke</t>
  </si>
  <si>
    <t>Shawn</t>
  </si>
  <si>
    <t>Shawn.Lemke@sonos.com</t>
  </si>
  <si>
    <t>https://www.linkedin.com/in/shawn-lemke-72680945/</t>
  </si>
  <si>
    <t>http://www.sonos.com/</t>
  </si>
  <si>
    <t>Mark Anthony</t>
  </si>
  <si>
    <t>Sam Nethercot</t>
  </si>
  <si>
    <t>snethercot@markanthonyuk.com</t>
  </si>
  <si>
    <t>Key Account Manager</t>
  </si>
  <si>
    <t>https://www.linkedin.com/search/results/all/?keywords=Sam%20Nethercot%20mark%20anthony&amp;origin=GLOBAL_SEARCH_HEADER&amp;sid=I!g</t>
  </si>
  <si>
    <t>Point Blank Stanley Li</t>
  </si>
  <si>
    <t>Stanley,</t>
  </si>
  <si>
    <t>Stanley@pointblankmusicschool.com</t>
  </si>
  <si>
    <t>Red Bull (Stefanie Ecker)</t>
  </si>
  <si>
    <t>Stefanie,</t>
  </si>
  <si>
    <t>Stefanie.Ecker@redbull.com</t>
  </si>
  <si>
    <t>Promoter 101</t>
  </si>
  <si>
    <t>steiny@promoter101.net</t>
  </si>
  <si>
    <t>Kappa Futur (PR)</t>
  </si>
  <si>
    <t>steve@measurepr.co.uk</t>
  </si>
  <si>
    <t>Acast</t>
  </si>
  <si>
    <t>support@acast.com</t>
  </si>
  <si>
    <t>Lost mary</t>
  </si>
  <si>
    <t>support@lost-mary.com</t>
  </si>
  <si>
    <t>http://www.lost-mary.com/</t>
  </si>
  <si>
    <t>Taranjit AAAwin</t>
  </si>
  <si>
    <t>Thomas</t>
  </si>
  <si>
    <t>Taranjit_AAAwin@hugoboss.com</t>
  </si>
  <si>
    <t>Head of PR &amp; Marketing</t>
  </si>
  <si>
    <t>https://www.linkedin.com/in/taranjit-AAAwin-42226417/</t>
  </si>
  <si>
    <t>Toni Ingram</t>
  </si>
  <si>
    <t>Toni</t>
  </si>
  <si>
    <t>toni.ingram@pernod-ricard.com</t>
  </si>
  <si>
    <t>Globals Brand Director</t>
  </si>
  <si>
    <t>https://www.linkedin.com/in/toni-ingram-94776731/</t>
  </si>
  <si>
    <t>Torsten Schuppe</t>
  </si>
  <si>
    <t>Torsten</t>
  </si>
  <si>
    <t>tschuppe@google.com</t>
  </si>
  <si>
    <t>Vice President Marketing</t>
  </si>
  <si>
    <t>https://www.linkedin.com/in/torstenschuppe/</t>
  </si>
  <si>
    <t>Club Tickets</t>
  </si>
  <si>
    <t>Ventas,</t>
  </si>
  <si>
    <t>ventas@muchoticket.com</t>
  </si>
  <si>
    <t>The Estée Lauder Companies</t>
  </si>
  <si>
    <t>Vicky Palmer</t>
  </si>
  <si>
    <t>Vicky.Palmer@elcompanies.com</t>
  </si>
  <si>
    <t>Regional Marketing Manager</t>
  </si>
  <si>
    <t>https://www.linkedin.com/in/vickylouisepalmer/</t>
  </si>
  <si>
    <t>http://www.elcompanies.com/</t>
  </si>
  <si>
    <t>Virginie de Beco</t>
  </si>
  <si>
    <t>Virginie</t>
  </si>
  <si>
    <t>Virginie.deBeco@sennheiser.com</t>
  </si>
  <si>
    <t>Global Consumer Marketing Director</t>
  </si>
  <si>
    <t>https://www.linkedin.com/in/virginie-de-beco-991a179/</t>
  </si>
  <si>
    <t>Vlastimil Spelda</t>
  </si>
  <si>
    <t>Vlastimil</t>
  </si>
  <si>
    <t>Vlastimil.Spelda@pernod-ricard.com</t>
  </si>
  <si>
    <t>https://www.linkedin.com/in/vlastimil-spelda-6aa43617/</t>
  </si>
  <si>
    <t>Redbull Music (Will)</t>
  </si>
  <si>
    <t>Will.Pritchard,</t>
  </si>
  <si>
    <t>will.pritchard@redbull.com</t>
  </si>
  <si>
    <t>William Naylor</t>
  </si>
  <si>
    <t>William</t>
  </si>
  <si>
    <t>WNaylor@bacardi.com</t>
  </si>
  <si>
    <t>https://www.linkedin.com/in/william-naylor-8831a643/</t>
  </si>
  <si>
    <t>Eufonic (Alexandru Dusca)</t>
  </si>
  <si>
    <t>alexandru@eufonic.ro</t>
  </si>
  <si>
    <t>Home Away UK</t>
  </si>
  <si>
    <t>Andrea Lamond</t>
  </si>
  <si>
    <t>andrea@ownerdirect.com</t>
  </si>
  <si>
    <t>Agents</t>
  </si>
  <si>
    <t>https://www.linkedin.com/iN/Andrea-lamond-71311b2/</t>
  </si>
  <si>
    <t>https://www.ownerdirect.com/</t>
  </si>
  <si>
    <t>Hyatt</t>
  </si>
  <si>
    <t>Claudine Wunderlich</t>
  </si>
  <si>
    <t xml:space="preserve">Claudine, </t>
  </si>
  <si>
    <t>Claudine.Wunderlich@hyatt.com</t>
  </si>
  <si>
    <t>Director of Digital Marketing</t>
  </si>
  <si>
    <t>https://www.linkedin.com/in/claudinekoehler/</t>
  </si>
  <si>
    <t>http://www.hyatt.com/</t>
  </si>
  <si>
    <t>Dean PR</t>
  </si>
  <si>
    <t>dean@dispersionpr.com</t>
  </si>
  <si>
    <t>Burberry</t>
  </si>
  <si>
    <t>Emma Delbarre</t>
  </si>
  <si>
    <t>Emma.Delbarre@burberrycareers.com</t>
  </si>
  <si>
    <t>Product Marketing Manager</t>
  </si>
  <si>
    <t>https://www.linkedin.com/in/emma-delbarre-770a8517/</t>
  </si>
  <si>
    <t>http://www.burberrycareers.com/</t>
  </si>
  <si>
    <t>Zwart Goud</t>
  </si>
  <si>
    <t>events@zwartgoud.org</t>
  </si>
  <si>
    <t>Feline Bol</t>
  </si>
  <si>
    <t xml:space="preserve">Feline, </t>
  </si>
  <si>
    <t>Feline.Bol@hyatt.com</t>
  </si>
  <si>
    <t>Area Digital Marketing Manager, UK &amp; Ireland</t>
  </si>
  <si>
    <t>https://www.linkedin.com/in/felinebol/</t>
  </si>
  <si>
    <t>Hugo Roblin</t>
  </si>
  <si>
    <t>Hugo.Roblin@hyatt.com</t>
  </si>
  <si>
    <t>Digital Marketing Director</t>
  </si>
  <si>
    <t>https://www.linkedin.com/in/hugoroblin/</t>
  </si>
  <si>
    <t>Flow Vinyl</t>
  </si>
  <si>
    <t>info@flowvinyl.com</t>
  </si>
  <si>
    <t>Mad Piano</t>
  </si>
  <si>
    <t>MadPiano,</t>
  </si>
  <si>
    <t>info@madpiano.ro</t>
  </si>
  <si>
    <t>Misbits</t>
  </si>
  <si>
    <t>ioana.parlog@misbits.ro</t>
  </si>
  <si>
    <t>Bounce Shop 37 Cato Street</t>
  </si>
  <si>
    <t>johan@bounceaudio.com.au</t>
  </si>
  <si>
    <t>Julian Shay</t>
  </si>
  <si>
    <t>julian@dispersionpr.com</t>
  </si>
  <si>
    <t>Laura Sucillon</t>
  </si>
  <si>
    <t>Laura.Sucillon@hyatt.com</t>
  </si>
  <si>
    <t>France Digital Marketing Manager</t>
  </si>
  <si>
    <t>https://www.linkedin.com/in/laurasucillon/</t>
  </si>
  <si>
    <t>Most Wanted Global Ltd</t>
  </si>
  <si>
    <t>lee@mostwantedglobal.co.uk</t>
  </si>
  <si>
    <t>Mike Urbanowski</t>
  </si>
  <si>
    <t>Mike.Urbanowski@hyatt.com</t>
  </si>
  <si>
    <t>Area Director of Sales &amp; Marketing Germany</t>
  </si>
  <si>
    <t>https://www.linkedin.com/in/mike-urbanowski-a559b014/</t>
  </si>
  <si>
    <t>Payvent / Sunrise.ro</t>
  </si>
  <si>
    <t>Petru,</t>
  </si>
  <si>
    <t>Petru@sunrise.ro</t>
  </si>
  <si>
    <t>Romani</t>
  </si>
  <si>
    <t>Bordello a Parigi</t>
  </si>
  <si>
    <t>Shop,</t>
  </si>
  <si>
    <t>shop@bordelloaparigi.com</t>
  </si>
  <si>
    <t>Netgherlands</t>
  </si>
  <si>
    <t>shop@bounceaudio.com.au</t>
  </si>
  <si>
    <t>Smart Music Business</t>
  </si>
  <si>
    <t>support@smartmusicbusiness.com</t>
  </si>
  <si>
    <t>List</t>
  </si>
  <si>
    <t>Ok to emaiil?</t>
  </si>
  <si>
    <t>Artist/Event etc</t>
  </si>
  <si>
    <t>First name</t>
  </si>
  <si>
    <t>New email</t>
  </si>
  <si>
    <t>DJ List</t>
  </si>
  <si>
    <t>Amar Derradj</t>
  </si>
  <si>
    <t>Amar,</t>
  </si>
  <si>
    <t>invalid_mx</t>
  </si>
  <si>
    <t>Larry de Kat</t>
  </si>
  <si>
    <t>Larry</t>
  </si>
  <si>
    <t xml:space="preserve">
info@katnip.nl</t>
  </si>
  <si>
    <t>Events list</t>
  </si>
  <si>
    <t>email_disabled</t>
  </si>
  <si>
    <t>123@renate.cc</t>
  </si>
  <si>
    <t>Cesar Merville</t>
  </si>
  <si>
    <t>Chaim,</t>
  </si>
  <si>
    <t>16@merveille.org</t>
  </si>
  <si>
    <t>Culture</t>
  </si>
  <si>
    <t>1908cube@gmail.com</t>
  </si>
  <si>
    <t>Clark</t>
  </si>
  <si>
    <t>3d@dnaconcerti.com</t>
  </si>
  <si>
    <t>Nail (89 Ghost)</t>
  </si>
  <si>
    <t>Nail</t>
  </si>
  <si>
    <t>89ghostlabel@gmail.com</t>
  </si>
  <si>
    <t>Vice versa Agency (Billy Kenny)</t>
  </si>
  <si>
    <t>A@viceversaagency.com</t>
  </si>
  <si>
    <t>jex opolis</t>
  </si>
  <si>
    <t>Jex,</t>
  </si>
  <si>
    <t>AAAtiminrecords@gmail.com</t>
  </si>
  <si>
    <t>Media</t>
  </si>
  <si>
    <t>Resident Advisor (Exchange)</t>
  </si>
  <si>
    <t>aaron@residentadvisor.net</t>
  </si>
  <si>
    <t>Bloom Artists (Saktu)</t>
  </si>
  <si>
    <t>aaron@bloom-artists.com</t>
  </si>
  <si>
    <t>antispam_system</t>
  </si>
  <si>
    <t>Aaron Ross (Defected)</t>
  </si>
  <si>
    <t>aaron@defected.com</t>
  </si>
  <si>
    <t>Forbidden Forest (email bounced)</t>
  </si>
  <si>
    <t>aaron@forbidden-forest.com</t>
  </si>
  <si>
    <t>dead_server</t>
  </si>
  <si>
    <t>Mangoes + Melons</t>
  </si>
  <si>
    <t xml:space="preserve">Abby, </t>
  </si>
  <si>
    <t>abby@mangoesandmelons.uk</t>
  </si>
  <si>
    <t xml:space="preserve">Aberdallans, </t>
  </si>
  <si>
    <t>aberdellans@ufl.edu</t>
  </si>
  <si>
    <t>Pierre</t>
  </si>
  <si>
    <t>absolutpierre@hoerspielmusik.de</t>
  </si>
  <si>
    <t>Open Air St.Gallen</t>
  </si>
  <si>
    <t>abzocker@hotmail.com</t>
  </si>
  <si>
    <t>Academy Records</t>
  </si>
  <si>
    <t>academy@academylpcd.com</t>
  </si>
  <si>
    <t>access@trnsmtfest.info</t>
  </si>
  <si>
    <t>achellynpromo@gmail.com</t>
  </si>
  <si>
    <t>Acumen (Time Has Changed, France)</t>
  </si>
  <si>
    <t>acumen@timehaschanged.com</t>
  </si>
  <si>
    <t>ADMNTi</t>
  </si>
  <si>
    <t>ad@4plaerecords.com</t>
  </si>
  <si>
    <t>adam.ryan@mamacoco.com</t>
  </si>
  <si>
    <t>Anie Tera</t>
  </si>
  <si>
    <t>adam@bazaar-inc.com</t>
  </si>
  <si>
    <t>Inside Out Festival, UK</t>
  </si>
  <si>
    <t>adam@climaxpromotions.co.uk</t>
  </si>
  <si>
    <t>DJ Growth Lab</t>
  </si>
  <si>
    <t>adam@djgrowthlab.com</t>
  </si>
  <si>
    <t>adam@involvedmanagement.com</t>
  </si>
  <si>
    <t>Shaky Beats, UK</t>
  </si>
  <si>
    <t>adamshiland@sixthman.net</t>
  </si>
  <si>
    <t>admin@blackrockmusic.eu</t>
  </si>
  <si>
    <t>disposable</t>
  </si>
  <si>
    <t>Earthcore Festival, Australia</t>
  </si>
  <si>
    <t>admin@earthcore.com.au</t>
  </si>
  <si>
    <t>Jai Thep Festival</t>
  </si>
  <si>
    <t>admin@jaithepfestival.com</t>
  </si>
  <si>
    <t>TIS Records</t>
  </si>
  <si>
    <t>admin@otakhi21.com</t>
  </si>
  <si>
    <t>Nicolas Bouzas</t>
  </si>
  <si>
    <t>adrian@insolitus.ro</t>
  </si>
  <si>
    <t>adrian@vivamusic.co.uk</t>
  </si>
  <si>
    <t>Chalet Club, Berlin</t>
  </si>
  <si>
    <t>adriano@chalet-berlin.de</t>
  </si>
  <si>
    <t>La Capsule</t>
  </si>
  <si>
    <t>adrien@capsuleparis.com</t>
  </si>
  <si>
    <t>adrien@surprize.fr</t>
  </si>
  <si>
    <t>Defected Records / Glitterbox</t>
  </si>
  <si>
    <t xml:space="preserve">Adrienne, </t>
  </si>
  <si>
    <t>adrienne.bookbinder@defected.com</t>
  </si>
  <si>
    <t>Discogs (Aub Driver)</t>
  </si>
  <si>
    <t>adriver@discogsinc.com</t>
  </si>
  <si>
    <t>Hedone Festival, Mexico</t>
  </si>
  <si>
    <t>agency@deepdepot.pl</t>
  </si>
  <si>
    <t>Siriusmo</t>
  </si>
  <si>
    <t>agency@water-gate.de</t>
  </si>
  <si>
    <t>G-Star</t>
  </si>
  <si>
    <t>Marie-Laure Raadsen</t>
  </si>
  <si>
    <t>ahmed-elshaarawi@g-star.com</t>
  </si>
  <si>
    <t>Pontoon Club, Australia</t>
  </si>
  <si>
    <t>ahoy@pontoonstkildabeach.com.au</t>
  </si>
  <si>
    <t>Bodytonic</t>
  </si>
  <si>
    <t xml:space="preserve">Aisling, </t>
  </si>
  <si>
    <t>aisling@bodytonicmusic.com</t>
  </si>
  <si>
    <t>La Terrazza Club, Barcelona</t>
  </si>
  <si>
    <t>aitor@fakeoutbcn.com</t>
  </si>
  <si>
    <t>AJ Christou</t>
  </si>
  <si>
    <t xml:space="preserve">AJ, </t>
  </si>
  <si>
    <t>aj@celesta-recordings.co.uk</t>
  </si>
  <si>
    <t>The Hydra / Electric Minds, London</t>
  </si>
  <si>
    <t xml:space="preserve">Ajay, </t>
  </si>
  <si>
    <t>ajay@brokenanduneven.com</t>
  </si>
  <si>
    <t>UK-TechNews</t>
  </si>
  <si>
    <t>akansha@uktech.news</t>
  </si>
  <si>
    <t>DJ Yellow</t>
  </si>
  <si>
    <t>Alain,</t>
  </si>
  <si>
    <t>alainho@poussez.net</t>
  </si>
  <si>
    <t>alan@mainstagetravel.com</t>
  </si>
  <si>
    <t>alan@mixmag.net</t>
  </si>
  <si>
    <t>alasdair@tsa-artists.com</t>
  </si>
  <si>
    <t>Alastair Henderson</t>
  </si>
  <si>
    <t>alastair.henderson@adidas-group.com</t>
  </si>
  <si>
    <t>MC Soundsystem</t>
  </si>
  <si>
    <t>albert.baranov@me.com</t>
  </si>
  <si>
    <t>Brunch In the Park, Barcelona</t>
  </si>
  <si>
    <t>albert.t@brunch-in.com</t>
  </si>
  <si>
    <t>Ultra Music Festival, USA</t>
  </si>
  <si>
    <t>albert@ultramusicfestival.com</t>
  </si>
  <si>
    <t>alberto.arranz@wkful.com</t>
  </si>
  <si>
    <t>Alberto Jossue</t>
  </si>
  <si>
    <t>alberto@arcanecirclerecords.com
alberto@whitelabelpromo.com</t>
  </si>
  <si>
    <t>Alberto Segador</t>
  </si>
  <si>
    <t>alberto@vacaramusic.com</t>
  </si>
  <si>
    <t>alberto@whitelabelpromo.com</t>
  </si>
  <si>
    <t>Dreamland Festival, Italy</t>
  </si>
  <si>
    <t>ale@dreamlandmusicfestival.it</t>
  </si>
  <si>
    <t>Move D</t>
  </si>
  <si>
    <t>Ale,</t>
  </si>
  <si>
    <t>ale@tla-evolution.com</t>
  </si>
  <si>
    <t>Rock The Agency Alejandro Lozada</t>
  </si>
  <si>
    <t>alejandredjmusic@gmail.com</t>
  </si>
  <si>
    <t>Aleksandra Kudra</t>
  </si>
  <si>
    <t>aleksandra.kudra@porsche.de</t>
  </si>
  <si>
    <t>Black Magic Design</t>
  </si>
  <si>
    <t>Alessandro Lima</t>
  </si>
  <si>
    <t>Alessandrol@blackmagicdesign.com</t>
  </si>
  <si>
    <t>Lido Belvedere</t>
  </si>
  <si>
    <t>alessandrosantiny@libero.it</t>
  </si>
  <si>
    <t>Alessia Ceruti</t>
  </si>
  <si>
    <t>alessia@60waves.com</t>
  </si>
  <si>
    <t>60Waves</t>
  </si>
  <si>
    <t>Alessia,</t>
  </si>
  <si>
    <t>The Fader</t>
  </si>
  <si>
    <t>alexrobertross@thefader.com</t>
  </si>
  <si>
    <t>Backroom Entertainment (Guy Mantzur)</t>
  </si>
  <si>
    <t>alex@backroom-entertainment.de</t>
  </si>
  <si>
    <t>Bazaar (closed)</t>
  </si>
  <si>
    <t>alex@bazaarbrussels.be</t>
  </si>
  <si>
    <t>Alex Under</t>
  </si>
  <si>
    <t>alex@cmykmusik.com</t>
  </si>
  <si>
    <t>House Planet DJ</t>
  </si>
  <si>
    <t>alex@houseplanet.dj</t>
  </si>
  <si>
    <t>Kranck</t>
  </si>
  <si>
    <t>alex@kranck.nl</t>
  </si>
  <si>
    <t>Alejandro Rodriguez</t>
  </si>
  <si>
    <t>alex@lets.biz</t>
  </si>
  <si>
    <t>Odyssia Festival, Greece</t>
  </si>
  <si>
    <t>alex@need2soul.com</t>
  </si>
  <si>
    <t>Oddfantastic</t>
  </si>
  <si>
    <t>alex@oddfantastic.com</t>
  </si>
  <si>
    <t>Alex Suena Hermosa Records</t>
  </si>
  <si>
    <t>alex@suena-hermosa.de</t>
  </si>
  <si>
    <t>Alex Under your Skin</t>
  </si>
  <si>
    <t>alex@underyourskin-records.de</t>
  </si>
  <si>
    <t>alexa@tailored-communication.com</t>
  </si>
  <si>
    <t>alexandra.sutton@ldcommunications.co.uk</t>
  </si>
  <si>
    <t>alexgroundmusik@gmail.com</t>
  </si>
  <si>
    <t>Southport Weekender, UK</t>
  </si>
  <si>
    <t>Alexlowes@southportweekender.co.uk</t>
  </si>
  <si>
    <t>Monkey Bar</t>
  </si>
  <si>
    <t xml:space="preserve">Alfonso, </t>
  </si>
  <si>
    <t>alfonso@monkeybar.es</t>
  </si>
  <si>
    <t>Club von Westen</t>
  </si>
  <si>
    <t xml:space="preserve">Algemeen, </t>
  </si>
  <si>
    <t>algemeen@clubvonwesten.nl</t>
  </si>
  <si>
    <t>Ali</t>
  </si>
  <si>
    <t>ali@escapademf.com</t>
  </si>
  <si>
    <t>Ali Farahani (Pipe &amp; Pochet)</t>
  </si>
  <si>
    <t>ali@pipeandpochet.com</t>
  </si>
  <si>
    <t>alice@amaad.co.uk</t>
  </si>
  <si>
    <t>Alicia</t>
  </si>
  <si>
    <t>alicia@clubbingtv.com</t>
  </si>
  <si>
    <t>Labyrinth Bookings (UK)</t>
  </si>
  <si>
    <t>Aline,</t>
  </si>
  <si>
    <t>aline@labyrinthbookings.com</t>
  </si>
  <si>
    <t>ZoukOut, Singapore</t>
  </si>
  <si>
    <t>AlisonWheatley@Jumeirah.com</t>
  </si>
  <si>
    <t>BT</t>
  </si>
  <si>
    <t>Alistair Wilson</t>
  </si>
  <si>
    <t>alistair.wilson@bt.com</t>
  </si>
  <si>
    <t>Prolific North</t>
  </si>
  <si>
    <t>alistair@prolificnorth.co.uk</t>
  </si>
  <si>
    <t>Altholz Leogang Club, Austria</t>
  </si>
  <si>
    <t xml:space="preserve">Altholz, </t>
  </si>
  <si>
    <t>altholzmus@icloud.com</t>
  </si>
  <si>
    <t>Tresor (email bounced)</t>
  </si>
  <si>
    <t xml:space="preserve">Alyssa, </t>
  </si>
  <si>
    <t>alyssa.newman@tresorolabs.co</t>
  </si>
  <si>
    <t>Alt Management</t>
  </si>
  <si>
    <t>Amal,</t>
  </si>
  <si>
    <t>amal@alt-management.com</t>
  </si>
  <si>
    <t>Nasimi</t>
  </si>
  <si>
    <t xml:space="preserve">Amanda, </t>
  </si>
  <si>
    <t>amanda.chong@atlantisthepalm.com</t>
  </si>
  <si>
    <t>Aman Sveti Stefan</t>
  </si>
  <si>
    <t xml:space="preserve">Aman, </t>
  </si>
  <si>
    <t>‎amansvetistefan@aman.com</t>
  </si>
  <si>
    <t>AMasim@dancingastronaut.com</t>
  </si>
  <si>
    <t>Momüs</t>
  </si>
  <si>
    <t>Amaury,</t>
  </si>
  <si>
    <t>amaury@yambayamba.com</t>
  </si>
  <si>
    <t>Blanc Sarzana</t>
  </si>
  <si>
    <t>amazing@blancstyle.com</t>
  </si>
  <si>
    <t>Mac-Lo</t>
  </si>
  <si>
    <t>amcelomar@gmail.com</t>
  </si>
  <si>
    <t>amotz@glidebros.com</t>
  </si>
  <si>
    <t>Mitten.</t>
  </si>
  <si>
    <t>ams.admin@mittencrew.it</t>
  </si>
  <si>
    <t>amy.fielding@djmag.com</t>
  </si>
  <si>
    <t xml:space="preserve">Amy, </t>
  </si>
  <si>
    <t>We Rave you</t>
  </si>
  <si>
    <t>amy@weraveyou.com</t>
  </si>
  <si>
    <t>ASOS</t>
  </si>
  <si>
    <t>Amy Clark</t>
  </si>
  <si>
    <t>AmyClark@asos.com</t>
  </si>
  <si>
    <t>Grammy.com</t>
  </si>
  <si>
    <t>ANA.YGLESIAS@grammy.com</t>
  </si>
  <si>
    <t xml:space="preserve">Ana, </t>
  </si>
  <si>
    <t>anders.beyer@fib.no</t>
  </si>
  <si>
    <t>andi.vanca@electriccastle.ro</t>
  </si>
  <si>
    <t>Andre Galluzzi (Ostgut Ton, Cocoon)</t>
  </si>
  <si>
    <t>andre@arasmusic.net</t>
  </si>
  <si>
    <t>andre@baalsaal.com</t>
  </si>
  <si>
    <t>Route 8</t>
  </si>
  <si>
    <t>andre@wokebois.com</t>
  </si>
  <si>
    <t>Billboard IT</t>
  </si>
  <si>
    <t>andrea.minoia@billboard.it</t>
  </si>
  <si>
    <t>Elegent Resorts</t>
  </si>
  <si>
    <t>Andrea Henderson</t>
  </si>
  <si>
    <t>Andrea.Henderson@elegantresorts.co.uk</t>
  </si>
  <si>
    <t>andrea@esclama.net</t>
  </si>
  <si>
    <t>Festival Park Czech Republic</t>
  </si>
  <si>
    <t>andrea@festivalpark.cz</t>
  </si>
  <si>
    <t>Magnet Music DE</t>
  </si>
  <si>
    <t>andrea@magnet-musik.de</t>
  </si>
  <si>
    <t>La Ruche</t>
  </si>
  <si>
    <t>andreaestuardo@hotmail.com</t>
  </si>
  <si>
    <t>Andrea Mi</t>
  </si>
  <si>
    <t>andreami@controradio.it</t>
  </si>
  <si>
    <t>spamtrap</t>
  </si>
  <si>
    <t>Andrei Ciubic, Romania</t>
  </si>
  <si>
    <t>andrei@anytime.ro</t>
  </si>
  <si>
    <t>Atrium Productions</t>
  </si>
  <si>
    <t>andres@atriumproductionsmiami.com</t>
  </si>
  <si>
    <t>BEESOUND MUSIC</t>
  </si>
  <si>
    <t>andres@beesoundmusic.com</t>
  </si>
  <si>
    <t>L-EKTRICA, Rome</t>
  </si>
  <si>
    <t xml:space="preserve">Andresu, </t>
  </si>
  <si>
    <t>andresu@tin.it</t>
  </si>
  <si>
    <t>andrew.ryce@residentadvisor.net</t>
  </si>
  <si>
    <t>Deadly People</t>
  </si>
  <si>
    <t>andrew@deadlypeople.net</t>
  </si>
  <si>
    <t>Good Cop Bad Cop  Andrew Tuttle</t>
  </si>
  <si>
    <t>andrew@goodcopbadcop.com</t>
  </si>
  <si>
    <t>https://www.middleclassmusician.co/podcast</t>
  </si>
  <si>
    <t>ANDREW@MIDDLECLASSMUSICIAN.CO</t>
  </si>
  <si>
    <t>OMNOM</t>
  </si>
  <si>
    <t>andrew@prodigyartists.com</t>
  </si>
  <si>
    <t>Andrew Kay (Moxy Muzik, VIVa MUSiC)</t>
  </si>
  <si>
    <t>andrewkay@lowerhandrecords.com</t>
  </si>
  <si>
    <t>Alien Recordings</t>
  </si>
  <si>
    <t>andy@alienrecordings.co.uk</t>
  </si>
  <si>
    <t>Andy C</t>
  </si>
  <si>
    <t>andy@rmrecords.net</t>
  </si>
  <si>
    <t>Victorious Festival, UK</t>
  </si>
  <si>
    <t>andy@victoriousfestival.co.uk</t>
  </si>
  <si>
    <t>anewman89@gmail.com</t>
  </si>
  <si>
    <t>Avid</t>
  </si>
  <si>
    <t>Angel Ylisastigui</t>
  </si>
  <si>
    <t>Angel_Ylisastigui@avid.com</t>
  </si>
  <si>
    <t>Angel Huélamo</t>
  </si>
  <si>
    <t>angel@lifeismusic.net</t>
  </si>
  <si>
    <t>angelique@soonnight.com</t>
  </si>
  <si>
    <t xml:space="preserve">Angelique, </t>
  </si>
  <si>
    <t>Heroes &amp; Heretics</t>
  </si>
  <si>
    <t>Angus Findlay</t>
  </si>
  <si>
    <t>angus@hahcws.com</t>
  </si>
  <si>
    <t>Angus Maxwell</t>
  </si>
  <si>
    <t>angusmaxwellpromos2@gmail.com</t>
  </si>
  <si>
    <t xml:space="preserve">Anika, </t>
  </si>
  <si>
    <t>anika@whynot.dance</t>
  </si>
  <si>
    <t>Aninha</t>
  </si>
  <si>
    <t>Aninha,</t>
  </si>
  <si>
    <t>aninha@24bit.com.br</t>
  </si>
  <si>
    <t>Anis Hachemi</t>
  </si>
  <si>
    <t>Anis,</t>
  </si>
  <si>
    <t>anis@303lovers.com</t>
  </si>
  <si>
    <t>Taabiir Ankit Chugh</t>
  </si>
  <si>
    <t>Ankit,</t>
  </si>
  <si>
    <t>ankit@taabiir.com</t>
  </si>
  <si>
    <t>Inkonst</t>
  </si>
  <si>
    <t xml:space="preserve">Ann, </t>
  </si>
  <si>
    <t>ann@inkonst.com</t>
  </si>
  <si>
    <t>Revlon</t>
  </si>
  <si>
    <t>Anna Vila Masip</t>
  </si>
  <si>
    <t>Anna.Masip@revlon.com</t>
  </si>
  <si>
    <t>anna.wall@djmag.com</t>
  </si>
  <si>
    <t>Pampa Rcords</t>
  </si>
  <si>
    <t xml:space="preserve">Annabelle, </t>
  </si>
  <si>
    <t>annabelle@pamparecords.com</t>
  </si>
  <si>
    <t>annachiara@dnaconcerti.com</t>
  </si>
  <si>
    <t>La Belle Rotonde</t>
  </si>
  <si>
    <t>anne@larotonde.com</t>
  </si>
  <si>
    <t>Club Zero</t>
  </si>
  <si>
    <t>anneclaire@clubzero.fr</t>
  </si>
  <si>
    <t>Boothstock Festival, Netherlands</t>
  </si>
  <si>
    <t>anneloes@jmr.nl</t>
  </si>
  <si>
    <t>anoushka@factmag.com</t>
  </si>
  <si>
    <t>Anoushka,</t>
  </si>
  <si>
    <t>Ante Perry</t>
  </si>
  <si>
    <t>Ante,</t>
  </si>
  <si>
    <t>ante@apeoffice.com</t>
  </si>
  <si>
    <t>anthony@scissorandthread.com</t>
  </si>
  <si>
    <t>Nautilus Music (Antoine Santucci)</t>
  </si>
  <si>
    <t>antoine.santucci@orange.fr</t>
  </si>
  <si>
    <t>antoine@electrocorp.fr</t>
  </si>
  <si>
    <t>Electrosanne</t>
  </si>
  <si>
    <t>antoine@fayabash.com</t>
  </si>
  <si>
    <t>Dot to Dot, Nottingham</t>
  </si>
  <si>
    <t>anton@dhppresents.com</t>
  </si>
  <si>
    <t>anton@hidden.club</t>
  </si>
  <si>
    <t>Antonella Rossi</t>
  </si>
  <si>
    <t>antonella_rossi@diesel.com</t>
  </si>
  <si>
    <t>Beat and Mix (prev.
EDM Red)</t>
  </si>
  <si>
    <t>a.reales@beatandmix.com</t>
  </si>
  <si>
    <t>Anyo</t>
  </si>
  <si>
    <t>Anyo,</t>
  </si>
  <si>
    <t>anyo@sonrisarecordings.com</t>
  </si>
  <si>
    <t>ap@tsugi.fr</t>
  </si>
  <si>
    <t>aquariusheaven@icloud.com</t>
  </si>
  <si>
    <t>The MIdnight Perverts</t>
  </si>
  <si>
    <t>Romeo,</t>
  </si>
  <si>
    <t>ar@seimaineim.com</t>
  </si>
  <si>
    <t>Arado</t>
  </si>
  <si>
    <t>Arado,</t>
  </si>
  <si>
    <t>arado-music@gmx.de</t>
  </si>
  <si>
    <t>Ibiza Music Artists</t>
  </si>
  <si>
    <t xml:space="preserve">Ariadna, </t>
  </si>
  <si>
    <t>ariadna@ibizamusicartists.com</t>
  </si>
  <si>
    <t>DJ Mag Asia 
DJ Mag Latin America</t>
  </si>
  <si>
    <t>ariel@djmagasia.com</t>
  </si>
  <si>
    <t>Arjana,</t>
  </si>
  <si>
    <t>arjana@d-edge.com.br</t>
  </si>
  <si>
    <t>arnaud@groovalizacion.com</t>
  </si>
  <si>
    <t>Dj Ala</t>
  </si>
  <si>
    <t>Arnel,</t>
  </si>
  <si>
    <t>arnel@djala.com</t>
  </si>
  <si>
    <t>Helena Hauff</t>
  </si>
  <si>
    <t>arthur@elitemm.co.uk</t>
  </si>
  <si>
    <t>arthurmartinellinetwork@hotmail.com</t>
  </si>
  <si>
    <t>artists@yayaldn.co.uk</t>
  </si>
  <si>
    <t>artur.rojek@off-festival.pl</t>
  </si>
  <si>
    <t>artur@off-festival.pl</t>
  </si>
  <si>
    <t>Electronic Beats Poland</t>
  </si>
  <si>
    <t>arturwojtczak@musicis.pl</t>
  </si>
  <si>
    <t>Christopher Rau</t>
  </si>
  <si>
    <t>As,</t>
  </si>
  <si>
    <t>as@viceversaagency.com</t>
  </si>
  <si>
    <t>Sónar, Reykjavik</t>
  </si>
  <si>
    <t>asgeir@sonarreykjavik.com</t>
  </si>
  <si>
    <t>Radio 6 (World Service Project)</t>
  </si>
  <si>
    <t>Ashley.Clivery@bbc.co.uk</t>
  </si>
  <si>
    <t>ashley@boilerroom.tv</t>
  </si>
  <si>
    <t>Live is Morew</t>
  </si>
  <si>
    <t>Asja,</t>
  </si>
  <si>
    <t>asja@live-is-more.com</t>
  </si>
  <si>
    <t>Forward Artists (Cassius Taylor)</t>
  </si>
  <si>
    <t>Cassius,</t>
  </si>
  <si>
    <t>assistant@forward-artists.com</t>
  </si>
  <si>
    <t>Asymptote</t>
  </si>
  <si>
    <t>asymptote@suburbanavenue.com</t>
  </si>
  <si>
    <t>Astral Tones</t>
  </si>
  <si>
    <t>at@astraltones.com</t>
  </si>
  <si>
    <t>Audrupx</t>
  </si>
  <si>
    <t>Audrupx,</t>
  </si>
  <si>
    <t>audrupx@gmail.com</t>
  </si>
  <si>
    <t>AudioSect.org</t>
  </si>
  <si>
    <t>auralsects@audiosect.org</t>
  </si>
  <si>
    <t>aurelien@surprize.fr</t>
  </si>
  <si>
    <t>Die Registratur, Munich (closed)</t>
  </si>
  <si>
    <t>auskunft@dieregistratur.de</t>
  </si>
  <si>
    <t xml:space="preserve">Autom, </t>
  </si>
  <si>
    <t>autom@untitledgroup.com.au</t>
  </si>
  <si>
    <t>MOD3LLR</t>
  </si>
  <si>
    <t xml:space="preserve">Av, </t>
  </si>
  <si>
    <t>av@mod3llr.com</t>
  </si>
  <si>
    <t>Lauren Lane</t>
  </si>
  <si>
    <t>Ava,</t>
  </si>
  <si>
    <t>Avaclover@laurenlanemusic.com</t>
  </si>
  <si>
    <t>axel@durevie.fr</t>
  </si>
  <si>
    <t>DJ Mag Japan</t>
  </si>
  <si>
    <t>ayoung@djmagasia.com</t>
  </si>
  <si>
    <t>Sohrab</t>
  </si>
  <si>
    <t xml:space="preserve">B, </t>
  </si>
  <si>
    <t>b@aura-bookings.com</t>
  </si>
  <si>
    <t>Blackout Organisation</t>
  </si>
  <si>
    <t>B</t>
  </si>
  <si>
    <t>b@blackoutmanagement.com</t>
  </si>
  <si>
    <t>For Dancers and Prancers</t>
  </si>
  <si>
    <t>b@fordancersandprancers.com</t>
  </si>
  <si>
    <t>Bernard Baum (Agus Arbol)</t>
  </si>
  <si>
    <t xml:space="preserve">Agus, </t>
  </si>
  <si>
    <t>b@panatype.net</t>
  </si>
  <si>
    <t>Levitation Festival, Austin</t>
  </si>
  <si>
    <t xml:space="preserve">Baileys, </t>
  </si>
  <si>
    <t>baileys@grandstandhq.com</t>
  </si>
  <si>
    <t>Baldo (BLD / Let's Play House - SP)</t>
  </si>
  <si>
    <t>baldo@neovinyl.es</t>
  </si>
  <si>
    <t>Barmuda /</t>
  </si>
  <si>
    <t>barmuda@AAAbars.co.nz</t>
  </si>
  <si>
    <t>Barney Hylton</t>
  </si>
  <si>
    <t>barney_hylton@apple.com</t>
  </si>
  <si>
    <t>Animal &amp; Me</t>
  </si>
  <si>
    <t>barry@onehousertists.com</t>
  </si>
  <si>
    <t>Selektor NL</t>
  </si>
  <si>
    <t>bart@selektor.nl</t>
  </si>
  <si>
    <t>bart@feedmerecords.com</t>
  </si>
  <si>
    <t>Extrema Outdoor Fest</t>
  </si>
  <si>
    <t>bas@extremamusic.com</t>
  </si>
  <si>
    <t>Collapse Kassel</t>
  </si>
  <si>
    <t>bastian@collapse-kassel.de</t>
  </si>
  <si>
    <t>May Management</t>
  </si>
  <si>
    <t xml:space="preserve">Becky, </t>
  </si>
  <si>
    <t>becky@maymgmt.co.uk</t>
  </si>
  <si>
    <t>I-F</t>
  </si>
  <si>
    <t>beesmunt@momanager.nl</t>
  </si>
  <si>
    <t>Belen,</t>
  </si>
  <si>
    <t>belen@insertbooking.net</t>
  </si>
  <si>
    <t>Bellissima!</t>
  </si>
  <si>
    <t>bellissima@alfa-planet.it</t>
  </si>
  <si>
    <t>Be My Guest</t>
  </si>
  <si>
    <t>bemy.guest@icloud.com</t>
  </si>
  <si>
    <t>Ben Harris</t>
  </si>
  <si>
    <t>ben.harris@nike.com</t>
  </si>
  <si>
    <t>DJ Ben Harvey</t>
  </si>
  <si>
    <t>ben.harvey@siriusxm.com</t>
  </si>
  <si>
    <t>Ben Wilson</t>
  </si>
  <si>
    <t>ben@apothecalondon.co.uk</t>
  </si>
  <si>
    <t>Ben Spalding</t>
  </si>
  <si>
    <t>ben@benspalding.co.uk</t>
  </si>
  <si>
    <t>Cafe d'Anvers /</t>
  </si>
  <si>
    <t>ben@cafe-d-anvers.com</t>
  </si>
  <si>
    <t>Delete, Cardiff</t>
  </si>
  <si>
    <t>ben@delete-cardiff.co.uk</t>
  </si>
  <si>
    <t>Graphite Media (Fabe, Richie Hawtin)</t>
  </si>
  <si>
    <t>ben@graphitemedia.net</t>
  </si>
  <si>
    <t>Avant Garde London</t>
  </si>
  <si>
    <t>ben@londonmusicevents.co.uk</t>
  </si>
  <si>
    <t>Moebh Agency</t>
  </si>
  <si>
    <t>ben@moebh-agency.com</t>
  </si>
  <si>
    <t>ben@thisisAAApeople.com</t>
  </si>
  <si>
    <t>Yoyaku Agency</t>
  </si>
  <si>
    <t>ben@yoyaku.agency</t>
  </si>
  <si>
    <t xml:space="preserve">Benna, </t>
  </si>
  <si>
    <t>benna.schneider@harrykleinbooking.de</t>
  </si>
  <si>
    <t>benni@bodytonicmusic.com</t>
  </si>
  <si>
    <t>Benjamin Rodgers</t>
  </si>
  <si>
    <t xml:space="preserve">Benski, </t>
  </si>
  <si>
    <t>benski@thisaintbristol.com</t>
  </si>
  <si>
    <t>Ben Taylor</t>
  </si>
  <si>
    <t>BenTaylor@asos.com</t>
  </si>
  <si>
    <t>Roots and Branch Music</t>
  </si>
  <si>
    <t>Benm</t>
  </si>
  <si>
    <t>benwl@rootandbranchmusic.com</t>
  </si>
  <si>
    <t>Beppe Gioia</t>
  </si>
  <si>
    <t>Beppe,</t>
  </si>
  <si>
    <t>beppe.gioia@garagefamily.net</t>
  </si>
  <si>
    <t>bert@siestarecords.com</t>
  </si>
  <si>
    <t>Beyond a Rhythm</t>
  </si>
  <si>
    <t>beyondrhythm@beyondrhythm.co.uk</t>
  </si>
  <si>
    <t>Bianca@playedby.club</t>
  </si>
  <si>
    <t>Big Ma.Mi</t>
  </si>
  <si>
    <t>bigmami@email.it</t>
  </si>
  <si>
    <t>billy_everywhere@hugobiancoofficial.com</t>
  </si>
  <si>
    <t>Cityfox, Zurich</t>
  </si>
  <si>
    <t>billy@cityfox.in</t>
  </si>
  <si>
    <t>Billy Nasty</t>
  </si>
  <si>
    <t>billy@torturedrecords.co.uk</t>
  </si>
  <si>
    <t>binna@djmagasia.com</t>
  </si>
  <si>
    <t xml:space="preserve">Binna, </t>
  </si>
  <si>
    <t>Bird of Paradise</t>
  </si>
  <si>
    <t>birdofparadise@sulkmagic.co.uk</t>
  </si>
  <si>
    <t>BlackVogue Records</t>
  </si>
  <si>
    <t>blackvoguerecords@gmail.com</t>
  </si>
  <si>
    <t>Soundgarden (Mai Lawson)</t>
  </si>
  <si>
    <t>Mai,</t>
  </si>
  <si>
    <t>Blawson@lawsonnet.com</t>
  </si>
  <si>
    <t>Lollapalooza Festival, Chicago</t>
  </si>
  <si>
    <t>bleal@c3presents.com</t>
  </si>
  <si>
    <t>Bloom (Vinyl only)</t>
  </si>
  <si>
    <t>bloomdiscotheque@gmail.com</t>
  </si>
  <si>
    <t>bob@deephouse-tunes.com</t>
  </si>
  <si>
    <t>Boddhi</t>
  </si>
  <si>
    <t>Boddhi,</t>
  </si>
  <si>
    <t>boddhi@offeringrecordings.com</t>
  </si>
  <si>
    <t>Brunch Electronik Paris</t>
  </si>
  <si>
    <t>bonjour@brunchelectronik.com</t>
  </si>
  <si>
    <t>De Sluwe Vos / De Sluwe Vos</t>
  </si>
  <si>
    <t>book@bpa.dj</t>
  </si>
  <si>
    <t>Abby echiverri</t>
  </si>
  <si>
    <t>booking@abbye.us</t>
  </si>
  <si>
    <t>Cornelius Radunz</t>
  </si>
  <si>
    <t>booking@adriatic-alligator-festival.de</t>
  </si>
  <si>
    <t>Atmosphrik</t>
  </si>
  <si>
    <t>booking@atmosagency.com</t>
  </si>
  <si>
    <t>booking@audiofamilies.com</t>
  </si>
  <si>
    <t>Club Bonsiour, Bern</t>
  </si>
  <si>
    <t>booking@bonsoir.ch</t>
  </si>
  <si>
    <t>booking@brosh.rs</t>
  </si>
  <si>
    <t>Michael Melchner</t>
  </si>
  <si>
    <t>booking@carpetmusic.com</t>
  </si>
  <si>
    <t>booking@christianlen.com</t>
  </si>
  <si>
    <t>Dario Rossi</t>
  </si>
  <si>
    <t>booking@dariorossiofficial.com</t>
  </si>
  <si>
    <t>Deep Love Music</t>
  </si>
  <si>
    <t>booking@deeplove.ch</t>
  </si>
  <si>
    <t>booking@delicieuse-musique.com</t>
  </si>
  <si>
    <t>House Music Discoveries</t>
  </si>
  <si>
    <t>booking@durevie.fr</t>
  </si>
  <si>
    <t>booking@dystopian.de</t>
  </si>
  <si>
    <t>Elektrofone Records</t>
  </si>
  <si>
    <t>booking@elektrofonerecords.com</t>
  </si>
  <si>
    <t>booking@flashmob.com</t>
  </si>
  <si>
    <t>Job De Jong</t>
  </si>
  <si>
    <t>booking@foun.es</t>
  </si>
  <si>
    <t>Gotshell</t>
  </si>
  <si>
    <t>booking@gotshellive.com</t>
  </si>
  <si>
    <t>Groove production</t>
  </si>
  <si>
    <t>booking@grooveproduction.io</t>
  </si>
  <si>
    <t>booking@hemisphere.agency</t>
  </si>
  <si>
    <t>Hex Barcelona</t>
  </si>
  <si>
    <t>Lorenzo and Paolo,</t>
  </si>
  <si>
    <t>booking@hex-barcelona.com</t>
  </si>
  <si>
    <t>André Hillig</t>
  </si>
  <si>
    <t>booking@hilparco.de</t>
  </si>
  <si>
    <t>Húrra /</t>
  </si>
  <si>
    <t>booking@hurra.is</t>
  </si>
  <si>
    <t>Insert Booking Germany</t>
  </si>
  <si>
    <t>booking@insertbooking.net</t>
  </si>
  <si>
    <t>K-of-m.com</t>
  </si>
  <si>
    <t>booking@k-of-m.com</t>
  </si>
  <si>
    <t>Kebko Music</t>
  </si>
  <si>
    <t>booking@kebkomusic.com</t>
  </si>
  <si>
    <t>Gravitation Recordings</t>
  </si>
  <si>
    <t>booking@lagraviere.net</t>
  </si>
  <si>
    <t>Bellaire</t>
  </si>
  <si>
    <t>booking@lecomptoirauditif.fr</t>
  </si>
  <si>
    <t>Walker &amp; Royce</t>
  </si>
  <si>
    <t>booking@manie-dansante.com</t>
  </si>
  <si>
    <t>booking@marcromboy.com</t>
  </si>
  <si>
    <t>Martinez</t>
  </si>
  <si>
    <t>booking@martinez-official.com</t>
  </si>
  <si>
    <t>o300f.com</t>
  </si>
  <si>
    <t>booking@o300f.com</t>
  </si>
  <si>
    <t>Paso Doble</t>
  </si>
  <si>
    <t>Paso,</t>
  </si>
  <si>
    <t>booking@pasodobleworld.com</t>
  </si>
  <si>
    <t>Rakya</t>
  </si>
  <si>
    <t>booking@rakya.com</t>
  </si>
  <si>
    <t>booking@rakya.fr</t>
  </si>
  <si>
    <t>booking@row14.es</t>
  </si>
  <si>
    <t>Ruben Solar</t>
  </si>
  <si>
    <t>ruben,</t>
  </si>
  <si>
    <t>booking@rubensolar.com</t>
  </si>
  <si>
    <t>Jorge Savor</t>
  </si>
  <si>
    <t>booking@savor-music.com</t>
  </si>
  <si>
    <t>FaltyDL</t>
  </si>
  <si>
    <t>booking@shadows-am.com</t>
  </si>
  <si>
    <t>Spacetravel</t>
  </si>
  <si>
    <t>Spacetravel,</t>
  </si>
  <si>
    <t>booking@spacetravelmusic.com</t>
  </si>
  <si>
    <t>Orbes</t>
  </si>
  <si>
    <t>booking@trait-union.fr</t>
  </si>
  <si>
    <t>Folgsamkeitfaktor</t>
  </si>
  <si>
    <t>booking@wunderblock.org</t>
  </si>
  <si>
    <t>Bernat</t>
  </si>
  <si>
    <t>Bernardo</t>
  </si>
  <si>
    <t>booking@yugenagency.com</t>
  </si>
  <si>
    <t>Huerco S</t>
  </si>
  <si>
    <t>booking@zebear.com</t>
  </si>
  <si>
    <t>Calle 9+1 /</t>
  </si>
  <si>
    <t>bookings.calle9@gmail.com</t>
  </si>
  <si>
    <t>Carlos Souffront</t>
  </si>
  <si>
    <t>bookings@amulett.nl</t>
  </si>
  <si>
    <t>Lomez</t>
  </si>
  <si>
    <t>bookings@betteronfoot.org</t>
  </si>
  <si>
    <t>Bloom (Southampton)</t>
  </si>
  <si>
    <t>bookings@bloom-artists.com</t>
  </si>
  <si>
    <t>Disciple Agency</t>
  </si>
  <si>
    <t>bookings@discipleagency.com</t>
  </si>
  <si>
    <t>Mark Holmes</t>
  </si>
  <si>
    <t>bookings@djmarkholmes.com</t>
  </si>
  <si>
    <t>bookings@gramagency.co.uk</t>
  </si>
  <si>
    <t>Jade</t>
  </si>
  <si>
    <t>bookings@ihatejade.me</t>
  </si>
  <si>
    <t>Bookings Woods</t>
  </si>
  <si>
    <t>bookings@intothewoodslondon.com</t>
  </si>
  <si>
    <t>MLiR aka Marco Gegenheimer</t>
  </si>
  <si>
    <t>bookings@m-l-i-r.com</t>
  </si>
  <si>
    <t>Moments Records</t>
  </si>
  <si>
    <t>bookings@momentrecords.com</t>
  </si>
  <si>
    <t>bookings@mondodisko.es</t>
  </si>
  <si>
    <t>bibellini</t>
  </si>
  <si>
    <t>bibellini,</t>
  </si>
  <si>
    <t>bookings@peculiar.tv</t>
  </si>
  <si>
    <t>Bugececo</t>
  </si>
  <si>
    <t>Bookings@seko.live</t>
  </si>
  <si>
    <t>Sunken Sun Records</t>
  </si>
  <si>
    <t>bookings@sunkensunrecords.com</t>
  </si>
  <si>
    <t>Adam Curtain</t>
  </si>
  <si>
    <t>bookings@troublemaker.london</t>
  </si>
  <si>
    <t>Underground Artists Bookings</t>
  </si>
  <si>
    <t xml:space="preserve">Kal, </t>
  </si>
  <si>
    <t>bookings@underground-artists.com</t>
  </si>
  <si>
    <t>ZOUKOUT MUSIC FESTIVAL</t>
  </si>
  <si>
    <t>bookings@zeezout.info</t>
  </si>
  <si>
    <t>Arts Club</t>
  </si>
  <si>
    <t>boxoffice@artsclubliverpool.com</t>
  </si>
  <si>
    <t>Bobby Pleasure</t>
  </si>
  <si>
    <t>Bobbym</t>
  </si>
  <si>
    <t>bp@bobbypleasure.com</t>
  </si>
  <si>
    <t>bp,</t>
  </si>
  <si>
    <t>bp@radiusartists.com</t>
  </si>
  <si>
    <t>Brainwaves</t>
  </si>
  <si>
    <t>brainwavescre@gmail.com</t>
  </si>
  <si>
    <t>Litmus (Up the Stuss)</t>
  </si>
  <si>
    <t xml:space="preserve">branco, </t>
  </si>
  <si>
    <t>branco@divisionagency.com.au</t>
  </si>
  <si>
    <t>Lotgenoten, Amsterdam</t>
  </si>
  <si>
    <t>brett@amsterdam-locals.nl</t>
  </si>
  <si>
    <t xml:space="preserve">Brice, </t>
  </si>
  <si>
    <t>brice@concreteparis.fr</t>
  </si>
  <si>
    <t>Bronson</t>
  </si>
  <si>
    <t xml:space="preserve">Bronson, </t>
  </si>
  <si>
    <t>bronson@bad-party.com</t>
  </si>
  <si>
    <t>bruno@djmag.es</t>
  </si>
  <si>
    <t>Wanda Group</t>
  </si>
  <si>
    <t>Bryan.Jones@sunseeker.com</t>
  </si>
  <si>
    <t>Block / BT 59 (closed)</t>
  </si>
  <si>
    <t>bt59.communication@gmail.com</t>
  </si>
  <si>
    <t>FACT WORLD WIDE EVENTS</t>
  </si>
  <si>
    <t xml:space="preserve">Buljat, </t>
  </si>
  <si>
    <t>buljat@fact-worldwide.com</t>
  </si>
  <si>
    <t>Bushwacka! (Olmeto, GU, Last Night on Earth)</t>
  </si>
  <si>
    <t>Bushwacka,</t>
  </si>
  <si>
    <t>bushwacka@bushwacka.com</t>
  </si>
  <si>
    <t>Bustin' Loose</t>
  </si>
  <si>
    <t>bustinloosedjs@hotmail.com</t>
  </si>
  <si>
    <t>Mixmag (Black Out)</t>
  </si>
  <si>
    <t>promos@funkbutcher.com</t>
  </si>
  <si>
    <t>Butcher!</t>
  </si>
  <si>
    <t>bw@temporary-secretary.ne</t>
  </si>
  <si>
    <t>Huawei</t>
  </si>
  <si>
    <t>Charles Gwara</t>
  </si>
  <si>
    <t>C.Gwara@huawei.com</t>
  </si>
  <si>
    <t>Carl Craig</t>
  </si>
  <si>
    <t>c2@planet-e.net</t>
  </si>
  <si>
    <t>Caddy Davies</t>
  </si>
  <si>
    <t>caddy.davies@nastygal.com</t>
  </si>
  <si>
    <t>One house artists</t>
  </si>
  <si>
    <t>callum@onehouseartists.com</t>
  </si>
  <si>
    <t>Etiquette Records</t>
  </si>
  <si>
    <t>callum@ouretiquette.com</t>
  </si>
  <si>
    <t>Liaison Artists (Crackazat)</t>
  </si>
  <si>
    <t>Cara,</t>
  </si>
  <si>
    <t>cara@liaisonartists.com</t>
  </si>
  <si>
    <t>Ripperton</t>
  </si>
  <si>
    <t>carin@ohrb.de</t>
  </si>
  <si>
    <t>Fernando Constantini</t>
  </si>
  <si>
    <t>carlo@morningstories.net</t>
  </si>
  <si>
    <t>Carlos Flavio</t>
  </si>
  <si>
    <t>music@mixmag.es</t>
  </si>
  <si>
    <t>carlos@djmag.es</t>
  </si>
  <si>
    <t>carlos.masa@viciousmagazine.com</t>
  </si>
  <si>
    <t>CEG Inc</t>
  </si>
  <si>
    <t xml:space="preserve">Carly, </t>
  </si>
  <si>
    <t>carly@cegmusic.com</t>
  </si>
  <si>
    <t>Swiss air</t>
  </si>
  <si>
    <t>Caroline Berchtold</t>
  </si>
  <si>
    <t>Caroline.Berchtold@swiss.com</t>
  </si>
  <si>
    <t>caroline.whiteley@beatport.com</t>
  </si>
  <si>
    <t xml:space="preserve">Carry, </t>
  </si>
  <si>
    <t>carry@sxsw.com</t>
  </si>
  <si>
    <t>Cassy</t>
  </si>
  <si>
    <t>Cassy,</t>
  </si>
  <si>
    <t>cassy@cassyofficial.com</t>
  </si>
  <si>
    <t>Bogota Records</t>
  </si>
  <si>
    <t>Catalina,</t>
  </si>
  <si>
    <t>catalina@bogotarecords.com</t>
  </si>
  <si>
    <t>Reebok</t>
  </si>
  <si>
    <t>Cathy McGinnis</t>
  </si>
  <si>
    <t>Cathy.McGinnis@reebok.com</t>
  </si>
  <si>
    <t>cavo@otenet.gr</t>
  </si>
  <si>
    <t>Link Fire</t>
  </si>
  <si>
    <t>Carlo Bagioni</t>
  </si>
  <si>
    <t>cbiagioni@linkfire.com</t>
  </si>
  <si>
    <t>cbz10997@gmail.com</t>
  </si>
  <si>
    <t>Four Seasons</t>
  </si>
  <si>
    <t>Callie Davis</t>
  </si>
  <si>
    <t>cdavis@fourseasonscfl.org</t>
  </si>
  <si>
    <t>Pedro Booking</t>
  </si>
  <si>
    <t xml:space="preserve">Cecile, </t>
  </si>
  <si>
    <t>cecile@pedrobooking.fr</t>
  </si>
  <si>
    <t>Reference Prods (Red Axes, David Caretta)</t>
  </si>
  <si>
    <t>cedric@referenceprods.fr</t>
  </si>
  <si>
    <t>Ceili Hubbard</t>
  </si>
  <si>
    <t>Celli.hubbard@uber.co.uk</t>
  </si>
  <si>
    <t>CENKK</t>
  </si>
  <si>
    <t>Cenk,</t>
  </si>
  <si>
    <t>cenkkmusic@icloud.com</t>
  </si>
  <si>
    <t>M Beach Club</t>
  </si>
  <si>
    <t xml:space="preserve">Ceto, </t>
  </si>
  <si>
    <t>ceto@mind-group.com</t>
  </si>
  <si>
    <t>C,</t>
  </si>
  <si>
    <t>cgentry@c3mgmt.com</t>
  </si>
  <si>
    <t>Paradiso Festival, USA</t>
  </si>
  <si>
    <t>chad@uscevents.com</t>
  </si>
  <si>
    <t>Cedric Chambaz</t>
  </si>
  <si>
    <t>chambazcedric@apple.com</t>
  </si>
  <si>
    <t>Lobster Distribution  Chano</t>
  </si>
  <si>
    <t>Chano,</t>
  </si>
  <si>
    <t>chano@lobstertheremin.com</t>
  </si>
  <si>
    <t>The Grand Factory, Beirut, Lebanon</t>
  </si>
  <si>
    <t xml:space="preserve">Charbel, </t>
  </si>
  <si>
    <t>charbel@factory-people.com</t>
  </si>
  <si>
    <t>Escapade</t>
  </si>
  <si>
    <t>charles@escapaderecordings.com</t>
  </si>
  <si>
    <t>Lucas Contu</t>
  </si>
  <si>
    <t>charlesrenaudfr@gmail.fr</t>
  </si>
  <si>
    <t>Stealth Nights</t>
  </si>
  <si>
    <t>charlesx@stealthnights.com</t>
  </si>
  <si>
    <t>Charlie Schofield</t>
  </si>
  <si>
    <t>Charlie.Schofield@monsterenergy.com</t>
  </si>
  <si>
    <t>Biscits</t>
  </si>
  <si>
    <t>Biscits,</t>
  </si>
  <si>
    <t>charlie@topbrickmgmt.com</t>
  </si>
  <si>
    <t>Halewood Spirits</t>
  </si>
  <si>
    <t>Charlotte Williamson</t>
  </si>
  <si>
    <t>Charlotte.williamson@halewood-int.com</t>
  </si>
  <si>
    <t>Charlotte,</t>
  </si>
  <si>
    <t>charlotte@bordertechmusic.com</t>
  </si>
  <si>
    <t>Faktorm</t>
  </si>
  <si>
    <t>charlotte@deemat.agency</t>
  </si>
  <si>
    <t>charlotte@henley-festival.co.uk</t>
  </si>
  <si>
    <t>Brawther</t>
  </si>
  <si>
    <t>charlotte@thisisnegentropy.com</t>
  </si>
  <si>
    <t>Insomniacs</t>
  </si>
  <si>
    <t>chase@insomniac.com</t>
  </si>
  <si>
    <t>Charlie Sinclair</t>
  </si>
  <si>
    <t xml:space="preserve">Chazza, </t>
  </si>
  <si>
    <t>chazzasinclair@hotmial.com</t>
  </si>
  <si>
    <t>chernandez@dancingastronaut.com</t>
  </si>
  <si>
    <t>Berry Bros. &amp; Rudd</t>
  </si>
  <si>
    <t>Chiara Garosi</t>
  </si>
  <si>
    <t>chiara.garosi@bbr.com</t>
  </si>
  <si>
    <t>Chiara Sapienza</t>
  </si>
  <si>
    <t>Chiara.Sapienza@it.swatchgroup.com</t>
  </si>
  <si>
    <t>Chicks Luv Us</t>
  </si>
  <si>
    <t>chicksluvus01@gmail.com</t>
  </si>
  <si>
    <t>Alfresco Festival</t>
  </si>
  <si>
    <t>Chinny,</t>
  </si>
  <si>
    <t>chinny@alfrescofestival.co.uk</t>
  </si>
  <si>
    <t>Higher Ground Agency (Chloé Abrahams)</t>
  </si>
  <si>
    <t>chloe@higher-ground.de</t>
  </si>
  <si>
    <t>Barely Legal</t>
  </si>
  <si>
    <t>chloe@surefireagency.com</t>
  </si>
  <si>
    <t>Insomnia Festival</t>
  </si>
  <si>
    <t>chollings@gmail.com</t>
  </si>
  <si>
    <t>Chris Tovell</t>
  </si>
  <si>
    <t>Chris.Tovell@reebok.com</t>
  </si>
  <si>
    <t>Chris Walsh</t>
  </si>
  <si>
    <t>chris.walsh@adidas-group.com</t>
  </si>
  <si>
    <t>Juno (Chris Webb)</t>
  </si>
  <si>
    <t>chris.webb@juno.co.uk</t>
  </si>
  <si>
    <t>chris@AAAchristianbookings.com</t>
  </si>
  <si>
    <t>Be the Media (Roisin Murphy, Charlotte Dos Santos)</t>
  </si>
  <si>
    <t>chris@bethemediauk.com</t>
  </si>
  <si>
    <t>Bondi Beach Radio</t>
  </si>
  <si>
    <t>chris@bondibeachradio.com.au</t>
  </si>
  <si>
    <t>Common Ground Festival</t>
  </si>
  <si>
    <t>chris@fromthefields.co.uk</t>
  </si>
  <si>
    <t>Weekend Festival, UK</t>
  </si>
  <si>
    <t>Hive Club /</t>
  </si>
  <si>
    <t>chris@hiveclub.ch</t>
  </si>
  <si>
    <t>LEON</t>
  </si>
  <si>
    <t>chris@iamyoungforever.com</t>
  </si>
  <si>
    <t>The Polarized Lens Company</t>
  </si>
  <si>
    <t>chris@kbco.com</t>
  </si>
  <si>
    <t>La Madam eaveclechien</t>
  </si>
  <si>
    <t>chris@lamadameaveclechien.com</t>
  </si>
  <si>
    <t>Laneway Festival, Australia</t>
  </si>
  <si>
    <t>chris@lanewayfestival.com</t>
  </si>
  <si>
    <t>Slipstone</t>
  </si>
  <si>
    <t>chris@slipstonerecords.com</t>
  </si>
  <si>
    <t>chris@wearelakota.com</t>
  </si>
  <si>
    <t>Corsica Studios, London (email bounced)</t>
  </si>
  <si>
    <t>chrisgold@corsicatudios.com</t>
  </si>
  <si>
    <t>chrisgold@stealthmanagement.net</t>
  </si>
  <si>
    <t>ChrisH@adidas-group.com</t>
  </si>
  <si>
    <t>The Nite Owl Diner, Chicago</t>
  </si>
  <si>
    <t xml:space="preserve">Chrissy, </t>
  </si>
  <si>
    <t>chrissy@theniteowldiner.com</t>
  </si>
  <si>
    <t>Lauwd</t>
  </si>
  <si>
    <t>christian@lauwd.com</t>
  </si>
  <si>
    <t>Christian Schwab</t>
  </si>
  <si>
    <t>Christian.Schwab@swiss.com</t>
  </si>
  <si>
    <t>christian.soares@salarazzmatazz.com</t>
  </si>
  <si>
    <t>Fabric London (Christian Williams)</t>
  </si>
  <si>
    <t>Christian@fabriclondon.com</t>
  </si>
  <si>
    <t>Ruhr In Love, Germany</t>
  </si>
  <si>
    <t>christian@i-motion.org</t>
  </si>
  <si>
    <t>Strawberries &amp; Creem Festival, UK</t>
  </si>
  <si>
    <t>christian@strawberriesandcreem.com</t>
  </si>
  <si>
    <t>Christian Smith  Tronic</t>
  </si>
  <si>
    <t>christian@tronicmusic.com</t>
  </si>
  <si>
    <t>Christina Kaesshoefer</t>
  </si>
  <si>
    <t>christine_kaesshoefer@diesel.com</t>
  </si>
  <si>
    <t>McSorley's Beach Pub, Florida</t>
  </si>
  <si>
    <t>christinemcsorleys@gmail.com</t>
  </si>
  <si>
    <t>christoph@libertinesupersport.be</t>
  </si>
  <si>
    <t>christophe@batofar.org</t>
  </si>
  <si>
    <t>Christopher Haycock</t>
  </si>
  <si>
    <t>christopherhaycock@gmail.com</t>
  </si>
  <si>
    <t>Cafe Artum Record Store</t>
  </si>
  <si>
    <t>christy@cafeartum.co.uk</t>
  </si>
  <si>
    <t>Ciel aka Cindi Li</t>
  </si>
  <si>
    <t xml:space="preserve">Cindi, </t>
  </si>
  <si>
    <t>cindi@itsnotuits.me</t>
  </si>
  <si>
    <t>Cindy Tervoort</t>
  </si>
  <si>
    <t>Cindy.Tervoort@heineken.com</t>
  </si>
  <si>
    <t>cinthie@bestemodus.de</t>
  </si>
  <si>
    <t>Donato Russotto</t>
  </si>
  <si>
    <t>circusfactory@ravemail.com</t>
  </si>
  <si>
    <t>Guess</t>
  </si>
  <si>
    <t>Chahat Jawad</t>
  </si>
  <si>
    <t>cjawad@guess.com</t>
  </si>
  <si>
    <t>Cj reign</t>
  </si>
  <si>
    <t>Maciej,</t>
  </si>
  <si>
    <t>cjreign@gmail.pl</t>
  </si>
  <si>
    <t>CL-ljud</t>
  </si>
  <si>
    <t>cl-ljud@libero.it</t>
  </si>
  <si>
    <t>Claire Matthews</t>
  </si>
  <si>
    <t>Claire.Matthews@puma.com</t>
  </si>
  <si>
    <t>J. Barbour &amp; Sons</t>
  </si>
  <si>
    <t>Claire Saunders</t>
  </si>
  <si>
    <t>Claire.Saunders@barbour.com</t>
  </si>
  <si>
    <t>Fanpage</t>
  </si>
  <si>
    <t>clara.salzano@fanpage.it</t>
  </si>
  <si>
    <t xml:space="preserve">Clara, </t>
  </si>
  <si>
    <t>clara@rexclub.com</t>
  </si>
  <si>
    <t>Clara Suess PR</t>
  </si>
  <si>
    <t>clara@suessmedia.co.uk</t>
  </si>
  <si>
    <t>Clara Da Costa</t>
  </si>
  <si>
    <t>claradacosta@ibizasonica.com</t>
  </si>
  <si>
    <t>Cinthie (Prisma artists)</t>
  </si>
  <si>
    <t>clarisse@prismaartists.com</t>
  </si>
  <si>
    <t>Clash Club, Sao Paolo</t>
  </si>
  <si>
    <t>clashclub@clashclub.com.br</t>
  </si>
  <si>
    <t>Claudio Silberberg</t>
  </si>
  <si>
    <t>claudio@doc-records.com</t>
  </si>
  <si>
    <t>Encore Production</t>
  </si>
  <si>
    <t>clement@encorencore.fr</t>
  </si>
  <si>
    <t>Click Box (M-nus, Items &amp; Things)</t>
  </si>
  <si>
    <t>clickbox@clickboxlive.com.br</t>
  </si>
  <si>
    <t>The edge</t>
  </si>
  <si>
    <t>clint@theedge.fm</t>
  </si>
  <si>
    <t>Clint,</t>
  </si>
  <si>
    <t>Clint Stewart</t>
  </si>
  <si>
    <t>clint,</t>
  </si>
  <si>
    <t>clint@theclintstewart.com</t>
  </si>
  <si>
    <t>LadBible</t>
  </si>
  <si>
    <t>Cloé Ambrose</t>
  </si>
  <si>
    <t>cloe.ambrose@ladbiblegroup.com</t>
  </si>
  <si>
    <t>Closer, Ukraine</t>
  </si>
  <si>
    <t>closer.residents@gmail.com</t>
  </si>
  <si>
    <t>club@mazeathens.com</t>
  </si>
  <si>
    <t>Kool Haus /</t>
  </si>
  <si>
    <t>clubevents@theguvernment.com</t>
  </si>
  <si>
    <t>clubmidi@gmail.com</t>
  </si>
  <si>
    <t>Club Pirat'</t>
  </si>
  <si>
    <t>clubpiratemusic@gmail.com</t>
  </si>
  <si>
    <t>clubrush@atlantisthepalm.com</t>
  </si>
  <si>
    <t>Club Your Hands</t>
  </si>
  <si>
    <t>clubyourhands@gmail.com</t>
  </si>
  <si>
    <t>cmcbean@hotmail.com</t>
  </si>
  <si>
    <t>All Inn Records</t>
  </si>
  <si>
    <t>Coldfish,</t>
  </si>
  <si>
    <t>coldfish@allinnrecords.com</t>
  </si>
  <si>
    <t>Cole Medina</t>
  </si>
  <si>
    <t xml:space="preserve">Cole, </t>
  </si>
  <si>
    <t>cole@colemedina.com</t>
  </si>
  <si>
    <t>BAR (closed)</t>
  </si>
  <si>
    <t>colin@barbar.nu</t>
  </si>
  <si>
    <t>Submid (promoters, Amsterdam)</t>
  </si>
  <si>
    <t>Colin</t>
  </si>
  <si>
    <t>colin@submid.net</t>
  </si>
  <si>
    <t>Colonelgatito,</t>
  </si>
  <si>
    <t>colonelgatito@mac.com</t>
  </si>
  <si>
    <t>La Bellevilloise, Paris</t>
  </si>
  <si>
    <t xml:space="preserve">Com, </t>
  </si>
  <si>
    <t>com@labellevilloise.com</t>
  </si>
  <si>
    <t>Com2daddy</t>
  </si>
  <si>
    <t>com2daddy@free.fr</t>
  </si>
  <si>
    <t>Comics Club, Bulgaria</t>
  </si>
  <si>
    <t>comics@renesanz.com</t>
  </si>
  <si>
    <t>communication2.marketing@palladiumhotelgroup.com</t>
  </si>
  <si>
    <t>comunicacion@holydubs.com</t>
  </si>
  <si>
    <t>Goldenvoice Club, Los Angeles</t>
  </si>
  <si>
    <t>concerts@goldenvoice.om</t>
  </si>
  <si>
    <t>Cone Magazine</t>
  </si>
  <si>
    <t>info@conemagazine.com</t>
  </si>
  <si>
    <t>Cone,</t>
  </si>
  <si>
    <t>Conor Wheeler</t>
  </si>
  <si>
    <t>conor@essentialibiza.com</t>
  </si>
  <si>
    <t>Minube</t>
  </si>
  <si>
    <t>Сергей,</t>
  </si>
  <si>
    <t>contacminube@gmail.com</t>
  </si>
  <si>
    <t>Clubber Mag</t>
  </si>
  <si>
    <t>contact@clubber-mag.com</t>
  </si>
  <si>
    <t>Memorial Home</t>
  </si>
  <si>
    <t>contact.memorialhome@gmail.com</t>
  </si>
  <si>
    <t>alterEgo Events</t>
  </si>
  <si>
    <t>contact@alteregoevents.net</t>
  </si>
  <si>
    <t>AlterProjects</t>
  </si>
  <si>
    <t>contact@alternative-projects.fr</t>
  </si>
  <si>
    <t>Ancient methods</t>
  </si>
  <si>
    <t>contact@ancientmethods.com</t>
  </si>
  <si>
    <t>HearThuG</t>
  </si>
  <si>
    <t>contact@areyoualien.com</t>
  </si>
  <si>
    <t>ART&amp;FACTS</t>
  </si>
  <si>
    <t>contact@artandfacts.com</t>
  </si>
  <si>
    <t>astvatdur</t>
  </si>
  <si>
    <t>Ástvaldur,</t>
  </si>
  <si>
    <t>contact@astvaldur.org</t>
  </si>
  <si>
    <t>contact@berlinbasscollective.com</t>
  </si>
  <si>
    <t>contact@blendbarcelona.es</t>
  </si>
  <si>
    <t>BLOCAUS</t>
  </si>
  <si>
    <t>contact@blocaus.com</t>
  </si>
  <si>
    <t>contact@blockclub.fr</t>
  </si>
  <si>
    <t>Carpe Diem Beach</t>
  </si>
  <si>
    <t>contact@carpe-diem-hvar.com</t>
  </si>
  <si>
    <t>contact@chalet-berlin.de</t>
  </si>
  <si>
    <t>Chelsea Hotel Records</t>
  </si>
  <si>
    <t>contact@chelseahotelrecords.com</t>
  </si>
  <si>
    <t>Chez emile Records (Lyon)</t>
  </si>
  <si>
    <t>contact@chezemile-records.com</t>
  </si>
  <si>
    <t>Melodie</t>
  </si>
  <si>
    <t>contact@cinetic-art.ro</t>
  </si>
  <si>
    <t>Clara 3000</t>
  </si>
  <si>
    <t>contact@clara3000.com</t>
  </si>
  <si>
    <t>Closed Paradise</t>
  </si>
  <si>
    <t>contact@closedparadise.fr</t>
  </si>
  <si>
    <t>Common dreams</t>
  </si>
  <si>
    <t>contact@commondreams.co.uk</t>
  </si>
  <si>
    <t>Concorde Atlantique, Paris</t>
  </si>
  <si>
    <t>contact@concorde-atlantique.com</t>
  </si>
  <si>
    <t>Danny Krivit</t>
  </si>
  <si>
    <t>contact@dannykrivit.net</t>
  </si>
  <si>
    <t>Day&amp;Night Recordings</t>
  </si>
  <si>
    <t>contact@dayandnightrecordings.com</t>
  </si>
  <si>
    <t>Deep Downunder Productions</t>
  </si>
  <si>
    <t>contact@ddpla.com</t>
  </si>
  <si>
    <t>Deep Locus Records</t>
  </si>
  <si>
    <t>contact@deeplocus.com</t>
  </si>
  <si>
    <t>Delysid Records</t>
  </si>
  <si>
    <t>contact@delysidrecords.com</t>
  </si>
  <si>
    <t>De Re</t>
  </si>
  <si>
    <t>De Re,</t>
  </si>
  <si>
    <t>contact@dere.ge</t>
  </si>
  <si>
    <t>Electric Vibes</t>
  </si>
  <si>
    <t>contact@electric-vibes.com</t>
  </si>
  <si>
    <t>electrique music</t>
  </si>
  <si>
    <t>contact@electriquearts.com</t>
  </si>
  <si>
    <t>Elemenrs Production</t>
  </si>
  <si>
    <t>Ben and Remsonique,</t>
  </si>
  <si>
    <t>contact@elemenrs-production.org</t>
  </si>
  <si>
    <t>Ellie the Cat</t>
  </si>
  <si>
    <t>Andre and Uwe,</t>
  </si>
  <si>
    <t>contact@elliethecat.de</t>
  </si>
  <si>
    <t>Ephemere</t>
  </si>
  <si>
    <t>contact@ephemere-art.net</t>
  </si>
  <si>
    <t>AAAness</t>
  </si>
  <si>
    <t>contact@everlastingAAAness.nl</t>
  </si>
  <si>
    <t>EXIL</t>
  </si>
  <si>
    <t>contact@exil-paris.fr</t>
  </si>
  <si>
    <t>Modulate</t>
  </si>
  <si>
    <t>contact@figurethird.com</t>
  </si>
  <si>
    <t>Florian Kupfer</t>
  </si>
  <si>
    <t>contact@floriankupfer.com</t>
  </si>
  <si>
    <t>Cocobeach Paris</t>
  </si>
  <si>
    <t>contact@french-kitchen.fr</t>
  </si>
  <si>
    <t>Hidden Dog</t>
  </si>
  <si>
    <t>contact@hiddendog.net</t>
  </si>
  <si>
    <t>Neverwhere (Camea)</t>
  </si>
  <si>
    <t>contact@into-neverwhere.com</t>
  </si>
  <si>
    <t>shintaro d (jus groove it)</t>
  </si>
  <si>
    <t>Shintaro,</t>
  </si>
  <si>
    <t>contact@jusgrooveit.com</t>
  </si>
  <si>
    <t>K.A.S.H Official</t>
  </si>
  <si>
    <t xml:space="preserve">KASH, </t>
  </si>
  <si>
    <t>contact@k-a-s-h.com</t>
  </si>
  <si>
    <t>Kalo Music</t>
  </si>
  <si>
    <t>Karl-Eric,</t>
  </si>
  <si>
    <t>contact@kabln.de</t>
  </si>
  <si>
    <t>Kinesen</t>
  </si>
  <si>
    <t>contact@kinesen.net</t>
  </si>
  <si>
    <t>KoKo Beats</t>
  </si>
  <si>
    <t>contact@koko-beats.com</t>
  </si>
  <si>
    <t>La Clairière Club, Paris</t>
  </si>
  <si>
    <t>contact@laclairiere.flowers</t>
  </si>
  <si>
    <t>Le Malibu</t>
  </si>
  <si>
    <t>contact@le-malibu.fr</t>
  </si>
  <si>
    <t>Lemaia prtomotions, Amsterdam</t>
  </si>
  <si>
    <t>contact@lemaia.net</t>
  </si>
  <si>
    <t>Les Virées Electroniques</t>
  </si>
  <si>
    <t>contact@les-virees-electroniques.com</t>
  </si>
  <si>
    <t>Liquid Youth</t>
  </si>
  <si>
    <t>Liquid,</t>
  </si>
  <si>
    <t>contact@liquidyouth.nl</t>
  </si>
  <si>
    <t>contact@lukaslyrestam.com</t>
  </si>
  <si>
    <t>Maia Records</t>
  </si>
  <si>
    <t>contact@maia.com.mx</t>
  </si>
  <si>
    <t>Marco Strous</t>
  </si>
  <si>
    <t>contact@marcostrous.com</t>
  </si>
  <si>
    <t>MiniNova</t>
  </si>
  <si>
    <t>contact@mininova-events.com</t>
  </si>
  <si>
    <t>EROS MIGUEL</t>
  </si>
  <si>
    <t xml:space="preserve">Eros, </t>
  </si>
  <si>
    <t>contact@modem39.de</t>
  </si>
  <si>
    <t>Ligne15</t>
  </si>
  <si>
    <t>contact@modulesparis.com</t>
  </si>
  <si>
    <t>Myth Festival, Chicago</t>
  </si>
  <si>
    <t>contact@mythfest.com</t>
  </si>
  <si>
    <t>Nyx Unchained</t>
  </si>
  <si>
    <t>contact@nyxunchained.com</t>
  </si>
  <si>
    <t>Omni Vision</t>
  </si>
  <si>
    <t>contact@omni.lu</t>
  </si>
  <si>
    <t>Onur Özer</t>
  </si>
  <si>
    <t>contact@onurozer.net</t>
  </si>
  <si>
    <t>Patlac</t>
  </si>
  <si>
    <t xml:space="preserve">Patlac, </t>
  </si>
  <si>
    <t>contact@patlac.de</t>
  </si>
  <si>
    <t>Phantom Traffic</t>
  </si>
  <si>
    <t>contact@phantomtraffic.fr</t>
  </si>
  <si>
    <t>La Rêve</t>
  </si>
  <si>
    <t>contact@reve-events.nl</t>
  </si>
  <si>
    <t>Richard Bahericz</t>
  </si>
  <si>
    <t>contact@richardbahericz.com</t>
  </si>
  <si>
    <t>Ryvage</t>
  </si>
  <si>
    <t>Ryvage,</t>
  </si>
  <si>
    <t>contact@ryvage.com</t>
  </si>
  <si>
    <t>contact@sabotagefestival.com</t>
  </si>
  <si>
    <t>Rutger van der Kraats</t>
  </si>
  <si>
    <t>contact@silhouette-music.com</t>
  </si>
  <si>
    <t>Sounds of Jericho</t>
  </si>
  <si>
    <t>contact@soundsofjericho.de</t>
  </si>
  <si>
    <t>Spiritsoulrecords</t>
  </si>
  <si>
    <t>contact@spiritsoulrecords.com</t>
  </si>
  <si>
    <t xml:space="preserve">Roger, </t>
  </si>
  <si>
    <t>contact@stealthrecordings.com</t>
  </si>
  <si>
    <t>STRCTR france</t>
  </si>
  <si>
    <t>contact@strctr.fr</t>
  </si>
  <si>
    <t>Subraum Records</t>
  </si>
  <si>
    <t>contact@subraum.pl</t>
  </si>
  <si>
    <t>SummerFun Laredo, Spain</t>
  </si>
  <si>
    <t>contact@summerfunlaredo.com</t>
  </si>
  <si>
    <t>contact@surprize.fr</t>
  </si>
  <si>
    <t>Techme home chanel PR</t>
  </si>
  <si>
    <t>contact@techmehomechanel.com</t>
  </si>
  <si>
    <t>Techno Inspire Records</t>
  </si>
  <si>
    <t>contact@technoinspire.com.br</t>
  </si>
  <si>
    <t>contact@teluricmusic.com</t>
  </si>
  <si>
    <t>TEMƎT</t>
  </si>
  <si>
    <t>contact@temet.com</t>
  </si>
  <si>
    <t>Stefan Theia</t>
  </si>
  <si>
    <t>contact@the-theia.de</t>
  </si>
  <si>
    <t>contact@thuishavenamsterdam.nl</t>
  </si>
  <si>
    <t>Tracealine (Paris)</t>
  </si>
  <si>
    <t>contact@tracealine.com</t>
  </si>
  <si>
    <t>Transient, France</t>
  </si>
  <si>
    <t>contact@transientfestival.com</t>
  </si>
  <si>
    <t>contact@triangleagency.com</t>
  </si>
  <si>
    <t>Tronus</t>
  </si>
  <si>
    <t>Albert &amp; Victor,</t>
  </si>
  <si>
    <t>contact@tronusmusic.com</t>
  </si>
  <si>
    <t>Two Diggers</t>
  </si>
  <si>
    <t>contact@twodiggers.co.uk.uk</t>
  </si>
  <si>
    <t>UFO Network</t>
  </si>
  <si>
    <t>contact@uforecordz.com</t>
  </si>
  <si>
    <t>Uprise Audio</t>
  </si>
  <si>
    <t>contact@upriseaudio.com</t>
  </si>
  <si>
    <t>contact@wetyourself.co.uk</t>
  </si>
  <si>
    <t>Your Techno Life</t>
  </si>
  <si>
    <t>contact@yourtechno.life</t>
  </si>
  <si>
    <t>Yuki Ame</t>
  </si>
  <si>
    <t>contact@yukiame.co.uk</t>
  </si>
  <si>
    <t>elektronischezweisamkeit</t>
  </si>
  <si>
    <t>contact@zweisam-label.com</t>
  </si>
  <si>
    <t>Dirtybeatsradio</t>
  </si>
  <si>
    <t>contacto@dirtybeatsradio.com</t>
  </si>
  <si>
    <t>Contacto,</t>
  </si>
  <si>
    <t>Abuelo Negro</t>
  </si>
  <si>
    <t>contacto@abuelonegro.com</t>
  </si>
  <si>
    <t>arsmna</t>
  </si>
  <si>
    <t>contacto@arsmna.org</t>
  </si>
  <si>
    <t>Beat Paradise</t>
  </si>
  <si>
    <t>contacto@beatparadise.mx</t>
  </si>
  <si>
    <t>GetMove</t>
  </si>
  <si>
    <t>contacto@getmove.net</t>
  </si>
  <si>
    <t>Hookah Lounge</t>
  </si>
  <si>
    <t>contacto@hookahlounge.com.mx</t>
  </si>
  <si>
    <t>Mamba, South America</t>
  </si>
  <si>
    <t>contacto@mamba.cl</t>
  </si>
  <si>
    <t>Allianceartists</t>
  </si>
  <si>
    <t>contato@allianceartists.com.br</t>
  </si>
  <si>
    <t>contato@d-edge.com.br</t>
  </si>
  <si>
    <t>Deputamadre, Brazil</t>
  </si>
  <si>
    <t>contato@deputamadreclub.com</t>
  </si>
  <si>
    <t>El Fortin, Porto Belo, Brazil</t>
  </si>
  <si>
    <t>contato@elfortinclub.com</t>
  </si>
  <si>
    <t>contato@grupoclash.com.br</t>
  </si>
  <si>
    <t>Mary Olivetti</t>
  </si>
  <si>
    <t>contato@maryolivetti.com</t>
  </si>
  <si>
    <t>Nezello</t>
  </si>
  <si>
    <t>Nezello,</t>
  </si>
  <si>
    <t>contato@nezello.com</t>
  </si>
  <si>
    <t>Rio Music Conference, Brazil</t>
  </si>
  <si>
    <t>contato@riomusicconference.com.br</t>
  </si>
  <si>
    <t>Wilian Kraupp</t>
  </si>
  <si>
    <t>Wilian,</t>
  </si>
  <si>
    <t>contato@wiliankraupp.com</t>
  </si>
  <si>
    <t>Orbmag</t>
  </si>
  <si>
    <t>contribute@orbmag.com</t>
  </si>
  <si>
    <t>Contribute,</t>
  </si>
  <si>
    <t>La Releve</t>
  </si>
  <si>
    <t xml:space="preserve">Corentin, </t>
  </si>
  <si>
    <t>corentin@gaazol.fr</t>
  </si>
  <si>
    <t>Pattern Drama</t>
  </si>
  <si>
    <t>corey@touchofclassrecords.com</t>
  </si>
  <si>
    <t>Medusa Lounge, LA</t>
  </si>
  <si>
    <t>corporate@medusaloungela.com</t>
  </si>
  <si>
    <t>Alongside-Artists (Artist agency)</t>
  </si>
  <si>
    <t>cosmin@alongside-artists.com</t>
  </si>
  <si>
    <t>Cozzy D</t>
  </si>
  <si>
    <t>Cozzy,</t>
  </si>
  <si>
    <t>cozzy.d@lower-east.com</t>
  </si>
  <si>
    <t>The BPM Festival</t>
  </si>
  <si>
    <t>craig@thebpmfestival.com</t>
  </si>
  <si>
    <t>craig@theweirdandthewonderful.com</t>
  </si>
  <si>
    <t>Crazy P</t>
  </si>
  <si>
    <t>crazypmusic@btinternet.com</t>
  </si>
  <si>
    <t>Nas (label)</t>
  </si>
  <si>
    <t xml:space="preserve">Nas, </t>
  </si>
  <si>
    <t>create@massappeal.com</t>
  </si>
  <si>
    <t>paradise box (crimes of the future)</t>
  </si>
  <si>
    <t xml:space="preserve">Scott and Tim, </t>
  </si>
  <si>
    <t>crimes@email.com</t>
  </si>
  <si>
    <t>Criss Source</t>
  </si>
  <si>
    <t xml:space="preserve">Criss, </t>
  </si>
  <si>
    <t>criss@criss-source.com</t>
  </si>
  <si>
    <t>RT Agency (Cristiana Votta)</t>
  </si>
  <si>
    <t>Cristiana,</t>
  </si>
  <si>
    <t>cristiana@rt-agency.com</t>
  </si>
  <si>
    <t>cristiano@mixmag.com.br</t>
  </si>
  <si>
    <t>cristina@groove.de</t>
  </si>
  <si>
    <t>Sound head</t>
  </si>
  <si>
    <t>Csab,</t>
  </si>
  <si>
    <t>csab@soundhead.hu</t>
  </si>
  <si>
    <t xml:space="preserve">Curtis, </t>
  </si>
  <si>
    <t>curtis.sharkey@ldcommunications.co.uk</t>
  </si>
  <si>
    <t>Virginradio</t>
  </si>
  <si>
    <t>cynthia.mambaou@virginradio.fr</t>
  </si>
  <si>
    <t>Cynthia.Mambaou,</t>
  </si>
  <si>
    <t>Moon Beam Records</t>
  </si>
  <si>
    <t>Cyril &amp; Vincent,</t>
  </si>
  <si>
    <t>cyril@moonbeamrecord.com</t>
  </si>
  <si>
    <t>Soundhead</t>
  </si>
  <si>
    <t>Czimtom,</t>
  </si>
  <si>
    <t>czimtom@soundhead.hu</t>
  </si>
  <si>
    <t>Polskieradio</t>
  </si>
  <si>
    <t>czworka@polskieradio.pl</t>
  </si>
  <si>
    <t>Czworka,</t>
  </si>
  <si>
    <t>Danton Eeprom (InFine)</t>
  </si>
  <si>
    <t>Dantiez,</t>
  </si>
  <si>
    <t>d@dantoneeprom.com</t>
  </si>
  <si>
    <t>Daiki Toshima</t>
  </si>
  <si>
    <t>daiki@djmag.jp</t>
  </si>
  <si>
    <t>Daiki,</t>
  </si>
  <si>
    <t>Daisy Magaña</t>
  </si>
  <si>
    <t>daisy.magana@6amgroup.com</t>
  </si>
  <si>
    <t>Daisy,</t>
  </si>
  <si>
    <t>Qu junktions</t>
  </si>
  <si>
    <t>daisy@qujunktions.com</t>
  </si>
  <si>
    <t>Dako Gnjato, Cologne</t>
  </si>
  <si>
    <t xml:space="preserve">Dako, </t>
  </si>
  <si>
    <t>dako@seltsamesverhalten.de</t>
  </si>
  <si>
    <t>dale@dalemiddleton.co.uk</t>
  </si>
  <si>
    <t>dalline@syncrophone.fr</t>
  </si>
  <si>
    <t>Timid Boy</t>
  </si>
  <si>
    <t>Timid,</t>
  </si>
  <si>
    <t>damien.almira@free.fr</t>
  </si>
  <si>
    <t>Bang &amp; Olufsen</t>
  </si>
  <si>
    <t>David Morris</t>
  </si>
  <si>
    <t>damo@bang-olufsen.dk</t>
  </si>
  <si>
    <t>Dan Prince</t>
  </si>
  <si>
    <t>dan@theushuaiamagazine.com</t>
  </si>
  <si>
    <t>Dan Formless</t>
  </si>
  <si>
    <t>danformless@hoxton.fm</t>
  </si>
  <si>
    <t>Somethin else</t>
  </si>
  <si>
    <t>dan.moss@somethinelse.com</t>
  </si>
  <si>
    <t>I D</t>
  </si>
  <si>
    <t>dan.wilkinson@i-d.co</t>
  </si>
  <si>
    <t>Dan.Wilkinson,</t>
  </si>
  <si>
    <t>Circular Jaw</t>
  </si>
  <si>
    <t>dan@eminentagency.co.uk</t>
  </si>
  <si>
    <t>Green Man</t>
  </si>
  <si>
    <t>dan@greenman.net</t>
  </si>
  <si>
    <t>dan@letitroll.cz</t>
  </si>
  <si>
    <t>Dan Solo</t>
  </si>
  <si>
    <t>dan@mixlefun.com</t>
  </si>
  <si>
    <t>dan@soundchanneluk.com</t>
  </si>
  <si>
    <t>dangray@getinvolvedltd.com</t>
  </si>
  <si>
    <t>All Nights Artists (Louis Osbourne)</t>
  </si>
  <si>
    <t>Danial,</t>
  </si>
  <si>
    <t>danial@allnightartists.com</t>
  </si>
  <si>
    <t>daniel@clubber-mag.com</t>
  </si>
  <si>
    <t>Open Lab Radio (Daniel Weiss)</t>
  </si>
  <si>
    <t>daniel@openlab.fm</t>
  </si>
  <si>
    <t>daniel@dummymag.com</t>
  </si>
  <si>
    <t>Mofo</t>
  </si>
  <si>
    <t>daniel.mcmillan@mona.net.au</t>
  </si>
  <si>
    <t>Grand Rivage</t>
  </si>
  <si>
    <t>daniel@dernierwhisky.com</t>
  </si>
  <si>
    <t>GLOAM - Daniel Stroes</t>
  </si>
  <si>
    <t>GLOAM - Daniel,</t>
  </si>
  <si>
    <t>daniel@gloam.nl</t>
  </si>
  <si>
    <t>Maaya, Berlin</t>
  </si>
  <si>
    <t>daniel@haubentaucher.me</t>
  </si>
  <si>
    <t>Hive Club (Daniel)</t>
  </si>
  <si>
    <t>daniel@hiveclub.ch</t>
  </si>
  <si>
    <t>House Artists &amp; Cheeky Bookings</t>
  </si>
  <si>
    <t>daniel@houseartists.ch</t>
  </si>
  <si>
    <t>Magdalena (closed)</t>
  </si>
  <si>
    <t>daniel@magdalena-berlin.com</t>
  </si>
  <si>
    <t>Danilo Schneider</t>
  </si>
  <si>
    <t xml:space="preserve">Danilo, </t>
  </si>
  <si>
    <t>danilo@enough-music.com</t>
  </si>
  <si>
    <t>Elastic artists</t>
  </si>
  <si>
    <t>danny@elasticartists.net</t>
  </si>
  <si>
    <t>Danny Daily Rave</t>
  </si>
  <si>
    <t>danny@thedailyrave.co.uk</t>
  </si>
  <si>
    <t>Palliate</t>
  </si>
  <si>
    <t>dano@palliatemusic.com</t>
  </si>
  <si>
    <t>Danush</t>
  </si>
  <si>
    <t xml:space="preserve">Danush, </t>
  </si>
  <si>
    <t>danushmusic@libero.it</t>
  </si>
  <si>
    <t>Playy Magazine</t>
  </si>
  <si>
    <t>daphne.gliden@theplayground.co.uk</t>
  </si>
  <si>
    <t>Daphne,</t>
  </si>
  <si>
    <t>darko@doornroosje.nl</t>
  </si>
  <si>
    <t>Wolfskuil records</t>
  </si>
  <si>
    <t>darko@wolfskuilrecords.com</t>
  </si>
  <si>
    <t xml:space="preserve">Darragh, </t>
  </si>
  <si>
    <t>darragh@tidalagency.com</t>
  </si>
  <si>
    <t>Underworld (Darren Emerson)</t>
  </si>
  <si>
    <t>darren@underwaterrecords.com</t>
  </si>
  <si>
    <t>Leitkultur</t>
  </si>
  <si>
    <t>dasleitkulturprojekt@gmail.com</t>
  </si>
  <si>
    <t xml:space="preserve">Daten, </t>
  </si>
  <si>
    <t>datenschutz@pollerwiesen.org</t>
  </si>
  <si>
    <t>SMAG Sun Dance Festival, Germany</t>
  </si>
  <si>
    <t>datenschutzanfrage@lugana-entertainment.de</t>
  </si>
  <si>
    <t>Open Lab (Dave Bianchi)</t>
  </si>
  <si>
    <t>dave@openlab.fm</t>
  </si>
  <si>
    <t>dave@actioncow.com</t>
  </si>
  <si>
    <t>dave@carbongalway.ie</t>
  </si>
  <si>
    <t>Dave Spoon</t>
  </si>
  <si>
    <t>dave@davespoon.co.uk</t>
  </si>
  <si>
    <t>Chapter</t>
  </si>
  <si>
    <t>dave@partymalta.com</t>
  </si>
  <si>
    <t>Dave Aju</t>
  </si>
  <si>
    <t>daveaju@earthlink.net</t>
  </si>
  <si>
    <t>Coda Agency</t>
  </si>
  <si>
    <t>daveb@codaagency.com</t>
  </si>
  <si>
    <t>Dave Hang</t>
  </si>
  <si>
    <t>davehang@mateibz.com</t>
  </si>
  <si>
    <t>Dave Storm</t>
  </si>
  <si>
    <t>davestorm@ceremonyrecords.com</t>
  </si>
  <si>
    <t>David Moreno</t>
  </si>
  <si>
    <t>davidmoreno@ibizaglobalradio.com</t>
  </si>
  <si>
    <t>David Turner</t>
  </si>
  <si>
    <t>dave@mixmagmedia.com</t>
  </si>
  <si>
    <t>davidt@mixmag.net</t>
  </si>
  <si>
    <t>Skiddle</t>
  </si>
  <si>
    <t>davidb@skiddle.com</t>
  </si>
  <si>
    <t>david.c@brunch-in.com</t>
  </si>
  <si>
    <t>david@codaagency.com</t>
  </si>
  <si>
    <t>Equation Festival, Vietnam</t>
  </si>
  <si>
    <t>david@equation-agency.com</t>
  </si>
  <si>
    <t>I Love Deep, Romania</t>
  </si>
  <si>
    <t>david@ilovedeep.hu</t>
  </si>
  <si>
    <t>Labyrinth bookings</t>
  </si>
  <si>
    <t>david@labyrinthbookings.com</t>
  </si>
  <si>
    <t>Nomadique Music Cape Town</t>
  </si>
  <si>
    <t>Nomadique,</t>
  </si>
  <si>
    <t>david@nomadiqmusic.com</t>
  </si>
  <si>
    <t>Djebali</t>
  </si>
  <si>
    <t>david@omenmanagement.com</t>
  </si>
  <si>
    <t>DJ Rolando</t>
  </si>
  <si>
    <t>david@shinemgmt.com</t>
  </si>
  <si>
    <t>David Akosim</t>
  </si>
  <si>
    <t>davidakosim@resonatesounds.com</t>
  </si>
  <si>
    <t>davide@baalsaal.com</t>
  </si>
  <si>
    <t>Alphr</t>
  </si>
  <si>
    <t>davidf@pcpro.co.uk</t>
  </si>
  <si>
    <t>David Jones</t>
  </si>
  <si>
    <t>davidjones@plus39group.com</t>
  </si>
  <si>
    <t>Der Zoo, Cali</t>
  </si>
  <si>
    <t>davidv107@hotmail.com</t>
  </si>
  <si>
    <t>davy@crackmagazine.net</t>
  </si>
  <si>
    <t>Davy,</t>
  </si>
  <si>
    <t>down_under</t>
  </si>
  <si>
    <t>davy@downundermusic.eu</t>
  </si>
  <si>
    <t>Darren Emerson</t>
  </si>
  <si>
    <t>dazemerson@mac.com</t>
  </si>
  <si>
    <t>DC310</t>
  </si>
  <si>
    <t xml:space="preserve">DC, </t>
  </si>
  <si>
    <t>dc.tresdiez@facebook.com</t>
  </si>
  <si>
    <t>Freaky Deaky Festival, IT</t>
  </si>
  <si>
    <t>ddicker@reactpresents.com</t>
  </si>
  <si>
    <t>Hyponik</t>
  </si>
  <si>
    <t>declan@hyponik.com</t>
  </si>
  <si>
    <t>Village underground, London</t>
  </si>
  <si>
    <t>Declan</t>
  </si>
  <si>
    <t>declan@villageunderground.co.uk</t>
  </si>
  <si>
    <t>deeditorial@i-d.co</t>
  </si>
  <si>
    <t>Deeditorial,</t>
  </si>
  <si>
    <t>Dee Montero</t>
  </si>
  <si>
    <t xml:space="preserve">Dee, </t>
  </si>
  <si>
    <t>deemonteromusic@mail.com</t>
  </si>
  <si>
    <t>Mixmagmedia</t>
  </si>
  <si>
    <t>deforrest@mixmagmedia.com</t>
  </si>
  <si>
    <t>Deforrest,</t>
  </si>
  <si>
    <t>DJ Haus (Unknown to the Unknown)</t>
  </si>
  <si>
    <t xml:space="preserve">Haus, </t>
  </si>
  <si>
    <t>deleted16262@inflyteap.com</t>
  </si>
  <si>
    <t>DELUSIONAL</t>
  </si>
  <si>
    <t>delusional_lab@hotmail.com</t>
  </si>
  <si>
    <t>Baxtown Records</t>
  </si>
  <si>
    <t>demo@baxtown.com</t>
  </si>
  <si>
    <t>Club mood vibes (Leipzig)</t>
  </si>
  <si>
    <t>demo@clubmoodvibes.de</t>
  </si>
  <si>
    <t>Rokum Records</t>
  </si>
  <si>
    <t>demo@rokumrecords.com</t>
  </si>
  <si>
    <t>Techno Die Recordings</t>
  </si>
  <si>
    <t>Arnau,</t>
  </si>
  <si>
    <t>demos-recordings@technodie.com</t>
  </si>
  <si>
    <t>Bóreos Records</t>
  </si>
  <si>
    <t>demos@boreosrecords.com</t>
  </si>
  <si>
    <t>Denis / Soultape / Haze label</t>
  </si>
  <si>
    <t>demos@hazerecords.com</t>
  </si>
  <si>
    <t>Ben Rau (Inkalmeta)</t>
  </si>
  <si>
    <t>demos@inkalmeta.com</t>
  </si>
  <si>
    <t>Lost records</t>
  </si>
  <si>
    <t>demos@lostrecords.co.uk</t>
  </si>
  <si>
    <t>Manuka Records</t>
  </si>
  <si>
    <t>Hypho and Amadeo,</t>
  </si>
  <si>
    <t>demos@manukarecords.com</t>
  </si>
  <si>
    <t>Regith Records</t>
  </si>
  <si>
    <t>demos@regithrecords.com</t>
  </si>
  <si>
    <t>Dexter Kane</t>
  </si>
  <si>
    <t>Dexter,</t>
  </si>
  <si>
    <t>demos@shadowsanctuary.com</t>
  </si>
  <si>
    <t>sumision records</t>
  </si>
  <si>
    <t>demos@sumisiongroup.com</t>
  </si>
  <si>
    <t>Yokai Recordings</t>
  </si>
  <si>
    <t>J.Sanchez &amp; Rosana,</t>
  </si>
  <si>
    <t>demos@yokairecordings.com</t>
  </si>
  <si>
    <t>Milton Bradley</t>
  </si>
  <si>
    <t>denise@meanwhile.nl</t>
  </si>
  <si>
    <t>Dennis Jahns</t>
  </si>
  <si>
    <t>dennis@influenza-music.com</t>
  </si>
  <si>
    <t>Journey To Tarab</t>
  </si>
  <si>
    <t>der.wish@journeytotarab.at</t>
  </si>
  <si>
    <t>Electronicbeats</t>
  </si>
  <si>
    <t>derek.opperman@electronicbeats.net</t>
  </si>
  <si>
    <t>Derek,</t>
  </si>
  <si>
    <t>desiree@insomniac.com</t>
  </si>
  <si>
    <t>Destructo</t>
  </si>
  <si>
    <t>Gary</t>
  </si>
  <si>
    <t>destructohard@gmail.com</t>
  </si>
  <si>
    <t>deviation@benjib.com</t>
  </si>
  <si>
    <t>df@objektivity.com</t>
  </si>
  <si>
    <t>Russian Standard</t>
  </si>
  <si>
    <t>Denis Glukhov</t>
  </si>
  <si>
    <t>DGlukhov@russianstandard.com</t>
  </si>
  <si>
    <t>DHF, Leipzig (closed)</t>
  </si>
  <si>
    <t>dhfleipzig@googlemail.com</t>
  </si>
  <si>
    <t>Diamonds Productions</t>
  </si>
  <si>
    <t>diamondsproductionscolombia@gmail.com</t>
  </si>
  <si>
    <t>Cumac Booking (Tech house)</t>
  </si>
  <si>
    <t>diego@cumacbookings.com</t>
  </si>
  <si>
    <t>Be9 Music (Mannheim)</t>
  </si>
  <si>
    <t>Dieter,</t>
  </si>
  <si>
    <t>dieter@be9music.com</t>
  </si>
  <si>
    <t>digital@massappeal.com</t>
  </si>
  <si>
    <t>Dj Dimitri</t>
  </si>
  <si>
    <t>Dimas,</t>
  </si>
  <si>
    <t>dimitri@lowendcommunity.com</t>
  </si>
  <si>
    <t>DiMO (BG)</t>
  </si>
  <si>
    <t>dimobg@worldumusic.com</t>
  </si>
  <si>
    <t>Diogo Pestana</t>
  </si>
  <si>
    <t>diogo@therippleco.com</t>
  </si>
  <si>
    <t>dixon@innercityvisions.com</t>
  </si>
  <si>
    <t>DJ Space</t>
  </si>
  <si>
    <t>Thamsanqa,</t>
  </si>
  <si>
    <t>dj_space@interia.eu</t>
  </si>
  <si>
    <t>Alejo Galvez</t>
  </si>
  <si>
    <t xml:space="preserve">Alejo, </t>
  </si>
  <si>
    <t>djalejogalvez@hotmail.com</t>
  </si>
  <si>
    <t>djali@shaw.ca</t>
  </si>
  <si>
    <t>Andre Plati,</t>
  </si>
  <si>
    <t>djandreplati@hotmail.com</t>
  </si>
  <si>
    <t>djbehrouz@earthlink.net</t>
  </si>
  <si>
    <t>djeff</t>
  </si>
  <si>
    <t xml:space="preserve">Djeff, </t>
  </si>
  <si>
    <t>djeff@djeffafrozila.com</t>
  </si>
  <si>
    <t>Dj Djeff</t>
  </si>
  <si>
    <t>djeffgeral@djdjeff.com</t>
  </si>
  <si>
    <t>djfranckroger@noos.fr</t>
  </si>
  <si>
    <t>djjohnywhite@gmail.com</t>
  </si>
  <si>
    <t>Max Herbert</t>
  </si>
  <si>
    <t>djmaxherbert@gmail.com</t>
  </si>
  <si>
    <t>Uncle Milty (Chicago)</t>
  </si>
  <si>
    <t>Uncle,</t>
  </si>
  <si>
    <t>djmiltyevans@hotmail.com</t>
  </si>
  <si>
    <t>djmrstyles@facebook.com</t>
  </si>
  <si>
    <t>nukier</t>
  </si>
  <si>
    <t>Nukier</t>
  </si>
  <si>
    <t>djnukier@blastsessions.com</t>
  </si>
  <si>
    <t>DJ Phuturw</t>
  </si>
  <si>
    <t>djphuture@phutureent.com</t>
  </si>
  <si>
    <t>Pasta Boys</t>
  </si>
  <si>
    <t>djrame@pastaboys.com</t>
  </si>
  <si>
    <t>Dj Sabo</t>
  </si>
  <si>
    <t>djsabo@solselectas.com</t>
  </si>
  <si>
    <t>MUTENOISE</t>
  </si>
  <si>
    <t>djsasharichie@yandex.ru</t>
  </si>
  <si>
    <t>djtargetmusic@gmail.com</t>
  </si>
  <si>
    <t>Djuma Soundsystem</t>
  </si>
  <si>
    <t>djumasoundsystempromo@yahoo.com</t>
  </si>
  <si>
    <t>DJ Wool</t>
  </si>
  <si>
    <t>Wool,</t>
  </si>
  <si>
    <t>djwool@plantmusic.com</t>
  </si>
  <si>
    <t>Downtown music gallery</t>
  </si>
  <si>
    <t>dmg@downtownmusicgallery.com</t>
  </si>
  <si>
    <t>do-not-reply@topspinmedia.com</t>
  </si>
  <si>
    <t xml:space="preserve">Dolan, </t>
  </si>
  <si>
    <t>dolan@electricminds.co.uk</t>
  </si>
  <si>
    <t>Earth Agency</t>
  </si>
  <si>
    <t>Dom,</t>
  </si>
  <si>
    <t>dom@earth-agency.com</t>
  </si>
  <si>
    <t>IMS</t>
  </si>
  <si>
    <t>dom@internationalmusicsummit.com</t>
  </si>
  <si>
    <t>ATCK_Berlin</t>
  </si>
  <si>
    <t>domenec@stilvortalent.de</t>
  </si>
  <si>
    <t>Kessel Vale</t>
  </si>
  <si>
    <t>dominik@revolteabsurd.de</t>
  </si>
  <si>
    <t xml:space="preserve">Dom K, </t>
  </si>
  <si>
    <t>domk@plantmusic.com</t>
  </si>
  <si>
    <t>donaldhau@mixmag.net</t>
  </si>
  <si>
    <t>Donations Records</t>
  </si>
  <si>
    <t>donationsproject@gmail.com</t>
  </si>
  <si>
    <t>Donelle Kosch</t>
  </si>
  <si>
    <t>donelle@thecollectivestudio.co</t>
  </si>
  <si>
    <t>The Collective Studio (Donelle Kosch)</t>
  </si>
  <si>
    <t>DONT HOLD BACK</t>
  </si>
  <si>
    <t>dontholdbackberlin@gmail.com</t>
  </si>
  <si>
    <t>Lost in Ether</t>
  </si>
  <si>
    <t>dorota@lostinether.pl</t>
  </si>
  <si>
    <t xml:space="preserve">Dorota, </t>
  </si>
  <si>
    <t>Coda Agency (Nic Fanciulli)</t>
  </si>
  <si>
    <t>Doug,</t>
  </si>
  <si>
    <t>doug@codaagency.com</t>
  </si>
  <si>
    <t>doug@phantasysound.co.uk</t>
  </si>
  <si>
    <t>Dr Nojoke</t>
  </si>
  <si>
    <t>Bogdan</t>
  </si>
  <si>
    <t>Dr.Nojoke@destroyallmonsters.audio</t>
  </si>
  <si>
    <t>SXM Festival, Caribbean</t>
  </si>
  <si>
    <t xml:space="preserve">Driss, </t>
  </si>
  <si>
    <t>driss@sxmusicfestival.com</t>
  </si>
  <si>
    <t>dserranomusic@icloud.com</t>
  </si>
  <si>
    <t>Dub Collective Recordings</t>
  </si>
  <si>
    <t>dubcollectiverecordings @ gmail.com</t>
  </si>
  <si>
    <t>Funk d void</t>
  </si>
  <si>
    <t>duboisfunkdvoid@me.com</t>
  </si>
  <si>
    <t>QUEST MUSIC FESTIVAL, Vietnam</t>
  </si>
  <si>
    <t>duckett@puchnation.com</t>
  </si>
  <si>
    <t>Dudley,</t>
  </si>
  <si>
    <t>dudley@back2thefuture.eu</t>
  </si>
  <si>
    <t xml:space="preserve">Dulcie, </t>
  </si>
  <si>
    <t>dulcie@boomtownfair.co.uk</t>
  </si>
  <si>
    <t>Duncan JA Dick</t>
  </si>
  <si>
    <t>duncan@mixmagmedia.com</t>
  </si>
  <si>
    <t xml:space="preserve">Duncan, </t>
  </si>
  <si>
    <t>duncan@subrosaclub.com</t>
  </si>
  <si>
    <t>One house</t>
  </si>
  <si>
    <t>dylan@onehouse.com</t>
  </si>
  <si>
    <t>dylan@onehouseartists.com</t>
  </si>
  <si>
    <t>Life festival, Ireland (email bounced)</t>
  </si>
  <si>
    <t>dylan@otherpeopleplace.com</t>
  </si>
  <si>
    <t>Lee</t>
  </si>
  <si>
    <t>dynomite8@gmail.com</t>
  </si>
  <si>
    <t>APO Management</t>
  </si>
  <si>
    <t>e_vega@apomanagement.com</t>
  </si>
  <si>
    <t>Villette Sonique Festival, France</t>
  </si>
  <si>
    <t>e.blanchot@villette.com</t>
  </si>
  <si>
    <t>Thewordmagazine</t>
  </si>
  <si>
    <t>e.vergels@thewordmagazine.com</t>
  </si>
  <si>
    <t>E.Vergels,</t>
  </si>
  <si>
    <t>Ernesto Ferreyra (Cadenza)</t>
  </si>
  <si>
    <t xml:space="preserve">Ernesto, </t>
  </si>
  <si>
    <t>eaferreya@gmail.com</t>
  </si>
  <si>
    <t>Early Reflex</t>
  </si>
  <si>
    <t>earlyreflexearly@gmail</t>
  </si>
  <si>
    <t>hugh mane (adult contemporary)</t>
  </si>
  <si>
    <t>easylistening@adultcontemporary.org</t>
  </si>
  <si>
    <t>Ed Hill</t>
  </si>
  <si>
    <t>ed_hill@be-at.tv</t>
  </si>
  <si>
    <t>Pacha Club, USA</t>
  </si>
  <si>
    <t>eddie@pachany.com</t>
  </si>
  <si>
    <t>Eddie Richards</t>
  </si>
  <si>
    <t>eddiepromos@gmail.com</t>
  </si>
  <si>
    <t>Editorial Team</t>
  </si>
  <si>
    <t>editorial@mrafterparty.com</t>
  </si>
  <si>
    <t>Editorial,</t>
  </si>
  <si>
    <t>Editorial Thefader Com</t>
  </si>
  <si>
    <t>editorial@thefader.com</t>
  </si>
  <si>
    <t>editorial@djmagasia.com</t>
  </si>
  <si>
    <t>Jajaja Music</t>
  </si>
  <si>
    <t>editorial@jajajamusic.com</t>
  </si>
  <si>
    <t>The TwentyOne (all genres)</t>
  </si>
  <si>
    <t>editorial@twentyonemag.com</t>
  </si>
  <si>
    <t>LG Corporation</t>
  </si>
  <si>
    <t>Donna-Marie Evans</t>
  </si>
  <si>
    <t>edonnamarie@lg.com</t>
  </si>
  <si>
    <t>edouard@mixmag.net</t>
  </si>
  <si>
    <t>Edouard,</t>
  </si>
  <si>
    <t>yakazi.net</t>
  </si>
  <si>
    <t>Edu,</t>
  </si>
  <si>
    <t>edu@yakazi.net</t>
  </si>
  <si>
    <t xml:space="preserve">Eduard, </t>
  </si>
  <si>
    <t>eduard@ekko.nl</t>
  </si>
  <si>
    <t>DJ Mag ES (Artist charts, reviews, alsbum reviews)</t>
  </si>
  <si>
    <t>eduardo@palnorte.com.mx</t>
  </si>
  <si>
    <t xml:space="preserve">E, </t>
  </si>
  <si>
    <t>EFernandez@defected.com</t>
  </si>
  <si>
    <t>DJ Mag ES (Ekai)</t>
  </si>
  <si>
    <t>ekai@djmag.es</t>
  </si>
  <si>
    <t xml:space="preserve">EkaI, </t>
  </si>
  <si>
    <t>Eneida Kotsani</t>
  </si>
  <si>
    <t>ekotsani@lg.com</t>
  </si>
  <si>
    <t>El Choop</t>
  </si>
  <si>
    <t>el.choop@mail.com</t>
  </si>
  <si>
    <t>Elaine (Jiayin) Bao</t>
  </si>
  <si>
    <t>Elaine.Bao@loreal.com</t>
  </si>
  <si>
    <t>Elaine Ela</t>
  </si>
  <si>
    <t xml:space="preserve">Elaine, </t>
  </si>
  <si>
    <t>elaine@clashclub.com.br</t>
  </si>
  <si>
    <t>Field manuvers</t>
  </si>
  <si>
    <t>Ele@fieldmanuvers.com</t>
  </si>
  <si>
    <t>Akbal Music</t>
  </si>
  <si>
    <t>elena_bookings@akbalmusic.com</t>
  </si>
  <si>
    <t>Elie Eidelman</t>
  </si>
  <si>
    <t xml:space="preserve">Elie, </t>
  </si>
  <si>
    <t>elie@sweatlodgeagency.com</t>
  </si>
  <si>
    <t>Resident advisor</t>
  </si>
  <si>
    <t>elissa@residentadvisor.net</t>
  </si>
  <si>
    <t>Elissa,</t>
  </si>
  <si>
    <t>Allen Heath</t>
  </si>
  <si>
    <t>ella.mcclary@allen-heath.com</t>
  </si>
  <si>
    <t>Elle@ibiza-spotlight.com</t>
  </si>
  <si>
    <t>Stealthmanagement</t>
  </si>
  <si>
    <t>Elleclark,</t>
  </si>
  <si>
    <t>elleclark@stealthmanagement.net</t>
  </si>
  <si>
    <t>Elliott,</t>
  </si>
  <si>
    <t>Elliott@eands.org</t>
  </si>
  <si>
    <t>Ellis Diggins</t>
  </si>
  <si>
    <t>ellis.diggins@nastygal.com</t>
  </si>
  <si>
    <t>Wonderlandmagazine</t>
  </si>
  <si>
    <t>Elly@wonderlandmagazine.com</t>
  </si>
  <si>
    <t>Elly,</t>
  </si>
  <si>
    <t>Emch</t>
  </si>
  <si>
    <t>Emch,</t>
  </si>
  <si>
    <t>emch@subatomicsound.com</t>
  </si>
  <si>
    <t>Bimini records</t>
  </si>
  <si>
    <t>emericdally@biminirecords.com</t>
  </si>
  <si>
    <t>Fade to Zaire</t>
  </si>
  <si>
    <t>emil@xrayhorse.co.uk</t>
  </si>
  <si>
    <t>PRJCT Music Festival, Netherlands</t>
  </si>
  <si>
    <t>emily@ea-events.com</t>
  </si>
  <si>
    <t>emily@elementsfest.us</t>
  </si>
  <si>
    <t>emily@verdigrismanagement.com</t>
  </si>
  <si>
    <t>Emma Elsdon</t>
  </si>
  <si>
    <t>Emma.Elsdon@virginmoney.com</t>
  </si>
  <si>
    <t>emma.segal@somethinelse.com</t>
  </si>
  <si>
    <t>Amonly (Sian)</t>
  </si>
  <si>
    <t>emma@amonly.com</t>
  </si>
  <si>
    <t>Forgotten Fields</t>
  </si>
  <si>
    <t>emma@forgottenfields.co.uk</t>
  </si>
  <si>
    <t>Gaika</t>
  </si>
  <si>
    <t>Gaika,</t>
  </si>
  <si>
    <t>endlessloveshow@gaika.co</t>
  </si>
  <si>
    <t>Enfrente</t>
  </si>
  <si>
    <t>enfrente.events@gmail.com</t>
  </si>
  <si>
    <t>Eniz@rinse.fm</t>
  </si>
  <si>
    <t>Heads With Tales</t>
  </si>
  <si>
    <t>enquiries@headswithtales.com</t>
  </si>
  <si>
    <t>Wide Skies &amp; Butterflies, UK</t>
  </si>
  <si>
    <t>enquiries@wideskiesfestival.co.uk</t>
  </si>
  <si>
    <t>Kristofferson Kristofferson</t>
  </si>
  <si>
    <t>enquiry@kristoffersonrecords.com</t>
  </si>
  <si>
    <t>Sonar (Enrichetta Cardinale)</t>
  </si>
  <si>
    <t>Enrichetta,</t>
  </si>
  <si>
    <t>enrichetta@sonar.es</t>
  </si>
  <si>
    <t>Alataj (Enrico Cherbino)</t>
  </si>
  <si>
    <t>media@alataj.com.br</t>
  </si>
  <si>
    <t>Enrico,</t>
  </si>
  <si>
    <t>Enrico Cherbino</t>
  </si>
  <si>
    <t>enrico@beatsnlights.com.br</t>
  </si>
  <si>
    <t>Elefant</t>
  </si>
  <si>
    <t>eric@kulturkartellet.no</t>
  </si>
  <si>
    <t>Layer 909</t>
  </si>
  <si>
    <t>Eric</t>
  </si>
  <si>
    <t>eric@layer909.com</t>
  </si>
  <si>
    <t>Tao Festival, Thailand</t>
  </si>
  <si>
    <t>eric@taofestival.com</t>
  </si>
  <si>
    <t>Sound Influencers 9CEO)</t>
  </si>
  <si>
    <t>eric@thechefmusic.com</t>
  </si>
  <si>
    <t>Alex Neri (Laterra management)</t>
  </si>
  <si>
    <t>Erica,</t>
  </si>
  <si>
    <t>erica@laterramanagement.com</t>
  </si>
  <si>
    <t>erin@thecolumbogroup.com</t>
  </si>
  <si>
    <t>Previous client</t>
  </si>
  <si>
    <t>Ernest Kallinijn</t>
  </si>
  <si>
    <t>ernyernyamericanboy@gmail.com</t>
  </si>
  <si>
    <t>Eroica Events</t>
  </si>
  <si>
    <t>eroicaevent@gmail.com</t>
  </si>
  <si>
    <t>Erwan@mm</t>
  </si>
  <si>
    <t>Erwan</t>
  </si>
  <si>
    <t>erwan@massoneriaminimale.com</t>
  </si>
  <si>
    <t xml:space="preserve">Eryk, </t>
  </si>
  <si>
    <t>eryk.puczek@insomniac.com</t>
  </si>
  <si>
    <t>Jake Dubconscious</t>
  </si>
  <si>
    <t>esc@shambhalamusicfestival.com</t>
  </si>
  <si>
    <t>Estmode</t>
  </si>
  <si>
    <t>Ermir,</t>
  </si>
  <si>
    <t>esmodemusic@gmail.com</t>
  </si>
  <si>
    <t>ethnikman@pm.me</t>
  </si>
  <si>
    <t>The Hacker</t>
  </si>
  <si>
    <t>etienne@voodoobookings.com</t>
  </si>
  <si>
    <t>Euge B</t>
  </si>
  <si>
    <t>eugene@rinse.fm</t>
  </si>
  <si>
    <t>Euge,</t>
  </si>
  <si>
    <t>Papaya Playa, Mexico</t>
  </si>
  <si>
    <t>eva@papayaplayaproject.com</t>
  </si>
  <si>
    <t>Love International, Tisno</t>
  </si>
  <si>
    <t>eva@thegarden.hr</t>
  </si>
  <si>
    <t>Evan Mckinney</t>
  </si>
  <si>
    <t>evan@fluxmusic.net</t>
  </si>
  <si>
    <t>Eveline Fink</t>
  </si>
  <si>
    <t>Eveline,</t>
  </si>
  <si>
    <t>eveline@enough-music.com</t>
  </si>
  <si>
    <t>Jardins Suspendus Festival, Marseille (email bounced)</t>
  </si>
  <si>
    <t>event@cercle-carre.fr</t>
  </si>
  <si>
    <t>AMafterhours</t>
  </si>
  <si>
    <t>events@aplusevent.com</t>
  </si>
  <si>
    <t>New Theory Festival/Aura 17</t>
  </si>
  <si>
    <t>events@aura17.net</t>
  </si>
  <si>
    <t>Birthdays Dalston Club, London (closed)</t>
  </si>
  <si>
    <t>events@birthdaysdalston.com</t>
  </si>
  <si>
    <t>Concise Music</t>
  </si>
  <si>
    <t>events@concisemusic.com</t>
  </si>
  <si>
    <t>Electrik Soul NYC</t>
  </si>
  <si>
    <t>events@electriksoul.nyc</t>
  </si>
  <si>
    <t>Playground Festival, Glasgow</t>
  </si>
  <si>
    <t>events@playgroundofsound.co.uk</t>
  </si>
  <si>
    <t>Detroit Swindle</t>
  </si>
  <si>
    <t>events@stromae.net</t>
  </si>
  <si>
    <t>Emery Warman</t>
  </si>
  <si>
    <t xml:space="preserve">Emery, </t>
  </si>
  <si>
    <t>ew@emerywarman.com</t>
  </si>
  <si>
    <t>Example Magazine</t>
  </si>
  <si>
    <t>info@examplemagazine.com</t>
  </si>
  <si>
    <t>Example,</t>
  </si>
  <si>
    <t>Nathalia</t>
  </si>
  <si>
    <t xml:space="preserve">Nathalia, </t>
  </si>
  <si>
    <t>experimetntintrinsic@gmail.com</t>
  </si>
  <si>
    <t>F</t>
  </si>
  <si>
    <t>f.groeneveld@apenkooi.com</t>
  </si>
  <si>
    <t>Draußen ist's schöner</t>
  </si>
  <si>
    <t xml:space="preserve">F, </t>
  </si>
  <si>
    <t>f.kawka@cap-events.de</t>
  </si>
  <si>
    <t>Bootshaus</t>
  </si>
  <si>
    <t>fabian.thylmann@cannamedical.de</t>
  </si>
  <si>
    <t>fabian@frontback.me</t>
  </si>
  <si>
    <t>fabio@nightaffair-productions.com</t>
  </si>
  <si>
    <t>fabrice.gadeau@rexclub.com</t>
  </si>
  <si>
    <t>Cocoricò, Riccione</t>
  </si>
  <si>
    <t>fabrizio.demeis@cocorico.it</t>
  </si>
  <si>
    <t>Fabrizio@ibizamusicartists.com</t>
  </si>
  <si>
    <t>Hustlepr</t>
  </si>
  <si>
    <t>fallon@hustlepr.com</t>
  </si>
  <si>
    <t>family@familydisco.es</t>
  </si>
  <si>
    <t>Farrél Boussir</t>
  </si>
  <si>
    <t xml:space="preserve">Boussir, </t>
  </si>
  <si>
    <t>farrel.boussir@hcpspirit.com</t>
  </si>
  <si>
    <t>fbl@tsugi.fr</t>
  </si>
  <si>
    <t>Lorenz Rhode</t>
  </si>
  <si>
    <t>fbpress@lorenzrhode.de</t>
  </si>
  <si>
    <t>felicity@dummymag.com</t>
  </si>
  <si>
    <t>felix@kompakt.fm</t>
  </si>
  <si>
    <t>NTS (Fergus Mc Donald)</t>
  </si>
  <si>
    <t>fergus@ntslive.co.uk</t>
  </si>
  <si>
    <t>Fersen</t>
  </si>
  <si>
    <t>fersen@noshelterbooking.com</t>
  </si>
  <si>
    <t>Friends From Afar</t>
  </si>
  <si>
    <t>ffaldn@hoxton.fm</t>
  </si>
  <si>
    <t>Denon</t>
  </si>
  <si>
    <t>fhahn@inmusicbrands.com</t>
  </si>
  <si>
    <t>Finest Wear</t>
  </si>
  <si>
    <t>Cenzo,</t>
  </si>
  <si>
    <t>finestwear@icloud.com</t>
  </si>
  <si>
    <t>finn@rinsefm.fm</t>
  </si>
  <si>
    <t>Carat London</t>
  </si>
  <si>
    <t>Fiona Lloyd</t>
  </si>
  <si>
    <t>Fiona.Lloyd@carat.com</t>
  </si>
  <si>
    <t>Fiord</t>
  </si>
  <si>
    <t>Barton &amp; Hayden,</t>
  </si>
  <si>
    <t>fiord@fiordmusic.com</t>
  </si>
  <si>
    <t>Foehn &amp; Jerome</t>
  </si>
  <si>
    <t xml:space="preserve">Foehn, </t>
  </si>
  <si>
    <t>fj@untitled100.com</t>
  </si>
  <si>
    <t>Apoena</t>
  </si>
  <si>
    <t>flaviabavaresco@gmail.com</t>
  </si>
  <si>
    <t>Netilradio</t>
  </si>
  <si>
    <t>flora@netilradio.com</t>
  </si>
  <si>
    <t>ElectronIC Beats</t>
  </si>
  <si>
    <t>florian-stuetzer@t-online.de</t>
  </si>
  <si>
    <t>florian@iboat.eu</t>
  </si>
  <si>
    <t>Nathabes,</t>
  </si>
  <si>
    <t>Floriane</t>
  </si>
  <si>
    <t>floriane@alternative.ma</t>
  </si>
  <si>
    <t>Lucid Festival</t>
  </si>
  <si>
    <t>floris_m@lucidfestival.be</t>
  </si>
  <si>
    <t xml:space="preserve">Floyd, </t>
  </si>
  <si>
    <t>floyd@nomadiqmusic.com</t>
  </si>
  <si>
    <t>forest@surefireagency.com</t>
  </si>
  <si>
    <t>Fosfobox /</t>
  </si>
  <si>
    <t>fosfobox@fosfobox.com.br</t>
  </si>
  <si>
    <t>Xceed</t>
  </si>
  <si>
    <t>fran@xceed.me</t>
  </si>
  <si>
    <t>Fort Festival Tossa</t>
  </si>
  <si>
    <t>Franc</t>
  </si>
  <si>
    <t>franc@fortfestival.eu</t>
  </si>
  <si>
    <t>IRN Barcelona</t>
  </si>
  <si>
    <t>franc@irbcn.com</t>
  </si>
  <si>
    <t>Francesca,</t>
  </si>
  <si>
    <t>francesca@funfairmanagement.com</t>
  </si>
  <si>
    <t>francesco@stazionegauss.it</t>
  </si>
  <si>
    <t>Suburbanavenue</t>
  </si>
  <si>
    <t>francesco@suburbanavenue.com</t>
  </si>
  <si>
    <t>francesco@tomoagency.com</t>
  </si>
  <si>
    <t>Adultnapper</t>
  </si>
  <si>
    <t>francis@adultnapper.com</t>
  </si>
  <si>
    <t>K7  Francis Di Stasio</t>
  </si>
  <si>
    <t>francis@k7.com</t>
  </si>
  <si>
    <t>Club Del Sol Sunshine, Chile</t>
  </si>
  <si>
    <t>francisco@sunshine.cl</t>
  </si>
  <si>
    <t>Thelotradioc</t>
  </si>
  <si>
    <t>francois@thelotradioc.om</t>
  </si>
  <si>
    <t>sdc@tsugi.fr</t>
  </si>
  <si>
    <t>Piknic Electronik, Canada</t>
  </si>
  <si>
    <t>francois@piknicelectronik.com</t>
  </si>
  <si>
    <t>A*S*Y*S</t>
  </si>
  <si>
    <t>frankellrich@t-online.de</t>
  </si>
  <si>
    <t>Frankie Dunn</t>
  </si>
  <si>
    <t>Francesca.dunn@i-d.co</t>
  </si>
  <si>
    <t>Frankie,</t>
  </si>
  <si>
    <t>Tiumag</t>
  </si>
  <si>
    <t>frankie.piza@tiumag.com</t>
  </si>
  <si>
    <t>Frankie.Piza,</t>
  </si>
  <si>
    <t>Boss nova Civic club (email bounced)</t>
  </si>
  <si>
    <t>frankie@bossanovacivic.club</t>
  </si>
  <si>
    <t>franz_hager@hotmail.com</t>
  </si>
  <si>
    <t>Fred everything</t>
  </si>
  <si>
    <t>fred@fredeverything.com</t>
  </si>
  <si>
    <t>Sensation Festival, Czech Republic</t>
  </si>
  <si>
    <t>fred@unitedgroup.cz</t>
  </si>
  <si>
    <t xml:space="preserve">Freddie, </t>
  </si>
  <si>
    <t>freddie@elrowfamily.com</t>
  </si>
  <si>
    <t>Chanel</t>
  </si>
  <si>
    <t>Frederique Rendall</t>
  </si>
  <si>
    <t>Frederique@chanel.com</t>
  </si>
  <si>
    <t xml:space="preserve">Fredy, </t>
  </si>
  <si>
    <t>fredy@wow-recordings.com</t>
  </si>
  <si>
    <t>Berlin Mitte Institut</t>
  </si>
  <si>
    <t>fresh.meat@berlin-mitte-institut.de</t>
  </si>
  <si>
    <t>Freya Hopkins</t>
  </si>
  <si>
    <t>freya.hopkins@bbr.com</t>
  </si>
  <si>
    <t>Light My Fire</t>
  </si>
  <si>
    <t xml:space="preserve">Friedrich, </t>
  </si>
  <si>
    <t>friedrich@lightmyfiremusic.com</t>
  </si>
  <si>
    <t>Friends with NO Benefits</t>
  </si>
  <si>
    <t>friendswithnobenefitsnyc@gmail.com</t>
  </si>
  <si>
    <t>fsweeney@dancingastronaut.com</t>
  </si>
  <si>
    <t>fun@fun-1.com</t>
  </si>
  <si>
    <t>Funkagenda</t>
  </si>
  <si>
    <t>Funkagenda,</t>
  </si>
  <si>
    <t>funkagenda@mac.com</t>
  </si>
  <si>
    <t>David Chong</t>
  </si>
  <si>
    <t>funkaticus@mac.com</t>
  </si>
  <si>
    <t>Future Cosmetiq</t>
  </si>
  <si>
    <t>futurecosmetq@gmail.com</t>
  </si>
  <si>
    <t>futurefeelings@opioberlin.com</t>
  </si>
  <si>
    <t>Futurum Bar, Prague</t>
  </si>
  <si>
    <t>futurmbooking@seznam.cz</t>
  </si>
  <si>
    <t>Traxmag</t>
  </si>
  <si>
    <t>g.leguiriec@traxmag.com</t>
  </si>
  <si>
    <t>G.Leguiriec,</t>
  </si>
  <si>
    <t>Gaetano Caruana</t>
  </si>
  <si>
    <t>Gaetano,</t>
  </si>
  <si>
    <t>g@deset.info</t>
  </si>
  <si>
    <t>Gabriel Bermudes</t>
  </si>
  <si>
    <t>ga.bel@icloud.com</t>
  </si>
  <si>
    <t>Miomitric, Romania</t>
  </si>
  <si>
    <t>Gabi</t>
  </si>
  <si>
    <t>gabi@mioritmic.ro</t>
  </si>
  <si>
    <t>Gabriel Urzica</t>
  </si>
  <si>
    <t>gabriel@mrafterparty.com</t>
  </si>
  <si>
    <t>gabriel@metaphormediagroup.com</t>
  </si>
  <si>
    <t>The Vinyl Factory</t>
  </si>
  <si>
    <t>gabriela.helfet@thevinylfactory.com</t>
  </si>
  <si>
    <t>Gabriela,</t>
  </si>
  <si>
    <t>Garage, Paris</t>
  </si>
  <si>
    <t>garage@ontherocks.paris</t>
  </si>
  <si>
    <t>gardner-roy@adidas-group.com</t>
  </si>
  <si>
    <t>Joshua Brooks (Manchester) (email bounced)</t>
  </si>
  <si>
    <t xml:space="preserve">Gareth, </t>
  </si>
  <si>
    <t>gareth@joshua-brooks.co.uk</t>
  </si>
  <si>
    <t>The Daily Moo</t>
  </si>
  <si>
    <t>gareth@thedailymoo.com</t>
  </si>
  <si>
    <t>gavin@grademanagement.com</t>
  </si>
  <si>
    <t>La chinerie</t>
  </si>
  <si>
    <t>Gboy,</t>
  </si>
  <si>
    <t>gboy@lachinerie.fr</t>
  </si>
  <si>
    <t>Mximag</t>
  </si>
  <si>
    <t>geena@mximag.net</t>
  </si>
  <si>
    <t>Geena,</t>
  </si>
  <si>
    <t>Dasha Redkina</t>
  </si>
  <si>
    <t>gemma@paramountartists.com</t>
  </si>
  <si>
    <t>Swingers</t>
  </si>
  <si>
    <t>Gemma Keegan</t>
  </si>
  <si>
    <t>gemma@swingersldn.com</t>
  </si>
  <si>
    <t>Monotoon Recordings</t>
  </si>
  <si>
    <t>generalinfo@monotoon-recordings.nl</t>
  </si>
  <si>
    <t>Coco Maya Beach Club &amp; Lounge, Mexico City</t>
  </si>
  <si>
    <t>generalmanager@cocomayabeachclub.net</t>
  </si>
  <si>
    <t>gennaro@boilerroom.tv</t>
  </si>
  <si>
    <t>Joe Lewandowski</t>
  </si>
  <si>
    <t xml:space="preserve">Geoffrey, </t>
  </si>
  <si>
    <t>geoffroy.lewandowski@gmail.fr</t>
  </si>
  <si>
    <t>George G</t>
  </si>
  <si>
    <t>george_monochrome@me.com</t>
  </si>
  <si>
    <t>Be at TV (Berlin)</t>
  </si>
  <si>
    <t>george_patrick@be-at.tv</t>
  </si>
  <si>
    <t>Glitterbox / Defected</t>
  </si>
  <si>
    <t>george.pritchard@defected.com</t>
  </si>
  <si>
    <t>Nexo</t>
  </si>
  <si>
    <t>George M</t>
  </si>
  <si>
    <t>george@bitcoinstandard.bg</t>
  </si>
  <si>
    <t>Club Snafu (closed)</t>
  </si>
  <si>
    <t>george@clubsnafu.com</t>
  </si>
  <si>
    <t>george@linearartists.com</t>
  </si>
  <si>
    <t>george@resonancerecords.co.uk</t>
  </si>
  <si>
    <t>george@thebakeryberlin.com</t>
  </si>
  <si>
    <t>georgia@youredm.com</t>
  </si>
  <si>
    <t>JunkYard Golf</t>
  </si>
  <si>
    <t>Georgie Pilling</t>
  </si>
  <si>
    <t>georgie@junkyardgolfclub.co.uk</t>
  </si>
  <si>
    <t>gg@differentgrooves.com</t>
  </si>
  <si>
    <t xml:space="preserve">Georgio, </t>
  </si>
  <si>
    <t>Lisboa Dance Festival</t>
  </si>
  <si>
    <t>geral@lisboadancefestival.com</t>
  </si>
  <si>
    <t>Brunch Electronik Lisbon (also Paris / Barcelona) (email bounced)</t>
  </si>
  <si>
    <t>geral@magbe.com.pt</t>
  </si>
  <si>
    <t>Opampilifier</t>
  </si>
  <si>
    <t>geral@opamplifier.com</t>
  </si>
  <si>
    <t>PtShot Records</t>
  </si>
  <si>
    <t>geral@ptshot.com</t>
  </si>
  <si>
    <t>Together Festival Experience, Portugal</t>
  </si>
  <si>
    <t>geral@togetherexperience.pt</t>
  </si>
  <si>
    <t>Gerard Bauza</t>
  </si>
  <si>
    <t xml:space="preserve">Gerard, </t>
  </si>
  <si>
    <t>gerard@greatworksbcn.com</t>
  </si>
  <si>
    <t>gerberguy@gmail.com</t>
  </si>
  <si>
    <t>Sound boks</t>
  </si>
  <si>
    <t>Gesche Meyer</t>
  </si>
  <si>
    <t>gesche@soundboks.com</t>
  </si>
  <si>
    <t>House Of Africa</t>
  </si>
  <si>
    <t>get@theafroelectronic.com</t>
  </si>
  <si>
    <t>Headquarters, Singapore</t>
  </si>
  <si>
    <t>getlost@thecouncil.sg</t>
  </si>
  <si>
    <t>Gevo Agua</t>
  </si>
  <si>
    <t>Gevorg,</t>
  </si>
  <si>
    <t>gevorg.a@deepinyou.net</t>
  </si>
  <si>
    <t>Liaison artists</t>
  </si>
  <si>
    <t>giacomo@liaisonartists.com</t>
  </si>
  <si>
    <t>Hemisphere Agency</t>
  </si>
  <si>
    <t>Gideon,</t>
  </si>
  <si>
    <t>gideon@hemisphere.agency</t>
  </si>
  <si>
    <t>gigi.testa@neuhm.com</t>
  </si>
  <si>
    <t>gijs@vbx.nu</t>
  </si>
  <si>
    <t>Kasbah, Ibiza</t>
  </si>
  <si>
    <t>giles@AAAas.com</t>
  </si>
  <si>
    <t>gillespeterson@mac.com</t>
  </si>
  <si>
    <t>Gina Breeze</t>
  </si>
  <si>
    <t>gina@missbdj.com</t>
  </si>
  <si>
    <t>Gem Sessions</t>
  </si>
  <si>
    <t xml:space="preserve">Ginny, </t>
  </si>
  <si>
    <t>ginny@gemsessions.nl</t>
  </si>
  <si>
    <t>GINNO</t>
  </si>
  <si>
    <t xml:space="preserve">Gino, </t>
  </si>
  <si>
    <t>Ginoazuero@gmail.com</t>
  </si>
  <si>
    <t>Do Up Agency</t>
  </si>
  <si>
    <t>giorgio@doupagency.com</t>
  </si>
  <si>
    <t>giovanni.ferrari@billboard.it</t>
  </si>
  <si>
    <t xml:space="preserve">Giovanni, </t>
  </si>
  <si>
    <t>giovanni.oriani@na-zrak.com</t>
  </si>
  <si>
    <t>giovanni@mrafterparty.com</t>
  </si>
  <si>
    <t>Tech-Minimal Sound</t>
  </si>
  <si>
    <t>Tech,</t>
  </si>
  <si>
    <t>giuseppe.bedini@virgilio.it</t>
  </si>
  <si>
    <t>Gizela Lascelles</t>
  </si>
  <si>
    <t>Gizela.Lascelles@loreal.com</t>
  </si>
  <si>
    <t>Stussy</t>
  </si>
  <si>
    <t>Glen</t>
  </si>
  <si>
    <t>glen@stussy.com</t>
  </si>
  <si>
    <t>Glockworkrecords</t>
  </si>
  <si>
    <t>glockworkrecords@gmail.com</t>
  </si>
  <si>
    <t>Glow /</t>
  </si>
  <si>
    <t>glow@glowbkk.com</t>
  </si>
  <si>
    <t>Noon Artists (Reboot, Dubfire)</t>
  </si>
  <si>
    <t>gm@noonartists.com</t>
  </si>
  <si>
    <t>Bondibeachradio</t>
  </si>
  <si>
    <t>GMcaraz@bondibeachradio.com.au</t>
  </si>
  <si>
    <t>Gmcaraz,</t>
  </si>
  <si>
    <t>Atari Solutions</t>
  </si>
  <si>
    <t xml:space="preserve">Gnas, </t>
  </si>
  <si>
    <t>gnas@atari.lt</t>
  </si>
  <si>
    <t>goaclub@mclink.it</t>
  </si>
  <si>
    <t>Godmode music</t>
  </si>
  <si>
    <t>Talya,</t>
  </si>
  <si>
    <t>god@godmodemusic.com§</t>
  </si>
  <si>
    <t>goeran-meyer@t-online.de</t>
  </si>
  <si>
    <t>goldengatedisco@libero.it</t>
  </si>
  <si>
    <t>Durevie</t>
  </si>
  <si>
    <t>gonzo@durevie.fr</t>
  </si>
  <si>
    <t>Gonzo,</t>
  </si>
  <si>
    <t>Animal Trainer (HIVE, Stil Vor Talent)</t>
  </si>
  <si>
    <t>goodmusic@animaltrainermusic.com</t>
  </si>
  <si>
    <t>Club Cukture Agengy Rome, Italy</t>
  </si>
  <si>
    <t>Goran</t>
  </si>
  <si>
    <t>goran@clubculture.it</t>
  </si>
  <si>
    <t>gorana@glowbkk.com</t>
  </si>
  <si>
    <t>The Thezeitgeistagency Agency</t>
  </si>
  <si>
    <t>Gordon@thezeitgeistagency.com</t>
  </si>
  <si>
    <t>gosia@boilerroom.tv</t>
  </si>
  <si>
    <t>Grace AAAhind</t>
  </si>
  <si>
    <t>Grace.AAAhind@nastygal.com</t>
  </si>
  <si>
    <t xml:space="preserve">Grace, </t>
  </si>
  <si>
    <t>grace@cirquedusoul.net</t>
  </si>
  <si>
    <t>Graeme@stealthmanagement.net</t>
  </si>
  <si>
    <t>graeme@therevenge.co.uk</t>
  </si>
  <si>
    <t>Clashmusic</t>
  </si>
  <si>
    <t>grant@clashmusic.com</t>
  </si>
  <si>
    <t>Greater&gt;Than</t>
  </si>
  <si>
    <t>greaterthan@gmx.com</t>
  </si>
  <si>
    <t>Green Velvet (Cajual)</t>
  </si>
  <si>
    <t xml:space="preserve">Curits, </t>
  </si>
  <si>
    <t>greenvelvet@reliefrecords.com</t>
  </si>
  <si>
    <t>Greg Burnell</t>
  </si>
  <si>
    <t>greg@stack-house.com</t>
  </si>
  <si>
    <t>Greg Stainer</t>
  </si>
  <si>
    <t>greg@stainedmusic.net</t>
  </si>
  <si>
    <t>Wired</t>
  </si>
  <si>
    <t>greg8@gmail.com</t>
  </si>
  <si>
    <t>Francis Inferno Orchestra</t>
  </si>
  <si>
    <t>griffin@animalsdancing.com.au</t>
  </si>
  <si>
    <t>groove_productions@gmail.com</t>
  </si>
  <si>
    <t>VIVANCE</t>
  </si>
  <si>
    <t>ground.paradizz@laposte.net</t>
  </si>
  <si>
    <t>Chris Lattner</t>
  </si>
  <si>
    <t>gruber@harvest-postproduction.com</t>
  </si>
  <si>
    <t>Berlin ist Techno</t>
  </si>
  <si>
    <t>guestlist@berlinisttechno.de</t>
  </si>
  <si>
    <t>guiboratto@megamusicbrasil.com.br</t>
  </si>
  <si>
    <t>guiboratto@terra.com.br</t>
  </si>
  <si>
    <t>guillaume@fuse.be</t>
  </si>
  <si>
    <t>In Paradisum</t>
  </si>
  <si>
    <t>guillaume@inparadisum.net</t>
  </si>
  <si>
    <t>Gunther,</t>
  </si>
  <si>
    <t>gunther@finemusik.com</t>
  </si>
  <si>
    <t xml:space="preserve">Guri, </t>
  </si>
  <si>
    <t>guri.koiava@gem-fest.com</t>
  </si>
  <si>
    <t>Gustavo@neopop.com</t>
  </si>
  <si>
    <t>Guy Melzack</t>
  </si>
  <si>
    <t>Guy.Melzack@mediacom.com</t>
  </si>
  <si>
    <t>Deeptechhouse Net</t>
  </si>
  <si>
    <t>contact@deeptechhouse.net</t>
  </si>
  <si>
    <t>Romanians are Playing</t>
  </si>
  <si>
    <t>contact@romaniansareplaying.com</t>
  </si>
  <si>
    <t>Techno Reports</t>
  </si>
  <si>
    <t>info@technoreports.nl</t>
  </si>
  <si>
    <t>cmyk</t>
  </si>
  <si>
    <t>CMYK@KommunaBCN.com</t>
  </si>
  <si>
    <t>info@deephousetoronto.ca</t>
  </si>
  <si>
    <t>bookings@inviteschoice.com</t>
  </si>
  <si>
    <t>FEAT. (Record Store)</t>
  </si>
  <si>
    <t>hello@feat-paris.com</t>
  </si>
  <si>
    <t>Heed The Sound</t>
  </si>
  <si>
    <t>editorial@heedthesound.com</t>
  </si>
  <si>
    <t>Miromu</t>
  </si>
  <si>
    <t>hola@miro.mu</t>
  </si>
  <si>
    <t>Music News Ro</t>
  </si>
  <si>
    <t>office@music-news.ro</t>
  </si>
  <si>
    <t>Alataj</t>
  </si>
  <si>
    <t>contato@alataj.com.br</t>
  </si>
  <si>
    <t>Atelier360,</t>
  </si>
  <si>
    <t>ro.atelier360@gmail.com</t>
  </si>
  <si>
    <t>Analogadvisory</t>
  </si>
  <si>
    <t>premieres@analogadvisory.com</t>
  </si>
  <si>
    <t>holla@discobelle.net</t>
  </si>
  <si>
    <t>info@honeysoundsystem.com</t>
  </si>
  <si>
    <t>Raver Mag</t>
  </si>
  <si>
    <t>info@ravermag.com</t>
  </si>
  <si>
    <t>info@slimag.com</t>
  </si>
  <si>
    <t>guys@slimag.com,</t>
  </si>
  <si>
    <t>TURN IT DOWN MUSIC // Matthias Speck</t>
  </si>
  <si>
    <t>hallo@turnitdownmusic.de</t>
  </si>
  <si>
    <t>Halo Varga</t>
  </si>
  <si>
    <t>Halo,</t>
  </si>
  <si>
    <t>halo@designbyhalo.com</t>
  </si>
  <si>
    <t>Hannah Williams</t>
  </si>
  <si>
    <t>hannah@hyponik.com</t>
  </si>
  <si>
    <t>Hannah Crabtree</t>
  </si>
  <si>
    <t>Hannah.Crabtree@bbr.com</t>
  </si>
  <si>
    <t>hannah@ouretiquette.com</t>
  </si>
  <si>
    <t>Hannah Holland (Play Time, Join Our Club)</t>
  </si>
  <si>
    <t>hannahholland@battybass.com</t>
  </si>
  <si>
    <t>Harley Brown</t>
  </si>
  <si>
    <t>harley@redbullmusicacademy.com</t>
  </si>
  <si>
    <t>Harley,</t>
  </si>
  <si>
    <t>Charlotte Tilbury</t>
  </si>
  <si>
    <t>Harminder Matharu</t>
  </si>
  <si>
    <t>harminder.matharu@charlottetilbury.com</t>
  </si>
  <si>
    <t>Attack Mag (UK)</t>
  </si>
  <si>
    <t>harold@attackmagazine.com</t>
  </si>
  <si>
    <t xml:space="preserve">Harre, </t>
  </si>
  <si>
    <t>harre@baalsaal.com</t>
  </si>
  <si>
    <t>harrison@mixmag.net</t>
  </si>
  <si>
    <t>Harrison,</t>
  </si>
  <si>
    <t>RTK Tarantino</t>
  </si>
  <si>
    <t>harry@interflowartists.com</t>
  </si>
  <si>
    <t>Night Department (Ben Hemsley, Claude von Stroke)</t>
  </si>
  <si>
    <t>harry@nightdepartment.com</t>
  </si>
  <si>
    <t>Unit 16 Group</t>
  </si>
  <si>
    <t>Harry</t>
  </si>
  <si>
    <t>harry@unit16group.com</t>
  </si>
  <si>
    <t>Craig Richards</t>
  </si>
  <si>
    <t>Hassen</t>
  </si>
  <si>
    <t>hassen@pointcollective.net</t>
  </si>
  <si>
    <t xml:space="preserve">Hawky, </t>
  </si>
  <si>
    <t>hawky@secretfusion.hu</t>
  </si>
  <si>
    <t>City Fox Experience</t>
  </si>
  <si>
    <t>hayata@avant-gardner.com</t>
  </si>
  <si>
    <t>Pilerats</t>
  </si>
  <si>
    <t>hayden@pilerats.com</t>
  </si>
  <si>
    <t>Hayden,</t>
  </si>
  <si>
    <t xml:space="preserve">HB, </t>
  </si>
  <si>
    <t>hb@ovalspace.co.uk</t>
  </si>
  <si>
    <t>Hearing Colors</t>
  </si>
  <si>
    <t>hearincolorsmusik@gmail.com</t>
  </si>
  <si>
    <t>hearingcolorsmusik@gmail.com</t>
  </si>
  <si>
    <t>hector@morethanmusic.es</t>
  </si>
  <si>
    <t>hector@sawrecordings.com</t>
  </si>
  <si>
    <t>Dygnsrytm</t>
  </si>
  <si>
    <t xml:space="preserve">Hej, </t>
  </si>
  <si>
    <t>hej@underytangbg.se</t>
  </si>
  <si>
    <t>Helen Fewings</t>
  </si>
  <si>
    <t>Helen.Fewings@mediacom.com</t>
  </si>
  <si>
    <t>Virginie du pont (freelancer-</t>
  </si>
  <si>
    <t>hello@virginiedupont.be</t>
  </si>
  <si>
    <t>Clubberconfession</t>
  </si>
  <si>
    <t>hello@clubberconfession.com</t>
  </si>
  <si>
    <t>Viciousradioshow</t>
  </si>
  <si>
    <t>hello@viciousradioshow.com</t>
  </si>
  <si>
    <t>Luke Hassan</t>
  </si>
  <si>
    <t>hello@beatbringsus.com</t>
  </si>
  <si>
    <t>hello@bondibeachradio.com.au</t>
  </si>
  <si>
    <t>Bon Public</t>
  </si>
  <si>
    <t>hello@bonpublic.space</t>
  </si>
  <si>
    <t>Brain on couch Music</t>
  </si>
  <si>
    <t>hello@brainoncouch-music.com</t>
  </si>
  <si>
    <t>Castanea Records</t>
  </si>
  <si>
    <t>Patrizio,</t>
  </si>
  <si>
    <t>hello@castanearecords.com</t>
  </si>
  <si>
    <t>Fassade Records</t>
  </si>
  <si>
    <t>hello@cul-de-sac.agency</t>
  </si>
  <si>
    <t>Disconnekt Records</t>
  </si>
  <si>
    <t>hello@disconnekt.berlin</t>
  </si>
  <si>
    <t>Fort Festival</t>
  </si>
  <si>
    <t>hello@fortfestival.es</t>
  </si>
  <si>
    <t>Habitat Limerick</t>
  </si>
  <si>
    <t>hello@habitatlimerick.ie</t>
  </si>
  <si>
    <t>Headbirds</t>
  </si>
  <si>
    <t>hello@headbirds.com</t>
  </si>
  <si>
    <t>Hoppa</t>
  </si>
  <si>
    <t>hello@hoppa.am</t>
  </si>
  <si>
    <t>Identification of Music</t>
  </si>
  <si>
    <t>hello@identificationofmusic.com</t>
  </si>
  <si>
    <t>JAZ</t>
  </si>
  <si>
    <t>Jaz,</t>
  </si>
  <si>
    <t>hello@itsjazmusic.com</t>
  </si>
  <si>
    <t>Lapsus Records</t>
  </si>
  <si>
    <t>hello@lapsusrecords.cat</t>
  </si>
  <si>
    <t>Last Japan</t>
  </si>
  <si>
    <t>hello@lastjapan.com</t>
  </si>
  <si>
    <t>hello@le-sucre.eu</t>
  </si>
  <si>
    <t>Livitysound</t>
  </si>
  <si>
    <t>hello@livitysound.com</t>
  </si>
  <si>
    <t>Lost &amp; Found Festival, Malta</t>
  </si>
  <si>
    <t>hello@lostandfoundfestival.co.uk</t>
  </si>
  <si>
    <t>Love This Beat</t>
  </si>
  <si>
    <t>hello@lovethisbeat.fr</t>
  </si>
  <si>
    <t>Memento</t>
  </si>
  <si>
    <t>Idriss,</t>
  </si>
  <si>
    <t>hello@mementolabel.com</t>
  </si>
  <si>
    <t>Monkey Bar, Ibiza</t>
  </si>
  <si>
    <t>hello@monkeybar.es</t>
  </si>
  <si>
    <t>Nothing But Nice</t>
  </si>
  <si>
    <t>hello@nothing-but-nice.com</t>
  </si>
  <si>
    <t>NTFO</t>
  </si>
  <si>
    <t xml:space="preserve">NTFO, </t>
  </si>
  <si>
    <t>hello@ntfo.ro</t>
  </si>
  <si>
    <t>Ohm Mag</t>
  </si>
  <si>
    <t>hello@ohm-mag.com</t>
  </si>
  <si>
    <t>Cogan (France)</t>
  </si>
  <si>
    <t xml:space="preserve">Wally, </t>
  </si>
  <si>
    <t>hello@pwfm.fr</t>
  </si>
  <si>
    <t>Rick Maia</t>
  </si>
  <si>
    <t xml:space="preserve">Rick, </t>
  </si>
  <si>
    <t>hello@rickmaia.com</t>
  </si>
  <si>
    <t>Room II Records</t>
  </si>
  <si>
    <t>hello@roomiirecords.com</t>
  </si>
  <si>
    <t>Roska</t>
  </si>
  <si>
    <t>hello@roskaroskaroska.com</t>
  </si>
  <si>
    <t>shadow/work</t>
  </si>
  <si>
    <t>hello@shadowwork.co</t>
  </si>
  <si>
    <t>Queeste</t>
  </si>
  <si>
    <t>hello@sitequeeste.net</t>
  </si>
  <si>
    <t>diskevich</t>
  </si>
  <si>
    <t>hello@sourcingdenis.com</t>
  </si>
  <si>
    <t>Super Utu</t>
  </si>
  <si>
    <t>hello@superutu.club</t>
  </si>
  <si>
    <t>Dusk Camp, Thailand</t>
  </si>
  <si>
    <t>hello@theduskcamp.com</t>
  </si>
  <si>
    <t>These Guys, Netherlands</t>
  </si>
  <si>
    <t>hello@theseguys.nl</t>
  </si>
  <si>
    <t>Karotte</t>
  </si>
  <si>
    <t>hello@watsematter.com</t>
  </si>
  <si>
    <t>hello@yulianiko.com</t>
  </si>
  <si>
    <t>Dour,</t>
  </si>
  <si>
    <t>helpdesk@dourfestival.be</t>
  </si>
  <si>
    <t>Henrique Mattos</t>
  </si>
  <si>
    <t>henrique@boombass.com.br</t>
  </si>
  <si>
    <t>henrique@d-edge.com.br</t>
  </si>
  <si>
    <t>Henry Bruce-Jones</t>
  </si>
  <si>
    <t>henry@factmag.com</t>
  </si>
  <si>
    <t>FACT Mag (news)</t>
  </si>
  <si>
    <t>BAUM Festival, Bogota</t>
  </si>
  <si>
    <t>hernan@baumopresenta.com</t>
  </si>
  <si>
    <t>hernan@hernancattaneo.com</t>
  </si>
  <si>
    <t xml:space="preserve">Hidde, </t>
  </si>
  <si>
    <t>hidde@melkweg.nl</t>
  </si>
  <si>
    <t>hideto omura</t>
  </si>
  <si>
    <t xml:space="preserve">Hideto, </t>
  </si>
  <si>
    <t>hidetoomura@me.com</t>
  </si>
  <si>
    <t>HIGHER STATES</t>
  </si>
  <si>
    <t>higherstatesrecordings@gmail.com</t>
  </si>
  <si>
    <t>Higher Vision Festival, Ireland</t>
  </si>
  <si>
    <t>highervisionlostandfound@gmail.com</t>
  </si>
  <si>
    <t xml:space="preserve">Hiroko, </t>
  </si>
  <si>
    <t>hiroko@japanator.com</t>
  </si>
  <si>
    <t>Gusta-vo</t>
  </si>
  <si>
    <t xml:space="preserve">H, </t>
  </si>
  <si>
    <t>hmartins@cplus-music.com</t>
  </si>
  <si>
    <t>Jason Hodges</t>
  </si>
  <si>
    <t>hodges1@me.com</t>
  </si>
  <si>
    <t>Casa Bonay (email bounced)</t>
  </si>
  <si>
    <t>hola@bonsrecords.com</t>
  </si>
  <si>
    <t>ENSAMBLE</t>
  </si>
  <si>
    <t>hola@nsmbl.mx</t>
  </si>
  <si>
    <t>Flug von Welt</t>
  </si>
  <si>
    <t>holger@sinnmachtmusik.de</t>
  </si>
  <si>
    <t>Rondevu</t>
  </si>
  <si>
    <t>holla@rondevumusic.com</t>
  </si>
  <si>
    <t>Holy House</t>
  </si>
  <si>
    <t>holyhouseparis@gmail.com</t>
  </si>
  <si>
    <t>Schenkelspreizer</t>
  </si>
  <si>
    <t>hotline@schenkelspreizer.love</t>
  </si>
  <si>
    <t>house@mixmagmedia.com</t>
  </si>
  <si>
    <t>House Cast Records</t>
  </si>
  <si>
    <t>housecastrecords.official@gmail.com</t>
  </si>
  <si>
    <t>Hovy</t>
  </si>
  <si>
    <t>Hovy,</t>
  </si>
  <si>
    <t>hovy@privatmusique.com</t>
  </si>
  <si>
    <t>Hq Future Relics Com</t>
  </si>
  <si>
    <t>hq@future-relics.com</t>
  </si>
  <si>
    <t>Yoruba Grooves</t>
  </si>
  <si>
    <t>hq@yorubagrooves.com</t>
  </si>
  <si>
    <t>Heeyoung Swaffer</t>
  </si>
  <si>
    <t>hswaffer@lg.com</t>
  </si>
  <si>
    <t xml:space="preserve">Hubi, </t>
  </si>
  <si>
    <t>hubi@goldengate-berlin.de</t>
  </si>
  <si>
    <t>Hugo | Red Light Radio</t>
  </si>
  <si>
    <t>hugo@redlightradio.net</t>
  </si>
  <si>
    <t>Boum Boum, Paris</t>
  </si>
  <si>
    <t>hugo.hen@boumboum-paris.com</t>
  </si>
  <si>
    <t>Huma</t>
  </si>
  <si>
    <t>humaliverpool@gmail.com</t>
  </si>
  <si>
    <t>hybrasil@delightmgmt.com</t>
  </si>
  <si>
    <t>hylke@bordellobookings.com</t>
  </si>
  <si>
    <t>Hyptone</t>
  </si>
  <si>
    <t>hypnote@hypnote.com</t>
  </si>
  <si>
    <t>Buenas Noches Producciones</t>
  </si>
  <si>
    <t>iaballay@buenasnochesproducciones.com</t>
  </si>
  <si>
    <t>Iain Thomson</t>
  </si>
  <si>
    <t>iain@essentialibiza.com</t>
  </si>
  <si>
    <t>Iain,</t>
  </si>
  <si>
    <t>ian@subrosaclub.com</t>
  </si>
  <si>
    <t>Presidente - Grupo Chiss</t>
  </si>
  <si>
    <t>Iasalde,</t>
  </si>
  <si>
    <t>ichissaque@grupochiss.com</t>
  </si>
  <si>
    <t>Halcyon the shop</t>
  </si>
  <si>
    <t>Ike,</t>
  </si>
  <si>
    <t>ike@halcyontheshop.com</t>
  </si>
  <si>
    <t>PIV Records</t>
  </si>
  <si>
    <t>Ilaria,</t>
  </si>
  <si>
    <t>ilaria@pivrecords.com</t>
  </si>
  <si>
    <t xml:space="preserve">Ilona, </t>
  </si>
  <si>
    <t>ilona@ilm-booking.de</t>
  </si>
  <si>
    <t>ILM Party, Frankfurt</t>
  </si>
  <si>
    <t>Ilona,</t>
  </si>
  <si>
    <t>Sibilization</t>
  </si>
  <si>
    <t xml:space="preserve">Iman, </t>
  </si>
  <si>
    <t>iman@sibilization.com</t>
  </si>
  <si>
    <t>Justin Imperiale</t>
  </si>
  <si>
    <t>imperiale@cabanarecordings.com</t>
  </si>
  <si>
    <t>Inbal Lankry</t>
  </si>
  <si>
    <t>inbal.lankry@caa.com</t>
  </si>
  <si>
    <t>Artmann</t>
  </si>
  <si>
    <t>Indy,</t>
  </si>
  <si>
    <t>indy_artmanni@hotmail.com</t>
  </si>
  <si>
    <t>Yahzi</t>
  </si>
  <si>
    <t>ines@aurora-recording.fr</t>
  </si>
  <si>
    <t>Ballroom</t>
  </si>
  <si>
    <t>Ines,</t>
  </si>
  <si>
    <t>ines@ballroom.cc</t>
  </si>
  <si>
    <t>Bar Soma</t>
  </si>
  <si>
    <t>inflight@barsoma.com</t>
  </si>
  <si>
    <t>Beats Travel</t>
  </si>
  <si>
    <t>info@beats-travel.com</t>
  </si>
  <si>
    <t>Technobrazzers</t>
  </si>
  <si>
    <t>info@technobrazzers.com</t>
  </si>
  <si>
    <t>Cdbsfm</t>
  </si>
  <si>
    <t>info@cdbsfm.com</t>
  </si>
  <si>
    <t>Info Hyponik Com</t>
  </si>
  <si>
    <t>info@hyponik.com</t>
  </si>
  <si>
    <t>Info SolvdMag</t>
  </si>
  <si>
    <t>info@solvdmag.com</t>
  </si>
  <si>
    <t>info@mixmag.io</t>
  </si>
  <si>
    <t>Orbitamagazine</t>
  </si>
  <si>
    <t>info@orbitamagazine.com</t>
  </si>
  <si>
    <t>Purobeach, Dubai</t>
  </si>
  <si>
    <t>info.dubai@purobeach.com</t>
  </si>
  <si>
    <t>13th Hour Records</t>
  </si>
  <si>
    <t>info@13thhourrecs.com</t>
  </si>
  <si>
    <t>2 Bridges</t>
  </si>
  <si>
    <t>info@2bridgesnyc.net</t>
  </si>
  <si>
    <t>LITMUS</t>
  </si>
  <si>
    <t>info@389agency.com</t>
  </si>
  <si>
    <t>6Dimensions</t>
  </si>
  <si>
    <t>info@6dimensions.london</t>
  </si>
  <si>
    <t>87 Records</t>
  </si>
  <si>
    <t>info@87-records.de</t>
  </si>
  <si>
    <t>Aarden Records</t>
  </si>
  <si>
    <t>info@aardenrecords.com</t>
  </si>
  <si>
    <t>Garnica</t>
  </si>
  <si>
    <t>info@aboutgarnica.com</t>
  </si>
  <si>
    <t>Abstract Reasoning Records</t>
  </si>
  <si>
    <t>info@abstractreasoning-records.com</t>
  </si>
  <si>
    <t>Lorac</t>
  </si>
  <si>
    <t>info@addictsldn.com</t>
  </si>
  <si>
    <t>Ad Hoc Records</t>
  </si>
  <si>
    <t>info@adhocgroup.com</t>
  </si>
  <si>
    <t>DISCOVERY NYC</t>
  </si>
  <si>
    <t>info@adiscoparty.com</t>
  </si>
  <si>
    <t>Adrian Hour</t>
  </si>
  <si>
    <t>info@adrian-hour.com</t>
  </si>
  <si>
    <t>Advisight</t>
  </si>
  <si>
    <t>info@advisight.com</t>
  </si>
  <si>
    <t>Afriquya (Brussels)</t>
  </si>
  <si>
    <t>info@afriquya.com</t>
  </si>
  <si>
    <t>Akiko Kiyama</t>
  </si>
  <si>
    <t xml:space="preserve">Akiko, </t>
  </si>
  <si>
    <t>info@akikokiyama.com</t>
  </si>
  <si>
    <t>info@alaiagallo.com</t>
  </si>
  <si>
    <t>Alex Font</t>
  </si>
  <si>
    <t>info@alexfontmusic.com</t>
  </si>
  <si>
    <t>Alex Mine</t>
  </si>
  <si>
    <t>info@alexmine.it</t>
  </si>
  <si>
    <t>Alex O'Rion</t>
  </si>
  <si>
    <t>info@alexorion.com</t>
  </si>
  <si>
    <t>AlterEgo Club /</t>
  </si>
  <si>
    <t>info@alteregoclub.it</t>
  </si>
  <si>
    <t>Alto</t>
  </si>
  <si>
    <t>info@altomusic.co.uk</t>
  </si>
  <si>
    <t>Altromondo, Rimini</t>
  </si>
  <si>
    <t>info@altromondo.com</t>
  </si>
  <si>
    <t>info@alxmusic.com</t>
  </si>
  <si>
    <t>Liv Spencer Presents</t>
  </si>
  <si>
    <t>info@amalgamatedsuperstar.com</t>
  </si>
  <si>
    <t>Ambasada Gavioli /</t>
  </si>
  <si>
    <t>info@ambasada-gavioli.com</t>
  </si>
  <si>
    <t>Amber Muse Records</t>
  </si>
  <si>
    <t>info@ambermuse.com</t>
  </si>
  <si>
    <t>Americana Club Social</t>
  </si>
  <si>
    <t>info@americanaclub.mx</t>
  </si>
  <si>
    <t>Amnesia Milano /</t>
  </si>
  <si>
    <t>info@amnesiamilano.it</t>
  </si>
  <si>
    <t>Analogue Records Berlin</t>
  </si>
  <si>
    <t>info@analogue-audio.de</t>
  </si>
  <si>
    <t>Camelphat (Anglo management)</t>
  </si>
  <si>
    <t>info@anglomanagement.com</t>
  </si>
  <si>
    <t>Anthony Mea / Large Music</t>
  </si>
  <si>
    <t>info@anthonymea.com</t>
  </si>
  <si>
    <t>Aplus Event</t>
  </si>
  <si>
    <t>info@aplusevent.com</t>
  </si>
  <si>
    <t>Apogee Presents...</t>
  </si>
  <si>
    <t>info@apogeepresents.com</t>
  </si>
  <si>
    <t>Applescal</t>
  </si>
  <si>
    <t>info@applescal.net</t>
  </si>
  <si>
    <t>Arcade /</t>
  </si>
  <si>
    <t>info@arcadeclubeindhoven.nl</t>
  </si>
  <si>
    <t>Arcane US</t>
  </si>
  <si>
    <t>info@arcaneny.com</t>
  </si>
  <si>
    <t>Miss Nine</t>
  </si>
  <si>
    <t>info@aroundnine.com</t>
  </si>
  <si>
    <t>La Laiterie (Nigita Legki)</t>
  </si>
  <si>
    <t>info@artefact.org</t>
  </si>
  <si>
    <t>L'Artere coop</t>
  </si>
  <si>
    <t>info@artere.coop</t>
  </si>
  <si>
    <t>Artminimal Berlin</t>
  </si>
  <si>
    <t>info@artminimal.com</t>
  </si>
  <si>
    <t>Aruba</t>
  </si>
  <si>
    <t>info@aruba-bournemouth.co.uk</t>
  </si>
  <si>
    <t>ASR</t>
  </si>
  <si>
    <t>info@asr-family.com</t>
  </si>
  <si>
    <t>Astrophone Records</t>
  </si>
  <si>
    <t>Raffaele and Matteo,</t>
  </si>
  <si>
    <t>info@astrophonerecords.com</t>
  </si>
  <si>
    <t>info@atari.lt</t>
  </si>
  <si>
    <t>pepe bradock (atavisme france)</t>
  </si>
  <si>
    <t>info@atavisme.com</t>
  </si>
  <si>
    <t>Atonal Records</t>
  </si>
  <si>
    <t>info@atonalrecords.ga</t>
  </si>
  <si>
    <t>Tsuyoshi OGAWA</t>
  </si>
  <si>
    <t>Tsuyoshi,</t>
  </si>
  <si>
    <t>info@aubele.jp</t>
  </si>
  <si>
    <t>AUDIOFLASH</t>
  </si>
  <si>
    <t>info@audiofamilies.com</t>
  </si>
  <si>
    <t>Audio Rehab</t>
  </si>
  <si>
    <t>info@audiorehab.co.uk</t>
  </si>
  <si>
    <t>Aura /</t>
  </si>
  <si>
    <t>info@aura.com.pe</t>
  </si>
  <si>
    <t>Aura Ultra Lounge /</t>
  </si>
  <si>
    <t>info@auraclub.com.mx</t>
  </si>
  <si>
    <t>Aurora Club /</t>
  </si>
  <si>
    <t>info@auroraclub.hr</t>
  </si>
  <si>
    <t>Autoreply Music</t>
  </si>
  <si>
    <t>info@autoreplymusic.com</t>
  </si>
  <si>
    <t>info@babylon.com.tr</t>
  </si>
  <si>
    <t>Babylon London</t>
  </si>
  <si>
    <t>info@babylondayparty.co.uk</t>
  </si>
  <si>
    <t>Bad Bruises</t>
  </si>
  <si>
    <t>info@badbruises.com</t>
  </si>
  <si>
    <t>Baka Gaijin</t>
  </si>
  <si>
    <t>info@baka-gaijin.com</t>
  </si>
  <si>
    <t>Baka Gaijin Germany, Dusseldorf</t>
  </si>
  <si>
    <t>Alexis,</t>
  </si>
  <si>
    <t>Bam Boe</t>
  </si>
  <si>
    <t>info@bam-boe.nl</t>
  </si>
  <si>
    <t>BAR</t>
  </si>
  <si>
    <t>info@barbar.nu</t>
  </si>
  <si>
    <t>Bar musica</t>
  </si>
  <si>
    <t>info@barmusica.com</t>
  </si>
  <si>
    <t>Arcarsenal</t>
  </si>
  <si>
    <t>info@basscadetrecords.com</t>
  </si>
  <si>
    <t>Bassment Tapes</t>
  </si>
  <si>
    <t>info@beatforge-records.de</t>
  </si>
  <si>
    <t>Bella Sarris</t>
  </si>
  <si>
    <t xml:space="preserve">Bella, </t>
  </si>
  <si>
    <t>info@bellasarris.com</t>
  </si>
  <si>
    <t>Bermudos Promo</t>
  </si>
  <si>
    <t>info@bermudos.com</t>
  </si>
  <si>
    <t>Be Uncensored</t>
  </si>
  <si>
    <t>info@beuncensored.com</t>
  </si>
  <si>
    <t>Billares Londres (closed)</t>
  </si>
  <si>
    <t>info@billareslondres.com</t>
  </si>
  <si>
    <t>Bing Ji Ling</t>
  </si>
  <si>
    <t>Bing,</t>
  </si>
  <si>
    <t>info@bingjiling.com</t>
  </si>
  <si>
    <t>Biniza Festival Mexico</t>
  </si>
  <si>
    <t>info@binizafestival.com</t>
  </si>
  <si>
    <t>Bla Bla Music</t>
  </si>
  <si>
    <t>info@blablarec.com</t>
  </si>
  <si>
    <t>Black Forest Recordings</t>
  </si>
  <si>
    <t>info@blackforestrecordings.de</t>
  </si>
  <si>
    <t>Black Mamba Production</t>
  </si>
  <si>
    <t>info@blackmamba.hu</t>
  </si>
  <si>
    <t>Beatforge Records</t>
  </si>
  <si>
    <t>info@blacksnakerecordings.de</t>
  </si>
  <si>
    <t>Ambivalen+</t>
  </si>
  <si>
    <t>info@blackwaterlabel.eu</t>
  </si>
  <si>
    <t>Duke Dumont</t>
  </si>
  <si>
    <t xml:space="preserve">Duke, </t>
  </si>
  <si>
    <t>info@blaseboysclub.com</t>
  </si>
  <si>
    <t>Blend Club /</t>
  </si>
  <si>
    <t>info@blendathens.com</t>
  </si>
  <si>
    <t>Blissfields, Toronto</t>
  </si>
  <si>
    <t>info@blissfields.co.uk</t>
  </si>
  <si>
    <t>Block 8 /</t>
  </si>
  <si>
    <t>info@block8.cn</t>
  </si>
  <si>
    <t>Blue Mondays</t>
  </si>
  <si>
    <t>info@bluemondays.it</t>
  </si>
  <si>
    <t>info@blueparrot.com</t>
  </si>
  <si>
    <t>info@blushrecords.it</t>
  </si>
  <si>
    <t>info@bogotarecords.com</t>
  </si>
  <si>
    <t>Bolgia /</t>
  </si>
  <si>
    <t>info@bolgia.it</t>
  </si>
  <si>
    <t>Bon Appetit Records</t>
  </si>
  <si>
    <t>info@bonappetitrecords.com</t>
  </si>
  <si>
    <t>Bondage Music</t>
  </si>
  <si>
    <t>info@bondage-music.com</t>
  </si>
  <si>
    <t>Boom Boom Room /</t>
  </si>
  <si>
    <t>info@boomboomroom.com.ua</t>
  </si>
  <si>
    <t>Black Snake Recordings</t>
  </si>
  <si>
    <t>Darian,</t>
  </si>
  <si>
    <t>info@borde.xyz</t>
  </si>
  <si>
    <t>Bottle Music Festival</t>
  </si>
  <si>
    <t>info@bottlemusic.ch</t>
  </si>
  <si>
    <t>info@brancaleone.it</t>
  </si>
  <si>
    <t>Bread SF</t>
  </si>
  <si>
    <t>info@breadsf.club</t>
  </si>
  <si>
    <t>Dance Artifakts</t>
  </si>
  <si>
    <t>info@brokenadroit.com</t>
  </si>
  <si>
    <t>Brownswoodrecordings</t>
  </si>
  <si>
    <t>info@brownswoodrecordings.com</t>
  </si>
  <si>
    <t>Bullion</t>
  </si>
  <si>
    <t xml:space="preserve">Lisbob, </t>
  </si>
  <si>
    <t>info@bullionproduction.com</t>
  </si>
  <si>
    <t>Butan Club (Closed)</t>
  </si>
  <si>
    <t>info@butanclub.com</t>
  </si>
  <si>
    <t>Cabal /</t>
  </si>
  <si>
    <t>info@cabalsocial.com</t>
  </si>
  <si>
    <t>Cabanas /</t>
  </si>
  <si>
    <t>info@cabanasmalta.com</t>
  </si>
  <si>
    <t>Cactus Muziekcentrum</t>
  </si>
  <si>
    <t>info@cactusmusic.be</t>
  </si>
  <si>
    <t>info@cafe-d-anvers.com</t>
  </si>
  <si>
    <t>Caffeine</t>
  </si>
  <si>
    <t>info@caffeine-events.com</t>
  </si>
  <si>
    <t>Camea</t>
  </si>
  <si>
    <t>info@camea.net</t>
  </si>
  <si>
    <t>Carola Pisaturo</t>
  </si>
  <si>
    <t xml:space="preserve">Carola, </t>
  </si>
  <si>
    <t>info@carolapisaturo.com</t>
  </si>
  <si>
    <t>Cassell music</t>
  </si>
  <si>
    <t>Cassell,</t>
  </si>
  <si>
    <t>info@cassellmusic.com</t>
  </si>
  <si>
    <t>info@cassybritton.com</t>
  </si>
  <si>
    <t>Centro Costa Salguero, Buenos Aires</t>
  </si>
  <si>
    <t>info@ccs.com.ar</t>
  </si>
  <si>
    <t>Centro Jakarta (closed)</t>
  </si>
  <si>
    <t>info@centrojakarta.com</t>
  </si>
  <si>
    <t>CESV AGENCY</t>
  </si>
  <si>
    <t>info@cesv-agency.com</t>
  </si>
  <si>
    <t>info@checkpointmusicart.com</t>
  </si>
  <si>
    <t>checkpoint ■</t>
  </si>
  <si>
    <t>Cherry Moon</t>
  </si>
  <si>
    <t>info@cherrymoon.com</t>
  </si>
  <si>
    <t xml:space="preserve">Chervilo Club, Sofia </t>
  </si>
  <si>
    <t>info@chervilo.com</t>
  </si>
  <si>
    <t>Church (Leeds) (closed)</t>
  </si>
  <si>
    <t>info@churchleeds.com</t>
  </si>
  <si>
    <t>CHW YR VTMNS (San Francisco)</t>
  </si>
  <si>
    <t>info@chwyrvtmns.com</t>
  </si>
  <si>
    <t>Cielo</t>
  </si>
  <si>
    <t>info@cieloclub.com</t>
  </si>
  <si>
    <t>Phil - O</t>
  </si>
  <si>
    <t>info@circolofactoty.it</t>
  </si>
  <si>
    <t>City Hall, Barcelona</t>
  </si>
  <si>
    <t>info@cityhallbarcelona.com</t>
  </si>
  <si>
    <t>Clandestinne Music</t>
  </si>
  <si>
    <t>info@clandestinnemusic.com</t>
  </si>
  <si>
    <t>Clubbing Spain (closed)</t>
  </si>
  <si>
    <t>info@clubbingspain.com</t>
  </si>
  <si>
    <t>Club Destiny, Mexico City</t>
  </si>
  <si>
    <t>info@clubdestiny.mx</t>
  </si>
  <si>
    <t>Illusion Singapore</t>
  </si>
  <si>
    <t>Info@clubinsanitybangkok.com</t>
  </si>
  <si>
    <t>Clubio</t>
  </si>
  <si>
    <t>info@clubio.net</t>
  </si>
  <si>
    <t>Club La Feria, Chile</t>
  </si>
  <si>
    <t>info@clublaferia.cl</t>
  </si>
  <si>
    <t>Club Partenopeo</t>
  </si>
  <si>
    <t>info@clubpartenopeo.it</t>
  </si>
  <si>
    <t>Club Quinto Sol Chile</t>
  </si>
  <si>
    <t>info@clubquintosol.cl</t>
  </si>
  <si>
    <t>Ladyfag</t>
  </si>
  <si>
    <t>info@clubshade.com</t>
  </si>
  <si>
    <t>Club YK (closed)</t>
  </si>
  <si>
    <t>info@clubyk.fi</t>
  </si>
  <si>
    <t>Spega</t>
  </si>
  <si>
    <t>Juan Gomez,</t>
  </si>
  <si>
    <t>info@cocoamusic.es</t>
  </si>
  <si>
    <t>info@cocoliche.net</t>
  </si>
  <si>
    <t>info@cocorico.it</t>
  </si>
  <si>
    <t>info@comicsclub.net</t>
  </si>
  <si>
    <t>Compost Records, Germany</t>
  </si>
  <si>
    <t>info@compost-rec.com</t>
  </si>
  <si>
    <t>Compound music</t>
  </si>
  <si>
    <t>info@compoundmusic.com</t>
  </si>
  <si>
    <t>Comunite</t>
  </si>
  <si>
    <t>info@comunite.mx</t>
  </si>
  <si>
    <t>info@concrete1994.com</t>
  </si>
  <si>
    <t>Conflict Records</t>
  </si>
  <si>
    <t>Loran,</t>
  </si>
  <si>
    <t>info@conflictrecords.com</t>
  </si>
  <si>
    <t>Contra Mundum</t>
  </si>
  <si>
    <t>info@contramundum.hu</t>
  </si>
  <si>
    <t>info@contrast-agency.com</t>
  </si>
  <si>
    <t>info@corsicastudios.com</t>
  </si>
  <si>
    <t>Colectivo Piloto</t>
  </si>
  <si>
    <t>info@cpiloto.org</t>
  </si>
  <si>
    <t>info@crosstownrebels.com</t>
  </si>
  <si>
    <t>Cult</t>
  </si>
  <si>
    <t>info@cultmcr.com</t>
  </si>
  <si>
    <t>info@culture-box.com</t>
  </si>
  <si>
    <t>Curiosity Music</t>
  </si>
  <si>
    <t>info@curiositymusic.fr</t>
  </si>
  <si>
    <t>D-Ribeiro</t>
  </si>
  <si>
    <t>Ranie,</t>
  </si>
  <si>
    <t>info@d-ribeiro.nl</t>
  </si>
  <si>
    <t>Club Dance</t>
  </si>
  <si>
    <t>info@danceatthearena.com</t>
  </si>
  <si>
    <t>promo@danielstefanik.de</t>
  </si>
  <si>
    <t>info@danielstefanik.de</t>
  </si>
  <si>
    <t>JR Gonzo</t>
  </si>
  <si>
    <t>JR</t>
  </si>
  <si>
    <t>info@danzonperez.com</t>
  </si>
  <si>
    <t>Darklight</t>
  </si>
  <si>
    <t>info@darklight-events.ch</t>
  </si>
  <si>
    <t>Das Rudel</t>
  </si>
  <si>
    <t>info@dasrudel-berlin.de</t>
  </si>
  <si>
    <t>David Pher</t>
  </si>
  <si>
    <t>info@davidpher.de</t>
  </si>
  <si>
    <t>DCS Music</t>
  </si>
  <si>
    <t>info@dcsmusic.hu</t>
  </si>
  <si>
    <t>Bónusz Electronic Music Festival</t>
  </si>
  <si>
    <t>info@deadcode.hu</t>
  </si>
  <si>
    <t>Debonair Social Club, Chicago (closed)</t>
  </si>
  <si>
    <t>info@debonairsocialclub.com</t>
  </si>
  <si>
    <t>Red D</t>
  </si>
  <si>
    <t>info@deep-art.net</t>
  </si>
  <si>
    <t>Deep In You Music</t>
  </si>
  <si>
    <t>info@deepinyou.net</t>
  </si>
  <si>
    <t>DJ Deep Deeply Rooted House</t>
  </si>
  <si>
    <t>info@deeplyrootedhouserecords.com</t>
  </si>
  <si>
    <t>DELT.A</t>
  </si>
  <si>
    <t>info@deltano.be</t>
  </si>
  <si>
    <t>De Republiek</t>
  </si>
  <si>
    <t>info@derepubliekbloemendaal.nl</t>
  </si>
  <si>
    <t>Desolat music group</t>
  </si>
  <si>
    <t xml:space="preserve">Dice, </t>
  </si>
  <si>
    <t>info@desolatmusicgroup.de</t>
  </si>
  <si>
    <t>Destructive Events</t>
  </si>
  <si>
    <t>info@destructiveevents.com</t>
  </si>
  <si>
    <t>Dichotomy Records</t>
  </si>
  <si>
    <t>info@devicerecordings.co.uk</t>
  </si>
  <si>
    <t>Dharma</t>
  </si>
  <si>
    <t>Dibby,</t>
  </si>
  <si>
    <t>info@dibbydougherty.com</t>
  </si>
  <si>
    <t>info@dierakete.com</t>
  </si>
  <si>
    <t>DiverseCity Music</t>
  </si>
  <si>
    <t>info@diversecitymusic.com</t>
  </si>
  <si>
    <t>Divinae Follie, Italy</t>
  </si>
  <si>
    <t>info@divinaefollie.com</t>
  </si>
  <si>
    <t>Shir Khan (Exploited)</t>
  </si>
  <si>
    <t>Shir,</t>
  </si>
  <si>
    <t>info@dj-shirkhan.de</t>
  </si>
  <si>
    <t>Danny Noble</t>
  </si>
  <si>
    <t>info@djdannynoble.com</t>
  </si>
  <si>
    <t>info@djdeep.com</t>
  </si>
  <si>
    <t>info@djloeca.com</t>
  </si>
  <si>
    <t xml:space="preserve">Moxie, </t>
  </si>
  <si>
    <t>info@djmoxie.com</t>
  </si>
  <si>
    <t>Regis</t>
  </si>
  <si>
    <t>Regis,</t>
  </si>
  <si>
    <t>info@djregi.com</t>
  </si>
  <si>
    <t xml:space="preserve">Regis, </t>
  </si>
  <si>
    <t>info@djregis.com</t>
  </si>
  <si>
    <t>DJ Spinall</t>
  </si>
  <si>
    <t>Oluseye,</t>
  </si>
  <si>
    <t>info@djspinall.com</t>
  </si>
  <si>
    <t>Dolan's Warehouse, Limerick</t>
  </si>
  <si>
    <t>info@dolans.ie</t>
  </si>
  <si>
    <t>DonDisko</t>
  </si>
  <si>
    <t>info@dondisko.com</t>
  </si>
  <si>
    <t>Donker Collective</t>
  </si>
  <si>
    <t>info@donkercollective.com</t>
  </si>
  <si>
    <t>Dorian Gray Club, Cordoba (Argentina)</t>
  </si>
  <si>
    <t>info@doriangrayclub.com.ar</t>
  </si>
  <si>
    <t>Double Six Club /</t>
  </si>
  <si>
    <t>info@doublesixclub.com</t>
  </si>
  <si>
    <t>Double Tree Records</t>
  </si>
  <si>
    <t>info@doubletreerecords.com</t>
  </si>
  <si>
    <t>DP Entertainment</t>
  </si>
  <si>
    <t>info@dp514.com</t>
  </si>
  <si>
    <t>Dewar's Powerhouse, Moscow</t>
  </si>
  <si>
    <t>info@dph.moscow</t>
  </si>
  <si>
    <t>Drafts</t>
  </si>
  <si>
    <t>info@drafts-records.com</t>
  </si>
  <si>
    <t>Drastic duo</t>
  </si>
  <si>
    <t>Luca &amp; Berto,</t>
  </si>
  <si>
    <t>info@drasticduo.com</t>
  </si>
  <si>
    <t>DTM, Helsinki</t>
  </si>
  <si>
    <t>info@dtm.fi</t>
  </si>
  <si>
    <t>Dubibiza</t>
  </si>
  <si>
    <t>info@dubibiza.com</t>
  </si>
  <si>
    <t>Dude Club</t>
  </si>
  <si>
    <t>info@dude-club.net</t>
  </si>
  <si>
    <t>info@duelbeat.it</t>
  </si>
  <si>
    <t>Ebbandflowmusic</t>
  </si>
  <si>
    <t>info@ebbandflowmusic.co.uk</t>
  </si>
  <si>
    <t>echowave</t>
  </si>
  <si>
    <t>info@echowave-nyc.com</t>
  </si>
  <si>
    <t>Eckbank Records</t>
  </si>
  <si>
    <t>info@eckbank.records.de</t>
  </si>
  <si>
    <t>Edit. Futurum</t>
  </si>
  <si>
    <t>info@editfuturum.com</t>
  </si>
  <si>
    <t>Eduardo de la Calle</t>
  </si>
  <si>
    <t>Eduardo,</t>
  </si>
  <si>
    <t>info@eduardodelacalle.com</t>
  </si>
  <si>
    <t>Elart Records</t>
  </si>
  <si>
    <t>info@ego-plastix.com</t>
  </si>
  <si>
    <t>Ele-phant.org</t>
  </si>
  <si>
    <t>info@ele-phant.org</t>
  </si>
  <si>
    <t>Electric Daisy Festival, UK</t>
  </si>
  <si>
    <t>info@electricdaisyfestival.co.uk</t>
  </si>
  <si>
    <t>Electric Elephant, Croatia</t>
  </si>
  <si>
    <t>info@electricelephant.co.uk</t>
  </si>
  <si>
    <t>info@electricpicklemiami.com</t>
  </si>
  <si>
    <t>Electro Lobster Project /</t>
  </si>
  <si>
    <t>info@electrolobsterproject.com</t>
  </si>
  <si>
    <t>Electronic Family</t>
  </si>
  <si>
    <t>info@electronicfamily.nl</t>
  </si>
  <si>
    <t>info@elementsfestival.be</t>
  </si>
  <si>
    <t>Zenk (micro orbit)</t>
  </si>
  <si>
    <t>info@emotional-response.org</t>
  </si>
  <si>
    <t>Michelangelo</t>
  </si>
  <si>
    <t>Michelangelo,</t>
  </si>
  <si>
    <t>info@energeanyc.com</t>
  </si>
  <si>
    <t>Estate Recordings</t>
  </si>
  <si>
    <t>info@enhancedrecordings.com</t>
  </si>
  <si>
    <t>Club Epicentar, Skopje</t>
  </si>
  <si>
    <t>info@epicentar.club</t>
  </si>
  <si>
    <t>Eresys</t>
  </si>
  <si>
    <t>info@eresys.net</t>
  </si>
  <si>
    <t>Ethereal Community Records</t>
  </si>
  <si>
    <t>U S H N U,</t>
  </si>
  <si>
    <t>info@estrangedrecords.com</t>
  </si>
  <si>
    <t>feingefuehl</t>
  </si>
  <si>
    <t>info@etherealcommunityrecords.com</t>
  </si>
  <si>
    <t>Europa</t>
  </si>
  <si>
    <t>info@europabar.pt</t>
  </si>
  <si>
    <t>Evolution</t>
  </si>
  <si>
    <t>info@evolutionathens.com</t>
  </si>
  <si>
    <t>info@experimentintrinsic.com</t>
  </si>
  <si>
    <t>Eyedyllic Music</t>
  </si>
  <si>
    <t>info@eyedyllicmusic.com</t>
  </si>
  <si>
    <t>Ezikiel</t>
  </si>
  <si>
    <t>Ezikiel,</t>
  </si>
  <si>
    <t>info@ezikiel.net</t>
  </si>
  <si>
    <t>Fabio Giannelli</t>
  </si>
  <si>
    <t>info@fabiogiannelli.com</t>
  </si>
  <si>
    <t>Fabrikken /</t>
  </si>
  <si>
    <t>info@fabrikken.no</t>
  </si>
  <si>
    <t>Factory 010</t>
  </si>
  <si>
    <t>info@factory010.nl</t>
  </si>
  <si>
    <t>djj (FCR)</t>
  </si>
  <si>
    <t>info@fat-cat.co.uk</t>
  </si>
  <si>
    <t>fest.</t>
  </si>
  <si>
    <t>info@fest-events.nl</t>
  </si>
  <si>
    <t>Festa Bros</t>
  </si>
  <si>
    <t>info@festabros.com</t>
  </si>
  <si>
    <t>Festibl</t>
  </si>
  <si>
    <t>info@festibl.com</t>
  </si>
  <si>
    <t>Info@firstlightmedia.org</t>
  </si>
  <si>
    <t>Fizz Factory</t>
  </si>
  <si>
    <t>info@fizzfactory.ca</t>
  </si>
  <si>
    <t>Flash Factory, New York</t>
  </si>
  <si>
    <t>info@flashfactoryny.com</t>
  </si>
  <si>
    <t>Flexi Cuts</t>
  </si>
  <si>
    <t>info@flexi-cuts.net</t>
  </si>
  <si>
    <t>FloorFiller</t>
  </si>
  <si>
    <t>info@floorfiller.be</t>
  </si>
  <si>
    <t>flow'in</t>
  </si>
  <si>
    <t>info@flow-in.be</t>
  </si>
  <si>
    <t>info@flowfestival.com</t>
  </si>
  <si>
    <t>info@foem.info</t>
  </si>
  <si>
    <t>Foro Club, Normandie</t>
  </si>
  <si>
    <t>info@foronormandie.com</t>
  </si>
  <si>
    <t>Fortezza Records</t>
  </si>
  <si>
    <t>info@fortezzarecords.com</t>
  </si>
  <si>
    <t>Fragment A</t>
  </si>
  <si>
    <t>info@fragmenta.com</t>
  </si>
  <si>
    <t>Framework, Las Vegas</t>
  </si>
  <si>
    <t>info@frameworkamsterdam.nl</t>
  </si>
  <si>
    <t>Freiluftfestival</t>
  </si>
  <si>
    <t>info@freiluftfestival.eu</t>
  </si>
  <si>
    <t>info@fresh-island.org</t>
  </si>
  <si>
    <t>Jesse Rose</t>
  </si>
  <si>
    <t>info@frontroomrecordings.com</t>
  </si>
  <si>
    <t>Frue Festival, Japan</t>
  </si>
  <si>
    <t>info@frue.jp</t>
  </si>
  <si>
    <t>Ftd records</t>
  </si>
  <si>
    <t>info@ftdrecords.com</t>
  </si>
  <si>
    <t>Futra</t>
  </si>
  <si>
    <t>info@futra.tv</t>
  </si>
  <si>
    <t>FuturaBerlin</t>
  </si>
  <si>
    <t>info@futuraberlin.org</t>
  </si>
  <si>
    <t>Galdoors</t>
  </si>
  <si>
    <t>info@galdoors.com</t>
  </si>
  <si>
    <t>Garajistanbul /</t>
  </si>
  <si>
    <t>info@garajistanbul.org</t>
  </si>
  <si>
    <t>Gare Porto</t>
  </si>
  <si>
    <t>info@gareporto.com</t>
  </si>
  <si>
    <t>Gary beck</t>
  </si>
  <si>
    <t>info@garybeck.co.uk</t>
  </si>
  <si>
    <t>info@gem-fest.com</t>
  </si>
  <si>
    <t>Boom Bam Pow Music</t>
  </si>
  <si>
    <t>info@georgevala.com</t>
  </si>
  <si>
    <t>George GF Recordings</t>
  </si>
  <si>
    <t>info@gfrecordings.com</t>
  </si>
  <si>
    <t>Giant Management</t>
  </si>
  <si>
    <t>info@giantmenmanagement.com</t>
  </si>
  <si>
    <t>Giv Lowe</t>
  </si>
  <si>
    <t>info@givlowe.com</t>
  </si>
  <si>
    <t>Global /</t>
  </si>
  <si>
    <t>info@globalclub.lt</t>
  </si>
  <si>
    <t>GMF Berlin</t>
  </si>
  <si>
    <t>info@gmf-berlin.de</t>
  </si>
  <si>
    <t>Goat Festival</t>
  </si>
  <si>
    <t>info@goatfestival.co.uk</t>
  </si>
  <si>
    <t>Go deeva</t>
  </si>
  <si>
    <t>info@godeeva.com</t>
  </si>
  <si>
    <t>Göndmolchliab</t>
  </si>
  <si>
    <t>info@goendmolchliab.ch</t>
  </si>
  <si>
    <t>info@goldengatedisco.it</t>
  </si>
  <si>
    <t>INWAVE</t>
  </si>
  <si>
    <t>info@gorodclub.ru</t>
  </si>
  <si>
    <t>Groove Productions</t>
  </si>
  <si>
    <t>info@grooveproductions.org</t>
  </si>
  <si>
    <t>Gua Limited</t>
  </si>
  <si>
    <t>info@guacamolemusic.com</t>
  </si>
  <si>
    <t>Sedef Adasi (Berghain)</t>
  </si>
  <si>
    <t xml:space="preserve">Sedaf, </t>
  </si>
  <si>
    <t>info@hamam-nights.com</t>
  </si>
  <si>
    <t>Handcrafted (Alex)</t>
  </si>
  <si>
    <t>info@handcraftedlabel.com</t>
  </si>
  <si>
    <t>info@harrykleinclub.de</t>
  </si>
  <si>
    <t>Darren Flecta</t>
  </si>
  <si>
    <t>info@hatchwork.co.uk</t>
  </si>
  <si>
    <t>HELIC.AL</t>
  </si>
  <si>
    <t>info@helic.al</t>
  </si>
  <si>
    <t>Hemelsbreed Festival</t>
  </si>
  <si>
    <t>info@hemelsbreedfestival.nl</t>
  </si>
  <si>
    <t>Hemlock Agency</t>
  </si>
  <si>
    <t>info@hemlockagency.co.uk</t>
  </si>
  <si>
    <t>Hermine Records</t>
  </si>
  <si>
    <t>info@herminerecords.com</t>
  </si>
  <si>
    <t>HEXbarcelona</t>
  </si>
  <si>
    <t>info@hex-barcelona.com</t>
  </si>
  <si>
    <t>Highest Sound Levels Recordings</t>
  </si>
  <si>
    <t>Highest,</t>
  </si>
  <si>
    <t>info@highestsoundlevelsrecordings.com</t>
  </si>
  <si>
    <t>Home Normal, London</t>
  </si>
  <si>
    <t>info@homenormal.com</t>
  </si>
  <si>
    <t>Honeybutter record</t>
  </si>
  <si>
    <t xml:space="preserve">Sune, </t>
  </si>
  <si>
    <t>info@honeybutterrecord.com</t>
  </si>
  <si>
    <t>Sune</t>
  </si>
  <si>
    <t>Sune,</t>
  </si>
  <si>
    <t>info@honeybutterrecords.com</t>
  </si>
  <si>
    <t>Honey Soundsystem</t>
  </si>
  <si>
    <t>Honoree</t>
  </si>
  <si>
    <t>Honoree,</t>
  </si>
  <si>
    <t>info@honoree-music.com</t>
  </si>
  <si>
    <t>Hot Mass, Pittsburgh</t>
  </si>
  <si>
    <t>HOWL</t>
  </si>
  <si>
    <t>info@howlbk.com</t>
  </si>
  <si>
    <t>Hugo Ball</t>
  </si>
  <si>
    <t>info@hugoballchicago.com</t>
  </si>
  <si>
    <t>HushLamb Productions</t>
  </si>
  <si>
    <t>info@hushlamb.com</t>
  </si>
  <si>
    <t>Hypoxia</t>
  </si>
  <si>
    <t>info@hypoxia.be</t>
  </si>
  <si>
    <t>High on House, Antwerp</t>
  </si>
  <si>
    <t>info@ifeel-antwerp.be</t>
  </si>
  <si>
    <t>Club Illusion, Tallinn</t>
  </si>
  <si>
    <t>info@illusion.ee</t>
  </si>
  <si>
    <t>Illusion Music Records</t>
  </si>
  <si>
    <t xml:space="preserve">Benni, </t>
  </si>
  <si>
    <t>info@illusionmusicrecords.com</t>
  </si>
  <si>
    <t>Imprints Records</t>
  </si>
  <si>
    <t>info@imprintsrecords.com</t>
  </si>
  <si>
    <t>InDeep'n'Dance Records</t>
  </si>
  <si>
    <t>info@indeepndance.com</t>
  </si>
  <si>
    <t>info@indigo-istanbul.com</t>
  </si>
  <si>
    <t>info@industria-club.com</t>
  </si>
  <si>
    <t>Infectious NYC</t>
  </si>
  <si>
    <t>info@infectious.nyc</t>
  </si>
  <si>
    <t>Infusion Mag Dubai</t>
  </si>
  <si>
    <t>info@infusion.ae</t>
  </si>
  <si>
    <t xml:space="preserve">Steffan, </t>
  </si>
  <si>
    <t>info@innervisions.net</t>
  </si>
  <si>
    <t>Inoki Party</t>
  </si>
  <si>
    <t>info@inokiparty.com</t>
  </si>
  <si>
    <t>INPUT Dance Club, Barcelona</t>
  </si>
  <si>
    <t>info@input.ge</t>
  </si>
  <si>
    <t>Inside Sense</t>
  </si>
  <si>
    <t>info@insidesensegroup.com</t>
  </si>
  <si>
    <t>Interval</t>
  </si>
  <si>
    <t>info@interval100.com</t>
  </si>
  <si>
    <t>Into Orbit</t>
  </si>
  <si>
    <t>info@intoorbitmusic.com</t>
  </si>
  <si>
    <t>My Favourite fREAKS</t>
  </si>
  <si>
    <t>info@invadermusic.co.uk</t>
  </si>
  <si>
    <t>Island Beats Music</t>
  </si>
  <si>
    <t>info@islandbeatsmusic.com</t>
  </si>
  <si>
    <t>Ismus</t>
  </si>
  <si>
    <t>info@ismusberlin.com</t>
  </si>
  <si>
    <t>ISMUS</t>
  </si>
  <si>
    <t>Lee Webster</t>
  </si>
  <si>
    <t>info@iusedtosleepatnight.com</t>
  </si>
  <si>
    <t>IWW</t>
  </si>
  <si>
    <t>info@iww-music.com</t>
  </si>
  <si>
    <t>Jackwho</t>
  </si>
  <si>
    <t>info@jackwho.de</t>
  </si>
  <si>
    <t>Jaded</t>
  </si>
  <si>
    <t>info@jadedlondon.com</t>
  </si>
  <si>
    <t>James Barnsley</t>
  </si>
  <si>
    <t>info@jamesbarnsley.co.uk</t>
  </si>
  <si>
    <t>James Benitez</t>
  </si>
  <si>
    <t>info@jamesbenitez.com</t>
  </si>
  <si>
    <t>Jamie Lie A Kwie</t>
  </si>
  <si>
    <t>info@jamielieakwie.nl</t>
  </si>
  <si>
    <t>Reverse</t>
  </si>
  <si>
    <t>info@jaxxrecords.com</t>
  </si>
  <si>
    <t>Jazz &amp; Milk Recordings</t>
  </si>
  <si>
    <t>info@jazzandmilk.com</t>
  </si>
  <si>
    <t>JCKO Lux</t>
  </si>
  <si>
    <t>info@jcko.lu</t>
  </si>
  <si>
    <t>JEMF Festival, Romania</t>
  </si>
  <si>
    <t>info@jemf.ro</t>
  </si>
  <si>
    <t>Thor Rixon</t>
  </si>
  <si>
    <t>Thor,</t>
  </si>
  <si>
    <t>info@jettreger.com</t>
  </si>
  <si>
    <t>Jolene, Denmark</t>
  </si>
  <si>
    <t>info@jolene.dk</t>
  </si>
  <si>
    <t>info@jonas-saalbach.de</t>
  </si>
  <si>
    <t>Jon Dixon (Underground Resistance)</t>
  </si>
  <si>
    <t>info@jondixonmusic.com</t>
  </si>
  <si>
    <t>JORDI CASTILLO</t>
  </si>
  <si>
    <t>info@jordicastillo.com</t>
  </si>
  <si>
    <t>Jorg Zimmer</t>
  </si>
  <si>
    <t>Jorg,</t>
  </si>
  <si>
    <t>info@jorgzimmer.com</t>
  </si>
  <si>
    <t>Josh Coakley</t>
  </si>
  <si>
    <t>info@joshcoakley.com</t>
  </si>
  <si>
    <t>Just Mo Records</t>
  </si>
  <si>
    <t>info@justmorecords.co.za</t>
  </si>
  <si>
    <t>Kafes</t>
  </si>
  <si>
    <t>info@kafesistanbul.com</t>
  </si>
  <si>
    <t>Kaio Records</t>
  </si>
  <si>
    <t>info@kaiorecords.com</t>
  </si>
  <si>
    <t>De Karavaan /</t>
  </si>
  <si>
    <t>info@karavaan.eu</t>
  </si>
  <si>
    <t>Katermukke</t>
  </si>
  <si>
    <t>info@katermukke.info</t>
  </si>
  <si>
    <t>KC Management</t>
  </si>
  <si>
    <t>info@kcmanagement.net</t>
  </si>
  <si>
    <t>KDK Music</t>
  </si>
  <si>
    <t>info@kdkmusic.com</t>
  </si>
  <si>
    <t>Kultstätte Keller</t>
  </si>
  <si>
    <t>info@kellerkultur.net</t>
  </si>
  <si>
    <t>Ker Club, Barcelona</t>
  </si>
  <si>
    <t>info@kerclub.com</t>
  </si>
  <si>
    <t>KHIDI Club, Tblisi, Georgia</t>
  </si>
  <si>
    <t>info@khidiclub.com</t>
  </si>
  <si>
    <t>Kickin' Records</t>
  </si>
  <si>
    <t>info@kickinmusic.com</t>
  </si>
  <si>
    <t>info@kkoonngg.com</t>
  </si>
  <si>
    <t>Klank Music</t>
  </si>
  <si>
    <t>info@klankmusic.be</t>
  </si>
  <si>
    <t>Klasse Wrecks</t>
  </si>
  <si>
    <t>info@klasserecordings.de</t>
  </si>
  <si>
    <t>Klaudia Gawlas</t>
  </si>
  <si>
    <t>Klaudia,</t>
  </si>
  <si>
    <t>info@klaudiagawlas.de</t>
  </si>
  <si>
    <t>KleinHouse Festival</t>
  </si>
  <si>
    <t>info@kleinhouse.be</t>
  </si>
  <si>
    <t>klunk</t>
  </si>
  <si>
    <t>info@klunk.co</t>
  </si>
  <si>
    <t>Kode_1</t>
  </si>
  <si>
    <t>info@kode1.it</t>
  </si>
  <si>
    <t>Koh /</t>
  </si>
  <si>
    <t>info@kohbali.com</t>
  </si>
  <si>
    <t>Kolor</t>
  </si>
  <si>
    <t>info@kolorprojekt.hu</t>
  </si>
  <si>
    <t>Korner</t>
  </si>
  <si>
    <t>info@korner.com.tw</t>
  </si>
  <si>
    <t>Kremwerk, Washington DC</t>
  </si>
  <si>
    <t>info@kremwerk.com</t>
  </si>
  <si>
    <t>Kult Records</t>
  </si>
  <si>
    <t>info@kult.com</t>
  </si>
  <si>
    <t>La Ruche /</t>
  </si>
  <si>
    <t>info@la-ruche.ch</t>
  </si>
  <si>
    <t>La detente generale</t>
  </si>
  <si>
    <t>info@ladetentegenerale.com</t>
  </si>
  <si>
    <t>le freund</t>
  </si>
  <si>
    <t>info@lafreund.com</t>
  </si>
  <si>
    <t>LaLuneNYC</t>
  </si>
  <si>
    <t>info@lalune.nyc</t>
  </si>
  <si>
    <t>info@lasantanera.com</t>
  </si>
  <si>
    <t>info@laterrrazza.com</t>
  </si>
  <si>
    <t>LAUT</t>
  </si>
  <si>
    <t>info@laut.es</t>
  </si>
  <si>
    <t>UABOS</t>
  </si>
  <si>
    <t xml:space="preserve">
Matteo,</t>
  </si>
  <si>
    <t>info@lecannibale.com</t>
  </si>
  <si>
    <t>Lorenzo Esposito aka Lehar</t>
  </si>
  <si>
    <t>info@leharmusic.com</t>
  </si>
  <si>
    <t>Leporelo</t>
  </si>
  <si>
    <t>info@leporelo.sk</t>
  </si>
  <si>
    <t>info@lesardentes.be</t>
  </si>
  <si>
    <t>LET</t>
  </si>
  <si>
    <t>info@letamsterdam.nl</t>
  </si>
  <si>
    <t>info@levitarba.com</t>
  </si>
  <si>
    <t>Lexlay</t>
  </si>
  <si>
    <t>Lexlay,</t>
  </si>
  <si>
    <t>info@lexlaymusic.com</t>
  </si>
  <si>
    <t>info@life-festival.com</t>
  </si>
  <si>
    <t>Life Force</t>
  </si>
  <si>
    <t>info@lifeforce.jp</t>
  </si>
  <si>
    <t>Liftin Spirits</t>
  </si>
  <si>
    <t>info@liftinspiritrecords.co.uk</t>
  </si>
  <si>
    <t>Brüxsel Jardin</t>
  </si>
  <si>
    <t>info@liftyourheadup.com</t>
  </si>
  <si>
    <t>Limbe</t>
  </si>
  <si>
    <t>info@limbelabel.fr</t>
  </si>
  <si>
    <t>Louche</t>
  </si>
  <si>
    <t>info@louchemusic.com</t>
  </si>
  <si>
    <t>Louie and Chan, New York</t>
  </si>
  <si>
    <t>info@louieandchan.com</t>
  </si>
  <si>
    <t>Loungesquatt org.</t>
  </si>
  <si>
    <t>info@loungesquatt.com</t>
  </si>
  <si>
    <t>Love Hotel</t>
  </si>
  <si>
    <t>info@lovehotel.ooo</t>
  </si>
  <si>
    <t>Love Love records</t>
  </si>
  <si>
    <t>info@loveloverecords.co.uk</t>
  </si>
  <si>
    <t>LSDXOXO</t>
  </si>
  <si>
    <t>Raushaan,</t>
  </si>
  <si>
    <t>info@lsdxoxo.com</t>
  </si>
  <si>
    <t>Luke Slater</t>
  </si>
  <si>
    <t>info@lukeslater.com</t>
  </si>
  <si>
    <t>Lumber Room</t>
  </si>
  <si>
    <t>info@lumberroom.it</t>
  </si>
  <si>
    <t>Lützenkirchen</t>
  </si>
  <si>
    <t>info@lutzenkirchen.com</t>
  </si>
  <si>
    <t>Luzzstro</t>
  </si>
  <si>
    <t>info@luzzstro.pl</t>
  </si>
  <si>
    <t>Macswell</t>
  </si>
  <si>
    <t>info@macswell.org</t>
  </si>
  <si>
    <t>Made To Play</t>
  </si>
  <si>
    <t>info@madetoplay.net</t>
  </si>
  <si>
    <t>MAD MUSICIAN</t>
  </si>
  <si>
    <t>info@madmusician.net</t>
  </si>
  <si>
    <t>Magick City, New York</t>
  </si>
  <si>
    <t>info@magick.city</t>
  </si>
  <si>
    <t>Magic Mountain High</t>
  </si>
  <si>
    <t>info@magicmountainhigh.com</t>
  </si>
  <si>
    <t>Magic Wand</t>
  </si>
  <si>
    <t>info@magicwand.be</t>
  </si>
  <si>
    <t>Maldives Music Week</t>
  </si>
  <si>
    <t>info@maldivesmusicweek.com</t>
  </si>
  <si>
    <t>Mandarino Club, Puglia</t>
  </si>
  <si>
    <t>info@mandarinoclub.it</t>
  </si>
  <si>
    <t>Mar 186</t>
  </si>
  <si>
    <t>Mar,</t>
  </si>
  <si>
    <t>info@mar186.com</t>
  </si>
  <si>
    <t>Marasco Pio</t>
  </si>
  <si>
    <t>Marasco,</t>
  </si>
  <si>
    <t>info@marascomusic.com</t>
  </si>
  <si>
    <t>info@maraworld.com</t>
  </si>
  <si>
    <t>Marl Music</t>
  </si>
  <si>
    <t>info@marlmusic.com</t>
  </si>
  <si>
    <t>Martin Noise (Playground Records)</t>
  </si>
  <si>
    <t>info@martinnoise.com</t>
  </si>
  <si>
    <t>Marx Other place of interest Bar /</t>
  </si>
  <si>
    <t>info@marxbar.lu</t>
  </si>
  <si>
    <t>Mary Lake</t>
  </si>
  <si>
    <t>info@marylake.co.uk</t>
  </si>
  <si>
    <t>Mary Yalex</t>
  </si>
  <si>
    <t>info@maryyalex.com</t>
  </si>
  <si>
    <t>info@maryyalex.de</t>
  </si>
  <si>
    <t>Mascara Club, Bulgaria</t>
  </si>
  <si>
    <t>info@mascaraclub.com</t>
  </si>
  <si>
    <t>MASS, London</t>
  </si>
  <si>
    <t>info@massmusic.co.uk</t>
  </si>
  <si>
    <t>Mawa Festival</t>
  </si>
  <si>
    <t>info@mawafestival.com</t>
  </si>
  <si>
    <t>Max Kraushaar</t>
  </si>
  <si>
    <t>info@maxkraushaar.com</t>
  </si>
  <si>
    <t>Maya Music Festival, Pattaya</t>
  </si>
  <si>
    <t>info@mayamusicfestival.com</t>
  </si>
  <si>
    <t>MDLR</t>
  </si>
  <si>
    <t>Luisao,</t>
  </si>
  <si>
    <t>info@mdlrlabel.com</t>
  </si>
  <si>
    <t>info@mecca.cz</t>
  </si>
  <si>
    <t>Festival MEG Montréal</t>
  </si>
  <si>
    <t>info@megmontreal.com</t>
  </si>
  <si>
    <t>info@mein-ego.com</t>
  </si>
  <si>
    <t>Mekanikal Bloodshed</t>
  </si>
  <si>
    <t>info@mekanikalbloodshed.com</t>
  </si>
  <si>
    <t>info@melodiep.nl</t>
  </si>
  <si>
    <t>Melt Events</t>
  </si>
  <si>
    <t>Danilo,</t>
  </si>
  <si>
    <t>info@meltmusic.co.uk</t>
  </si>
  <si>
    <t>Loftas Club, Italy</t>
  </si>
  <si>
    <t>info@menufabrikas.lt</t>
  </si>
  <si>
    <t>Montevideo Electric Recordings</t>
  </si>
  <si>
    <t>info@mer.uy</t>
  </si>
  <si>
    <t>Meraki music group</t>
  </si>
  <si>
    <t>info@merakimusicgroup.com</t>
  </si>
  <si>
    <t>MER</t>
  </si>
  <si>
    <t>info@merecordings.com</t>
  </si>
  <si>
    <t>Merlin Club, Budapest</t>
  </si>
  <si>
    <t>info@merlinbudapest.org</t>
  </si>
  <si>
    <t>Club Metro, Kyoto</t>
  </si>
  <si>
    <t>info@metro.ne.jp</t>
  </si>
  <si>
    <t>info@mettlewax.co</t>
  </si>
  <si>
    <t>Mezzanine /</t>
  </si>
  <si>
    <t>info@mezzaninesf.com</t>
  </si>
  <si>
    <t>Micron Club, Manchester</t>
  </si>
  <si>
    <t>info@micronclub.co.uk</t>
  </si>
  <si>
    <t>Middlesex Lounge /</t>
  </si>
  <si>
    <t>info@middlesexlounge.us</t>
  </si>
  <si>
    <t>Mi Musik</t>
  </si>
  <si>
    <t>info@mimusik.com</t>
  </si>
  <si>
    <t>Minidetail Events</t>
  </si>
  <si>
    <t>info@minidetail.com</t>
  </si>
  <si>
    <t>Minimal Sounds</t>
  </si>
  <si>
    <t>info@minimalworldwide.com</t>
  </si>
  <si>
    <t>Minimarizumu</t>
  </si>
  <si>
    <t>info@minimarizumu.com</t>
  </si>
  <si>
    <t>Minuendo Recordings</t>
  </si>
  <si>
    <t>info@minuendo.net</t>
  </si>
  <si>
    <t>mishkasoundpromo</t>
  </si>
  <si>
    <t>info@mishkasound.com</t>
  </si>
  <si>
    <t>MMMMAVEN</t>
  </si>
  <si>
    <t>info@mmmmaven.com</t>
  </si>
  <si>
    <t>Modernity</t>
  </si>
  <si>
    <t>info@modernity.ch</t>
  </si>
  <si>
    <t>info@modularnights.com</t>
  </si>
  <si>
    <t>Modus-Minor</t>
  </si>
  <si>
    <t>info@modus-minor.de</t>
  </si>
  <si>
    <t>Mono</t>
  </si>
  <si>
    <t>info@mono.am</t>
  </si>
  <si>
    <t>Monoclap Events</t>
  </si>
  <si>
    <t>info@monoclap.com</t>
  </si>
  <si>
    <t>Monologue Music</t>
  </si>
  <si>
    <t>info@monologuemusic.com</t>
  </si>
  <si>
    <t>La Perla Club</t>
  </si>
  <si>
    <t>info@moreonandbaffa.com</t>
  </si>
  <si>
    <t>Moroko loko</t>
  </si>
  <si>
    <t>info@morokoloko.com</t>
  </si>
  <si>
    <t>DJ 3000 (UR, Motech, Trapez)</t>
  </si>
  <si>
    <t>info@motechrecords.com</t>
  </si>
  <si>
    <t>Joakim</t>
  </si>
  <si>
    <t>info@motherbirdmgmt.com</t>
  </si>
  <si>
    <t>info@motionbristol.com</t>
  </si>
  <si>
    <t>Monkey League</t>
  </si>
  <si>
    <t>info@mrbongo.com</t>
  </si>
  <si>
    <t>DonRamon</t>
  </si>
  <si>
    <t>info@mrm-berlin.de</t>
  </si>
  <si>
    <t>Murray Richardson</t>
  </si>
  <si>
    <t xml:space="preserve">Murray, </t>
  </si>
  <si>
    <t>info@murrayrichardson.net</t>
  </si>
  <si>
    <t>info@musicandpower.com</t>
  </si>
  <si>
    <t>Music Box Records</t>
  </si>
  <si>
    <t>Kiara,</t>
  </si>
  <si>
    <t>info@musicboxrecords.net</t>
  </si>
  <si>
    <t>Into the Factory</t>
  </si>
  <si>
    <t>info@musicgoesfurther.com</t>
  </si>
  <si>
    <t>John More</t>
  </si>
  <si>
    <t>info@musichousetrend.com</t>
  </si>
  <si>
    <t>Mr Bongo</t>
  </si>
  <si>
    <t>Bongo,</t>
  </si>
  <si>
    <t>info@musiqueexotique.com</t>
  </si>
  <si>
    <t>My Rationale</t>
  </si>
  <si>
    <t>info@myrationale.com</t>
  </si>
  <si>
    <t>Mysteries of the deep</t>
  </si>
  <si>
    <t>info@mysteriesofthedeep.mx</t>
  </si>
  <si>
    <t>info@nassaufestival.com</t>
  </si>
  <si>
    <t>Nathalie Capello</t>
  </si>
  <si>
    <t>Nathalie,</t>
  </si>
  <si>
    <t>info@nathaliecapello.com</t>
  </si>
  <si>
    <t>Nature Beat Festival, Germany</t>
  </si>
  <si>
    <t>info@naturebeat.it</t>
  </si>
  <si>
    <t>Network Connection</t>
  </si>
  <si>
    <t>info@networkconnectionrecords.com</t>
  </si>
  <si>
    <t>Adam Marshall</t>
  </si>
  <si>
    <t>info@newkanada.info</t>
  </si>
  <si>
    <t>Nextech Festival, Italy</t>
  </si>
  <si>
    <t>info@nextechfestival.com</t>
  </si>
  <si>
    <t>info@nicepeoplemusic.it</t>
  </si>
  <si>
    <t>Nite Records</t>
  </si>
  <si>
    <t>info@niterec.com</t>
  </si>
  <si>
    <t>Noble Square</t>
  </si>
  <si>
    <t>info@noblesquare.com</t>
  </si>
  <si>
    <t>Noelse Music</t>
  </si>
  <si>
    <t>Gábor,</t>
  </si>
  <si>
    <t>info@noelsemusic.com</t>
  </si>
  <si>
    <t>Nølah</t>
  </si>
  <si>
    <t xml:space="preserve">Nolah, </t>
  </si>
  <si>
    <t>info@nolahmusic.com</t>
  </si>
  <si>
    <t>Nomads, Netherlands</t>
  </si>
  <si>
    <t>info@nomadsfestival.nl</t>
  </si>
  <si>
    <t>No one cares (John Dimas)</t>
  </si>
  <si>
    <t>info@noonecares.de</t>
  </si>
  <si>
    <t>info@notsosilent.net</t>
  </si>
  <si>
    <t>The Nuclear Family Records</t>
  </si>
  <si>
    <t>info@nuclearfami.ly</t>
  </si>
  <si>
    <t>Outdoor Festival, Italy</t>
  </si>
  <si>
    <t>info@nufactory.it</t>
  </si>
  <si>
    <t>Nugget Music</t>
  </si>
  <si>
    <t>info@nuggetmusic.com</t>
  </si>
  <si>
    <t>Obaidli</t>
  </si>
  <si>
    <t>info@obaidlirecords.com</t>
  </si>
  <si>
    <t>Objects Records</t>
  </si>
  <si>
    <t>info@objectsrecords.com</t>
  </si>
  <si>
    <t>Ochomel</t>
  </si>
  <si>
    <t>info@ochomel.com</t>
  </si>
  <si>
    <t>Ogazón</t>
  </si>
  <si>
    <t>info@ogazonmusic.com</t>
  </si>
  <si>
    <t>Omniverse Records</t>
  </si>
  <si>
    <t>info@omniverserecords.co.uk</t>
  </si>
  <si>
    <t>On Loop</t>
  </si>
  <si>
    <t>info@onloopofficial.com</t>
  </si>
  <si>
    <t>Orphan.</t>
  </si>
  <si>
    <t>info@orphanrecords.co.uk</t>
  </si>
  <si>
    <t>Club 89, North Italy</t>
  </si>
  <si>
    <t>info@osiemdziewiec.com</t>
  </si>
  <si>
    <t>Other World Music</t>
  </si>
  <si>
    <t>info@otherworldmusic.uk</t>
  </si>
  <si>
    <t>De Oude Rechtbank, Eindhoven</t>
  </si>
  <si>
    <t>info@ouderechtbank.nl</t>
  </si>
  <si>
    <t>Oven Ready</t>
  </si>
  <si>
    <t>info@ovenready.net</t>
  </si>
  <si>
    <t>OVUNQVE</t>
  </si>
  <si>
    <t>Astronomy,</t>
  </si>
  <si>
    <t>info@ovunqve.com</t>
  </si>
  <si>
    <t>Pacha Club, Argentina</t>
  </si>
  <si>
    <t>info@pachabuenosaires.com</t>
  </si>
  <si>
    <t>Padre Guilherme</t>
  </si>
  <si>
    <t>Padre,</t>
  </si>
  <si>
    <t>info@padreguilherme.com</t>
  </si>
  <si>
    <t>info@papaya.com.hr</t>
  </si>
  <si>
    <t>Paragram Records</t>
  </si>
  <si>
    <t>info@paragramrecords.com</t>
  </si>
  <si>
    <t>Peter Passive Front</t>
  </si>
  <si>
    <t>info@passivefrontrecords.com</t>
  </si>
  <si>
    <t>Pathway Traxx</t>
  </si>
  <si>
    <t>info@pathwaytraxx.com</t>
  </si>
  <si>
    <t>Peng Sound</t>
  </si>
  <si>
    <t>info@pengsound.co.uk</t>
  </si>
  <si>
    <t>Perfect Driver</t>
  </si>
  <si>
    <t>info@perfectdrivermusic.com</t>
  </si>
  <si>
    <t xml:space="preserve">Eren, </t>
  </si>
  <si>
    <t>info@petradigital.co</t>
  </si>
  <si>
    <t>Wbeeza (Secretsundaze)</t>
  </si>
  <si>
    <t>Wbeeza,</t>
  </si>
  <si>
    <t>info@pflymusic.com</t>
  </si>
  <si>
    <t>info@pheek.com</t>
  </si>
  <si>
    <t>info@piknikelectronik.com</t>
  </si>
  <si>
    <t>PITCH Festival, Netherlands</t>
  </si>
  <si>
    <t>info@pitchfestival.nl</t>
  </si>
  <si>
    <t>Pixelife</t>
  </si>
  <si>
    <t>info@pixelife.info</t>
  </si>
  <si>
    <t>info@popcorn-rec.com</t>
  </si>
  <si>
    <t>Positivus Festival, Latvia</t>
  </si>
  <si>
    <t>info@positivusfestival.com</t>
  </si>
  <si>
    <t>Club Privé /</t>
  </si>
  <si>
    <t>info@prive.ee</t>
  </si>
  <si>
    <t>Pro Clubbin' Records</t>
  </si>
  <si>
    <t>info@proclubbinrecords.com</t>
  </si>
  <si>
    <t>Swell + Sound Festival,</t>
  </si>
  <si>
    <t>info@prozarautz.com</t>
  </si>
  <si>
    <t>PuzzleProjectsMusic</t>
  </si>
  <si>
    <t>info@puzzleprojectsmusic.com</t>
  </si>
  <si>
    <t>Radiant.</t>
  </si>
  <si>
    <t>info@radiantmusic.net</t>
  </si>
  <si>
    <t>Ravage</t>
  </si>
  <si>
    <t>info@ravage-events.net</t>
  </si>
  <si>
    <t>Rave Room ES</t>
  </si>
  <si>
    <t>info@raveroom.es</t>
  </si>
  <si>
    <t>Ray Mono</t>
  </si>
  <si>
    <t>info@raymono.com</t>
  </si>
  <si>
    <t>aybee (RDV music)</t>
  </si>
  <si>
    <t>info@rdvmusic.com</t>
  </si>
  <si>
    <t>Recloose</t>
  </si>
  <si>
    <t>info@recloose.com</t>
  </si>
  <si>
    <t>info@reductivelabel.com</t>
  </si>
  <si>
    <t>Reenboog</t>
  </si>
  <si>
    <t>Nicolo,</t>
  </si>
  <si>
    <t>info@reenboogmusic.com</t>
  </si>
  <si>
    <t>Regnsky</t>
  </si>
  <si>
    <t>Eva</t>
  </si>
  <si>
    <t>info@regnsky.dk</t>
  </si>
  <si>
    <t>RELATE</t>
  </si>
  <si>
    <t>info@relate-music.com</t>
  </si>
  <si>
    <t>Repeat After Me</t>
  </si>
  <si>
    <t>info@repeat-after.me</t>
  </si>
  <si>
    <t>Fabriken /</t>
  </si>
  <si>
    <t>info@restaurangfabriken.se</t>
  </si>
  <si>
    <t>Revolt</t>
  </si>
  <si>
    <t>info@revoltrecordings.com</t>
  </si>
  <si>
    <t>info@reworks.fr</t>
  </si>
  <si>
    <t>Matthew Canning</t>
  </si>
  <si>
    <t>info@rhythmcontrol.co.uk</t>
  </si>
  <si>
    <t>Rhythm Department Records</t>
  </si>
  <si>
    <t>info@rhythmdepartment.com</t>
  </si>
  <si>
    <t>Rickzor &amp; Rumme</t>
  </si>
  <si>
    <t>info@rickzor.com</t>
  </si>
  <si>
    <t>Dave RM Records</t>
  </si>
  <si>
    <t>info@rmrecords.net</t>
  </si>
  <si>
    <t>Rogelio Mixe</t>
  </si>
  <si>
    <t>Rogelio,</t>
  </si>
  <si>
    <t>info@rogeliobailleres.com</t>
  </si>
  <si>
    <t>Roundup Agency</t>
  </si>
  <si>
    <t>info@roundup.agency</t>
  </si>
  <si>
    <t>Hector Cuoto</t>
  </si>
  <si>
    <t>info@roushlabel.com</t>
  </si>
  <si>
    <t>Rowle Music</t>
  </si>
  <si>
    <t>info@rowlemusic.com</t>
  </si>
  <si>
    <t>info@ruffstuffmusicltd.com</t>
  </si>
  <si>
    <t>Running Clouds</t>
  </si>
  <si>
    <t>info@runningclouds.co.uk</t>
  </si>
  <si>
    <t>BeCool Club, Barcelona</t>
  </si>
  <si>
    <t>info@salabecool.com</t>
  </si>
  <si>
    <t>Sam Madi</t>
  </si>
  <si>
    <t>info@sammadi.com</t>
  </si>
  <si>
    <t>Samphire Festival, UK</t>
  </si>
  <si>
    <t>info@samphirefestival.uk</t>
  </si>
  <si>
    <t>info@saschadive.de</t>
  </si>
  <si>
    <t>Savor</t>
  </si>
  <si>
    <t>info@savor-music.com</t>
  </si>
  <si>
    <t>Hector Romero</t>
  </si>
  <si>
    <t xml:space="preserve">Hector, </t>
  </si>
  <si>
    <t>info@sawrecordings.com</t>
  </si>
  <si>
    <t>Secret Crunch</t>
  </si>
  <si>
    <t>info@secretcrunch.love</t>
  </si>
  <si>
    <t>senzala</t>
  </si>
  <si>
    <t>Jonni &amp; Sam,</t>
  </si>
  <si>
    <t>info@senzalamusic.co.uk</t>
  </si>
  <si>
    <t>Shack Music</t>
  </si>
  <si>
    <t>info@shackmusic.com</t>
  </si>
  <si>
    <t>info@shakybeatsfestival.com</t>
  </si>
  <si>
    <t>Owen ezard</t>
  </si>
  <si>
    <t>Owen,</t>
  </si>
  <si>
    <t>info@sharamusic.es</t>
  </si>
  <si>
    <t>Physical Therapy</t>
  </si>
  <si>
    <t>info@sheneedstherapy.net</t>
  </si>
  <si>
    <t>Sienna Obscure</t>
  </si>
  <si>
    <t>info@siennaobscure.com</t>
  </si>
  <si>
    <t>Silk Festival, Switzerland</t>
  </si>
  <si>
    <t>info@silk-events.ch</t>
  </si>
  <si>
    <t>Silk 86</t>
  </si>
  <si>
    <t>Finn and Thomas L,</t>
  </si>
  <si>
    <t>info@silk86.net</t>
  </si>
  <si>
    <t>Slow Town Records</t>
  </si>
  <si>
    <t>info@slowtownlabel.com</t>
  </si>
  <si>
    <t>Smoke Machine</t>
  </si>
  <si>
    <t>info@smokemachine.com</t>
  </si>
  <si>
    <t>DJ Sneak</t>
  </si>
  <si>
    <t>info@sneakthedj.com</t>
  </si>
  <si>
    <t>Electric Mountain Festival</t>
  </si>
  <si>
    <t>info@soelden.com</t>
  </si>
  <si>
    <t>SoulDynamic</t>
  </si>
  <si>
    <t>Luca &amp; Stefano,</t>
  </si>
  <si>
    <t>info@souldynamic.it</t>
  </si>
  <si>
    <t>Brian Gardner</t>
  </si>
  <si>
    <t>info@soulfoundationrecordings.com</t>
  </si>
  <si>
    <t>Soundwave, Canada</t>
  </si>
  <si>
    <t>info@soundwavewem.com</t>
  </si>
  <si>
    <t>South Club, Manchester</t>
  </si>
  <si>
    <t>info@southnightclub.com</t>
  </si>
  <si>
    <t>info@southportweekender.co.uk</t>
  </si>
  <si>
    <t>Brixton Rooftop</t>
  </si>
  <si>
    <t>info@spacebars.co.uk</t>
  </si>
  <si>
    <t>info@spacetravelmusic.com</t>
  </si>
  <si>
    <t>Spinam Records</t>
  </si>
  <si>
    <t>Ellroy,</t>
  </si>
  <si>
    <t>info@spinamrecords.com</t>
  </si>
  <si>
    <t>Splore, New Zealand</t>
  </si>
  <si>
    <t>info@splore.net</t>
  </si>
  <si>
    <t>Stargazing Records</t>
  </si>
  <si>
    <t>Determind,</t>
  </si>
  <si>
    <t>info@stargazing-records.com</t>
  </si>
  <si>
    <t>info@stativrecords.de</t>
  </si>
  <si>
    <t>Dub Forest</t>
  </si>
  <si>
    <t>info@stereoartsmedia.com</t>
  </si>
  <si>
    <t>Storyland, Columbia</t>
  </si>
  <si>
    <t>info@storyland.com.co</t>
  </si>
  <si>
    <t>info@strangeidolsrecordings.com</t>
  </si>
  <si>
    <t>Street Dreamz</t>
  </si>
  <si>
    <t>Fearz,</t>
  </si>
  <si>
    <t>info@streetdreamz.club</t>
  </si>
  <si>
    <t>The Subdermic</t>
  </si>
  <si>
    <t>info@subdermic.com</t>
  </si>
  <si>
    <t>Sub Reaktion</t>
  </si>
  <si>
    <t>Chronis &amp; Azibo,</t>
  </si>
  <si>
    <t>info@subreaktion.de</t>
  </si>
  <si>
    <t>Sumdayz</t>
  </si>
  <si>
    <t>info@sumdayz.com</t>
  </si>
  <si>
    <t>Summer Sound, Finland</t>
  </si>
  <si>
    <t>info@summersound.fi</t>
  </si>
  <si>
    <t>Sur Artists</t>
  </si>
  <si>
    <t>info@surartists.com</t>
  </si>
  <si>
    <t>Surge Recordings</t>
  </si>
  <si>
    <t>info@surgerecordings.co.uk</t>
  </si>
  <si>
    <t>Swarm Festival, Italy</t>
  </si>
  <si>
    <t>info@swarmfestival.com</t>
  </si>
  <si>
    <t>Syntaxx records</t>
  </si>
  <si>
    <t xml:space="preserve">Mehlor, </t>
  </si>
  <si>
    <t>info@syntaxxrecords.com</t>
  </si>
  <si>
    <t>Tales Collective</t>
  </si>
  <si>
    <t>info@talescollective.co.uk</t>
  </si>
  <si>
    <t>Talk Musique</t>
  </si>
  <si>
    <t>info@talkmusique.com</t>
  </si>
  <si>
    <t>Technical Vibe</t>
  </si>
  <si>
    <t>info@technicalvibe.de</t>
  </si>
  <si>
    <t>Techno V</t>
  </si>
  <si>
    <t>info@technov.tv</t>
  </si>
  <si>
    <t>Examine</t>
  </si>
  <si>
    <t>Examine,</t>
  </si>
  <si>
    <t>info@terminal-croatia.com</t>
  </si>
  <si>
    <t>Blawan (Ternesc)</t>
  </si>
  <si>
    <t xml:space="preserve">Blawan, </t>
  </si>
  <si>
    <t>info@ternesc.com</t>
  </si>
  <si>
    <t>Baltic Storm Promotions</t>
  </si>
  <si>
    <t>info@thebalticstorm.com</t>
  </si>
  <si>
    <t>deadHYPE presents</t>
  </si>
  <si>
    <t>info@thedeadhype.com</t>
  </si>
  <si>
    <t>info@thedolab.com</t>
  </si>
  <si>
    <t>The Garden Festival, Croatia</t>
  </si>
  <si>
    <t>info@thegardentisno.com</t>
  </si>
  <si>
    <t>info@thegardenzadar.com</t>
  </si>
  <si>
    <t>Melodymann</t>
  </si>
  <si>
    <t>info@themelodymann.com</t>
  </si>
  <si>
    <t>Theory of Yesterday</t>
  </si>
  <si>
    <t>info@theoryofyesterday.com</t>
  </si>
  <si>
    <t>The Rave network</t>
  </si>
  <si>
    <t>info@theravenetwork.co.uk</t>
  </si>
  <si>
    <t>info@thesoundclique.com</t>
  </si>
  <si>
    <t>Think Open Air Festival, Germany</t>
  </si>
  <si>
    <t>info@think-festival.de</t>
  </si>
  <si>
    <t>Time has changed</t>
  </si>
  <si>
    <t>info@timehaschanged.com</t>
  </si>
  <si>
    <t>Andrea Ilian Tape</t>
  </si>
  <si>
    <t>info@trim-records.com</t>
  </si>
  <si>
    <t>Tropicana, Greece</t>
  </si>
  <si>
    <t>info@tropicanamykonos.com</t>
  </si>
  <si>
    <t>Undercatt</t>
  </si>
  <si>
    <t>Elia,</t>
  </si>
  <si>
    <t>info@undercatt.com</t>
  </si>
  <si>
    <t>Underground Connexion Records</t>
  </si>
  <si>
    <t>info@undergroundconnexion.es</t>
  </si>
  <si>
    <t>Unità Psicofisica</t>
  </si>
  <si>
    <t>info@unitapsicofisica.com</t>
  </si>
  <si>
    <t>Unsound Festival, Poland</t>
  </si>
  <si>
    <t>info@unsound.pl</t>
  </si>
  <si>
    <t>Upcoming DJs</t>
  </si>
  <si>
    <t>info@upcomingdjs.com</t>
  </si>
  <si>
    <t>Lerato Khathi</t>
  </si>
  <si>
    <t>Lerato,</t>
  </si>
  <si>
    <t>info@uzurirecordings.com</t>
  </si>
  <si>
    <t>Valhalla Festival, Netherlands</t>
  </si>
  <si>
    <t>info@valhallafestival.nl</t>
  </si>
  <si>
    <t>Valve Recordings</t>
  </si>
  <si>
    <t>info@valverecordings.com</t>
  </si>
  <si>
    <t>varvet</t>
  </si>
  <si>
    <t>Cynthia,</t>
  </si>
  <si>
    <t>info@varvet.de</t>
  </si>
  <si>
    <t>I:Cube</t>
  </si>
  <si>
    <t>info@versatilerecords.com</t>
  </si>
  <si>
    <t>GetVicey</t>
  </si>
  <si>
    <t>info@viceyloops.com</t>
  </si>
  <si>
    <t>Bleury bar à vinyle</t>
  </si>
  <si>
    <t>info@vinylebleury.ca</t>
  </si>
  <si>
    <t>info@volt.hu</t>
  </si>
  <si>
    <t>Vrijland Festival, Netherlands</t>
  </si>
  <si>
    <t>info@vrijlandfestival.nl</t>
  </si>
  <si>
    <t>VSK Series</t>
  </si>
  <si>
    <t>info@vskseries.com</t>
  </si>
  <si>
    <t>info@vulturemusic.eu</t>
  </si>
  <si>
    <t>Wave Week, Croatia</t>
  </si>
  <si>
    <t>info@waveweek.com</t>
  </si>
  <si>
    <t>Light &amp; Life</t>
  </si>
  <si>
    <t>info@wearelightlife.com</t>
  </si>
  <si>
    <t>GOTHAM</t>
  </si>
  <si>
    <t>info@websterhall.com</t>
  </si>
  <si>
    <t>We Rave Techno</t>
  </si>
  <si>
    <t>info@weravetechno.com</t>
  </si>
  <si>
    <t>Gewölbe</t>
  </si>
  <si>
    <t>info@westpol.net</t>
  </si>
  <si>
    <t>Deep Underground Sound</t>
  </si>
  <si>
    <t>info@whatsthattrack.co.uk</t>
  </si>
  <si>
    <t>info@womb.co.jp</t>
  </si>
  <si>
    <t>Wonderwheel Recordings</t>
  </si>
  <si>
    <t>info@wonderwheelrecordings.com</t>
  </si>
  <si>
    <t>info@woomedia.eu</t>
  </si>
  <si>
    <t>X0809</t>
  </si>
  <si>
    <t>info@x0809.work</t>
  </si>
  <si>
    <t>Yoshitoshi (Nick Garcia)</t>
  </si>
  <si>
    <t>info@yoshitoshi.com</t>
  </si>
  <si>
    <t>Digital /</t>
  </si>
  <si>
    <t>info@yourfutureisdigital.com</t>
  </si>
  <si>
    <t>Digital Newcastle</t>
  </si>
  <si>
    <t>info@YourFutureIsDIGITAL.com</t>
  </si>
  <si>
    <t>info@zoekjestekker.nl</t>
  </si>
  <si>
    <t>Shane Watcha</t>
  </si>
  <si>
    <t>Shane,</t>
  </si>
  <si>
    <t>info@zombiesoundsystem.com</t>
  </si>
  <si>
    <t>Im Rausch mit Freunden</t>
  </si>
  <si>
    <t>info3@schluckdendruck.de</t>
  </si>
  <si>
    <t>infobali@clubjenja.com</t>
  </si>
  <si>
    <t>Sama</t>
  </si>
  <si>
    <t>Sama,</t>
  </si>
  <si>
    <t>infor@samaahadi.com</t>
  </si>
  <si>
    <t>Colours of Ostrava</t>
  </si>
  <si>
    <t>informace@colours.cz</t>
  </si>
  <si>
    <t>Club Soda /</t>
  </si>
  <si>
    <t>information@clubsoda.ca</t>
  </si>
  <si>
    <t>Hors Bord Festival</t>
  </si>
  <si>
    <t>infos@horsbordfestival.fr</t>
  </si>
  <si>
    <t>Julenn</t>
  </si>
  <si>
    <t>Julenn,</t>
  </si>
  <si>
    <t>infos@julenn.com</t>
  </si>
  <si>
    <t>infos@rexclub.com</t>
  </si>
  <si>
    <t>INNER</t>
  </si>
  <si>
    <t>innerli@gmail.com</t>
  </si>
  <si>
    <t>Minimuzikhol Club, Istanbul</t>
  </si>
  <si>
    <t xml:space="preserve">Ipek, </t>
  </si>
  <si>
    <t>ipek@minimuzikhol.con</t>
  </si>
  <si>
    <t>irina@radiorecord.ru</t>
  </si>
  <si>
    <t>Irina,</t>
  </si>
  <si>
    <t>Heartthrob (Jesse Siminski)</t>
  </si>
  <si>
    <t>is@isnisnt.com</t>
  </si>
  <si>
    <t>WARM UP: MomaPs1, New York</t>
  </si>
  <si>
    <t xml:space="preserve">Isabella, </t>
  </si>
  <si>
    <t>isabelia_herrera@momaps1.org</t>
  </si>
  <si>
    <t xml:space="preserve">Isla, </t>
  </si>
  <si>
    <t>isla@grademanagement.com</t>
  </si>
  <si>
    <t>Xenia (ITM Bookings)</t>
  </si>
  <si>
    <t>Itmbooking,</t>
  </si>
  <si>
    <t>itmbooking@internationaltechnomovement.com</t>
  </si>
  <si>
    <t>Marc Houle</t>
  </si>
  <si>
    <t>itzel@itemsandthings.com</t>
  </si>
  <si>
    <t xml:space="preserve">Itziar, </t>
  </si>
  <si>
    <t>itziar@bluemarlinibiza-uae.com</t>
  </si>
  <si>
    <t>Ivan Morales</t>
  </si>
  <si>
    <t>ivan.morales@babelmagazine.es</t>
  </si>
  <si>
    <t>DJ Mag ES (Digital editor)</t>
  </si>
  <si>
    <t>ivan@djmag.es</t>
  </si>
  <si>
    <t>EXIT (email bounced)</t>
  </si>
  <si>
    <t>ivan.milivojev@exitfestival.org</t>
  </si>
  <si>
    <t>Ivan We Goao</t>
  </si>
  <si>
    <t>ivan@wegoao.com</t>
  </si>
  <si>
    <t>Joel Alter (Bass Culture, Falkplatz)</t>
  </si>
  <si>
    <t>j.alter@mail.com</t>
  </si>
  <si>
    <t>j@ApolloniaMusic.net</t>
  </si>
  <si>
    <t>Glenn Underground</t>
  </si>
  <si>
    <t>j@foil.management</t>
  </si>
  <si>
    <t>Taraneh</t>
  </si>
  <si>
    <t>j@taranehagency.com</t>
  </si>
  <si>
    <t>Jack Carr Miles</t>
  </si>
  <si>
    <t>jack@worldwidefm.net</t>
  </si>
  <si>
    <t>Urban Essence</t>
  </si>
  <si>
    <t>jack@urban-essence.net</t>
  </si>
  <si>
    <t>Paramount Artists (James Blake)</t>
  </si>
  <si>
    <t>jack@paramountartists.com</t>
  </si>
  <si>
    <t>NBHD Festival</t>
  </si>
  <si>
    <t>jack@sjmconcerts.com</t>
  </si>
  <si>
    <t>Neighbourhood Weekender, UK</t>
  </si>
  <si>
    <t>Subsensory</t>
  </si>
  <si>
    <t>jack@subsensory.com</t>
  </si>
  <si>
    <t>Annex Agency (Beatrice Dillon)</t>
  </si>
  <si>
    <t>Jacob</t>
  </si>
  <si>
    <t>jacob@annexagency.co.uk</t>
  </si>
  <si>
    <t>Jacob Groening (Tori Music)</t>
  </si>
  <si>
    <t>jacob@circl.eu</t>
  </si>
  <si>
    <t>Jacobsen</t>
  </si>
  <si>
    <t xml:space="preserve">Jacobsen, </t>
  </si>
  <si>
    <t>jacobsen@jacobsen.com</t>
  </si>
  <si>
    <t>Jagoda Low</t>
  </si>
  <si>
    <t>Jagoda.Low@volkswagen.de</t>
  </si>
  <si>
    <t>jaime.sloane@ufl.edu</t>
  </si>
  <si>
    <t>Jaime</t>
  </si>
  <si>
    <t>jaimefrias@breakfastclub.nu</t>
  </si>
  <si>
    <t>jake@weraveyou.com</t>
  </si>
  <si>
    <t>The Buildingsociety</t>
  </si>
  <si>
    <t>Jake N,</t>
  </si>
  <si>
    <t>jake.n@the-buildingsociety.com</t>
  </si>
  <si>
    <t>jake@crossthetracks.co.uk</t>
  </si>
  <si>
    <t>Sugar Mountain Festival, Melbourne</t>
  </si>
  <si>
    <t>jake@sugarmtn.net</t>
  </si>
  <si>
    <t>Jake Lawrenson</t>
  </si>
  <si>
    <t>Jakel@blackmagicdesign.com</t>
  </si>
  <si>
    <t xml:space="preserve">Jam, </t>
  </si>
  <si>
    <t>jam@glowbkk.com</t>
  </si>
  <si>
    <t>Official Techno Page</t>
  </si>
  <si>
    <t>theofficialtechnopage@gmail.com</t>
  </si>
  <si>
    <t>james-keith@complexnetworks.com</t>
  </si>
  <si>
    <t>Oceans Beach Club, Spain</t>
  </si>
  <si>
    <t>james.cobb@oceansbeachclub.com</t>
  </si>
  <si>
    <t>Martin Audio</t>
  </si>
  <si>
    <t>James King</t>
  </si>
  <si>
    <t>james.king@martin-audio.com</t>
  </si>
  <si>
    <t>James Thomson (Juno Plus)</t>
  </si>
  <si>
    <t>james.thomson@juno.co.uk</t>
  </si>
  <si>
    <t>Lee Fest</t>
  </si>
  <si>
    <t>james.wallace@leefest.org</t>
  </si>
  <si>
    <t>James Yoon</t>
  </si>
  <si>
    <t>james.y@lg.com</t>
  </si>
  <si>
    <t>james@elitemm.co.uk</t>
  </si>
  <si>
    <t>james@foundseries.co.uk</t>
  </si>
  <si>
    <t>Grade Management (Elliot Adamson)</t>
  </si>
  <si>
    <t>james@grademanagement.com</t>
  </si>
  <si>
    <t>james@greenskeepersmusic.com</t>
  </si>
  <si>
    <t>James@LTMCREW.COM</t>
  </si>
  <si>
    <t>Duppy Share</t>
  </si>
  <si>
    <t>James Griffiths</t>
  </si>
  <si>
    <t>james@theduppyshare.com</t>
  </si>
  <si>
    <t>Andy Hart (Australia)</t>
  </si>
  <si>
    <t>james@wavingattrains.com.au</t>
  </si>
  <si>
    <t>jamie.bowman@skiddle.com</t>
  </si>
  <si>
    <t>Jamie McCall</t>
  </si>
  <si>
    <t>Jamie.McCall@nike.com</t>
  </si>
  <si>
    <t>The Walls Have Ears</t>
  </si>
  <si>
    <t>jamie@twhe.co.uk</t>
  </si>
  <si>
    <t>Neverland, UK</t>
  </si>
  <si>
    <t>jamiemuir@thezeitgeistagency.com</t>
  </si>
  <si>
    <t>jamierial22@yahoo.co.uk
promos@gruuv.net</t>
  </si>
  <si>
    <t>Jamie Woods</t>
  </si>
  <si>
    <t>jamiewoods@sougazi.com</t>
  </si>
  <si>
    <t>Jan van der Gaag</t>
  </si>
  <si>
    <t>Jan.vanderGaag@ableton.com</t>
  </si>
  <si>
    <t>Axaminer Records</t>
  </si>
  <si>
    <t>jan@axaminerrecords.com</t>
  </si>
  <si>
    <t>Echowaves, Georgia</t>
  </si>
  <si>
    <t>jan@echowaves.ge</t>
  </si>
  <si>
    <t>Jana</t>
  </si>
  <si>
    <t>jana@ultraeurope.com</t>
  </si>
  <si>
    <t>ATEQ</t>
  </si>
  <si>
    <t>janaberit@compoundartists.net</t>
  </si>
  <si>
    <t>janaberit@movingparts.berlin</t>
  </si>
  <si>
    <t>Club Garnia</t>
  </si>
  <si>
    <t xml:space="preserve">Janerik, </t>
  </si>
  <si>
    <t>janerik@skansen.oslo.no</t>
  </si>
  <si>
    <t>Suyen Corporation</t>
  </si>
  <si>
    <t>Janet Brown</t>
  </si>
  <si>
    <t>janet.brown@bench.co.uk</t>
  </si>
  <si>
    <t>Janosch Gebauer</t>
  </si>
  <si>
    <t>Janosch,</t>
  </si>
  <si>
    <t>janosch@fazemag.de</t>
  </si>
  <si>
    <t>Kollektiv Tirsdag</t>
  </si>
  <si>
    <t>janruler2@hotmail.com</t>
  </si>
  <si>
    <t>J Rod (Leaf Project)</t>
  </si>
  <si>
    <t>Jared,</t>
  </si>
  <si>
    <t>jared@jaredwheeler.com</t>
  </si>
  <si>
    <t>Jarrell</t>
  </si>
  <si>
    <t>jarrell@district25.nl</t>
  </si>
  <si>
    <t>Jasmine Kent-Smith</t>
  </si>
  <si>
    <t>jasmine@mixmagmedia.com</t>
  </si>
  <si>
    <t>DJ Awards</t>
  </si>
  <si>
    <t>jasmine@djawards.com</t>
  </si>
  <si>
    <t>jason.kong@livescape.asia</t>
  </si>
  <si>
    <t>jason@besvendsen.com</t>
  </si>
  <si>
    <t>Smartbar, Chicago</t>
  </si>
  <si>
    <t>jason@smartbarchicago.com</t>
  </si>
  <si>
    <t>Lets Rock Exeter</t>
  </si>
  <si>
    <t>jason@uk-live.co.uk</t>
  </si>
  <si>
    <t>Lets Rock Leeds</t>
  </si>
  <si>
    <t>Lets Rock London</t>
  </si>
  <si>
    <t>Lets Rock Norwich</t>
  </si>
  <si>
    <t>Lets Rock Scotland</t>
  </si>
  <si>
    <t>Lets Rock Shrewsbury</t>
  </si>
  <si>
    <t>Lets Rock Southampton</t>
  </si>
  <si>
    <t>Lets Rock the Moor</t>
  </si>
  <si>
    <t>Lets Rock The North East</t>
  </si>
  <si>
    <t>Sunday Sessions, Bristol</t>
  </si>
  <si>
    <t>Get Together</t>
  </si>
  <si>
    <t>jasper@getto.tv</t>
  </si>
  <si>
    <t>javasoul@amuse.us</t>
  </si>
  <si>
    <t>Sigh Club Javier Moreno,</t>
  </si>
  <si>
    <t>javier.moreno@sigh.es</t>
  </si>
  <si>
    <t>Delight Management (Javier Medina)</t>
  </si>
  <si>
    <t>javier@delightmgmt.com</t>
  </si>
  <si>
    <t>Javier Gonzalez - Monza Ibiza Records</t>
  </si>
  <si>
    <t>javier@monza-ibiza-records.com</t>
  </si>
  <si>
    <t>Javier Ferreira</t>
  </si>
  <si>
    <t>javierferreira@kangarooonthemoon.com</t>
  </si>
  <si>
    <t>Jay Hassan</t>
  </si>
  <si>
    <t>jay.hassan@boohooman.com</t>
  </si>
  <si>
    <t>Jay</t>
  </si>
  <si>
    <t>jay@hidden.club</t>
  </si>
  <si>
    <t>jay@originationfestival.com</t>
  </si>
  <si>
    <t>The Volume group</t>
  </si>
  <si>
    <t>jay@thevolumegroup.com</t>
  </si>
  <si>
    <t>John Velez</t>
  </si>
  <si>
    <t>jayvee023@aol.com</t>
  </si>
  <si>
    <t>Jay West (Moodmusic, Salted)</t>
  </si>
  <si>
    <t>jaywest@flavorrecordings.com</t>
  </si>
  <si>
    <t>Li'ly Resto Lounge /</t>
  </si>
  <si>
    <t xml:space="preserve">Jazz, </t>
  </si>
  <si>
    <t>jazz@mostwanteddjs.com</t>
  </si>
  <si>
    <t>Jonbjorn</t>
  </si>
  <si>
    <t>Jónbjörn,</t>
  </si>
  <si>
    <t>jb@jonbjorn.com</t>
  </si>
  <si>
    <t xml:space="preserve">Je, </t>
  </si>
  <si>
    <t>je@jehaugfos.com</t>
  </si>
  <si>
    <t>Spirit Catcher</t>
  </si>
  <si>
    <t>jean@spiritcatcher.be</t>
  </si>
  <si>
    <t>jedd@rubadub.co.uk</t>
  </si>
  <si>
    <t>Spirent Communications</t>
  </si>
  <si>
    <t>Jeff Atkins</t>
  </si>
  <si>
    <t>jeff.atkins@spirent.com</t>
  </si>
  <si>
    <t>Jennifer Shaw</t>
  </si>
  <si>
    <t xml:space="preserve">Jenn, </t>
  </si>
  <si>
    <t>jenn@subdivisionmusic.com</t>
  </si>
  <si>
    <t>jennifer.stiles@apparitionsfestival.com</t>
  </si>
  <si>
    <t>Miracle Mgmt (Jennifer Hern Ndez)</t>
  </si>
  <si>
    <t>jennifer@miraclemgmt.com</t>
  </si>
  <si>
    <t>The Meadows Music &amp; Arts Festival, New York</t>
  </si>
  <si>
    <t>jennifer@themeadowsnyc.com</t>
  </si>
  <si>
    <t>Bookaa.de</t>
  </si>
  <si>
    <t>jenny@bookaa.de</t>
  </si>
  <si>
    <t>Jens Müller (Sound Kleckse Records)</t>
  </si>
  <si>
    <t>jens.mueller@cafe-movies.de</t>
  </si>
  <si>
    <t>Jeremy Abbott</t>
  </si>
  <si>
    <t>funster@mixmagmedia.com</t>
  </si>
  <si>
    <t>HART</t>
  </si>
  <si>
    <t>jeroen@hartfestival.be</t>
  </si>
  <si>
    <t>Jerry (Electronic Soul)</t>
  </si>
  <si>
    <t>Jerry,</t>
  </si>
  <si>
    <t>jerry@electronicsoul.net</t>
  </si>
  <si>
    <t>Truantsblog</t>
  </si>
  <si>
    <t>jess@truantsblog.com</t>
  </si>
  <si>
    <t>Sam Devine</t>
  </si>
  <si>
    <t>jess@d-vinesounds.com</t>
  </si>
  <si>
    <t>jess@dvinesounds.com</t>
  </si>
  <si>
    <t>Galactic Funk, Amsterdam</t>
  </si>
  <si>
    <t>jesse@amsterdam-locals.nl</t>
  </si>
  <si>
    <t>Jesse Rose (Made To Play, Play It Down)</t>
  </si>
  <si>
    <t>jesse@madetoplay.net</t>
  </si>
  <si>
    <t>Jessica.gwinnell@broadwicklive.com</t>
  </si>
  <si>
    <t>Jessica Ilg</t>
  </si>
  <si>
    <t>Jessica.Ilg@reebok.com</t>
  </si>
  <si>
    <t>Breakwave (Liverpool)</t>
  </si>
  <si>
    <t>jessica@deepseafrequency.com</t>
  </si>
  <si>
    <t>Groove Cruise Miami</t>
  </si>
  <si>
    <t>jessica@whettravel.com</t>
  </si>
  <si>
    <t>Jey Kurmis</t>
  </si>
  <si>
    <t xml:space="preserve">Jey, </t>
  </si>
  <si>
    <t>jeykurmis2@gmail.com</t>
  </si>
  <si>
    <t>Supervibe (John Hobbs)</t>
  </si>
  <si>
    <t>jh@supervibe.net</t>
  </si>
  <si>
    <t>Yu Su (Booker)</t>
  </si>
  <si>
    <t>jim.o'regan@codaagency.com</t>
  </si>
  <si>
    <t>Subwax Barcelona Jimi Disko</t>
  </si>
  <si>
    <t>Jimi,</t>
  </si>
  <si>
    <t>Jimidisko@subwaxbcn.com</t>
  </si>
  <si>
    <t>Jimmy AAArich</t>
  </si>
  <si>
    <t>Jimmy.AAArich@monsterenergy.com</t>
  </si>
  <si>
    <t>Governors Club</t>
  </si>
  <si>
    <t>jl@governersclubny.com</t>
  </si>
  <si>
    <t>Julien Loreto</t>
  </si>
  <si>
    <t>jl@julienloreto.com</t>
  </si>
  <si>
    <t>Timid Records</t>
  </si>
  <si>
    <t>jl@timid-records.com</t>
  </si>
  <si>
    <t>Austin City Limits</t>
  </si>
  <si>
    <t>jlittle@c3presents.com</t>
  </si>
  <si>
    <t>jmao@dancingastronaut.com</t>
  </si>
  <si>
    <t>Janine Martinez</t>
  </si>
  <si>
    <t>jmartinez@guess.com</t>
  </si>
  <si>
    <t>jmoonbeam1994@gmail.com</t>
  </si>
  <si>
    <t>Jungle Experience, Koh Phangan</t>
  </si>
  <si>
    <t>jnglexperience@gmail.com</t>
  </si>
  <si>
    <t>Klasse</t>
  </si>
  <si>
    <t>jo@klsbookings.de</t>
  </si>
  <si>
    <t>WIRED Festival, Italy</t>
  </si>
  <si>
    <t>jo@wonderfruitfestival.com</t>
  </si>
  <si>
    <t>Everyday Agency</t>
  </si>
  <si>
    <t>Joanna@everydayagency.co.uk</t>
  </si>
  <si>
    <t>João Pedro Batistella</t>
  </si>
  <si>
    <t>joao@alataj.com.br</t>
  </si>
  <si>
    <t>SBSR Festival, Portugal</t>
  </si>
  <si>
    <t>joaomaria@musicanocoracao.pt</t>
  </si>
  <si>
    <t>Jocelyn,</t>
  </si>
  <si>
    <t>jocelyn@curiositymusic.fr</t>
  </si>
  <si>
    <t>Jocelyn</t>
  </si>
  <si>
    <t>jocelyn@duskmusicfestival.com</t>
  </si>
  <si>
    <t>Jochen</t>
  </si>
  <si>
    <t>jochen.schuecke@harrykleinclub.de</t>
  </si>
  <si>
    <t>Jodie Sayer</t>
  </si>
  <si>
    <t>Jodie.Sayer@puma.com</t>
  </si>
  <si>
    <t>Jodie</t>
  </si>
  <si>
    <t>jodie@ghostberlin.com</t>
  </si>
  <si>
    <t>Rwdmag</t>
  </si>
  <si>
    <t>joe@rwdmag.com</t>
  </si>
  <si>
    <t>FACT / Vinyl Factory (influences mixes)</t>
  </si>
  <si>
    <t>john@factmag.com</t>
  </si>
  <si>
    <t>Noir (Joe Christie)</t>
  </si>
  <si>
    <t>joe@bpaagency.com</t>
  </si>
  <si>
    <t>joe@chinawhiterecords.com</t>
  </si>
  <si>
    <t>Fiction NYC</t>
  </si>
  <si>
    <t>joe@fiction-nyc.com</t>
  </si>
  <si>
    <t>Viers / Hokkaido Dance Club</t>
  </si>
  <si>
    <t>joe@hokkaidodanceclub.co.uk</t>
  </si>
  <si>
    <t>joe@insideslashout.com</t>
  </si>
  <si>
    <t>liem (lehult)</t>
  </si>
  <si>
    <t>joe@lehult.com</t>
  </si>
  <si>
    <t>joe@liquidyouth.nl</t>
  </si>
  <si>
    <t>Joe90 (Futureboogie)</t>
  </si>
  <si>
    <t>Joe90,</t>
  </si>
  <si>
    <t>joe90@futureboogie.com</t>
  </si>
  <si>
    <t>Joel Discovery</t>
  </si>
  <si>
    <t>joel@adiscoparty.com</t>
  </si>
  <si>
    <t>The Rt Agency Agency</t>
  </si>
  <si>
    <t>joel@rt-agency.com</t>
  </si>
  <si>
    <t>Davide Squallace</t>
  </si>
  <si>
    <t>Joele,</t>
  </si>
  <si>
    <t>joele@thisandthatlab.com</t>
  </si>
  <si>
    <t>Joey Jackson</t>
  </si>
  <si>
    <t>joey@animalcrossingmusic.com</t>
  </si>
  <si>
    <t>Animal Crossing Music</t>
  </si>
  <si>
    <t>Joey@animalcrossingmusic.com</t>
  </si>
  <si>
    <t>Electric Zoo (email bounced)</t>
  </si>
  <si>
    <t>Joey</t>
  </si>
  <si>
    <t>joey@fanza.com</t>
  </si>
  <si>
    <t>KALTBLUT Mag (Johanna Urbancik)</t>
  </si>
  <si>
    <t>johanna.urbancik@icloud.com</t>
  </si>
  <si>
    <t>Johanna,</t>
  </si>
  <si>
    <t>Johanna</t>
  </si>
  <si>
    <t>johanna@goldenbest.se</t>
  </si>
  <si>
    <t>Maris</t>
  </si>
  <si>
    <t>johanna@pressplay-agency.com</t>
  </si>
  <si>
    <t>john@watchthehype.com</t>
  </si>
  <si>
    <t>Festicket</t>
  </si>
  <si>
    <t>john@festicket.com</t>
  </si>
  <si>
    <t>John Highton</t>
  </si>
  <si>
    <t>john.highton@halewood-int.com</t>
  </si>
  <si>
    <t>Aston Martin</t>
  </si>
  <si>
    <t>John Muirhead</t>
  </si>
  <si>
    <t>John.Muirhead@astonmartin.com</t>
  </si>
  <si>
    <t>Flux / Red Bull (Leeds)</t>
  </si>
  <si>
    <t>john@fluxmusic.net</t>
  </si>
  <si>
    <t>Jon Sable</t>
  </si>
  <si>
    <t>john@idwtrecordings.com</t>
  </si>
  <si>
    <t>john@tanstaaflplanets.net</t>
  </si>
  <si>
    <t>john@whettravel.com</t>
  </si>
  <si>
    <t>John Graham (Quivver)</t>
  </si>
  <si>
    <t>johngraham808@mac.com</t>
  </si>
  <si>
    <t>Ibiza Style (Johnny Lee)</t>
  </si>
  <si>
    <t>johnnyibiza@ibiza-style.com</t>
  </si>
  <si>
    <t>Johnny Ibiza</t>
  </si>
  <si>
    <t>johnnyibiza@mixmag.net</t>
  </si>
  <si>
    <t>johnny.hiller@pttfamily.com</t>
  </si>
  <si>
    <t>Walker Management</t>
  </si>
  <si>
    <t>jojo@walker.management</t>
  </si>
  <si>
    <t>Jon Dommett</t>
  </si>
  <si>
    <t>jon.dommett@djmag.com</t>
  </si>
  <si>
    <t>jon.mac@barflyclub.com</t>
  </si>
  <si>
    <t>All Points East (guestlist)</t>
  </si>
  <si>
    <t>jon.moore@zeitgeist.co.uk</t>
  </si>
  <si>
    <t>Fountain</t>
  </si>
  <si>
    <t>Jon Hamm</t>
  </si>
  <si>
    <t>jon@fountainww.com</t>
  </si>
  <si>
    <t>jon@sandboxglobal.com</t>
  </si>
  <si>
    <t>Redbull (Belgium)</t>
  </si>
  <si>
    <t>jonas@redbullelektropedia.be</t>
  </si>
  <si>
    <t>Native Instruments</t>
  </si>
  <si>
    <t>jonas.sudendorf@native-instruments.com</t>
  </si>
  <si>
    <t>Lot Lot Promotion</t>
  </si>
  <si>
    <t>jonas@lotlot.no</t>
  </si>
  <si>
    <t>Jonas kopp,</t>
  </si>
  <si>
    <t>jonaskopp@mac.com</t>
  </si>
  <si>
    <t>Jonathan Towle</t>
  </si>
  <si>
    <t>Jonathan.Towle@paulsmith.co.uk</t>
  </si>
  <si>
    <t>Timeout</t>
  </si>
  <si>
    <t>jonathanlennie@timeout.com</t>
  </si>
  <si>
    <t>Jonathanlennie,</t>
  </si>
  <si>
    <t>jonathanwellbelove@somethinelse.com</t>
  </si>
  <si>
    <t>Jon da Silva (Hacienda)</t>
  </si>
  <si>
    <t>jondasilva@electronicsoul.net</t>
  </si>
  <si>
    <t>Bedlam events (Boxed off festival, runs loads of gigs in town too)</t>
  </si>
  <si>
    <t>Jonnie</t>
  </si>
  <si>
    <t>jonnie@archetype.ie</t>
  </si>
  <si>
    <t>jonny@touchofclassrecords.com</t>
  </si>
  <si>
    <t>Joonas</t>
  </si>
  <si>
    <t>Joonas,</t>
  </si>
  <si>
    <t>joonas@joonasl.com</t>
  </si>
  <si>
    <t>jordan.hallpike@ibizarocks.com</t>
  </si>
  <si>
    <t>Gin &amp; Juice</t>
  </si>
  <si>
    <t>Jordan.will@ginandjuice.com</t>
  </si>
  <si>
    <t>Acetate management (Cinthie)</t>
  </si>
  <si>
    <t>jordan@acetatemanagement.com</t>
  </si>
  <si>
    <t>Juju &amp; Jordash</t>
  </si>
  <si>
    <t>jordan@jujujordash.com</t>
  </si>
  <si>
    <t>jordan@theconfluencegroup.com</t>
  </si>
  <si>
    <t>Eli Rojas</t>
  </si>
  <si>
    <t>Eli,</t>
  </si>
  <si>
    <t>jordi@ibizamusicartists.com</t>
  </si>
  <si>
    <t>Lazy Sundays</t>
  </si>
  <si>
    <t xml:space="preserve">Jordi, </t>
  </si>
  <si>
    <t>jordi@lazy-sundays.nl</t>
  </si>
  <si>
    <t>Sander Kleinenberg</t>
  </si>
  <si>
    <t>jordi@sanderkleinenberg.com</t>
  </si>
  <si>
    <t>Jorge@Electric-Vibes.com</t>
  </si>
  <si>
    <t>Mod Club Theatre, Toronto</t>
  </si>
  <si>
    <t>jorge@themodclub.com</t>
  </si>
  <si>
    <t>Covert, London (closed)</t>
  </si>
  <si>
    <t>jorge@victoriawarehouse.com</t>
  </si>
  <si>
    <t>Stealth Management</t>
  </si>
  <si>
    <t>jorgenieto@stealthmanagement.net</t>
  </si>
  <si>
    <t>Jori Hulkkonen</t>
  </si>
  <si>
    <t>Jori,</t>
  </si>
  <si>
    <t>jori@jorihulkkonen.com</t>
  </si>
  <si>
    <t>Recto Verso Agency</t>
  </si>
  <si>
    <t>joris@rectoversoagency.com</t>
  </si>
  <si>
    <t>Elias Mazian</t>
  </si>
  <si>
    <t>Jorn,</t>
  </si>
  <si>
    <t>jorn@voyage-select.com</t>
  </si>
  <si>
    <t>Voyage Direct</t>
  </si>
  <si>
    <t xml:space="preserve">Jorn, </t>
  </si>
  <si>
    <t>jorn@voyagedirect.net</t>
  </si>
  <si>
    <t>Josh Noventa</t>
  </si>
  <si>
    <t>jose.noventa@icloud.com</t>
  </si>
  <si>
    <t>Jose Armas</t>
  </si>
  <si>
    <t>josearmas@lowpitchrecords.com</t>
  </si>
  <si>
    <t>Jose</t>
  </si>
  <si>
    <t>josemanso@wdbmanagement.com</t>
  </si>
  <si>
    <t>Stoney Roads (Joseph Smith)</t>
  </si>
  <si>
    <t>joe@stoneyroads.com</t>
  </si>
  <si>
    <t>Golem</t>
  </si>
  <si>
    <t>joseph@golem.kr</t>
  </si>
  <si>
    <t>Local29</t>
  </si>
  <si>
    <t>josetamurejo@local29.com</t>
  </si>
  <si>
    <t>josh@chalet-berlin.de</t>
  </si>
  <si>
    <t>Cult (Manchester)</t>
  </si>
  <si>
    <t>josh@cultmcr.com</t>
  </si>
  <si>
    <t>DJ Factory LLC</t>
  </si>
  <si>
    <t>josh@djfactoryglobal.com</t>
  </si>
  <si>
    <t>josh@louchemusic.com</t>
  </si>
  <si>
    <t>josh@networkconnectionrecords.com</t>
  </si>
  <si>
    <t>josh@onehouseartists.com</t>
  </si>
  <si>
    <t>Real Gang Records</t>
  </si>
  <si>
    <t>josh@realgang.co.uk</t>
  </si>
  <si>
    <t>josh@thevolumegroup.com
jay@thevolumegroup.com</t>
  </si>
  <si>
    <t>joshdoherty@gmail.com</t>
  </si>
  <si>
    <t>Joshua Heath</t>
  </si>
  <si>
    <t>joshy@lonelyboymusic.com</t>
  </si>
  <si>
    <t>Josie Wilkinson</t>
  </si>
  <si>
    <t>Josie.Wilkinson@ymugroup.com</t>
  </si>
  <si>
    <t>Triangle Agency (DVS1)</t>
  </si>
  <si>
    <t>joy@triangleagency.com</t>
  </si>
  <si>
    <t>Jos &amp; Eli</t>
  </si>
  <si>
    <t>Yossi &amp; Eli,</t>
  </si>
  <si>
    <t>jozaffeli@gmail.com</t>
  </si>
  <si>
    <t>jp@jamesdeanevents.com</t>
  </si>
  <si>
    <t>Baracca (email bounced)</t>
  </si>
  <si>
    <t>jpv@jpvmusicbranding.com</t>
  </si>
  <si>
    <t>Roman Flugel</t>
  </si>
  <si>
    <t>jr@temporary-secretary.net</t>
  </si>
  <si>
    <t>Jesse Saunders</t>
  </si>
  <si>
    <t>JS@jessesaunders.com</t>
  </si>
  <si>
    <t>JS</t>
  </si>
  <si>
    <t>js@ovalspace.co.uk</t>
  </si>
  <si>
    <t>juan.bonigno@kcrw.com</t>
  </si>
  <si>
    <t>Viciousmagazine</t>
  </si>
  <si>
    <t>JUANJO.BLANCO@viciousmagazine.com</t>
  </si>
  <si>
    <t>Juanjo.Blanco,</t>
  </si>
  <si>
    <t>Juanjo Blanco</t>
  </si>
  <si>
    <t>Juanjo,</t>
  </si>
  <si>
    <t>juanjo@zwyxbeat.com</t>
  </si>
  <si>
    <t>Boiler Room (Juanmanuel Delvalle)</t>
  </si>
  <si>
    <t>juanmanuel.delvalle@boilerroom.tv</t>
  </si>
  <si>
    <t>Juanmanuel,</t>
  </si>
  <si>
    <t>Elipse Music</t>
  </si>
  <si>
    <t>jules@elipse-music.com</t>
  </si>
  <si>
    <t>Like Records</t>
  </si>
  <si>
    <t>julia@like-records.com</t>
  </si>
  <si>
    <t>Steaward</t>
  </si>
  <si>
    <t>julia@magnet-musik.de</t>
  </si>
  <si>
    <t>Julian | FAZEmag</t>
  </si>
  <si>
    <t>julian@fazemag.de</t>
  </si>
  <si>
    <t>julie@batofar.org</t>
  </si>
  <si>
    <t>Nikki Beach, Miami</t>
  </si>
  <si>
    <t>julie@nikkibeach.com</t>
  </si>
  <si>
    <t>Charlotte de Witte (Dbnr)</t>
  </si>
  <si>
    <t>julien@dbnr.be</t>
  </si>
  <si>
    <t>Julien</t>
  </si>
  <si>
    <t>julien@greatworksbcn.com</t>
  </si>
  <si>
    <t>Egg london Juliet Esin</t>
  </si>
  <si>
    <t>juliet@egglondon.co.uk</t>
  </si>
  <si>
    <t>juliette@prysmradio.com</t>
  </si>
  <si>
    <t>Juliette,</t>
  </si>
  <si>
    <t>In The Box Records</t>
  </si>
  <si>
    <t>juliette@intheboxrecords.com</t>
  </si>
  <si>
    <t>Beatport (Justin Massei)</t>
  </si>
  <si>
    <t>justin.massei@beatport.com</t>
  </si>
  <si>
    <t>Life is Beautiful festival</t>
  </si>
  <si>
    <t>justin.weniger@wendohmedia.com</t>
  </si>
  <si>
    <t>Life Is Beautiful Festival, Las Vegas (email bounced)</t>
  </si>
  <si>
    <t>justin.weniger@wendohmedia.comj</t>
  </si>
  <si>
    <t>Justin Boland J-Boogie</t>
  </si>
  <si>
    <t>justin@jboogie.com</t>
  </si>
  <si>
    <t>justin@lifeisbeautiful.com</t>
  </si>
  <si>
    <t>justin@wendohmedia.com</t>
  </si>
  <si>
    <t>Just Mo</t>
  </si>
  <si>
    <t>justmo@yfm.co.za</t>
  </si>
  <si>
    <t>Origins Festival, Morocco</t>
  </si>
  <si>
    <t>Kacem</t>
  </si>
  <si>
    <t>kacemtaoufiki@artandprod.com</t>
  </si>
  <si>
    <t>Origins Morocco</t>
  </si>
  <si>
    <t>kaffibarinn@kaffibarinn.is</t>
  </si>
  <si>
    <t>Kai Hannwacker</t>
  </si>
  <si>
    <t>Kai.Hannwacker@swiss.com</t>
  </si>
  <si>
    <t>Wordansound</t>
  </si>
  <si>
    <t>kai@wordansound.net</t>
  </si>
  <si>
    <t>kal@underground-artists.com</t>
  </si>
  <si>
    <t>Lola Club Shanghai (Javi Kalero)</t>
  </si>
  <si>
    <t>Kalero,</t>
  </si>
  <si>
    <t>kalero2012@gmail.com</t>
  </si>
  <si>
    <t>White Leaf</t>
  </si>
  <si>
    <t xml:space="preserve">Kam, </t>
  </si>
  <si>
    <t>kam@sagtre.uk</t>
  </si>
  <si>
    <t>Kane Allen</t>
  </si>
  <si>
    <t>kane@essentialibiza.com</t>
  </si>
  <si>
    <t>Kane,</t>
  </si>
  <si>
    <t>00:AM</t>
  </si>
  <si>
    <t>kane@00-am.com</t>
  </si>
  <si>
    <t>Tsepo</t>
  </si>
  <si>
    <t>Kane</t>
  </si>
  <si>
    <t>kane@palmsmanagement.co.uk</t>
  </si>
  <si>
    <t>Palms Music (Kettama)</t>
  </si>
  <si>
    <t>kane@palmsmusic.co.uk</t>
  </si>
  <si>
    <t>Karen@Electric-Vibes.com</t>
  </si>
  <si>
    <t>karina@alataj.com.br</t>
  </si>
  <si>
    <t xml:space="preserve">Karina, </t>
  </si>
  <si>
    <t>karl. molina</t>
  </si>
  <si>
    <t>karl.molina@viciousmagazine.com</t>
  </si>
  <si>
    <t>karl.,</t>
  </si>
  <si>
    <t>Karl Almaria</t>
  </si>
  <si>
    <t>karlalmaria@bunchlox.com</t>
  </si>
  <si>
    <t>Clubbing.rs</t>
  </si>
  <si>
    <t xml:space="preserve">Karte, </t>
  </si>
  <si>
    <t>karte@clubbing.rs</t>
  </si>
  <si>
    <t>kaseyb@email.arizona.edu</t>
  </si>
  <si>
    <t xml:space="preserve">Kasey, </t>
  </si>
  <si>
    <t>Kasia Jagodzińska</t>
  </si>
  <si>
    <t>Kasia.Jagodzińska@patagonia.com</t>
  </si>
  <si>
    <t>Kassem Mosse</t>
  </si>
  <si>
    <t xml:space="preserve">Kassem, </t>
  </si>
  <si>
    <t>kassemmosse@mikrodisko.net</t>
  </si>
  <si>
    <t>Kat</t>
  </si>
  <si>
    <t>kat.olender@celavi.com</t>
  </si>
  <si>
    <t>Sip Smith</t>
  </si>
  <si>
    <t>Kate Mcdonald</t>
  </si>
  <si>
    <t>kate.macdonald@heineken.co.uk</t>
  </si>
  <si>
    <t>kate@livescapegroup.com</t>
  </si>
  <si>
    <t>Resident Advisor - sales (Kate Mullins)</t>
  </si>
  <si>
    <t>Kate@residentadvisor.net</t>
  </si>
  <si>
    <t>Circulate Online</t>
  </si>
  <si>
    <t>katie.k@circulateonline.com</t>
  </si>
  <si>
    <t>Amnesia (Katie Knight)</t>
  </si>
  <si>
    <t>katie@amnesia.es</t>
  </si>
  <si>
    <t>Katy Hill</t>
  </si>
  <si>
    <t>Katy.Hill@campari.com</t>
  </si>
  <si>
    <t>KazutoDJmag</t>
  </si>
  <si>
    <t>kazuto@djmag.jp</t>
  </si>
  <si>
    <t>KazutoDJmag,</t>
  </si>
  <si>
    <t>Airlondonmusic</t>
  </si>
  <si>
    <t>Kb,</t>
  </si>
  <si>
    <t>kb@airlondonmusic.com</t>
  </si>
  <si>
    <t>Rinse FM Keana Bernard</t>
  </si>
  <si>
    <t>keana@rinse.fm</t>
  </si>
  <si>
    <t>Keana,</t>
  </si>
  <si>
    <t>Keigo</t>
  </si>
  <si>
    <t>keigo@djmag.jp</t>
  </si>
  <si>
    <t>Keigo,</t>
  </si>
  <si>
    <t>Kelsey Boyd</t>
  </si>
  <si>
    <t>kelsey@mixmag.net</t>
  </si>
  <si>
    <t>Kelsey,</t>
  </si>
  <si>
    <t>ken@slothboogie.com</t>
  </si>
  <si>
    <t xml:space="preserve">Ken, </t>
  </si>
  <si>
    <t>ken@labyrinthbookings.com</t>
  </si>
  <si>
    <t>OppiKoppi, South Africa</t>
  </si>
  <si>
    <t>kenny@oppikoppi.co.za</t>
  </si>
  <si>
    <t>kerol@caprices.ch</t>
  </si>
  <si>
    <t>Kerris Bright</t>
  </si>
  <si>
    <t>Kerris.Bright@ba.com</t>
  </si>
  <si>
    <t>kestra@tickx.co.uk</t>
  </si>
  <si>
    <t xml:space="preserve">
kevin@djmagasia.com</t>
  </si>
  <si>
    <t>Induced Grooves</t>
  </si>
  <si>
    <t>kevin@inducedgrooves.com</t>
  </si>
  <si>
    <t>kevin@krushclub.be</t>
  </si>
  <si>
    <t>kez@crackmagazine.net</t>
  </si>
  <si>
    <t>Kez,</t>
  </si>
  <si>
    <t>kg@earmilk.com</t>
  </si>
  <si>
    <t>Management 16</t>
  </si>
  <si>
    <t xml:space="preserve">Kh, </t>
  </si>
  <si>
    <t>kh@management16.com</t>
  </si>
  <si>
    <t>Moko Lounge (Harrogate)</t>
  </si>
  <si>
    <t>kieran.lownds@mokoharrogate.com</t>
  </si>
  <si>
    <t>Kieren Mansfield</t>
  </si>
  <si>
    <t>Kieren,</t>
  </si>
  <si>
    <t>kieran@defected.com</t>
  </si>
  <si>
    <t xml:space="preserve">Kiki, </t>
  </si>
  <si>
    <t>kiki@bpitchcontrol.de</t>
  </si>
  <si>
    <t>Kim Real Nois</t>
  </si>
  <si>
    <t>kim@realnois.com</t>
  </si>
  <si>
    <t>Kimgrant@austin.rr.com</t>
  </si>
  <si>
    <t>kirk@magneticmag.com</t>
  </si>
  <si>
    <t>Kirk,</t>
  </si>
  <si>
    <t>Fabric London (press)</t>
  </si>
  <si>
    <t>Kirsti</t>
  </si>
  <si>
    <t>Kirsti@fabriclondon.com</t>
  </si>
  <si>
    <t>Kjell Gruner</t>
  </si>
  <si>
    <t>Kjell.Gruner@porsche.de</t>
  </si>
  <si>
    <t>Jon Kingdon</t>
  </si>
  <si>
    <t>kjon@apple.com</t>
  </si>
  <si>
    <t>Oval Space (Kitty Lester)</t>
  </si>
  <si>
    <t>Kitty,</t>
  </si>
  <si>
    <t>kle@ovalspace.co.uk</t>
  </si>
  <si>
    <t>Monkeytown Music</t>
  </si>
  <si>
    <t>Koevi</t>
  </si>
  <si>
    <t>koevi@monkeytownmusic.com</t>
  </si>
  <si>
    <t>Komka</t>
  </si>
  <si>
    <t>Komka,</t>
  </si>
  <si>
    <t>komka@iu.art.br</t>
  </si>
  <si>
    <t>kontakt@chalet-berlin.de</t>
  </si>
  <si>
    <t>CTS Recordings</t>
  </si>
  <si>
    <t>Sascha and Tino,</t>
  </si>
  <si>
    <t>kontakt@cts-recordings.com</t>
  </si>
  <si>
    <t>frekvencii.mk</t>
  </si>
  <si>
    <t>kontakt@frekvencii.mk</t>
  </si>
  <si>
    <t>MS Dockville Festival, Hamburg</t>
  </si>
  <si>
    <t>kontakt@msdockville.de</t>
  </si>
  <si>
    <t xml:space="preserve">Koris, </t>
  </si>
  <si>
    <t>koris@mdrnty.ch</t>
  </si>
  <si>
    <t xml:space="preserve">Krista, </t>
  </si>
  <si>
    <t>krista@jadedlondon.com</t>
  </si>
  <si>
    <t>Ame</t>
  </si>
  <si>
    <t>kristian@innercityvisions.com</t>
  </si>
  <si>
    <t>Business Sweden</t>
  </si>
  <si>
    <t>kristina.kockum@alumni.hhs.se</t>
  </si>
  <si>
    <t>kristoffer@groove.de</t>
  </si>
  <si>
    <t>Kristoffer,</t>
  </si>
  <si>
    <t>kruger@area15.com</t>
  </si>
  <si>
    <t>TAKADA KEINOSUKE</t>
  </si>
  <si>
    <t>TAKADA,</t>
  </si>
  <si>
    <t>kt1121cm@gmail.com</t>
  </si>
  <si>
    <t>kunal.l@jiosaavn.com</t>
  </si>
  <si>
    <t>Beat In Me</t>
  </si>
  <si>
    <t xml:space="preserve">Kurosaki, </t>
  </si>
  <si>
    <t>kurosaki@fastenmusique.com</t>
  </si>
  <si>
    <t>Kyle Wearesoundspace</t>
  </si>
  <si>
    <t>info@wearesoundspace.com</t>
  </si>
  <si>
    <t>Wearesoundspace</t>
  </si>
  <si>
    <t>kyle@wearesoundspace.com</t>
  </si>
  <si>
    <t>l.pennington@mbro.ac.uk</t>
  </si>
  <si>
    <t>Festival d'été de Québec</t>
  </si>
  <si>
    <t>L,</t>
  </si>
  <si>
    <t>l.ricard@feq.ca</t>
  </si>
  <si>
    <t>l2@cadenza.com</t>
  </si>
  <si>
    <t>Allstar Music</t>
  </si>
  <si>
    <t>label@allstar-music.de</t>
  </si>
  <si>
    <t>BT Recordings</t>
  </si>
  <si>
    <t>label@btrecordings.com</t>
  </si>
  <si>
    <t>Chapter 24 Records</t>
  </si>
  <si>
    <t>label@chapter24records.com</t>
  </si>
  <si>
    <t>Cymatique Records</t>
  </si>
  <si>
    <t>label@cymatique.fr</t>
  </si>
  <si>
    <t>Ewan jansen (iile records)</t>
  </si>
  <si>
    <t>label@iilerecords.com</t>
  </si>
  <si>
    <t>Stackenschneider</t>
  </si>
  <si>
    <t>label@stackenschneider.ru</t>
  </si>
  <si>
    <t>Structured</t>
  </si>
  <si>
    <t>label@structured.es</t>
  </si>
  <si>
    <t>Ubhuntu Space Projects</t>
  </si>
  <si>
    <t>label@ubhuntuspaceprojects.co.za</t>
  </si>
  <si>
    <t>La Cúpula, Barcelona</t>
  </si>
  <si>
    <t>lacupula.events@gmail.com</t>
  </si>
  <si>
    <t>laetitia@annexagency.co.uk</t>
  </si>
  <si>
    <t>Club planet</t>
  </si>
  <si>
    <t>lainie@clubplanet.com</t>
  </si>
  <si>
    <t>Lainie,</t>
  </si>
  <si>
    <t>Lantern Club, Beijing (email bounced)</t>
  </si>
  <si>
    <t>lantern@acupuncture-records.com</t>
  </si>
  <si>
    <t>White Dubai</t>
  </si>
  <si>
    <t>lara.hmaidani@addmind.com</t>
  </si>
  <si>
    <t>Alataj (Larissa Zimmermann)</t>
  </si>
  <si>
    <t>larissa@alataj.com.br</t>
  </si>
  <si>
    <t>Thefader</t>
  </si>
  <si>
    <t>larryfitzmaurice@thefader.com</t>
  </si>
  <si>
    <t>Larryfitzmaurice,</t>
  </si>
  <si>
    <t>Larry Gus (DFA Rec</t>
  </si>
  <si>
    <t xml:space="preserve">larry, </t>
  </si>
  <si>
    <t>larrygus@dfarecords.com</t>
  </si>
  <si>
    <t>De Lichting</t>
  </si>
  <si>
    <t>lars@delichting.com</t>
  </si>
  <si>
    <t>Lastlight nyc</t>
  </si>
  <si>
    <t>lastlightbrooklyn@gmail.com</t>
  </si>
  <si>
    <t>Media Laura Marcon</t>
  </si>
  <si>
    <t>laura@alataj.com.br</t>
  </si>
  <si>
    <t>Cr2Records</t>
  </si>
  <si>
    <t>laura@cr2records.com</t>
  </si>
  <si>
    <t>ikigai-artists.com</t>
  </si>
  <si>
    <t>laura@ikigai-artists.com</t>
  </si>
  <si>
    <t>lauren.delfrago@lifeisbeautiful.com</t>
  </si>
  <si>
    <t>Form Music (Popof)</t>
  </si>
  <si>
    <t>lauren@form-music.fr</t>
  </si>
  <si>
    <t>laurence@audiorehab.co.uk</t>
  </si>
  <si>
    <t>Avant Gardener / Brooklyn Mirage</t>
  </si>
  <si>
    <t xml:space="preserve">Laurice, </t>
  </si>
  <si>
    <t>laurice@avant-gardner.com</t>
  </si>
  <si>
    <t>laurien@boilerroom.tv</t>
  </si>
  <si>
    <t>Lawrence@egglondon.co.uk</t>
  </si>
  <si>
    <t>lawrenceburney@thefader.com</t>
  </si>
  <si>
    <t>Lawrenceburney,</t>
  </si>
  <si>
    <t>Erica Lay</t>
  </si>
  <si>
    <t>laye@apple.com</t>
  </si>
  <si>
    <t>layla@sandyrivera.dj</t>
  </si>
  <si>
    <t>lazaruspromo@crosstowrebels.com</t>
  </si>
  <si>
    <t>Lazylazylazytapes@gmail.co</t>
  </si>
  <si>
    <t>Take Care cc</t>
  </si>
  <si>
    <t>ld@takecare.cc</t>
  </si>
  <si>
    <t>ldolden@seasaffron.com</t>
  </si>
  <si>
    <t>Dskonnect (Booka Shade, Andhim)</t>
  </si>
  <si>
    <t>Marta,</t>
  </si>
  <si>
    <t>lecs.marta@dskonnect.com</t>
  </si>
  <si>
    <t>lee.haslam@freshdjs.co.uk</t>
  </si>
  <si>
    <t>lee.haslam@kaluki.co.uk</t>
  </si>
  <si>
    <t>Kaluki</t>
  </si>
  <si>
    <t>A Made Up Sound</t>
  </si>
  <si>
    <t>lee@amonly.com</t>
  </si>
  <si>
    <t>Deepgroove - Lee (Cocoon, Klang, Suara)</t>
  </si>
  <si>
    <t>lee@deepgrooveworld.com</t>
  </si>
  <si>
    <t>Lee Haslam</t>
  </si>
  <si>
    <t>lee@k1management.com</t>
  </si>
  <si>
    <t>lee@sundaybest.net</t>
  </si>
  <si>
    <t xml:space="preserve">Leisha, </t>
  </si>
  <si>
    <t>leisha@livescape.asia</t>
  </si>
  <si>
    <t xml:space="preserve">Lente, </t>
  </si>
  <si>
    <t>lente@haubentaucher.me</t>
  </si>
  <si>
    <t>Dure Vie / Make It Deep</t>
  </si>
  <si>
    <t>leocdebalsac@makeitdeep.fr</t>
  </si>
  <si>
    <t>Leo Mills</t>
  </si>
  <si>
    <t>leo@mmartists.com</t>
  </si>
  <si>
    <t>MakeItDeepMID</t>
  </si>
  <si>
    <t>Leonardo Oliveira</t>
  </si>
  <si>
    <t>leonardo@mrafterparty.com</t>
  </si>
  <si>
    <t>MIKI</t>
  </si>
  <si>
    <t xml:space="preserve">Leonardo, </t>
  </si>
  <si>
    <t>leonardo@reflexbooking.com</t>
  </si>
  <si>
    <t>Music Mix Daily</t>
  </si>
  <si>
    <t>lesa@musicmixdaily.com</t>
  </si>
  <si>
    <t>Puls Festival, Germany</t>
  </si>
  <si>
    <t>lesereihe@deinpuls.de</t>
  </si>
  <si>
    <t>Machinedrum</t>
  </si>
  <si>
    <t>lewis@machinedrum.net</t>
  </si>
  <si>
    <t>Newsam Park Festival, Leeds</t>
  </si>
  <si>
    <t>lewis@mintclub.com</t>
  </si>
  <si>
    <t>No Artificial Colours, Lewis</t>
  </si>
  <si>
    <t>lewis@nacsmusic.co.uk</t>
  </si>
  <si>
    <t>Kristal Glam Club /</t>
  </si>
  <si>
    <t xml:space="preserve">Lexa, </t>
  </si>
  <si>
    <t>lexa@clubkristal.ro</t>
  </si>
  <si>
    <t>Lexoo</t>
  </si>
  <si>
    <t>lexoo@pressplay-agency.com</t>
  </si>
  <si>
    <t>Cyrk</t>
  </si>
  <si>
    <t>lgamble@cyrk.org</t>
  </si>
  <si>
    <t>Field Day Australia, Sydney (email bounced)</t>
  </si>
  <si>
    <t>lhuxham@broakwicklive.com</t>
  </si>
  <si>
    <t>Liam@flauntmagazine.com</t>
  </si>
  <si>
    <t xml:space="preserve">LIam, </t>
  </si>
  <si>
    <t>Hope Works, Sheffield</t>
  </si>
  <si>
    <t>Liam Waller</t>
  </si>
  <si>
    <t>liam@killingtimerecordings.com</t>
  </si>
  <si>
    <t>Beatportal (DE)</t>
  </si>
  <si>
    <t>lilia.vanbeukering@beatport.com</t>
  </si>
  <si>
    <t xml:space="preserve">Lilia, </t>
  </si>
  <si>
    <t>lil mark</t>
  </si>
  <si>
    <t>lilmark76@me.com</t>
  </si>
  <si>
    <t>ZTE</t>
  </si>
  <si>
    <t>Sen Lin Zhang</t>
  </si>
  <si>
    <t>lin.s@zte.com</t>
  </si>
  <si>
    <t>Q The Making Of</t>
  </si>
  <si>
    <t>lindsey.holmes@bauerxcel.co.uk</t>
  </si>
  <si>
    <t>RT Agency</t>
  </si>
  <si>
    <t>Lionel</t>
  </si>
  <si>
    <t>lionel@rt-agency.com</t>
  </si>
  <si>
    <t>Lisa Fitzell</t>
  </si>
  <si>
    <t>Lisa.Fitzell@elegantresorts.co.uk</t>
  </si>
  <si>
    <t>Ikonika (Kontra Musik)</t>
  </si>
  <si>
    <t>lisa@kontra-musik.com</t>
  </si>
  <si>
    <t>odd Fantastic</t>
  </si>
  <si>
    <t>lisa@oddfantastic.com</t>
  </si>
  <si>
    <t xml:space="preserve">Liza, </t>
  </si>
  <si>
    <t>lizaveta@otakerecords.pl</t>
  </si>
  <si>
    <t>lknowmusik@gmail.com</t>
  </si>
  <si>
    <t>lknowmusik,</t>
  </si>
  <si>
    <t>Mistajam (Capital FM)</t>
  </si>
  <si>
    <t>Mistajam,</t>
  </si>
  <si>
    <t>lloyd.spring@thisisglobal.com</t>
  </si>
  <si>
    <t>Legroni (UFO Sound)</t>
  </si>
  <si>
    <t>lm@h-geo.com</t>
  </si>
  <si>
    <t>locabeachclub@hotmail.com</t>
  </si>
  <si>
    <t>Loft Cafe, Minsk, Belarus</t>
  </si>
  <si>
    <t>loftcafeminsk@gmail.com</t>
  </si>
  <si>
    <t>Clockenflap</t>
  </si>
  <si>
    <t>lois.wan@magneticasia.com</t>
  </si>
  <si>
    <t>Tsugu Lolita Mang</t>
  </si>
  <si>
    <t>lm@tsugi.fr</t>
  </si>
  <si>
    <t>Lolita,</t>
  </si>
  <si>
    <t>Lomez (Supplement Facts, Hypercolour)</t>
  </si>
  <si>
    <t>Lomez,</t>
  </si>
  <si>
    <t>lomez@betteronfoot.org</t>
  </si>
  <si>
    <t>Lorcan (Seamless Recordings)</t>
  </si>
  <si>
    <t>Lorcan,</t>
  </si>
  <si>
    <t>lorcan@seamlessrecordings.com</t>
  </si>
  <si>
    <t>hemisphere agency</t>
  </si>
  <si>
    <t>Lorenz</t>
  </si>
  <si>
    <t>lorenz@hemisphere.agency</t>
  </si>
  <si>
    <t>Lorenzo Wilson</t>
  </si>
  <si>
    <t>lorenzo@djmag.es</t>
  </si>
  <si>
    <t>Lorenzo Milelli</t>
  </si>
  <si>
    <t>lorenzo@redlightradio.net</t>
  </si>
  <si>
    <t>lorenzo@libertinesupersport.be</t>
  </si>
  <si>
    <t>Lorenzo Bartoletti</t>
  </si>
  <si>
    <t>lorenzo@thisandthatlab.com</t>
  </si>
  <si>
    <t>Louie Fresco</t>
  </si>
  <si>
    <t>louiefresco@mexa-records.com</t>
  </si>
  <si>
    <t>Worldwide FM (Louis Fitton)</t>
  </si>
  <si>
    <t>louis@worldwidefm.net</t>
  </si>
  <si>
    <t>louis.lepron@konbini.com</t>
  </si>
  <si>
    <t>Louis Brendlé</t>
  </si>
  <si>
    <t>louis@theduppyshare.com</t>
  </si>
  <si>
    <t>Elleuk</t>
  </si>
  <si>
    <t>Louise.Donovan@elleuk.com</t>
  </si>
  <si>
    <t>Landrover</t>
  </si>
  <si>
    <t>Laura Palmer</t>
  </si>
  <si>
    <t>lpalmer1@jaguarlandrover.com</t>
  </si>
  <si>
    <t>Ministry of sound (Lloyd Spring)</t>
  </si>
  <si>
    <t>lspring@ministryofsound.com</t>
  </si>
  <si>
    <t>Luca Iacomino</t>
  </si>
  <si>
    <t>Luca.Iacomino@ableton.com</t>
  </si>
  <si>
    <t>luca@reflexbooking.com</t>
  </si>
  <si>
    <t>luca@roof-booking.com</t>
  </si>
  <si>
    <t>Luca Audiofly</t>
  </si>
  <si>
    <t>luca@wearesupernature.com</t>
  </si>
  <si>
    <t>lucas@barem.fm</t>
  </si>
  <si>
    <t>luciano@cadenzarecords.com</t>
  </si>
  <si>
    <t>Lucien Rieul | Trax</t>
  </si>
  <si>
    <t>l.rieul@traxmag.com</t>
  </si>
  <si>
    <t>Defected - Lucy St John</t>
  </si>
  <si>
    <t>lucy.stjohn@defected.com</t>
  </si>
  <si>
    <t>Lucy Evans</t>
  </si>
  <si>
    <t>Lucy.Evans@elegantresorts.co.uk</t>
  </si>
  <si>
    <t>Lucy Outram</t>
  </si>
  <si>
    <t>Lucy.Outram@easyjet.com</t>
  </si>
  <si>
    <t>lucymadge@somethinelse.com</t>
  </si>
  <si>
    <t>Thevinylfactory</t>
  </si>
  <si>
    <t>luis.munoz@thevinylfactory.com</t>
  </si>
  <si>
    <t>Luis.Munoz,</t>
  </si>
  <si>
    <t>luis@festicket.com</t>
  </si>
  <si>
    <t>Sunday Best (Luisa)</t>
  </si>
  <si>
    <t>luisa@sundaybest.net</t>
  </si>
  <si>
    <t>Luise Bastion</t>
  </si>
  <si>
    <t>Luise,</t>
  </si>
  <si>
    <t>luisebastion31@hotmail.com</t>
  </si>
  <si>
    <t>Aulart</t>
  </si>
  <si>
    <t>luisina.p@aulart.com</t>
  </si>
  <si>
    <t>lukas@gosu-store.com</t>
  </si>
  <si>
    <t>Luke Farrugia</t>
  </si>
  <si>
    <t>luke@krpt.co.uk</t>
  </si>
  <si>
    <t>luke@traitsmusic.com</t>
  </si>
  <si>
    <t>lukegarcia@lgarciadj.com</t>
  </si>
  <si>
    <t>Mineral (ES)</t>
  </si>
  <si>
    <t xml:space="preserve">Luks, </t>
  </si>
  <si>
    <t>luks@mineralmusic.net</t>
  </si>
  <si>
    <t>Lupe,</t>
  </si>
  <si>
    <t>lupe@xs4all.nl</t>
  </si>
  <si>
    <t>Luvthang</t>
  </si>
  <si>
    <t>luvthang@mail.de</t>
  </si>
  <si>
    <t>Ilya Abud</t>
  </si>
  <si>
    <t>Ilya</t>
  </si>
  <si>
    <t>lya.abud@abucci.ru</t>
  </si>
  <si>
    <t>M J</t>
  </si>
  <si>
    <t>m.j.roberts@inbox.com</t>
  </si>
  <si>
    <t>M.Meimaroglou@urbanstylemag.gr</t>
  </si>
  <si>
    <t>M.Meimaroglou,</t>
  </si>
  <si>
    <t>Kappa</t>
  </si>
  <si>
    <t>Mark Ward</t>
  </si>
  <si>
    <t>m.ward@sportfinance.eu</t>
  </si>
  <si>
    <t>m@haunt-music.com</t>
  </si>
  <si>
    <t>Making Pattersn (MOS, Chuckie, Fouk)</t>
  </si>
  <si>
    <t xml:space="preserve">m, </t>
  </si>
  <si>
    <t>m@makingpatterns.net</t>
  </si>
  <si>
    <t>Matthias Falk</t>
  </si>
  <si>
    <t>m@solid-am.com</t>
  </si>
  <si>
    <t>m2@cynosure-recordings.com</t>
  </si>
  <si>
    <t>maarten@awakenings.nl</t>
  </si>
  <si>
    <t>Secret Project (Insomniac), Netherlands</t>
  </si>
  <si>
    <t>maarten@insomniac.com</t>
  </si>
  <si>
    <t>Machine Club, Istanbul</t>
  </si>
  <si>
    <t>machineistanbul@gmail.com</t>
  </si>
  <si>
    <t>Prozak 2.0 / Cracow (club)</t>
  </si>
  <si>
    <t>maciej@prozakdwazero.com</t>
  </si>
  <si>
    <t>Kristal Glam Club, Bucharest (email bounced)</t>
  </si>
  <si>
    <t xml:space="preserve">Madalina, </t>
  </si>
  <si>
    <t>madalina@loveevents.ro</t>
  </si>
  <si>
    <t>Maddy</t>
  </si>
  <si>
    <t>maddy@nice-drinks.co.uk</t>
  </si>
  <si>
    <t>Tenzi</t>
  </si>
  <si>
    <t>mag@tenzi.fm</t>
  </si>
  <si>
    <t>Magnus Asberg,</t>
  </si>
  <si>
    <t>magnusasberg@onethehouserecords.com</t>
  </si>
  <si>
    <t>adidas</t>
  </si>
  <si>
    <t>Mai Thiea</t>
  </si>
  <si>
    <t>Mai.Thiea@underarmour.com</t>
  </si>
  <si>
    <t>Britta Arnold</t>
  </si>
  <si>
    <t>Britta,</t>
  </si>
  <si>
    <t>mail@britta-arndold.de</t>
  </si>
  <si>
    <t>Brukbar</t>
  </si>
  <si>
    <t>mail@brukbar.no</t>
  </si>
  <si>
    <t>Mail,</t>
  </si>
  <si>
    <t>mail@claire-morgan.co.uk</t>
  </si>
  <si>
    <t>MAC KEE</t>
  </si>
  <si>
    <t>mail@dirtydrivesounds.de</t>
  </si>
  <si>
    <t>mail@dj-raoul-k.de</t>
  </si>
  <si>
    <t>Raoul</t>
  </si>
  <si>
    <t>ESCH Berlin</t>
  </si>
  <si>
    <t>mail@esch-berlin.com</t>
  </si>
  <si>
    <t>KALAKUTA SOUL RECORDS</t>
  </si>
  <si>
    <t>mail@kalakutasoul.com</t>
  </si>
  <si>
    <t>KARUNA</t>
  </si>
  <si>
    <t>mail@krn.cc</t>
  </si>
  <si>
    <t>Kulturfabrik /</t>
  </si>
  <si>
    <t>mail@kulturfabrik.lu</t>
  </si>
  <si>
    <t>dj lettuce (la chinerie)</t>
  </si>
  <si>
    <t>mail@lachinerie.fr</t>
  </si>
  <si>
    <t>Facechain</t>
  </si>
  <si>
    <t>mail@manouko.com</t>
  </si>
  <si>
    <t>marcelschulz</t>
  </si>
  <si>
    <t>mail@marcel-kollektivost.de</t>
  </si>
  <si>
    <t>MoMA PS1, New York</t>
  </si>
  <si>
    <t>mail@ps1.org</t>
  </si>
  <si>
    <t>Two House Recordings</t>
  </si>
  <si>
    <t>mail@twohouserecordings.com</t>
  </si>
  <si>
    <t>Twoinarow (Munich)</t>
  </si>
  <si>
    <t>mail@twoinarow.com</t>
  </si>
  <si>
    <t>Zas Werren</t>
  </si>
  <si>
    <t xml:space="preserve">Zas, </t>
  </si>
  <si>
    <t>mail@zas-werren.de</t>
  </si>
  <si>
    <t>Thierry Tomas</t>
  </si>
  <si>
    <t>mailbox@thierrytomas.com</t>
  </si>
  <si>
    <t xml:space="preserve">Mak, </t>
  </si>
  <si>
    <t>mak@seshevents.co.uk</t>
  </si>
  <si>
    <t>Lehulty</t>
  </si>
  <si>
    <t>Malte</t>
  </si>
  <si>
    <t>malte@envelope.agency</t>
  </si>
  <si>
    <t xml:space="preserve">Mamix, </t>
  </si>
  <si>
    <t>mamix@loveland.nl</t>
  </si>
  <si>
    <t>management@feedelity com</t>
  </si>
  <si>
    <t>management@machine10.com</t>
  </si>
  <si>
    <t>Playgroove.es</t>
  </si>
  <si>
    <t>management@playgroove.es</t>
  </si>
  <si>
    <t>management@townshiprebellion.com</t>
  </si>
  <si>
    <t>Roush label</t>
  </si>
  <si>
    <t>manager@roushlabel.com</t>
  </si>
  <si>
    <t>Wildeburg, Netherlands</t>
  </si>
  <si>
    <t>mandy@missmandy.nl</t>
  </si>
  <si>
    <t xml:space="preserve">Mandredi, </t>
  </si>
  <si>
    <t>manfredi@daze.it</t>
  </si>
  <si>
    <t>manna</t>
  </si>
  <si>
    <t>manna.bxl@gmail.com</t>
  </si>
  <si>
    <t>manoel@alataj.com.br</t>
  </si>
  <si>
    <t xml:space="preserve">Manoel, </t>
  </si>
  <si>
    <t>manolo@ibizasonica.com</t>
  </si>
  <si>
    <t>Manolo,</t>
  </si>
  <si>
    <t>mc@tsugi.fr</t>
  </si>
  <si>
    <t xml:space="preserve">Manon, </t>
  </si>
  <si>
    <t>manuel.a.lauro@me.com</t>
  </si>
  <si>
    <t>Differentgrooves</t>
  </si>
  <si>
    <t>manypromos@differentgrooves.com</t>
  </si>
  <si>
    <t>Manypromos,</t>
  </si>
  <si>
    <t>Mar Flores</t>
  </si>
  <si>
    <t>marflores@pureibizaradio.com</t>
  </si>
  <si>
    <t xml:space="preserve">Maralina, </t>
  </si>
  <si>
    <t>maralina@chalet-berlin.de</t>
  </si>
  <si>
    <t>Off Sonar</t>
  </si>
  <si>
    <t>marc.vila@proyectual.info</t>
  </si>
  <si>
    <t>Gaasper Pleasure Festival, Amsterdam</t>
  </si>
  <si>
    <t>marc@gaasperpleasure.nl</t>
  </si>
  <si>
    <t>Dancing Heroes</t>
  </si>
  <si>
    <t>marc@lamachinedumoulinrouge.com</t>
  </si>
  <si>
    <t>Guilty Dogs</t>
  </si>
  <si>
    <t>marc@voodoobookings.com</t>
  </si>
  <si>
    <t>AWK ITD</t>
  </si>
  <si>
    <t>AWK,</t>
  </si>
  <si>
    <t>marcel@clap-your-hands.de</t>
  </si>
  <si>
    <t>marcel@mosferry.de</t>
  </si>
  <si>
    <t>marceldettmann@gmx.de</t>
  </si>
  <si>
    <t>Marcelo Madueno</t>
  </si>
  <si>
    <t>marcelo@d-edge.com.br</t>
  </si>
  <si>
    <t>Marcelo</t>
  </si>
  <si>
    <t>marcelo@saveclub.com.br</t>
  </si>
  <si>
    <t>marco.aguilar@apparitionsfestival.com</t>
  </si>
  <si>
    <t>Goldspur.Love</t>
  </si>
  <si>
    <t>marco.baumgartner@hub67.ch</t>
  </si>
  <si>
    <t>ElectroCute</t>
  </si>
  <si>
    <t>marco.bonafini@pandora.be</t>
  </si>
  <si>
    <t>marco.castagneto@clubberconfession.com</t>
  </si>
  <si>
    <t>Marco.Castagneto,</t>
  </si>
  <si>
    <t>Marco Celloni</t>
  </si>
  <si>
    <t>marco.celloni@alice.it</t>
  </si>
  <si>
    <t>Artist alife</t>
  </si>
  <si>
    <t>marco.starke@artistalife.com</t>
  </si>
  <si>
    <t>marco@demandartists.com</t>
  </si>
  <si>
    <t>DNF Booking Crew (Marco)</t>
  </si>
  <si>
    <t>marco@dnfbookingcrew.com</t>
  </si>
  <si>
    <t>MBF Management</t>
  </si>
  <si>
    <t>marco@mbfmanagement.net</t>
  </si>
  <si>
    <t>Marco Donato  Italoboyz  Superfiction Recordings</t>
  </si>
  <si>
    <t>marco@superfiction-recordings.com</t>
  </si>
  <si>
    <t>marcoricompensa@djmagitalia.com</t>
  </si>
  <si>
    <t>Marcoricompensa,</t>
  </si>
  <si>
    <t>Club Borderline, Basel</t>
  </si>
  <si>
    <t xml:space="preserve">Marcos, </t>
  </si>
  <si>
    <t>marcos@clubborderline.ch</t>
  </si>
  <si>
    <t>Marcus Philipp</t>
  </si>
  <si>
    <t>Marcus.Philipp@volkswagen.de</t>
  </si>
  <si>
    <t>Vinyl Future</t>
  </si>
  <si>
    <t>Marcus@vinylfuture.com</t>
  </si>
  <si>
    <t>JACK</t>
  </si>
  <si>
    <t>marcus@whenwedip.com</t>
  </si>
  <si>
    <t>Marcus Nasty</t>
  </si>
  <si>
    <t>marcusnasty4000@gmail.com</t>
  </si>
  <si>
    <t>Ki Management</t>
  </si>
  <si>
    <t xml:space="preserve">Maren, </t>
  </si>
  <si>
    <t>maren@ki-mgmt.com</t>
  </si>
  <si>
    <t>margarcia2@pureibizaradio.com</t>
  </si>
  <si>
    <t>Margarcia2,</t>
  </si>
  <si>
    <t>Margot CROIZON</t>
  </si>
  <si>
    <t>margot.croizon@radiofg.com</t>
  </si>
  <si>
    <t>Margot,</t>
  </si>
  <si>
    <t>Worldwide fm</t>
  </si>
  <si>
    <t>mari@worldwidefm.net</t>
  </si>
  <si>
    <t>Mari,</t>
  </si>
  <si>
    <t>Maria Hedenquist</t>
  </si>
  <si>
    <t>Maria.Hedenquist@absolut.com</t>
  </si>
  <si>
    <t>maria@batofar.org</t>
  </si>
  <si>
    <t>Anish Sood</t>
  </si>
  <si>
    <t>maria@polarnights.net</t>
  </si>
  <si>
    <t>Flow &amp; Zeo (Marian &amp; Zeo)</t>
  </si>
  <si>
    <t>marian@tropicalbeats.com</t>
  </si>
  <si>
    <t>mariana.ribeiro@neopopfestival.com</t>
  </si>
  <si>
    <t>Madame</t>
  </si>
  <si>
    <t>mariana@madame-management.com</t>
  </si>
  <si>
    <t>Mina Suspension (BLEID)</t>
  </si>
  <si>
    <t>Mariana</t>
  </si>
  <si>
    <t>mariana@minasuspension.com</t>
  </si>
  <si>
    <t>Marie Dapoigny |</t>
  </si>
  <si>
    <t>marie.dapoigny@h4ck.world</t>
  </si>
  <si>
    <t>Marie Laurent</t>
  </si>
  <si>
    <t>Marie.Laurent@loreal.com</t>
  </si>
  <si>
    <t>Marie Williams-Cooke</t>
  </si>
  <si>
    <t>Marie.Williams-Cooke@elegantresorts.co.uk</t>
  </si>
  <si>
    <t>Buku Music &amp; Art Project</t>
  </si>
  <si>
    <t>marie@thebukuproject.com</t>
  </si>
  <si>
    <t>Buku Music &amp; Art Project (email bounced)</t>
  </si>
  <si>
    <t>marie@wintercircleproductions.com</t>
  </si>
  <si>
    <t>mariecharlotte@mixmag.net</t>
  </si>
  <si>
    <t>Mariecharlotte,</t>
  </si>
  <si>
    <t>Apelago</t>
  </si>
  <si>
    <t>marija@apelago.com</t>
  </si>
  <si>
    <t>Source Artists (Cassegrain, truncate)</t>
  </si>
  <si>
    <t>marija@sourceartists.net</t>
  </si>
  <si>
    <t>Marika,</t>
  </si>
  <si>
    <t>marika@people-machines.com</t>
  </si>
  <si>
    <t>Marin Beyeah Net</t>
  </si>
  <si>
    <t>marin@beyeah.net</t>
  </si>
  <si>
    <t xml:space="preserve">Marin, </t>
  </si>
  <si>
    <t>marin@epicentar.club</t>
  </si>
  <si>
    <t>Metodi Hristov</t>
  </si>
  <si>
    <t>marin@metodihristov.com</t>
  </si>
  <si>
    <t>Marine Moser</t>
  </si>
  <si>
    <t>partenariats@traxmag.com</t>
  </si>
  <si>
    <t>Marine,</t>
  </si>
  <si>
    <t>ClubberMag</t>
  </si>
  <si>
    <t>mario@clubber-mag.com</t>
  </si>
  <si>
    <t>Bahidorá</t>
  </si>
  <si>
    <t>mario@opi.la</t>
  </si>
  <si>
    <t>Resident Advisor (Marissa Cetin)</t>
  </si>
  <si>
    <t>marissa@residentadvisor.net</t>
  </si>
  <si>
    <t>Marissa,</t>
  </si>
  <si>
    <t>Camp Bisco Festival</t>
  </si>
  <si>
    <t xml:space="preserve">Marissa, </t>
  </si>
  <si>
    <t>marissaspeak@mcppresents.com</t>
  </si>
  <si>
    <t>Marius Circus AA</t>
  </si>
  <si>
    <t>marius@mariuscircus.com</t>
  </si>
  <si>
    <t>Analog A (Fatima Hajii)</t>
  </si>
  <si>
    <t>Marjan</t>
  </si>
  <si>
    <t>marjan@analog-a.com</t>
  </si>
  <si>
    <t>Flow Management</t>
  </si>
  <si>
    <t>marjan@flow-management.net</t>
  </si>
  <si>
    <t>Resident Advsor (Mark Smith)</t>
  </si>
  <si>
    <t>ms@ra.co</t>
  </si>
  <si>
    <t>Mark Reynolds</t>
  </si>
  <si>
    <t>mark.reynolds@fresh927.com.au</t>
  </si>
  <si>
    <t>Electric Ibiza (Huxley, Jansons)</t>
  </si>
  <si>
    <t>mark.storie@electricibiza.com</t>
  </si>
  <si>
    <t>Colour Clash</t>
  </si>
  <si>
    <t>mark@climaxpromotions.co.uk</t>
  </si>
  <si>
    <t>Escape Festival, Swansea</t>
  </si>
  <si>
    <t>Party At The Park, UK</t>
  </si>
  <si>
    <t>Nicce CEO Mark Cowland</t>
  </si>
  <si>
    <t>mark@nicceclothing.com</t>
  </si>
  <si>
    <t>mark@soundchanneluk.com</t>
  </si>
  <si>
    <t>Big Ears Festival</t>
  </si>
  <si>
    <t>marketing@bigearsfestival.org</t>
  </si>
  <si>
    <t>marketing@papayaplayaproject.com</t>
  </si>
  <si>
    <t>Sonika Music</t>
  </si>
  <si>
    <t>marketing@sonikamusic.com</t>
  </si>
  <si>
    <t>Sumdayz Festival</t>
  </si>
  <si>
    <t>marketing@sumdayz.com</t>
  </si>
  <si>
    <t>I Aky Bau Mesquida  Ushuaia Marketing Manager</t>
  </si>
  <si>
    <t>marketing@ushuaiabeachhotel.com</t>
  </si>
  <si>
    <t>marko@reconwariors.com</t>
  </si>
  <si>
    <t>Markus Enochson</t>
  </si>
  <si>
    <t>markus.enochson@audiobuff.se</t>
  </si>
  <si>
    <t>oscarl.com (Emanuel Satie)</t>
  </si>
  <si>
    <t>markus@oscarl.com</t>
  </si>
  <si>
    <t>S.A.S.H</t>
  </si>
  <si>
    <t xml:space="preserve">Marley, </t>
  </si>
  <si>
    <t>marley@solidcircles.com.au</t>
  </si>
  <si>
    <t>Beats n Lights (Marllon Gauche)</t>
  </si>
  <si>
    <t>marllon@beatsnlights.com.br</t>
  </si>
  <si>
    <t>Marllon,</t>
  </si>
  <si>
    <t>Prisaradio</t>
  </si>
  <si>
    <t>MARoca@prisaradio.com</t>
  </si>
  <si>
    <t>Maroca,</t>
  </si>
  <si>
    <t>marques@deep-la.com</t>
  </si>
  <si>
    <t>Soulculture</t>
  </si>
  <si>
    <t>marsha@soulculture.co.uk</t>
  </si>
  <si>
    <t>Marsha,</t>
  </si>
  <si>
    <t>Martha,</t>
  </si>
  <si>
    <t>martha@wearegrape.com</t>
  </si>
  <si>
    <t>Martin Sss</t>
  </si>
  <si>
    <t>lezard@seeksicksound.com</t>
  </si>
  <si>
    <t>martin@discobelle.net</t>
  </si>
  <si>
    <t>martin.m@badaboum.paris</t>
  </si>
  <si>
    <t>Custom Vibes</t>
  </si>
  <si>
    <t>martin@customvibes.com</t>
  </si>
  <si>
    <t>martin@distillery.de</t>
  </si>
  <si>
    <t>Elektrofachadel</t>
  </si>
  <si>
    <t>martin@kontxt.net</t>
  </si>
  <si>
    <t>Pampa Records</t>
  </si>
  <si>
    <t>martin@pamparecords.com</t>
  </si>
  <si>
    <t>bio.codes</t>
  </si>
  <si>
    <t xml:space="preserve">Martins, </t>
  </si>
  <si>
    <t>martins.bergmanis@biocodes.net</t>
  </si>
  <si>
    <t>martinwaslewski@gmx.de</t>
  </si>
  <si>
    <t>Delicious Housetunes</t>
  </si>
  <si>
    <t>marvin.mohr@delicious-housetunes.com</t>
  </si>
  <si>
    <t>Marvin.Mohr,</t>
  </si>
  <si>
    <t>Marvin Coronel
@eljefeaurora
@haciendarealrestaurants
@verde_flavorsofmexico
@casasantaofficial
@tiacarmenrestaurant
@revolucion_tequilaymezcalbar</t>
  </si>
  <si>
    <t>marvincoronel@cocomayaplaya.com</t>
  </si>
  <si>
    <t>Feast Artists (Jay Shepherd)</t>
  </si>
  <si>
    <t>Martysia</t>
  </si>
  <si>
    <t>marysia@feast-artists.net</t>
  </si>
  <si>
    <t>Techno Propoganda</t>
  </si>
  <si>
    <t>Mascia</t>
  </si>
  <si>
    <t>mascia.betti@libero.it</t>
  </si>
  <si>
    <t>mash@mixmagmedia.com</t>
  </si>
  <si>
    <t>Mash,</t>
  </si>
  <si>
    <t>masha@magneticmag.com</t>
  </si>
  <si>
    <t>Spar-ks (Felipe Valenzuela, Mike Shannon)</t>
  </si>
  <si>
    <t>Masha</t>
  </si>
  <si>
    <t>masha@spar-ks.com</t>
  </si>
  <si>
    <t>Claptone (Management)</t>
  </si>
  <si>
    <t>massimocc@clubculture.it</t>
  </si>
  <si>
    <t>Nat Wendell</t>
  </si>
  <si>
    <t>Mat,</t>
  </si>
  <si>
    <t>mat@natwendell.com</t>
  </si>
  <si>
    <t>Cadenza</t>
  </si>
  <si>
    <t>mathias@cadenzarecords.com</t>
  </si>
  <si>
    <t>LNS (Mathieu Constance)</t>
  </si>
  <si>
    <t>mathieu@oracle-agency.com</t>
  </si>
  <si>
    <t>matickosmac@amnesia.es</t>
  </si>
  <si>
    <t xml:space="preserve">Matin, </t>
  </si>
  <si>
    <t>Matin.Ebrahimi@fivehotelsandresorts.com</t>
  </si>
  <si>
    <t>Mato</t>
  </si>
  <si>
    <t>mato@k101music.com</t>
  </si>
  <si>
    <t>If Only (Matt Blair)</t>
  </si>
  <si>
    <t>mattblair@ifonlyuk.com</t>
  </si>
  <si>
    <t>matt@residentadvisor.net</t>
  </si>
  <si>
    <t>Matt Healy</t>
  </si>
  <si>
    <t>matt.healy@foldedwing.co.uk</t>
  </si>
  <si>
    <t>matt.mcdermott@residentadvisor.net</t>
  </si>
  <si>
    <t>matt.medved@billboard.com</t>
  </si>
  <si>
    <t>Matt.Medved,</t>
  </si>
  <si>
    <t>Berlin bass Collective</t>
  </si>
  <si>
    <t>matt@berlinbasscollective.com</t>
  </si>
  <si>
    <t>matt@boilerroom.tv</t>
  </si>
  <si>
    <t>matt@corsicastudios.com</t>
  </si>
  <si>
    <t>Less Effect (Liverpool)</t>
  </si>
  <si>
    <t>matt@lesseffect.co.uk</t>
  </si>
  <si>
    <t>MATT promotions, Istanbul</t>
  </si>
  <si>
    <t>matt@matt-istanbul.com</t>
  </si>
  <si>
    <t>Point Blank (production videos)</t>
  </si>
  <si>
    <t>matt@pointblankmuscischool.com</t>
  </si>
  <si>
    <t>matt@skullfeather.com</t>
  </si>
  <si>
    <t>Sint Machine</t>
  </si>
  <si>
    <t>matt@slntmachine.com</t>
  </si>
  <si>
    <t>Solana</t>
  </si>
  <si>
    <t>Matt Taylor</t>
  </si>
  <si>
    <t>matt@solana.com</t>
  </si>
  <si>
    <t>matt@soundchanneluk.com</t>
  </si>
  <si>
    <t>Sublimate</t>
  </si>
  <si>
    <t>matt@sublimate.org</t>
  </si>
  <si>
    <t>Matt Tribe Records</t>
  </si>
  <si>
    <t>matt@triberecordsuk.com</t>
  </si>
  <si>
    <t>matt@youredm.com</t>
  </si>
  <si>
    <t>Spunout Agency (Matt Cowell)</t>
  </si>
  <si>
    <t>Mattcowell,</t>
  </si>
  <si>
    <t>mattcowell@spunoutagency.com</t>
  </si>
  <si>
    <t>matteo.pitton@differentgrooves.com</t>
  </si>
  <si>
    <t>Matteo</t>
  </si>
  <si>
    <t>matteo@formatik-booking.de</t>
  </si>
  <si>
    <t>Marmo</t>
  </si>
  <si>
    <t xml:space="preserve">Matteo, </t>
  </si>
  <si>
    <t>matteo@marmo-music.com</t>
  </si>
  <si>
    <t>Matteo Manzini</t>
  </si>
  <si>
    <t>matteo@youwantpeanuts.com</t>
  </si>
  <si>
    <t>Resident Advisor (Matthew McDermott)</t>
  </si>
  <si>
    <t>mm@ra.co</t>
  </si>
  <si>
    <t>Matthew Rix</t>
  </si>
  <si>
    <t>Matthew.Rix@heineken.com</t>
  </si>
  <si>
    <t>Matthias Ebert</t>
  </si>
  <si>
    <t>Matthias.Ebert@puma.com</t>
  </si>
  <si>
    <t>matthias@tenzhaus-west.de</t>
  </si>
  <si>
    <t>HAL 16</t>
  </si>
  <si>
    <t xml:space="preserve">Matthijs, </t>
  </si>
  <si>
    <t>matthijs@hal16.nl</t>
  </si>
  <si>
    <t>Into The Valley, Sweden</t>
  </si>
  <si>
    <t>mattias@shadowplay.se</t>
  </si>
  <si>
    <t>F12 Terrasen</t>
  </si>
  <si>
    <t>mattias@shhsthlm.se</t>
  </si>
  <si>
    <t>Hot Jam</t>
  </si>
  <si>
    <t>matto_hotjam@gmx.net</t>
  </si>
  <si>
    <t>Mauricio Maioli</t>
  </si>
  <si>
    <t>mauricio@alataj.com.br</t>
  </si>
  <si>
    <t>Reiss</t>
  </si>
  <si>
    <t>maurits@dialegestaimusic.com</t>
  </si>
  <si>
    <t>Maurizio Fiore</t>
  </si>
  <si>
    <t>Maurizio.Fiore@campari.com</t>
  </si>
  <si>
    <t>Max Pearl</t>
  </si>
  <si>
    <t>max@residentadvisor.net</t>
  </si>
  <si>
    <t>max.morel@pleinvrees.net</t>
  </si>
  <si>
    <t>Fabric London (Max Von Mensenkampff)</t>
  </si>
  <si>
    <t>max.vm@fabriclondon.com</t>
  </si>
  <si>
    <t>max@alt-management.com</t>
  </si>
  <si>
    <t>Electro Swing Club</t>
  </si>
  <si>
    <t>max@electroswingclub.com</t>
  </si>
  <si>
    <t>max@pleinvrees.net</t>
  </si>
  <si>
    <t>soundboks</t>
  </si>
  <si>
    <t>max@soundboks.com</t>
  </si>
  <si>
    <t>Stack House</t>
  </si>
  <si>
    <t>max@stack-house.com</t>
  </si>
  <si>
    <t>maya-roisin@residentadvisor.net</t>
  </si>
  <si>
    <t>Maya Orr</t>
  </si>
  <si>
    <t>maya.orr@ladbiblegroup.com</t>
  </si>
  <si>
    <t>Gorillas</t>
  </si>
  <si>
    <t>Maya Osmaston</t>
  </si>
  <si>
    <t>maya.osmaston@gorillasapp.com</t>
  </si>
  <si>
    <t>maya@hemisphere.agency</t>
  </si>
  <si>
    <t>maybelle@wonderlandmagazine.com</t>
  </si>
  <si>
    <t>Maybelle,</t>
  </si>
  <si>
    <t>maybelle@wonderland.com</t>
  </si>
  <si>
    <t>Pikes Club, Ibiza, Spain</t>
  </si>
  <si>
    <t>mbroadbent@welove-music.com</t>
  </si>
  <si>
    <t>MD Records</t>
  </si>
  <si>
    <t>mdrecords@king-records.com</t>
  </si>
  <si>
    <t>Dubgrade (Monocord Records)</t>
  </si>
  <si>
    <t>Dubgrade,</t>
  </si>
  <si>
    <t>me@dubgrade.com</t>
  </si>
  <si>
    <t>Harper</t>
  </si>
  <si>
    <t>me@harperofficial.com</t>
  </si>
  <si>
    <t>Nick reverse</t>
  </si>
  <si>
    <t>me@nickreverse.com</t>
  </si>
  <si>
    <t>meagen@electric-vibes.com</t>
  </si>
  <si>
    <t>SHIPSOMNIA, Ibiza</t>
  </si>
  <si>
    <t>media@madfreshevents.com</t>
  </si>
  <si>
    <t xml:space="preserve">Medo, </t>
  </si>
  <si>
    <t>medo@fresh-island.org</t>
  </si>
  <si>
    <t>Tintin MedSoul</t>
  </si>
  <si>
    <t>Tintin,</t>
  </si>
  <si>
    <t>medsoul@medsoulmusic.com</t>
  </si>
  <si>
    <t>Cool Britania</t>
  </si>
  <si>
    <t xml:space="preserve">Meg, </t>
  </si>
  <si>
    <t>meg@heartfieldentertainment.co.uk</t>
  </si>
  <si>
    <t>Sliced (Megan Tomaszewski)</t>
  </si>
  <si>
    <t>megan@slicedbrand.com</t>
  </si>
  <si>
    <t>meike.nolte@beatport.com</t>
  </si>
  <si>
    <t xml:space="preserve">Meike, </t>
  </si>
  <si>
    <t>Carepack-Berlin</t>
  </si>
  <si>
    <t xml:space="preserve">Mel, </t>
  </si>
  <si>
    <t>mel@carepack-berlin.de</t>
  </si>
  <si>
    <t>Melbourne Deepcast Andy Hart, Myles Mac, Aniya Ouu</t>
  </si>
  <si>
    <t>info@melbournedeepcast.net</t>
  </si>
  <si>
    <t>Melbourne Deepcast,</t>
  </si>
  <si>
    <t>Be At</t>
  </si>
  <si>
    <t>melina_powell@be-at.tv</t>
  </si>
  <si>
    <t>Melina_Powell,</t>
  </si>
  <si>
    <t>ArcanaAgency</t>
  </si>
  <si>
    <t xml:space="preserve">Melissa, </t>
  </si>
  <si>
    <t>melissa@thearcanaagency.com</t>
  </si>
  <si>
    <t>Meriem</t>
  </si>
  <si>
    <t>Meriem,</t>
  </si>
  <si>
    <t>meriem@rts.fm</t>
  </si>
  <si>
    <t xml:space="preserve">Merko, </t>
  </si>
  <si>
    <t>merko@duelbeat.com</t>
  </si>
  <si>
    <t>My favorite Robot</t>
  </si>
  <si>
    <t>My,</t>
  </si>
  <si>
    <t>mfrpromos@gmail.com</t>
  </si>
  <si>
    <t>Black Girl White Girl (Ezra Louis)</t>
  </si>
  <si>
    <t>Ezra,</t>
  </si>
  <si>
    <t>mgmt@blackgirl-whitegirl.com</t>
  </si>
  <si>
    <t>Clarity Recordings</t>
  </si>
  <si>
    <t>mgmt@clarityrecordings.co</t>
  </si>
  <si>
    <t>W Agency DE</t>
  </si>
  <si>
    <t>mia@w-agency.de</t>
  </si>
  <si>
    <t>ors label (Busy P)</t>
  </si>
  <si>
    <t>Micha</t>
  </si>
  <si>
    <t>micha@orslabel.com</t>
  </si>
  <si>
    <t>michael@dancingastronaut.com</t>
  </si>
  <si>
    <t>michael@earmilk.com</t>
  </si>
  <si>
    <t>michael.lutz@electronicbeats.net</t>
  </si>
  <si>
    <t>michael.griffiths@ibizarocks.com</t>
  </si>
  <si>
    <t>Coda Agency (Wilkinson and FKJ)</t>
  </si>
  <si>
    <t>Michael.harvey-bray@CodaAgency.com</t>
  </si>
  <si>
    <t>Michael Siegloch</t>
  </si>
  <si>
    <t>Michael.Siegloch@porsche.de</t>
  </si>
  <si>
    <t>Pacha Festival, Netherlands</t>
  </si>
  <si>
    <t>michael@pachafestivasl.com</t>
  </si>
  <si>
    <t>We The Artists</t>
  </si>
  <si>
    <t>michael@wetheartists.de</t>
  </si>
  <si>
    <t>Afrika Burn</t>
  </si>
  <si>
    <t>michele@afrikaburn.com</t>
  </si>
  <si>
    <t>Michelle Oldenburg</t>
  </si>
  <si>
    <t>michelle_oldenburg@be-at.tv</t>
  </si>
  <si>
    <t>michelle.oldenburg@beatport.com</t>
  </si>
  <si>
    <t>michelle.potnia@gmail.com</t>
  </si>
  <si>
    <t>michelle.rogers@rpmltd.com</t>
  </si>
  <si>
    <t>Astral Harvest Festival</t>
  </si>
  <si>
    <t>michelle@bubzdesign.ca</t>
  </si>
  <si>
    <t>Micky</t>
  </si>
  <si>
    <t>micky@voodoobookings.com</t>
  </si>
  <si>
    <t>Midi Deux Live Fr</t>
  </si>
  <si>
    <t>Midi-deux,</t>
  </si>
  <si>
    <t>midi-deux@live.fr</t>
  </si>
  <si>
    <t>Discos Capablanca</t>
  </si>
  <si>
    <t>Midori,</t>
  </si>
  <si>
    <t>midori@discos-capablanca.com</t>
  </si>
  <si>
    <t>Cult US</t>
  </si>
  <si>
    <t xml:space="preserve">Miel, </t>
  </si>
  <si>
    <t>miel@jointheresistance.be</t>
  </si>
  <si>
    <t>Liquidroom /</t>
  </si>
  <si>
    <t>mifune@liquidroom.net</t>
  </si>
  <si>
    <t>Rinse FM (Miguel Estevez)</t>
  </si>
  <si>
    <t>miguel@rinse.fm</t>
  </si>
  <si>
    <t>Sonar, Barcelona</t>
  </si>
  <si>
    <t>mikael@sonar.es</t>
  </si>
  <si>
    <t>Zonefocus</t>
  </si>
  <si>
    <t>mike@zonefocus.co.uk</t>
  </si>
  <si>
    <t>Iconic Mag</t>
  </si>
  <si>
    <t>mike@iconicunderground.com</t>
  </si>
  <si>
    <t>mike@earth-agency.com</t>
  </si>
  <si>
    <t>mike@elitemm.co.uk</t>
  </si>
  <si>
    <t>Maskilo Man</t>
  </si>
  <si>
    <t>mike@huxagency.com</t>
  </si>
  <si>
    <t>Mantra Collective (Mike Watts)</t>
  </si>
  <si>
    <t>mike@mantracollective.com</t>
  </si>
  <si>
    <t xml:space="preserve">Mikhaela, </t>
  </si>
  <si>
    <t>mikhaela@nodrummer.com</t>
  </si>
  <si>
    <t>Shelter amsterdam</t>
  </si>
  <si>
    <t>milan@shelteramsterdam.nl</t>
  </si>
  <si>
    <t>Ears Have Eyes</t>
  </si>
  <si>
    <t>miles@earshaveeyes.co.uk</t>
  </si>
  <si>
    <t>Miles Russell</t>
  </si>
  <si>
    <t>milesrussell@aboveboarddist.co.uk</t>
  </si>
  <si>
    <t xml:space="preserve">Milla, </t>
  </si>
  <si>
    <t>milla@flowfestival.com</t>
  </si>
  <si>
    <t>Millie@wearegrape.com</t>
  </si>
  <si>
    <t>Mino</t>
  </si>
  <si>
    <t>mino@moovebookings.nl</t>
  </si>
  <si>
    <t>Brooklyn Mirage /</t>
  </si>
  <si>
    <t>mirage@reynardproductions.us</t>
  </si>
  <si>
    <t xml:space="preserve">Clone Records, </t>
  </si>
  <si>
    <t>miran@clone.nl</t>
  </si>
  <si>
    <t>Miriam,</t>
  </si>
  <si>
    <t>miriam@brainoncouch-music.com</t>
  </si>
  <si>
    <t>Mirko Loko</t>
  </si>
  <si>
    <t>mirko@cadenzarecords.com</t>
  </si>
  <si>
    <t>mirkom@email.it</t>
  </si>
  <si>
    <t>Miss 6 o'clock</t>
  </si>
  <si>
    <t>miss6@afp.events</t>
  </si>
  <si>
    <t>Watchthehype</t>
  </si>
  <si>
    <t>mitch@watchthehype.com</t>
  </si>
  <si>
    <t>Los Globos Club, LA</t>
  </si>
  <si>
    <t>mitch@clublosglobos.com</t>
  </si>
  <si>
    <t>mitch@euphoriafest.com</t>
  </si>
  <si>
    <t>Euphoria Music Festival (email bounced)</t>
  </si>
  <si>
    <t>mitch@vividsoundentertainment.com</t>
  </si>
  <si>
    <t>Subscriptionhelpline</t>
  </si>
  <si>
    <t>mixmag@subscriptionhelpline.co.uk</t>
  </si>
  <si>
    <t>Electric Zoo</t>
  </si>
  <si>
    <t xml:space="preserve">MJ, </t>
  </si>
  <si>
    <t>mj@livestyle.com</t>
  </si>
  <si>
    <t>mj@madeevent.com</t>
  </si>
  <si>
    <t>Mob</t>
  </si>
  <si>
    <t>mob.musicofbasement@mail.com</t>
  </si>
  <si>
    <t>Astery Sound</t>
  </si>
  <si>
    <t>modish@dishmo.net</t>
  </si>
  <si>
    <t>Nothing Is Real</t>
  </si>
  <si>
    <t>modularproject@nothingisreal.eu</t>
  </si>
  <si>
    <t xml:space="preserve">Mohamed, </t>
  </si>
  <si>
    <t>mohamed@illuzionphuket.com</t>
  </si>
  <si>
    <t>Cavalli Club Dubai</t>
  </si>
  <si>
    <t xml:space="preserve">Mohammad, </t>
  </si>
  <si>
    <t>mohammad.rinos@cavalliclub.com</t>
  </si>
  <si>
    <t>Beetlejuice</t>
  </si>
  <si>
    <t>molly pettis</t>
  </si>
  <si>
    <t>molly@beetle-juice.co.uk</t>
  </si>
  <si>
    <t>Molly</t>
  </si>
  <si>
    <t>molly@rdvmusic.com</t>
  </si>
  <si>
    <t>Molos On The Beach Beach Club, Greece</t>
  </si>
  <si>
    <t>molosonthebeachchalkidiki@gmail.com</t>
  </si>
  <si>
    <t>Monastiraki Center Loft, Greece</t>
  </si>
  <si>
    <t>monastirakicenterloft@gmail.com</t>
  </si>
  <si>
    <t>Monica Jungbeck</t>
  </si>
  <si>
    <t>Monica.Hohle@absolut.com</t>
  </si>
  <si>
    <t>monique.dardenne@boilerroom.tv</t>
  </si>
  <si>
    <t>Monique.Dardenne,</t>
  </si>
  <si>
    <t>Monki (BB)</t>
  </si>
  <si>
    <t>monkitunes@gmail.com</t>
  </si>
  <si>
    <t>Club Monokel, Ljubljana</t>
  </si>
  <si>
    <t>monokelclanice@hotmail.com</t>
  </si>
  <si>
    <t>Times Artists</t>
  </si>
  <si>
    <t>Mogane</t>
  </si>
  <si>
    <t>morgane.hay@timesartists.com</t>
  </si>
  <si>
    <t>Anna Biazin</t>
  </si>
  <si>
    <t>moving@d-edge.com.br</t>
  </si>
  <si>
    <t xml:space="preserve">Mozhgan, </t>
  </si>
  <si>
    <t>mozhgan@monarchsf.com</t>
  </si>
  <si>
    <t>Mr C (Superfreq, Poker Flat)</t>
  </si>
  <si>
    <t>Mr,</t>
  </si>
  <si>
    <t>mrc@endlive.com</t>
  </si>
  <si>
    <t>Edward Chauke</t>
  </si>
  <si>
    <t>mrluudrumma@gmail.com</t>
  </si>
  <si>
    <t>mrose@dancingastronaut.com</t>
  </si>
  <si>
    <t xml:space="preserve">Styles, </t>
  </si>
  <si>
    <t>mrstyles@guababeachbar.com</t>
  </si>
  <si>
    <t>mstorie@er-mgmt.com</t>
  </si>
  <si>
    <t>Mark Storie - Toolroom Records</t>
  </si>
  <si>
    <t>mstorie@toolroomrecords.com</t>
  </si>
  <si>
    <t>Svreca</t>
  </si>
  <si>
    <t>MT</t>
  </si>
  <si>
    <t>mt@deckstar.com</t>
  </si>
  <si>
    <t>Fayer Music</t>
  </si>
  <si>
    <t>Murray</t>
  </si>
  <si>
    <t>murray@fayermusic.com</t>
  </si>
  <si>
    <t>Kioskradio</t>
  </si>
  <si>
    <t>music@kioskradio.com</t>
  </si>
  <si>
    <t>Amine Edge &amp; Dance</t>
  </si>
  <si>
    <t>music@amineedge.com</t>
  </si>
  <si>
    <t>ASH-R</t>
  </si>
  <si>
    <t>music@ashrlondon.co.uk</t>
  </si>
  <si>
    <t>Closing Sound</t>
  </si>
  <si>
    <t>music@closingsounds.com</t>
  </si>
  <si>
    <t>Coincidence Records</t>
  </si>
  <si>
    <t>music@coincidencerecords.be</t>
  </si>
  <si>
    <t>music@cphdistortion.dk</t>
  </si>
  <si>
    <t>Tapesh</t>
  </si>
  <si>
    <t>Tapesh,</t>
  </si>
  <si>
    <t>music@djtapesh.com</t>
  </si>
  <si>
    <t>Trax Records</t>
  </si>
  <si>
    <t>Thaddaeus,</t>
  </si>
  <si>
    <t>music@djthadx.com</t>
  </si>
  <si>
    <t>Enzo Siragusa (Fuse, London)</t>
  </si>
  <si>
    <t>music@fuselondon.net</t>
  </si>
  <si>
    <t>music@headfun.com</t>
  </si>
  <si>
    <t>Kuo Climax</t>
  </si>
  <si>
    <t>Kuo,</t>
  </si>
  <si>
    <t>music@kuoclimax.com</t>
  </si>
  <si>
    <t>Morchelle Music</t>
  </si>
  <si>
    <t xml:space="preserve">
Constantin,</t>
  </si>
  <si>
    <t>music@morchelle.es</t>
  </si>
  <si>
    <t>Motibus Records</t>
  </si>
  <si>
    <t>Giangi,</t>
  </si>
  <si>
    <t>music@motibusrecords.com</t>
  </si>
  <si>
    <t>TBX,</t>
  </si>
  <si>
    <t>music@premiere-tbx.es</t>
  </si>
  <si>
    <t>DJ Rae</t>
  </si>
  <si>
    <t xml:space="preserve">Rae, </t>
  </si>
  <si>
    <t>music@raelive.com</t>
  </si>
  <si>
    <t>music@robertdietz.net</t>
  </si>
  <si>
    <t>Anonymous Black</t>
  </si>
  <si>
    <t>music@rudeboymusic.co.uk</t>
  </si>
  <si>
    <t xml:space="preserve">tINI, </t>
  </si>
  <si>
    <t>music@tini-music.com</t>
  </si>
  <si>
    <t>We Are Phonik</t>
  </si>
  <si>
    <t>music@wearephonik.com</t>
  </si>
  <si>
    <t>musicfestival@timeout.com</t>
  </si>
  <si>
    <t>Musicfestival,</t>
  </si>
  <si>
    <t>mustafa.ismaeel@deephousetoronto.ca</t>
  </si>
  <si>
    <t xml:space="preserve">Mustafa, </t>
  </si>
  <si>
    <t>C&amp;D Events</t>
  </si>
  <si>
    <t>mutehungary@mail.com</t>
  </si>
  <si>
    <t>muzik@minimuzikhol.com</t>
  </si>
  <si>
    <t>mwallberg@me.com</t>
  </si>
  <si>
    <t>Melbourne Deepcast</t>
  </si>
  <si>
    <t>myles@melbournedeepcast.net</t>
  </si>
  <si>
    <t>Le gram VG</t>
  </si>
  <si>
    <t>myles@legramvg.com</t>
  </si>
  <si>
    <t>Hrdvsion</t>
  </si>
  <si>
    <t>n@nathanjonson.com</t>
  </si>
  <si>
    <t>Oblock label</t>
  </si>
  <si>
    <t>nacho@oblacklabel.com</t>
  </si>
  <si>
    <t>Fluc Wanna</t>
  </si>
  <si>
    <t>nachtnebel@fluc.at</t>
  </si>
  <si>
    <t>Defected Records</t>
  </si>
  <si>
    <t>nadiac@defected.com</t>
  </si>
  <si>
    <t>nadiachopra@defected.com</t>
  </si>
  <si>
    <t>Elastic Artists</t>
  </si>
  <si>
    <t>Naomi</t>
  </si>
  <si>
    <t>naomi@elasticartists.net</t>
  </si>
  <si>
    <t xml:space="preserve">Naru, </t>
  </si>
  <si>
    <t>naru@taofestival.com</t>
  </si>
  <si>
    <t>Natalia Pourazar</t>
  </si>
  <si>
    <t>natalia.pourazar@edmidentity.com</t>
  </si>
  <si>
    <t>Gipsy Music Agency</t>
  </si>
  <si>
    <t>Natlie</t>
  </si>
  <si>
    <t>natalie@gipsymusicagency.com</t>
  </si>
  <si>
    <t xml:space="preserve">Natascha, </t>
  </si>
  <si>
    <t>natascha@romboy-entertainment.com</t>
  </si>
  <si>
    <t>Dynamix DJs</t>
  </si>
  <si>
    <t>Natasha</t>
  </si>
  <si>
    <t>natasha@dynamix-djs.com</t>
  </si>
  <si>
    <t>KLS Bookings</t>
  </si>
  <si>
    <t>Nathalie</t>
  </si>
  <si>
    <t>nathalie@klsbookings.de</t>
  </si>
  <si>
    <t>Kommune Amsterdam</t>
  </si>
  <si>
    <t>nathan@amsterdam-locals.nl</t>
  </si>
  <si>
    <t>nathan@grademanagement.com</t>
  </si>
  <si>
    <t>Nathan Barato</t>
  </si>
  <si>
    <t>nathan@rootsandwingsmusic.com</t>
  </si>
  <si>
    <t>iN Records</t>
  </si>
  <si>
    <t xml:space="preserve">Natig, </t>
  </si>
  <si>
    <t>natig@chainagency.az</t>
  </si>
  <si>
    <t>Nation of Noise</t>
  </si>
  <si>
    <t>nationnoise@gmail.com</t>
  </si>
  <si>
    <t xml:space="preserve">NC, </t>
  </si>
  <si>
    <t>nc@temporary-secretary.net</t>
  </si>
  <si>
    <t>ndiaz@dancingastronaut.com</t>
  </si>
  <si>
    <t>Ndiaz,</t>
  </si>
  <si>
    <t>Neele</t>
  </si>
  <si>
    <t xml:space="preserve">Neele, </t>
  </si>
  <si>
    <t>neeledjj@gmail.com</t>
  </si>
  <si>
    <t>Neeliya De Silva</t>
  </si>
  <si>
    <t>Neeliya,</t>
  </si>
  <si>
    <t>neeliya@worldwidefriendlysociety.com</t>
  </si>
  <si>
    <t>neev@totalkiss.com</t>
  </si>
  <si>
    <t>Neev,</t>
  </si>
  <si>
    <t>Destroy All Monsters</t>
  </si>
  <si>
    <t>NegativDekadent@destroyallmonsters.audio</t>
  </si>
  <si>
    <t>neil.scott@bbworkplace.com</t>
  </si>
  <si>
    <t>Askmymanagement</t>
  </si>
  <si>
    <t>neil@askmymanagement.com</t>
  </si>
  <si>
    <t>Neil Whiting</t>
  </si>
  <si>
    <t>neil@elmediagroup.com</t>
  </si>
  <si>
    <t>Neil Queen Jones</t>
  </si>
  <si>
    <t>neil@vamospromo.com</t>
  </si>
  <si>
    <t>Volt Management (Neil)</t>
  </si>
  <si>
    <t>neil@voltmanagement.co.uk</t>
  </si>
  <si>
    <t>Carl Cox label (Nena Salini)</t>
  </si>
  <si>
    <t>Nena,</t>
  </si>
  <si>
    <t>nena@awesomesoundwave.com</t>
  </si>
  <si>
    <t>Nesker</t>
  </si>
  <si>
    <t xml:space="preserve">Nesker, </t>
  </si>
  <si>
    <t>neskermusic@gmx.de</t>
  </si>
  <si>
    <t>neurotron@t-online.de</t>
  </si>
  <si>
    <t>Dave Mayer</t>
  </si>
  <si>
    <t>nfo@davemayer.nl</t>
  </si>
  <si>
    <t>KHIDI Club, Goergia</t>
  </si>
  <si>
    <t>nfo@khidi.ge</t>
  </si>
  <si>
    <t>nic.tasker@juno.co.uk</t>
  </si>
  <si>
    <t xml:space="preserve">Nic, </t>
  </si>
  <si>
    <t>nic@boilerroom.tv</t>
  </si>
  <si>
    <t>Nick.Muir,</t>
  </si>
  <si>
    <t>nick.muir@virgin.net</t>
  </si>
  <si>
    <t>nick@13thhourrecs.com</t>
  </si>
  <si>
    <t>Camelphat (Nick Ratcliffe)</t>
  </si>
  <si>
    <t>nick@anglomanagement.co.uk</t>
  </si>
  <si>
    <t>Attrct.nl (Oxia)</t>
  </si>
  <si>
    <t>nick@attrct.nl</t>
  </si>
  <si>
    <t>Mira, Netherlands</t>
  </si>
  <si>
    <t>Duyaka GmbH</t>
  </si>
  <si>
    <t>nick@duyaka.com</t>
  </si>
  <si>
    <t>nick@fuse.be</t>
  </si>
  <si>
    <t>Katerholzig</t>
  </si>
  <si>
    <t>nick@katerholzig.de</t>
  </si>
  <si>
    <t>nick@larocca.be</t>
  </si>
  <si>
    <t>Loves Cockails</t>
  </si>
  <si>
    <t>nick@lovescocktails.co.uk</t>
  </si>
  <si>
    <t>Manual Bookings</t>
  </si>
  <si>
    <t>nick@manual-bookings.com</t>
  </si>
  <si>
    <t>De Marktkantine</t>
  </si>
  <si>
    <t>nick@marktkantine.nl</t>
  </si>
  <si>
    <t>Glastonbury Festival - Pyramid Stage</t>
  </si>
  <si>
    <t>nick@mlbmusic.com</t>
  </si>
  <si>
    <t>nick@sundaybest.net</t>
  </si>
  <si>
    <t>nick@thegardenzadar.com</t>
  </si>
  <si>
    <t>Tenzers</t>
  </si>
  <si>
    <t>nickreddick@primarytalent.com</t>
  </si>
  <si>
    <t>Fade Blank</t>
  </si>
  <si>
    <t>nickvandijk@fadeblank.com</t>
  </si>
  <si>
    <t>Soundoptix</t>
  </si>
  <si>
    <t>nico.juette@soundoptix.de</t>
  </si>
  <si>
    <t>Nico Stojan</t>
  </si>
  <si>
    <t>nico.stojan@t-online.de</t>
  </si>
  <si>
    <t>Nico Cabeza</t>
  </si>
  <si>
    <t>nicocabeza1986@gmail.com</t>
  </si>
  <si>
    <t>Microsoft</t>
  </si>
  <si>
    <t>Nicola Hodson</t>
  </si>
  <si>
    <t>Nicola.Hodson@microsoft.com</t>
  </si>
  <si>
    <t>nicolas@piknikelectronik.com</t>
  </si>
  <si>
    <t>Nicole Venter</t>
  </si>
  <si>
    <t>nicole@meoko.co.uk</t>
  </si>
  <si>
    <t>Nicole@meoko.net</t>
  </si>
  <si>
    <t>nicole@fazemag.de</t>
  </si>
  <si>
    <t>nicole@fazemag.de,</t>
  </si>
  <si>
    <t>Nicole@NoiseManifesto.com</t>
  </si>
  <si>
    <t>nicole@palaciomedia.com</t>
  </si>
  <si>
    <t>Nicolo Fischer</t>
  </si>
  <si>
    <t>nicolo.fischer@electronicbeats.net</t>
  </si>
  <si>
    <t>niels@extremamusic.com</t>
  </si>
  <si>
    <t>House On Fire</t>
  </si>
  <si>
    <t>niels@houseonfireconcept.be</t>
  </si>
  <si>
    <t>Fatima Yamaha</t>
  </si>
  <si>
    <t>niels@ismusic.com</t>
  </si>
  <si>
    <t>niels@k1x.com</t>
  </si>
  <si>
    <t>nightlife@timeout.com</t>
  </si>
  <si>
    <t>Nightlife,</t>
  </si>
  <si>
    <t>Festivalsherpa</t>
  </si>
  <si>
    <t>nikhil@festivalsherpa.com</t>
  </si>
  <si>
    <t>Nikhil,</t>
  </si>
  <si>
    <t>Totalkiss</t>
  </si>
  <si>
    <t>nikki.elise@totalkiss.com</t>
  </si>
  <si>
    <t>Nikki.Elise,</t>
  </si>
  <si>
    <t>Nikola Gala (Rekids, Deep, Freerange)</t>
  </si>
  <si>
    <t>Nikola,</t>
  </si>
  <si>
    <t>nikola@nikolagala.com</t>
  </si>
  <si>
    <t>Six DOGS</t>
  </si>
  <si>
    <t>nikos@sixdogs.gr</t>
  </si>
  <si>
    <t>Prunk,</t>
  </si>
  <si>
    <t>nilz@deephouseamsterdam.com</t>
  </si>
  <si>
    <t>Haddadi Von Engst</t>
  </si>
  <si>
    <t xml:space="preserve">Nima, </t>
  </si>
  <si>
    <t>nima@haddadimusic.com</t>
  </si>
  <si>
    <t>Night Dpartment</t>
  </si>
  <si>
    <t>Nimmy</t>
  </si>
  <si>
    <t>nimmy@nightdepartment.com</t>
  </si>
  <si>
    <t>Melodic Distraction</t>
  </si>
  <si>
    <t>nina@melodicdistraction.com</t>
  </si>
  <si>
    <t>INSECT PRESENTS</t>
  </si>
  <si>
    <t xml:space="preserve">Nina Maria, </t>
  </si>
  <si>
    <t>ninamaria.dr@gmail.com</t>
  </si>
  <si>
    <t xml:space="preserve">Nino, </t>
  </si>
  <si>
    <t>nino@lafriandiseauditive.com</t>
  </si>
  <si>
    <t>Concrete, Paris (email bounced)</t>
  </si>
  <si>
    <t>Nino@sweet-musique.com</t>
  </si>
  <si>
    <t>nixmeoko1@gmail.com</t>
  </si>
  <si>
    <t>Nix,</t>
  </si>
  <si>
    <t>Free Your Mind Festival</t>
  </si>
  <si>
    <t>noah@freeyourmindfestival.com</t>
  </si>
  <si>
    <t>noah@mosaicmgmt.com</t>
  </si>
  <si>
    <t>minilogue</t>
  </si>
  <si>
    <t>nobody.home@icloud.com</t>
  </si>
  <si>
    <t>nocturnerec@gmaill.com</t>
  </si>
  <si>
    <t>Cluster Node</t>
  </si>
  <si>
    <t>node@clusternode.org</t>
  </si>
  <si>
    <t>Thisgreedypig</t>
  </si>
  <si>
    <t>noel@thisgreedypig.com</t>
  </si>
  <si>
    <t>Astronautmusic</t>
  </si>
  <si>
    <t>noemi@astronautmusic.com</t>
  </si>
  <si>
    <t>Norman,</t>
  </si>
  <si>
    <t>norman@uncagemusic.com</t>
  </si>
  <si>
    <t>Pelacha (Redsonja Records)</t>
  </si>
  <si>
    <t>Normy</t>
  </si>
  <si>
    <t>normy@edgebookings.com</t>
  </si>
  <si>
    <t>Cosmopolitan Dance, Tokyo</t>
  </si>
  <si>
    <t xml:space="preserve">Nozo, </t>
  </si>
  <si>
    <t>nozo@alfredoibiza.com</t>
  </si>
  <si>
    <t>Kellen303</t>
  </si>
  <si>
    <t>nrdr34@yahoo.com</t>
  </si>
  <si>
    <t>ZOIG</t>
  </si>
  <si>
    <t>ɴɪᴄʜᴏʟᴀs.ᴜɴᴅᴇʀᴘᴀss@ɢᴍᴀɪʟ.ᴄᴏᴍ</t>
  </si>
  <si>
    <t>Occibel</t>
  </si>
  <si>
    <t>occibel@unanimerecords.com</t>
  </si>
  <si>
    <t>ODY Arts (Body Parts)</t>
  </si>
  <si>
    <t>odyarts@bprecords.net</t>
  </si>
  <si>
    <t>√òostil (Afterlife)</t>
  </si>
  <si>
    <t>office.oostil@icloud.com</t>
  </si>
  <si>
    <t>Auslage /</t>
  </si>
  <si>
    <t>office@auslage.co.at</t>
  </si>
  <si>
    <t>Beat Patrol</t>
  </si>
  <si>
    <t>office@beatpatrol.at</t>
  </si>
  <si>
    <t>Charlie &amp; Clubbers Community</t>
  </si>
  <si>
    <t>office@charlieclubbers.net</t>
  </si>
  <si>
    <t>Dakini Festival</t>
  </si>
  <si>
    <t>office@dakinifestival.com</t>
  </si>
  <si>
    <t>DeepBaked</t>
  </si>
  <si>
    <t>office@deepbaked.at</t>
  </si>
  <si>
    <t>Innervisions</t>
  </si>
  <si>
    <t>office@innervisions.net</t>
  </si>
  <si>
    <t>office@klangfeld.de</t>
  </si>
  <si>
    <t>Loco Records</t>
  </si>
  <si>
    <t>office@loco-records.com</t>
  </si>
  <si>
    <t>Offline</t>
  </si>
  <si>
    <t>office@offline.global</t>
  </si>
  <si>
    <t>Soundterrasse</t>
  </si>
  <si>
    <t>office@soundterrasse.com</t>
  </si>
  <si>
    <t>Techno Nation</t>
  </si>
  <si>
    <t>office@thetechnonation.com</t>
  </si>
  <si>
    <t>technonation_</t>
  </si>
  <si>
    <t>DJ Slyngshot</t>
  </si>
  <si>
    <t>Slyngshot,</t>
  </si>
  <si>
    <t>office@yappin.com</t>
  </si>
  <si>
    <t>YEDI Records</t>
  </si>
  <si>
    <t>office@yedimaster.com</t>
  </si>
  <si>
    <t>official@internazionaliballroom.it</t>
  </si>
  <si>
    <t>Logical Methods</t>
  </si>
  <si>
    <t>ogicalmethodsmusic@gmail.com</t>
  </si>
  <si>
    <t>okorol@bprecords.net</t>
  </si>
  <si>
    <t>Rush Hour Music, Netherlands</t>
  </si>
  <si>
    <t xml:space="preserve">Olf, </t>
  </si>
  <si>
    <t>olf@rushhour.nl</t>
  </si>
  <si>
    <t>olga@menufabrikas.lt</t>
  </si>
  <si>
    <t>Watch the Hype Oli Katz</t>
  </si>
  <si>
    <t>oli@watchthehype.com</t>
  </si>
  <si>
    <t>Wire Club Leeda (Oliver Walkden)</t>
  </si>
  <si>
    <t>oli@wireclub.co.uk</t>
  </si>
  <si>
    <t>Time Out (Oliver Keens)</t>
  </si>
  <si>
    <t>oliver.keens@timeout.com</t>
  </si>
  <si>
    <t>oliverkeens@timeout.com</t>
  </si>
  <si>
    <t>CTM Festival, Berlin (email bounced)</t>
  </si>
  <si>
    <t>oliver@ctm-festival.de</t>
  </si>
  <si>
    <t>oliver@realgang.co.uk</t>
  </si>
  <si>
    <t>oliver@robert-johnson.de</t>
  </si>
  <si>
    <t>Essential Ibiza (Olivia Ebeling)</t>
  </si>
  <si>
    <t>olivia@essentialibiza.com</t>
  </si>
  <si>
    <t>olivia@mixmag.asia</t>
  </si>
  <si>
    <t>Echoes_</t>
  </si>
  <si>
    <t>olivia@echoes-musique.com</t>
  </si>
  <si>
    <t>Animal Crossing Records</t>
  </si>
  <si>
    <t>olli@animalcrossingmusic.com</t>
  </si>
  <si>
    <t>Crux, Munich (closed)</t>
  </si>
  <si>
    <t>olli@hundertzwei.com</t>
  </si>
  <si>
    <t>Celestial Artists (Pleasurekraft)</t>
  </si>
  <si>
    <t>ollie@celestialartists.com</t>
  </si>
  <si>
    <t>ollie@earth-agency.com</t>
  </si>
  <si>
    <t xml:space="preserve">Olly, </t>
  </si>
  <si>
    <t>olly@e1ldn.co</t>
  </si>
  <si>
    <t>Olsen</t>
  </si>
  <si>
    <t>olsen.totoro@gmail.com</t>
  </si>
  <si>
    <t>Junior Spesh Dublin</t>
  </si>
  <si>
    <t>onelove@jrspesh.com</t>
  </si>
  <si>
    <t>DJ Onno,</t>
  </si>
  <si>
    <t>Onno,</t>
  </si>
  <si>
    <t>onno@djonno.com</t>
  </si>
  <si>
    <t>Onyvaa</t>
  </si>
  <si>
    <t>Onyvaa,</t>
  </si>
  <si>
    <t>onyvaa@passeportrecords.com</t>
  </si>
  <si>
    <t>Delight Management (Oona Dahl)</t>
  </si>
  <si>
    <t xml:space="preserve">Oona, </t>
  </si>
  <si>
    <t>oonadahl@delightmgmt.com</t>
  </si>
  <si>
    <t>Mlungisi Sibiya</t>
  </si>
  <si>
    <t>Mlungisi,</t>
  </si>
  <si>
    <t>operations@desongmusic.com</t>
  </si>
  <si>
    <t>K-LONE</t>
  </si>
  <si>
    <t>Ophelie,</t>
  </si>
  <si>
    <t>ophelie@disconnect.li</t>
  </si>
  <si>
    <t>Optimo (Espacio)</t>
  </si>
  <si>
    <t>optimopr@mac.com</t>
  </si>
  <si>
    <t xml:space="preserve">Ornella, </t>
  </si>
  <si>
    <t>ornella@clublaferia.cl</t>
  </si>
  <si>
    <t>Club Laferia</t>
  </si>
  <si>
    <t>Laferia Club</t>
  </si>
  <si>
    <t>Osamu M</t>
  </si>
  <si>
    <t>Osamu,</t>
  </si>
  <si>
    <t>osamu@outerspacerecords.net</t>
  </si>
  <si>
    <t>Oscar@Electric-Vibes.com</t>
  </si>
  <si>
    <t>Le Gram (Oscar Conway)</t>
  </si>
  <si>
    <t>oscar@legram.ch</t>
  </si>
  <si>
    <t>Osunlade</t>
  </si>
  <si>
    <t>Osunlade,</t>
  </si>
  <si>
    <t>osunlade@yorubarecords.net</t>
  </si>
  <si>
    <t>Outcast Torino,</t>
  </si>
  <si>
    <t>outcast.torino@gmail.com</t>
  </si>
  <si>
    <t>Outway</t>
  </si>
  <si>
    <t>outway@outwayofficial.com</t>
  </si>
  <si>
    <t>pablo@chalet-berlin.de</t>
  </si>
  <si>
    <t>pablofierromusic@pablofierro.com</t>
  </si>
  <si>
    <t>pacocavaller@xceed.me</t>
  </si>
  <si>
    <t>Off White</t>
  </si>
  <si>
    <t>Paola Rosato</t>
  </si>
  <si>
    <t>paola.rosato@off---white.com</t>
  </si>
  <si>
    <t xml:space="preserve">Paris, </t>
  </si>
  <si>
    <t>paris@mamashelter.com</t>
  </si>
  <si>
    <t>LIKE Recordings</t>
  </si>
  <si>
    <t>partylikewow@hotmail.de</t>
  </si>
  <si>
    <t>Blo-Blue</t>
  </si>
  <si>
    <t>passoutjs@gmail.co</t>
  </si>
  <si>
    <t>pat@mixmag.es</t>
  </si>
  <si>
    <t xml:space="preserve">Pat, </t>
  </si>
  <si>
    <t>Pat Hickey (faction events)</t>
  </si>
  <si>
    <t>Pat,</t>
  </si>
  <si>
    <t>pat@factionevents.com</t>
  </si>
  <si>
    <t>Pat Hickey</t>
  </si>
  <si>
    <t>pat@ldnmint.com</t>
  </si>
  <si>
    <t>pat@reactpresents.com</t>
  </si>
  <si>
    <t>Patricia Pareja</t>
  </si>
  <si>
    <t>patricia@djmag.es</t>
  </si>
  <si>
    <t>High Scream</t>
  </si>
  <si>
    <t>patricia.pilz@high-scream.com</t>
  </si>
  <si>
    <t>Patricia@allthingslive.com</t>
  </si>
  <si>
    <t>Betteronfoot</t>
  </si>
  <si>
    <t>patrick@betteronfoot.org</t>
  </si>
  <si>
    <t>Blaaoslo (email bounced)</t>
  </si>
  <si>
    <t>patrick@blaoslo.no</t>
  </si>
  <si>
    <t>Dystopian.de (Mino Abadier / Titia)</t>
  </si>
  <si>
    <t>patrick@dystopian.de</t>
  </si>
  <si>
    <t>patrick@hemisphere.agency</t>
  </si>
  <si>
    <t>Secretsundaze</t>
  </si>
  <si>
    <t>patrick@secretsundaze.net</t>
  </si>
  <si>
    <t>BLINK Events</t>
  </si>
  <si>
    <t>patrickyu@blinkevents.cn</t>
  </si>
  <si>
    <t>Pau Guilera</t>
  </si>
  <si>
    <t xml:space="preserve">Pau, </t>
  </si>
  <si>
    <t>pau@swingtechno.com</t>
  </si>
  <si>
    <t>Paul Mouat</t>
  </si>
  <si>
    <t>Paul.Mouat@adidas.com</t>
  </si>
  <si>
    <t>Paul Wilkinson</t>
  </si>
  <si>
    <t>Paul.Wilkinson@barbour.com</t>
  </si>
  <si>
    <t>Third Son</t>
  </si>
  <si>
    <t>paul@alt-management.com</t>
  </si>
  <si>
    <t>paul@djsasha.com</t>
  </si>
  <si>
    <t>Paul Georg</t>
  </si>
  <si>
    <t>paul@invisiblehand.agency</t>
  </si>
  <si>
    <t>Paul Sawyer</t>
  </si>
  <si>
    <t>paul@kraftedmusic.com</t>
  </si>
  <si>
    <t>paul@nextwave.org.au</t>
  </si>
  <si>
    <t>Paul Du Lac</t>
  </si>
  <si>
    <t>pauldulac@biorhythm.nl</t>
  </si>
  <si>
    <t>paulwoolford@mac.com</t>
  </si>
  <si>
    <t>Kpaxian</t>
  </si>
  <si>
    <t>paxgastro@gmail.com</t>
  </si>
  <si>
    <t xml:space="preserve">Payman, </t>
  </si>
  <si>
    <t>payman@berns.se</t>
  </si>
  <si>
    <t>pedro.trigueiro@arruada.co</t>
  </si>
  <si>
    <t>Pepe mateos</t>
  </si>
  <si>
    <t>Pepe,</t>
  </si>
  <si>
    <t>pepemateos@pepemateos.com</t>
  </si>
  <si>
    <t>Peppe,</t>
  </si>
  <si>
    <t>peppe@angelsoflove.it</t>
  </si>
  <si>
    <t>Per Hammer,</t>
  </si>
  <si>
    <t>Per,</t>
  </si>
  <si>
    <t>perhammer@dirtyhands.se</t>
  </si>
  <si>
    <t>Spin1038</t>
  </si>
  <si>
    <t>pete.maguire@spin1038.com</t>
  </si>
  <si>
    <t>Pete.Maguire,</t>
  </si>
  <si>
    <t>Pete Oak</t>
  </si>
  <si>
    <t>pete@blindfoldrecordings.com</t>
  </si>
  <si>
    <t>Pete Gooding (Yousef)</t>
  </si>
  <si>
    <t>pete@peteAAAingmanagement.com</t>
  </si>
  <si>
    <t>Skepta</t>
  </si>
  <si>
    <t>pete@skepta.se</t>
  </si>
  <si>
    <t>peter.fleming@harrykleinclub.de</t>
  </si>
  <si>
    <t>Peter Gauden</t>
  </si>
  <si>
    <t>Peter.Gauden@huawei.com</t>
  </si>
  <si>
    <t>Peter Kennedy</t>
  </si>
  <si>
    <t>peter.kennedy@jaegermeister.de</t>
  </si>
  <si>
    <t>peter@ultramusicfestival.com</t>
  </si>
  <si>
    <t>Lee Mayjahs</t>
  </si>
  <si>
    <t>pex@leemayjahs.com</t>
  </si>
  <si>
    <t>Expedia Group</t>
  </si>
  <si>
    <t>paolo ferraro</t>
  </si>
  <si>
    <t>pferraro@homeaway.com</t>
  </si>
  <si>
    <t>phil.cooper@pttfamily.com</t>
  </si>
  <si>
    <t>Compass Management</t>
  </si>
  <si>
    <t>phil@compassmanagement.co.uk</t>
  </si>
  <si>
    <t>Phil Dockerty</t>
  </si>
  <si>
    <t>phildockerty@secretlifemusic.com</t>
  </si>
  <si>
    <t>Zapbangmagazine</t>
  </si>
  <si>
    <t>Philip@zapbangmagazine.com</t>
  </si>
  <si>
    <t>Philip@thesoundclique.com</t>
  </si>
  <si>
    <t>Fragola</t>
  </si>
  <si>
    <t>philipp@fragolize.it</t>
  </si>
  <si>
    <t>Fazemag</t>
  </si>
  <si>
    <t>Phillip@fazemag.de</t>
  </si>
  <si>
    <t>Phillip Allen (bOILER rOOM)</t>
  </si>
  <si>
    <t>phillip@boilerroom.tv</t>
  </si>
  <si>
    <t>photo@arena-kiev.com</t>
  </si>
  <si>
    <t>Picture Editor</t>
  </si>
  <si>
    <t>picturedesk@mixmagmedia.com</t>
  </si>
  <si>
    <t>Picture,</t>
  </si>
  <si>
    <t>Artist A Life (Loco Disce)</t>
  </si>
  <si>
    <t>pierre@artistalife.com</t>
  </si>
  <si>
    <t>pieter@mannenvandewereld.com</t>
  </si>
  <si>
    <t>Pietro Schira</t>
  </si>
  <si>
    <t>Pietro.Schira@puma.com</t>
  </si>
  <si>
    <t>Getdowngood</t>
  </si>
  <si>
    <t>Pip,</t>
  </si>
  <si>
    <t>pip@getdowngood.com</t>
  </si>
  <si>
    <t>James Pitch (Pitch Records)</t>
  </si>
  <si>
    <t>pitchrcordsldn@gmail.com</t>
  </si>
  <si>
    <t>PJAY</t>
  </si>
  <si>
    <t>pjay@kontrastmusic.be</t>
  </si>
  <si>
    <t>Meditation</t>
  </si>
  <si>
    <t>placeborecordings@gmail.com</t>
  </si>
  <si>
    <t>Planet Gwer</t>
  </si>
  <si>
    <t>planetgwer@gmail.com</t>
  </si>
  <si>
    <t>Mandarin Oriental</t>
  </si>
  <si>
    <t>Peter Norris</t>
  </si>
  <si>
    <t>PNorris@mohg.com</t>
  </si>
  <si>
    <t>Under Armour</t>
  </si>
  <si>
    <t>Paul Nugent</t>
  </si>
  <si>
    <t>PNugent@underarmour.com</t>
  </si>
  <si>
    <t>INVEINS</t>
  </si>
  <si>
    <t>podcast@inveins.com</t>
  </si>
  <si>
    <t>pola@allinnrecords.com</t>
  </si>
  <si>
    <t>Piro Tecnia</t>
  </si>
  <si>
    <t>pola@thisispirotecnia.com</t>
  </si>
  <si>
    <t>marius kristiansen</t>
  </si>
  <si>
    <t>post@mariuskristiansen.no</t>
  </si>
  <si>
    <t>posthuman@posthumanmusic.com</t>
  </si>
  <si>
    <t>Oscar Poulsen</t>
  </si>
  <si>
    <t>poulsen88@icloud.com</t>
  </si>
  <si>
    <t>pr@m-nus.com</t>
  </si>
  <si>
    <t xml:space="preserve">Pranitann, </t>
  </si>
  <si>
    <t>pranitan@asiola.com</t>
  </si>
  <si>
    <t xml:space="preserve">Pranita, </t>
  </si>
  <si>
    <t>premieres@mixmag.net</t>
  </si>
  <si>
    <t>BEON1X, Cyprus</t>
  </si>
  <si>
    <t>press@beon1x.com</t>
  </si>
  <si>
    <t>Cadenzarecords</t>
  </si>
  <si>
    <t>press@cadenzarecords.com</t>
  </si>
  <si>
    <t>press@dancingastronaut.com</t>
  </si>
  <si>
    <t>press@djawards.com</t>
  </si>
  <si>
    <t>press@duelbeat.com</t>
  </si>
  <si>
    <t>press@elsewherebrooklyn.com</t>
  </si>
  <si>
    <t>Kings Head Records</t>
  </si>
  <si>
    <t>press@kingsheadrecords.com</t>
  </si>
  <si>
    <t>Lost on You Music (Nina Lach)</t>
  </si>
  <si>
    <t>press@lostonyoumusic.com</t>
  </si>
  <si>
    <t>Privilege Club, Ibiza</t>
  </si>
  <si>
    <t>press@privilegeibiza.com</t>
  </si>
  <si>
    <t>Revolution Festival, Romania</t>
  </si>
  <si>
    <t>press@revolutionfestival.com</t>
  </si>
  <si>
    <t>press@supernovamusic.eu</t>
  </si>
  <si>
    <t>The Caulfield Beats</t>
  </si>
  <si>
    <t>Lawrence and Molly,</t>
  </si>
  <si>
    <t>press@thecaulfieldbeats.com</t>
  </si>
  <si>
    <t>press@tini-music.com</t>
  </si>
  <si>
    <t>Uncanny Valley</t>
  </si>
  <si>
    <t>press@uncannyvalley.de</t>
  </si>
  <si>
    <t>Dan Mela (Classic, Drumpoet, Ethereal Sound)</t>
  </si>
  <si>
    <t>press@whatevernot.net</t>
  </si>
  <si>
    <t>press@wooded.pl</t>
  </si>
  <si>
    <t>presse@msdockville.de</t>
  </si>
  <si>
    <t>Armando Records /</t>
  </si>
  <si>
    <t>produccion@armandorecords.org</t>
  </si>
  <si>
    <t>Radionachtlab</t>
  </si>
  <si>
    <t>program@radionachtlab.com</t>
  </si>
  <si>
    <t>Heimat Club, Basel</t>
  </si>
  <si>
    <t>programm@heimatbasel.ch</t>
  </si>
  <si>
    <t>programming@bondibeachradio.com.au</t>
  </si>
  <si>
    <t>Programming,</t>
  </si>
  <si>
    <t>Mrafterparty</t>
  </si>
  <si>
    <t>promo@mrafterparty.com</t>
  </si>
  <si>
    <t>Alex Dolby</t>
  </si>
  <si>
    <t>promo@alexdolby.com</t>
  </si>
  <si>
    <t>Alex piccini</t>
  </si>
  <si>
    <t>promo@alexpiccini.com</t>
  </si>
  <si>
    <t>Grigory Fatyanov</t>
  </si>
  <si>
    <t>Grigory,</t>
  </si>
  <si>
    <t>promo@bemgmt.me</t>
  </si>
  <si>
    <t>promo@celesta-recordings.co.uk</t>
  </si>
  <si>
    <t>promo@chrislattner.de</t>
  </si>
  <si>
    <t>promo@christopherkah.com</t>
  </si>
  <si>
    <t>Club Mood Vibes</t>
  </si>
  <si>
    <t>promo@clubmoodvibes.de</t>
  </si>
  <si>
    <t>promo@cyclefour.com</t>
  </si>
  <si>
    <t>Daniel Bortz</t>
  </si>
  <si>
    <t>promo@daniel-bortz.com</t>
  </si>
  <si>
    <t>promo@darrenemerson.com</t>
  </si>
  <si>
    <t>Dibby Dougherty</t>
  </si>
  <si>
    <t>promo@dibbydougherty.com</t>
  </si>
  <si>
    <t>promo@djstevelawler.com</t>
  </si>
  <si>
    <t>promo@djtapesh.com</t>
  </si>
  <si>
    <t>Eelke Kleijn</t>
  </si>
  <si>
    <t xml:space="preserve">Eelke, </t>
  </si>
  <si>
    <t>promo@eelkekleijn.nl</t>
  </si>
  <si>
    <t>promo@iboat.eu</t>
  </si>
  <si>
    <t>Jacuzzi Boys</t>
  </si>
  <si>
    <t>Jacuzzi,</t>
  </si>
  <si>
    <t>promo@jacuzziboys.de</t>
  </si>
  <si>
    <t>James What (Poker Flat, Dessous, Murmur)</t>
  </si>
  <si>
    <t>promo@jameswhat.net</t>
  </si>
  <si>
    <t>promo@katchuli.de</t>
  </si>
  <si>
    <t>Marc Poppcke (Freerange, Darkroom Dubs)</t>
  </si>
  <si>
    <t>promo@marcpoppcke.com</t>
  </si>
  <si>
    <t>Matthias Meyer</t>
  </si>
  <si>
    <t>promo@matthiasmeyermusic.com</t>
  </si>
  <si>
    <t>Piemont (Yellow Tail, MBF, Mr Carter)</t>
  </si>
  <si>
    <t>Piemont,</t>
  </si>
  <si>
    <t>promo@piemontmusic.com</t>
  </si>
  <si>
    <t>Thomas Gandey</t>
  </si>
  <si>
    <t>promo@thomasgandey.com</t>
  </si>
  <si>
    <t>Tobus</t>
  </si>
  <si>
    <t>Tobus,</t>
  </si>
  <si>
    <t>promo@tobus.es</t>
  </si>
  <si>
    <t>Pete Tong</t>
  </si>
  <si>
    <t>promo@tong.fm</t>
  </si>
  <si>
    <t>promocao@anzuclub.com</t>
  </si>
  <si>
    <t>Miss Kittin</t>
  </si>
  <si>
    <t>promokit@misskittin.com</t>
  </si>
  <si>
    <t>promos@viciousmagazine.com</t>
  </si>
  <si>
    <t>promos@watchthehype.com</t>
  </si>
  <si>
    <t>promos@adanatwins.com</t>
  </si>
  <si>
    <t>Daniel Sanchez</t>
  </si>
  <si>
    <t>promos@danielsanchez.nl</t>
  </si>
  <si>
    <t>promos@djbenjaminalexander.com</t>
  </si>
  <si>
    <t>Dub recycle</t>
  </si>
  <si>
    <t>promos@dubrecycle.com</t>
  </si>
  <si>
    <t>Emery,</t>
  </si>
  <si>
    <t>promos@emerywarman.com</t>
  </si>
  <si>
    <t>promos@ernestoferreyra.com</t>
  </si>
  <si>
    <t>promos@gregortresher.com</t>
  </si>
  <si>
    <t>promos@henrysaiz.com</t>
  </si>
  <si>
    <t>Black &amp; Watky</t>
  </si>
  <si>
    <t>promos@illicitmusic.co.uk</t>
  </si>
  <si>
    <t>Jarrad Treger</t>
  </si>
  <si>
    <t>Jarrad,</t>
  </si>
  <si>
    <t>promos@jettreger.com</t>
  </si>
  <si>
    <t>promos@merveille.org</t>
  </si>
  <si>
    <t>Morpei</t>
  </si>
  <si>
    <t>promos@morpeisounds.com</t>
  </si>
  <si>
    <t>No Artificial Colours (Defected, petFood)</t>
  </si>
  <si>
    <t>promos@nacsmusic.co.uk</t>
  </si>
  <si>
    <t>Nikita Divaev</t>
  </si>
  <si>
    <t>promos@noice.pro</t>
  </si>
  <si>
    <t>Stacey Barzu</t>
  </si>
  <si>
    <t>promos@omenmanagement.com</t>
  </si>
  <si>
    <t>Pantheon</t>
  </si>
  <si>
    <t>Pantheon,</t>
  </si>
  <si>
    <t>promos@pantheondj.com</t>
  </si>
  <si>
    <t>PAWSA</t>
  </si>
  <si>
    <t xml:space="preserve">Pawsa, </t>
  </si>
  <si>
    <t>promos@pawsaofficial.com</t>
  </si>
  <si>
    <t>Perky Wires</t>
  </si>
  <si>
    <t>promos@perkywires.com</t>
  </si>
  <si>
    <t>Innure</t>
  </si>
  <si>
    <t>promos@r4ne.com</t>
  </si>
  <si>
    <t>Italoboys</t>
  </si>
  <si>
    <t>Marco and Federico,</t>
  </si>
  <si>
    <t>promos@superfiction-recordings.com</t>
  </si>
  <si>
    <t>Tom Flynn</t>
  </si>
  <si>
    <t>promos@tomflynnmusic.com</t>
  </si>
  <si>
    <t>Andre crom</t>
  </si>
  <si>
    <t>promos2017@andrecrom.de</t>
  </si>
  <si>
    <t>promostobutch@musician.org</t>
  </si>
  <si>
    <t>Hakkasan</t>
  </si>
  <si>
    <t>publicrelations@hakkasan.com</t>
  </si>
  <si>
    <t>Kinky Lamode</t>
  </si>
  <si>
    <t>pw,</t>
  </si>
  <si>
    <t>pw@kinkylamode.com</t>
  </si>
  <si>
    <t>q.gueriot@traxmag.com</t>
  </si>
  <si>
    <t>Q.Gueriot,</t>
  </si>
  <si>
    <t>q.materne@thewordmagazine.com</t>
  </si>
  <si>
    <t>Q.Materne,</t>
  </si>
  <si>
    <t>IglooFest, Montreal</t>
  </si>
  <si>
    <t>Q</t>
  </si>
  <si>
    <t>q@piknicelectronik.com</t>
  </si>
  <si>
    <t xml:space="preserve">Queenbee, </t>
  </si>
  <si>
    <t>queenbee@AAA-peoples.com</t>
  </si>
  <si>
    <t>assistant.redaction@traxmag.com</t>
  </si>
  <si>
    <t>La Pacifique Records</t>
  </si>
  <si>
    <t>quentin@lepacifique.be</t>
  </si>
  <si>
    <t>The Gathering (Siler)</t>
  </si>
  <si>
    <t>quentin@thegathering.eu</t>
  </si>
  <si>
    <t>r-searle@hotmail.co.uk</t>
  </si>
  <si>
    <t>The Lion &amp; Lamb, London</t>
  </si>
  <si>
    <t>r@thelionandlamb.co.uk</t>
  </si>
  <si>
    <t>rachel@crackmagazine.net</t>
  </si>
  <si>
    <t>Rachel Indieshuffle Com</t>
  </si>
  <si>
    <t>rachel@indieshuffle.com</t>
  </si>
  <si>
    <t>Rachel Adams</t>
  </si>
  <si>
    <t>rachel.adams@halewood-int.com</t>
  </si>
  <si>
    <t>Zoo Town Festival, Montana, USA</t>
  </si>
  <si>
    <t>rachelb@knittingfactory.com</t>
  </si>
  <si>
    <t>Soulection</t>
  </si>
  <si>
    <t>radio@soulection.com</t>
  </si>
  <si>
    <t>Future Disco (London)</t>
  </si>
  <si>
    <t>radio@futuredisco.net</t>
  </si>
  <si>
    <t>rafaelmoraes@kizum.com.br</t>
  </si>
  <si>
    <t>TAABIIR LABEL</t>
  </si>
  <si>
    <t>Raghav,</t>
  </si>
  <si>
    <t>raghav@taabiir.com</t>
  </si>
  <si>
    <t>Guendalina Records</t>
  </si>
  <si>
    <t xml:space="preserve">Raimondo, </t>
  </si>
  <si>
    <t>raimondo@guendalinarecords.com</t>
  </si>
  <si>
    <t>Selective Artists</t>
  </si>
  <si>
    <t>ralf@selectiveartists.com</t>
  </si>
  <si>
    <t>Ralph Moore</t>
  </si>
  <si>
    <t>ralph@mixmagmedia.com</t>
  </si>
  <si>
    <t>Ralph Moore (manager)</t>
  </si>
  <si>
    <t>ralph@acetatemanagement.com</t>
  </si>
  <si>
    <t>Ralph session</t>
  </si>
  <si>
    <t>ralphsession@seshified.com</t>
  </si>
  <si>
    <t>ramon@folkor.club</t>
  </si>
  <si>
    <t>Retune Music</t>
  </si>
  <si>
    <t>ramon@retunemusic.com</t>
  </si>
  <si>
    <t>Subwax BCN Ramon Espinosa</t>
  </si>
  <si>
    <t>ramon@subwaxbcn.com</t>
  </si>
  <si>
    <t xml:space="preserve">Ramona, </t>
  </si>
  <si>
    <t>ramona@untold.com</t>
  </si>
  <si>
    <t>Ramonp,</t>
  </si>
  <si>
    <t>ramonp@retunemusic.com</t>
  </si>
  <si>
    <t>rancel@spookywave.com</t>
  </si>
  <si>
    <t>Stampthewax</t>
  </si>
  <si>
    <t>raoul@stampthewax.com</t>
  </si>
  <si>
    <t>Raoul,</t>
  </si>
  <si>
    <t>Lehmann, Stuttgart</t>
  </si>
  <si>
    <t>Rapha,</t>
  </si>
  <si>
    <t>rapha@agenturlehmann.com</t>
  </si>
  <si>
    <t>Raphael Gaiani</t>
  </si>
  <si>
    <t>rapha@d-edge.com.br</t>
  </si>
  <si>
    <t xml:space="preserve">Raphy, </t>
  </si>
  <si>
    <t>raphy@batofar.org</t>
  </si>
  <si>
    <t>Copenhagen Jazzhouse /</t>
  </si>
  <si>
    <t xml:space="preserve">Rasmus, </t>
  </si>
  <si>
    <t>rasmus@jazzhouse.dk</t>
  </si>
  <si>
    <t>Shelter Amsterdam (Rauke Hollender)</t>
  </si>
  <si>
    <t>Rauke,</t>
  </si>
  <si>
    <t>rauke@shelteramsterdam.nl</t>
  </si>
  <si>
    <t>Limit management</t>
  </si>
  <si>
    <t>Raul</t>
  </si>
  <si>
    <t>Raul.garcia@limitmanagement.com</t>
  </si>
  <si>
    <t>Limit Management</t>
  </si>
  <si>
    <t>raúl.garcia@limitmanagement.com</t>
  </si>
  <si>
    <t>Burial Soil</t>
  </si>
  <si>
    <t>ravn@hike-recordings.de</t>
  </si>
  <si>
    <t>The Fader (Rawiya Kameir)</t>
  </si>
  <si>
    <t>rawiya@thefader.com</t>
  </si>
  <si>
    <t>Rawiya,</t>
  </si>
  <si>
    <t>ray@residentadvisor.net</t>
  </si>
  <si>
    <t>Just like iT</t>
  </si>
  <si>
    <t>ray@justlike-it.be</t>
  </si>
  <si>
    <t>Raymond,</t>
  </si>
  <si>
    <t>raymond@halcyontheshop.com</t>
  </si>
  <si>
    <t>Rayzeh (65k YT)</t>
  </si>
  <si>
    <t>dailyminimalrayzeh@gmail.com</t>
  </si>
  <si>
    <t>Rayzeh,</t>
  </si>
  <si>
    <t>Silencio Music</t>
  </si>
  <si>
    <t>Rudy,</t>
  </si>
  <si>
    <t>rd@silencio-music.com</t>
  </si>
  <si>
    <t>Tini</t>
  </si>
  <si>
    <t>rdm@tiniandthegang.com</t>
  </si>
  <si>
    <t>Reade truth,</t>
  </si>
  <si>
    <t>Reade</t>
  </si>
  <si>
    <t>readetruth@gmail.com</t>
  </si>
  <si>
    <t>Real Rhythm</t>
  </si>
  <si>
    <t>realrhythm@abel-engine.com</t>
  </si>
  <si>
    <t>Rebecca Bolt</t>
  </si>
  <si>
    <t>Rebecca.Bolt@clarks.com</t>
  </si>
  <si>
    <t>Rebecca,</t>
  </si>
  <si>
    <t>rebecca@earth-agency.com</t>
  </si>
  <si>
    <t xml:space="preserve">Rebecca, </t>
  </si>
  <si>
    <t>rebecca@elrowfamily.com</t>
  </si>
  <si>
    <t>Remelie</t>
  </si>
  <si>
    <t>rebecca@remelie.com</t>
  </si>
  <si>
    <t>rebecca@twentyonemag.com</t>
  </si>
  <si>
    <t>Dean Demanuele</t>
  </si>
  <si>
    <t>Dean</t>
  </si>
  <si>
    <t>records@dazedandconfused.info</t>
  </si>
  <si>
    <t>Red Light Radio Progamming</t>
  </si>
  <si>
    <t>programming@redlightradio.net</t>
  </si>
  <si>
    <t>redaccion@djmag.es</t>
  </si>
  <si>
    <t>Hoko Magazine</t>
  </si>
  <si>
    <t>redaction@hoko-magazine.fr</t>
  </si>
  <si>
    <t>Redaction,</t>
  </si>
  <si>
    <t>redaktion@mixmag.net</t>
  </si>
  <si>
    <t>Redaktion,</t>
  </si>
  <si>
    <t>Reelow</t>
  </si>
  <si>
    <t xml:space="preserve">Károlyi, </t>
  </si>
  <si>
    <t>reelow@reelow.net</t>
  </si>
  <si>
    <t>Reg,</t>
  </si>
  <si>
    <t>reg@sxsw.com</t>
  </si>
  <si>
    <t>Réka | Hemisphere</t>
  </si>
  <si>
    <t>Reka,</t>
  </si>
  <si>
    <t>reka@hemisphere.agency</t>
  </si>
  <si>
    <t>remy.baiget@rexclub.com</t>
  </si>
  <si>
    <t>Mercredi Production (MRCRD)</t>
  </si>
  <si>
    <t>remy@mercredi-production.fr</t>
  </si>
  <si>
    <t>No Hour Agency</t>
  </si>
  <si>
    <t>renaud@no-hour.com</t>
  </si>
  <si>
    <t xml:space="preserve">Renzo, </t>
  </si>
  <si>
    <t>renzo.puccini@elrowfamily.com</t>
  </si>
  <si>
    <t>reservas@gveventos.com.br</t>
  </si>
  <si>
    <t>Heart Ibiza</t>
  </si>
  <si>
    <t>reservas@heartibiza.com</t>
  </si>
  <si>
    <t>reservation@mascaraclub.com</t>
  </si>
  <si>
    <t>Blue Frog Mumbai /</t>
  </si>
  <si>
    <t>reservations@bluefrog.co.in</t>
  </si>
  <si>
    <t>Romantica Records</t>
  </si>
  <si>
    <t>residentadvisor@romantica-records.com</t>
  </si>
  <si>
    <t>Kallida Festival, London</t>
  </si>
  <si>
    <t xml:space="preserve">Reuben, </t>
  </si>
  <si>
    <t>reuben@kalllida.co.uk</t>
  </si>
  <si>
    <t>rgarcia@lasantanera.com</t>
  </si>
  <si>
    <t>Hyperactive</t>
  </si>
  <si>
    <t xml:space="preserve">Rhiannon, </t>
  </si>
  <si>
    <t>rhiannon@wearehyperactive.com</t>
  </si>
  <si>
    <t>Rianna,</t>
  </si>
  <si>
    <t>rianna@ouretiquette.com</t>
  </si>
  <si>
    <t>Richard Barnes</t>
  </si>
  <si>
    <t>Richard.Barnes@heineken.com</t>
  </si>
  <si>
    <t>Glades of Glory</t>
  </si>
  <si>
    <t>richard@gladesofglory.com</t>
  </si>
  <si>
    <t>globalmixxradio</t>
  </si>
  <si>
    <t>richie.p@globalmixxradio.com</t>
  </si>
  <si>
    <t>richy@radiorecord.ru</t>
  </si>
  <si>
    <t>rick@fact-worldwide.com</t>
  </si>
  <si>
    <t>Unusual suspects ibiza</t>
  </si>
  <si>
    <t>rick@unusualsuspectsibiza.com</t>
  </si>
  <si>
    <t>Maximiljan</t>
  </si>
  <si>
    <t>Rico</t>
  </si>
  <si>
    <t>rico@wttnw.de</t>
  </si>
  <si>
    <t>Riri@residentadvisor.net</t>
  </si>
  <si>
    <t>Rishab Rajput</t>
  </si>
  <si>
    <t>rish@nice-drinks.co.uk</t>
  </si>
  <si>
    <t>Delight Management  Rita Surgucheva</t>
  </si>
  <si>
    <t>Rita,</t>
  </si>
  <si>
    <t>rita@delightmgmt.com</t>
  </si>
  <si>
    <t>Riton</t>
  </si>
  <si>
    <t xml:space="preserve">Riton, </t>
  </si>
  <si>
    <t>riton@ritontime.com</t>
  </si>
  <si>
    <t>R</t>
  </si>
  <si>
    <t>rkruger@area15.com</t>
  </si>
  <si>
    <t>Renata Lucus</t>
  </si>
  <si>
    <t>RLucus@russianstandard.com</t>
  </si>
  <si>
    <t>Thenoisegate</t>
  </si>
  <si>
    <t>rob@thenoisegate.com</t>
  </si>
  <si>
    <t>Rob Insomniac Com</t>
  </si>
  <si>
    <t>rob@insomniac.com</t>
  </si>
  <si>
    <t>Savisto</t>
  </si>
  <si>
    <t>rob@robsavagemusic.com</t>
  </si>
  <si>
    <t>robbiepalmersocials@gmail.com</t>
  </si>
  <si>
    <t>Inverted Audio (Robert Hattaway)</t>
  </si>
  <si>
    <t>robert@inverted-audio.com</t>
  </si>
  <si>
    <t>Lekker /</t>
  </si>
  <si>
    <t>robert@lekker.bar</t>
  </si>
  <si>
    <t>SHDW</t>
  </si>
  <si>
    <t>robert@outlined-am.com</t>
  </si>
  <si>
    <t>robert@radiatebooking.com</t>
  </si>
  <si>
    <t>robert@starofbethnalgreen.com</t>
  </si>
  <si>
    <t>Robin Carroll</t>
  </si>
  <si>
    <t>Robin.Carroll@charlottetilbury.com</t>
  </si>
  <si>
    <t>Actress</t>
  </si>
  <si>
    <t>robin@giantmenmanagement.com</t>
  </si>
  <si>
    <t>jam for real (Khasia Hills)</t>
  </si>
  <si>
    <t>robin@khasiahills.com</t>
  </si>
  <si>
    <t>Idris Bena</t>
  </si>
  <si>
    <t>robin@rakya.fr</t>
  </si>
  <si>
    <t>Rodrigo Perreira</t>
  </si>
  <si>
    <t>rodrigo@stimpy.co.pt</t>
  </si>
  <si>
    <t>Hypertext Recordings</t>
  </si>
  <si>
    <t>rodrigosilva@hypertextrecordings.com</t>
  </si>
  <si>
    <t>Bonzai Progressive</t>
  </si>
  <si>
    <t xml:space="preserve">Rogerio, </t>
  </si>
  <si>
    <t>rogerio@bonzaiprogressive.com</t>
  </si>
  <si>
    <t>Elevate Festival</t>
  </si>
  <si>
    <t xml:space="preserve">Roland, </t>
  </si>
  <si>
    <t>roland@elevate.at</t>
  </si>
  <si>
    <t>Alex Bau</t>
  </si>
  <si>
    <t>Roman</t>
  </si>
  <si>
    <t>roman.trystam@caa.com</t>
  </si>
  <si>
    <t>Steve Shaden</t>
  </si>
  <si>
    <t xml:space="preserve">Romo, </t>
  </si>
  <si>
    <t>romo@steveshadenmusic.com</t>
  </si>
  <si>
    <t>romy@dgtl.nl</t>
  </si>
  <si>
    <t>Magnet Music DE (Damiano von Eckhert)</t>
  </si>
  <si>
    <t>romy@magnet-musik.de</t>
  </si>
  <si>
    <t>Rooz</t>
  </si>
  <si>
    <t xml:space="preserve">Rooz, </t>
  </si>
  <si>
    <t>rooz@djrooz.com</t>
  </si>
  <si>
    <t>rosa@AAAenoughpr.com</t>
  </si>
  <si>
    <t>Rosana De Las Heras</t>
  </si>
  <si>
    <t>Rosana.DeLasHeras@revlon.com</t>
  </si>
  <si>
    <t>Rose Tinted &amp; Anna Be</t>
  </si>
  <si>
    <t>rosetinted.annabe.music@gmail.com</t>
  </si>
  <si>
    <t>rosie@theransomnote.co.uk</t>
  </si>
  <si>
    <t>Rosie,</t>
  </si>
  <si>
    <t>Grade Management (Ed Karney, Rag)</t>
  </si>
  <si>
    <t>Ross</t>
  </si>
  <si>
    <t>Ross@grademanagement.com</t>
  </si>
  <si>
    <t>K1 Management  W Aff  Ross Canavan</t>
  </si>
  <si>
    <t>ross@k1management.com</t>
  </si>
  <si>
    <t>wAFF (Ross Canavan)</t>
  </si>
  <si>
    <t>ross@thelocusgroup.co</t>
  </si>
  <si>
    <t>James Hype (Management)</t>
  </si>
  <si>
    <t>Roxanne,</t>
  </si>
  <si>
    <t>roxanne@club-class.org</t>
  </si>
  <si>
    <t>Roy Evans</t>
  </si>
  <si>
    <t>Roy.Evans@bbr.com</t>
  </si>
  <si>
    <t>air london</t>
  </si>
  <si>
    <t>rr@airlondonmusic.com</t>
  </si>
  <si>
    <t>Ranch Rider</t>
  </si>
  <si>
    <t>Ryan Smith</t>
  </si>
  <si>
    <t>RSmith@stoli.com</t>
  </si>
  <si>
    <t>B-Side Club</t>
  </si>
  <si>
    <t>rsvp@bsidelosangeles.com</t>
  </si>
  <si>
    <t>Modern Disco Ambassadors</t>
  </si>
  <si>
    <t>rsvp@followmda.com</t>
  </si>
  <si>
    <t>LAWAX</t>
  </si>
  <si>
    <t>rsvp@la-wax.net</t>
  </si>
  <si>
    <t>ruben@rubenwolf.nl</t>
  </si>
  <si>
    <t>Andrew Ashong (Ruby Johnson)</t>
  </si>
  <si>
    <t>Ruby,</t>
  </si>
  <si>
    <t>ruby@earth-agency.com</t>
  </si>
  <si>
    <t>Ruhi</t>
  </si>
  <si>
    <t>ruhi@thewildcity.com</t>
  </si>
  <si>
    <t xml:space="preserve">Rusanescu, </t>
  </si>
  <si>
    <t>rusanescu@electriccastle.com</t>
  </si>
  <si>
    <t>au10tique</t>
  </si>
  <si>
    <t>rutger@au10tique.nl</t>
  </si>
  <si>
    <t>Imprint Artists</t>
  </si>
  <si>
    <t>rutger@imprintartists.com</t>
  </si>
  <si>
    <t>Ruth How</t>
  </si>
  <si>
    <t>ruth.how@puma.com</t>
  </si>
  <si>
    <t>Ryan Middleton</t>
  </si>
  <si>
    <t>ryan@magneticmag.com</t>
  </si>
  <si>
    <t>Techo Bible</t>
  </si>
  <si>
    <t>Techobible1@gmail.com</t>
  </si>
  <si>
    <t>ryan.white@i-d.co</t>
  </si>
  <si>
    <t>Ryan.White,</t>
  </si>
  <si>
    <t>ryan@desertheartsrecords.com</t>
  </si>
  <si>
    <t>ryan@easternelectrics.com</t>
  </si>
  <si>
    <t>Electric Mode</t>
  </si>
  <si>
    <t>ryan@electric-mode.co.uk</t>
  </si>
  <si>
    <t>Ryan@magneticmag.com</t>
  </si>
  <si>
    <t>ryanm@thecolumbogroup.com</t>
  </si>
  <si>
    <t>Sean Kim</t>
  </si>
  <si>
    <t>s-kim@lg.com</t>
  </si>
  <si>
    <t>Millennium People</t>
  </si>
  <si>
    <t>s.asano@m-people-agent.com</t>
  </si>
  <si>
    <t>s.dicristo@traxmag.com</t>
  </si>
  <si>
    <t>S.Dicristo,</t>
  </si>
  <si>
    <t>Live UK Summit</t>
  </si>
  <si>
    <t>s.parker@liveuk.co.uk</t>
  </si>
  <si>
    <t>Simon Hamilton</t>
  </si>
  <si>
    <t>s@2net2.netshamilton@rumblelabs.com</t>
  </si>
  <si>
    <t>Sabb,</t>
  </si>
  <si>
    <t>sabb@sksupremerecords.com</t>
  </si>
  <si>
    <t>salah@andco.co</t>
  </si>
  <si>
    <t>sally Booth</t>
  </si>
  <si>
    <t>sally.Booth@elegantresorts.co.uk</t>
  </si>
  <si>
    <t xml:space="preserve">Salva, </t>
  </si>
  <si>
    <t>salva@cray1labworks.com</t>
  </si>
  <si>
    <t>Salvador Horen</t>
  </si>
  <si>
    <t>salvadorhorenmusic@gmail.com</t>
  </si>
  <si>
    <t>Rossko (Manager)</t>
  </si>
  <si>
    <t>salvatore@manlike.co</t>
  </si>
  <si>
    <t>Worldwidefm</t>
  </si>
  <si>
    <t>sam.w@worldwidefm.net</t>
  </si>
  <si>
    <t>Sam W,</t>
  </si>
  <si>
    <t>sam.fussell@juno.co.uk</t>
  </si>
  <si>
    <t>Colluded Management (Gatecrasher, Cobra Beer, Johnson &amp; Johnson (Pan Euro))</t>
  </si>
  <si>
    <t>sam.holt@colludedmanagement.com</t>
  </si>
  <si>
    <t>Event Genius</t>
  </si>
  <si>
    <t>sam.owens@eventgenius.live</t>
  </si>
  <si>
    <t>sam.owens@festicket.com</t>
  </si>
  <si>
    <t>sam@strawberriesandcreem.com</t>
  </si>
  <si>
    <t>sam@wearegrape.com</t>
  </si>
  <si>
    <t>Londonfieldsradio</t>
  </si>
  <si>
    <t>samad@londonfieldsradio.co.uk</t>
  </si>
  <si>
    <t>Samad,</t>
  </si>
  <si>
    <t>Samantha Emmenes</t>
  </si>
  <si>
    <t>samantha@rt-agency.com</t>
  </si>
  <si>
    <t>LelandPro</t>
  </si>
  <si>
    <t>samarrow@lelandpro.com</t>
  </si>
  <si>
    <t>Nastia (Samir - AD)</t>
  </si>
  <si>
    <t>Samir,</t>
  </si>
  <si>
    <t>samir@ad-sound.com</t>
  </si>
  <si>
    <t>samira@boilerroom.tv</t>
  </si>
  <si>
    <t xml:space="preserve">Samira, </t>
  </si>
  <si>
    <t>samira@livescapegrop.com</t>
  </si>
  <si>
    <t>Sammy</t>
  </si>
  <si>
    <t>sammy@preciousmgmt.com UK</t>
  </si>
  <si>
    <t>Sector 7 Sounds</t>
  </si>
  <si>
    <t>samuel@rumwood.co.uk</t>
  </si>
  <si>
    <t>Le Verger /</t>
  </si>
  <si>
    <t xml:space="preserve">Sandra, </t>
  </si>
  <si>
    <t>sandra@tpltcollective.fr</t>
  </si>
  <si>
    <t>Panama Open Air, Germany</t>
  </si>
  <si>
    <t>sandro.heinemann@rheinevents.net</t>
  </si>
  <si>
    <t>sandy@onehouse.com</t>
  </si>
  <si>
    <t>Bloc Barcelona</t>
  </si>
  <si>
    <t>santiago@salablocbarcelona.com</t>
  </si>
  <si>
    <t>santiago@surprize.fr</t>
  </si>
  <si>
    <t>Redlightradio</t>
  </si>
  <si>
    <t>sara@redlightradio.net</t>
  </si>
  <si>
    <t xml:space="preserve">
sara@djmag.es</t>
  </si>
  <si>
    <t>Porto canal</t>
  </si>
  <si>
    <t>Sara.Barbosa,</t>
  </si>
  <si>
    <t>sara.barbosa@portocanal.pt</t>
  </si>
  <si>
    <t>Berlin community radio</t>
  </si>
  <si>
    <t>sarah@berlincommunityradio.com</t>
  </si>
  <si>
    <t>Native Instruemnts (Sarah Miles)</t>
  </si>
  <si>
    <t>sarah.miles@native-instruments.de</t>
  </si>
  <si>
    <t>Ralph Lauren</t>
  </si>
  <si>
    <t>Sarah Sisson</t>
  </si>
  <si>
    <t>Sarah.Sisson@ralphlauren.com</t>
  </si>
  <si>
    <t>Mirano Club, Brussels</t>
  </si>
  <si>
    <t>sarah@mirano.be</t>
  </si>
  <si>
    <t>One House Artists Sarah Grisedale</t>
  </si>
  <si>
    <t>sarah@onehouseartists.com</t>
  </si>
  <si>
    <t>sarahmnulty@gmail.com</t>
  </si>
  <si>
    <t>Sasa Vujasinovic</t>
  </si>
  <si>
    <t>sasa@solvdmag.com</t>
  </si>
  <si>
    <t>Sasa,</t>
  </si>
  <si>
    <t>sascha@mixmag.net</t>
  </si>
  <si>
    <t>Konstruktiv</t>
  </si>
  <si>
    <t>sasha@konstruktiv.berlin</t>
  </si>
  <si>
    <t>Klub der Empathie</t>
  </si>
  <si>
    <t xml:space="preserve">Saverio, </t>
  </si>
  <si>
    <t>saverio-panza@t-online.de</t>
  </si>
  <si>
    <t>sb@tsugi.fr</t>
  </si>
  <si>
    <t>Sb,</t>
  </si>
  <si>
    <t>Scarlett Etienne</t>
  </si>
  <si>
    <t>Scarlett,</t>
  </si>
  <si>
    <t>scarlettetienne@mac.com</t>
  </si>
  <si>
    <t>Christian Schiemann</t>
  </si>
  <si>
    <t>schiemann@letzurich.com</t>
  </si>
  <si>
    <t>Ben Helmsley (Night Department)</t>
  </si>
  <si>
    <t>scott@nightdepartment.com</t>
  </si>
  <si>
    <t>sdf_cartagena@hotmail.com</t>
  </si>
  <si>
    <t>Mark Knight (Er Mgmt)</t>
  </si>
  <si>
    <t>seamus@er-mgmt.com</t>
  </si>
  <si>
    <t>Seamus Shevlin</t>
  </si>
  <si>
    <t xml:space="preserve">Seamus, </t>
  </si>
  <si>
    <t>seamusshevlinmusic@gmail.com</t>
  </si>
  <si>
    <t>seb@mixmagmedia.net</t>
  </si>
  <si>
    <t>seb@electricibiza.com</t>
  </si>
  <si>
    <t>Do Not Sit On The Furniture Recordings</t>
  </si>
  <si>
    <t>sebastian@donotsitrecordings.com</t>
  </si>
  <si>
    <t>Sebastian Oscilla</t>
  </si>
  <si>
    <t>sebastianoscilla@me.com</t>
  </si>
  <si>
    <t>Funradio</t>
  </si>
  <si>
    <t>sebastien.joseph@funradio.fr</t>
  </si>
  <si>
    <t>Sebastien.Joseph,</t>
  </si>
  <si>
    <t>Dieze Warehouse, Montpellier</t>
  </si>
  <si>
    <t>sebastien@diezewarehouse.fr</t>
  </si>
  <si>
    <t>Fake Society</t>
  </si>
  <si>
    <t xml:space="preserve">Selin, </t>
  </si>
  <si>
    <t>selin@fakesociety.net</t>
  </si>
  <si>
    <t>Mio Club</t>
  </si>
  <si>
    <t xml:space="preserve">Semyon, </t>
  </si>
  <si>
    <t>semyon@grooving.me</t>
  </si>
  <si>
    <t>Lucien &amp; Friends</t>
  </si>
  <si>
    <t xml:space="preserve">Sere, </t>
  </si>
  <si>
    <t>sere@lucienfoort.com</t>
  </si>
  <si>
    <t>Seren | Mixmag Turkey</t>
  </si>
  <si>
    <t>seren@mixmag.com.tr</t>
  </si>
  <si>
    <t>Seren,</t>
  </si>
  <si>
    <t>sergedevant@me.com</t>
  </si>
  <si>
    <t>Sergey</t>
  </si>
  <si>
    <t>sergeyfyodorov@icloud.com</t>
  </si>
  <si>
    <t>Sergio Islas Pacheco</t>
  </si>
  <si>
    <t>sergio@mixmag.net</t>
  </si>
  <si>
    <t>Sergio Magan</t>
  </si>
  <si>
    <t>sergio@deejay.es</t>
  </si>
  <si>
    <t>Go BANG, San Francisco</t>
  </si>
  <si>
    <t>sergio@gobangsf.com</t>
  </si>
  <si>
    <t>sergio@sergiofernandez.com</t>
  </si>
  <si>
    <t>Idriss D</t>
  </si>
  <si>
    <t>Serkan</t>
  </si>
  <si>
    <t>serkan@machine10.com</t>
  </si>
  <si>
    <t>Cassy (Sevan Sarkissian)</t>
  </si>
  <si>
    <t>Sevan,</t>
  </si>
  <si>
    <t>sevan@cassyofficial.com</t>
  </si>
  <si>
    <t>Enzo Siragusa (Sevan Sarkissian)</t>
  </si>
  <si>
    <t>sevan@dust-agency.com</t>
  </si>
  <si>
    <t>Fuse London (Sevan Sarkissian)</t>
  </si>
  <si>
    <t>sevan@fuselondon.net</t>
  </si>
  <si>
    <t>Sifiso Sibiya</t>
  </si>
  <si>
    <t>Sifiso,</t>
  </si>
  <si>
    <t>sfiso@kingsfiso.com</t>
  </si>
  <si>
    <t>Themediananny</t>
  </si>
  <si>
    <t>shannon@themediananny.nl</t>
  </si>
  <si>
    <t>shapkina@mixmag.io</t>
  </si>
  <si>
    <t>Shapkina,</t>
  </si>
  <si>
    <t>Objektivity (label)</t>
  </si>
  <si>
    <t>Objektivity,</t>
  </si>
  <si>
    <t>shauna@objektivity.com</t>
  </si>
  <si>
    <t>Shep</t>
  </si>
  <si>
    <t>shep@alter-agency.net</t>
  </si>
  <si>
    <t>sherelle@mixmag.net</t>
  </si>
  <si>
    <t>Attrct</t>
  </si>
  <si>
    <t>Sherif,</t>
  </si>
  <si>
    <t>sherif@attrct.nl</t>
  </si>
  <si>
    <t>Euphoricmag</t>
  </si>
  <si>
    <t>shilpa.shah@euphoricmag.com</t>
  </si>
  <si>
    <t>Shilpa.Shah,</t>
  </si>
  <si>
    <t>shipsomnia@madfreshevents.com</t>
  </si>
  <si>
    <t>Techno Import</t>
  </si>
  <si>
    <t>shop@techno-import.fr</t>
  </si>
  <si>
    <t>Disc World</t>
  </si>
  <si>
    <t>shop@disc-world.com</t>
  </si>
  <si>
    <t>Halcyon the Shop</t>
  </si>
  <si>
    <t>shop@halcyontheshop.com</t>
  </si>
  <si>
    <t>Einmusika</t>
  </si>
  <si>
    <t>Einmusika,</t>
  </si>
  <si>
    <t>showroom@einmusika.com</t>
  </si>
  <si>
    <t>SD1</t>
  </si>
  <si>
    <t>SD,</t>
  </si>
  <si>
    <t>sifi@defected.com</t>
  </si>
  <si>
    <t>Autobrennt (New York)</t>
  </si>
  <si>
    <t>Sigu,</t>
  </si>
  <si>
    <t>Sigu@autobrennt.com</t>
  </si>
  <si>
    <t>Silicone Soul</t>
  </si>
  <si>
    <t>Craig and Graeme,</t>
  </si>
  <si>
    <t>siliconesoul@mac.com</t>
  </si>
  <si>
    <t>SILVIA HERRERO</t>
  </si>
  <si>
    <t>SILVIA.HERRERO@easyjet.com</t>
  </si>
  <si>
    <t>Massivevibrations</t>
  </si>
  <si>
    <t xml:space="preserve">Silvie, </t>
  </si>
  <si>
    <t>silvie@massivevibrations.com</t>
  </si>
  <si>
    <t>Flumo LTD</t>
  </si>
  <si>
    <t xml:space="preserve">Simas, </t>
  </si>
  <si>
    <t>simas@flumo.com</t>
  </si>
  <si>
    <t>Clash</t>
  </si>
  <si>
    <t>simon@clashmusic.com</t>
  </si>
  <si>
    <t>Simon Davis</t>
  </si>
  <si>
    <t>simon.davis@kompletemusicgroup.com</t>
  </si>
  <si>
    <t>simon.long@totalkiss.com</t>
  </si>
  <si>
    <t>Simon.Long,</t>
  </si>
  <si>
    <t>Labo</t>
  </si>
  <si>
    <t>simon@labyrinthopen.com</t>
  </si>
  <si>
    <t>PÄÄSTEVEST</t>
  </si>
  <si>
    <t>simon@lifejacket.ee</t>
  </si>
  <si>
    <t>Makeitdeep FR</t>
  </si>
  <si>
    <t>simon@makeitdeep.fr</t>
  </si>
  <si>
    <t>Simon Maverick</t>
  </si>
  <si>
    <t>simon@simonmaverick.eu</t>
  </si>
  <si>
    <t>Solmgmt</t>
  </si>
  <si>
    <t>simon@solmgmt.com</t>
  </si>
  <si>
    <t>Singular uk music,</t>
  </si>
  <si>
    <t>Singularukmusic@gmail.com</t>
  </si>
  <si>
    <t>SIOUL</t>
  </si>
  <si>
    <t>sioul@ftwr.fr</t>
  </si>
  <si>
    <t>Skream,</t>
  </si>
  <si>
    <t>skream1@me.com</t>
  </si>
  <si>
    <t>sluchacze@polskieradio.pl</t>
  </si>
  <si>
    <t>Sluchacze,</t>
  </si>
  <si>
    <t>Paradise Stephan</t>
  </si>
  <si>
    <t>sm@paradise-distribution.com</t>
  </si>
  <si>
    <t>sman@stealthrecordings.com</t>
  </si>
  <si>
    <t>Social Media Manager</t>
  </si>
  <si>
    <t>socialmedia@djmag.es</t>
  </si>
  <si>
    <t>Social,</t>
  </si>
  <si>
    <t>Sofia Kröplin</t>
  </si>
  <si>
    <t>Sofia@fazemag.de</t>
  </si>
  <si>
    <t>Masenqo (Steven Pieters)</t>
  </si>
  <si>
    <t>sofia@masenqo.com</t>
  </si>
  <si>
    <t>Boileroom</t>
  </si>
  <si>
    <t>sofie@boileroom.tv</t>
  </si>
  <si>
    <t>Sofie,</t>
  </si>
  <si>
    <t>Sonja,</t>
  </si>
  <si>
    <t>sonja@detroitswindle.com</t>
  </si>
  <si>
    <t>Trippin World (Sophia Macpherson)</t>
  </si>
  <si>
    <t>sophia@trippin.world</t>
  </si>
  <si>
    <t>Sophia Benzina</t>
  </si>
  <si>
    <t>Sophia.Benzina@huawei.com</t>
  </si>
  <si>
    <t>sophie.bloggs@ymugroup.com</t>
  </si>
  <si>
    <t xml:space="preserve">Sophie, </t>
  </si>
  <si>
    <t>sophie@batofar.org</t>
  </si>
  <si>
    <t>sophie@chance5.ca</t>
  </si>
  <si>
    <t>sophie@foundseries.co.uk</t>
  </si>
  <si>
    <t>sophie@produkt.ca</t>
  </si>
  <si>
    <t>Voyage Select</t>
  </si>
  <si>
    <t>Soren</t>
  </si>
  <si>
    <t>soren@voyage-select.com</t>
  </si>
  <si>
    <t>soroya.brouwer@residentadvisor.net</t>
  </si>
  <si>
    <t>sounds@coriolislab.org</t>
  </si>
  <si>
    <t>soundwallrome@gmail.com</t>
  </si>
  <si>
    <t>Spazio Speziale</t>
  </si>
  <si>
    <t>spaziospeziale@temporarypermanence.com</t>
  </si>
  <si>
    <t>Spesh</t>
  </si>
  <si>
    <t>Spesh,</t>
  </si>
  <si>
    <t>spesh@looq.com</t>
  </si>
  <si>
    <t>Stacy Kidd</t>
  </si>
  <si>
    <t>Stacy,</t>
  </si>
  <si>
    <t>stacykidd@tmail.com</t>
  </si>
  <si>
    <t>Backstage Mag</t>
  </si>
  <si>
    <t>staff@backstage-mag.be</t>
  </si>
  <si>
    <t>Staff,</t>
  </si>
  <si>
    <t>stanzeff@globalmoods.net</t>
  </si>
  <si>
    <t>stanzeff,</t>
  </si>
  <si>
    <t>stef@fullcircle-web.nl</t>
  </si>
  <si>
    <t>Stefan.Lehmkuhl@meltbooking.com</t>
  </si>
  <si>
    <t>stefan@meltbooking.com</t>
  </si>
  <si>
    <t>Blancah</t>
  </si>
  <si>
    <t>stefano@dagency.art.br</t>
  </si>
  <si>
    <t>stefano@dreamlandmusicfestival.it</t>
  </si>
  <si>
    <t>MAGAZZINI GENERALI</t>
  </si>
  <si>
    <t>stefano@magazzinigenerali.it</t>
  </si>
  <si>
    <t>steffen@djdixon.com</t>
  </si>
  <si>
    <t>Steffan,</t>
  </si>
  <si>
    <t>steffen@monolink.org</t>
  </si>
  <si>
    <t>Stencil Recordings</t>
  </si>
  <si>
    <t>stencilrec@gmail.com</t>
  </si>
  <si>
    <t>steph@residentadvisor.net</t>
  </si>
  <si>
    <t>Steph,</t>
  </si>
  <si>
    <t>steph.lee@residentadvisor.net</t>
  </si>
  <si>
    <t>Steph.Lee,</t>
  </si>
  <si>
    <t>steph@earmilk.com</t>
  </si>
  <si>
    <t>Griessmuehle</t>
  </si>
  <si>
    <t>stephan@deepfried.be</t>
  </si>
  <si>
    <t>Fat Free Music</t>
  </si>
  <si>
    <t>stephan@fatfreemusic.com</t>
  </si>
  <si>
    <t>Delighted Blog</t>
  </si>
  <si>
    <t>stephane@delightedblog.com</t>
  </si>
  <si>
    <t>Khasia Hills</t>
  </si>
  <si>
    <t>stephane@khasiahills.com</t>
  </si>
  <si>
    <t>stephane@rakya.fr</t>
  </si>
  <si>
    <t>Stephanie Johanning</t>
  </si>
  <si>
    <t>Stephanie.Johanning@porsche.de</t>
  </si>
  <si>
    <t>stephanie@cadenzarecords.com</t>
  </si>
  <si>
    <t>Resident Advisor (Stephanie Lee)</t>
  </si>
  <si>
    <t>Stephanie,</t>
  </si>
  <si>
    <t>stephanie@residentadvisor.net</t>
  </si>
  <si>
    <t>@residentadvisor.net</t>
  </si>
  <si>
    <t>steve.smart@totalkiss.com</t>
  </si>
  <si>
    <t>Steve.Smart,</t>
  </si>
  <si>
    <t>Debonair Social Club /</t>
  </si>
  <si>
    <t>steve@debonairsocialclub.com</t>
  </si>
  <si>
    <t>Basics (Leeds)</t>
  </si>
  <si>
    <t>steve@oraclebar.com</t>
  </si>
  <si>
    <t>stevebug@t-online.de</t>
  </si>
  <si>
    <t>Steven Van Dorpe</t>
  </si>
  <si>
    <t>steven@fuzz-mag.be</t>
  </si>
  <si>
    <t>steven@boilerroom.tv</t>
  </si>
  <si>
    <t>steven@jointheresistance.be</t>
  </si>
  <si>
    <t>Melody VR</t>
  </si>
  <si>
    <t>Steven Hancock</t>
  </si>
  <si>
    <t>steven@melodyvr.com</t>
  </si>
  <si>
    <t>steveparadise@unomas.bi</t>
  </si>
  <si>
    <t>steveparadise,</t>
  </si>
  <si>
    <t xml:space="preserve">Stevie, </t>
  </si>
  <si>
    <t>stevie.gedge@u-live.com</t>
  </si>
  <si>
    <t>Stiv Hey</t>
  </si>
  <si>
    <t>stiv@memories-entertainment.co.uk</t>
  </si>
  <si>
    <t>stivi@ibiza-spotlight.com</t>
  </si>
  <si>
    <t>Stivi,</t>
  </si>
  <si>
    <t>Street Outdoors, Greece</t>
  </si>
  <si>
    <t>streeoutdoors@gmail.com</t>
  </si>
  <si>
    <t>Street Player</t>
  </si>
  <si>
    <t>Street,</t>
  </si>
  <si>
    <t>streetplayer@livity.co.uk</t>
  </si>
  <si>
    <t>Meanwhile.nl</t>
  </si>
  <si>
    <t>Stroes</t>
  </si>
  <si>
    <t>stroes@meanwhile.nl</t>
  </si>
  <si>
    <t>Strohm Records</t>
  </si>
  <si>
    <t>strohm.records@ravemail.com</t>
  </si>
  <si>
    <t>Stuart Ayre</t>
  </si>
  <si>
    <t>Stuart.Ayre@campari.com</t>
  </si>
  <si>
    <t>Geddes (Murmur)</t>
  </si>
  <si>
    <t>stuart@mulletover.co.uk</t>
  </si>
  <si>
    <t>Studio 405</t>
  </si>
  <si>
    <t>studio.405@hotmail.com</t>
  </si>
  <si>
    <t>Dancetrippin</t>
  </si>
  <si>
    <t>submission@dancetrippin.tv</t>
  </si>
  <si>
    <t>Solid circles</t>
  </si>
  <si>
    <t>submissions@solidcircles.com.au</t>
  </si>
  <si>
    <t>subscriptions@djmagitalia.com</t>
  </si>
  <si>
    <t>Subscriptions,</t>
  </si>
  <si>
    <t>Arenal Sound</t>
  </si>
  <si>
    <t>sugerencias@arenalsound.com</t>
  </si>
  <si>
    <t>Paradox Festival, India</t>
  </si>
  <si>
    <t>sunmukh@paradoxindia.in</t>
  </si>
  <si>
    <t>superpromo@clr.net</t>
  </si>
  <si>
    <t>svt@electronicbeats.net</t>
  </si>
  <si>
    <t>Sven</t>
  </si>
  <si>
    <t>Djmag</t>
  </si>
  <si>
    <t>sven.wanders@djmag.nl</t>
  </si>
  <si>
    <t>Sven.Wanders,</t>
  </si>
  <si>
    <t>sven@380grad.com</t>
  </si>
  <si>
    <t>Adam Swain</t>
  </si>
  <si>
    <t>swain@buxtonrecords.com</t>
  </si>
  <si>
    <t>Curiosity music</t>
  </si>
  <si>
    <t>Swann,</t>
  </si>
  <si>
    <t>swann@curiositymusic.fr</t>
  </si>
  <si>
    <t>contact@sweet-musique.com</t>
  </si>
  <si>
    <t>SWeisband@dancingastronaut.com</t>
  </si>
  <si>
    <t xml:space="preserve">Swen, </t>
  </si>
  <si>
    <t>swen@loveland.nl</t>
  </si>
  <si>
    <t>Resident Advisor (Sybil Gillespie)</t>
  </si>
  <si>
    <t>sybil@residentadvisor.net</t>
  </si>
  <si>
    <t>Sybil,</t>
  </si>
  <si>
    <t>Sydney Jow</t>
  </si>
  <si>
    <t>sydney@mixmagmedia.com</t>
  </si>
  <si>
    <t>Sydney,</t>
  </si>
  <si>
    <t>t.yamamoto@djmag.jp</t>
  </si>
  <si>
    <t>T.Yamamoto,</t>
  </si>
  <si>
    <t>Weather Festival, France</t>
  </si>
  <si>
    <t>t@surprize.fr</t>
  </si>
  <si>
    <t>Ultrasnurr</t>
  </si>
  <si>
    <t>t@ultrasnurr.com</t>
  </si>
  <si>
    <t>Luis Malon</t>
  </si>
  <si>
    <t xml:space="preserve">Tam, </t>
  </si>
  <si>
    <t>tam@louriosbookings.com</t>
  </si>
  <si>
    <t>Sandbox Festival, Egypt</t>
  </si>
  <si>
    <t xml:space="preserve">Tamer, </t>
  </si>
  <si>
    <t>tamer@nacellegrooves.com</t>
  </si>
  <si>
    <t>Virgilio classics</t>
  </si>
  <si>
    <t>tanassi@virgilioclassics.com</t>
  </si>
  <si>
    <t>Tanassi,</t>
  </si>
  <si>
    <t>Spinn Zinn</t>
  </si>
  <si>
    <t xml:space="preserve">Tara, </t>
  </si>
  <si>
    <t>tara@spinnzinn.com</t>
  </si>
  <si>
    <t>Far True Enterprises LLC</t>
  </si>
  <si>
    <t xml:space="preserve">Taras, </t>
  </si>
  <si>
    <t>taras@far-true.com</t>
  </si>
  <si>
    <t>Taube</t>
  </si>
  <si>
    <t>Taube,</t>
  </si>
  <si>
    <t>taube@tauberecords.com</t>
  </si>
  <si>
    <t>tayler@mixmag.net</t>
  </si>
  <si>
    <t>Tayler,</t>
  </si>
  <si>
    <t>Sound and Noise</t>
  </si>
  <si>
    <t>Sound,</t>
  </si>
  <si>
    <t>taylor@soundandnoize.com</t>
  </si>
  <si>
    <t>Melodic Distraction, Liverpool</t>
  </si>
  <si>
    <t>team@melodicdistraction.com</t>
  </si>
  <si>
    <t>Rebel Vision</t>
  </si>
  <si>
    <t>team@rebelvision.info</t>
  </si>
  <si>
    <t>Marc Rebillet</t>
  </si>
  <si>
    <t>teamrebillet@unitedtalent.com</t>
  </si>
  <si>
    <t>techhouse@magneticmag.com</t>
  </si>
  <si>
    <t>Techhouse,</t>
  </si>
  <si>
    <t>Shendy Hershfield</t>
  </si>
  <si>
    <t>Shendy,</t>
  </si>
  <si>
    <t>technowitch@onlythebeat.com</t>
  </si>
  <si>
    <t>ted@exchangela.com</t>
  </si>
  <si>
    <t xml:space="preserve">Teodora, </t>
  </si>
  <si>
    <t>teodora.grujic@exitfest.org</t>
  </si>
  <si>
    <t>Tessa,</t>
  </si>
  <si>
    <t>tessa@voyage-select.com</t>
  </si>
  <si>
    <t>Variety</t>
  </si>
  <si>
    <t>tflores@variety.com</t>
  </si>
  <si>
    <t>DAEP | NYC Presents</t>
  </si>
  <si>
    <t>tgodard@daepmedia.com</t>
  </si>
  <si>
    <t>Maik YELLS</t>
  </si>
  <si>
    <t>Miguel</t>
  </si>
  <si>
    <t>themailyells@gmail.com</t>
  </si>
  <si>
    <t>CIAO</t>
  </si>
  <si>
    <t>theo@ciaobookings.com</t>
  </si>
  <si>
    <t>Adele / Rick Rubin</t>
  </si>
  <si>
    <t>theo@septembermanagement.com</t>
  </si>
  <si>
    <t>thilo@groove.de</t>
  </si>
  <si>
    <t>Thoma Bulwer (Artist &amp; Mastering)</t>
  </si>
  <si>
    <t xml:space="preserve">Thoma, </t>
  </si>
  <si>
    <t>thoma@tb-mastering.com</t>
  </si>
  <si>
    <t>Thomas Glucksman</t>
  </si>
  <si>
    <t>thomas@mixmagmedia.com</t>
  </si>
  <si>
    <t>thomas.rietzmann@konbini.com</t>
  </si>
  <si>
    <t>Thomas Hessler</t>
  </si>
  <si>
    <t>thomas.hessler@imf-rec.berlin</t>
  </si>
  <si>
    <t>Kaytranada</t>
  </si>
  <si>
    <t>thomas.matteomusic@libero.it</t>
  </si>
  <si>
    <t>thomas@boilerroom.tv</t>
  </si>
  <si>
    <t>Mixmag NYC Lab</t>
  </si>
  <si>
    <t>thomas@mixmag.net</t>
  </si>
  <si>
    <t>Thomas Fischer</t>
  </si>
  <si>
    <t>thomas@sinnmusik.com</t>
  </si>
  <si>
    <t>thomas@valhallafestival.nl</t>
  </si>
  <si>
    <t>thristian@worldwidefm.net</t>
  </si>
  <si>
    <t>Faint Sligo</t>
  </si>
  <si>
    <t xml:space="preserve">Tiarnan, </t>
  </si>
  <si>
    <t>tiarnan-mac-94@hotmail.com</t>
  </si>
  <si>
    <t>Tiesto</t>
  </si>
  <si>
    <t>tiesto@controlny.com</t>
  </si>
  <si>
    <t>tiffany@djmagasia.com</t>
  </si>
  <si>
    <t xml:space="preserve">Tiffany, </t>
  </si>
  <si>
    <t>tim@festicket.com</t>
  </si>
  <si>
    <t>Crow Entertainment Group</t>
  </si>
  <si>
    <t>tim@crowentertainmentgroup.com</t>
  </si>
  <si>
    <t>Goldengate Berlin</t>
  </si>
  <si>
    <t>tim@goldengate-berlin.de</t>
  </si>
  <si>
    <t>tim@springfestival.at</t>
  </si>
  <si>
    <t>timidboy@timehaschanged.com</t>
  </si>
  <si>
    <t>OUTSTRIP</t>
  </si>
  <si>
    <t>timo@welike-booking.com</t>
  </si>
  <si>
    <t>Tina,</t>
  </si>
  <si>
    <t>tina@djrush.net</t>
  </si>
  <si>
    <t>Nextam Agency (Thomas Melchior)</t>
  </si>
  <si>
    <t>tina@nextam.agency</t>
  </si>
  <si>
    <t>3feethi</t>
  </si>
  <si>
    <t>Tinai,</t>
  </si>
  <si>
    <t>tinai@3feethi.com</t>
  </si>
  <si>
    <t>kittymak</t>
  </si>
  <si>
    <t xml:space="preserve">Tmak, </t>
  </si>
  <si>
    <t>tmak@kittymaknewyork.com</t>
  </si>
  <si>
    <t>Kompakt Records</t>
  </si>
  <si>
    <t>Tobias</t>
  </si>
  <si>
    <t>tobias@kompakt.fm</t>
  </si>
  <si>
    <t xml:space="preserve">Toft, </t>
  </si>
  <si>
    <t>toft@blaaoslo.no</t>
  </si>
  <si>
    <t>Understate:ment</t>
  </si>
  <si>
    <t xml:space="preserve">Tolga, </t>
  </si>
  <si>
    <t>tolga@understatementrecs.de</t>
  </si>
  <si>
    <t>Tom Lye</t>
  </si>
  <si>
    <t>tom@melodicdistraction.com</t>
  </si>
  <si>
    <t>Tom Rutterford</t>
  </si>
  <si>
    <t>tom.r@crackmagazine.net</t>
  </si>
  <si>
    <t>Amyl &amp; The Sniffers</t>
  </si>
  <si>
    <t>Tom M,</t>
  </si>
  <si>
    <t>tom.m@atc-live.com</t>
  </si>
  <si>
    <t>Tom Peel</t>
  </si>
  <si>
    <t>tom.peel@adidas.com</t>
  </si>
  <si>
    <t>Tom Taylor (Fina, 2020 Vision, In Fine)</t>
  </si>
  <si>
    <t>tom@2pinmusic.co.uk</t>
  </si>
  <si>
    <t>Club Air, Amsterdam</t>
  </si>
  <si>
    <t>tom@air.nl</t>
  </si>
  <si>
    <t>Backroom</t>
  </si>
  <si>
    <t>tom@backroom-entertainment.com</t>
  </si>
  <si>
    <t>tom@cirquedusoul.net</t>
  </si>
  <si>
    <t>PBR Streetgang (2020 Vision, Futureboogie)</t>
  </si>
  <si>
    <t>tom@clubasylum.net</t>
  </si>
  <si>
    <t>tom@codaagency.com</t>
  </si>
  <si>
    <t>FLY</t>
  </si>
  <si>
    <t>tom@flyclub.co</t>
  </si>
  <si>
    <t>Tom Craven (Illusion Recordings)</t>
  </si>
  <si>
    <t>tom@illusionrecordings.com</t>
  </si>
  <si>
    <t>In the Woods</t>
  </si>
  <si>
    <t>tom@inthewoodsfestival.co.uk</t>
  </si>
  <si>
    <t>Local action records</t>
  </si>
  <si>
    <t>tom@localactionrecords.co.uk</t>
  </si>
  <si>
    <t>Roche Madame</t>
  </si>
  <si>
    <t>tom@rochemadame.com</t>
  </si>
  <si>
    <t>T.U.R.F.</t>
  </si>
  <si>
    <t>tom@thisisturf.com</t>
  </si>
  <si>
    <t>tom@untitledgroup.com.au</t>
  </si>
  <si>
    <t>Tom@wearegrape.com</t>
  </si>
  <si>
    <t>Yoyaku Agency (Tom Vallot)</t>
  </si>
  <si>
    <t>tom@yoyaku.agency</t>
  </si>
  <si>
    <t>tommy.nick@extern.AAAlive.ag</t>
  </si>
  <si>
    <t>Tomoki Tamura</t>
  </si>
  <si>
    <t>Tomoki</t>
  </si>
  <si>
    <t>tomoki@holic-music.com</t>
  </si>
  <si>
    <t>Tomrs,</t>
  </si>
  <si>
    <t>tomrs@wearegrape.com</t>
  </si>
  <si>
    <t>ToneArm Mag</t>
  </si>
  <si>
    <t>hello@tonearmmag.com</t>
  </si>
  <si>
    <t>ToneArm,</t>
  </si>
  <si>
    <t>tones@stoneyroads.com</t>
  </si>
  <si>
    <t>Tones,</t>
  </si>
  <si>
    <t>tony@clubbingtv.com</t>
  </si>
  <si>
    <t xml:space="preserve">Tr, </t>
  </si>
  <si>
    <t>tr@ovalspace.co.uk</t>
  </si>
  <si>
    <t>tracy.bakala@wearepartisan.co.uk</t>
  </si>
  <si>
    <t>tracy@yoyaku.agency</t>
  </si>
  <si>
    <t>yoyaku, Paris</t>
  </si>
  <si>
    <t xml:space="preserve">Tracy, </t>
  </si>
  <si>
    <t>travis@motion-bristol.com</t>
  </si>
  <si>
    <t>B.M.D</t>
  </si>
  <si>
    <t xml:space="preserve">Trev, </t>
  </si>
  <si>
    <t>trev@blackmagicdisko.com</t>
  </si>
  <si>
    <t>Trev Cambell</t>
  </si>
  <si>
    <t>Trev,</t>
  </si>
  <si>
    <t>trev@dswrecordings.com</t>
  </si>
  <si>
    <t>Das Sind Wir</t>
  </si>
  <si>
    <t>AFEM</t>
  </si>
  <si>
    <t>Tristan@afemorg.net</t>
  </si>
  <si>
    <t>tristan@sxmfestival.com</t>
  </si>
  <si>
    <t>Troy Gunner</t>
  </si>
  <si>
    <t xml:space="preserve">Troy, </t>
  </si>
  <si>
    <t>troy@hype-filter.com</t>
  </si>
  <si>
    <t>Trulovs,</t>
  </si>
  <si>
    <t>Roelof,</t>
  </si>
  <si>
    <t>tru3lov3s@gmail.com</t>
  </si>
  <si>
    <t>brianna</t>
  </si>
  <si>
    <t>tunesforbtraits@gmail.com</t>
  </si>
  <si>
    <t>Tusk Wax</t>
  </si>
  <si>
    <t xml:space="preserve">Tusk, </t>
  </si>
  <si>
    <t>tusk@justtusk.co.uk</t>
  </si>
  <si>
    <t xml:space="preserve">Tw, </t>
  </si>
  <si>
    <t>tw@ovalspace.co.uk</t>
  </si>
  <si>
    <t>De School, Amsterdam</t>
  </si>
  <si>
    <t xml:space="preserve">Twan, </t>
  </si>
  <si>
    <t>twan@deschoolamsterdam.nl</t>
  </si>
  <si>
    <t>TWOVI</t>
  </si>
  <si>
    <t xml:space="preserve">Twovi, </t>
  </si>
  <si>
    <t>twovi@tongueprod.com</t>
  </si>
  <si>
    <t>Holsbeek</t>
  </si>
  <si>
    <t xml:space="preserve">Ugur, </t>
  </si>
  <si>
    <t>ugur.akkus@me.com</t>
  </si>
  <si>
    <t>Labyrinth Bookings</t>
  </si>
  <si>
    <t>Ugur</t>
  </si>
  <si>
    <t>ugur@labyrinthbookings.com</t>
  </si>
  <si>
    <t>ugur@loveland.nl</t>
  </si>
  <si>
    <t>Farrago, Airod, Milo Spykers</t>
  </si>
  <si>
    <t>ugur@theblissoffice.com</t>
  </si>
  <si>
    <t>Ikonst Club, Malmo</t>
  </si>
  <si>
    <t>ulf@ikonst.com</t>
  </si>
  <si>
    <t>Moonland Festival (Ulrike Schönfeld)</t>
  </si>
  <si>
    <t>Ulrike,</t>
  </si>
  <si>
    <t>ulla@moonlandfestival.ee</t>
  </si>
  <si>
    <t>Creaductions</t>
  </si>
  <si>
    <t>undrez4@gmail.com</t>
  </si>
  <si>
    <t>HOUSEBROKEN Presents</t>
  </si>
  <si>
    <t>upliftam@gmail.com</t>
  </si>
  <si>
    <t>Moon Boots</t>
  </si>
  <si>
    <t xml:space="preserve">Ustin, </t>
  </si>
  <si>
    <t>ustin@bampiremusic.com</t>
  </si>
  <si>
    <t xml:space="preserve">V, </t>
  </si>
  <si>
    <t>v_mastrogiacomo@libero.it</t>
  </si>
  <si>
    <t>va@tsugi.fr</t>
  </si>
  <si>
    <t>Va,</t>
  </si>
  <si>
    <t>Vahl Jean</t>
  </si>
  <si>
    <t>Vahl,</t>
  </si>
  <si>
    <t>vahljeansounds@gmail.com</t>
  </si>
  <si>
    <t>Vale Colvin</t>
  </si>
  <si>
    <t>Valentina,</t>
  </si>
  <si>
    <t>valecolvin@cigarra.fm</t>
  </si>
  <si>
    <t>Valerie Lee</t>
  </si>
  <si>
    <t>valerie@mixmagmedia.com</t>
  </si>
  <si>
    <t>Valerie,</t>
  </si>
  <si>
    <t>Moogfest</t>
  </si>
  <si>
    <t xml:space="preserve">Van, </t>
  </si>
  <si>
    <t>van.wilson@moogfest.com</t>
  </si>
  <si>
    <t>Gloam.nl (Gabriella Vergilov)</t>
  </si>
  <si>
    <t>Vanessa</t>
  </si>
  <si>
    <t>vanessa@gloam.nl</t>
  </si>
  <si>
    <t>Gabriella Vergilov (Booker)</t>
  </si>
  <si>
    <t xml:space="preserve">Vanessa, </t>
  </si>
  <si>
    <t>vassallo@gloam.nl</t>
  </si>
  <si>
    <t>Meanwhile (Vanessa Vassallo )</t>
  </si>
  <si>
    <t>vassallo@meanwhile.nl</t>
  </si>
  <si>
    <t>Vela Uniform</t>
  </si>
  <si>
    <t>velauniformbookings@gmail.com</t>
  </si>
  <si>
    <t>Vinny Geonnetti</t>
  </si>
  <si>
    <t>vgeonnetti@entonegroup.com</t>
  </si>
  <si>
    <t>vgl@tsugi.fr</t>
  </si>
  <si>
    <t>VIAGE</t>
  </si>
  <si>
    <t>viage@liveagency.pt</t>
  </si>
  <si>
    <t>Blent</t>
  </si>
  <si>
    <t>Vic,</t>
  </si>
  <si>
    <t>vic@gr8studio.com</t>
  </si>
  <si>
    <t>Maxximum France</t>
  </si>
  <si>
    <t>Maxximum,</t>
  </si>
  <si>
    <t>victor.salmon@maxximum.fr</t>
  </si>
  <si>
    <t>victor@yydistribution.fr</t>
  </si>
  <si>
    <t>Victoria@playedby.club</t>
  </si>
  <si>
    <t xml:space="preserve">Victoria, </t>
  </si>
  <si>
    <t>Tensnake (Mirau, Permanent Vacation)</t>
  </si>
  <si>
    <t>Tensnake,</t>
  </si>
  <si>
    <t>viktor@miraumusik.com</t>
  </si>
  <si>
    <t>vince.stone@sumdayz.com</t>
  </si>
  <si>
    <t>Instinct Productions</t>
  </si>
  <si>
    <t>vince@instinctproductions.be</t>
  </si>
  <si>
    <t>Presence booking</t>
  </si>
  <si>
    <t>vincent@presencebooking.com</t>
  </si>
  <si>
    <t>vincent@surprize.fr</t>
  </si>
  <si>
    <t>Vincenzo</t>
  </si>
  <si>
    <t>vincenzo@myteardrop.net</t>
  </si>
  <si>
    <t>Woo York</t>
  </si>
  <si>
    <t>Violant</t>
  </si>
  <si>
    <t>violant@envolvent.com</t>
  </si>
  <si>
    <t>BLOT!</t>
  </si>
  <si>
    <t>Vir,</t>
  </si>
  <si>
    <t>vir@blot.in</t>
  </si>
  <si>
    <t>vir@sonar.es</t>
  </si>
  <si>
    <t>Virginie Dubray</t>
  </si>
  <si>
    <t>Virginie.Dubray@puma.com</t>
  </si>
  <si>
    <t>Spacelabs</t>
  </si>
  <si>
    <t xml:space="preserve">Vishnu, </t>
  </si>
  <si>
    <t>vishnu@spacelabstudios.in</t>
  </si>
  <si>
    <t>vivian@earmilk.com</t>
  </si>
  <si>
    <t>Sonath</t>
  </si>
  <si>
    <t xml:space="preserve">Vladimir, </t>
  </si>
  <si>
    <t>vladimir@sonath.net</t>
  </si>
  <si>
    <t>vonstrokepromo@dirtybird.com</t>
  </si>
  <si>
    <t xml:space="preserve">Vp, </t>
  </si>
  <si>
    <t>vp@ovalspace.co.uk</t>
  </si>
  <si>
    <t>wadup@bobbeamanclub.de</t>
  </si>
  <si>
    <t>Oracle Agency  Wafa Ktaech</t>
  </si>
  <si>
    <t>Wafa,</t>
  </si>
  <si>
    <t>wafa@oracle-agency.com</t>
  </si>
  <si>
    <t>Magic Carpet</t>
  </si>
  <si>
    <t>Apple B &amp; Hazr,</t>
  </si>
  <si>
    <t>wannatrysomemagic@gmail.com</t>
  </si>
  <si>
    <t>Controlled Violence</t>
  </si>
  <si>
    <t>wearecontrolledviolence@gmail.com</t>
  </si>
  <si>
    <t>20/20 Vision</t>
  </si>
  <si>
    <t>web@2020recordings.com</t>
  </si>
  <si>
    <t>web@mixmag.es</t>
  </si>
  <si>
    <t>website@lorenzrhode.de</t>
  </si>
  <si>
    <t>Dancefair</t>
  </si>
  <si>
    <t>wesley@dancefair.nl</t>
  </si>
  <si>
    <t>wesley@toolroomrecords.com</t>
  </si>
  <si>
    <t>Wess l A Foreign Affaire</t>
  </si>
  <si>
    <t>Wess</t>
  </si>
  <si>
    <t>wess@aforeignaffaire.com</t>
  </si>
  <si>
    <t>Westboy</t>
  </si>
  <si>
    <t>westboy@sendingmedia.co</t>
  </si>
  <si>
    <t>Defected</t>
  </si>
  <si>
    <t>Wez.Saunders,</t>
  </si>
  <si>
    <t>Wez.saunders@defected.com</t>
  </si>
  <si>
    <t>Made Recordings</t>
  </si>
  <si>
    <t xml:space="preserve">Whaid, </t>
  </si>
  <si>
    <t>whaid@beatthatmusic.com</t>
  </si>
  <si>
    <t>Whitney Smith</t>
  </si>
  <si>
    <t>whit@rs94109.com</t>
  </si>
  <si>
    <t>whitney.wei@electronicbeats.net</t>
  </si>
  <si>
    <t>Wild Dark</t>
  </si>
  <si>
    <t>Corey &amp; Ryan,</t>
  </si>
  <si>
    <t>wilddark@bespokekollektiv.com</t>
  </si>
  <si>
    <t>will@residentadvisor.net</t>
  </si>
  <si>
    <t>Mixcloud (Will Gore)</t>
  </si>
  <si>
    <t>will.gore@mixcloud.com</t>
  </si>
  <si>
    <t>Will lister</t>
  </si>
  <si>
    <t>will@balamii.com</t>
  </si>
  <si>
    <t>Concept SF</t>
  </si>
  <si>
    <t>will@concept-sf.com</t>
  </si>
  <si>
    <t>Delight Management (Rekids, Oona Dahl)</t>
  </si>
  <si>
    <t>will@delightmgmt.com</t>
  </si>
  <si>
    <t>Poetry in Motion Music</t>
  </si>
  <si>
    <t>will@poetryinmotionmusic.com</t>
  </si>
  <si>
    <t>william@strawberriesandcreem.com</t>
  </si>
  <si>
    <t>Escapade Music Festival (email bounced)</t>
  </si>
  <si>
    <t>willlawton@escapadeevents.com</t>
  </si>
  <si>
    <t>i-Boat Club, Bordeaux (email bounced)</t>
  </si>
  <si>
    <t xml:space="preserve">Willy, </t>
  </si>
  <si>
    <t>willy@vitamin-house.fr</t>
  </si>
  <si>
    <t>Entropika</t>
  </si>
  <si>
    <t>wntropikany@gmail.com</t>
  </si>
  <si>
    <t>McIlhenny Company</t>
  </si>
  <si>
    <t>Gareth Waughington (Woffy)</t>
  </si>
  <si>
    <t>Woffy@ambassador.TABASCO.com</t>
  </si>
  <si>
    <t>Wanderlust Wolfgang</t>
  </si>
  <si>
    <t>Wolfgang,</t>
  </si>
  <si>
    <t>wolfgang@wanderlustmusic.de</t>
  </si>
  <si>
    <t>Phono Festival, Denmark</t>
  </si>
  <si>
    <t>word@phonofestival.dk</t>
  </si>
  <si>
    <t>Fast</t>
  </si>
  <si>
    <t>www.fastforward@inbox.ru</t>
  </si>
  <si>
    <t>Grelle Forelle /</t>
  </si>
  <si>
    <t>x@grelleforelle.com</t>
  </si>
  <si>
    <t>Psyk</t>
  </si>
  <si>
    <t xml:space="preserve">Psyk, </t>
  </si>
  <si>
    <t>x@nonseries.com</t>
  </si>
  <si>
    <t>Clubbingspain</t>
  </si>
  <si>
    <t>xavier@clubbingspain.com</t>
  </si>
  <si>
    <t>X Sound Records</t>
  </si>
  <si>
    <t>xsoundrecords@mail.com</t>
  </si>
  <si>
    <t>XXF</t>
  </si>
  <si>
    <t>xxf@foof.me</t>
  </si>
  <si>
    <t>Yvonne Adams</t>
  </si>
  <si>
    <t>YAdams@mohg.com</t>
  </si>
  <si>
    <t>Yakir Starosta</t>
  </si>
  <si>
    <t xml:space="preserve">Yakir, </t>
  </si>
  <si>
    <t>yakir@cinetic-art.ro</t>
  </si>
  <si>
    <t>yann.pissenem@ushuaiabeachhotel.com</t>
  </si>
  <si>
    <t>yannick@diynamic.com</t>
  </si>
  <si>
    <t>Techfui</t>
  </si>
  <si>
    <t>Yara,</t>
  </si>
  <si>
    <t>yara@techfui.nl</t>
  </si>
  <si>
    <t>Yasmin Gardezi</t>
  </si>
  <si>
    <t>Yasmin,</t>
  </si>
  <si>
    <t>yasmin@elevatorprogram.com</t>
  </si>
  <si>
    <t>Reposal Schallware</t>
  </si>
  <si>
    <t>yeah@resopal-schallware.com</t>
  </si>
  <si>
    <t>Waxtefacts</t>
  </si>
  <si>
    <t>yo@waxtefacts.club</t>
  </si>
  <si>
    <t xml:space="preserve">Yummy, </t>
  </si>
  <si>
    <t>yummy@lekker.bar</t>
  </si>
  <si>
    <t>FORMA</t>
  </si>
  <si>
    <t xml:space="preserve">Yura, </t>
  </si>
  <si>
    <t>yura@formaagency.ru</t>
  </si>
  <si>
    <t>Attaqck Booking (Mr. Deka)</t>
  </si>
  <si>
    <t>yuri@attackbooking.com</t>
  </si>
  <si>
    <t>Four Sweaters</t>
  </si>
  <si>
    <t xml:space="preserve">Zack, </t>
  </si>
  <si>
    <t>zack@foursweaters.com</t>
  </si>
  <si>
    <t>Zaid Abdulrahim</t>
  </si>
  <si>
    <t>Zaid,</t>
  </si>
  <si>
    <t>zaid@soulfulhorizons.com</t>
  </si>
  <si>
    <t>Deep house toronto</t>
  </si>
  <si>
    <t>zain.zafar@deephousetoronto.ca</t>
  </si>
  <si>
    <t>Zain,</t>
  </si>
  <si>
    <t>Theradiodepatment</t>
  </si>
  <si>
    <t>zak@theradiodepatment.com</t>
  </si>
  <si>
    <t>Zak,</t>
  </si>
  <si>
    <t>Zak</t>
  </si>
  <si>
    <t>zak@grademanagement.com</t>
  </si>
  <si>
    <t>Halcyontheshop</t>
  </si>
  <si>
    <t>Zara,</t>
  </si>
  <si>
    <t>zara@halcyontheshop.com</t>
  </si>
  <si>
    <t>Kate NV</t>
  </si>
  <si>
    <t>zavist.nv@gmail.com</t>
  </si>
  <si>
    <t>Mixmagadria</t>
  </si>
  <si>
    <t>zeljka.rudar@mixmagadria.com</t>
  </si>
  <si>
    <t>Zeljka.Rudar,</t>
  </si>
  <si>
    <t>Flow &amp; Zeo</t>
  </si>
  <si>
    <t xml:space="preserve">Zeo, </t>
  </si>
  <si>
    <t>zeo@tropicalbeats.com</t>
  </si>
  <si>
    <t>Zoe Byatt</t>
  </si>
  <si>
    <t>zoe.byatt.ext@bbc.co.uk</t>
  </si>
  <si>
    <t>zoe@wearegrape.com</t>
  </si>
  <si>
    <t>zuckermann@destroyallmonsters.audio</t>
  </si>
  <si>
    <t>Vega Records</t>
  </si>
  <si>
    <t>Zuleica</t>
  </si>
  <si>
    <t>zuleica@vegarecords.net</t>
  </si>
  <si>
    <t>Z@P</t>
  </si>
  <si>
    <t xml:space="preserve">Zuzana, </t>
  </si>
  <si>
    <t>zuzana@sixnines.de</t>
  </si>
  <si>
    <t xml:space="preserve">Zydre, </t>
  </si>
  <si>
    <t>zydre@mankablys.lt</t>
  </si>
  <si>
    <t>musique@traxmag.com</t>
  </si>
  <si>
    <t>Zap Bang</t>
  </si>
  <si>
    <t>mike@zapbangmagazine.com</t>
  </si>
  <si>
    <t>Sweet Musique YouTube channel</t>
  </si>
  <si>
    <t>promo@sweet-musique.com</t>
  </si>
  <si>
    <t>Zone Focus</t>
  </si>
  <si>
    <t>contact@zonefocus.co.uk</t>
  </si>
  <si>
    <t>Discogs</t>
  </si>
  <si>
    <t>lrooney@discogsinc.com</t>
  </si>
  <si>
    <t>DJ Mag UK (print / digital editorial)</t>
  </si>
  <si>
    <t>lauren.martin@djmag.com</t>
  </si>
  <si>
    <t>nsia@spin.com</t>
  </si>
  <si>
    <t>sin@truantsblog.com</t>
  </si>
  <si>
    <t>andres@siriusxm.com</t>
  </si>
  <si>
    <t>community-trax@traxmag.com</t>
  </si>
  <si>
    <t>michaljablonski@lostinether.pl</t>
  </si>
  <si>
    <t>greg@festicket.com</t>
  </si>
  <si>
    <t>thibault@djmagasian.com</t>
  </si>
  <si>
    <t>luke@festicket.com</t>
  </si>
  <si>
    <t>Soundwallrome,</t>
  </si>
  <si>
    <t>Artist/booker</t>
  </si>
  <si>
    <t>Nationality</t>
  </si>
  <si>
    <t xml:space="preserve"> management</t>
  </si>
  <si>
    <t>GHL List name</t>
  </si>
  <si>
    <t>Link</t>
  </si>
  <si>
    <t>Masupilami</t>
  </si>
  <si>
    <t>alexanderkrieger22@googlemail.com</t>
  </si>
  <si>
    <t>Stately</t>
  </si>
  <si>
    <t>Rubén,</t>
  </si>
  <si>
    <t>ruben@statelyrecords.nl</t>
  </si>
  <si>
    <t>YouknowwhatLA</t>
  </si>
  <si>
    <t>enzomuro@electronicgroove.com</t>
  </si>
  <si>
    <t>Adam Lance</t>
  </si>
  <si>
    <t>a-gilly@hotmail.co.uk</t>
  </si>
  <si>
    <t>Nightclubber leads</t>
  </si>
  <si>
    <t>Adam Rose</t>
  </si>
  <si>
    <t>adamrosemp3@gmail.com</t>
  </si>
  <si>
    <t>Alberto Segad</t>
  </si>
  <si>
    <t>albertosegad@hotmail.com</t>
  </si>
  <si>
    <t>Alexander Gentil</t>
  </si>
  <si>
    <t>alexandergentil29@gmail.com</t>
  </si>
  <si>
    <t>Alexander Malyutin</t>
  </si>
  <si>
    <t>Alkmst</t>
  </si>
  <si>
    <t>publicalchemist@gmail.com</t>
  </si>
  <si>
    <t>Alp</t>
  </si>
  <si>
    <t xml:space="preserve">Alp, </t>
  </si>
  <si>
    <t>alpkargoren@gmail.com</t>
  </si>
  <si>
    <t>Always Bring Cash</t>
  </si>
  <si>
    <t xml:space="preserve">Mih, </t>
  </si>
  <si>
    <t>mih.moldovan@gmail.com</t>
  </si>
  <si>
    <t>previous client</t>
  </si>
  <si>
    <t>Anaid,</t>
  </si>
  <si>
    <t>dbrvtdiana@gmail.com</t>
  </si>
  <si>
    <t>Angis Music</t>
  </si>
  <si>
    <t>samuele@angismusic.com</t>
  </si>
  <si>
    <t>AR Records</t>
  </si>
  <si>
    <t>kocekua6@gmail.com</t>
  </si>
  <si>
    <t xml:space="preserve">Previous client </t>
  </si>
  <si>
    <t>Bärt van Rijn</t>
  </si>
  <si>
    <t>bart.stug@gmail.com</t>
  </si>
  <si>
    <t>Berg Audio</t>
  </si>
  <si>
    <t>info@berg-audio.com</t>
  </si>
  <si>
    <t xml:space="preserve">Bianca </t>
  </si>
  <si>
    <t>birdsmakingmachine</t>
  </si>
  <si>
    <t>birdsmakingmachine@gmail.com</t>
  </si>
  <si>
    <t>https://ra.co/dj/birdsmakingmachine</t>
  </si>
  <si>
    <t>Bolumar</t>
  </si>
  <si>
    <t>bolumarspain@gmail.com</t>
  </si>
  <si>
    <t>Borys</t>
  </si>
  <si>
    <t>Sony,</t>
  </si>
  <si>
    <t>Cam Stockman</t>
  </si>
  <si>
    <t xml:space="preserve">Cam, </t>
  </si>
  <si>
    <t>camstockman.music@gmail.com</t>
  </si>
  <si>
    <t>Camile Durand</t>
  </si>
  <si>
    <t>Camile,</t>
  </si>
  <si>
    <t>o.rheun@gmail.com</t>
  </si>
  <si>
    <t>Castanea</t>
  </si>
  <si>
    <t>castanea.records@gmail.com</t>
  </si>
  <si>
    <t>Christian Schiemann / Framed Realiities</t>
  </si>
  <si>
    <t>Schiemann.music@gmail.com</t>
  </si>
  <si>
    <t>Clock Poets</t>
  </si>
  <si>
    <t>Javi</t>
  </si>
  <si>
    <t>info.clockpoets@gmail.com</t>
  </si>
  <si>
    <t>bookings@outofthewoodsartists.com</t>
  </si>
  <si>
    <t>Constratti · Artist Profile</t>
  </si>
  <si>
    <t>Cora M</t>
  </si>
  <si>
    <t xml:space="preserve">Cora, </t>
  </si>
  <si>
    <t>cora.m@horbild.com</t>
  </si>
  <si>
    <t>monnier.coralie@gmail.com</t>
  </si>
  <si>
    <t>Cristian Moray</t>
  </si>
  <si>
    <t>focusonegoless@gmail.com</t>
  </si>
  <si>
    <t>Crowd Control</t>
  </si>
  <si>
    <t>crowdcontrol92@gmail.com</t>
  </si>
  <si>
    <t>https://soundcloud.com/slothboogie/sb-premiere-crowd-control-bring-you-down-happiness-therapy</t>
  </si>
  <si>
    <t>Crowd Controlol</t>
  </si>
  <si>
    <t>crowdcontrolol@gmail.com</t>
  </si>
  <si>
    <t>Cy Hanson</t>
  </si>
  <si>
    <t>Cy</t>
  </si>
  <si>
    <t>cyhanson@gmail.com</t>
  </si>
  <si>
    <t>David Gtronic</t>
  </si>
  <si>
    <t>david_gtronic@hotmail.com</t>
  </si>
  <si>
    <t>https://ra.co/dj/davidgtronic</t>
  </si>
  <si>
    <t>Davide Leone</t>
  </si>
  <si>
    <t>dav.leone87@gmail.com</t>
  </si>
  <si>
    <t>Dea Records</t>
  </si>
  <si>
    <t>deaofficialrecords@gmail.com</t>
  </si>
  <si>
    <t>Dialtone Records</t>
  </si>
  <si>
    <t>dialtonemx@gmail.com</t>
  </si>
  <si>
    <t xml:space="preserve">Dmitry Belogurov, </t>
  </si>
  <si>
    <t xml:space="preserve">Dmitry, </t>
  </si>
  <si>
    <t>dmitrybelogurov@gmail.com</t>
  </si>
  <si>
    <t>Dorian Pappas,</t>
  </si>
  <si>
    <t>djpauzz78@gmail.com</t>
  </si>
  <si>
    <t>Dru</t>
  </si>
  <si>
    <t>andreesses18@gmail.com</t>
  </si>
  <si>
    <t>Easy Latino Records</t>
  </si>
  <si>
    <t>easylatinorec@gmail.com</t>
  </si>
  <si>
    <t>Edmo</t>
  </si>
  <si>
    <t>groove.vault@gmail.com</t>
  </si>
  <si>
    <t>Eric &amp; Arjana</t>
  </si>
  <si>
    <t>Arjana</t>
  </si>
  <si>
    <t>arjana.vrhovac@gmail.com</t>
  </si>
  <si>
    <t>Eugene Schieffer</t>
  </si>
  <si>
    <t xml:space="preserve">Eugene, </t>
  </si>
  <si>
    <t>eugeneschieffer13@gmail.com</t>
  </si>
  <si>
    <t>Experience Records</t>
  </si>
  <si>
    <t>exrrecords@gmail.com</t>
  </si>
  <si>
    <t>selin.fakesociety@gmail.com</t>
  </si>
  <si>
    <t>Romanai</t>
  </si>
  <si>
    <t>Faux Poly Records</t>
  </si>
  <si>
    <t>Joe &amp; Warren</t>
  </si>
  <si>
    <t>fauxpoly@gmail.com</t>
  </si>
  <si>
    <t>Floorfillers</t>
  </si>
  <si>
    <t>Matteo and Thomas,</t>
  </si>
  <si>
    <t>floorfillersasso@gmail.com</t>
  </si>
  <si>
    <t>Jacobo JNJS</t>
  </si>
  <si>
    <t>Jamahr</t>
  </si>
  <si>
    <t xml:space="preserve">Jamahr, </t>
  </si>
  <si>
    <t>jamahr.booking@gmail.com</t>
  </si>
  <si>
    <t>https://ra.co/dj/jamahr</t>
  </si>
  <si>
    <t>jamahr.music@gmail.com</t>
  </si>
  <si>
    <t xml:space="preserve">JP, </t>
  </si>
  <si>
    <t>jeanpierrenyc@me.com</t>
  </si>
  <si>
    <t>jessemaasdj@gmail.com</t>
  </si>
  <si>
    <t>https://soundcloud.com/jessemaaas</t>
  </si>
  <si>
    <t>JME</t>
  </si>
  <si>
    <t xml:space="preserve">jme11@hotmail.co.uk </t>
  </si>
  <si>
    <t>Johnny Johnny</t>
  </si>
  <si>
    <t>johnnyjohnnymusic@hotmail.com</t>
  </si>
  <si>
    <t>Josh Demello</t>
  </si>
  <si>
    <t>dj_joshdemello@hotmail.co.uk</t>
  </si>
  <si>
    <t>Juanjo Tur</t>
  </si>
  <si>
    <t>juanjoturmusic@gmail.com</t>
  </si>
  <si>
    <t>Julius (Airtime Records)</t>
  </si>
  <si>
    <t xml:space="preserve">Julius, </t>
  </si>
  <si>
    <t>julius@airtimerecords.nl</t>
  </si>
  <si>
    <t>nETHERLAND</t>
  </si>
  <si>
    <t>Kaamin</t>
  </si>
  <si>
    <t>Kaamin,</t>
  </si>
  <si>
    <t>iamkaamin10@gmail.com</t>
  </si>
  <si>
    <t>Karu</t>
  </si>
  <si>
    <t xml:space="preserve">Karu, </t>
  </si>
  <si>
    <t>karu.promo@gmail.com</t>
  </si>
  <si>
    <t>Kenpachi</t>
  </si>
  <si>
    <t>Kenpachi,</t>
  </si>
  <si>
    <t>persikmitya420@gmail.com</t>
  </si>
  <si>
    <t>Legit Trip</t>
  </si>
  <si>
    <t>legittripmusic@gmail.com</t>
  </si>
  <si>
    <t>https://www.facebook.com/legittrip</t>
  </si>
  <si>
    <t>https://ra.co/dj/legittrip</t>
  </si>
  <si>
    <t>leonpunt8188@gmail.com</t>
  </si>
  <si>
    <t>Lorenzo Fortino</t>
  </si>
  <si>
    <t>lorenzofortinopae@gmail.com</t>
  </si>
  <si>
    <t>louiefresco@gmail.com</t>
  </si>
  <si>
    <t>Luca Daniele</t>
  </si>
  <si>
    <t>ld.dandemos@gmail.com</t>
  </si>
  <si>
    <t>Madraas Italy (label)</t>
  </si>
  <si>
    <t>madraasmusic@gmail.com</t>
  </si>
  <si>
    <t>Marc Sarsteg</t>
  </si>
  <si>
    <t>contact.spaceless@gmail.com</t>
  </si>
  <si>
    <t>Matthew Egbert</t>
  </si>
  <si>
    <t>matt@frontleftmusic.com</t>
  </si>
  <si>
    <t>Micro Orbit Records</t>
  </si>
  <si>
    <t>microorbitrecords@outlook.com</t>
  </si>
  <si>
    <t>Mike Devlin</t>
  </si>
  <si>
    <t>devlin2087@gmail.com</t>
  </si>
  <si>
    <t>Zoltan,</t>
  </si>
  <si>
    <t>zoltan.budai.83@gmail.com</t>
  </si>
  <si>
    <t>https://ra.co/dj/monolink</t>
  </si>
  <si>
    <t>Mont Lake</t>
  </si>
  <si>
    <t>mont.lake.records@gmail.com</t>
  </si>
  <si>
    <t xml:space="preserve">previous client </t>
  </si>
  <si>
    <t>Moonunit Records</t>
  </si>
  <si>
    <t>info@moonunitrecords.com</t>
  </si>
  <si>
    <t xml:space="preserve">Mui Mui </t>
  </si>
  <si>
    <t>info@muimuirecords.co.uk</t>
  </si>
  <si>
    <t>Myriad (label)</t>
  </si>
  <si>
    <t>myriadlabel@gmail.com</t>
  </si>
  <si>
    <t>Nacho Abascal</t>
  </si>
  <si>
    <t>n.abascal46@gmail.com</t>
  </si>
  <si>
    <t>Spaim</t>
  </si>
  <si>
    <t>never be Normal</t>
  </si>
  <si>
    <t>JordDee</t>
  </si>
  <si>
    <t>nbnpremieres@gmail.com</t>
  </si>
  <si>
    <t>Nici</t>
  </si>
  <si>
    <t>niclaswesemann@gmail.com</t>
  </si>
  <si>
    <t>Nofex</t>
  </si>
  <si>
    <t>nofexnx@gmail.com</t>
  </si>
  <si>
    <t>Octave (Management)</t>
  </si>
  <si>
    <t>ggarcia.ferrer@gmail.com</t>
  </si>
  <si>
    <t>Onderons (label)</t>
  </si>
  <si>
    <t xml:space="preserve">Tomhas, </t>
  </si>
  <si>
    <t>Tomhas.hae@outlook.com</t>
  </si>
  <si>
    <t>LABEL</t>
  </si>
  <si>
    <t>bELGIUM</t>
  </si>
  <si>
    <t>Orbital Drift</t>
  </si>
  <si>
    <t>orbitaldriftrecords@hotmail.com</t>
  </si>
  <si>
    <t xml:space="preserve">Osvit (label) </t>
  </si>
  <si>
    <t>Yurii,</t>
  </si>
  <si>
    <t>osvitmusic@gmail.com</t>
  </si>
  <si>
    <t>Out of the Woods</t>
  </si>
  <si>
    <t>christian@outofthewoodsartists.com</t>
  </si>
  <si>
    <t>Pedro Goya</t>
  </si>
  <si>
    <t>djpedrogoya@gmail.com</t>
  </si>
  <si>
    <t>Phonno</t>
  </si>
  <si>
    <t>phonnomusica@gmail.com</t>
  </si>
  <si>
    <t>Planete Secrete</t>
  </si>
  <si>
    <t>Claire</t>
  </si>
  <si>
    <t>planetesecrete@gmail.com</t>
  </si>
  <si>
    <t>Pornbugs</t>
  </si>
  <si>
    <t>Svien@gmx.de</t>
  </si>
  <si>
    <t xml:space="preserve">PRT Stacho, </t>
  </si>
  <si>
    <t>deeptechno.love@gmail.com</t>
  </si>
  <si>
    <t>Ramin Majlessi</t>
  </si>
  <si>
    <t xml:space="preserve">Ramin, </t>
  </si>
  <si>
    <t>ramin@musicis4lovers.com</t>
  </si>
  <si>
    <t>Relledocs</t>
  </si>
  <si>
    <t>relledocs.music@gmail.com</t>
  </si>
  <si>
    <t>Rhizome Records (label)</t>
  </si>
  <si>
    <t>Benja &amp; Kristijan,</t>
  </si>
  <si>
    <t>info@rhizome.us</t>
  </si>
  <si>
    <t>Rusti</t>
  </si>
  <si>
    <t xml:space="preserve">Riley, </t>
  </si>
  <si>
    <t>rustidemos@gmail.com</t>
  </si>
  <si>
    <t>Saktu</t>
  </si>
  <si>
    <t>sasha.tsrn@gmail.com</t>
  </si>
  <si>
    <t>https://www.facebook.com/sashakaktus.music</t>
  </si>
  <si>
    <t>Sapu</t>
  </si>
  <si>
    <t>Sapu,</t>
  </si>
  <si>
    <t>info@tykov.nl</t>
  </si>
  <si>
    <t>noah@lnoearth.com</t>
  </si>
  <si>
    <t>Saturn Drive Records</t>
  </si>
  <si>
    <t>alain@saturndriverecs.com</t>
  </si>
  <si>
    <t>Sebastian Almada</t>
  </si>
  <si>
    <t>Seko</t>
  </si>
  <si>
    <t xml:space="preserve">Serkan, </t>
  </si>
  <si>
    <t>serkangunduc@gmail.com</t>
  </si>
  <si>
    <t>previous cliebnt</t>
  </si>
  <si>
    <t>Serialism Records</t>
  </si>
  <si>
    <t>timo@serialismrecords.net</t>
  </si>
  <si>
    <t>Simo</t>
  </si>
  <si>
    <t xml:space="preserve">Simo, </t>
  </si>
  <si>
    <t>simocheqrouni@gmail.com</t>
  </si>
  <si>
    <t>Size 8</t>
  </si>
  <si>
    <t>tom@thecheckin.org</t>
  </si>
  <si>
    <t xml:space="preserve">Skorpions, </t>
  </si>
  <si>
    <t>Alberto &amp; Gian Marco</t>
  </si>
  <si>
    <t>skorpionsmusic@gmail.com</t>
  </si>
  <si>
    <t>SLN</t>
  </si>
  <si>
    <t>selenedj.music@gmail.com</t>
  </si>
  <si>
    <t>Snaretrade Recofds</t>
  </si>
  <si>
    <t xml:space="preserve">Camiel, </t>
  </si>
  <si>
    <t>snaretrade@outlook.com</t>
  </si>
  <si>
    <t>Some out of None</t>
  </si>
  <si>
    <t xml:space="preserve">Yoeri, </t>
  </si>
  <si>
    <t>yoericlaassen@gmail.com</t>
  </si>
  <si>
    <t>Guys</t>
  </si>
  <si>
    <r>
      <rPr>
        <color rgb="FF1155CC"/>
        <sz val="11.0"/>
        <u/>
      </rPr>
      <t>Sonanlay@gmail.com</t>
    </r>
  </si>
  <si>
    <t>SpaceWax</t>
  </si>
  <si>
    <t>Leon &amp; Nando,</t>
  </si>
  <si>
    <t>spacewaxmusic@gmail.com</t>
  </si>
  <si>
    <t>Spherart Wax</t>
  </si>
  <si>
    <t>Iver,</t>
  </si>
  <si>
    <t xml:space="preserve">spherartwax@gmail.com </t>
  </si>
  <si>
    <t>STUG Music</t>
  </si>
  <si>
    <t>info@stug.tv</t>
  </si>
  <si>
    <t>https://ra.co/dj/stugmusic</t>
  </si>
  <si>
    <t>This is not records</t>
  </si>
  <si>
    <t>label@thisisnotparty.com</t>
  </si>
  <si>
    <t>https://ra.co/labels/16666</t>
  </si>
  <si>
    <t>Time to Play Records</t>
  </si>
  <si>
    <t>infotimetoplayrecords@gmail.com</t>
  </si>
  <si>
    <t>Underpass</t>
  </si>
  <si>
    <t xml:space="preserve">Nicholas. </t>
  </si>
  <si>
    <t>nicholas.underpass@gmail.com</t>
  </si>
  <si>
    <t xml:space="preserve">Vaertism </t>
  </si>
  <si>
    <t>Basti,</t>
  </si>
  <si>
    <t>vaertism@gmail.com</t>
  </si>
  <si>
    <t>Valeria Croft</t>
  </si>
  <si>
    <t>valeria.croft@gmail.com</t>
  </si>
  <si>
    <t>VENDI</t>
  </si>
  <si>
    <t xml:space="preserve">Vendi, </t>
  </si>
  <si>
    <t>bldmusik@gmail.com</t>
  </si>
  <si>
    <t>We Zien Ziel Records</t>
  </si>
  <si>
    <t>thomas@we-zien-wel.com</t>
  </si>
  <si>
    <t>Wodda</t>
  </si>
  <si>
    <t>WillIam,</t>
  </si>
  <si>
    <t>bookings@fdtn.co.uk</t>
  </si>
  <si>
    <t>Yama Music (Paul)</t>
  </si>
  <si>
    <t>Yama.music@yamamusic.co.uk</t>
  </si>
  <si>
    <t>You Juhwan</t>
  </si>
  <si>
    <t xml:space="preserve">You, </t>
  </si>
  <si>
    <t>djbowlcutkr@gmail.com</t>
  </si>
  <si>
    <t>https://soundcloud.com/zenk_microorbitrecords</t>
  </si>
  <si>
    <t>Accented Measures</t>
  </si>
  <si>
    <t xml:space="preserve">Kofi, </t>
  </si>
  <si>
    <t>accented.measures@gmail.com</t>
  </si>
  <si>
    <t>Adam Bogdan</t>
  </si>
  <si>
    <t xml:space="preserve">Mikah, </t>
  </si>
  <si>
    <t>mikah.amzn@gmail.com</t>
  </si>
  <si>
    <t xml:space="preserve">Alejandro Mosso, </t>
  </si>
  <si>
    <t>info@alejandromosso.com</t>
  </si>
  <si>
    <t>Alessio Collina [Trend Records, Meet]</t>
  </si>
  <si>
    <t>infotrendrecords@gmail.com</t>
  </si>
  <si>
    <t>https://ra.co/dj/alessiocollina</t>
  </si>
  <si>
    <t>alexxfont@gmail.com</t>
  </si>
  <si>
    <t>Annina</t>
  </si>
  <si>
    <t xml:space="preserve">Annina, </t>
  </si>
  <si>
    <t>anninamusik@gmail.com</t>
  </si>
  <si>
    <t>Auben Musique (label)</t>
  </si>
  <si>
    <t>auben.musique@gmail.com</t>
  </si>
  <si>
    <t xml:space="preserve">Baka G, </t>
  </si>
  <si>
    <t>bakagmusic@gmail.com</t>
  </si>
  <si>
    <t>Baldo BCN</t>
  </si>
  <si>
    <t>baldo@subwax.es</t>
  </si>
  <si>
    <t>Bunny Ross</t>
  </si>
  <si>
    <t>Bunny,</t>
  </si>
  <si>
    <t>connect.bunnyross@gmail.com</t>
  </si>
  <si>
    <t>Cem G</t>
  </si>
  <si>
    <t>cemg.disco@gmail.com</t>
  </si>
  <si>
    <t>schiemann.music@gmail.com</t>
  </si>
  <si>
    <t xml:space="preserve">Circa Groove (Label) </t>
  </si>
  <si>
    <t>circagroove@gmail.com</t>
  </si>
  <si>
    <t>https://www.facebook.com/circagroove</t>
  </si>
  <si>
    <t>Dan Berg (Warrenberg)</t>
  </si>
  <si>
    <t>Daniël,</t>
  </si>
  <si>
    <t>dwbkeys@gmail.com</t>
  </si>
  <si>
    <t>nETHERLANDS</t>
  </si>
  <si>
    <t>Darem</t>
  </si>
  <si>
    <t>Darem,</t>
  </si>
  <si>
    <t>d.aissa@live.com</t>
  </si>
  <si>
    <t>David Estrella</t>
  </si>
  <si>
    <t>davidestrellaa@gmail.com</t>
  </si>
  <si>
    <t xml:space="preserve">Det Gode Selskab, </t>
  </si>
  <si>
    <t>Dragomir</t>
  </si>
  <si>
    <t>Dragomir,</t>
  </si>
  <si>
    <t>dragomir.florian.alexandru@gmail.com</t>
  </si>
  <si>
    <t>Fernando Eirin</t>
  </si>
  <si>
    <t>fernandoeirin@hotmail.com</t>
  </si>
  <si>
    <t>flexicuts.vibes@gmail.com</t>
  </si>
  <si>
    <t>Gladis</t>
  </si>
  <si>
    <t xml:space="preserve">Gladis, </t>
  </si>
  <si>
    <t>gladischiggiato@gmail.com</t>
  </si>
  <si>
    <t xml:space="preserve">Gogan, </t>
  </si>
  <si>
    <t>01gogan@gmail.com</t>
  </si>
  <si>
    <t>Haider Uppal</t>
  </si>
  <si>
    <t xml:space="preserve">Haider, </t>
  </si>
  <si>
    <t>haider@satyarecs.net</t>
  </si>
  <si>
    <t>hamdi@downtownvibes.org</t>
  </si>
  <si>
    <t xml:space="preserve">JAEN, </t>
  </si>
  <si>
    <t>info@jaenmusic.com</t>
  </si>
  <si>
    <t>Juan Goya</t>
  </si>
  <si>
    <t>sound_process@hotmail.com</t>
  </si>
  <si>
    <t>Kassian (label)</t>
  </si>
  <si>
    <t xml:space="preserve">Warren &amp; Joe, </t>
  </si>
  <si>
    <t>kassiansound@gmail.com</t>
  </si>
  <si>
    <t>Keith Jars</t>
  </si>
  <si>
    <t>djkeithjars008@gmail.com</t>
  </si>
  <si>
    <t>Kev O'Brien</t>
  </si>
  <si>
    <t xml:space="preserve">Kev, </t>
  </si>
  <si>
    <t>kevobrienpromo@gmail.com</t>
  </si>
  <si>
    <t>L Club BCN (label)</t>
  </si>
  <si>
    <t>lclubbcn@gmail.com</t>
  </si>
  <si>
    <t>Mahar</t>
  </si>
  <si>
    <t xml:space="preserve">Mahar, </t>
  </si>
  <si>
    <t>mahar.dj.prod@gmail.com</t>
  </si>
  <si>
    <t>Mariano Mateljan</t>
  </si>
  <si>
    <t>Mariano,</t>
  </si>
  <si>
    <t>mariano.mateljan@gmail.com</t>
  </si>
  <si>
    <t>Maurice Giovanni</t>
  </si>
  <si>
    <t>ital</t>
  </si>
  <si>
    <t>Max Coletto</t>
  </si>
  <si>
    <t>maxcoletto424@gmail.com</t>
  </si>
  <si>
    <t>USa</t>
  </si>
  <si>
    <t>Max Molsy</t>
  </si>
  <si>
    <t>molsymusic@gmail.com</t>
  </si>
  <si>
    <t>Maxime van Roey</t>
  </si>
  <si>
    <t xml:space="preserve">Maxime, </t>
  </si>
  <si>
    <t>twelvecloudsmusic@gmail.com</t>
  </si>
  <si>
    <t>Miroloja</t>
  </si>
  <si>
    <t>Julian &amp; Gianni,</t>
  </si>
  <si>
    <t>olorecords.contact@gmail.com</t>
  </si>
  <si>
    <t>Monile</t>
  </si>
  <si>
    <t xml:space="preserve">Monile, </t>
  </si>
  <si>
    <t>moniledj@gmail.com</t>
  </si>
  <si>
    <t>Nick Raru</t>
  </si>
  <si>
    <t>rarunikolay@gmail.com</t>
  </si>
  <si>
    <t>uKRAINE</t>
  </si>
  <si>
    <t>nohabekind@gmail.com</t>
  </si>
  <si>
    <t>Obri</t>
  </si>
  <si>
    <t>Giorgi,</t>
  </si>
  <si>
    <t>giorgi.dolaberidzze@gmail.com</t>
  </si>
  <si>
    <t>odD</t>
  </si>
  <si>
    <t>info@oddmusic.eu</t>
  </si>
  <si>
    <t>Ollie &amp; Beal (J)</t>
  </si>
  <si>
    <t>info.animism@gmail.com</t>
  </si>
  <si>
    <t>Onysia</t>
  </si>
  <si>
    <t>onysiarecords@gmail.com</t>
  </si>
  <si>
    <t>https://ra.co/dj/onysia</t>
  </si>
  <si>
    <t>oonadahlmusic@gmail.com</t>
  </si>
  <si>
    <t>Outdom Records</t>
  </si>
  <si>
    <t>Clément</t>
  </si>
  <si>
    <t>outdom.contact@gmail.com</t>
  </si>
  <si>
    <t>Pirka (label)</t>
  </si>
  <si>
    <t>Podvodo Records</t>
  </si>
  <si>
    <t>bosnjak.vito@gmail.com</t>
  </si>
  <si>
    <t>Raphael Leduc</t>
  </si>
  <si>
    <t xml:space="preserve">Raphael, </t>
  </si>
  <si>
    <t>raveldspace@gmail.com</t>
  </si>
  <si>
    <t>Rave Selekt</t>
  </si>
  <si>
    <t>tinotsopo@gmail.com</t>
  </si>
  <si>
    <t>Rei Calero</t>
  </si>
  <si>
    <t>Rei</t>
  </si>
  <si>
    <t>restlessradiollc@gmail.com</t>
  </si>
  <si>
    <t>Rini Shkembi</t>
  </si>
  <si>
    <t>Rini,</t>
  </si>
  <si>
    <t>rinishkembi@gmail.com</t>
  </si>
  <si>
    <t>Samani</t>
  </si>
  <si>
    <t>samanilabel@gmail.com</t>
  </si>
  <si>
    <t>Seaweed Rhythm</t>
  </si>
  <si>
    <t xml:space="preserve">Fredrik, </t>
  </si>
  <si>
    <t>contact@seaweedrecords.com</t>
  </si>
  <si>
    <t>Facundo,</t>
  </si>
  <si>
    <t>facundo@solsolarcorp.com</t>
  </si>
  <si>
    <t xml:space="preserve">Taka Taka </t>
  </si>
  <si>
    <t>takatakaspb@gmail.com</t>
  </si>
  <si>
    <t>Tania</t>
  </si>
  <si>
    <t>tania@theone800.com</t>
  </si>
  <si>
    <t>Theo Mouhoud</t>
  </si>
  <si>
    <t xml:space="preserve">Theo, </t>
  </si>
  <si>
    <t>theo.mouhoud@gmail.com</t>
  </si>
  <si>
    <t>Transmission Marketing</t>
  </si>
  <si>
    <t>Susan,</t>
  </si>
  <si>
    <t>susan@transmissionmktg.com</t>
  </si>
  <si>
    <t>Twelve Clouds</t>
  </si>
  <si>
    <t>Valja Kan</t>
  </si>
  <si>
    <t>Valja</t>
  </si>
  <si>
    <t>valja.kan@gmail.com</t>
  </si>
  <si>
    <t>Velvet Velour</t>
  </si>
  <si>
    <t>velvetvelourliam@gmail.com</t>
  </si>
  <si>
    <t>We Amps</t>
  </si>
  <si>
    <t>Andrea &amp; Fabio,</t>
  </si>
  <si>
    <t>we.amps.general@gmail.com</t>
  </si>
  <si>
    <t>YKW (label)</t>
  </si>
  <si>
    <t>ykwlabel@gmail.com</t>
  </si>
  <si>
    <t>Baban</t>
  </si>
  <si>
    <t>burakbabann@gmail.com</t>
  </si>
  <si>
    <t>Bryan Bex</t>
  </si>
  <si>
    <t>Bryan,</t>
  </si>
  <si>
    <t>Bryan@pragmatiksound.com</t>
  </si>
  <si>
    <t>Damien Almira</t>
  </si>
  <si>
    <t>damien.almira@gmail.com</t>
  </si>
  <si>
    <t>Azub</t>
  </si>
  <si>
    <t xml:space="preserve">Razvan, </t>
  </si>
  <si>
    <t>razvanionut48@yahoo.com</t>
  </si>
  <si>
    <t>Rupert Wall</t>
  </si>
  <si>
    <t>rupert@selektsounds.com</t>
  </si>
  <si>
    <t>Manuel Manzotti</t>
  </si>
  <si>
    <t>office@manuel-manzotti.com</t>
  </si>
  <si>
    <t>Addi (Iceland guy)</t>
  </si>
  <si>
    <t xml:space="preserve">Addi, </t>
  </si>
  <si>
    <t>info@addistefansson.com</t>
  </si>
  <si>
    <t>Shuvt Records</t>
  </si>
  <si>
    <t>Frdereick</t>
  </si>
  <si>
    <t>frederick@shuvt.com</t>
  </si>
</sst>
</file>

<file path=xl/styles.xml><?xml version="1.0" encoding="utf-8"?>
<styleSheet xmlns="http://schemas.openxmlformats.org/spreadsheetml/2006/main" xmlns:x14ac="http://schemas.microsoft.com/office/spreadsheetml/2009/9/ac" xmlns:mc="http://schemas.openxmlformats.org/markup-compatibility/2006">
  <fonts count="137">
    <font>
      <sz val="10.0"/>
      <color rgb="FF000000"/>
      <name val="Arial"/>
      <scheme val="minor"/>
    </font>
    <font>
      <b/>
      <sz val="10.0"/>
      <color rgb="FF000000"/>
      <name val="Arial"/>
    </font>
    <font>
      <sz val="10.0"/>
      <color rgb="FF000000"/>
      <name val="Arial"/>
    </font>
    <font>
      <sz val="10.0"/>
      <color theme="1"/>
      <name val="Arial"/>
    </font>
    <font>
      <u/>
      <sz val="10.0"/>
      <color rgb="FF0000FF"/>
      <name val="Arial"/>
    </font>
    <font>
      <u/>
      <sz val="10.0"/>
      <color rgb="FF000000"/>
      <name val="Arial"/>
    </font>
    <font>
      <u/>
      <sz val="10.0"/>
      <color rgb="FF000000"/>
      <name val="Arial"/>
    </font>
    <font>
      <u/>
      <sz val="10.0"/>
      <color rgb="FF000000"/>
      <name val="Arial"/>
    </font>
    <font>
      <u/>
      <sz val="10.0"/>
      <color rgb="FF1155CC"/>
      <name val="Arial"/>
    </font>
    <font>
      <u/>
      <sz val="10.0"/>
      <color rgb="FF1155CC"/>
      <name val="Arial"/>
    </font>
    <font>
      <u/>
      <sz val="10.0"/>
      <color rgb="FF1155CC"/>
      <name val="Arial"/>
    </font>
    <font>
      <b/>
      <sz val="11.0"/>
      <color rgb="FF000000"/>
      <name val="Arial"/>
    </font>
    <font>
      <u/>
      <sz val="10.0"/>
      <color rgb="FF000000"/>
      <name val="Arial"/>
    </font>
    <font>
      <u/>
      <sz val="10.0"/>
      <color rgb="FF000000"/>
      <name val="Arial"/>
    </font>
    <font>
      <u/>
      <sz val="10.0"/>
      <color rgb="FF000000"/>
      <name val="Arial"/>
    </font>
    <font>
      <color theme="1"/>
      <name val="Arial"/>
    </font>
    <font>
      <b/>
      <color theme="1"/>
      <name val="Arial"/>
    </font>
    <font>
      <u/>
      <sz val="10.0"/>
      <color rgb="FF000000"/>
      <name val="Arial"/>
    </font>
    <font>
      <u/>
      <sz val="10.0"/>
      <color rgb="FF000000"/>
      <name val="Arial"/>
    </font>
    <font>
      <u/>
      <sz val="10.0"/>
      <color rgb="FF000000"/>
      <name val="Arial"/>
    </font>
    <font>
      <u/>
      <sz val="10.0"/>
      <color theme="1"/>
      <name val="Arial"/>
    </font>
    <font>
      <sz val="10.0"/>
      <color theme="1"/>
      <name val="Arial"/>
      <scheme val="minor"/>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u/>
      <sz val="10.0"/>
      <color theme="1"/>
      <name val="Arial"/>
    </font>
    <font>
      <u/>
      <sz val="10.0"/>
      <color rgb="FF0000FF"/>
      <name val="Arial"/>
    </font>
    <font>
      <u/>
      <color rgb="FF1155CC"/>
      <name val="Arial"/>
    </font>
    <font>
      <u/>
      <color rgb="FF1155CC"/>
      <name val="Arial"/>
    </font>
    <font>
      <u/>
      <color rgb="FF1155CC"/>
      <name val="Arial"/>
    </font>
    <font>
      <u/>
      <sz val="10.0"/>
      <color rgb="FF000000"/>
      <name val="Arial"/>
    </font>
    <font>
      <sz val="11.0"/>
      <color theme="1"/>
      <name val="Arial"/>
    </font>
    <font>
      <sz val="11.0"/>
      <color rgb="FF000000"/>
      <name val="Arial"/>
    </font>
    <font>
      <u/>
      <color rgb="FF1155CC"/>
      <name val="Arial"/>
    </font>
    <font>
      <u/>
      <color rgb="FF1155CC"/>
      <name val="Arial"/>
    </font>
    <font>
      <color theme="1"/>
      <name val="Arial"/>
      <scheme val="minor"/>
    </font>
    <font>
      <u/>
      <color rgb="FF0000FF"/>
    </font>
    <font>
      <u/>
      <color rgb="FF0000FF"/>
    </font>
    <font>
      <b/>
      <u/>
      <sz val="10.0"/>
      <color rgb="FF000000"/>
      <name val="Arial"/>
    </font>
    <font>
      <u/>
      <sz val="10.0"/>
      <color rgb="FF0000FF"/>
      <name val="Arial"/>
    </font>
    <font>
      <b/>
      <sz val="10.0"/>
      <color theme="1"/>
      <name val="Arial"/>
    </font>
    <font>
      <u/>
      <sz val="10.0"/>
      <color rgb="FF0000FF"/>
      <name val="Arial"/>
    </font>
    <font>
      <b/>
      <sz val="10.0"/>
      <color theme="1"/>
      <name val="Arial"/>
      <scheme val="minor"/>
    </font>
    <font>
      <u/>
      <sz val="10.0"/>
      <color rgb="FF0000FF"/>
    </font>
    <font>
      <u/>
      <sz val="10.0"/>
      <color rgb="FF0000FF"/>
    </font>
    <font>
      <u/>
      <color rgb="FF1155CC"/>
      <name val="Arial"/>
    </font>
    <font>
      <u/>
      <sz val="10.0"/>
      <color rgb="FF0000FF"/>
      <name val="Arial"/>
    </font>
    <font>
      <u/>
      <sz val="10.0"/>
      <color rgb="FF0000FF"/>
    </font>
    <font>
      <b/>
      <color theme="1"/>
      <name val="Arial"/>
      <scheme val="minor"/>
    </font>
    <font>
      <u/>
      <color rgb="FF1155CC"/>
      <name val="Arial"/>
    </font>
    <font>
      <u/>
      <color rgb="FF1155CC"/>
      <name val="Arial"/>
    </font>
    <font>
      <u/>
      <sz val="10.0"/>
      <color rgb="FF000000"/>
      <name val="Arial"/>
    </font>
    <font>
      <u/>
      <sz val="10.0"/>
      <color rgb="FF0000FF"/>
      <name val="Arial"/>
    </font>
    <font>
      <u/>
      <sz val="10.0"/>
      <color rgb="FF0000FF"/>
    </font>
    <font>
      <u/>
      <sz val="10.0"/>
      <color rgb="FF0000FF"/>
      <name val="Arial"/>
    </font>
    <font>
      <u/>
      <color rgb="FF0000FF"/>
      <name val="Arial"/>
    </font>
    <font>
      <u/>
      <color rgb="FF0000FF"/>
    </font>
    <font>
      <u/>
      <color rgb="FF1155CC"/>
      <name val="Arial"/>
    </font>
    <font>
      <u/>
      <sz val="10.0"/>
      <color rgb="FF000000"/>
      <name val="Arial"/>
    </font>
    <font>
      <b/>
      <u/>
      <sz val="10.0"/>
      <color rgb="FF000000"/>
      <name val="Arial"/>
    </font>
    <font>
      <u/>
      <color rgb="FF0000FF"/>
    </font>
    <font>
      <u/>
      <color rgb="FF0000FF"/>
    </font>
    <font>
      <b/>
      <u/>
      <sz val="10.0"/>
      <color rgb="FF1155CC"/>
      <name val="Arial"/>
    </font>
    <font>
      <u/>
      <sz val="10.0"/>
      <color rgb="FF1155CC"/>
      <name val="Arial"/>
    </font>
    <font>
      <u/>
      <sz val="10.0"/>
      <color rgb="FF1155CC"/>
      <name val="Arial"/>
    </font>
    <font>
      <u/>
      <sz val="10.0"/>
      <color rgb="FF1155CC"/>
      <name val="Arial"/>
    </font>
    <font>
      <color rgb="FF000000"/>
      <name val="Arial"/>
    </font>
    <font>
      <u/>
      <sz val="10.0"/>
      <color rgb="FF000000"/>
      <name val="Arial"/>
    </font>
    <font>
      <u/>
      <sz val="10.0"/>
      <color rgb="FF000000"/>
      <name val="Arial"/>
    </font>
    <font>
      <b/>
      <u/>
      <sz val="10.0"/>
      <color rgb="FF1155CC"/>
      <name val="Arial"/>
    </font>
    <font>
      <u/>
      <color rgb="FF0000FF"/>
    </font>
    <font>
      <u/>
      <sz val="10.0"/>
      <color rgb="FF1155CC"/>
      <name val="Arial"/>
    </font>
    <font>
      <u/>
      <sz val="10.0"/>
      <color rgb="FF1155CC"/>
      <name val="Arial"/>
    </font>
    <font>
      <u/>
      <sz val="10.0"/>
      <color rgb="FF0000FF"/>
      <name val="Arial"/>
    </font>
    <font>
      <u/>
      <sz val="10.0"/>
      <color rgb="FF1155CC"/>
      <name val="Arial"/>
    </font>
    <font>
      <u/>
      <sz val="10.0"/>
      <color theme="1"/>
      <name val="Arial"/>
    </font>
    <font>
      <color rgb="FF000000"/>
      <name val="Arial"/>
      <scheme val="minor"/>
    </font>
    <font>
      <u/>
      <sz val="10.0"/>
      <color rgb="FF000000"/>
      <name val="Arial"/>
    </font>
    <font>
      <u/>
      <sz val="10.0"/>
      <color rgb="FF000000"/>
      <name val="Arial"/>
    </font>
    <font>
      <u/>
      <color rgb="FF1155CC"/>
      <name val="Arial"/>
    </font>
    <font>
      <u/>
      <sz val="10.0"/>
      <color rgb="FF0000FF"/>
    </font>
    <font>
      <b/>
      <u/>
      <sz val="10.0"/>
      <color rgb="FF000000"/>
      <name val="Arial"/>
    </font>
    <font>
      <b/>
      <u/>
      <sz val="10.0"/>
      <color rgb="FF0000FF"/>
      <name val="Arial"/>
    </font>
    <font>
      <u/>
      <sz val="10.0"/>
      <color theme="1"/>
      <name val="Arial"/>
    </font>
    <font>
      <u/>
      <sz val="10.0"/>
      <color rgb="FF000000"/>
      <name val="Arial"/>
    </font>
    <font>
      <u/>
      <sz val="10.0"/>
      <color rgb="FF000000"/>
      <name val="Arial"/>
    </font>
    <font>
      <b/>
      <u/>
      <sz val="10.0"/>
      <color theme="1"/>
      <name val="Arial"/>
    </font>
    <font>
      <u/>
      <sz val="10.0"/>
      <color theme="1"/>
      <name val="Arial"/>
    </font>
    <font>
      <b/>
      <u/>
      <sz val="10.0"/>
      <color rgb="FF0000FF"/>
      <name val="Arial"/>
    </font>
    <font>
      <u/>
      <sz val="10.0"/>
      <color rgb="FF0000FF"/>
      <name val="Arial"/>
    </font>
    <font>
      <b/>
      <u/>
      <sz val="10.0"/>
      <color rgb="FF0000FF"/>
      <name val="Arial"/>
    </font>
    <font>
      <u/>
      <sz val="10.0"/>
      <color rgb="FF000000"/>
      <name val="Arial"/>
    </font>
    <font>
      <b/>
      <u/>
      <sz val="10.0"/>
      <color rgb="FF1155CC"/>
      <name val="Arial"/>
    </font>
    <font>
      <u/>
      <color rgb="FF0000FF"/>
      <name val="Arial"/>
    </font>
    <font>
      <u/>
      <color rgb="FF1155CC"/>
      <name val="Arial"/>
    </font>
    <font>
      <u/>
      <sz val="10.0"/>
      <color rgb="FF0000FF"/>
      <name val="Arial"/>
    </font>
    <font>
      <u/>
      <color rgb="FF1155CC"/>
      <name val="Arial"/>
    </font>
    <font>
      <u/>
      <sz val="10.0"/>
      <color rgb="FF1155CC"/>
      <name val="Arial"/>
    </font>
    <font>
      <u/>
      <color rgb="FF0000FF"/>
      <name val="Arial"/>
    </font>
    <font>
      <u/>
      <sz val="10.0"/>
      <color rgb="FF1155CC"/>
      <name val="Arial"/>
    </font>
    <font>
      <b/>
      <u/>
      <sz val="10.0"/>
      <color rgb="FF1155CC"/>
      <name val="Arial"/>
    </font>
    <font>
      <b/>
      <u/>
      <sz val="10.0"/>
      <color theme="1"/>
      <name val="Arial"/>
    </font>
    <font>
      <b/>
      <u/>
      <sz val="10.0"/>
      <color rgb="FF0000FF"/>
      <name val="Arial"/>
    </font>
    <font>
      <b/>
      <sz val="9.0"/>
      <color theme="1"/>
      <name val="Arial"/>
    </font>
    <font>
      <b/>
      <sz val="9.0"/>
      <color rgb="FF000000"/>
      <name val="Arial"/>
    </font>
    <font>
      <sz val="9.0"/>
      <color theme="1"/>
      <name val="Arial"/>
    </font>
    <font>
      <b/>
      <u/>
      <sz val="9.0"/>
      <color rgb="FF1155CC"/>
      <name val="Arial"/>
    </font>
    <font>
      <b/>
      <u/>
      <sz val="9.0"/>
      <color rgb="FF000000"/>
      <name val="Arial"/>
    </font>
    <font>
      <u/>
      <sz val="9.0"/>
      <color rgb="FF1155CC"/>
      <name val="Arial"/>
    </font>
    <font>
      <u/>
      <sz val="9.0"/>
      <color rgb="FF0000FF"/>
      <name val="Arial"/>
    </font>
    <font>
      <u/>
      <sz val="9.0"/>
      <color theme="1"/>
      <name val="Arial"/>
    </font>
    <font>
      <u/>
      <sz val="9.0"/>
      <color rgb="FF0000FF"/>
      <name val="Arial"/>
    </font>
    <font>
      <b/>
      <u/>
      <sz val="9.0"/>
      <color rgb="FF000000"/>
      <name val="Arial"/>
    </font>
    <font>
      <b/>
      <u/>
      <sz val="9.0"/>
      <color rgb="FF0000FF"/>
      <name val="Arial"/>
    </font>
    <font>
      <b/>
      <u/>
      <sz val="9.0"/>
      <color rgb="FF000000"/>
      <name val="Arial"/>
    </font>
    <font>
      <b/>
      <u/>
      <sz val="9.0"/>
      <color rgb="FF1155CC"/>
      <name val="Arial"/>
    </font>
    <font>
      <b/>
      <u/>
      <sz val="9.0"/>
      <color rgb="FF0000FF"/>
      <name val="Arial"/>
    </font>
    <font>
      <u/>
      <color rgb="FF1155CC"/>
      <name val="Arial"/>
    </font>
    <font>
      <u/>
      <color rgb="FF1155CC"/>
      <name val="Arial"/>
    </font>
    <font>
      <u/>
      <color rgb="FF1155CC"/>
      <name val="Arial"/>
    </font>
    <font>
      <sz val="11.0"/>
      <color theme="1"/>
      <name val="Arial"/>
      <scheme val="minor"/>
    </font>
    <font>
      <u/>
      <sz val="11.0"/>
      <color rgb="FF000000"/>
      <name val="Arial"/>
    </font>
    <font>
      <u/>
      <sz val="11.0"/>
      <color rgb="FF1155CC"/>
      <name val="Arial"/>
    </font>
    <font>
      <u/>
      <sz val="11.0"/>
      <color rgb="FF0000FF"/>
      <name val="Arial"/>
    </font>
    <font>
      <u/>
      <sz val="11.0"/>
      <color rgb="FF000000"/>
      <name val="Arial"/>
    </font>
    <font>
      <u/>
      <sz val="11.0"/>
      <color rgb="FF000000"/>
      <name val="Arial"/>
    </font>
    <font>
      <u/>
      <sz val="11.0"/>
      <color rgb="FF000000"/>
      <name val="Arial"/>
    </font>
    <font>
      <u/>
      <sz val="11.0"/>
      <color rgb="FF1155CC"/>
      <name val="Arial"/>
    </font>
    <font>
      <sz val="11.0"/>
      <color rgb="FF000000"/>
      <name val="Arial"/>
      <scheme val="minor"/>
    </font>
    <font>
      <u/>
      <sz val="11.0"/>
      <color rgb="FF000000"/>
    </font>
    <font>
      <u/>
      <sz val="11.0"/>
      <color rgb="FF000000"/>
      <name val="Arial"/>
    </font>
  </fonts>
  <fills count="8">
    <fill>
      <patternFill patternType="none"/>
    </fill>
    <fill>
      <patternFill patternType="lightGray"/>
    </fill>
    <fill>
      <patternFill patternType="solid">
        <fgColor rgb="FFFFFF00"/>
        <bgColor rgb="FFFFFF00"/>
      </patternFill>
    </fill>
    <fill>
      <patternFill patternType="solid">
        <fgColor rgb="FFFFFFFF"/>
        <bgColor rgb="FFFFFFFF"/>
      </patternFill>
    </fill>
    <fill>
      <patternFill patternType="solid">
        <fgColor rgb="FFD9EAD3"/>
        <bgColor rgb="FFD9EAD3"/>
      </patternFill>
    </fill>
    <fill>
      <patternFill patternType="solid">
        <fgColor rgb="FFFCE5CD"/>
        <bgColor rgb="FFFCE5CD"/>
      </patternFill>
    </fill>
    <fill>
      <patternFill patternType="solid">
        <fgColor rgb="FFF4CCCC"/>
        <bgColor rgb="FFF4CCCC"/>
      </patternFill>
    </fill>
    <fill>
      <patternFill patternType="solid">
        <fgColor rgb="FF00FFFF"/>
        <bgColor rgb="FF00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04">
    <xf borderId="0" fillId="0" fontId="0" numFmtId="0" xfId="0" applyAlignment="1" applyFont="1">
      <alignment readingOrder="0" shrinkToFit="0" vertical="bottom" wrapText="0"/>
    </xf>
    <xf borderId="0" fillId="2" fontId="1" numFmtId="0" xfId="0" applyAlignment="1" applyFill="1" applyFont="1">
      <alignment horizontal="left" readingOrder="0" shrinkToFit="0" wrapText="1"/>
    </xf>
    <xf borderId="1" fillId="3" fontId="2" numFmtId="0" xfId="0" applyAlignment="1" applyBorder="1" applyFill="1" applyFont="1">
      <alignment horizontal="left" readingOrder="0" shrinkToFit="0" wrapText="1"/>
    </xf>
    <xf borderId="1" fillId="3" fontId="2" numFmtId="0" xfId="0" applyAlignment="1" applyBorder="1" applyFont="1">
      <alignment shrinkToFit="0" vertical="bottom" wrapText="1"/>
    </xf>
    <xf borderId="1" fillId="3" fontId="2" numFmtId="0" xfId="0" applyAlignment="1" applyBorder="1" applyFont="1">
      <alignment readingOrder="0" vertical="bottom"/>
    </xf>
    <xf borderId="1" fillId="3" fontId="2" numFmtId="0" xfId="0" applyAlignment="1" applyBorder="1" applyFont="1">
      <alignment vertical="bottom"/>
    </xf>
    <xf borderId="1" fillId="3" fontId="3" numFmtId="0" xfId="0" applyAlignment="1" applyBorder="1" applyFont="1">
      <alignment readingOrder="0" vertical="bottom"/>
    </xf>
    <xf borderId="1" fillId="3" fontId="3" numFmtId="0" xfId="0" applyAlignment="1" applyBorder="1" applyFont="1">
      <alignment vertical="bottom"/>
    </xf>
    <xf borderId="1" fillId="3" fontId="3" numFmtId="0" xfId="0" applyAlignment="1" applyBorder="1" applyFont="1">
      <alignment vertical="bottom"/>
    </xf>
    <xf borderId="1" fillId="3" fontId="2" numFmtId="0" xfId="0" applyAlignment="1" applyBorder="1" applyFont="1">
      <alignment shrinkToFit="0" vertical="bottom" wrapText="1"/>
    </xf>
    <xf borderId="1" fillId="3" fontId="2" numFmtId="0" xfId="0" applyAlignment="1" applyBorder="1" applyFont="1">
      <alignment vertical="bottom"/>
    </xf>
    <xf borderId="1" fillId="3" fontId="4" numFmtId="0" xfId="0" applyAlignment="1" applyBorder="1" applyFont="1">
      <alignment shrinkToFit="0" vertical="bottom" wrapText="1"/>
    </xf>
    <xf borderId="1" fillId="3" fontId="3" numFmtId="0" xfId="0" applyAlignment="1" applyBorder="1" applyFont="1">
      <alignment shrinkToFit="0" vertical="bottom" wrapText="1"/>
    </xf>
    <xf borderId="1" fillId="3" fontId="3" numFmtId="0" xfId="0" applyAlignment="1" applyBorder="1" applyFont="1">
      <alignment readingOrder="0" shrinkToFit="0" vertical="bottom" wrapText="1"/>
    </xf>
    <xf borderId="1" fillId="3" fontId="2" numFmtId="0" xfId="0" applyAlignment="1" applyBorder="1" applyFont="1">
      <alignment vertical="top"/>
    </xf>
    <xf borderId="1" fillId="3" fontId="2" numFmtId="0" xfId="0" applyAlignment="1" applyBorder="1" applyFont="1">
      <alignment readingOrder="0" shrinkToFit="0" vertical="bottom" wrapText="1"/>
    </xf>
    <xf borderId="1" fillId="3" fontId="5" numFmtId="0" xfId="0" applyAlignment="1" applyBorder="1" applyFont="1">
      <alignment vertical="bottom"/>
    </xf>
    <xf borderId="1" fillId="3" fontId="2" numFmtId="0" xfId="0" applyAlignment="1" applyBorder="1" applyFont="1">
      <alignment horizontal="left" readingOrder="0"/>
    </xf>
    <xf borderId="1" fillId="3" fontId="6" numFmtId="0" xfId="0" applyAlignment="1" applyBorder="1" applyFont="1">
      <alignment shrinkToFit="0" vertical="bottom" wrapText="1"/>
    </xf>
    <xf borderId="1" fillId="3" fontId="3" numFmtId="0" xfId="0" applyAlignment="1" applyBorder="1" applyFont="1">
      <alignment shrinkToFit="0" vertical="bottom" wrapText="1"/>
    </xf>
    <xf borderId="1" fillId="3" fontId="7" numFmtId="0" xfId="0" applyAlignment="1" applyBorder="1" applyFont="1">
      <alignment vertical="bottom"/>
    </xf>
    <xf borderId="1" fillId="3" fontId="8" numFmtId="0" xfId="0" applyAlignment="1" applyBorder="1" applyFont="1">
      <alignment shrinkToFit="0" vertical="bottom" wrapText="1"/>
    </xf>
    <xf borderId="1" fillId="3" fontId="9" numFmtId="0" xfId="0" applyAlignment="1" applyBorder="1" applyFont="1">
      <alignment readingOrder="0" vertical="bottom"/>
    </xf>
    <xf borderId="1" fillId="3" fontId="10" numFmtId="0" xfId="0" applyAlignment="1" applyBorder="1" applyFont="1">
      <alignment vertical="bottom"/>
    </xf>
    <xf borderId="0" fillId="3" fontId="2" numFmtId="0" xfId="0" applyAlignment="1" applyFont="1">
      <alignment horizontal="left" readingOrder="0" shrinkToFit="0" wrapText="1"/>
    </xf>
    <xf borderId="1" fillId="2" fontId="11" numFmtId="0" xfId="0" applyAlignment="1" applyBorder="1" applyFont="1">
      <alignment horizontal="left" readingOrder="0" shrinkToFit="0" wrapText="1"/>
    </xf>
    <xf borderId="1" fillId="2" fontId="1" numFmtId="0" xfId="0" applyAlignment="1" applyBorder="1" applyFont="1">
      <alignment horizontal="left" readingOrder="0" shrinkToFit="0" wrapText="1"/>
    </xf>
    <xf borderId="1" fillId="2" fontId="1" numFmtId="0" xfId="0" applyAlignment="1" applyBorder="1" applyFont="1">
      <alignment horizontal="left" readingOrder="0"/>
    </xf>
    <xf borderId="0" fillId="2" fontId="2" numFmtId="0" xfId="0" applyAlignment="1" applyFont="1">
      <alignment horizontal="left"/>
    </xf>
    <xf borderId="0" fillId="3" fontId="3" numFmtId="0" xfId="0" applyAlignment="1" applyFont="1">
      <alignment vertical="bottom"/>
    </xf>
    <xf borderId="0" fillId="3" fontId="2" numFmtId="0" xfId="0" applyAlignment="1" applyFont="1">
      <alignment readingOrder="0" shrinkToFit="0" vertical="bottom" wrapText="0"/>
    </xf>
    <xf borderId="1" fillId="3" fontId="2" numFmtId="0" xfId="0" applyAlignment="1" applyBorder="1" applyFont="1">
      <alignment readingOrder="0" shrinkToFit="0" vertical="bottom" wrapText="0"/>
    </xf>
    <xf borderId="0" fillId="3" fontId="12" numFmtId="0" xfId="0" applyAlignment="1" applyFont="1">
      <alignment horizontal="left" readingOrder="0" shrinkToFit="0" wrapText="1"/>
    </xf>
    <xf borderId="0" fillId="3" fontId="2" numFmtId="0" xfId="0" applyAlignment="1" applyFont="1">
      <alignment horizontal="left"/>
    </xf>
    <xf borderId="1" fillId="3" fontId="13" numFmtId="0" xfId="0" applyAlignment="1" applyBorder="1" applyFont="1">
      <alignment horizontal="left" readingOrder="0" shrinkToFit="0" wrapText="1"/>
    </xf>
    <xf borderId="1" fillId="3" fontId="2" numFmtId="0" xfId="0" applyAlignment="1" applyBorder="1" applyFont="1">
      <alignment horizontal="left"/>
    </xf>
    <xf borderId="1" fillId="3" fontId="14" numFmtId="0" xfId="0" applyAlignment="1" applyBorder="1" applyFont="1">
      <alignment horizontal="left" readingOrder="0"/>
    </xf>
    <xf borderId="1" fillId="3" fontId="15" numFmtId="0" xfId="0" applyAlignment="1" applyBorder="1" applyFont="1">
      <alignment vertical="bottom"/>
    </xf>
    <xf borderId="0" fillId="3" fontId="15" numFmtId="0" xfId="0" applyAlignment="1" applyFont="1">
      <alignment vertical="bottom"/>
    </xf>
    <xf borderId="0" fillId="3" fontId="3" numFmtId="0" xfId="0" applyAlignment="1" applyFont="1">
      <alignment shrinkToFit="0" vertical="bottom" wrapText="1"/>
    </xf>
    <xf borderId="0" fillId="3" fontId="3" numFmtId="0" xfId="0" applyAlignment="1" applyFont="1">
      <alignment vertical="bottom"/>
    </xf>
    <xf borderId="1" fillId="3" fontId="2" numFmtId="0" xfId="0" applyAlignment="1" applyBorder="1" applyFont="1">
      <alignment shrinkToFit="0" vertical="bottom" wrapText="0"/>
    </xf>
    <xf borderId="1" fillId="3" fontId="2" numFmtId="0" xfId="0" applyAlignment="1" applyBorder="1" applyFont="1">
      <alignment readingOrder="0" shrinkToFit="0" wrapText="0"/>
    </xf>
    <xf borderId="1" fillId="3" fontId="2" numFmtId="0" xfId="0" applyAlignment="1" applyBorder="1" applyFont="1">
      <alignment shrinkToFit="0" vertical="bottom" wrapText="0"/>
    </xf>
    <xf borderId="0" fillId="3" fontId="2" numFmtId="0" xfId="0" applyAlignment="1" applyFont="1">
      <alignment vertical="bottom"/>
    </xf>
    <xf borderId="1" fillId="3" fontId="3" numFmtId="0" xfId="0" applyAlignment="1" applyBorder="1" applyFont="1">
      <alignment shrinkToFit="0" vertical="bottom" wrapText="0"/>
    </xf>
    <xf borderId="1" fillId="3" fontId="16" numFmtId="0" xfId="0" applyAlignment="1" applyBorder="1" applyFont="1">
      <alignment vertical="bottom"/>
    </xf>
    <xf borderId="0" fillId="3" fontId="16" numFmtId="0" xfId="0" applyAlignment="1" applyFont="1">
      <alignment vertical="bottom"/>
    </xf>
    <xf borderId="1" fillId="3" fontId="3" numFmtId="0" xfId="0" applyAlignment="1" applyBorder="1" applyFont="1">
      <alignment shrinkToFit="0" vertical="bottom" wrapText="0"/>
    </xf>
    <xf borderId="1" fillId="3" fontId="2" numFmtId="0" xfId="0" applyAlignment="1" applyBorder="1" applyFont="1">
      <alignment horizontal="left" shrinkToFit="0" vertical="bottom" wrapText="0"/>
    </xf>
    <xf borderId="0" fillId="3" fontId="2" numFmtId="0" xfId="0" applyAlignment="1" applyFont="1">
      <alignment shrinkToFit="0" vertical="bottom" wrapText="0"/>
    </xf>
    <xf borderId="1" fillId="3" fontId="3" numFmtId="3" xfId="0" applyAlignment="1" applyBorder="1" applyFont="1" applyNumberFormat="1">
      <alignment shrinkToFit="0" vertical="bottom" wrapText="0"/>
    </xf>
    <xf borderId="1" fillId="3" fontId="17" numFmtId="0" xfId="0" applyAlignment="1" applyBorder="1" applyFont="1">
      <alignment readingOrder="0" vertical="bottom"/>
    </xf>
    <xf borderId="1" fillId="3" fontId="18" numFmtId="0" xfId="0" applyAlignment="1" applyBorder="1" applyFont="1">
      <alignment readingOrder="0" shrinkToFit="0" vertical="bottom" wrapText="1"/>
    </xf>
    <xf borderId="1" fillId="3" fontId="19" numFmtId="0" xfId="0" applyAlignment="1" applyBorder="1" applyFont="1">
      <alignment shrinkToFit="0" vertical="bottom" wrapText="1"/>
    </xf>
    <xf borderId="1" fillId="3" fontId="2" numFmtId="0" xfId="0" applyAlignment="1" applyBorder="1" applyFont="1">
      <alignment horizontal="left" shrinkToFit="0" wrapText="1"/>
    </xf>
    <xf borderId="1" fillId="3" fontId="20" numFmtId="0" xfId="0" applyAlignment="1" applyBorder="1" applyFont="1">
      <alignment readingOrder="0" shrinkToFit="0" vertical="bottom" wrapText="1"/>
    </xf>
    <xf borderId="1" fillId="3" fontId="3" numFmtId="0" xfId="0" applyAlignment="1" applyBorder="1" applyFont="1">
      <alignment horizontal="left" readingOrder="0" vertical="bottom"/>
    </xf>
    <xf borderId="1" fillId="3" fontId="21" numFmtId="0" xfId="0" applyAlignment="1" applyBorder="1" applyFont="1">
      <alignment horizontal="left"/>
    </xf>
    <xf borderId="1" fillId="3" fontId="22" numFmtId="0" xfId="0" applyAlignment="1" applyBorder="1" applyFont="1">
      <alignment readingOrder="0" shrinkToFit="0" vertical="bottom" wrapText="1"/>
    </xf>
    <xf borderId="0" fillId="3" fontId="2" numFmtId="0" xfId="0" applyAlignment="1" applyFont="1">
      <alignment horizontal="left" shrinkToFit="0" wrapText="1"/>
    </xf>
    <xf borderId="1" fillId="3" fontId="2" numFmtId="0" xfId="0" applyAlignment="1" applyBorder="1" applyFont="1">
      <alignment readingOrder="0" shrinkToFit="0" vertical="bottom" wrapText="1"/>
    </xf>
    <xf borderId="1" fillId="4" fontId="3" numFmtId="0" xfId="0" applyAlignment="1" applyBorder="1" applyFill="1" applyFont="1">
      <alignment vertical="bottom"/>
    </xf>
    <xf borderId="1" fillId="4" fontId="2" numFmtId="0" xfId="0" applyAlignment="1" applyBorder="1" applyFont="1">
      <alignment horizontal="left" readingOrder="0" shrinkToFit="0" wrapText="1"/>
    </xf>
    <xf borderId="1" fillId="4" fontId="2" numFmtId="0" xfId="0" applyAlignment="1" applyBorder="1" applyFont="1">
      <alignment readingOrder="0" shrinkToFit="0" wrapText="0"/>
    </xf>
    <xf borderId="1" fillId="4" fontId="2" numFmtId="0" xfId="0" applyAlignment="1" applyBorder="1" applyFont="1">
      <alignment readingOrder="0" shrinkToFit="0" vertical="bottom" wrapText="0"/>
    </xf>
    <xf borderId="1" fillId="4" fontId="23" numFmtId="0" xfId="0" applyAlignment="1" applyBorder="1" applyFont="1">
      <alignment horizontal="left" readingOrder="0"/>
    </xf>
    <xf borderId="1" fillId="4" fontId="15" numFmtId="0" xfId="0" applyAlignment="1" applyBorder="1" applyFont="1">
      <alignment vertical="bottom"/>
    </xf>
    <xf borderId="0" fillId="4" fontId="15" numFmtId="0" xfId="0" applyAlignment="1" applyFont="1">
      <alignment vertical="bottom"/>
    </xf>
    <xf borderId="1" fillId="4" fontId="3" numFmtId="0" xfId="0" applyAlignment="1" applyBorder="1" applyFont="1">
      <alignment vertical="bottom"/>
    </xf>
    <xf borderId="0" fillId="4" fontId="3" numFmtId="0" xfId="0" applyAlignment="1" applyFont="1">
      <alignment vertical="bottom"/>
    </xf>
    <xf borderId="1" fillId="4" fontId="2" numFmtId="0" xfId="0" applyAlignment="1" applyBorder="1" applyFont="1">
      <alignment shrinkToFit="0" vertical="bottom" wrapText="1"/>
    </xf>
    <xf borderId="1" fillId="4" fontId="2" numFmtId="0" xfId="0" applyAlignment="1" applyBorder="1" applyFont="1">
      <alignment vertical="bottom"/>
    </xf>
    <xf borderId="1" fillId="4" fontId="24" numFmtId="0" xfId="0" applyAlignment="1" applyBorder="1" applyFont="1">
      <alignment vertical="bottom"/>
    </xf>
    <xf borderId="1" fillId="4" fontId="25" numFmtId="0" xfId="0" applyAlignment="1" applyBorder="1" applyFont="1">
      <alignment readingOrder="0" vertical="bottom"/>
    </xf>
    <xf borderId="1" fillId="4" fontId="2" numFmtId="0" xfId="0" applyAlignment="1" applyBorder="1" applyFont="1">
      <alignment shrinkToFit="0" vertical="bottom" wrapText="0"/>
    </xf>
    <xf borderId="1" fillId="4" fontId="2" numFmtId="0" xfId="0" applyAlignment="1" applyBorder="1" applyFont="1">
      <alignment horizontal="left"/>
    </xf>
    <xf borderId="0" fillId="4" fontId="2" numFmtId="0" xfId="0" applyAlignment="1" applyFont="1">
      <alignment horizontal="left"/>
    </xf>
    <xf borderId="1" fillId="4" fontId="26" numFmtId="0" xfId="0" applyAlignment="1" applyBorder="1" applyFont="1">
      <alignment horizontal="left" readingOrder="0" shrinkToFit="0" wrapText="1"/>
    </xf>
    <xf borderId="1" fillId="4" fontId="3" numFmtId="0" xfId="0" applyAlignment="1" applyBorder="1" applyFont="1">
      <alignment readingOrder="0" vertical="bottom"/>
    </xf>
    <xf borderId="1" fillId="4" fontId="2" numFmtId="0" xfId="0" applyAlignment="1" applyBorder="1" applyFont="1">
      <alignment shrinkToFit="0" vertical="bottom" wrapText="0"/>
    </xf>
    <xf borderId="1" fillId="4" fontId="3" numFmtId="0" xfId="0" applyAlignment="1" applyBorder="1" applyFont="1">
      <alignment shrinkToFit="0" vertical="bottom" wrapText="0"/>
    </xf>
    <xf borderId="1" fillId="4" fontId="3" numFmtId="0" xfId="0" applyAlignment="1" applyBorder="1" applyFont="1">
      <alignment shrinkToFit="0" vertical="bottom" wrapText="1"/>
    </xf>
    <xf borderId="1" fillId="4" fontId="2" numFmtId="0" xfId="0" applyAlignment="1" applyBorder="1" applyFont="1">
      <alignment horizontal="left" readingOrder="0"/>
    </xf>
    <xf borderId="1" fillId="5" fontId="3" numFmtId="0" xfId="0" applyAlignment="1" applyBorder="1" applyFill="1" applyFont="1">
      <alignment readingOrder="0" vertical="bottom"/>
    </xf>
    <xf borderId="1" fillId="5" fontId="3" numFmtId="0" xfId="0" applyAlignment="1" applyBorder="1" applyFont="1">
      <alignment shrinkToFit="0" vertical="bottom" wrapText="1"/>
    </xf>
    <xf borderId="1" fillId="5" fontId="2" numFmtId="0" xfId="0" applyAlignment="1" applyBorder="1" applyFont="1">
      <alignment readingOrder="0" shrinkToFit="0" wrapText="0"/>
    </xf>
    <xf borderId="1" fillId="5" fontId="3" numFmtId="0" xfId="0" applyAlignment="1" applyBorder="1" applyFont="1">
      <alignment vertical="bottom"/>
    </xf>
    <xf borderId="1" fillId="5" fontId="2" numFmtId="0" xfId="0" applyAlignment="1" applyBorder="1" applyFont="1">
      <alignment shrinkToFit="0" vertical="bottom" wrapText="0"/>
    </xf>
    <xf borderId="1" fillId="5" fontId="2" numFmtId="0" xfId="0" applyAlignment="1" applyBorder="1" applyFont="1">
      <alignment horizontal="left" readingOrder="0" shrinkToFit="0" wrapText="1"/>
    </xf>
    <xf borderId="1" fillId="5" fontId="3" numFmtId="0" xfId="0" applyAlignment="1" applyBorder="1" applyFont="1">
      <alignment vertical="bottom"/>
    </xf>
    <xf borderId="0" fillId="5" fontId="3" numFmtId="0" xfId="0" applyAlignment="1" applyFont="1">
      <alignment vertical="bottom"/>
    </xf>
    <xf borderId="1" fillId="5" fontId="27" numFmtId="0" xfId="0" applyAlignment="1" applyBorder="1" applyFont="1">
      <alignment horizontal="left" readingOrder="0"/>
    </xf>
    <xf borderId="1" fillId="5" fontId="2" numFmtId="0" xfId="0" applyAlignment="1" applyBorder="1" applyFont="1">
      <alignment horizontal="left"/>
    </xf>
    <xf borderId="0" fillId="5" fontId="2" numFmtId="0" xfId="0" applyAlignment="1" applyFont="1">
      <alignment horizontal="left"/>
    </xf>
    <xf borderId="1" fillId="4" fontId="2" numFmtId="0" xfId="0" applyAlignment="1" applyBorder="1" applyFont="1">
      <alignment shrinkToFit="0" vertical="bottom" wrapText="1"/>
    </xf>
    <xf borderId="1" fillId="4" fontId="2" numFmtId="0" xfId="0" applyAlignment="1" applyBorder="1" applyFont="1">
      <alignment vertical="bottom"/>
    </xf>
    <xf borderId="1" fillId="4" fontId="28" numFmtId="0" xfId="0" applyAlignment="1" applyBorder="1" applyFont="1">
      <alignment shrinkToFit="0" vertical="bottom" wrapText="1"/>
    </xf>
    <xf borderId="0" fillId="4" fontId="2" numFmtId="0" xfId="0" applyAlignment="1" applyFont="1">
      <alignment vertical="bottom"/>
    </xf>
    <xf borderId="1" fillId="4" fontId="3" numFmtId="0" xfId="0" applyAlignment="1" applyBorder="1" applyFont="1">
      <alignment shrinkToFit="0" vertical="bottom" wrapText="0"/>
    </xf>
    <xf borderId="1" fillId="5" fontId="3" numFmtId="0" xfId="0" applyAlignment="1" applyBorder="1" applyFont="1">
      <alignment shrinkToFit="0" vertical="bottom" wrapText="0"/>
    </xf>
    <xf borderId="1" fillId="4" fontId="2" numFmtId="0" xfId="0" applyAlignment="1" applyBorder="1" applyFont="1">
      <alignment readingOrder="0" vertical="bottom"/>
    </xf>
    <xf borderId="1" fillId="6" fontId="3" numFmtId="0" xfId="0" applyAlignment="1" applyBorder="1" applyFill="1" applyFont="1">
      <alignment vertical="bottom"/>
    </xf>
    <xf borderId="1" fillId="6" fontId="2" numFmtId="0" xfId="0" applyAlignment="1" applyBorder="1" applyFont="1">
      <alignment horizontal="left" readingOrder="0" shrinkToFit="0" wrapText="1"/>
    </xf>
    <xf borderId="1" fillId="6" fontId="2" numFmtId="0" xfId="0" applyAlignment="1" applyBorder="1" applyFont="1">
      <alignment readingOrder="0" shrinkToFit="0" vertical="bottom" wrapText="0"/>
    </xf>
    <xf borderId="1" fillId="6" fontId="29" numFmtId="0" xfId="0" applyAlignment="1" applyBorder="1" applyFont="1">
      <alignment horizontal="left" readingOrder="0"/>
    </xf>
    <xf borderId="1" fillId="6" fontId="2" numFmtId="0" xfId="0" applyAlignment="1" applyBorder="1" applyFont="1">
      <alignment vertical="bottom"/>
    </xf>
    <xf borderId="0" fillId="6" fontId="2" numFmtId="0" xfId="0" applyAlignment="1" applyFont="1">
      <alignment vertical="bottom"/>
    </xf>
    <xf borderId="1" fillId="4" fontId="3" numFmtId="0" xfId="0" applyAlignment="1" applyBorder="1" applyFont="1">
      <alignment shrinkToFit="0" vertical="bottom" wrapText="1"/>
    </xf>
    <xf borderId="0" fillId="4" fontId="3" numFmtId="0" xfId="0" applyAlignment="1" applyFont="1">
      <alignment shrinkToFit="0" vertical="bottom" wrapText="1"/>
    </xf>
    <xf borderId="1" fillId="5" fontId="2" numFmtId="0" xfId="0" applyAlignment="1" applyBorder="1" applyFont="1">
      <alignment readingOrder="0" shrinkToFit="0" vertical="bottom" wrapText="0"/>
    </xf>
    <xf borderId="1" fillId="5" fontId="15" numFmtId="0" xfId="0" applyAlignment="1" applyBorder="1" applyFont="1">
      <alignment vertical="bottom"/>
    </xf>
    <xf borderId="0" fillId="5" fontId="15" numFmtId="0" xfId="0" applyAlignment="1" applyFont="1">
      <alignment vertical="bottom"/>
    </xf>
    <xf borderId="1" fillId="4" fontId="3" numFmtId="0" xfId="0" applyAlignment="1" applyBorder="1" applyFont="1">
      <alignment readingOrder="0" shrinkToFit="0" vertical="bottom" wrapText="1"/>
    </xf>
    <xf borderId="1" fillId="3" fontId="30" numFmtId="0" xfId="0" applyAlignment="1" applyBorder="1" applyFont="1">
      <alignment readingOrder="0" vertical="bottom"/>
    </xf>
    <xf borderId="1" fillId="3" fontId="21" numFmtId="0" xfId="0" applyBorder="1" applyFont="1"/>
    <xf borderId="0" fillId="3" fontId="21" numFmtId="0" xfId="0" applyAlignment="1" applyFont="1">
      <alignment horizontal="left"/>
    </xf>
    <xf borderId="1" fillId="3" fontId="3" numFmtId="0" xfId="0" applyAlignment="1" applyBorder="1" applyFont="1">
      <alignment horizontal="left" vertical="bottom"/>
    </xf>
    <xf borderId="1" fillId="3" fontId="3" numFmtId="0" xfId="0" applyAlignment="1" applyBorder="1" applyFont="1">
      <alignment readingOrder="0"/>
    </xf>
    <xf borderId="1" fillId="3" fontId="31" numFmtId="0" xfId="0" applyAlignment="1" applyBorder="1" applyFont="1">
      <alignment shrinkToFit="0" vertical="bottom" wrapText="1"/>
    </xf>
    <xf borderId="1" fillId="3" fontId="3" numFmtId="0" xfId="0" applyAlignment="1" applyBorder="1" applyFont="1">
      <alignment readingOrder="0" shrinkToFit="0" vertical="bottom" wrapText="1"/>
    </xf>
    <xf borderId="1" fillId="3" fontId="32" numFmtId="0" xfId="0" applyAlignment="1" applyBorder="1" applyFont="1">
      <alignment readingOrder="0" shrinkToFit="0" vertical="bottom" wrapText="1"/>
    </xf>
    <xf borderId="0" fillId="3" fontId="2" numFmtId="0" xfId="0" applyAlignment="1" applyFont="1">
      <alignment shrinkToFit="0" vertical="bottom" wrapText="1"/>
    </xf>
    <xf borderId="1" fillId="3" fontId="15" numFmtId="0" xfId="0" applyAlignment="1" applyBorder="1" applyFont="1">
      <alignment readingOrder="0" vertical="bottom"/>
    </xf>
    <xf borderId="1" fillId="3" fontId="15" numFmtId="0" xfId="0" applyAlignment="1" applyBorder="1" applyFont="1">
      <alignment vertical="bottom"/>
    </xf>
    <xf borderId="1" fillId="3" fontId="33" numFmtId="3" xfId="0" applyAlignment="1" applyBorder="1" applyFont="1" applyNumberFormat="1">
      <alignment vertical="bottom"/>
    </xf>
    <xf borderId="1" fillId="3" fontId="34" numFmtId="0" xfId="0" applyAlignment="1" applyBorder="1" applyFont="1">
      <alignment shrinkToFit="0" vertical="bottom" wrapText="1"/>
    </xf>
    <xf borderId="1" fillId="3" fontId="15" numFmtId="3" xfId="0" applyAlignment="1" applyBorder="1" applyFont="1" applyNumberFormat="1">
      <alignment vertical="bottom"/>
    </xf>
    <xf borderId="1" fillId="3" fontId="35" numFmtId="0" xfId="0" applyAlignment="1" applyBorder="1" applyFont="1">
      <alignment vertical="bottom"/>
    </xf>
    <xf borderId="1" fillId="3" fontId="15" numFmtId="0" xfId="0" applyAlignment="1" applyBorder="1" applyFont="1">
      <alignment shrinkToFit="0" vertical="bottom" wrapText="1"/>
    </xf>
    <xf borderId="1" fillId="3" fontId="15" numFmtId="0" xfId="0" applyAlignment="1" applyBorder="1" applyFont="1">
      <alignment shrinkToFit="0" vertical="bottom" wrapText="0"/>
    </xf>
    <xf borderId="1" fillId="3" fontId="36" numFmtId="0" xfId="0" applyAlignment="1" applyBorder="1" applyFont="1">
      <alignment horizontal="left" readingOrder="0" shrinkToFit="0" wrapText="1"/>
    </xf>
    <xf borderId="1" fillId="3" fontId="3" numFmtId="0" xfId="0" applyAlignment="1" applyBorder="1" applyFont="1">
      <alignment readingOrder="0" shrinkToFit="0" vertical="bottom" wrapText="0"/>
    </xf>
    <xf borderId="0" fillId="3" fontId="2" numFmtId="0" xfId="0" applyAlignment="1" applyFont="1">
      <alignment vertical="bottom"/>
    </xf>
    <xf borderId="1" fillId="3" fontId="2" numFmtId="0" xfId="0" applyAlignment="1" applyBorder="1" applyFont="1">
      <alignment readingOrder="0" shrinkToFit="0" vertical="bottom" wrapText="1"/>
    </xf>
    <xf borderId="1" fillId="3" fontId="2" numFmtId="0" xfId="0" applyAlignment="1" applyBorder="1" applyFont="1">
      <alignment horizontal="left" readingOrder="0" shrinkToFit="0" wrapText="1"/>
    </xf>
    <xf borderId="1" fillId="3" fontId="37" numFmtId="0" xfId="0" applyAlignment="1" applyBorder="1" applyFont="1">
      <alignment vertical="bottom"/>
    </xf>
    <xf borderId="1" fillId="3" fontId="38" numFmtId="0" xfId="0" applyAlignment="1" applyBorder="1" applyFont="1">
      <alignment horizontal="left" readingOrder="0" shrinkToFit="0" wrapText="1"/>
    </xf>
    <xf borderId="1" fillId="2" fontId="16" numFmtId="0" xfId="0" applyAlignment="1" applyBorder="1" applyFont="1">
      <alignment shrinkToFit="0" vertical="bottom" wrapText="1"/>
    </xf>
    <xf borderId="1" fillId="2" fontId="16" numFmtId="0" xfId="0" applyAlignment="1" applyBorder="1" applyFont="1">
      <alignment readingOrder="0" shrinkToFit="0" vertical="bottom" wrapText="1"/>
    </xf>
    <xf borderId="1" fillId="2" fontId="1" numFmtId="0" xfId="0" applyAlignment="1" applyBorder="1" applyFont="1">
      <alignment readingOrder="0" shrinkToFit="0" wrapText="1"/>
    </xf>
    <xf borderId="1" fillId="0" fontId="15" numFmtId="0" xfId="0" applyAlignment="1" applyBorder="1" applyFont="1">
      <alignment shrinkToFit="0" vertical="bottom" wrapText="1"/>
    </xf>
    <xf borderId="1" fillId="0" fontId="39" numFmtId="0" xfId="0" applyAlignment="1" applyBorder="1" applyFont="1">
      <alignment shrinkToFit="0" vertical="bottom" wrapText="1"/>
    </xf>
    <xf borderId="1" fillId="0" fontId="40" numFmtId="0" xfId="0" applyAlignment="1" applyBorder="1" applyFont="1">
      <alignment readingOrder="0" shrinkToFit="0" vertical="bottom" wrapText="1"/>
    </xf>
    <xf borderId="1" fillId="0" fontId="15" numFmtId="0" xfId="0" applyAlignment="1" applyBorder="1" applyFont="1">
      <alignment shrinkToFit="0" vertical="bottom" wrapText="1"/>
    </xf>
    <xf borderId="1" fillId="0" fontId="15" numFmtId="0" xfId="0" applyAlignment="1" applyBorder="1" applyFont="1">
      <alignment readingOrder="0" shrinkToFit="0" vertical="bottom" wrapText="1"/>
    </xf>
    <xf borderId="0" fillId="0" fontId="41" numFmtId="0" xfId="0" applyAlignment="1" applyFont="1">
      <alignment readingOrder="0" shrinkToFit="0" wrapText="1"/>
    </xf>
    <xf borderId="0" fillId="0" fontId="41" numFmtId="0" xfId="0" applyAlignment="1" applyFont="1">
      <alignment shrinkToFit="0" wrapText="1"/>
    </xf>
    <xf borderId="0" fillId="0" fontId="42" numFmtId="0" xfId="0" applyAlignment="1" applyFont="1">
      <alignment readingOrder="0" shrinkToFit="0" wrapText="1"/>
    </xf>
    <xf borderId="0" fillId="0" fontId="43" numFmtId="0" xfId="0" applyAlignment="1" applyFont="1">
      <alignment readingOrder="0" shrinkToFit="0" wrapText="1"/>
    </xf>
    <xf borderId="1" fillId="2" fontId="1" numFmtId="0" xfId="0" applyAlignment="1" applyBorder="1" applyFont="1">
      <alignment readingOrder="0" shrinkToFit="0" vertical="bottom" wrapText="1"/>
    </xf>
    <xf borderId="1" fillId="2" fontId="1" numFmtId="0" xfId="0" applyAlignment="1" applyBorder="1" applyFont="1">
      <alignment shrinkToFit="0" wrapText="1"/>
    </xf>
    <xf borderId="1" fillId="2" fontId="1" numFmtId="0" xfId="0" applyAlignment="1" applyBorder="1" applyFont="1">
      <alignment readingOrder="0"/>
    </xf>
    <xf borderId="1" fillId="4" fontId="44" numFmtId="0" xfId="0" applyAlignment="1" applyBorder="1" applyFont="1">
      <alignment shrinkToFit="0" vertical="bottom" wrapText="1"/>
    </xf>
    <xf borderId="1" fillId="4" fontId="2" numFmtId="0" xfId="0" applyAlignment="1" applyBorder="1" applyFont="1">
      <alignment readingOrder="0" shrinkToFit="0" vertical="bottom" wrapText="1"/>
    </xf>
    <xf borderId="1" fillId="4" fontId="45" numFmtId="0" xfId="0" applyAlignment="1" applyBorder="1" applyFont="1">
      <alignment readingOrder="0" shrinkToFit="0" vertical="bottom" wrapText="1"/>
    </xf>
    <xf borderId="1" fillId="4" fontId="2" numFmtId="0" xfId="0" applyAlignment="1" applyBorder="1" applyFont="1">
      <alignment horizontal="left" readingOrder="0" vertical="bottom"/>
    </xf>
    <xf borderId="1" fillId="4" fontId="46" numFmtId="0" xfId="0" applyAlignment="1" applyBorder="1" applyFont="1">
      <alignment vertical="bottom"/>
    </xf>
    <xf borderId="1" fillId="4" fontId="3" numFmtId="0" xfId="0" applyAlignment="1" applyBorder="1" applyFont="1">
      <alignment horizontal="left" readingOrder="0" shrinkToFit="0" vertical="bottom" wrapText="1"/>
    </xf>
    <xf borderId="1" fillId="4" fontId="47" numFmtId="0" xfId="0" applyAlignment="1" applyBorder="1" applyFont="1">
      <alignment horizontal="left" readingOrder="0" shrinkToFit="0" vertical="bottom" wrapText="1"/>
    </xf>
    <xf borderId="1" fillId="4" fontId="3" numFmtId="0" xfId="0" applyAlignment="1" applyBorder="1" applyFont="1">
      <alignment readingOrder="0" shrinkToFit="0" vertical="bottom" wrapText="0"/>
    </xf>
    <xf borderId="1" fillId="4" fontId="3" numFmtId="3" xfId="0" applyAlignment="1" applyBorder="1" applyFont="1" applyNumberFormat="1">
      <alignment vertical="bottom"/>
    </xf>
    <xf borderId="1" fillId="4" fontId="3" numFmtId="0" xfId="0" applyAlignment="1" applyBorder="1" applyFont="1">
      <alignment horizontal="left" shrinkToFit="0" vertical="bottom" wrapText="0"/>
    </xf>
    <xf borderId="1" fillId="4" fontId="21" numFmtId="0" xfId="0" applyAlignment="1" applyBorder="1" applyFont="1">
      <alignment readingOrder="0"/>
    </xf>
    <xf borderId="1" fillId="4" fontId="48" numFmtId="0" xfId="0" applyAlignment="1" applyBorder="1" applyFont="1">
      <alignment readingOrder="0"/>
    </xf>
    <xf borderId="1" fillId="4" fontId="15" numFmtId="0" xfId="0" applyAlignment="1" applyBorder="1" applyFont="1">
      <alignment shrinkToFit="0" vertical="bottom" wrapText="1"/>
    </xf>
    <xf borderId="1" fillId="4" fontId="21" numFmtId="0" xfId="0" applyAlignment="1" applyBorder="1" applyFont="1">
      <alignment readingOrder="0" shrinkToFit="0" wrapText="1"/>
    </xf>
    <xf borderId="1" fillId="4" fontId="49" numFmtId="0" xfId="0" applyAlignment="1" applyBorder="1" applyFont="1">
      <alignment readingOrder="0" shrinkToFit="0" wrapText="1"/>
    </xf>
    <xf borderId="1" fillId="4" fontId="21" numFmtId="0" xfId="0" applyBorder="1" applyFont="1"/>
    <xf borderId="1" fillId="4" fontId="50" numFmtId="3" xfId="0" applyAlignment="1" applyBorder="1" applyFont="1" applyNumberFormat="1">
      <alignment readingOrder="0"/>
    </xf>
    <xf borderId="1" fillId="4" fontId="21" numFmtId="3" xfId="0" applyBorder="1" applyFont="1" applyNumberFormat="1"/>
    <xf borderId="1" fillId="4" fontId="15" numFmtId="0" xfId="0" applyAlignment="1" applyBorder="1" applyFont="1">
      <alignment shrinkToFit="0" vertical="bottom" wrapText="1"/>
    </xf>
    <xf borderId="1" fillId="4" fontId="16" numFmtId="0" xfId="0" applyAlignment="1" applyBorder="1" applyFont="1">
      <alignment shrinkToFit="0" vertical="bottom" wrapText="1"/>
    </xf>
    <xf borderId="1" fillId="4" fontId="51" numFmtId="0" xfId="0" applyAlignment="1" applyBorder="1" applyFont="1">
      <alignment shrinkToFit="0" vertical="bottom" wrapText="1"/>
    </xf>
    <xf borderId="1" fillId="4" fontId="41" numFmtId="0" xfId="0" applyBorder="1" applyFont="1"/>
    <xf borderId="1" fillId="4" fontId="1" numFmtId="0" xfId="0" applyAlignment="1" applyBorder="1" applyFont="1">
      <alignment readingOrder="0" shrinkToFit="0" vertical="bottom" wrapText="1"/>
    </xf>
    <xf borderId="1" fillId="4" fontId="52" numFmtId="0" xfId="0" applyAlignment="1" applyBorder="1" applyFont="1">
      <alignment readingOrder="0" shrinkToFit="0" wrapText="1"/>
    </xf>
    <xf borderId="1" fillId="4" fontId="2" numFmtId="0" xfId="0" applyBorder="1" applyFont="1"/>
    <xf borderId="1" fillId="4" fontId="2" numFmtId="0" xfId="0" applyAlignment="1" applyBorder="1" applyFont="1">
      <alignment shrinkToFit="0" wrapText="1"/>
    </xf>
    <xf borderId="1" fillId="4" fontId="2" numFmtId="0" xfId="0" applyAlignment="1" applyBorder="1" applyFont="1">
      <alignment horizontal="left"/>
    </xf>
    <xf borderId="1" fillId="4" fontId="2" numFmtId="0" xfId="0" applyAlignment="1" applyBorder="1" applyFont="1">
      <alignment readingOrder="0" shrinkToFit="0" wrapText="1"/>
    </xf>
    <xf borderId="1" fillId="4" fontId="15" numFmtId="0" xfId="0" applyAlignment="1" applyBorder="1" applyFont="1">
      <alignment readingOrder="0" shrinkToFit="0" vertical="bottom" wrapText="1"/>
    </xf>
    <xf borderId="1" fillId="4" fontId="41" numFmtId="0" xfId="0" applyAlignment="1" applyBorder="1" applyFont="1">
      <alignment readingOrder="0"/>
    </xf>
    <xf borderId="1" fillId="4" fontId="53" numFmtId="3" xfId="0" applyAlignment="1" applyBorder="1" applyFont="1" applyNumberFormat="1">
      <alignment readingOrder="0"/>
    </xf>
    <xf borderId="1" fillId="0" fontId="15" numFmtId="0" xfId="0" applyAlignment="1" applyBorder="1" applyFont="1">
      <alignment vertical="bottom"/>
    </xf>
    <xf borderId="1" fillId="4" fontId="54" numFmtId="0" xfId="0" applyAlignment="1" applyBorder="1" applyFont="1">
      <alignment readingOrder="0" shrinkToFit="0" wrapText="1"/>
    </xf>
    <xf borderId="1" fillId="4" fontId="41" numFmtId="0" xfId="0" applyAlignment="1" applyBorder="1" applyFont="1">
      <alignment readingOrder="0" shrinkToFit="0" wrapText="1"/>
    </xf>
    <xf borderId="1" fillId="4" fontId="55" numFmtId="0" xfId="0" applyAlignment="1" applyBorder="1" applyFont="1">
      <alignment shrinkToFit="0" vertical="bottom" wrapText="1"/>
    </xf>
    <xf borderId="1" fillId="4" fontId="41" numFmtId="0" xfId="0" applyAlignment="1" applyBorder="1" applyFont="1">
      <alignment shrinkToFit="0" wrapText="1"/>
    </xf>
    <xf borderId="1" fillId="4" fontId="56" numFmtId="0" xfId="0" applyAlignment="1" applyBorder="1" applyFont="1">
      <alignment readingOrder="0" shrinkToFit="0" vertical="bottom" wrapText="1"/>
    </xf>
    <xf borderId="1" fillId="4" fontId="1" numFmtId="0" xfId="0" applyAlignment="1" applyBorder="1" applyFont="1">
      <alignment shrinkToFit="0" vertical="bottom" wrapText="1"/>
    </xf>
    <xf borderId="1" fillId="4" fontId="57" numFmtId="0" xfId="0" applyAlignment="1" applyBorder="1" applyFont="1">
      <alignment readingOrder="0" shrinkToFit="0" vertical="bottom" wrapText="1"/>
    </xf>
    <xf borderId="1" fillId="4" fontId="2" numFmtId="0" xfId="0" applyAlignment="1" applyBorder="1" applyFont="1">
      <alignment horizontal="left" vertical="bottom"/>
    </xf>
    <xf borderId="1" fillId="4" fontId="58" numFmtId="0" xfId="0" applyAlignment="1" applyBorder="1" applyFont="1">
      <alignment readingOrder="0" shrinkToFit="0" vertical="bottom" wrapText="1"/>
    </xf>
    <xf borderId="1" fillId="4" fontId="59" numFmtId="0" xfId="0" applyAlignment="1" applyBorder="1" applyFont="1">
      <alignment readingOrder="0" shrinkToFit="0" wrapText="1"/>
    </xf>
    <xf borderId="1" fillId="4" fontId="46" numFmtId="0" xfId="0" applyAlignment="1" applyBorder="1" applyFont="1">
      <alignment horizontal="left" readingOrder="0" shrinkToFit="0" vertical="bottom" wrapText="1"/>
    </xf>
    <xf borderId="1" fillId="4" fontId="3" numFmtId="0" xfId="0" applyAlignment="1" applyBorder="1" applyFont="1">
      <alignment horizontal="left" readingOrder="0" vertical="bottom"/>
    </xf>
    <xf borderId="1" fillId="4" fontId="3" numFmtId="0" xfId="0" applyAlignment="1" applyBorder="1" applyFont="1">
      <alignment horizontal="left" readingOrder="0" shrinkToFit="0" vertical="bottom" wrapText="1"/>
    </xf>
    <xf borderId="1" fillId="4" fontId="3" numFmtId="0" xfId="0" applyAlignment="1" applyBorder="1" applyFont="1">
      <alignment horizontal="left" vertical="bottom"/>
    </xf>
    <xf borderId="1" fillId="4" fontId="60" numFmtId="0" xfId="0" applyAlignment="1" applyBorder="1" applyFont="1">
      <alignment horizontal="left" readingOrder="0" shrinkToFit="0" vertical="bottom" wrapText="1"/>
    </xf>
    <xf borderId="1" fillId="4" fontId="3" numFmtId="3" xfId="0" applyAlignment="1" applyBorder="1" applyFont="1" applyNumberFormat="1">
      <alignment horizontal="left" readingOrder="0" vertical="bottom"/>
    </xf>
    <xf borderId="1" fillId="4" fontId="3" numFmtId="0" xfId="0" applyAlignment="1" applyBorder="1" applyFont="1">
      <alignment horizontal="left" shrinkToFit="0" vertical="bottom" wrapText="1"/>
    </xf>
    <xf borderId="1" fillId="4" fontId="61" numFmtId="0" xfId="0" applyAlignment="1" applyBorder="1" applyFont="1">
      <alignment readingOrder="0" shrinkToFit="0" vertical="bottom" wrapText="1"/>
    </xf>
    <xf borderId="1" fillId="4" fontId="3" numFmtId="0" xfId="0" applyAlignment="1" applyBorder="1" applyFont="1">
      <alignment readingOrder="0" shrinkToFit="0" vertical="bottom" wrapText="1"/>
    </xf>
    <xf borderId="1" fillId="4" fontId="2" numFmtId="3" xfId="0" applyAlignment="1" applyBorder="1" applyFont="1" applyNumberFormat="1">
      <alignment horizontal="left" readingOrder="0" vertical="bottom"/>
    </xf>
    <xf borderId="1" fillId="4" fontId="16" numFmtId="0" xfId="0" applyAlignment="1" applyBorder="1" applyFont="1">
      <alignment vertical="bottom"/>
    </xf>
    <xf borderId="1" fillId="4" fontId="15" numFmtId="0" xfId="0" applyAlignment="1" applyBorder="1" applyFont="1">
      <alignment readingOrder="0" vertical="bottom"/>
    </xf>
    <xf borderId="1" fillId="4" fontId="62" numFmtId="0" xfId="0" applyAlignment="1" applyBorder="1" applyFont="1">
      <alignment readingOrder="0" shrinkToFit="0" wrapText="1"/>
    </xf>
    <xf borderId="1" fillId="4" fontId="16" numFmtId="0" xfId="0" applyAlignment="1" applyBorder="1" applyFont="1">
      <alignment readingOrder="0" vertical="bottom"/>
    </xf>
    <xf borderId="1" fillId="4" fontId="63" numFmtId="0" xfId="0" applyAlignment="1" applyBorder="1" applyFont="1">
      <alignment vertical="bottom"/>
    </xf>
    <xf borderId="1" fillId="4" fontId="46" numFmtId="0" xfId="0" applyAlignment="1" applyBorder="1" applyFont="1">
      <alignment readingOrder="0" shrinkToFit="0" vertical="bottom" wrapText="1"/>
    </xf>
    <xf borderId="1" fillId="4" fontId="16" numFmtId="0" xfId="0" applyAlignment="1" applyBorder="1" applyFont="1">
      <alignment readingOrder="0" shrinkToFit="0" vertical="bottom" wrapText="1"/>
    </xf>
    <xf borderId="1" fillId="4" fontId="64" numFmtId="0" xfId="0" applyAlignment="1" applyBorder="1" applyFont="1">
      <alignment readingOrder="0" shrinkToFit="0" vertical="bottom" wrapText="1"/>
    </xf>
    <xf borderId="1" fillId="4" fontId="3" numFmtId="0" xfId="0" applyAlignment="1" applyBorder="1" applyFont="1">
      <alignment horizontal="left" shrinkToFit="0" vertical="bottom" wrapText="1"/>
    </xf>
    <xf borderId="1" fillId="4" fontId="2" numFmtId="0" xfId="0" applyAlignment="1" applyBorder="1" applyFont="1">
      <alignment horizontal="left" shrinkToFit="0" vertical="bottom" wrapText="0"/>
    </xf>
    <xf borderId="1" fillId="4" fontId="65" numFmtId="0" xfId="0" applyAlignment="1" applyBorder="1" applyFont="1">
      <alignment readingOrder="0" shrinkToFit="0" vertical="bottom" wrapText="1"/>
    </xf>
    <xf borderId="1" fillId="4" fontId="2" numFmtId="0" xfId="0" applyAlignment="1" applyBorder="1" applyFont="1">
      <alignment readingOrder="0" shrinkToFit="0" vertical="bottom" wrapText="1"/>
    </xf>
    <xf borderId="1" fillId="4" fontId="54" numFmtId="0" xfId="0" applyAlignment="1" applyBorder="1" applyFont="1">
      <alignment readingOrder="0"/>
    </xf>
    <xf borderId="1" fillId="4" fontId="66" numFmtId="0" xfId="0" applyAlignment="1" applyBorder="1" applyFont="1">
      <alignment readingOrder="0" shrinkToFit="0" wrapText="1"/>
    </xf>
    <xf borderId="1" fillId="4" fontId="67" numFmtId="0" xfId="0" applyAlignment="1" applyBorder="1" applyFont="1">
      <alignment readingOrder="0"/>
    </xf>
    <xf borderId="1" fillId="4" fontId="68" numFmtId="0" xfId="0" applyAlignment="1" applyBorder="1" applyFont="1">
      <alignment shrinkToFit="0" vertical="bottom" wrapText="1"/>
    </xf>
    <xf borderId="1" fillId="4" fontId="69" numFmtId="3" xfId="0" applyAlignment="1" applyBorder="1" applyFont="1" applyNumberFormat="1">
      <alignment vertical="bottom"/>
    </xf>
    <xf borderId="1" fillId="4" fontId="21" numFmtId="3" xfId="0" applyAlignment="1" applyBorder="1" applyFont="1" applyNumberFormat="1">
      <alignment readingOrder="0"/>
    </xf>
    <xf borderId="1" fillId="4" fontId="46" numFmtId="0" xfId="0" applyAlignment="1" applyBorder="1" applyFont="1">
      <alignment readingOrder="0" vertical="bottom"/>
    </xf>
    <xf borderId="1" fillId="4" fontId="46" numFmtId="0" xfId="0" applyAlignment="1" applyBorder="1" applyFont="1">
      <alignment shrinkToFit="0" vertical="bottom" wrapText="1"/>
    </xf>
    <xf borderId="1" fillId="4" fontId="3" numFmtId="3" xfId="0" applyAlignment="1" applyBorder="1" applyFont="1" applyNumberFormat="1">
      <alignment shrinkToFit="0" vertical="bottom" wrapText="1"/>
    </xf>
    <xf borderId="1" fillId="4" fontId="70" numFmtId="3" xfId="0" applyAlignment="1" applyBorder="1" applyFont="1" applyNumberFormat="1">
      <alignment readingOrder="0" shrinkToFit="0" vertical="bottom" wrapText="1"/>
    </xf>
    <xf borderId="1" fillId="4" fontId="71" numFmtId="3" xfId="0" applyAlignment="1" applyBorder="1" applyFont="1" applyNumberFormat="1">
      <alignment shrinkToFit="0" vertical="bottom" wrapText="1"/>
    </xf>
    <xf borderId="1" fillId="4" fontId="72" numFmtId="0" xfId="0" applyAlignment="1" applyBorder="1" applyFont="1">
      <alignment readingOrder="0" shrinkToFit="0" vertical="bottom" wrapText="1"/>
    </xf>
    <xf borderId="1" fillId="4" fontId="2" numFmtId="0" xfId="0" applyAlignment="1" applyBorder="1" applyFont="1">
      <alignment readingOrder="0"/>
    </xf>
    <xf borderId="1" fillId="4" fontId="73" numFmtId="0" xfId="0" applyAlignment="1" applyBorder="1" applyFont="1">
      <alignment readingOrder="0" shrinkToFit="0" wrapText="1"/>
    </xf>
    <xf borderId="1" fillId="4" fontId="74" numFmtId="0" xfId="0" applyAlignment="1" applyBorder="1" applyFont="1">
      <alignment readingOrder="0" shrinkToFit="0" wrapText="1"/>
    </xf>
    <xf borderId="1" fillId="4" fontId="46" numFmtId="0" xfId="0" applyAlignment="1" applyBorder="1" applyFont="1">
      <alignment shrinkToFit="0" vertical="bottom" wrapText="1"/>
    </xf>
    <xf borderId="1" fillId="4" fontId="75" numFmtId="0" xfId="0" applyAlignment="1" applyBorder="1" applyFont="1">
      <alignment readingOrder="0" shrinkToFit="0" vertical="bottom" wrapText="1"/>
    </xf>
    <xf borderId="1" fillId="4" fontId="3" numFmtId="0" xfId="0" applyAlignment="1" applyBorder="1" applyFont="1">
      <alignment readingOrder="0" shrinkToFit="0" wrapText="1"/>
    </xf>
    <xf borderId="1" fillId="4" fontId="2" numFmtId="3" xfId="0" applyAlignment="1" applyBorder="1" applyFont="1" applyNumberFormat="1">
      <alignment horizontal="left" readingOrder="0"/>
    </xf>
    <xf borderId="1" fillId="4" fontId="2" numFmtId="0" xfId="0" applyAlignment="1" applyBorder="1" applyFont="1">
      <alignment shrinkToFit="0" wrapText="1"/>
    </xf>
    <xf borderId="1" fillId="4" fontId="2" numFmtId="3" xfId="0" applyAlignment="1" applyBorder="1" applyFont="1" applyNumberFormat="1">
      <alignment horizontal="left" vertical="bottom"/>
    </xf>
    <xf borderId="1" fillId="4" fontId="41" numFmtId="0" xfId="0" applyBorder="1" applyFont="1"/>
    <xf borderId="1" fillId="4" fontId="76" numFmtId="3" xfId="0" applyAlignment="1" applyBorder="1" applyFont="1" applyNumberFormat="1">
      <alignment readingOrder="0"/>
    </xf>
    <xf borderId="1" fillId="4" fontId="41" numFmtId="3" xfId="0" applyBorder="1" applyFont="1" applyNumberFormat="1"/>
    <xf borderId="1" fillId="4" fontId="15" numFmtId="0" xfId="0" applyAlignment="1" applyBorder="1" applyFont="1">
      <alignment vertical="bottom"/>
    </xf>
    <xf borderId="1" fillId="4" fontId="77" numFmtId="0" xfId="0" applyAlignment="1" applyBorder="1" applyFont="1">
      <alignment readingOrder="0" shrinkToFit="0" vertical="bottom" wrapText="1"/>
    </xf>
    <xf borderId="1" fillId="4" fontId="78" numFmtId="0" xfId="0" applyAlignment="1" applyBorder="1" applyFont="1">
      <alignment readingOrder="0" shrinkToFit="0" vertical="bottom" wrapText="1"/>
    </xf>
    <xf borderId="1" fillId="4" fontId="79" numFmtId="0" xfId="0" applyAlignment="1" applyBorder="1" applyFont="1">
      <alignment shrinkToFit="0" vertical="bottom" wrapText="1"/>
    </xf>
    <xf borderId="1" fillId="4" fontId="80" numFmtId="0" xfId="0" applyAlignment="1" applyBorder="1" applyFont="1">
      <alignment shrinkToFit="0" vertical="bottom" wrapText="1"/>
    </xf>
    <xf borderId="1" fillId="4" fontId="3" numFmtId="3" xfId="0" applyAlignment="1" applyBorder="1" applyFont="1" applyNumberFormat="1">
      <alignment shrinkToFit="0" vertical="bottom" wrapText="0"/>
    </xf>
    <xf borderId="1" fillId="4" fontId="81" numFmtId="0" xfId="0" applyAlignment="1" applyBorder="1" applyFont="1">
      <alignment shrinkToFit="0" vertical="bottom" wrapText="1"/>
    </xf>
    <xf borderId="1" fillId="4" fontId="82" numFmtId="0" xfId="0" applyAlignment="1" applyBorder="1" applyFont="1">
      <alignment readingOrder="0" shrinkToFit="0" wrapText="1"/>
    </xf>
    <xf borderId="1" fillId="0" fontId="15" numFmtId="0" xfId="0" applyAlignment="1" applyBorder="1" applyFont="1">
      <alignment vertical="bottom"/>
    </xf>
    <xf borderId="1" fillId="4" fontId="83" numFmtId="0" xfId="0" applyAlignment="1" applyBorder="1" applyFont="1">
      <alignment vertical="bottom"/>
    </xf>
    <xf borderId="1" fillId="4" fontId="84" numFmtId="3" xfId="0" applyAlignment="1" applyBorder="1" applyFont="1" applyNumberFormat="1">
      <alignment horizontal="left" vertical="bottom"/>
    </xf>
    <xf borderId="1" fillId="4" fontId="85" numFmtId="0" xfId="0" applyAlignment="1" applyBorder="1" applyFont="1">
      <alignment vertical="bottom"/>
    </xf>
    <xf borderId="1" fillId="4" fontId="3" numFmtId="0" xfId="0" applyAlignment="1" applyBorder="1" applyFont="1">
      <alignment vertical="top"/>
    </xf>
    <xf borderId="1" fillId="4" fontId="21" numFmtId="0" xfId="0" applyBorder="1" applyFont="1"/>
    <xf borderId="1" fillId="4" fontId="1" numFmtId="0" xfId="0" applyAlignment="1" applyBorder="1" applyFont="1">
      <alignment readingOrder="0" vertical="bottom"/>
    </xf>
    <xf borderId="1" fillId="0" fontId="15" numFmtId="3" xfId="0" applyAlignment="1" applyBorder="1" applyFont="1" applyNumberFormat="1">
      <alignment vertical="bottom"/>
    </xf>
    <xf borderId="1" fillId="4" fontId="72" numFmtId="0" xfId="0" applyAlignment="1" applyBorder="1" applyFont="1">
      <alignment readingOrder="0" shrinkToFit="0" vertical="bottom" wrapText="1"/>
    </xf>
    <xf borderId="1" fillId="4" fontId="86" numFmtId="0" xfId="0" applyAlignment="1" applyBorder="1" applyFont="1">
      <alignment readingOrder="0"/>
    </xf>
    <xf borderId="1" fillId="4" fontId="46" numFmtId="0" xfId="0" applyAlignment="1" applyBorder="1" applyFont="1">
      <alignment horizontal="left" shrinkToFit="0" vertical="bottom" wrapText="1"/>
    </xf>
    <xf borderId="1" fillId="4" fontId="87" numFmtId="0" xfId="0" applyAlignment="1" applyBorder="1" applyFont="1">
      <alignment readingOrder="0" shrinkToFit="0" vertical="bottom" wrapText="1"/>
    </xf>
    <xf borderId="1" fillId="4" fontId="88" numFmtId="0" xfId="0" applyAlignment="1" applyBorder="1" applyFont="1">
      <alignment shrinkToFit="0" vertical="bottom" wrapText="1"/>
    </xf>
    <xf borderId="1" fillId="4" fontId="41" numFmtId="3" xfId="0" applyAlignment="1" applyBorder="1" applyFont="1" applyNumberFormat="1">
      <alignment readingOrder="0"/>
    </xf>
    <xf borderId="1" fillId="4" fontId="3" numFmtId="0" xfId="0" applyAlignment="1" applyBorder="1" applyFont="1">
      <alignment horizontal="left" readingOrder="0" shrinkToFit="0" vertical="bottom" wrapText="0"/>
    </xf>
    <xf borderId="1" fillId="4" fontId="21" numFmtId="0" xfId="0" applyAlignment="1" applyBorder="1" applyFont="1">
      <alignment shrinkToFit="0" wrapText="1"/>
    </xf>
    <xf borderId="1" fillId="4" fontId="3" numFmtId="0" xfId="0" applyAlignment="1" applyBorder="1" applyFont="1">
      <alignment horizontal="left" readingOrder="0" shrinkToFit="0" wrapText="1"/>
    </xf>
    <xf borderId="1" fillId="4" fontId="89" numFmtId="0" xfId="0" applyAlignment="1" applyBorder="1" applyFont="1">
      <alignment horizontal="left" readingOrder="0" shrinkToFit="0" vertical="bottom" wrapText="1"/>
    </xf>
    <xf borderId="1" fillId="4" fontId="21" numFmtId="3" xfId="0" applyAlignment="1" applyBorder="1" applyFont="1" applyNumberFormat="1">
      <alignment readingOrder="0" shrinkToFit="0" wrapText="1"/>
    </xf>
    <xf borderId="1" fillId="4" fontId="90" numFmtId="0" xfId="0" applyAlignment="1" applyBorder="1" applyFont="1">
      <alignment horizontal="left" vertical="bottom"/>
    </xf>
    <xf borderId="1" fillId="4" fontId="2" numFmtId="0" xfId="0" applyAlignment="1" applyBorder="1" applyFont="1">
      <alignment horizontal="left" shrinkToFit="0" wrapText="1"/>
    </xf>
    <xf borderId="1" fillId="4" fontId="2" numFmtId="0" xfId="0" applyAlignment="1" applyBorder="1" applyFont="1">
      <alignment horizontal="left" shrinkToFit="0" wrapText="1"/>
    </xf>
    <xf borderId="1" fillId="4" fontId="2" numFmtId="0" xfId="0" applyAlignment="1" applyBorder="1" applyFont="1">
      <alignment horizontal="left" readingOrder="0" shrinkToFit="0" vertical="bottom" wrapText="1"/>
    </xf>
    <xf borderId="1" fillId="4" fontId="91" numFmtId="0" xfId="0" applyAlignment="1" applyBorder="1" applyFont="1">
      <alignment shrinkToFit="0" vertical="bottom" wrapText="1"/>
    </xf>
    <xf borderId="1" fillId="4" fontId="2" numFmtId="3" xfId="0" applyAlignment="1" applyBorder="1" applyFont="1" applyNumberFormat="1">
      <alignment horizontal="left"/>
    </xf>
    <xf borderId="1" fillId="4" fontId="92" numFmtId="0" xfId="0" applyAlignment="1" applyBorder="1" applyFont="1">
      <alignment shrinkToFit="0" vertical="bottom" wrapText="1"/>
    </xf>
    <xf borderId="1" fillId="4" fontId="93" numFmtId="0" xfId="0" applyAlignment="1" applyBorder="1" applyFont="1">
      <alignment vertical="bottom"/>
    </xf>
    <xf borderId="1" fillId="4" fontId="94" numFmtId="0" xfId="0" applyAlignment="1" applyBorder="1" applyFont="1">
      <alignment shrinkToFit="0" vertical="bottom" wrapText="1"/>
    </xf>
    <xf borderId="1" fillId="4" fontId="95" numFmtId="0" xfId="0" applyAlignment="1" applyBorder="1" applyFont="1">
      <alignment vertical="bottom"/>
    </xf>
    <xf borderId="1" fillId="4" fontId="96" numFmtId="0" xfId="0" applyAlignment="1" applyBorder="1" applyFont="1">
      <alignment vertical="bottom"/>
    </xf>
    <xf borderId="1" fillId="4" fontId="3" numFmtId="3" xfId="0" applyAlignment="1" applyBorder="1" applyFont="1" applyNumberFormat="1">
      <alignment readingOrder="0" vertical="bottom"/>
    </xf>
    <xf borderId="1" fillId="4" fontId="3" numFmtId="0" xfId="0" applyAlignment="1" applyBorder="1" applyFont="1">
      <alignment readingOrder="0" vertical="top"/>
    </xf>
    <xf borderId="1" fillId="4" fontId="2" numFmtId="0" xfId="0" applyAlignment="1" applyBorder="1" applyFont="1">
      <alignment horizontal="left" shrinkToFit="0" vertical="bottom" wrapText="1"/>
    </xf>
    <xf borderId="1" fillId="4" fontId="2" numFmtId="0" xfId="0" applyAlignment="1" applyBorder="1" applyFont="1">
      <alignment horizontal="left" readingOrder="0" shrinkToFit="0" vertical="bottom" wrapText="1"/>
    </xf>
    <xf borderId="1" fillId="4" fontId="97" numFmtId="0" xfId="0" applyAlignment="1" applyBorder="1" applyFont="1">
      <alignment horizontal="left" readingOrder="0" shrinkToFit="0" vertical="bottom" wrapText="1"/>
    </xf>
    <xf borderId="1" fillId="4" fontId="98" numFmtId="0" xfId="0" applyAlignment="1" applyBorder="1" applyFont="1">
      <alignment vertical="bottom"/>
    </xf>
    <xf borderId="1" fillId="4" fontId="99" numFmtId="0" xfId="0" applyAlignment="1" applyBorder="1" applyFont="1">
      <alignment shrinkToFit="0" vertical="bottom" wrapText="1"/>
    </xf>
    <xf borderId="1" fillId="4" fontId="100" numFmtId="3" xfId="0" applyAlignment="1" applyBorder="1" applyFont="1" applyNumberFormat="1">
      <alignment shrinkToFit="0" vertical="bottom" wrapText="1"/>
    </xf>
    <xf borderId="1" fillId="4" fontId="21" numFmtId="0" xfId="0" applyAlignment="1" applyBorder="1" applyFont="1">
      <alignment shrinkToFit="0" wrapText="1"/>
    </xf>
    <xf borderId="1" fillId="4" fontId="101" numFmtId="3" xfId="0" applyAlignment="1" applyBorder="1" applyFont="1" applyNumberFormat="1">
      <alignment readingOrder="0" vertical="bottom"/>
    </xf>
    <xf borderId="1" fillId="4" fontId="2" numFmtId="3" xfId="0" applyAlignment="1" applyBorder="1" applyFont="1" applyNumberFormat="1">
      <alignment readingOrder="0" vertical="bottom"/>
    </xf>
    <xf borderId="1" fillId="4" fontId="46" numFmtId="0" xfId="0" applyAlignment="1" applyBorder="1" applyFont="1">
      <alignment horizontal="left" readingOrder="0" shrinkToFit="0" wrapText="1"/>
    </xf>
    <xf borderId="1" fillId="4" fontId="41" numFmtId="0" xfId="0" applyAlignment="1" applyBorder="1" applyFont="1">
      <alignment shrinkToFit="0" wrapText="1"/>
    </xf>
    <xf borderId="1" fillId="4" fontId="102" numFmtId="3" xfId="0" applyAlignment="1" applyBorder="1" applyFont="1" applyNumberFormat="1">
      <alignment vertical="bottom"/>
    </xf>
    <xf borderId="1" fillId="4" fontId="103" numFmtId="0" xfId="0" applyAlignment="1" applyBorder="1" applyFont="1">
      <alignment shrinkToFit="0" vertical="bottom" wrapText="1"/>
    </xf>
    <xf borderId="1" fillId="4" fontId="3" numFmtId="0" xfId="0" applyAlignment="1" applyBorder="1" applyFont="1">
      <alignment readingOrder="0" shrinkToFit="0" vertical="bottom" wrapText="1"/>
    </xf>
    <xf borderId="1" fillId="4" fontId="104" numFmtId="0" xfId="0" applyAlignment="1" applyBorder="1" applyFont="1">
      <alignment vertical="bottom"/>
    </xf>
    <xf borderId="1" fillId="4" fontId="105" numFmtId="0" xfId="0" applyAlignment="1" applyBorder="1" applyFont="1">
      <alignment vertical="bottom"/>
    </xf>
    <xf borderId="1" fillId="4" fontId="106" numFmtId="0" xfId="0" applyAlignment="1" applyBorder="1" applyFont="1">
      <alignment shrinkToFit="0" vertical="bottom" wrapText="1"/>
    </xf>
    <xf borderId="1" fillId="4" fontId="107" numFmtId="0" xfId="0" applyAlignment="1" applyBorder="1" applyFont="1">
      <alignment shrinkToFit="0" vertical="bottom" wrapText="1"/>
    </xf>
    <xf borderId="1" fillId="4" fontId="108" numFmtId="0" xfId="0" applyAlignment="1" applyBorder="1" applyFont="1">
      <alignment vertical="bottom"/>
    </xf>
    <xf borderId="1" fillId="2" fontId="109" numFmtId="0" xfId="0" applyAlignment="1" applyBorder="1" applyFont="1">
      <alignment shrinkToFit="0" vertical="bottom" wrapText="1"/>
    </xf>
    <xf borderId="1" fillId="2" fontId="110" numFmtId="0" xfId="0" applyAlignment="1" applyBorder="1" applyFont="1">
      <alignment shrinkToFit="0" vertical="bottom" wrapText="1"/>
    </xf>
    <xf borderId="1" fillId="2" fontId="109" numFmtId="0" xfId="0" applyAlignment="1" applyBorder="1" applyFont="1">
      <alignment readingOrder="0" shrinkToFit="0" vertical="bottom" wrapText="1"/>
    </xf>
    <xf borderId="1" fillId="4" fontId="111" numFmtId="0" xfId="0" applyAlignment="1" applyBorder="1" applyFont="1">
      <alignment shrinkToFit="0" vertical="bottom" wrapText="1"/>
    </xf>
    <xf borderId="1" fillId="4" fontId="112" numFmtId="0" xfId="0" applyAlignment="1" applyBorder="1" applyFont="1">
      <alignment shrinkToFit="0" vertical="bottom" wrapText="1"/>
    </xf>
    <xf borderId="1" fillId="4" fontId="111" numFmtId="0" xfId="0" applyAlignment="1" applyBorder="1" applyFont="1">
      <alignment readingOrder="0" shrinkToFit="0" vertical="bottom" wrapText="1"/>
    </xf>
    <xf borderId="1" fillId="4" fontId="110" numFmtId="0" xfId="0" applyAlignment="1" applyBorder="1" applyFont="1">
      <alignment shrinkToFit="0" vertical="bottom" wrapText="1"/>
    </xf>
    <xf borderId="1" fillId="4" fontId="111" numFmtId="0" xfId="0" applyAlignment="1" applyBorder="1" applyFont="1">
      <alignment vertical="bottom"/>
    </xf>
    <xf borderId="1" fillId="4" fontId="113" numFmtId="0" xfId="0" applyAlignment="1" applyBorder="1" applyFont="1">
      <alignment shrinkToFit="0" vertical="bottom" wrapText="1"/>
    </xf>
    <xf borderId="1" fillId="4" fontId="114" numFmtId="0" xfId="0" applyAlignment="1" applyBorder="1" applyFont="1">
      <alignment shrinkToFit="0" vertical="bottom" wrapText="1"/>
    </xf>
    <xf borderId="1" fillId="4" fontId="115" numFmtId="0" xfId="0" applyAlignment="1" applyBorder="1" applyFont="1">
      <alignment shrinkToFit="0" vertical="bottom" wrapText="1"/>
    </xf>
    <xf borderId="1" fillId="4" fontId="116" numFmtId="0" xfId="0" applyAlignment="1" applyBorder="1" applyFont="1">
      <alignment shrinkToFit="0" vertical="bottom" wrapText="1"/>
    </xf>
    <xf borderId="1" fillId="4" fontId="110" numFmtId="0" xfId="0" applyAlignment="1" applyBorder="1" applyFont="1">
      <alignment readingOrder="0" shrinkToFit="0" vertical="bottom" wrapText="1"/>
    </xf>
    <xf borderId="1" fillId="4" fontId="117" numFmtId="0" xfId="0" applyAlignment="1" applyBorder="1" applyFont="1">
      <alignment readingOrder="0" shrinkToFit="0" vertical="bottom" wrapText="1"/>
    </xf>
    <xf borderId="1" fillId="4" fontId="118" numFmtId="0" xfId="0" applyAlignment="1" applyBorder="1" applyFont="1">
      <alignment readingOrder="0" shrinkToFit="0" vertical="bottom" wrapText="1"/>
    </xf>
    <xf borderId="1" fillId="4" fontId="119" numFmtId="0" xfId="0" applyAlignment="1" applyBorder="1" applyFont="1">
      <alignment readingOrder="0" shrinkToFit="0" vertical="bottom" wrapText="1"/>
    </xf>
    <xf borderId="1" fillId="4" fontId="111" numFmtId="3" xfId="0" applyAlignment="1" applyBorder="1" applyFont="1" applyNumberFormat="1">
      <alignment shrinkToFit="0" vertical="bottom" wrapText="1"/>
    </xf>
    <xf borderId="1" fillId="4" fontId="120" numFmtId="3" xfId="0" applyAlignment="1" applyBorder="1" applyFont="1" applyNumberFormat="1">
      <alignment shrinkToFit="0" vertical="bottom" wrapText="1"/>
    </xf>
    <xf borderId="1" fillId="4" fontId="121" numFmtId="0" xfId="0" applyAlignment="1" applyBorder="1" applyFont="1">
      <alignment shrinkToFit="0" vertical="bottom" wrapText="1"/>
    </xf>
    <xf borderId="1" fillId="4" fontId="122" numFmtId="0" xfId="0" applyAlignment="1" applyBorder="1" applyFont="1">
      <alignment shrinkToFit="0" vertical="bottom" wrapText="1"/>
    </xf>
    <xf borderId="1" fillId="4" fontId="111" numFmtId="0" xfId="0" applyAlignment="1" applyBorder="1" applyFont="1">
      <alignment readingOrder="0" vertical="bottom"/>
    </xf>
    <xf quotePrefix="1" borderId="1" fillId="4" fontId="111" numFmtId="0" xfId="0" applyAlignment="1" applyBorder="1" applyFont="1">
      <alignment shrinkToFit="0" vertical="bottom" wrapText="1"/>
    </xf>
    <xf borderId="0" fillId="4" fontId="41" numFmtId="0" xfId="0" applyFont="1"/>
    <xf borderId="0" fillId="4" fontId="111" numFmtId="0" xfId="0" applyAlignment="1" applyFont="1">
      <alignment shrinkToFit="0" vertical="bottom" wrapText="1"/>
    </xf>
    <xf borderId="0" fillId="4" fontId="110" numFmtId="0" xfId="0" applyAlignment="1" applyFont="1">
      <alignment shrinkToFit="0" vertical="bottom" wrapText="1"/>
    </xf>
    <xf borderId="1" fillId="2" fontId="16" numFmtId="0" xfId="0" applyAlignment="1" applyBorder="1" applyFont="1">
      <alignment shrinkToFit="0" vertical="bottom" wrapText="1"/>
    </xf>
    <xf borderId="1" fillId="2" fontId="54" numFmtId="0" xfId="0" applyAlignment="1" applyBorder="1" applyFont="1">
      <alignment shrinkToFit="0" wrapText="1"/>
    </xf>
    <xf borderId="1" fillId="5" fontId="15" numFmtId="0" xfId="0" applyAlignment="1" applyBorder="1" applyFont="1">
      <alignment shrinkToFit="0" vertical="bottom" wrapText="1"/>
    </xf>
    <xf borderId="1" fillId="5" fontId="41" numFmtId="0" xfId="0" applyAlignment="1" applyBorder="1" applyFont="1">
      <alignment shrinkToFit="0" wrapText="1"/>
    </xf>
    <xf borderId="1" fillId="5" fontId="123" numFmtId="0" xfId="0" applyAlignment="1" applyBorder="1" applyFont="1">
      <alignment shrinkToFit="0" vertical="bottom" wrapText="1"/>
    </xf>
    <xf borderId="1" fillId="5" fontId="15" numFmtId="0" xfId="0" applyAlignment="1" applyBorder="1" applyFont="1">
      <alignment readingOrder="0" shrinkToFit="0" vertical="bottom" wrapText="1"/>
    </xf>
    <xf borderId="1" fillId="4" fontId="15" numFmtId="0" xfId="0" applyAlignment="1" applyBorder="1" applyFont="1">
      <alignment horizontal="right" shrinkToFit="0" vertical="bottom" wrapText="1"/>
    </xf>
    <xf borderId="1" fillId="5" fontId="124" numFmtId="0" xfId="0" applyAlignment="1" applyBorder="1" applyFont="1">
      <alignment readingOrder="0" shrinkToFit="0" vertical="bottom" wrapText="1"/>
    </xf>
    <xf borderId="1" fillId="0" fontId="41" numFmtId="0" xfId="0" applyAlignment="1" applyBorder="1" applyFont="1">
      <alignment shrinkToFit="0" wrapText="1"/>
    </xf>
    <xf borderId="0" fillId="2" fontId="16" numFmtId="0" xfId="0" applyAlignment="1" applyFont="1">
      <alignment readingOrder="0" shrinkToFit="0" vertical="bottom" wrapText="1"/>
    </xf>
    <xf borderId="1" fillId="6" fontId="15" numFmtId="0" xfId="0" applyAlignment="1" applyBorder="1" applyFont="1">
      <alignment shrinkToFit="0" vertical="bottom" wrapText="1"/>
    </xf>
    <xf borderId="1" fillId="6" fontId="15" numFmtId="0" xfId="0" applyAlignment="1" applyBorder="1" applyFont="1">
      <alignment horizontal="right" shrinkToFit="0" vertical="bottom" wrapText="1"/>
    </xf>
    <xf borderId="0" fillId="6" fontId="15" numFmtId="0" xfId="0" applyAlignment="1" applyFont="1">
      <alignment horizontal="right" shrinkToFit="0" vertical="bottom" wrapText="1"/>
    </xf>
    <xf borderId="0" fillId="6" fontId="15" numFmtId="0" xfId="0" applyAlignment="1" applyFont="1">
      <alignment shrinkToFit="0" vertical="bottom" wrapText="1"/>
    </xf>
    <xf borderId="1" fillId="6" fontId="15" numFmtId="0" xfId="0" applyAlignment="1" applyBorder="1" applyFont="1">
      <alignment readingOrder="0" vertical="bottom"/>
    </xf>
    <xf borderId="1" fillId="6" fontId="15" numFmtId="0" xfId="0" applyAlignment="1" applyBorder="1" applyFont="1">
      <alignment vertical="bottom"/>
    </xf>
    <xf borderId="0" fillId="6" fontId="15" numFmtId="0" xfId="0" applyAlignment="1" applyFont="1">
      <alignment vertical="bottom"/>
    </xf>
    <xf borderId="1" fillId="6" fontId="125" numFmtId="0" xfId="0" applyAlignment="1" applyBorder="1" applyFont="1">
      <alignment shrinkToFit="0" vertical="bottom" wrapText="1"/>
    </xf>
    <xf borderId="1" fillId="6" fontId="15" numFmtId="0" xfId="0" applyAlignment="1" applyBorder="1" applyFont="1">
      <alignment readingOrder="0" shrinkToFit="0" vertical="bottom" wrapText="1"/>
    </xf>
    <xf borderId="0" fillId="6" fontId="15" numFmtId="0" xfId="0" applyAlignment="1" applyFont="1">
      <alignment readingOrder="0" vertical="bottom"/>
    </xf>
    <xf borderId="1" fillId="2" fontId="11" numFmtId="0" xfId="0" applyAlignment="1" applyBorder="1" applyFont="1">
      <alignment horizontal="left" readingOrder="0"/>
    </xf>
    <xf borderId="1" fillId="5" fontId="37" numFmtId="0" xfId="0" applyAlignment="1" applyBorder="1" applyFont="1">
      <alignment readingOrder="0" vertical="bottom"/>
    </xf>
    <xf borderId="1" fillId="5" fontId="126" numFmtId="0" xfId="0" applyAlignment="1" applyBorder="1" applyFont="1">
      <alignment readingOrder="0"/>
    </xf>
    <xf borderId="1" fillId="5" fontId="126" numFmtId="0" xfId="0" applyBorder="1" applyFont="1"/>
    <xf borderId="1" fillId="5" fontId="37" numFmtId="0" xfId="0" applyAlignment="1" applyBorder="1" applyFont="1">
      <alignment vertical="bottom"/>
    </xf>
    <xf borderId="1" fillId="7" fontId="37" numFmtId="0" xfId="0" applyAlignment="1" applyBorder="1" applyFill="1" applyFont="1">
      <alignment readingOrder="0" vertical="bottom"/>
    </xf>
    <xf borderId="1" fillId="7" fontId="126" numFmtId="0" xfId="0" applyAlignment="1" applyBorder="1" applyFont="1">
      <alignment readingOrder="0"/>
    </xf>
    <xf borderId="1" fillId="7" fontId="126" numFmtId="0" xfId="0" applyBorder="1" applyFont="1"/>
    <xf borderId="1" fillId="7" fontId="38" numFmtId="0" xfId="0" applyAlignment="1" applyBorder="1" applyFont="1">
      <alignment shrinkToFit="0" vertical="bottom" wrapText="1"/>
    </xf>
    <xf borderId="1" fillId="4" fontId="37" numFmtId="0" xfId="0" applyAlignment="1" applyBorder="1" applyFont="1">
      <alignment vertical="bottom"/>
    </xf>
    <xf borderId="1" fillId="4" fontId="37" numFmtId="0" xfId="0" applyAlignment="1" applyBorder="1" applyFont="1">
      <alignment shrinkToFit="0" vertical="bottom" wrapText="1"/>
    </xf>
    <xf borderId="1" fillId="4" fontId="37" numFmtId="0" xfId="0" applyAlignment="1" applyBorder="1" applyFont="1">
      <alignment shrinkToFit="0" vertical="bottom" wrapText="0"/>
    </xf>
    <xf borderId="1" fillId="4" fontId="38" numFmtId="0" xfId="0" applyAlignment="1" applyBorder="1" applyFont="1">
      <alignment readingOrder="0" shrinkToFit="0" vertical="bottom" wrapText="0"/>
    </xf>
    <xf borderId="1" fillId="4" fontId="37" numFmtId="0" xfId="0" applyAlignment="1" applyBorder="1" applyFont="1">
      <alignment shrinkToFit="0" vertical="bottom" wrapText="1"/>
    </xf>
    <xf borderId="1" fillId="4" fontId="38" numFmtId="0" xfId="0" applyAlignment="1" applyBorder="1" applyFont="1">
      <alignment horizontal="left" readingOrder="0" shrinkToFit="0" wrapText="1"/>
    </xf>
    <xf borderId="1" fillId="4" fontId="37" numFmtId="0" xfId="0" applyAlignment="1" applyBorder="1" applyFont="1">
      <alignment vertical="bottom"/>
    </xf>
    <xf borderId="1" fillId="4" fontId="38" numFmtId="0" xfId="0" applyAlignment="1" applyBorder="1" applyFont="1">
      <alignment readingOrder="0" shrinkToFit="0" wrapText="0"/>
    </xf>
    <xf borderId="1" fillId="4" fontId="38" numFmtId="0" xfId="0" applyAlignment="1" applyBorder="1" applyFont="1">
      <alignment horizontal="left" readingOrder="0"/>
    </xf>
    <xf borderId="1" fillId="4" fontId="38" numFmtId="0" xfId="0" applyAlignment="1" applyBorder="1" applyFont="1">
      <alignment horizontal="left" shrinkToFit="0" wrapText="1"/>
    </xf>
    <xf borderId="1" fillId="7" fontId="37" numFmtId="0" xfId="0" applyAlignment="1" applyBorder="1" applyFont="1">
      <alignment vertical="bottom"/>
    </xf>
    <xf borderId="1" fillId="7" fontId="37" numFmtId="0" xfId="0" applyAlignment="1" applyBorder="1" applyFont="1">
      <alignment shrinkToFit="0" vertical="bottom" wrapText="1"/>
    </xf>
    <xf borderId="1" fillId="7" fontId="37" numFmtId="0" xfId="0" applyAlignment="1" applyBorder="1" applyFont="1">
      <alignment shrinkToFit="0" vertical="bottom" wrapText="0"/>
    </xf>
    <xf borderId="1" fillId="7" fontId="38" numFmtId="0" xfId="0" applyAlignment="1" applyBorder="1" applyFont="1">
      <alignment readingOrder="0" shrinkToFit="0" vertical="bottom" wrapText="0"/>
    </xf>
    <xf borderId="1" fillId="7" fontId="38" numFmtId="0" xfId="0" applyAlignment="1" applyBorder="1" applyFont="1">
      <alignment shrinkToFit="0" vertical="bottom" wrapText="0"/>
    </xf>
    <xf borderId="1" fillId="7" fontId="37" numFmtId="0" xfId="0" applyAlignment="1" applyBorder="1" applyFont="1">
      <alignment shrinkToFit="0" vertical="bottom" wrapText="1"/>
    </xf>
    <xf borderId="1" fillId="7" fontId="38" numFmtId="0" xfId="0" applyAlignment="1" applyBorder="1" applyFont="1">
      <alignment horizontal="left" readingOrder="0" shrinkToFit="0" wrapText="1"/>
    </xf>
    <xf borderId="1" fillId="7" fontId="37" numFmtId="0" xfId="0" applyAlignment="1" applyBorder="1" applyFont="1">
      <alignment vertical="bottom"/>
    </xf>
    <xf borderId="1" fillId="4" fontId="37" numFmtId="0" xfId="0" applyAlignment="1" applyBorder="1" applyFont="1">
      <alignment readingOrder="0" vertical="bottom"/>
    </xf>
    <xf borderId="1" fillId="4" fontId="38" numFmtId="0" xfId="0" applyAlignment="1" applyBorder="1" applyFont="1">
      <alignment shrinkToFit="0" vertical="bottom" wrapText="1"/>
    </xf>
    <xf borderId="1" fillId="4" fontId="127" numFmtId="0" xfId="0" applyAlignment="1" applyBorder="1" applyFont="1">
      <alignment vertical="bottom"/>
    </xf>
    <xf borderId="1" fillId="4" fontId="38" numFmtId="0" xfId="0" applyAlignment="1" applyBorder="1" applyFont="1">
      <alignment shrinkToFit="0" vertical="bottom" wrapText="0"/>
    </xf>
    <xf borderId="1" fillId="4" fontId="128" numFmtId="0" xfId="0" applyAlignment="1" applyBorder="1" applyFont="1">
      <alignment shrinkToFit="0" vertical="bottom" wrapText="1"/>
    </xf>
    <xf borderId="1" fillId="4" fontId="126" numFmtId="0" xfId="0" applyAlignment="1" applyBorder="1" applyFont="1">
      <alignment readingOrder="0"/>
    </xf>
    <xf borderId="1" fillId="4" fontId="126" numFmtId="0" xfId="0" applyBorder="1" applyFont="1"/>
    <xf borderId="1" fillId="4" fontId="37" numFmtId="0" xfId="0" applyAlignment="1" applyBorder="1" applyFont="1">
      <alignment readingOrder="0" shrinkToFit="0" vertical="bottom" wrapText="1"/>
    </xf>
    <xf borderId="1" fillId="7" fontId="38" numFmtId="0" xfId="0" applyAlignment="1" applyBorder="1" applyFont="1">
      <alignment horizontal="left"/>
    </xf>
    <xf borderId="1" fillId="4" fontId="129" numFmtId="0" xfId="0" applyAlignment="1" applyBorder="1" applyFont="1">
      <alignment readingOrder="0" shrinkToFit="0" vertical="bottom" wrapText="1"/>
    </xf>
    <xf borderId="1" fillId="4" fontId="130" numFmtId="0" xfId="0" applyAlignment="1" applyBorder="1" applyFont="1">
      <alignment horizontal="left" readingOrder="0" shrinkToFit="0" wrapText="1"/>
    </xf>
    <xf borderId="1" fillId="4" fontId="38" numFmtId="0" xfId="0" applyAlignment="1" applyBorder="1" applyFont="1">
      <alignment horizontal="left"/>
    </xf>
    <xf borderId="1" fillId="4" fontId="131" numFmtId="0" xfId="0" applyAlignment="1" applyBorder="1" applyFont="1">
      <alignment shrinkToFit="0" vertical="bottom" wrapText="1"/>
    </xf>
    <xf borderId="1" fillId="4" fontId="132" numFmtId="0" xfId="0" applyAlignment="1" applyBorder="1" applyFont="1">
      <alignment readingOrder="0" shrinkToFit="0" vertical="bottom" wrapText="1"/>
    </xf>
    <xf borderId="1" fillId="4" fontId="38" numFmtId="0" xfId="0" applyAlignment="1" applyBorder="1" applyFont="1">
      <alignment readingOrder="0" vertical="bottom"/>
    </xf>
    <xf borderId="1" fillId="7" fontId="133" numFmtId="0" xfId="0" applyAlignment="1" applyBorder="1" applyFont="1">
      <alignment shrinkToFit="0" vertical="bottom" wrapText="1"/>
    </xf>
    <xf borderId="1" fillId="4" fontId="38" numFmtId="0" xfId="0" applyAlignment="1" applyBorder="1" applyFont="1">
      <alignment shrinkToFit="0" vertical="bottom" wrapText="0"/>
    </xf>
    <xf borderId="1" fillId="4" fontId="38" numFmtId="0" xfId="0" applyAlignment="1" applyBorder="1" applyFont="1">
      <alignment shrinkToFit="0" vertical="bottom" wrapText="1"/>
    </xf>
    <xf borderId="1" fillId="4" fontId="37" numFmtId="0" xfId="0" applyAlignment="1" applyBorder="1" applyFont="1">
      <alignment readingOrder="0" shrinkToFit="0" vertical="bottom" wrapText="0"/>
    </xf>
    <xf borderId="1" fillId="4" fontId="134" numFmtId="0" xfId="0" applyAlignment="1" applyBorder="1" applyFont="1">
      <alignment readingOrder="0"/>
    </xf>
    <xf borderId="1" fillId="4" fontId="135" numFmtId="0" xfId="0" applyAlignment="1" applyBorder="1" applyFont="1">
      <alignment readingOrder="0"/>
    </xf>
    <xf borderId="1" fillId="4" fontId="136" numFmtId="0" xfId="0" applyAlignment="1" applyBorder="1" applyFont="1">
      <alignment horizontal="left" readingOrder="0"/>
    </xf>
    <xf borderId="1" fillId="4" fontId="38" numFmtId="0" xfId="0" applyAlignment="1" applyBorder="1" applyFont="1">
      <alignment vertical="bottom"/>
    </xf>
    <xf borderId="1" fillId="4" fontId="38" numFmtId="0" xfId="0" applyAlignment="1" applyBorder="1" applyFont="1">
      <alignment readingOrder="0" shrinkToFit="0" vertical="bottom" wrapText="1"/>
    </xf>
    <xf borderId="1" fillId="5" fontId="37" numFmtId="0" xfId="0" applyAlignment="1" applyBorder="1" applyFont="1">
      <alignment vertical="bottom"/>
    </xf>
    <xf borderId="1" fillId="5" fontId="37" numFmtId="0" xfId="0" applyAlignment="1" applyBorder="1" applyFont="1">
      <alignment shrinkToFit="0" vertical="bottom" wrapText="1"/>
    </xf>
    <xf borderId="1" fillId="5" fontId="38" numFmtId="0" xfId="0" applyAlignment="1" applyBorder="1" applyFont="1">
      <alignment readingOrder="0" shrinkToFit="0" vertical="bottom" wrapText="0"/>
    </xf>
    <xf borderId="1" fillId="5" fontId="37" numFmtId="0" xfId="0" applyAlignment="1" applyBorder="1" applyFont="1">
      <alignment shrinkToFit="0" vertical="bottom" wrapText="1"/>
    </xf>
    <xf borderId="1" fillId="5" fontId="38" numFmtId="0" xfId="0" applyAlignment="1" applyBorder="1" applyFont="1">
      <alignment horizontal="left" readingOrder="0" shrinkToFit="0" wrapText="1"/>
    </xf>
    <xf borderId="1" fillId="5" fontId="37" numFmtId="0" xfId="0" applyAlignment="1" applyBorder="1" applyFont="1">
      <alignment shrinkToFit="0" vertical="bottom" wrapText="0"/>
    </xf>
    <xf borderId="0" fillId="0" fontId="37" numFmtId="0" xfId="0" applyAlignment="1" applyFont="1">
      <alignment vertical="bottom"/>
    </xf>
    <xf borderId="1" fillId="0" fontId="126"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www.residentadvisor.net/dj/chaim" TargetMode="External"/><Relationship Id="rId10" Type="http://schemas.openxmlformats.org/officeDocument/2006/relationships/hyperlink" Target="https://www.instagram.com/bodelermusic/?hl=en" TargetMode="External"/><Relationship Id="rId13" Type="http://schemas.openxmlformats.org/officeDocument/2006/relationships/hyperlink" Target="mailto:dadoudandeloo@gmail.com" TargetMode="External"/><Relationship Id="rId12" Type="http://schemas.openxmlformats.org/officeDocument/2006/relationships/hyperlink" Target="mailto:promos@mehlor.com" TargetMode="External"/><Relationship Id="rId1" Type="http://schemas.openxmlformats.org/officeDocument/2006/relationships/hyperlink" Target="mailto:schiemann.music@gmail.com" TargetMode="External"/><Relationship Id="rId2" Type="http://schemas.openxmlformats.org/officeDocument/2006/relationships/hyperlink" Target="https://www.residentadvisor.net/dj/anri" TargetMode="External"/><Relationship Id="rId3" Type="http://schemas.openxmlformats.org/officeDocument/2006/relationships/hyperlink" Target="https://www.residentadvisor.net/dj/secretcinema" TargetMode="External"/><Relationship Id="rId4" Type="http://schemas.openxmlformats.org/officeDocument/2006/relationships/hyperlink" Target="mailto:ajcouque@yandex.com" TargetMode="External"/><Relationship Id="rId9" Type="http://schemas.openxmlformats.org/officeDocument/2006/relationships/hyperlink" Target="mailto:soulwunmusic@gmail.com" TargetMode="External"/><Relationship Id="rId15" Type="http://schemas.openxmlformats.org/officeDocument/2006/relationships/hyperlink" Target="https://www.residentadvisor.net/dj/giorgiaangiuli" TargetMode="External"/><Relationship Id="rId14" Type="http://schemas.openxmlformats.org/officeDocument/2006/relationships/hyperlink" Target="mailto:localdialectmusic@gmail.com" TargetMode="External"/><Relationship Id="rId16" Type="http://schemas.openxmlformats.org/officeDocument/2006/relationships/drawing" Target="../drawings/drawing1.xml"/><Relationship Id="rId5" Type="http://schemas.openxmlformats.org/officeDocument/2006/relationships/hyperlink" Target="mailto:awsi@ladeep.net" TargetMode="External"/><Relationship Id="rId6" Type="http://schemas.openxmlformats.org/officeDocument/2006/relationships/hyperlink" Target="https://www.residentadvisor.net/dj/baikal" TargetMode="External"/><Relationship Id="rId7" Type="http://schemas.openxmlformats.org/officeDocument/2006/relationships/hyperlink" Target="https://www.residentadvisor.net/dj/claudevonstroke" TargetMode="External"/><Relationship Id="rId8" Type="http://schemas.openxmlformats.org/officeDocument/2006/relationships/hyperlink" Target="https://www.residentadvisor.net/dj/benrau" TargetMode="External"/></Relationships>
</file>

<file path=xl/worksheets/_rels/sheet2.xml.rels><?xml version="1.0" encoding="UTF-8" standalone="yes"?><Relationships xmlns="http://schemas.openxmlformats.org/package/2006/relationships"><Relationship Id="rId3070" Type="http://schemas.openxmlformats.org/officeDocument/2006/relationships/drawing" Target="../drawings/drawing2.xml"/><Relationship Id="rId3061" Type="http://schemas.openxmlformats.org/officeDocument/2006/relationships/hyperlink" Target="https://www.linkedin.com/in/gio-paolucci-b28246155/" TargetMode="External"/><Relationship Id="rId3060" Type="http://schemas.openxmlformats.org/officeDocument/2006/relationships/hyperlink" Target="https://ra.co/dj/claptone" TargetMode="External"/><Relationship Id="rId3063" Type="http://schemas.openxmlformats.org/officeDocument/2006/relationships/hyperlink" Target="https://www.residentadvisor.net/dj/Artbat" TargetMode="External"/><Relationship Id="rId3062" Type="http://schemas.openxmlformats.org/officeDocument/2006/relationships/hyperlink" Target="https://www.residentadvisor.net/dj/fatboyslim" TargetMode="External"/><Relationship Id="rId3065" Type="http://schemas.openxmlformats.org/officeDocument/2006/relationships/hyperlink" Target="https://ra.co/dj/patricktopping" TargetMode="External"/><Relationship Id="rId3064" Type="http://schemas.openxmlformats.org/officeDocument/2006/relationships/hyperlink" Target="https://ra.co/dj/malandrajr." TargetMode="External"/><Relationship Id="rId3067" Type="http://schemas.openxmlformats.org/officeDocument/2006/relationships/hyperlink" Target="https://ra.co/dj/ryancrosson" TargetMode="External"/><Relationship Id="rId3066" Type="http://schemas.openxmlformats.org/officeDocument/2006/relationships/hyperlink" Target="https://ra.co/dj/rozaterenzi" TargetMode="External"/><Relationship Id="rId3069" Type="http://schemas.openxmlformats.org/officeDocument/2006/relationships/hyperlink" Target="https://ra.co/dj/turntablekitchen" TargetMode="External"/><Relationship Id="rId3068" Type="http://schemas.openxmlformats.org/officeDocument/2006/relationships/hyperlink" Target="https://ra.co/dj/timothyjfairplay" TargetMode="External"/><Relationship Id="rId3039" Type="http://schemas.openxmlformats.org/officeDocument/2006/relationships/hyperlink" Target="https://www.facebook.com/DJOKOCOLOGNE" TargetMode="External"/><Relationship Id="rId392" Type="http://schemas.openxmlformats.org/officeDocument/2006/relationships/hyperlink" Target="https://ra.co/dj/privatepress" TargetMode="External"/><Relationship Id="rId391" Type="http://schemas.openxmlformats.org/officeDocument/2006/relationships/hyperlink" Target="https://ra.co/dj/primaryperception" TargetMode="External"/><Relationship Id="rId390" Type="http://schemas.openxmlformats.org/officeDocument/2006/relationships/hyperlink" Target="https://ra.co/dj/prettypink" TargetMode="External"/><Relationship Id="rId1" Type="http://schemas.openxmlformats.org/officeDocument/2006/relationships/hyperlink" Target="https://ra.co/dj/dazzla/bluedye" TargetMode="External"/><Relationship Id="rId2" Type="http://schemas.openxmlformats.org/officeDocument/2006/relationships/hyperlink" Target="https://ra.co/dj/deeperquality" TargetMode="External"/><Relationship Id="rId3" Type="http://schemas.openxmlformats.org/officeDocument/2006/relationships/hyperlink" Target="https://ra.co/dj/deeplycultured" TargetMode="External"/><Relationship Id="rId4" Type="http://schemas.openxmlformats.org/officeDocument/2006/relationships/hyperlink" Target="https://ra.co/dj/delicatedroids" TargetMode="External"/><Relationship Id="rId2180" Type="http://schemas.openxmlformats.org/officeDocument/2006/relationships/hyperlink" Target="https://ra.co/dj/darkforest" TargetMode="External"/><Relationship Id="rId2181" Type="http://schemas.openxmlformats.org/officeDocument/2006/relationships/hyperlink" Target="https://ra.co/dj/darkmodular" TargetMode="External"/><Relationship Id="rId2182" Type="http://schemas.openxmlformats.org/officeDocument/2006/relationships/hyperlink" Target="https://ra.co/dj/daveseaman" TargetMode="External"/><Relationship Id="rId3030" Type="http://schemas.openxmlformats.org/officeDocument/2006/relationships/hyperlink" Target="https://ra.co/dj/vito" TargetMode="External"/><Relationship Id="rId2183" Type="http://schemas.openxmlformats.org/officeDocument/2006/relationships/hyperlink" Target="https://ra.co/dj/db130" TargetMode="External"/><Relationship Id="rId9" Type="http://schemas.openxmlformats.org/officeDocument/2006/relationships/hyperlink" Target="https://ra.co/dj/injectedvision" TargetMode="External"/><Relationship Id="rId385" Type="http://schemas.openxmlformats.org/officeDocument/2006/relationships/hyperlink" Target="https://ra.co/dj/plant43" TargetMode="External"/><Relationship Id="rId2184" Type="http://schemas.openxmlformats.org/officeDocument/2006/relationships/hyperlink" Target="https://ra.co/dj/de:tuned" TargetMode="External"/><Relationship Id="rId3032" Type="http://schemas.openxmlformats.org/officeDocument/2006/relationships/hyperlink" Target="https://ra.co/dj/vltra" TargetMode="External"/><Relationship Id="rId384" Type="http://schemas.openxmlformats.org/officeDocument/2006/relationships/hyperlink" Target="https://ra.co/dj/pistolpete" TargetMode="External"/><Relationship Id="rId2185" Type="http://schemas.openxmlformats.org/officeDocument/2006/relationships/hyperlink" Target="https://ra.co/dj/debalsommer" TargetMode="External"/><Relationship Id="rId3031" Type="http://schemas.openxmlformats.org/officeDocument/2006/relationships/hyperlink" Target="https://ra.co/dj/vito" TargetMode="External"/><Relationship Id="rId383" Type="http://schemas.openxmlformats.org/officeDocument/2006/relationships/hyperlink" Target="https://ra.co/dj/pillowtalk" TargetMode="External"/><Relationship Id="rId2186" Type="http://schemas.openxmlformats.org/officeDocument/2006/relationships/hyperlink" Target="https://ra.co/dj/deep88" TargetMode="External"/><Relationship Id="rId3034" Type="http://schemas.openxmlformats.org/officeDocument/2006/relationships/hyperlink" Target="https://ra.co/dj/whenwedipxyz" TargetMode="External"/><Relationship Id="rId382" Type="http://schemas.openxmlformats.org/officeDocument/2006/relationships/hyperlink" Target="https://ra.co/dj/pieterjansen" TargetMode="External"/><Relationship Id="rId2187" Type="http://schemas.openxmlformats.org/officeDocument/2006/relationships/hyperlink" Target="https://ra.co/dj/deepseafrequency" TargetMode="External"/><Relationship Id="rId3033" Type="http://schemas.openxmlformats.org/officeDocument/2006/relationships/hyperlink" Target="https://ra.co/dj/voiceofamerica" TargetMode="External"/><Relationship Id="rId5" Type="http://schemas.openxmlformats.org/officeDocument/2006/relationships/hyperlink" Target="https://ra.co/dj/djcapomax@tiscalinet.it" TargetMode="External"/><Relationship Id="rId389" Type="http://schemas.openxmlformats.org/officeDocument/2006/relationships/hyperlink" Target="https://ra.co/dj/prequel" TargetMode="External"/><Relationship Id="rId2188" Type="http://schemas.openxmlformats.org/officeDocument/2006/relationships/hyperlink" Target="https://ra.co/dj/degreesovseparation" TargetMode="External"/><Relationship Id="rId3036" Type="http://schemas.openxmlformats.org/officeDocument/2006/relationships/hyperlink" Target="http://district25.nl/" TargetMode="External"/><Relationship Id="rId6" Type="http://schemas.openxmlformats.org/officeDocument/2006/relationships/hyperlink" Target="https://ra.co/dj/eqwel" TargetMode="External"/><Relationship Id="rId388" Type="http://schemas.openxmlformats.org/officeDocument/2006/relationships/hyperlink" Target="https://ra.co/dj/portable" TargetMode="External"/><Relationship Id="rId2189" Type="http://schemas.openxmlformats.org/officeDocument/2006/relationships/hyperlink" Target="https://ra.co/dj/delinquentdelivery" TargetMode="External"/><Relationship Id="rId3035" Type="http://schemas.openxmlformats.org/officeDocument/2006/relationships/hyperlink" Target="https://ra.co/dj/yokoo" TargetMode="External"/><Relationship Id="rId7" Type="http://schemas.openxmlformats.org/officeDocument/2006/relationships/hyperlink" Target="https://ra.co/dj/eternallight" TargetMode="External"/><Relationship Id="rId387" Type="http://schemas.openxmlformats.org/officeDocument/2006/relationships/hyperlink" Target="https://ra.co/dj/pontchartrain" TargetMode="External"/><Relationship Id="rId3038" Type="http://schemas.openxmlformats.org/officeDocument/2006/relationships/hyperlink" Target="https://www.facebook.com/adriatiqueofficial" TargetMode="External"/><Relationship Id="rId8" Type="http://schemas.openxmlformats.org/officeDocument/2006/relationships/hyperlink" Target="https://ra.co/dj/floret" TargetMode="External"/><Relationship Id="rId386" Type="http://schemas.openxmlformats.org/officeDocument/2006/relationships/hyperlink" Target="https://ra.co/dj/ploy" TargetMode="External"/><Relationship Id="rId3037" Type="http://schemas.openxmlformats.org/officeDocument/2006/relationships/hyperlink" Target="https://ra.co/dj/zestagency" TargetMode="External"/><Relationship Id="rId3029" Type="http://schemas.openxmlformats.org/officeDocument/2006/relationships/hyperlink" Target="https://ra.co/dj/vangeliskostoxenakis" TargetMode="External"/><Relationship Id="rId3028" Type="http://schemas.openxmlformats.org/officeDocument/2006/relationships/hyperlink" Target="https://ra.co/dj/vaal" TargetMode="External"/><Relationship Id="rId381" Type="http://schemas.openxmlformats.org/officeDocument/2006/relationships/hyperlink" Target="https://ra.co/dj/petetong" TargetMode="External"/><Relationship Id="rId380" Type="http://schemas.openxmlformats.org/officeDocument/2006/relationships/hyperlink" Target="https://ra.co/dj/peterkirn" TargetMode="External"/><Relationship Id="rId379" Type="http://schemas.openxmlformats.org/officeDocument/2006/relationships/hyperlink" Target="https://ra.co/dj/perko" TargetMode="External"/><Relationship Id="rId2170" Type="http://schemas.openxmlformats.org/officeDocument/2006/relationships/hyperlink" Target="https://ra.co/dj/claptrap" TargetMode="External"/><Relationship Id="rId2171" Type="http://schemas.openxmlformats.org/officeDocument/2006/relationships/hyperlink" Target="https://ra.co/dj/clubofjacks" TargetMode="External"/><Relationship Id="rId2172" Type="http://schemas.openxmlformats.org/officeDocument/2006/relationships/hyperlink" Target="https://ra.co/dj/clutcommunication" TargetMode="External"/><Relationship Id="rId374" Type="http://schemas.openxmlformats.org/officeDocument/2006/relationships/hyperlink" Target="https://ra.co/dj/patternresearch" TargetMode="External"/><Relationship Id="rId2173" Type="http://schemas.openxmlformats.org/officeDocument/2006/relationships/hyperlink" Target="https://ra.co/dj/cnvx" TargetMode="External"/><Relationship Id="rId3021" Type="http://schemas.openxmlformats.org/officeDocument/2006/relationships/hyperlink" Target="https://ra.co/dj/spaniol" TargetMode="External"/><Relationship Id="rId373" Type="http://schemas.openxmlformats.org/officeDocument/2006/relationships/hyperlink" Target="https://ra.co/dj/parviz" TargetMode="External"/><Relationship Id="rId2174" Type="http://schemas.openxmlformats.org/officeDocument/2006/relationships/hyperlink" Target="https://ra.co/dj/coctailpartyeffect" TargetMode="External"/><Relationship Id="rId3020" Type="http://schemas.openxmlformats.org/officeDocument/2006/relationships/hyperlink" Target="https://ra.co/dj/simianmobiledisco" TargetMode="External"/><Relationship Id="rId372" Type="http://schemas.openxmlformats.org/officeDocument/2006/relationships/hyperlink" Target="https://ra.co/dj/pabloromero" TargetMode="External"/><Relationship Id="rId2175" Type="http://schemas.openxmlformats.org/officeDocument/2006/relationships/hyperlink" Target="https://ra.co/dj/collapse" TargetMode="External"/><Relationship Id="rId3023" Type="http://schemas.openxmlformats.org/officeDocument/2006/relationships/hyperlink" Target="https://ra.co/dj/themba" TargetMode="External"/><Relationship Id="rId371" Type="http://schemas.openxmlformats.org/officeDocument/2006/relationships/hyperlink" Target="https://ra.co/dj/oscuromusic" TargetMode="External"/><Relationship Id="rId2176" Type="http://schemas.openxmlformats.org/officeDocument/2006/relationships/hyperlink" Target="https://ra.co/dj/contortyourself" TargetMode="External"/><Relationship Id="rId3022" Type="http://schemas.openxmlformats.org/officeDocument/2006/relationships/hyperlink" Target="https://ra.co/dj/steaward" TargetMode="External"/><Relationship Id="rId378" Type="http://schemas.openxmlformats.org/officeDocument/2006/relationships/hyperlink" Target="https://ra.co/dj/pelle" TargetMode="External"/><Relationship Id="rId2177" Type="http://schemas.openxmlformats.org/officeDocument/2006/relationships/hyperlink" Target="https://ra.co/dj/crowdspacer" TargetMode="External"/><Relationship Id="rId3025" Type="http://schemas.openxmlformats.org/officeDocument/2006/relationships/hyperlink" Target="https://ra.co/dj/umek" TargetMode="External"/><Relationship Id="rId377" Type="http://schemas.openxmlformats.org/officeDocument/2006/relationships/hyperlink" Target="https://ra.co/dj/peggygou" TargetMode="External"/><Relationship Id="rId2178" Type="http://schemas.openxmlformats.org/officeDocument/2006/relationships/hyperlink" Target="https://ra.co/dj/danceround88" TargetMode="External"/><Relationship Id="rId3024" Type="http://schemas.openxmlformats.org/officeDocument/2006/relationships/hyperlink" Target="https://ra.co/dj/tyreecooper" TargetMode="External"/><Relationship Id="rId376" Type="http://schemas.openxmlformats.org/officeDocument/2006/relationships/hyperlink" Target="https://ra.co/dj/paulatape" TargetMode="External"/><Relationship Id="rId2179" Type="http://schemas.openxmlformats.org/officeDocument/2006/relationships/hyperlink" Target="https://ra.co/dj/darkart" TargetMode="External"/><Relationship Id="rId3027" Type="http://schemas.openxmlformats.org/officeDocument/2006/relationships/hyperlink" Target="https://ra.co/dj/updateordie" TargetMode="External"/><Relationship Id="rId375" Type="http://schemas.openxmlformats.org/officeDocument/2006/relationships/hyperlink" Target="https://ra.co/dj/paulacazenave" TargetMode="External"/><Relationship Id="rId3026" Type="http://schemas.openxmlformats.org/officeDocument/2006/relationships/hyperlink" Target="https://ra.co/dj/uner" TargetMode="External"/><Relationship Id="rId3050" Type="http://schemas.openxmlformats.org/officeDocument/2006/relationships/hyperlink" Target="https://www.residentadvisor.net/dj/josephcapriati" TargetMode="External"/><Relationship Id="rId3052" Type="http://schemas.openxmlformats.org/officeDocument/2006/relationships/hyperlink" Target="https://www.residentadvisor.net/dj/oliverkoletzki" TargetMode="External"/><Relationship Id="rId3051" Type="http://schemas.openxmlformats.org/officeDocument/2006/relationships/hyperlink" Target="https://www.residentadvisor.net/dj/kasst" TargetMode="External"/><Relationship Id="rId3054" Type="http://schemas.openxmlformats.org/officeDocument/2006/relationships/hyperlink" Target="https://www.residentadvisor.net/dj/technasia" TargetMode="External"/><Relationship Id="rId3053" Type="http://schemas.openxmlformats.org/officeDocument/2006/relationships/hyperlink" Target="https://www.residentadvisor.net/dj/michaelbibi" TargetMode="External"/><Relationship Id="rId3056" Type="http://schemas.openxmlformats.org/officeDocument/2006/relationships/hyperlink" Target="mailto:press@umek.si" TargetMode="External"/><Relationship Id="rId3055" Type="http://schemas.openxmlformats.org/officeDocument/2006/relationships/hyperlink" Target="https://www.residentadvisor.net/dj/umek" TargetMode="External"/><Relationship Id="rId3058" Type="http://schemas.openxmlformats.org/officeDocument/2006/relationships/hyperlink" Target="https://ra.co/dj/alexflatner" TargetMode="External"/><Relationship Id="rId3057" Type="http://schemas.openxmlformats.org/officeDocument/2006/relationships/hyperlink" Target="https://ra.co/dj/alexflatner" TargetMode="External"/><Relationship Id="rId3059" Type="http://schemas.openxmlformats.org/officeDocument/2006/relationships/hyperlink" Target="https://ra.co/dj/calebcalloway" TargetMode="External"/><Relationship Id="rId2190" Type="http://schemas.openxmlformats.org/officeDocument/2006/relationships/hyperlink" Target="https://ra.co/dj/diamondstein" TargetMode="External"/><Relationship Id="rId2191" Type="http://schemas.openxmlformats.org/officeDocument/2006/relationships/hyperlink" Target="https://ra.co/dj/discobar" TargetMode="External"/><Relationship Id="rId2192" Type="http://schemas.openxmlformats.org/officeDocument/2006/relationships/hyperlink" Target="https://ra.co/dj/dms" TargetMode="External"/><Relationship Id="rId2193" Type="http://schemas.openxmlformats.org/officeDocument/2006/relationships/hyperlink" Target="https://ra.co/dj/drumpoetcommunity" TargetMode="External"/><Relationship Id="rId3041" Type="http://schemas.openxmlformats.org/officeDocument/2006/relationships/hyperlink" Target="https://www.facebook.com/jorenedwardsdj" TargetMode="External"/><Relationship Id="rId2194" Type="http://schemas.openxmlformats.org/officeDocument/2006/relationships/hyperlink" Target="https://ra.co/dj/dx2ov" TargetMode="External"/><Relationship Id="rId3040" Type="http://schemas.openxmlformats.org/officeDocument/2006/relationships/hyperlink" Target="https://www.facebook.com/DjoshGiovanniOriani" TargetMode="External"/><Relationship Id="rId396" Type="http://schemas.openxmlformats.org/officeDocument/2006/relationships/hyperlink" Target="https://ra.co/dj/rafreza" TargetMode="External"/><Relationship Id="rId2195" Type="http://schemas.openxmlformats.org/officeDocument/2006/relationships/hyperlink" Target="https://ra.co/dj/e-beamz" TargetMode="External"/><Relationship Id="rId3043" Type="http://schemas.openxmlformats.org/officeDocument/2006/relationships/hyperlink" Target="https://www.facebook.com/swoymusic/" TargetMode="External"/><Relationship Id="rId395" Type="http://schemas.openxmlformats.org/officeDocument/2006/relationships/hyperlink" Target="https://ra.co/dj/quirk" TargetMode="External"/><Relationship Id="rId2196" Type="http://schemas.openxmlformats.org/officeDocument/2006/relationships/hyperlink" Target="https://ra.co/dj/edmondson" TargetMode="External"/><Relationship Id="rId3042" Type="http://schemas.openxmlformats.org/officeDocument/2006/relationships/hyperlink" Target="https://www.facebook.com/nanduofficial" TargetMode="External"/><Relationship Id="rId394" Type="http://schemas.openxmlformats.org/officeDocument/2006/relationships/hyperlink" Target="https://ra.co/dj/puzzle" TargetMode="External"/><Relationship Id="rId2197" Type="http://schemas.openxmlformats.org/officeDocument/2006/relationships/hyperlink" Target="https://ra.co/dj/excedo" TargetMode="External"/><Relationship Id="rId3045" Type="http://schemas.openxmlformats.org/officeDocument/2006/relationships/hyperlink" Target="https://www.residentadvisor.net/dj/chelinamanuhutu" TargetMode="External"/><Relationship Id="rId393" Type="http://schemas.openxmlformats.org/officeDocument/2006/relationships/hyperlink" Target="https://ra.co/dj/projectsandro" TargetMode="External"/><Relationship Id="rId2198" Type="http://schemas.openxmlformats.org/officeDocument/2006/relationships/hyperlink" Target="https://ra.co/dj/expeditionsabove" TargetMode="External"/><Relationship Id="rId3044" Type="http://schemas.openxmlformats.org/officeDocument/2006/relationships/hyperlink" Target="https://www.residentadvisor.net/dj/alanfitzpatrick" TargetMode="External"/><Relationship Id="rId2199" Type="http://schemas.openxmlformats.org/officeDocument/2006/relationships/hyperlink" Target="https://ra.co/dj/f*clrmusic" TargetMode="External"/><Relationship Id="rId3047" Type="http://schemas.openxmlformats.org/officeDocument/2006/relationships/hyperlink" Target="https://www.residentadvisor.net/dj/denissulta" TargetMode="External"/><Relationship Id="rId399" Type="http://schemas.openxmlformats.org/officeDocument/2006/relationships/hyperlink" Target="https://ra.co/dj/reiten" TargetMode="External"/><Relationship Id="rId3046" Type="http://schemas.openxmlformats.org/officeDocument/2006/relationships/hyperlink" Target="https://www.residentadvisor.net/dj/andreaoliva" TargetMode="External"/><Relationship Id="rId398" Type="http://schemas.openxmlformats.org/officeDocument/2006/relationships/hyperlink" Target="https://ra.co/dj/reformedsociety" TargetMode="External"/><Relationship Id="rId3049" Type="http://schemas.openxmlformats.org/officeDocument/2006/relationships/hyperlink" Target="https://www.residentadvisor.net/dj/harveymckay" TargetMode="External"/><Relationship Id="rId397" Type="http://schemas.openxmlformats.org/officeDocument/2006/relationships/hyperlink" Target="https://ra.co/dj/rebar" TargetMode="External"/><Relationship Id="rId3048" Type="http://schemas.openxmlformats.org/officeDocument/2006/relationships/hyperlink" Target="https://www.residentadvisor.net/dj/mathame" TargetMode="External"/><Relationship Id="rId1730" Type="http://schemas.openxmlformats.org/officeDocument/2006/relationships/hyperlink" Target="https://ra.co/dj/giuseppesurace" TargetMode="External"/><Relationship Id="rId1731" Type="http://schemas.openxmlformats.org/officeDocument/2006/relationships/hyperlink" Target="https://www.facebook.com/PippiCiez" TargetMode="External"/><Relationship Id="rId1732" Type="http://schemas.openxmlformats.org/officeDocument/2006/relationships/hyperlink" Target="https://ra.co/dj/pirupa" TargetMode="External"/><Relationship Id="rId1733" Type="http://schemas.openxmlformats.org/officeDocument/2006/relationships/hyperlink" Target="https://ra.co/dj/djplead" TargetMode="External"/><Relationship Id="rId1734" Type="http://schemas.openxmlformats.org/officeDocument/2006/relationships/hyperlink" Target="https://www.facebook.com/CiprianAndreiPrajescu" TargetMode="External"/><Relationship Id="rId1735" Type="http://schemas.openxmlformats.org/officeDocument/2006/relationships/hyperlink" Target="https://ra.co/dj/prospa" TargetMode="External"/><Relationship Id="rId1736" Type="http://schemas.openxmlformats.org/officeDocument/2006/relationships/hyperlink" Target="https://ra.co/dj/rafabarrios" TargetMode="External"/><Relationship Id="rId1737" Type="http://schemas.openxmlformats.org/officeDocument/2006/relationships/hyperlink" Target="https://www.facebook.com/lambertandhandle" TargetMode="External"/><Relationship Id="rId1738" Type="http://schemas.openxmlformats.org/officeDocument/2006/relationships/hyperlink" Target="https://ra.co/dj/rafaelkasma" TargetMode="External"/><Relationship Id="rId1739" Type="http://schemas.openxmlformats.org/officeDocument/2006/relationships/hyperlink" Target="https://ra.co/dj/ralfkollmann" TargetMode="External"/><Relationship Id="rId1720" Type="http://schemas.openxmlformats.org/officeDocument/2006/relationships/hyperlink" Target="https://ra.co/dj/petterpreston" TargetMode="External"/><Relationship Id="rId1721" Type="http://schemas.openxmlformats.org/officeDocument/2006/relationships/hyperlink" Target="https://ra.co/dj/philliplichtbau" TargetMode="External"/><Relationship Id="rId1722" Type="http://schemas.openxmlformats.org/officeDocument/2006/relationships/hyperlink" Target="https://ra.co/dj/philoulouzolo" TargetMode="External"/><Relationship Id="rId1723" Type="http://schemas.openxmlformats.org/officeDocument/2006/relationships/hyperlink" Target="https://ra.co/dj/gimbrere" TargetMode="External"/><Relationship Id="rId1724" Type="http://schemas.openxmlformats.org/officeDocument/2006/relationships/hyperlink" Target="https://ra.co/dj/philippeliard" TargetMode="External"/><Relationship Id="rId1725" Type="http://schemas.openxmlformats.org/officeDocument/2006/relationships/hyperlink" Target="https://www.facebook.com/saintpierredj" TargetMode="External"/><Relationship Id="rId1726" Type="http://schemas.openxmlformats.org/officeDocument/2006/relationships/hyperlink" Target="https://ra.co/dj/piierremoritz" TargetMode="External"/><Relationship Id="rId1727" Type="http://schemas.openxmlformats.org/officeDocument/2006/relationships/hyperlink" Target="https://ra.co/dj/sueavenue" TargetMode="External"/><Relationship Id="rId1728" Type="http://schemas.openxmlformats.org/officeDocument/2006/relationships/hyperlink" Target="https://ra.co/dj/pietrocau" TargetMode="External"/><Relationship Id="rId1729" Type="http://schemas.openxmlformats.org/officeDocument/2006/relationships/hyperlink" Target="https://ra.co/dj/elmundo" TargetMode="External"/><Relationship Id="rId1752" Type="http://schemas.openxmlformats.org/officeDocument/2006/relationships/hyperlink" Target="https://ra.co/dj/rhyw" TargetMode="External"/><Relationship Id="rId1753" Type="http://schemas.openxmlformats.org/officeDocument/2006/relationships/hyperlink" Target="https://ra.co/dj/blackloops" TargetMode="External"/><Relationship Id="rId2600" Type="http://schemas.openxmlformats.org/officeDocument/2006/relationships/hyperlink" Target="https://ra.co/dj/notthxrec." TargetMode="External"/><Relationship Id="rId1754" Type="http://schemas.openxmlformats.org/officeDocument/2006/relationships/hyperlink" Target="https://ra.co/dj/richnxt" TargetMode="External"/><Relationship Id="rId2601" Type="http://schemas.openxmlformats.org/officeDocument/2006/relationships/hyperlink" Target="https://ra.co/dj/novafutureblog" TargetMode="External"/><Relationship Id="rId1755" Type="http://schemas.openxmlformats.org/officeDocument/2006/relationships/hyperlink" Target="https://ra.co/dj/zeitgeist" TargetMode="External"/><Relationship Id="rId2602" Type="http://schemas.openxmlformats.org/officeDocument/2006/relationships/hyperlink" Target="https://ra.co/dj/nullrecs" TargetMode="External"/><Relationship Id="rId1756" Type="http://schemas.openxmlformats.org/officeDocument/2006/relationships/hyperlink" Target="https://ra.co/dj/richardearnshaw" TargetMode="External"/><Relationship Id="rId2603" Type="http://schemas.openxmlformats.org/officeDocument/2006/relationships/hyperlink" Target="https://ra.co/dj/nullsight" TargetMode="External"/><Relationship Id="rId1757" Type="http://schemas.openxmlformats.org/officeDocument/2006/relationships/hyperlink" Target="https://ra.co/dj/ricomartinez" TargetMode="External"/><Relationship Id="rId2604" Type="http://schemas.openxmlformats.org/officeDocument/2006/relationships/hyperlink" Target="https://ra.co/dj/nuonmusic" TargetMode="External"/><Relationship Id="rId1758" Type="http://schemas.openxmlformats.org/officeDocument/2006/relationships/hyperlink" Target="https://ra.co/dj/roberto" TargetMode="External"/><Relationship Id="rId2605" Type="http://schemas.openxmlformats.org/officeDocument/2006/relationships/hyperlink" Target="https://ra.co/dj/obskurmusic" TargetMode="External"/><Relationship Id="rId1759" Type="http://schemas.openxmlformats.org/officeDocument/2006/relationships/hyperlink" Target="https://ra.co/dj/suspectone" TargetMode="External"/><Relationship Id="rId2606" Type="http://schemas.openxmlformats.org/officeDocument/2006/relationships/hyperlink" Target="https://ra.co/dj/oddsratio" TargetMode="External"/><Relationship Id="rId808" Type="http://schemas.openxmlformats.org/officeDocument/2006/relationships/hyperlink" Target="https://www.facebook.com/soundprocess" TargetMode="External"/><Relationship Id="rId2607" Type="http://schemas.openxmlformats.org/officeDocument/2006/relationships/hyperlink" Target="https://ra.co/dj/olerec" TargetMode="External"/><Relationship Id="rId807" Type="http://schemas.openxmlformats.org/officeDocument/2006/relationships/hyperlink" Target="https://www.facebook.com/Andreas-Horvat-152962671954420" TargetMode="External"/><Relationship Id="rId2608" Type="http://schemas.openxmlformats.org/officeDocument/2006/relationships/hyperlink" Target="https://ra.co/dj/opera2000" TargetMode="External"/><Relationship Id="rId806" Type="http://schemas.openxmlformats.org/officeDocument/2006/relationships/hyperlink" Target="https://www.instagram.com/andrea_drappi_spellband/" TargetMode="External"/><Relationship Id="rId2609" Type="http://schemas.openxmlformats.org/officeDocument/2006/relationships/hyperlink" Target="https://ra.co/dj/organicamusic" TargetMode="External"/><Relationship Id="rId805" Type="http://schemas.openxmlformats.org/officeDocument/2006/relationships/hyperlink" Target="https://ra.co/dj/burden" TargetMode="External"/><Relationship Id="rId809" Type="http://schemas.openxmlformats.org/officeDocument/2006/relationships/hyperlink" Target="https://ra.co/dj/dunmorepark" TargetMode="External"/><Relationship Id="rId800" Type="http://schemas.openxmlformats.org/officeDocument/2006/relationships/hyperlink" Target="https://ra.co/dj/andrevii/biography" TargetMode="External"/><Relationship Id="rId804" Type="http://schemas.openxmlformats.org/officeDocument/2006/relationships/hyperlink" Target="https://ra.co/dj/andreadave" TargetMode="External"/><Relationship Id="rId803" Type="http://schemas.openxmlformats.org/officeDocument/2006/relationships/hyperlink" Target="https://ra.co/dj/andreacalandra" TargetMode="External"/><Relationship Id="rId802" Type="http://schemas.openxmlformats.org/officeDocument/2006/relationships/hyperlink" Target="https://ra.co/dj/dualismosounditaly" TargetMode="External"/><Relationship Id="rId801" Type="http://schemas.openxmlformats.org/officeDocument/2006/relationships/hyperlink" Target="https://ra.co/dj/oddeven" TargetMode="External"/><Relationship Id="rId1750" Type="http://schemas.openxmlformats.org/officeDocument/2006/relationships/hyperlink" Target="https://ra.co/dj/reme" TargetMode="External"/><Relationship Id="rId1751" Type="http://schemas.openxmlformats.org/officeDocument/2006/relationships/hyperlink" Target="https://www.facebook.com/rhadowmusic" TargetMode="External"/><Relationship Id="rId1741" Type="http://schemas.openxmlformats.org/officeDocument/2006/relationships/hyperlink" Target="https://ra.co/dj/alejandroramirez" TargetMode="External"/><Relationship Id="rId1742" Type="http://schemas.openxmlformats.org/officeDocument/2006/relationships/hyperlink" Target="https://ra.co/dj/rampue" TargetMode="External"/><Relationship Id="rId1743" Type="http://schemas.openxmlformats.org/officeDocument/2006/relationships/hyperlink" Target="https://ra.co/dj/randaru" TargetMode="External"/><Relationship Id="rId1744" Type="http://schemas.openxmlformats.org/officeDocument/2006/relationships/hyperlink" Target="https://ra.co/dj/principleasure" TargetMode="External"/><Relationship Id="rId1745" Type="http://schemas.openxmlformats.org/officeDocument/2006/relationships/hyperlink" Target="https://ra.co/dj/signalphantasm" TargetMode="External"/><Relationship Id="rId1746" Type="http://schemas.openxmlformats.org/officeDocument/2006/relationships/hyperlink" Target="https://www.residentadvisor.net/dj/rayokpara" TargetMode="External"/><Relationship Id="rId1747" Type="http://schemas.openxmlformats.org/officeDocument/2006/relationships/hyperlink" Target="https://ra.co/dj/djreas" TargetMode="External"/><Relationship Id="rId1748" Type="http://schemas.openxmlformats.org/officeDocument/2006/relationships/hyperlink" Target="https://ra.co/dj/carstenrechenberger" TargetMode="External"/><Relationship Id="rId1749" Type="http://schemas.openxmlformats.org/officeDocument/2006/relationships/hyperlink" Target="https://ra.co/dj/redpigflower" TargetMode="External"/><Relationship Id="rId1740" Type="http://schemas.openxmlformats.org/officeDocument/2006/relationships/hyperlink" Target="https://ra.co/dj/djrame" TargetMode="External"/><Relationship Id="rId1710" Type="http://schemas.openxmlformats.org/officeDocument/2006/relationships/hyperlink" Target="https://www.residentadvisor.net/dj/acidpauli" TargetMode="External"/><Relationship Id="rId1711" Type="http://schemas.openxmlformats.org/officeDocument/2006/relationships/hyperlink" Target="https://ra.co/dj/naphta" TargetMode="External"/><Relationship Id="rId1712" Type="http://schemas.openxmlformats.org/officeDocument/2006/relationships/hyperlink" Target="https://ra.co/dj/pax/glasgowunderground" TargetMode="External"/><Relationship Id="rId1713" Type="http://schemas.openxmlformats.org/officeDocument/2006/relationships/hyperlink" Target="https://ra.co/dj/pedrod'alessandro" TargetMode="External"/><Relationship Id="rId1714" Type="http://schemas.openxmlformats.org/officeDocument/2006/relationships/hyperlink" Target="https://ra.co/dj/pedrofloriani" TargetMode="External"/><Relationship Id="rId1715" Type="http://schemas.openxmlformats.org/officeDocument/2006/relationships/hyperlink" Target="https://ra.co/dj/adwer" TargetMode="External"/><Relationship Id="rId1716" Type="http://schemas.openxmlformats.org/officeDocument/2006/relationships/hyperlink" Target="https://www.residentadvisor.net/dj/petardundov" TargetMode="External"/><Relationship Id="rId1717" Type="http://schemas.openxmlformats.org/officeDocument/2006/relationships/hyperlink" Target="https://ra.co/dj/cubanpete" TargetMode="External"/><Relationship Id="rId1718" Type="http://schemas.openxmlformats.org/officeDocument/2006/relationships/hyperlink" Target="https://ra.co/dj/petezorba" TargetMode="External"/><Relationship Id="rId1719" Type="http://schemas.openxmlformats.org/officeDocument/2006/relationships/hyperlink" Target="https://ra.co/dj/yvangenkins" TargetMode="External"/><Relationship Id="rId1700" Type="http://schemas.openxmlformats.org/officeDocument/2006/relationships/hyperlink" Target="https://ra.co/dj/paolorocco" TargetMode="External"/><Relationship Id="rId1701" Type="http://schemas.openxmlformats.org/officeDocument/2006/relationships/hyperlink" Target="https://ra.co/dj/loveontherocks" TargetMode="External"/><Relationship Id="rId1702" Type="http://schemas.openxmlformats.org/officeDocument/2006/relationships/hyperlink" Target="https://ra.co/dj/pascalbenjamin" TargetMode="External"/><Relationship Id="rId1703" Type="http://schemas.openxmlformats.org/officeDocument/2006/relationships/hyperlink" Target="https://ra.co/dj/pasqualecaracciolo" TargetMode="External"/><Relationship Id="rId1704" Type="http://schemas.openxmlformats.org/officeDocument/2006/relationships/hyperlink" Target="https://ra.co/dj/thedj'sdaughter" TargetMode="External"/><Relationship Id="rId1705" Type="http://schemas.openxmlformats.org/officeDocument/2006/relationships/hyperlink" Target="https://ra.co/dj/patricemeiner" TargetMode="External"/><Relationship Id="rId1706" Type="http://schemas.openxmlformats.org/officeDocument/2006/relationships/hyperlink" Target="https://www.facebook.com/lostdesertmusic" TargetMode="External"/><Relationship Id="rId1707" Type="http://schemas.openxmlformats.org/officeDocument/2006/relationships/hyperlink" Target="https://ra.co/dj/patriziogabrielli" TargetMode="External"/><Relationship Id="rId1708" Type="http://schemas.openxmlformats.org/officeDocument/2006/relationships/hyperlink" Target="https://ra.co/dj/gettoblaster" TargetMode="External"/><Relationship Id="rId1709" Type="http://schemas.openxmlformats.org/officeDocument/2006/relationships/hyperlink" Target="https://ra.co/dj/pauldarey" TargetMode="External"/><Relationship Id="rId40" Type="http://schemas.openxmlformats.org/officeDocument/2006/relationships/hyperlink" Target="https://www.facebook.com/paulem.musiq/" TargetMode="External"/><Relationship Id="rId1334" Type="http://schemas.openxmlformats.org/officeDocument/2006/relationships/hyperlink" Target="https://ra.co/dj/kreutziger" TargetMode="External"/><Relationship Id="rId2665" Type="http://schemas.openxmlformats.org/officeDocument/2006/relationships/hyperlink" Target="https://ra.co/dj/scotttiger" TargetMode="External"/><Relationship Id="rId1335" Type="http://schemas.openxmlformats.org/officeDocument/2006/relationships/hyperlink" Target="https://ra.co/dj/latereplies" TargetMode="External"/><Relationship Id="rId2666" Type="http://schemas.openxmlformats.org/officeDocument/2006/relationships/hyperlink" Target="https://ra.co/dj/scriptum" TargetMode="External"/><Relationship Id="rId42" Type="http://schemas.openxmlformats.org/officeDocument/2006/relationships/hyperlink" Target="https://ra.co/dj/addisongroove" TargetMode="External"/><Relationship Id="rId1336" Type="http://schemas.openxmlformats.org/officeDocument/2006/relationships/hyperlink" Target="https://ra.co/dj/lostdiaries" TargetMode="External"/><Relationship Id="rId2667" Type="http://schemas.openxmlformats.org/officeDocument/2006/relationships/hyperlink" Target="https://ra.co/dj/sctr" TargetMode="External"/><Relationship Id="rId41" Type="http://schemas.openxmlformats.org/officeDocument/2006/relationships/hyperlink" Target="https://ra.co/dj/adamcollins" TargetMode="External"/><Relationship Id="rId1337" Type="http://schemas.openxmlformats.org/officeDocument/2006/relationships/hyperlink" Target="https://ra.co/dj/luminer" TargetMode="External"/><Relationship Id="rId2668" Type="http://schemas.openxmlformats.org/officeDocument/2006/relationships/hyperlink" Target="https://ra.co/dj/secondarytones" TargetMode="External"/><Relationship Id="rId44" Type="http://schemas.openxmlformats.org/officeDocument/2006/relationships/hyperlink" Target="https://ra.co/dj/afrodeutsche" TargetMode="External"/><Relationship Id="rId1338" Type="http://schemas.openxmlformats.org/officeDocument/2006/relationships/hyperlink" Target="https://ra.co/dj/magicblack" TargetMode="External"/><Relationship Id="rId2669" Type="http://schemas.openxmlformats.org/officeDocument/2006/relationships/hyperlink" Target="https://ra.co/dj/secuenciastemporales" TargetMode="External"/><Relationship Id="rId43" Type="http://schemas.openxmlformats.org/officeDocument/2006/relationships/hyperlink" Target="https://ra.co/dj/aeonix" TargetMode="External"/><Relationship Id="rId1339" Type="http://schemas.openxmlformats.org/officeDocument/2006/relationships/hyperlink" Target="https://ra.co/dj/marcoresmann" TargetMode="External"/><Relationship Id="rId46" Type="http://schemas.openxmlformats.org/officeDocument/2006/relationships/hyperlink" Target="https://ra.co/dj/agoria" TargetMode="External"/><Relationship Id="rId45" Type="http://schemas.openxmlformats.org/officeDocument/2006/relationships/hyperlink" Target="https://ra.co/dj/afshinassadian" TargetMode="External"/><Relationship Id="rId745" Type="http://schemas.openxmlformats.org/officeDocument/2006/relationships/hyperlink" Target="https://ra.co/dj/aiwaska" TargetMode="External"/><Relationship Id="rId744" Type="http://schemas.openxmlformats.org/officeDocument/2006/relationships/hyperlink" Target="https://ra.co/dj/louderthanfamous" TargetMode="External"/><Relationship Id="rId743" Type="http://schemas.openxmlformats.org/officeDocument/2006/relationships/hyperlink" Target="https://ra.co/dj/sapiens" TargetMode="External"/><Relationship Id="rId742" Type="http://schemas.openxmlformats.org/officeDocument/2006/relationships/hyperlink" Target="https://ra.co/dj/agar" TargetMode="External"/><Relationship Id="rId749" Type="http://schemas.openxmlformats.org/officeDocument/2006/relationships/hyperlink" Target="https://soundcloud.com/slothboogie/slothboogie-guestmix-135-never-dull" TargetMode="External"/><Relationship Id="rId748" Type="http://schemas.openxmlformats.org/officeDocument/2006/relationships/hyperlink" Target="https://ra.co/dj/modularproject" TargetMode="External"/><Relationship Id="rId747" Type="http://schemas.openxmlformats.org/officeDocument/2006/relationships/hyperlink" Target="https://ra.co/dj/bigal" TargetMode="External"/><Relationship Id="rId746" Type="http://schemas.openxmlformats.org/officeDocument/2006/relationships/hyperlink" Target="https://ra.co/dj/akibergen&amp;richter" TargetMode="External"/><Relationship Id="rId48" Type="http://schemas.openxmlformats.org/officeDocument/2006/relationships/hyperlink" Target="https://ra.co/dj/aleklee" TargetMode="External"/><Relationship Id="rId47" Type="http://schemas.openxmlformats.org/officeDocument/2006/relationships/hyperlink" Target="https://ra.co/dj/alci" TargetMode="External"/><Relationship Id="rId49" Type="http://schemas.openxmlformats.org/officeDocument/2006/relationships/hyperlink" Target="https://ra.co/dj/aleqsnotal" TargetMode="External"/><Relationship Id="rId2660" Type="http://schemas.openxmlformats.org/officeDocument/2006/relationships/hyperlink" Target="https://ra.co/dj/sacredrhythm" TargetMode="External"/><Relationship Id="rId741" Type="http://schemas.openxmlformats.org/officeDocument/2006/relationships/hyperlink" Target="https://ra.co/dj/aeromanyelo" TargetMode="External"/><Relationship Id="rId1330" Type="http://schemas.openxmlformats.org/officeDocument/2006/relationships/hyperlink" Target="https://ra.co/dj/kidfonque" TargetMode="External"/><Relationship Id="rId2661" Type="http://schemas.openxmlformats.org/officeDocument/2006/relationships/hyperlink" Target="https://ra.co/dj/salaamdancerally" TargetMode="External"/><Relationship Id="rId740" Type="http://schemas.openxmlformats.org/officeDocument/2006/relationships/hyperlink" Target="https://ra.co/dj/sableblanc" TargetMode="External"/><Relationship Id="rId1331" Type="http://schemas.openxmlformats.org/officeDocument/2006/relationships/hyperlink" Target="https://ra.co/dj/kokaz" TargetMode="External"/><Relationship Id="rId2662" Type="http://schemas.openxmlformats.org/officeDocument/2006/relationships/hyperlink" Target="https://ra.co/dj/samanimusic" TargetMode="External"/><Relationship Id="rId1332" Type="http://schemas.openxmlformats.org/officeDocument/2006/relationships/hyperlink" Target="https://ra.co/dj/kookymusic" TargetMode="External"/><Relationship Id="rId2663" Type="http://schemas.openxmlformats.org/officeDocument/2006/relationships/hyperlink" Target="https://ra.co/dj/samdivine" TargetMode="External"/><Relationship Id="rId1333" Type="http://schemas.openxmlformats.org/officeDocument/2006/relationships/hyperlink" Target="https://ra.co/dj/kraak&amp;smaak" TargetMode="External"/><Relationship Id="rId2664" Type="http://schemas.openxmlformats.org/officeDocument/2006/relationships/hyperlink" Target="https://ra.co/dj/saturndrive" TargetMode="External"/><Relationship Id="rId1323" Type="http://schemas.openxmlformats.org/officeDocument/2006/relationships/hyperlink" Target="https://ra.co/dj/infinitepleasure" TargetMode="External"/><Relationship Id="rId2654" Type="http://schemas.openxmlformats.org/officeDocument/2006/relationships/hyperlink" Target="https://ra.co/dj/rotterdamelectronix" TargetMode="External"/><Relationship Id="rId1324" Type="http://schemas.openxmlformats.org/officeDocument/2006/relationships/hyperlink" Target="https://ra.co/dj/innen" TargetMode="External"/><Relationship Id="rId2655" Type="http://schemas.openxmlformats.org/officeDocument/2006/relationships/hyperlink" Target="https://ra.co/dj/routinerec." TargetMode="External"/><Relationship Id="rId31" Type="http://schemas.openxmlformats.org/officeDocument/2006/relationships/hyperlink" Target="https://ra.co/dj/vibesltd" TargetMode="External"/><Relationship Id="rId1325" Type="http://schemas.openxmlformats.org/officeDocument/2006/relationships/hyperlink" Target="https://ra.co/dj/intr0beatz" TargetMode="External"/><Relationship Id="rId2656" Type="http://schemas.openxmlformats.org/officeDocument/2006/relationships/hyperlink" Target="https://ra.co/dj/rsntr" TargetMode="External"/><Relationship Id="rId30" Type="http://schemas.openxmlformats.org/officeDocument/2006/relationships/hyperlink" Target="https://ra.co/dj/userexperience" TargetMode="External"/><Relationship Id="rId1326" Type="http://schemas.openxmlformats.org/officeDocument/2006/relationships/hyperlink" Target="https://ra.co/dj/ionpananides" TargetMode="External"/><Relationship Id="rId2657" Type="http://schemas.openxmlformats.org/officeDocument/2006/relationships/hyperlink" Target="https://ra.co/dj/rubegoldbergseries" TargetMode="External"/><Relationship Id="rId33" Type="http://schemas.openxmlformats.org/officeDocument/2006/relationships/hyperlink" Target="https://ra.co/dj/wellden" TargetMode="External"/><Relationship Id="rId1327" Type="http://schemas.openxmlformats.org/officeDocument/2006/relationships/hyperlink" Target="https://ra.co/dj/jordanpeak" TargetMode="External"/><Relationship Id="rId2658" Type="http://schemas.openxmlformats.org/officeDocument/2006/relationships/hyperlink" Target="https://ra.co/dj/ruvido" TargetMode="External"/><Relationship Id="rId32" Type="http://schemas.openxmlformats.org/officeDocument/2006/relationships/hyperlink" Target="https://ra.co/dj/waveguide" TargetMode="External"/><Relationship Id="rId1328" Type="http://schemas.openxmlformats.org/officeDocument/2006/relationships/hyperlink" Target="https://ra.co/dj/kevinmckay" TargetMode="External"/><Relationship Id="rId2659" Type="http://schemas.openxmlformats.org/officeDocument/2006/relationships/hyperlink" Target="https://ra.co/dj/ryancrosson" TargetMode="External"/><Relationship Id="rId35" Type="http://schemas.openxmlformats.org/officeDocument/2006/relationships/hyperlink" Target="mailto:sippinlemonfanta@gmail.com" TargetMode="External"/><Relationship Id="rId1329" Type="http://schemas.openxmlformats.org/officeDocument/2006/relationships/hyperlink" Target="https://ra.co/dj/khen" TargetMode="External"/><Relationship Id="rId34" Type="http://schemas.openxmlformats.org/officeDocument/2006/relationships/hyperlink" Target="https://soundcloud.com/orbesmusic" TargetMode="External"/><Relationship Id="rId739" Type="http://schemas.openxmlformats.org/officeDocument/2006/relationships/hyperlink" Target="https://ra.co/dj/askillz" TargetMode="External"/><Relationship Id="rId734" Type="http://schemas.openxmlformats.org/officeDocument/2006/relationships/hyperlink" Target="https://ra.co/dj/larryhoul" TargetMode="External"/><Relationship Id="rId733" Type="http://schemas.openxmlformats.org/officeDocument/2006/relationships/hyperlink" Target="https://ra.co/dj/aarand" TargetMode="External"/><Relationship Id="rId732" Type="http://schemas.openxmlformats.org/officeDocument/2006/relationships/hyperlink" Target="https://ra.co/dj/2xm&amp;kills" TargetMode="External"/><Relationship Id="rId731" Type="http://schemas.openxmlformats.org/officeDocument/2006/relationships/hyperlink" Target="https://ra.co/dj/2sidesofsoul" TargetMode="External"/><Relationship Id="rId738" Type="http://schemas.openxmlformats.org/officeDocument/2006/relationships/hyperlink" Target="https://ra.co/dj/adampits" TargetMode="External"/><Relationship Id="rId737" Type="http://schemas.openxmlformats.org/officeDocument/2006/relationships/hyperlink" Target="https://ra.co/dj/adamjohan" TargetMode="External"/><Relationship Id="rId736" Type="http://schemas.openxmlformats.org/officeDocument/2006/relationships/hyperlink" Target="https://ra.co/dj/adamgibbons" TargetMode="External"/><Relationship Id="rId735" Type="http://schemas.openxmlformats.org/officeDocument/2006/relationships/hyperlink" Target="https://ra.co/dj/abicahsoul" TargetMode="External"/><Relationship Id="rId37" Type="http://schemas.openxmlformats.org/officeDocument/2006/relationships/hyperlink" Target="https://www.facebook.com/djrendher" TargetMode="External"/><Relationship Id="rId36" Type="http://schemas.openxmlformats.org/officeDocument/2006/relationships/hyperlink" Target="https://soundcloud.com/slothboogie/sb-premirere-pepe-delusions-of-grandeur-lets-play-house" TargetMode="External"/><Relationship Id="rId39" Type="http://schemas.openxmlformats.org/officeDocument/2006/relationships/hyperlink" Target="https://www.facebook.com/moldovansound/" TargetMode="External"/><Relationship Id="rId38" Type="http://schemas.openxmlformats.org/officeDocument/2006/relationships/hyperlink" Target="https://www.facebook.com/lime.dub" TargetMode="External"/><Relationship Id="rId730" Type="http://schemas.openxmlformats.org/officeDocument/2006/relationships/hyperlink" Target="https://ra.co/dj/2jack4u" TargetMode="External"/><Relationship Id="rId2650" Type="http://schemas.openxmlformats.org/officeDocument/2006/relationships/hyperlink" Target="https://ra.co/dj/rochenoire" TargetMode="External"/><Relationship Id="rId1320" Type="http://schemas.openxmlformats.org/officeDocument/2006/relationships/hyperlink" Target="https://ra.co/dj/gusgus" TargetMode="External"/><Relationship Id="rId2651" Type="http://schemas.openxmlformats.org/officeDocument/2006/relationships/hyperlink" Target="https://ra.co/dj/ronniespiteri" TargetMode="External"/><Relationship Id="rId1321" Type="http://schemas.openxmlformats.org/officeDocument/2006/relationships/hyperlink" Target="https://ra.co/dj/gvrl" TargetMode="External"/><Relationship Id="rId2652" Type="http://schemas.openxmlformats.org/officeDocument/2006/relationships/hyperlink" Target="https://ra.co/dj/rosesarered" TargetMode="External"/><Relationship Id="rId1322" Type="http://schemas.openxmlformats.org/officeDocument/2006/relationships/hyperlink" Target="https://ra.co/dj/hiddenempire" TargetMode="External"/><Relationship Id="rId2653" Type="http://schemas.openxmlformats.org/officeDocument/2006/relationships/hyperlink" Target="https://ra.co/dj/rosewaterctz" TargetMode="External"/><Relationship Id="rId1356" Type="http://schemas.openxmlformats.org/officeDocument/2006/relationships/hyperlink" Target="https://ra.co/dj/potentialmove" TargetMode="External"/><Relationship Id="rId2203" Type="http://schemas.openxmlformats.org/officeDocument/2006/relationships/hyperlink" Target="https://ra.co/dj/fhuo" TargetMode="External"/><Relationship Id="rId2687" Type="http://schemas.openxmlformats.org/officeDocument/2006/relationships/hyperlink" Target="https://ra.co/dj/spacetapes" TargetMode="External"/><Relationship Id="rId1357" Type="http://schemas.openxmlformats.org/officeDocument/2006/relationships/hyperlink" Target="https://ra.co/dj/pump" TargetMode="External"/><Relationship Id="rId2204" Type="http://schemas.openxmlformats.org/officeDocument/2006/relationships/hyperlink" Target="https://ra.co/dj/figuramusic" TargetMode="External"/><Relationship Id="rId2688" Type="http://schemas.openxmlformats.org/officeDocument/2006/relationships/hyperlink" Target="https://ra.co/dj/spezial" TargetMode="External"/><Relationship Id="rId20" Type="http://schemas.openxmlformats.org/officeDocument/2006/relationships/hyperlink" Target="https://ra.co/dj/rhythmfrom" TargetMode="External"/><Relationship Id="rId1358" Type="http://schemas.openxmlformats.org/officeDocument/2006/relationships/hyperlink" Target="https://ra.co/dj/quadratmusik" TargetMode="External"/><Relationship Id="rId2205" Type="http://schemas.openxmlformats.org/officeDocument/2006/relationships/hyperlink" Target="https://ra.co/dj/firecamp" TargetMode="External"/><Relationship Id="rId2689" Type="http://schemas.openxmlformats.org/officeDocument/2006/relationships/hyperlink" Target="https://ra.co/dj/spookyshit" TargetMode="External"/><Relationship Id="rId1359" Type="http://schemas.openxmlformats.org/officeDocument/2006/relationships/hyperlink" Target="https://ra.co/dj/roundtableknights" TargetMode="External"/><Relationship Id="rId2206" Type="http://schemas.openxmlformats.org/officeDocument/2006/relationships/hyperlink" Target="https://ra.co/dj/foodandsound" TargetMode="External"/><Relationship Id="rId22" Type="http://schemas.openxmlformats.org/officeDocument/2006/relationships/hyperlink" Target="https://ra.co/dj/szns7n" TargetMode="External"/><Relationship Id="rId2207" Type="http://schemas.openxmlformats.org/officeDocument/2006/relationships/hyperlink" Target="https://ra.co/dj/forth" TargetMode="External"/><Relationship Id="rId21" Type="http://schemas.openxmlformats.org/officeDocument/2006/relationships/hyperlink" Target="https://ra.co/dj/seen" TargetMode="External"/><Relationship Id="rId2208" Type="http://schemas.openxmlformats.org/officeDocument/2006/relationships/hyperlink" Target="https://ra.co/dj/forthosethatknoe" TargetMode="External"/><Relationship Id="rId24" Type="http://schemas.openxmlformats.org/officeDocument/2006/relationships/hyperlink" Target="https://ra.co/dj/thebarkingdogs" TargetMode="External"/><Relationship Id="rId2209" Type="http://schemas.openxmlformats.org/officeDocument/2006/relationships/hyperlink" Target="https://ra.co/dj/fouk" TargetMode="External"/><Relationship Id="rId23" Type="http://schemas.openxmlformats.org/officeDocument/2006/relationships/hyperlink" Target="https://ra.co/dj/techstartup" TargetMode="External"/><Relationship Id="rId767" Type="http://schemas.openxmlformats.org/officeDocument/2006/relationships/hyperlink" Target="https://ra.co/dj/alexground" TargetMode="External"/><Relationship Id="rId766" Type="http://schemas.openxmlformats.org/officeDocument/2006/relationships/hyperlink" Target="https://ra.co/dj/alexflitsch" TargetMode="External"/><Relationship Id="rId765" Type="http://schemas.openxmlformats.org/officeDocument/2006/relationships/hyperlink" Target="https://ra.co/dj/alex_zed" TargetMode="External"/><Relationship Id="rId764" Type="http://schemas.openxmlformats.org/officeDocument/2006/relationships/hyperlink" Target="https://ra.co/dj/thedeals" TargetMode="External"/><Relationship Id="rId769" Type="http://schemas.openxmlformats.org/officeDocument/2006/relationships/hyperlink" Target="https://ra.co/dj/alexjustino" TargetMode="External"/><Relationship Id="rId768" Type="http://schemas.openxmlformats.org/officeDocument/2006/relationships/hyperlink" Target="https://ra.co/dj/alexground" TargetMode="External"/><Relationship Id="rId26" Type="http://schemas.openxmlformats.org/officeDocument/2006/relationships/hyperlink" Target="https://ra.co/dj/theothereye" TargetMode="External"/><Relationship Id="rId25" Type="http://schemas.openxmlformats.org/officeDocument/2006/relationships/hyperlink" Target="https://ra.co/dj/thenailshop" TargetMode="External"/><Relationship Id="rId2680" Type="http://schemas.openxmlformats.org/officeDocument/2006/relationships/hyperlink" Target="https://ra.co/dj/smileforawhile" TargetMode="External"/><Relationship Id="rId28" Type="http://schemas.openxmlformats.org/officeDocument/2006/relationships/hyperlink" Target="https://ra.co/dj/thesushiclub" TargetMode="External"/><Relationship Id="rId1350" Type="http://schemas.openxmlformats.org/officeDocument/2006/relationships/hyperlink" Target="https://ra.co/dj/noemotion" TargetMode="External"/><Relationship Id="rId2681" Type="http://schemas.openxmlformats.org/officeDocument/2006/relationships/hyperlink" Target="https://ra.co/dj/snazzytraxx" TargetMode="External"/><Relationship Id="rId27" Type="http://schemas.openxmlformats.org/officeDocument/2006/relationships/hyperlink" Target="https://ra.co/dj/theposse" TargetMode="External"/><Relationship Id="rId1351" Type="http://schemas.openxmlformats.org/officeDocument/2006/relationships/hyperlink" Target="https://ra.co/dj/obeid" TargetMode="External"/><Relationship Id="rId2682" Type="http://schemas.openxmlformats.org/officeDocument/2006/relationships/hyperlink" Target="https://ra.co/dj/snippetsmusic" TargetMode="External"/><Relationship Id="rId763" Type="http://schemas.openxmlformats.org/officeDocument/2006/relationships/hyperlink" Target="https://ra.co/dj/seggmusic" TargetMode="External"/><Relationship Id="rId1352" Type="http://schemas.openxmlformats.org/officeDocument/2006/relationships/hyperlink" Target="https://ra.co/dj/paridesaraceni" TargetMode="External"/><Relationship Id="rId2683" Type="http://schemas.openxmlformats.org/officeDocument/2006/relationships/hyperlink" Target="https://ra.co/dj/so.mind" TargetMode="External"/><Relationship Id="rId29" Type="http://schemas.openxmlformats.org/officeDocument/2006/relationships/hyperlink" Target="https://ra.co/dj/us" TargetMode="External"/><Relationship Id="rId762" Type="http://schemas.openxmlformats.org/officeDocument/2006/relationships/hyperlink" Target="https://ra.co/dj/laesh" TargetMode="External"/><Relationship Id="rId1353" Type="http://schemas.openxmlformats.org/officeDocument/2006/relationships/hyperlink" Target="https://ra.co/dj/pharmaceuticalaudio" TargetMode="External"/><Relationship Id="rId2200" Type="http://schemas.openxmlformats.org/officeDocument/2006/relationships/hyperlink" Target="https://ra.co/dj/fabe" TargetMode="External"/><Relationship Id="rId2684" Type="http://schemas.openxmlformats.org/officeDocument/2006/relationships/hyperlink" Target="https://ra.co/dj/soiree" TargetMode="External"/><Relationship Id="rId761" Type="http://schemas.openxmlformats.org/officeDocument/2006/relationships/hyperlink" Target="https://ra.co/dj/dogmatik" TargetMode="External"/><Relationship Id="rId1354" Type="http://schemas.openxmlformats.org/officeDocument/2006/relationships/hyperlink" Target="https://ra.co/dj/placenoblame" TargetMode="External"/><Relationship Id="rId2201" Type="http://schemas.openxmlformats.org/officeDocument/2006/relationships/hyperlink" Target="https://ra.co/dj/fantasylife" TargetMode="External"/><Relationship Id="rId2685" Type="http://schemas.openxmlformats.org/officeDocument/2006/relationships/hyperlink" Target="https://ra.co/dj/sonataforma" TargetMode="External"/><Relationship Id="rId760" Type="http://schemas.openxmlformats.org/officeDocument/2006/relationships/hyperlink" Target="https://ra.co/dj/alessiomessina" TargetMode="External"/><Relationship Id="rId1355" Type="http://schemas.openxmlformats.org/officeDocument/2006/relationships/hyperlink" Target="https://ra.co/dj/platform22" TargetMode="External"/><Relationship Id="rId2202" Type="http://schemas.openxmlformats.org/officeDocument/2006/relationships/hyperlink" Target="https://ra.co/dj/ferdinanddomes" TargetMode="External"/><Relationship Id="rId2686" Type="http://schemas.openxmlformats.org/officeDocument/2006/relationships/hyperlink" Target="https://ra.co/dj/soptik" TargetMode="External"/><Relationship Id="rId1345" Type="http://schemas.openxmlformats.org/officeDocument/2006/relationships/hyperlink" Target="https://ra.co/dj/missmelera" TargetMode="External"/><Relationship Id="rId2676" Type="http://schemas.openxmlformats.org/officeDocument/2006/relationships/hyperlink" Target="https://ra.co/dj/slopepoint" TargetMode="External"/><Relationship Id="rId1346" Type="http://schemas.openxmlformats.org/officeDocument/2006/relationships/hyperlink" Target="https://ra.co/dj/momentcinetique" TargetMode="External"/><Relationship Id="rId2677" Type="http://schemas.openxmlformats.org/officeDocument/2006/relationships/hyperlink" Target="https://ra.co/dj/slothacid" TargetMode="External"/><Relationship Id="rId1347" Type="http://schemas.openxmlformats.org/officeDocument/2006/relationships/hyperlink" Target="https://ra.co/dj/nachopadilla" TargetMode="External"/><Relationship Id="rId2678" Type="http://schemas.openxmlformats.org/officeDocument/2006/relationships/hyperlink" Target="https://ra.co/dj/slyr" TargetMode="External"/><Relationship Id="rId1348" Type="http://schemas.openxmlformats.org/officeDocument/2006/relationships/hyperlink" Target="https://ra.co/dj/nftr" TargetMode="External"/><Relationship Id="rId2679" Type="http://schemas.openxmlformats.org/officeDocument/2006/relationships/hyperlink" Target="https://ra.co/dj/smalltowncollective" TargetMode="External"/><Relationship Id="rId11" Type="http://schemas.openxmlformats.org/officeDocument/2006/relationships/hyperlink" Target="https://ra.co/dj/mechanical" TargetMode="External"/><Relationship Id="rId1349" Type="http://schemas.openxmlformats.org/officeDocument/2006/relationships/hyperlink" Target="https://ra.co/dj/nhouse" TargetMode="External"/><Relationship Id="rId10" Type="http://schemas.openxmlformats.org/officeDocument/2006/relationships/hyperlink" Target="https://ra.co/dj/matmatix" TargetMode="External"/><Relationship Id="rId13" Type="http://schemas.openxmlformats.org/officeDocument/2006/relationships/hyperlink" Target="https://ra.co/dj/nes" TargetMode="External"/><Relationship Id="rId12" Type="http://schemas.openxmlformats.org/officeDocument/2006/relationships/hyperlink" Target="https://ra.co/dj/neoplasm" TargetMode="External"/><Relationship Id="rId756" Type="http://schemas.openxmlformats.org/officeDocument/2006/relationships/hyperlink" Target="https://ra.co/dj/nocow" TargetMode="External"/><Relationship Id="rId755" Type="http://schemas.openxmlformats.org/officeDocument/2006/relationships/hyperlink" Target="https://ra.co/dj/galoski" TargetMode="External"/><Relationship Id="rId754" Type="http://schemas.openxmlformats.org/officeDocument/2006/relationships/hyperlink" Target="https://ra.co/dj/esuohwhite" TargetMode="External"/><Relationship Id="rId753" Type="http://schemas.openxmlformats.org/officeDocument/2006/relationships/hyperlink" Target="https://ra.co/dj/volpini" TargetMode="External"/><Relationship Id="rId759" Type="http://schemas.openxmlformats.org/officeDocument/2006/relationships/hyperlink" Target="https://ra.co/dj/sorryforthis" TargetMode="External"/><Relationship Id="rId758" Type="http://schemas.openxmlformats.org/officeDocument/2006/relationships/hyperlink" Target="https://ra.co/dj/cioz" TargetMode="External"/><Relationship Id="rId757" Type="http://schemas.openxmlformats.org/officeDocument/2006/relationships/hyperlink" Target="https://www.facebook.com/ALESSANDROZINGRILLODJ" TargetMode="External"/><Relationship Id="rId15" Type="http://schemas.openxmlformats.org/officeDocument/2006/relationships/hyperlink" Target="https://ra.co/dj/oldschoolmusic" TargetMode="External"/><Relationship Id="rId14" Type="http://schemas.openxmlformats.org/officeDocument/2006/relationships/hyperlink" Target="https://ra.co/dj/nicemusic" TargetMode="External"/><Relationship Id="rId17" Type="http://schemas.openxmlformats.org/officeDocument/2006/relationships/hyperlink" Target="https://ra.co/dj/outofrespect" TargetMode="External"/><Relationship Id="rId2670" Type="http://schemas.openxmlformats.org/officeDocument/2006/relationships/hyperlink" Target="https://ra.co/dj/sequentek" TargetMode="External"/><Relationship Id="rId16" Type="http://schemas.openxmlformats.org/officeDocument/2006/relationships/hyperlink" Target="https://ra.co/dj/omakase" TargetMode="External"/><Relationship Id="rId1340" Type="http://schemas.openxmlformats.org/officeDocument/2006/relationships/hyperlink" Target="https://ra.co/dj/martibellomo" TargetMode="External"/><Relationship Id="rId2671" Type="http://schemas.openxmlformats.org/officeDocument/2006/relationships/hyperlink" Target="https://ra.co/dj/sfx" TargetMode="External"/><Relationship Id="rId19" Type="http://schemas.openxmlformats.org/officeDocument/2006/relationships/hyperlink" Target="https://ra.co/dj/rgs" TargetMode="External"/><Relationship Id="rId752" Type="http://schemas.openxmlformats.org/officeDocument/2006/relationships/hyperlink" Target="https://ra.co/dj/alereis" TargetMode="External"/><Relationship Id="rId1341" Type="http://schemas.openxmlformats.org/officeDocument/2006/relationships/hyperlink" Target="https://ra.co/dj/martinez" TargetMode="External"/><Relationship Id="rId2672" Type="http://schemas.openxmlformats.org/officeDocument/2006/relationships/hyperlink" Target="https://ra.co/dj/shahar" TargetMode="External"/><Relationship Id="rId18" Type="http://schemas.openxmlformats.org/officeDocument/2006/relationships/hyperlink" Target="https://ra.co/dj/pepevillalba" TargetMode="External"/><Relationship Id="rId751" Type="http://schemas.openxmlformats.org/officeDocument/2006/relationships/hyperlink" Target="https://ra.co/dj/aldocadiz" TargetMode="External"/><Relationship Id="rId1342" Type="http://schemas.openxmlformats.org/officeDocument/2006/relationships/hyperlink" Target="https://ra.co/dj/mat.joe" TargetMode="External"/><Relationship Id="rId2673" Type="http://schemas.openxmlformats.org/officeDocument/2006/relationships/hyperlink" Target="https://ra.co/dj/shikashika" TargetMode="External"/><Relationship Id="rId750" Type="http://schemas.openxmlformats.org/officeDocument/2006/relationships/hyperlink" Target="https://ra.co/dj/hugobianco" TargetMode="External"/><Relationship Id="rId1343" Type="http://schemas.openxmlformats.org/officeDocument/2006/relationships/hyperlink" Target="https://ra.co/dj/medrea" TargetMode="External"/><Relationship Id="rId2674" Type="http://schemas.openxmlformats.org/officeDocument/2006/relationships/hyperlink" Target="https://ra.co/dj/sierrra" TargetMode="External"/><Relationship Id="rId1344" Type="http://schemas.openxmlformats.org/officeDocument/2006/relationships/hyperlink" Target="https://ra.co/dj/metasonar" TargetMode="External"/><Relationship Id="rId2675" Type="http://schemas.openxmlformats.org/officeDocument/2006/relationships/hyperlink" Target="https://ra.co/dj/slc-6music" TargetMode="External"/><Relationship Id="rId84" Type="http://schemas.openxmlformats.org/officeDocument/2006/relationships/hyperlink" Target="https://ra.co/dj/brothermartino" TargetMode="External"/><Relationship Id="rId1774" Type="http://schemas.openxmlformats.org/officeDocument/2006/relationships/hyperlink" Target="https://ra.co/dj/tuvaband" TargetMode="External"/><Relationship Id="rId2621" Type="http://schemas.openxmlformats.org/officeDocument/2006/relationships/hyperlink" Target="https://ra.co/dj/phonotropismi" TargetMode="External"/><Relationship Id="rId83" Type="http://schemas.openxmlformats.org/officeDocument/2006/relationships/hyperlink" Target="https://ra.co/dj/bridgeguy" TargetMode="External"/><Relationship Id="rId1775" Type="http://schemas.openxmlformats.org/officeDocument/2006/relationships/hyperlink" Target="https://ra.co/dj/ronin" TargetMode="External"/><Relationship Id="rId2622" Type="http://schemas.openxmlformats.org/officeDocument/2006/relationships/hyperlink" Target="https://ra.co/dj/photonz" TargetMode="External"/><Relationship Id="rId86" Type="http://schemas.openxmlformats.org/officeDocument/2006/relationships/hyperlink" Target="https://ra.co/dj/butane" TargetMode="External"/><Relationship Id="rId1776" Type="http://schemas.openxmlformats.org/officeDocument/2006/relationships/hyperlink" Target="https://ra.co/dj/rufdug" TargetMode="External"/><Relationship Id="rId2623" Type="http://schemas.openxmlformats.org/officeDocument/2006/relationships/hyperlink" Target="https://ra.co/dj/pigs'bloodfiles" TargetMode="External"/><Relationship Id="rId85" Type="http://schemas.openxmlformats.org/officeDocument/2006/relationships/hyperlink" Target="https://ra.co/dj/brunocardoso" TargetMode="External"/><Relationship Id="rId1777" Type="http://schemas.openxmlformats.org/officeDocument/2006/relationships/hyperlink" Target="https://ra.co/dj/ruivargas" TargetMode="External"/><Relationship Id="rId2624" Type="http://schemas.openxmlformats.org/officeDocument/2006/relationships/hyperlink" Target="https://ra.co/dj/pivlimited" TargetMode="External"/><Relationship Id="rId88" Type="http://schemas.openxmlformats.org/officeDocument/2006/relationships/hyperlink" Target="https://ra.co/dj/canyoncody" TargetMode="External"/><Relationship Id="rId1778" Type="http://schemas.openxmlformats.org/officeDocument/2006/relationships/hyperlink" Target="https://ra.co/dj/rutgerdoornbos" TargetMode="External"/><Relationship Id="rId2625" Type="http://schemas.openxmlformats.org/officeDocument/2006/relationships/hyperlink" Target="https://ra.co/dj/planettrip" TargetMode="External"/><Relationship Id="rId87" Type="http://schemas.openxmlformats.org/officeDocument/2006/relationships/hyperlink" Target="https://ra.co/dj/cameahoffman" TargetMode="External"/><Relationship Id="rId1779" Type="http://schemas.openxmlformats.org/officeDocument/2006/relationships/hyperlink" Target="https://ra.co/dj/ruvenmedici" TargetMode="External"/><Relationship Id="rId2626" Type="http://schemas.openxmlformats.org/officeDocument/2006/relationships/hyperlink" Target="https://ra.co/dj/plantpower" TargetMode="External"/><Relationship Id="rId2627" Type="http://schemas.openxmlformats.org/officeDocument/2006/relationships/hyperlink" Target="https://ra.co/dj/pleasureinmind" TargetMode="External"/><Relationship Id="rId89" Type="http://schemas.openxmlformats.org/officeDocument/2006/relationships/hyperlink" Target="https://ra.co/dj/cardopusher" TargetMode="External"/><Relationship Id="rId2628" Type="http://schemas.openxmlformats.org/officeDocument/2006/relationships/hyperlink" Target="https://ra.co/dj/plural" TargetMode="External"/><Relationship Id="rId709" Type="http://schemas.openxmlformats.org/officeDocument/2006/relationships/hyperlink" Target="https://www.residentadvisor.net/dj/terryfrancis" TargetMode="External"/><Relationship Id="rId2629" Type="http://schemas.openxmlformats.org/officeDocument/2006/relationships/hyperlink" Target="https://ra.co/dj/pointofboom" TargetMode="External"/><Relationship Id="rId708" Type="http://schemas.openxmlformats.org/officeDocument/2006/relationships/hyperlink" Target="https://www.residentadvisor.net/dj/tasha" TargetMode="External"/><Relationship Id="rId707" Type="http://schemas.openxmlformats.org/officeDocument/2006/relationships/hyperlink" Target="https://www.residentadvisor.net/dj/stevebug" TargetMode="External"/><Relationship Id="rId706" Type="http://schemas.openxmlformats.org/officeDocument/2006/relationships/hyperlink" Target="https://www.residentadvisor.net/dj/stellaromsource" TargetMode="External"/><Relationship Id="rId80" Type="http://schemas.openxmlformats.org/officeDocument/2006/relationships/hyperlink" Target="https://ra.co/dj/blairsounddesign" TargetMode="External"/><Relationship Id="rId82" Type="http://schemas.openxmlformats.org/officeDocument/2006/relationships/hyperlink" Target="https://ra.co/dj/borai" TargetMode="External"/><Relationship Id="rId81" Type="http://schemas.openxmlformats.org/officeDocument/2006/relationships/hyperlink" Target="https://ra.co/dj/blutch" TargetMode="External"/><Relationship Id="rId701" Type="http://schemas.openxmlformats.org/officeDocument/2006/relationships/hyperlink" Target="https://www.residentadvisor.net/dj/slam" TargetMode="External"/><Relationship Id="rId700" Type="http://schemas.openxmlformats.org/officeDocument/2006/relationships/hyperlink" Target="https://www.residentadvisor.net/dj/skudge" TargetMode="External"/><Relationship Id="rId705" Type="http://schemas.openxmlformats.org/officeDocument/2006/relationships/hyperlink" Target="https://www.residentadvisor.net/dj/stanislavtolkachev" TargetMode="External"/><Relationship Id="rId704" Type="http://schemas.openxmlformats.org/officeDocument/2006/relationships/hyperlink" Target="https://www.residentadvisor.net/dj/spfdj" TargetMode="External"/><Relationship Id="rId703" Type="http://schemas.openxmlformats.org/officeDocument/2006/relationships/hyperlink" Target="https://www.residentadvisor.net/dj/solidblake" TargetMode="External"/><Relationship Id="rId702" Type="http://schemas.openxmlformats.org/officeDocument/2006/relationships/hyperlink" Target="mailto:hello@buttersessionsrecords.com" TargetMode="External"/><Relationship Id="rId1770" Type="http://schemas.openxmlformats.org/officeDocument/2006/relationships/hyperlink" Target="https://www.facebook.com/rosskisermusic" TargetMode="External"/><Relationship Id="rId1771" Type="http://schemas.openxmlformats.org/officeDocument/2006/relationships/hyperlink" Target="https://www.facebook.com/pg/RowenClarkMusic/about/?ref=page_internal" TargetMode="External"/><Relationship Id="rId1772" Type="http://schemas.openxmlformats.org/officeDocument/2006/relationships/hyperlink" Target="https://ra.co/dj/abrax" TargetMode="External"/><Relationship Id="rId1773" Type="http://schemas.openxmlformats.org/officeDocument/2006/relationships/hyperlink" Target="https://ra.co/dj/royengland" TargetMode="External"/><Relationship Id="rId2620" Type="http://schemas.openxmlformats.org/officeDocument/2006/relationships/hyperlink" Target="https://ra.co/dj/phonik" TargetMode="External"/><Relationship Id="rId73" Type="http://schemas.openxmlformats.org/officeDocument/2006/relationships/hyperlink" Target="https://ra.co/dj/barbaraford-nl" TargetMode="External"/><Relationship Id="rId1763" Type="http://schemas.openxmlformats.org/officeDocument/2006/relationships/hyperlink" Target="https://ra.co/dj/robertjames" TargetMode="External"/><Relationship Id="rId2610" Type="http://schemas.openxmlformats.org/officeDocument/2006/relationships/hyperlink" Target="https://ra.co/dj/ourhouse" TargetMode="External"/><Relationship Id="rId72" Type="http://schemas.openxmlformats.org/officeDocument/2006/relationships/hyperlink" Target="https://ra.co/dj/baptiste" TargetMode="External"/><Relationship Id="rId1764" Type="http://schemas.openxmlformats.org/officeDocument/2006/relationships/hyperlink" Target="https://www.facebook.com/RobertMonarchMusic" TargetMode="External"/><Relationship Id="rId2611" Type="http://schemas.openxmlformats.org/officeDocument/2006/relationships/hyperlink" Target="https://ra.co/dj/outofnowhere" TargetMode="External"/><Relationship Id="rId75" Type="http://schemas.openxmlformats.org/officeDocument/2006/relationships/hyperlink" Target="https://ra.co/dj/batu" TargetMode="External"/><Relationship Id="rId1765" Type="http://schemas.openxmlformats.org/officeDocument/2006/relationships/hyperlink" Target="https://ra.co/dj/athletewhippet" TargetMode="External"/><Relationship Id="rId2612" Type="http://schemas.openxmlformats.org/officeDocument/2006/relationships/hyperlink" Target="https://ra.co/dj/paper-cuts" TargetMode="External"/><Relationship Id="rId74" Type="http://schemas.openxmlformats.org/officeDocument/2006/relationships/hyperlink" Target="https://ra.co/dj/basdobbelaer" TargetMode="External"/><Relationship Id="rId1766" Type="http://schemas.openxmlformats.org/officeDocument/2006/relationships/hyperlink" Target="https://ra.co/dj/djrocca" TargetMode="External"/><Relationship Id="rId2613" Type="http://schemas.openxmlformats.org/officeDocument/2006/relationships/hyperlink" Target="https://ra.co/dj/paralelo" TargetMode="External"/><Relationship Id="rId77" Type="http://schemas.openxmlformats.org/officeDocument/2006/relationships/hyperlink" Target="https://ra.co/dj/betalibre" TargetMode="External"/><Relationship Id="rId1767" Type="http://schemas.openxmlformats.org/officeDocument/2006/relationships/hyperlink" Target="https://ra.co/dj/roelsalemink" TargetMode="External"/><Relationship Id="rId2614" Type="http://schemas.openxmlformats.org/officeDocument/2006/relationships/hyperlink" Target="https://ra.co/dj/parallelhorizon" TargetMode="External"/><Relationship Id="rId76" Type="http://schemas.openxmlformats.org/officeDocument/2006/relationships/hyperlink" Target="https://ra.co/dj/benedek" TargetMode="External"/><Relationship Id="rId1768" Type="http://schemas.openxmlformats.org/officeDocument/2006/relationships/hyperlink" Target="https://ra.co/dj/roiperez" TargetMode="External"/><Relationship Id="rId2615" Type="http://schemas.openxmlformats.org/officeDocument/2006/relationships/hyperlink" Target="https://ra.co/dj/partout" TargetMode="External"/><Relationship Id="rId79" Type="http://schemas.openxmlformats.org/officeDocument/2006/relationships/hyperlink" Target="https://ra.co/dj/blackoly" TargetMode="External"/><Relationship Id="rId1769" Type="http://schemas.openxmlformats.org/officeDocument/2006/relationships/hyperlink" Target="https://ra.co/dj/theorganism" TargetMode="External"/><Relationship Id="rId2616" Type="http://schemas.openxmlformats.org/officeDocument/2006/relationships/hyperlink" Target="https://ra.co/dj/pelvis" TargetMode="External"/><Relationship Id="rId78" Type="http://schemas.openxmlformats.org/officeDocument/2006/relationships/hyperlink" Target="https://ra.co/dj/blacknoise" TargetMode="External"/><Relationship Id="rId2617" Type="http://schemas.openxmlformats.org/officeDocument/2006/relationships/hyperlink" Target="https://ra.co/dj/peppermintjam" TargetMode="External"/><Relationship Id="rId2618" Type="http://schemas.openxmlformats.org/officeDocument/2006/relationships/hyperlink" Target="https://ra.co/dj/permutation" TargetMode="External"/><Relationship Id="rId2619" Type="http://schemas.openxmlformats.org/officeDocument/2006/relationships/hyperlink" Target="https://ra.co/dj/phoenixmusic" TargetMode="External"/><Relationship Id="rId71" Type="http://schemas.openxmlformats.org/officeDocument/2006/relationships/hyperlink" Target="https://ra.co/dj/bangledex" TargetMode="External"/><Relationship Id="rId70" Type="http://schemas.openxmlformats.org/officeDocument/2006/relationships/hyperlink" Target="https://ra.co/dj/baltra" TargetMode="External"/><Relationship Id="rId1760" Type="http://schemas.openxmlformats.org/officeDocument/2006/relationships/hyperlink" Target="https://ra.co/dj/uglyfrankie" TargetMode="External"/><Relationship Id="rId1761" Type="http://schemas.openxmlformats.org/officeDocument/2006/relationships/hyperlink" Target="https://ra.co/dj/gelabril" TargetMode="External"/><Relationship Id="rId1762" Type="http://schemas.openxmlformats.org/officeDocument/2006/relationships/hyperlink" Target="https://ra.co/dj/robertdavid" TargetMode="External"/><Relationship Id="rId62" Type="http://schemas.openxmlformats.org/officeDocument/2006/relationships/hyperlink" Target="https://ra.co/dj/antigone" TargetMode="External"/><Relationship Id="rId1312" Type="http://schemas.openxmlformats.org/officeDocument/2006/relationships/hyperlink" Target="https://ra.co/dj/ferreckdawn" TargetMode="External"/><Relationship Id="rId1796" Type="http://schemas.openxmlformats.org/officeDocument/2006/relationships/hyperlink" Target="https://ra.co/dj/djredeye" TargetMode="External"/><Relationship Id="rId2643" Type="http://schemas.openxmlformats.org/officeDocument/2006/relationships/hyperlink" Target="https://ra.co/dj/qlonsmusic" TargetMode="External"/><Relationship Id="rId61" Type="http://schemas.openxmlformats.org/officeDocument/2006/relationships/hyperlink" Target="https://ra.co/dj/anthonyshakeshakir" TargetMode="External"/><Relationship Id="rId1313" Type="http://schemas.openxmlformats.org/officeDocument/2006/relationships/hyperlink" Target="https://ra.co/dj/flashmob" TargetMode="External"/><Relationship Id="rId1797" Type="http://schemas.openxmlformats.org/officeDocument/2006/relationships/hyperlink" Target="https://ra.co/dj/scoutsom" TargetMode="External"/><Relationship Id="rId2644" Type="http://schemas.openxmlformats.org/officeDocument/2006/relationships/hyperlink" Target="https://ra.co/dj/radikon" TargetMode="External"/><Relationship Id="rId64" Type="http://schemas.openxmlformats.org/officeDocument/2006/relationships/hyperlink" Target="https://ra.co/dj/ariel" TargetMode="External"/><Relationship Id="rId1314" Type="http://schemas.openxmlformats.org/officeDocument/2006/relationships/hyperlink" Target="https://ra.co/dj/flug" TargetMode="External"/><Relationship Id="rId1798" Type="http://schemas.openxmlformats.org/officeDocument/2006/relationships/hyperlink" Target="https://ra.co/dj/syncomdata" TargetMode="External"/><Relationship Id="rId2645" Type="http://schemas.openxmlformats.org/officeDocument/2006/relationships/hyperlink" Target="https://ra.co/dj/rakale" TargetMode="External"/><Relationship Id="rId63" Type="http://schemas.openxmlformats.org/officeDocument/2006/relationships/hyperlink" Target="https://ra.co/dj/aribald" TargetMode="External"/><Relationship Id="rId1315" Type="http://schemas.openxmlformats.org/officeDocument/2006/relationships/hyperlink" Target="https://ra.co/dj/fluida" TargetMode="External"/><Relationship Id="rId1799" Type="http://schemas.openxmlformats.org/officeDocument/2006/relationships/hyperlink" Target="https://ra.co/dj/triad" TargetMode="External"/><Relationship Id="rId2646" Type="http://schemas.openxmlformats.org/officeDocument/2006/relationships/hyperlink" Target="https://ra.co/dj/reculture" TargetMode="External"/><Relationship Id="rId66" Type="http://schemas.openxmlformats.org/officeDocument/2006/relationships/hyperlink" Target="https://ra.co/dj/armenmiran" TargetMode="External"/><Relationship Id="rId1316" Type="http://schemas.openxmlformats.org/officeDocument/2006/relationships/hyperlink" Target="https://ra.co/dj/franzcosta" TargetMode="External"/><Relationship Id="rId2647" Type="http://schemas.openxmlformats.org/officeDocument/2006/relationships/hyperlink" Target="https://ra.co/dj/redpandamusic" TargetMode="External"/><Relationship Id="rId65" Type="http://schemas.openxmlformats.org/officeDocument/2006/relationships/hyperlink" Target="https://ra.co/dj/ark" TargetMode="External"/><Relationship Id="rId1317" Type="http://schemas.openxmlformats.org/officeDocument/2006/relationships/hyperlink" Target="https://ra.co/dj/furcoat" TargetMode="External"/><Relationship Id="rId2648" Type="http://schemas.openxmlformats.org/officeDocument/2006/relationships/hyperlink" Target="https://ra.co/dj/richardrossa" TargetMode="External"/><Relationship Id="rId68" Type="http://schemas.openxmlformats.org/officeDocument/2006/relationships/hyperlink" Target="https://ra.co/dj/ashleywild1@hotmail.co.uk" TargetMode="External"/><Relationship Id="rId1318" Type="http://schemas.openxmlformats.org/officeDocument/2006/relationships/hyperlink" Target="https://ra.co/dj/gheist" TargetMode="External"/><Relationship Id="rId2649" Type="http://schemas.openxmlformats.org/officeDocument/2006/relationships/hyperlink" Target="https://ra.co/dj/rochemusique" TargetMode="External"/><Relationship Id="rId67" Type="http://schemas.openxmlformats.org/officeDocument/2006/relationships/hyperlink" Target="https://ra.co/dj/armonics" TargetMode="External"/><Relationship Id="rId1319" Type="http://schemas.openxmlformats.org/officeDocument/2006/relationships/hyperlink" Target="https://ra.co/dj/grvstrt" TargetMode="External"/><Relationship Id="rId729" Type="http://schemas.openxmlformats.org/officeDocument/2006/relationships/hyperlink" Target="https://ra.co/dj/2000andone" TargetMode="External"/><Relationship Id="rId728" Type="http://schemas.openxmlformats.org/officeDocument/2006/relationships/hyperlink" Target="https://www.residentadvisor.net/dj/varg" TargetMode="External"/><Relationship Id="rId60" Type="http://schemas.openxmlformats.org/officeDocument/2006/relationships/hyperlink" Target="https://ra.co/dj/anniehall" TargetMode="External"/><Relationship Id="rId723" Type="http://schemas.openxmlformats.org/officeDocument/2006/relationships/hyperlink" Target="https://www.residentadvisor.net/dj/peverelist" TargetMode="External"/><Relationship Id="rId722" Type="http://schemas.openxmlformats.org/officeDocument/2006/relationships/hyperlink" Target="https://www.residentadvisor.net/dj/normanjay" TargetMode="External"/><Relationship Id="rId721" Type="http://schemas.openxmlformats.org/officeDocument/2006/relationships/hyperlink" Target="https://www.residentadvisor.net/dj/mrscruff" TargetMode="External"/><Relationship Id="rId720" Type="http://schemas.openxmlformats.org/officeDocument/2006/relationships/hyperlink" Target="https://www.residentadvisor.net/dj/laraaji" TargetMode="External"/><Relationship Id="rId727" Type="http://schemas.openxmlformats.org/officeDocument/2006/relationships/hyperlink" Target="https://www.residentadvisor.net/dj/umek" TargetMode="External"/><Relationship Id="rId726" Type="http://schemas.openxmlformats.org/officeDocument/2006/relationships/hyperlink" Target="https://www.residentadvisor.net/dj/speedyj" TargetMode="External"/><Relationship Id="rId725" Type="http://schemas.openxmlformats.org/officeDocument/2006/relationships/hyperlink" Target="https://www.residentadvisor.net/dj/skyh1" TargetMode="External"/><Relationship Id="rId724" Type="http://schemas.openxmlformats.org/officeDocument/2006/relationships/hyperlink" Target="https://www.residentadvisor.net/dj/skatebard" TargetMode="External"/><Relationship Id="rId69" Type="http://schemas.openxmlformats.org/officeDocument/2006/relationships/hyperlink" Target="https://ra.co/dj/atjazz" TargetMode="External"/><Relationship Id="rId1790" Type="http://schemas.openxmlformats.org/officeDocument/2006/relationships/hyperlink" Target="https://ra.co/dj/sante" TargetMode="External"/><Relationship Id="rId1791" Type="http://schemas.openxmlformats.org/officeDocument/2006/relationships/hyperlink" Target="https://ra.co/dj/simplesymmetry" TargetMode="External"/><Relationship Id="rId1792" Type="http://schemas.openxmlformats.org/officeDocument/2006/relationships/hyperlink" Target="https://ra.co/dj/satoshifumi" TargetMode="External"/><Relationship Id="rId1793" Type="http://schemas.openxmlformats.org/officeDocument/2006/relationships/hyperlink" Target="https://ra.co/dj/scarletcarsonblack" TargetMode="External"/><Relationship Id="rId2640" Type="http://schemas.openxmlformats.org/officeDocument/2006/relationships/hyperlink" Target="https://ra.co/dj/pulsemsc" TargetMode="External"/><Relationship Id="rId1310" Type="http://schemas.openxmlformats.org/officeDocument/2006/relationships/hyperlink" Target="https://ra.co/dj/eskuche" TargetMode="External"/><Relationship Id="rId1794" Type="http://schemas.openxmlformats.org/officeDocument/2006/relationships/hyperlink" Target="https://ra.co/dj/schloss" TargetMode="External"/><Relationship Id="rId2641" Type="http://schemas.openxmlformats.org/officeDocument/2006/relationships/hyperlink" Target="https://ra.co/dj/puredopedigital" TargetMode="External"/><Relationship Id="rId1311" Type="http://schemas.openxmlformats.org/officeDocument/2006/relationships/hyperlink" Target="https://ra.co/dj/fatsushi" TargetMode="External"/><Relationship Id="rId1795" Type="http://schemas.openxmlformats.org/officeDocument/2006/relationships/hyperlink" Target="https://ra.co/dj/thatmanmonkz" TargetMode="External"/><Relationship Id="rId2642" Type="http://schemas.openxmlformats.org/officeDocument/2006/relationships/hyperlink" Target="https://ra.co/dj/purusu" TargetMode="External"/><Relationship Id="rId51" Type="http://schemas.openxmlformats.org/officeDocument/2006/relationships/hyperlink" Target="https://ra.co/dj/alexburkat" TargetMode="External"/><Relationship Id="rId1301" Type="http://schemas.openxmlformats.org/officeDocument/2006/relationships/hyperlink" Target="https://ra.co/dj/djvivona" TargetMode="External"/><Relationship Id="rId1785" Type="http://schemas.openxmlformats.org/officeDocument/2006/relationships/hyperlink" Target="https://soundcloud.com/samhaskin" TargetMode="External"/><Relationship Id="rId2632" Type="http://schemas.openxmlformats.org/officeDocument/2006/relationships/hyperlink" Target="https://ra.co/dj/posseup" TargetMode="External"/><Relationship Id="rId50" Type="http://schemas.openxmlformats.org/officeDocument/2006/relationships/hyperlink" Target="https://ra.co/dj/alexalbrecht" TargetMode="External"/><Relationship Id="rId1302" Type="http://schemas.openxmlformats.org/officeDocument/2006/relationships/hyperlink" Target="https://ra.co/dj/doclink" TargetMode="External"/><Relationship Id="rId1786" Type="http://schemas.openxmlformats.org/officeDocument/2006/relationships/hyperlink" Target="https://www.facebook.com/samhollanddj" TargetMode="External"/><Relationship Id="rId2633" Type="http://schemas.openxmlformats.org/officeDocument/2006/relationships/hyperlink" Target="https://ra.co/dj/postdynamic" TargetMode="External"/><Relationship Id="rId53" Type="http://schemas.openxmlformats.org/officeDocument/2006/relationships/hyperlink" Target="https://ra.co/dj/alexiscabrera" TargetMode="External"/><Relationship Id="rId1303" Type="http://schemas.openxmlformats.org/officeDocument/2006/relationships/hyperlink" Target="https://ra.co/dj/dubbtone/" TargetMode="External"/><Relationship Id="rId1787" Type="http://schemas.openxmlformats.org/officeDocument/2006/relationships/hyperlink" Target="https://ra.co/dj/smoudbeats" TargetMode="External"/><Relationship Id="rId2634" Type="http://schemas.openxmlformats.org/officeDocument/2006/relationships/hyperlink" Target="https://ra.co/dj/pow-low" TargetMode="External"/><Relationship Id="rId52" Type="http://schemas.openxmlformats.org/officeDocument/2006/relationships/hyperlink" Target="https://ra.co/dj/alexidelano" TargetMode="External"/><Relationship Id="rId1304" Type="http://schemas.openxmlformats.org/officeDocument/2006/relationships/hyperlink" Target="https://ra.co/dj/duserena" TargetMode="External"/><Relationship Id="rId1788" Type="http://schemas.openxmlformats.org/officeDocument/2006/relationships/hyperlink" Target="mailto:rustidemos@gmail.com" TargetMode="External"/><Relationship Id="rId2635" Type="http://schemas.openxmlformats.org/officeDocument/2006/relationships/hyperlink" Target="https://ra.co/dj/projectindigo" TargetMode="External"/><Relationship Id="rId55" Type="http://schemas.openxmlformats.org/officeDocument/2006/relationships/hyperlink" Target="https://ra.co/dj/alexsmoke" TargetMode="External"/><Relationship Id="rId1305" Type="http://schemas.openxmlformats.org/officeDocument/2006/relationships/hyperlink" Target="https://ra.co/dj/ecstasystate" TargetMode="External"/><Relationship Id="rId1789" Type="http://schemas.openxmlformats.org/officeDocument/2006/relationships/hyperlink" Target="https://ra.co/dj/sandyturnbull" TargetMode="External"/><Relationship Id="rId2636" Type="http://schemas.openxmlformats.org/officeDocument/2006/relationships/hyperlink" Target="https://ra.co/dj/promotionmusic" TargetMode="External"/><Relationship Id="rId54" Type="http://schemas.openxmlformats.org/officeDocument/2006/relationships/hyperlink" Target="https://ra.co/dj/alexjansen" TargetMode="External"/><Relationship Id="rId1306" Type="http://schemas.openxmlformats.org/officeDocument/2006/relationships/hyperlink" Target="https://ra.co/dj/elbarakafamily" TargetMode="External"/><Relationship Id="rId2637" Type="http://schemas.openxmlformats.org/officeDocument/2006/relationships/hyperlink" Target="https://ra.co/dj/propertaste" TargetMode="External"/><Relationship Id="rId57" Type="http://schemas.openxmlformats.org/officeDocument/2006/relationships/hyperlink" Target="https://ra.co/dj/andresdahl" TargetMode="External"/><Relationship Id="rId1307" Type="http://schemas.openxmlformats.org/officeDocument/2006/relationships/hyperlink" Target="https://ra.co/dj/emotionalty" TargetMode="External"/><Relationship Id="rId2638" Type="http://schemas.openxmlformats.org/officeDocument/2006/relationships/hyperlink" Target="https://ra.co/dj/puaspuas" TargetMode="External"/><Relationship Id="rId56" Type="http://schemas.openxmlformats.org/officeDocument/2006/relationships/hyperlink" Target="https://ra.co/dj/amotz" TargetMode="External"/><Relationship Id="rId1308" Type="http://schemas.openxmlformats.org/officeDocument/2006/relationships/hyperlink" Target="https://ra.co/dj/entoniu&amp;agape" TargetMode="External"/><Relationship Id="rId2639" Type="http://schemas.openxmlformats.org/officeDocument/2006/relationships/hyperlink" Target="https://ra.co/dj/puls" TargetMode="External"/><Relationship Id="rId1309" Type="http://schemas.openxmlformats.org/officeDocument/2006/relationships/hyperlink" Target="https://ra.co/dj/equilibrismemusic" TargetMode="External"/><Relationship Id="rId719" Type="http://schemas.openxmlformats.org/officeDocument/2006/relationships/hyperlink" Target="https://www.residentadvisor.net/dj/christiansmith" TargetMode="External"/><Relationship Id="rId718" Type="http://schemas.openxmlformats.org/officeDocument/2006/relationships/hyperlink" Target="https://www.residentadvisor.net/dj/aguycalledgerald" TargetMode="External"/><Relationship Id="rId717" Type="http://schemas.openxmlformats.org/officeDocument/2006/relationships/hyperlink" Target="mailto:itzyuus@gmail.com" TargetMode="External"/><Relationship Id="rId712" Type="http://schemas.openxmlformats.org/officeDocument/2006/relationships/hyperlink" Target="https://www.residentadvisor.net/dj/toddterry" TargetMode="External"/><Relationship Id="rId711" Type="http://schemas.openxmlformats.org/officeDocument/2006/relationships/hyperlink" Target="https://www.residentadvisor.net/dj/thebug" TargetMode="External"/><Relationship Id="rId710" Type="http://schemas.openxmlformats.org/officeDocument/2006/relationships/hyperlink" Target="mailto:dustinevans@me.com" TargetMode="External"/><Relationship Id="rId716" Type="http://schemas.openxmlformats.org/officeDocument/2006/relationships/hyperlink" Target="https://www.residentadvisor.net/dj/yusu" TargetMode="External"/><Relationship Id="rId715" Type="http://schemas.openxmlformats.org/officeDocument/2006/relationships/hyperlink" Target="https://www.residentadvisor.net/dj/trevorjackson" TargetMode="External"/><Relationship Id="rId714" Type="http://schemas.openxmlformats.org/officeDocument/2006/relationships/hyperlink" Target="https://www.residentadvisor.net/dj/toxe" TargetMode="External"/><Relationship Id="rId713" Type="http://schemas.openxmlformats.org/officeDocument/2006/relationships/hyperlink" Target="https://www.residentadvisor.net/dj/tomtrago" TargetMode="External"/><Relationship Id="rId59" Type="http://schemas.openxmlformats.org/officeDocument/2006/relationships/hyperlink" Target="https://ra.co/dj/andusimion" TargetMode="External"/><Relationship Id="rId58" Type="http://schemas.openxmlformats.org/officeDocument/2006/relationships/hyperlink" Target="https://ra.co/dj/andrewemil" TargetMode="External"/><Relationship Id="rId1780" Type="http://schemas.openxmlformats.org/officeDocument/2006/relationships/hyperlink" Target="https://ra.co/dj/slowhands" TargetMode="External"/><Relationship Id="rId1781" Type="http://schemas.openxmlformats.org/officeDocument/2006/relationships/hyperlink" Target="https://ra.co/dj/discosaquelarre" TargetMode="External"/><Relationship Id="rId1782" Type="http://schemas.openxmlformats.org/officeDocument/2006/relationships/hyperlink" Target="https://ra.co/dj/haft" TargetMode="External"/><Relationship Id="rId1783" Type="http://schemas.openxmlformats.org/officeDocument/2006/relationships/hyperlink" Target="https://ra.co/dj/s.a.m" TargetMode="External"/><Relationship Id="rId2630" Type="http://schemas.openxmlformats.org/officeDocument/2006/relationships/hyperlink" Target="https://ra.co/dj/pommefrite" TargetMode="External"/><Relationship Id="rId1300" Type="http://schemas.openxmlformats.org/officeDocument/2006/relationships/hyperlink" Target="https://ra.co/dj/djpaypal" TargetMode="External"/><Relationship Id="rId1784" Type="http://schemas.openxmlformats.org/officeDocument/2006/relationships/hyperlink" Target="https://ra.co/dj/sedgwick" TargetMode="External"/><Relationship Id="rId2631" Type="http://schemas.openxmlformats.org/officeDocument/2006/relationships/hyperlink" Target="https://ra.co/dj/pontneuf" TargetMode="External"/><Relationship Id="rId2269" Type="http://schemas.openxmlformats.org/officeDocument/2006/relationships/hyperlink" Target="https://ra.co/dj/nativeresponse" TargetMode="External"/><Relationship Id="rId349" Type="http://schemas.openxmlformats.org/officeDocument/2006/relationships/hyperlink" Target="https://ra.co/dj/mozaika" TargetMode="External"/><Relationship Id="rId348" Type="http://schemas.openxmlformats.org/officeDocument/2006/relationships/hyperlink" Target="https://ra.co/dj/mountainpeople" TargetMode="External"/><Relationship Id="rId347" Type="http://schemas.openxmlformats.org/officeDocument/2006/relationships/hyperlink" Target="https://ra.co/dj/moscoman" TargetMode="External"/><Relationship Id="rId346" Type="http://schemas.openxmlformats.org/officeDocument/2006/relationships/hyperlink" Target="https://ra.co/dj/moonlitvision" TargetMode="External"/><Relationship Id="rId2260" Type="http://schemas.openxmlformats.org/officeDocument/2006/relationships/hyperlink" Target="https://ra.co/dj/microtones" TargetMode="External"/><Relationship Id="rId341" Type="http://schemas.openxmlformats.org/officeDocument/2006/relationships/hyperlink" Target="https://ra.co/dj/mikeparker" TargetMode="External"/><Relationship Id="rId2261" Type="http://schemas.openxmlformats.org/officeDocument/2006/relationships/hyperlink" Target="https://ra.co/dj/mirrortrax" TargetMode="External"/><Relationship Id="rId340" Type="http://schemas.openxmlformats.org/officeDocument/2006/relationships/hyperlink" Target="https://ra.co/dj/mihaipol" TargetMode="External"/><Relationship Id="rId2262" Type="http://schemas.openxmlformats.org/officeDocument/2006/relationships/hyperlink" Target="https://ra.co/dj/misskittin" TargetMode="External"/><Relationship Id="rId2263" Type="http://schemas.openxmlformats.org/officeDocument/2006/relationships/hyperlink" Target="https://ra.co/dj/moonrisehillmaterial" TargetMode="External"/><Relationship Id="rId2264" Type="http://schemas.openxmlformats.org/officeDocument/2006/relationships/hyperlink" Target="https://ra.co/dj/muted" TargetMode="External"/><Relationship Id="rId345" Type="http://schemas.openxmlformats.org/officeDocument/2006/relationships/hyperlink" Target="https://ra.co/dj/modulewerk" TargetMode="External"/><Relationship Id="rId2265" Type="http://schemas.openxmlformats.org/officeDocument/2006/relationships/hyperlink" Target="https://ra.co/dj/mysteriesofthedeep" TargetMode="External"/><Relationship Id="rId344" Type="http://schemas.openxmlformats.org/officeDocument/2006/relationships/hyperlink" Target="https://ra.co/dj/moduleone" TargetMode="External"/><Relationship Id="rId2266" Type="http://schemas.openxmlformats.org/officeDocument/2006/relationships/hyperlink" Target="https://ra.co/dj/mystictrax" TargetMode="External"/><Relationship Id="rId343" Type="http://schemas.openxmlformats.org/officeDocument/2006/relationships/hyperlink" Target="https://ra.co/dj/missred" TargetMode="External"/><Relationship Id="rId2267" Type="http://schemas.openxmlformats.org/officeDocument/2006/relationships/hyperlink" Target="https://ra.co/dj/naff" TargetMode="External"/><Relationship Id="rId342" Type="http://schemas.openxmlformats.org/officeDocument/2006/relationships/hyperlink" Target="https://ra.co/dj/minimalviolence" TargetMode="External"/><Relationship Id="rId2268" Type="http://schemas.openxmlformats.org/officeDocument/2006/relationships/hyperlink" Target="https://ra.co/dj/narrominded" TargetMode="External"/><Relationship Id="rId2258" Type="http://schemas.openxmlformats.org/officeDocument/2006/relationships/hyperlink" Target="https://ra.co/dj/mhostlikely" TargetMode="External"/><Relationship Id="rId2259" Type="http://schemas.openxmlformats.org/officeDocument/2006/relationships/hyperlink" Target="https://ra.co/dj/micronesia" TargetMode="External"/><Relationship Id="rId338" Type="http://schemas.openxmlformats.org/officeDocument/2006/relationships/hyperlink" Target="https://ra.co/dj/midnightsnacks" TargetMode="External"/><Relationship Id="rId337" Type="http://schemas.openxmlformats.org/officeDocument/2006/relationships/hyperlink" Target="https://ra.co/dj/michaeliwatsu" TargetMode="External"/><Relationship Id="rId336" Type="http://schemas.openxmlformats.org/officeDocument/2006/relationships/hyperlink" Target="https://ra.co/dj/michaelclaus" TargetMode="External"/><Relationship Id="rId335" Type="http://schemas.openxmlformats.org/officeDocument/2006/relationships/hyperlink" Target="https://ra.co/dj/miagma" TargetMode="External"/><Relationship Id="rId339" Type="http://schemas.openxmlformats.org/officeDocument/2006/relationships/hyperlink" Target="https://ra.co/dj/midnightthemes" TargetMode="External"/><Relationship Id="rId330" Type="http://schemas.openxmlformats.org/officeDocument/2006/relationships/hyperlink" Target="https://ra.co/dj/medicis" TargetMode="External"/><Relationship Id="rId2250" Type="http://schemas.openxmlformats.org/officeDocument/2006/relationships/hyperlink" Target="https://ra.co/dj/lxviii" TargetMode="External"/><Relationship Id="rId2251" Type="http://schemas.openxmlformats.org/officeDocument/2006/relationships/hyperlink" Target="https://ra.co/dj/magicwire" TargetMode="External"/><Relationship Id="rId2252" Type="http://schemas.openxmlformats.org/officeDocument/2006/relationships/hyperlink" Target="https://ra.co/dj/malkatuti" TargetMode="External"/><Relationship Id="rId2253" Type="http://schemas.openxmlformats.org/officeDocument/2006/relationships/hyperlink" Target="https://ra.co/dj/marguerite" TargetMode="External"/><Relationship Id="rId334" Type="http://schemas.openxmlformats.org/officeDocument/2006/relationships/hyperlink" Target="https://ra.co/dj/metropolitansoulmuseum" TargetMode="External"/><Relationship Id="rId2254" Type="http://schemas.openxmlformats.org/officeDocument/2006/relationships/hyperlink" Target="https://ra.co/dj/mate" TargetMode="External"/><Relationship Id="rId333" Type="http://schemas.openxmlformats.org/officeDocument/2006/relationships/hyperlink" Target="https://ra.co/dj/metrist" TargetMode="External"/><Relationship Id="rId2255" Type="http://schemas.openxmlformats.org/officeDocument/2006/relationships/hyperlink" Target="https://ra.co/dj/matterwave" TargetMode="External"/><Relationship Id="rId332" Type="http://schemas.openxmlformats.org/officeDocument/2006/relationships/hyperlink" Target="https://ra.co/dj/merakisoul" TargetMode="External"/><Relationship Id="rId2256" Type="http://schemas.openxmlformats.org/officeDocument/2006/relationships/hyperlink" Target="https://ra.co/dj/menaceparis" TargetMode="External"/><Relationship Id="rId331" Type="http://schemas.openxmlformats.org/officeDocument/2006/relationships/hyperlink" Target="https://ra.co/dj/meinenacht" TargetMode="External"/><Relationship Id="rId2257" Type="http://schemas.openxmlformats.org/officeDocument/2006/relationships/hyperlink" Target="https://ra.co/dj/mettasonic" TargetMode="External"/><Relationship Id="rId370" Type="http://schemas.openxmlformats.org/officeDocument/2006/relationships/hyperlink" Target="https://ra.co/dj/orsonwells" TargetMode="External"/><Relationship Id="rId369" Type="http://schemas.openxmlformats.org/officeDocument/2006/relationships/hyperlink" Target="https://ra.co/dj/orlando" TargetMode="External"/><Relationship Id="rId368" Type="http://schemas.openxmlformats.org/officeDocument/2006/relationships/hyperlink" Target="https://ra.co/dj/orenmarzam" TargetMode="External"/><Relationship Id="rId2280" Type="http://schemas.openxmlformats.org/officeDocument/2006/relationships/hyperlink" Target="https://ra.co/dj/ofparadise" TargetMode="External"/><Relationship Id="rId2281" Type="http://schemas.openxmlformats.org/officeDocument/2006/relationships/hyperlink" Target="https://ra.co/dj/ohnekommerziellenwert" TargetMode="External"/><Relationship Id="rId2282" Type="http://schemas.openxmlformats.org/officeDocument/2006/relationships/hyperlink" Target="https://ra.co/dj/oldegods" TargetMode="External"/><Relationship Id="rId363" Type="http://schemas.openxmlformats.org/officeDocument/2006/relationships/hyperlink" Target="https://ra.co/dj/omunit" TargetMode="External"/><Relationship Id="rId2283" Type="http://schemas.openxmlformats.org/officeDocument/2006/relationships/hyperlink" Target="https://ra.co/dj/om:nia" TargetMode="External"/><Relationship Id="rId362" Type="http://schemas.openxmlformats.org/officeDocument/2006/relationships/hyperlink" Target="https://ra.co/dj/objection" TargetMode="External"/><Relationship Id="rId2284" Type="http://schemas.openxmlformats.org/officeDocument/2006/relationships/hyperlink" Target="https://ra.co/dj/omenarecs" TargetMode="External"/><Relationship Id="rId361" Type="http://schemas.openxmlformats.org/officeDocument/2006/relationships/hyperlink" Target="https://ra.co/dj/northlake" TargetMode="External"/><Relationship Id="rId2285" Type="http://schemas.openxmlformats.org/officeDocument/2006/relationships/hyperlink" Target="https://ra.co/dj/openhandrealflames" TargetMode="External"/><Relationship Id="rId360" Type="http://schemas.openxmlformats.org/officeDocument/2006/relationships/hyperlink" Target="https://ra.co/dj/nomoon" TargetMode="External"/><Relationship Id="rId2286" Type="http://schemas.openxmlformats.org/officeDocument/2006/relationships/hyperlink" Target="https://ra.co/dj/openspace" TargetMode="External"/><Relationship Id="rId367" Type="http://schemas.openxmlformats.org/officeDocument/2006/relationships/hyperlink" Target="https://ra.co/dj/opalsunn" TargetMode="External"/><Relationship Id="rId2287" Type="http://schemas.openxmlformats.org/officeDocument/2006/relationships/hyperlink" Target="https://ra.co/dj/osmtapes" TargetMode="External"/><Relationship Id="rId366" Type="http://schemas.openxmlformats.org/officeDocument/2006/relationships/hyperlink" Target="https://ra.co/dj/ontheground" TargetMode="External"/><Relationship Id="rId2288" Type="http://schemas.openxmlformats.org/officeDocument/2006/relationships/hyperlink" Target="https://ra.co/dj/outoftune" TargetMode="External"/><Relationship Id="rId365" Type="http://schemas.openxmlformats.org/officeDocument/2006/relationships/hyperlink" Target="https://ra.co/dj/onoffon" TargetMode="External"/><Relationship Id="rId2289" Type="http://schemas.openxmlformats.org/officeDocument/2006/relationships/hyperlink" Target="https://ra.co/dj/ouvert" TargetMode="External"/><Relationship Id="rId364" Type="http://schemas.openxmlformats.org/officeDocument/2006/relationships/hyperlink" Target="https://ra.co/dj/onlyslavenation" TargetMode="External"/><Relationship Id="rId95" Type="http://schemas.openxmlformats.org/officeDocument/2006/relationships/hyperlink" Target="https://ra.co/dj/chaosinthecbd" TargetMode="External"/><Relationship Id="rId94" Type="http://schemas.openxmlformats.org/officeDocument/2006/relationships/hyperlink" Target="https://ra.co/dj/chambray" TargetMode="External"/><Relationship Id="rId97" Type="http://schemas.openxmlformats.org/officeDocument/2006/relationships/hyperlink" Target="https://ra.co/dj/cherushii" TargetMode="External"/><Relationship Id="rId96" Type="http://schemas.openxmlformats.org/officeDocument/2006/relationships/hyperlink" Target="https://ra.co/dj/charlesgreen" TargetMode="External"/><Relationship Id="rId99" Type="http://schemas.openxmlformats.org/officeDocument/2006/relationships/hyperlink" Target="https://ra.co/dj/chocky" TargetMode="External"/><Relationship Id="rId98" Type="http://schemas.openxmlformats.org/officeDocument/2006/relationships/hyperlink" Target="https://ra.co/dj/chicagodamn" TargetMode="External"/><Relationship Id="rId91" Type="http://schemas.openxmlformats.org/officeDocument/2006/relationships/hyperlink" Target="https://ra.co/dj/cesarmerveille" TargetMode="External"/><Relationship Id="rId90" Type="http://schemas.openxmlformats.org/officeDocument/2006/relationships/hyperlink" Target="https://ra.co/dj/carloschaparro" TargetMode="External"/><Relationship Id="rId93" Type="http://schemas.openxmlformats.org/officeDocument/2006/relationships/hyperlink" Target="https://ra.co/dj/cfcf" TargetMode="External"/><Relationship Id="rId92" Type="http://schemas.openxmlformats.org/officeDocument/2006/relationships/hyperlink" Target="https://ra.co/dj/cesartoribio" TargetMode="External"/><Relationship Id="rId359" Type="http://schemas.openxmlformats.org/officeDocument/2006/relationships/hyperlink" Target="https://ra.co/dj/nitefleit" TargetMode="External"/><Relationship Id="rId358" Type="http://schemas.openxmlformats.org/officeDocument/2006/relationships/hyperlink" Target="https://ra.co/dj/nikomarks" TargetMode="External"/><Relationship Id="rId357" Type="http://schemas.openxmlformats.org/officeDocument/2006/relationships/hyperlink" Target="https://ra.co/dj/nicolasbarnes" TargetMode="External"/><Relationship Id="rId2270" Type="http://schemas.openxmlformats.org/officeDocument/2006/relationships/hyperlink" Target="https://ra.co/dj/nbdknw" TargetMode="External"/><Relationship Id="rId2271" Type="http://schemas.openxmlformats.org/officeDocument/2006/relationships/hyperlink" Target="https://ra.co/dj/noddingheads" TargetMode="External"/><Relationship Id="rId352" Type="http://schemas.openxmlformats.org/officeDocument/2006/relationships/hyperlink" Target="https://ra.co/dj/mysteryaffair" TargetMode="External"/><Relationship Id="rId2272" Type="http://schemas.openxmlformats.org/officeDocument/2006/relationships/hyperlink" Target="https://ra.co/dj/nodolabel" TargetMode="External"/><Relationship Id="rId351" Type="http://schemas.openxmlformats.org/officeDocument/2006/relationships/hyperlink" Target="https://ra.co/dj/mylesbigelow" TargetMode="External"/><Relationship Id="rId2273" Type="http://schemas.openxmlformats.org/officeDocument/2006/relationships/hyperlink" Target="https://ra.co/dj/noospherenetwork" TargetMode="External"/><Relationship Id="rId350" Type="http://schemas.openxmlformats.org/officeDocument/2006/relationships/hyperlink" Target="https://ra.co/dj/mrtc" TargetMode="External"/><Relationship Id="rId2274" Type="http://schemas.openxmlformats.org/officeDocument/2006/relationships/hyperlink" Target="https://ra.co/dj/noshallowpool" TargetMode="External"/><Relationship Id="rId2275" Type="http://schemas.openxmlformats.org/officeDocument/2006/relationships/hyperlink" Target="https://ra.co/dj/noshedoesn't" TargetMode="External"/><Relationship Id="rId356" Type="http://schemas.openxmlformats.org/officeDocument/2006/relationships/hyperlink" Target="https://ra.co/dj/neinzer" TargetMode="External"/><Relationship Id="rId2276" Type="http://schemas.openxmlformats.org/officeDocument/2006/relationships/hyperlink" Target="https://ra.co/dj/nuancesdenuit" TargetMode="External"/><Relationship Id="rId355" Type="http://schemas.openxmlformats.org/officeDocument/2006/relationships/hyperlink" Target="https://ra.co/dj/nazar" TargetMode="External"/><Relationship Id="rId2277" Type="http://schemas.openxmlformats.org/officeDocument/2006/relationships/hyperlink" Target="https://ra.co/dj/nudeclub" TargetMode="External"/><Relationship Id="rId354" Type="http://schemas.openxmlformats.org/officeDocument/2006/relationships/hyperlink" Target="https://ra.co/dj/nathanmelja" TargetMode="External"/><Relationship Id="rId2278" Type="http://schemas.openxmlformats.org/officeDocument/2006/relationships/hyperlink" Target="https://ra.co/dj/nunorthernsoul" TargetMode="External"/><Relationship Id="rId353" Type="http://schemas.openxmlformats.org/officeDocument/2006/relationships/hyperlink" Target="https://ra.co/dj/nastia" TargetMode="External"/><Relationship Id="rId2279" Type="http://schemas.openxmlformats.org/officeDocument/2006/relationships/hyperlink" Target="https://ra.co/dj/oddmann" TargetMode="External"/><Relationship Id="rId1378" Type="http://schemas.openxmlformats.org/officeDocument/2006/relationships/hyperlink" Target="https://ra.co/dj/tva" TargetMode="External"/><Relationship Id="rId2225" Type="http://schemas.openxmlformats.org/officeDocument/2006/relationships/hyperlink" Target="https://ra.co/dj/hippiedance" TargetMode="External"/><Relationship Id="rId1379" Type="http://schemas.openxmlformats.org/officeDocument/2006/relationships/hyperlink" Target="https://ra.co/dj/u-udios" TargetMode="External"/><Relationship Id="rId2226" Type="http://schemas.openxmlformats.org/officeDocument/2006/relationships/hyperlink" Target="https://ra.co/dj/hollownations" TargetMode="External"/><Relationship Id="rId2227" Type="http://schemas.openxmlformats.org/officeDocument/2006/relationships/hyperlink" Target="https://ra.co/dj/hypermagic" TargetMode="External"/><Relationship Id="rId2228" Type="http://schemas.openxmlformats.org/officeDocument/2006/relationships/hyperlink" Target="https://ra.co/dj/hypress" TargetMode="External"/><Relationship Id="rId2229" Type="http://schemas.openxmlformats.org/officeDocument/2006/relationships/hyperlink" Target="https://ra.co/dj/incienso" TargetMode="External"/><Relationship Id="rId305" Type="http://schemas.openxmlformats.org/officeDocument/2006/relationships/hyperlink" Target="https://ra.co/dj/lisierecollectif" TargetMode="External"/><Relationship Id="rId789" Type="http://schemas.openxmlformats.org/officeDocument/2006/relationships/hyperlink" Target="https://ra.co/dj/sos" TargetMode="External"/><Relationship Id="rId304" Type="http://schemas.openxmlformats.org/officeDocument/2006/relationships/hyperlink" Target="https://ra.co/dj/lipelis" TargetMode="External"/><Relationship Id="rId788" Type="http://schemas.openxmlformats.org/officeDocument/2006/relationships/hyperlink" Target="https://ra.co/dj/alikuru" TargetMode="External"/><Relationship Id="rId303" Type="http://schemas.openxmlformats.org/officeDocument/2006/relationships/hyperlink" Target="https://ra.co/dj/liferecorder" TargetMode="External"/><Relationship Id="rId787" Type="http://schemas.openxmlformats.org/officeDocument/2006/relationships/hyperlink" Target="https://www.facebook.com/alfiejackmusic" TargetMode="External"/><Relationship Id="rId302" Type="http://schemas.openxmlformats.org/officeDocument/2006/relationships/hyperlink" Target="https://ra.co/dj/levonvincent" TargetMode="External"/><Relationship Id="rId786" Type="http://schemas.openxmlformats.org/officeDocument/2006/relationships/hyperlink" Target="https://ra.co/dj/alffie" TargetMode="External"/><Relationship Id="rId309" Type="http://schemas.openxmlformats.org/officeDocument/2006/relationships/hyperlink" Target="https://ra.co/dj/louf" TargetMode="External"/><Relationship Id="rId308" Type="http://schemas.openxmlformats.org/officeDocument/2006/relationships/hyperlink" Target="https://ra.co/dj/lorenzobitw" TargetMode="External"/><Relationship Id="rId307" Type="http://schemas.openxmlformats.org/officeDocument/2006/relationships/hyperlink" Target="https://ra.co/dj/lolaluc" TargetMode="External"/><Relationship Id="rId306" Type="http://schemas.openxmlformats.org/officeDocument/2006/relationships/hyperlink" Target="https://ra.co/dj/lockeyes" TargetMode="External"/><Relationship Id="rId781" Type="http://schemas.openxmlformats.org/officeDocument/2006/relationships/hyperlink" Target="https://ra.co/dj/entropyofsound" TargetMode="External"/><Relationship Id="rId1370" Type="http://schemas.openxmlformats.org/officeDocument/2006/relationships/hyperlink" Target="https://ra.co/dj/soundproduction" TargetMode="External"/><Relationship Id="rId780" Type="http://schemas.openxmlformats.org/officeDocument/2006/relationships/hyperlink" Target="https://ra.co/dj/mikah" TargetMode="External"/><Relationship Id="rId1371" Type="http://schemas.openxmlformats.org/officeDocument/2006/relationships/hyperlink" Target="https://ra.co/dj/southernexposuremusic" TargetMode="External"/><Relationship Id="rId1372" Type="http://schemas.openxmlformats.org/officeDocument/2006/relationships/hyperlink" Target="https://ra.co/dj/subarachnoid" TargetMode="External"/><Relationship Id="rId1373" Type="http://schemas.openxmlformats.org/officeDocument/2006/relationships/hyperlink" Target="https://ra.co/dj/thecheckup" TargetMode="External"/><Relationship Id="rId2220" Type="http://schemas.openxmlformats.org/officeDocument/2006/relationships/hyperlink" Target="https://ra.co/dj/hazeblack/white" TargetMode="External"/><Relationship Id="rId301" Type="http://schemas.openxmlformats.org/officeDocument/2006/relationships/hyperlink" Target="https://ra.co/dj/leonidnevermind" TargetMode="External"/><Relationship Id="rId785" Type="http://schemas.openxmlformats.org/officeDocument/2006/relationships/hyperlink" Target="https://ra.co/dj/cousn" TargetMode="External"/><Relationship Id="rId1374" Type="http://schemas.openxmlformats.org/officeDocument/2006/relationships/hyperlink" Target="https://ra.co/dj/themartinezbrothers" TargetMode="External"/><Relationship Id="rId2221" Type="http://schemas.openxmlformats.org/officeDocument/2006/relationships/hyperlink" Target="https://ra.co/dj/headcharge" TargetMode="External"/><Relationship Id="rId300" Type="http://schemas.openxmlformats.org/officeDocument/2006/relationships/hyperlink" Target="https://ra.co/dj/leoanibaldi" TargetMode="External"/><Relationship Id="rId784" Type="http://schemas.openxmlformats.org/officeDocument/2006/relationships/hyperlink" Target="https://ra.co/dj/lexamor" TargetMode="External"/><Relationship Id="rId1375" Type="http://schemas.openxmlformats.org/officeDocument/2006/relationships/hyperlink" Target="https://ra.co/dj/timesareruff" TargetMode="External"/><Relationship Id="rId2222" Type="http://schemas.openxmlformats.org/officeDocument/2006/relationships/hyperlink" Target="https://ra.co/dj/helradlimited" TargetMode="External"/><Relationship Id="rId783" Type="http://schemas.openxmlformats.org/officeDocument/2006/relationships/hyperlink" Target="https://ra.co/dj/alexisraphael" TargetMode="External"/><Relationship Id="rId1376" Type="http://schemas.openxmlformats.org/officeDocument/2006/relationships/hyperlink" Target="https://ra.co/dj/trouble" TargetMode="External"/><Relationship Id="rId2223" Type="http://schemas.openxmlformats.org/officeDocument/2006/relationships/hyperlink" Target="https://ra.co/dj/heluimrobots" TargetMode="External"/><Relationship Id="rId782" Type="http://schemas.openxmlformats.org/officeDocument/2006/relationships/hyperlink" Target="https://ra.co/dj/moonmood" TargetMode="External"/><Relationship Id="rId1377" Type="http://schemas.openxmlformats.org/officeDocument/2006/relationships/hyperlink" Target="https://ra.co/dj/truthradio" TargetMode="External"/><Relationship Id="rId2224" Type="http://schemas.openxmlformats.org/officeDocument/2006/relationships/hyperlink" Target="https://ra.co/dj/hhatri" TargetMode="External"/><Relationship Id="rId1367" Type="http://schemas.openxmlformats.org/officeDocument/2006/relationships/hyperlink" Target="https://ra.co/dj/sonae" TargetMode="External"/><Relationship Id="rId2214" Type="http://schemas.openxmlformats.org/officeDocument/2006/relationships/hyperlink" Target="https://ra.co/dj/glumtrigger" TargetMode="External"/><Relationship Id="rId2698" Type="http://schemas.openxmlformats.org/officeDocument/2006/relationships/hyperlink" Target="https://ra.co/dj/superflu" TargetMode="External"/><Relationship Id="rId1368" Type="http://schemas.openxmlformats.org/officeDocument/2006/relationships/hyperlink" Target="https://ra.co/dj/sonsofmaria" TargetMode="External"/><Relationship Id="rId2215" Type="http://schemas.openxmlformats.org/officeDocument/2006/relationships/hyperlink" Target="https://ra.co/dj/grooveboysproject" TargetMode="External"/><Relationship Id="rId2699" Type="http://schemas.openxmlformats.org/officeDocument/2006/relationships/hyperlink" Target="https://ra.co/dj/swisselectronicmusic" TargetMode="External"/><Relationship Id="rId1369" Type="http://schemas.openxmlformats.org/officeDocument/2006/relationships/hyperlink" Target="https://ra.co/dj/soulbutton" TargetMode="External"/><Relationship Id="rId2216" Type="http://schemas.openxmlformats.org/officeDocument/2006/relationships/hyperlink" Target="https://ra.co/dj/hardmatter" TargetMode="External"/><Relationship Id="rId2217" Type="http://schemas.openxmlformats.org/officeDocument/2006/relationships/hyperlink" Target="https://ra.co/dj/harlo" TargetMode="External"/><Relationship Id="rId2218" Type="http://schemas.openxmlformats.org/officeDocument/2006/relationships/hyperlink" Target="https://ra.co/dj/harmonyrec." TargetMode="External"/><Relationship Id="rId2219" Type="http://schemas.openxmlformats.org/officeDocument/2006/relationships/hyperlink" Target="https://ra.co/dj/hatchrecordings" TargetMode="External"/><Relationship Id="rId778" Type="http://schemas.openxmlformats.org/officeDocument/2006/relationships/hyperlink" Target="https://www.facebook.com/alexander.slush" TargetMode="External"/><Relationship Id="rId777" Type="http://schemas.openxmlformats.org/officeDocument/2006/relationships/hyperlink" Target="https://ra.co/dj/lixo" TargetMode="External"/><Relationship Id="rId776" Type="http://schemas.openxmlformats.org/officeDocument/2006/relationships/hyperlink" Target="https://ra.co/dj/alx" TargetMode="External"/><Relationship Id="rId775" Type="http://schemas.openxmlformats.org/officeDocument/2006/relationships/hyperlink" Target="https://ra.co/dj/alexzed" TargetMode="External"/><Relationship Id="rId779" Type="http://schemas.openxmlformats.org/officeDocument/2006/relationships/hyperlink" Target="https://ra.co/dj/lost.act" TargetMode="External"/><Relationship Id="rId770" Type="http://schemas.openxmlformats.org/officeDocument/2006/relationships/hyperlink" Target="https://ra.co/dj/alexkennon" TargetMode="External"/><Relationship Id="rId2690" Type="http://schemas.openxmlformats.org/officeDocument/2006/relationships/hyperlink" Target="https://ra.co/dj/stillhot" TargetMode="External"/><Relationship Id="rId1360" Type="http://schemas.openxmlformats.org/officeDocument/2006/relationships/hyperlink" Target="https://ra.co/dj/s3a" TargetMode="External"/><Relationship Id="rId2691" Type="http://schemas.openxmlformats.org/officeDocument/2006/relationships/hyperlink" Target="https://ra.co/dj/streakofvision" TargetMode="External"/><Relationship Id="rId1361" Type="http://schemas.openxmlformats.org/officeDocument/2006/relationships/hyperlink" Target="https://ra.co/dj/saisons" TargetMode="External"/><Relationship Id="rId2692" Type="http://schemas.openxmlformats.org/officeDocument/2006/relationships/hyperlink" Target="https://ra.co/dj/strictlygroove" TargetMode="External"/><Relationship Id="rId1362" Type="http://schemas.openxmlformats.org/officeDocument/2006/relationships/hyperlink" Target="https://ra.co/dj/santonio&amp;lot6" TargetMode="External"/><Relationship Id="rId2693" Type="http://schemas.openxmlformats.org/officeDocument/2006/relationships/hyperlink" Target="https://ra.co/dj/strictlystreetsound" TargetMode="External"/><Relationship Id="rId774" Type="http://schemas.openxmlformats.org/officeDocument/2006/relationships/hyperlink" Target="https://ra.co/dj/alextroubetzkoy" TargetMode="External"/><Relationship Id="rId1363" Type="http://schemas.openxmlformats.org/officeDocument/2006/relationships/hyperlink" Target="https://ra.co/dj/schwarzmann" TargetMode="External"/><Relationship Id="rId2210" Type="http://schemas.openxmlformats.org/officeDocument/2006/relationships/hyperlink" Target="https://ra.co/dj/froufroufrou" TargetMode="External"/><Relationship Id="rId2694" Type="http://schemas.openxmlformats.org/officeDocument/2006/relationships/hyperlink" Target="https://ra.co/dj/strong&amp;deepmusic" TargetMode="External"/><Relationship Id="rId773" Type="http://schemas.openxmlformats.org/officeDocument/2006/relationships/hyperlink" Target="https://ra.co/dj/alexschaufel" TargetMode="External"/><Relationship Id="rId1364" Type="http://schemas.openxmlformats.org/officeDocument/2006/relationships/hyperlink" Target="https://ra.co/dj/sergedevant" TargetMode="External"/><Relationship Id="rId2211" Type="http://schemas.openxmlformats.org/officeDocument/2006/relationships/hyperlink" Target="https://ra.co/dj/functionlab" TargetMode="External"/><Relationship Id="rId2695" Type="http://schemas.openxmlformats.org/officeDocument/2006/relationships/hyperlink" Target="https://ra.co/dj/subeqmusic" TargetMode="External"/><Relationship Id="rId772" Type="http://schemas.openxmlformats.org/officeDocument/2006/relationships/hyperlink" Target="https://ra.co/dj/alexneri" TargetMode="External"/><Relationship Id="rId1365" Type="http://schemas.openxmlformats.org/officeDocument/2006/relationships/hyperlink" Target="https://ra.co/dj/sitdownandance" TargetMode="External"/><Relationship Id="rId2212" Type="http://schemas.openxmlformats.org/officeDocument/2006/relationships/hyperlink" Target="https://ra.co/dj/futuretimes" TargetMode="External"/><Relationship Id="rId2696" Type="http://schemas.openxmlformats.org/officeDocument/2006/relationships/hyperlink" Target="https://ra.co/dj/substantialmusic" TargetMode="External"/><Relationship Id="rId771" Type="http://schemas.openxmlformats.org/officeDocument/2006/relationships/hyperlink" Target="https://ra.co/dj/alexmedina-es" TargetMode="External"/><Relationship Id="rId1366" Type="http://schemas.openxmlformats.org/officeDocument/2006/relationships/hyperlink" Target="https://ra.co/dj/somatiksoundsystem" TargetMode="External"/><Relationship Id="rId2213" Type="http://schemas.openxmlformats.org/officeDocument/2006/relationships/hyperlink" Target="https://ra.co/dj/gauss" TargetMode="External"/><Relationship Id="rId2697" Type="http://schemas.openxmlformats.org/officeDocument/2006/relationships/hyperlink" Target="https://ra.co/dj/sugarhouse" TargetMode="External"/><Relationship Id="rId2247" Type="http://schemas.openxmlformats.org/officeDocument/2006/relationships/hyperlink" Target="https://ra.co/dj/localtalk" TargetMode="External"/><Relationship Id="rId2248" Type="http://schemas.openxmlformats.org/officeDocument/2006/relationships/hyperlink" Target="https://ra.co/dj/lonelytable" TargetMode="External"/><Relationship Id="rId2249" Type="http://schemas.openxmlformats.org/officeDocument/2006/relationships/hyperlink" Target="https://ra.co/dj/lumbago" TargetMode="External"/><Relationship Id="rId327" Type="http://schemas.openxmlformats.org/officeDocument/2006/relationships/hyperlink" Target="https://ra.co/dj/mattiik" TargetMode="External"/><Relationship Id="rId326" Type="http://schemas.openxmlformats.org/officeDocument/2006/relationships/hyperlink" Target="https://ra.co/dj/masalo" TargetMode="External"/><Relationship Id="rId325" Type="http://schemas.openxmlformats.org/officeDocument/2006/relationships/hyperlink" Target="https://ra.co/dj/martyn" TargetMode="External"/><Relationship Id="rId324" Type="http://schemas.openxmlformats.org/officeDocument/2006/relationships/hyperlink" Target="https://ra.co/dj/markussommer" TargetMode="External"/><Relationship Id="rId329" Type="http://schemas.openxmlformats.org/officeDocument/2006/relationships/hyperlink" Target="https://ra.co/dj/maxcooper" TargetMode="External"/><Relationship Id="rId1390" Type="http://schemas.openxmlformats.org/officeDocument/2006/relationships/hyperlink" Target="https://www.facebook.com/acidkidsuk/" TargetMode="External"/><Relationship Id="rId328" Type="http://schemas.openxmlformats.org/officeDocument/2006/relationships/hyperlink" Target="https://ra.co/dj/mattkarmil" TargetMode="External"/><Relationship Id="rId1391" Type="http://schemas.openxmlformats.org/officeDocument/2006/relationships/hyperlink" Target="https://www.facebook.com/Discotexas" TargetMode="External"/><Relationship Id="rId1392" Type="http://schemas.openxmlformats.org/officeDocument/2006/relationships/hyperlink" Target="https://www.facebook.com/djmunition" TargetMode="External"/><Relationship Id="rId1393" Type="http://schemas.openxmlformats.org/officeDocument/2006/relationships/hyperlink" Target="https://www.facebook.com/Rinaldo-Makaj-125526098022489" TargetMode="External"/><Relationship Id="rId2240" Type="http://schemas.openxmlformats.org/officeDocument/2006/relationships/hyperlink" Target="https://ra.co/dj/kgb" TargetMode="External"/><Relationship Id="rId1394" Type="http://schemas.openxmlformats.org/officeDocument/2006/relationships/hyperlink" Target="https://www.facebook.com/swalesmusic1" TargetMode="External"/><Relationship Id="rId2241" Type="http://schemas.openxmlformats.org/officeDocument/2006/relationships/hyperlink" Target="https://ra.co/dj/kopoclabel" TargetMode="External"/><Relationship Id="rId1395" Type="http://schemas.openxmlformats.org/officeDocument/2006/relationships/hyperlink" Target="https://www.instagram.com/stabvirus/?hl=en" TargetMode="External"/><Relationship Id="rId2242" Type="http://schemas.openxmlformats.org/officeDocument/2006/relationships/hyperlink" Target="https://ra.co/dj/kuratorium" TargetMode="External"/><Relationship Id="rId323" Type="http://schemas.openxmlformats.org/officeDocument/2006/relationships/hyperlink" Target="https://ra.co/dj/markforshaw" TargetMode="External"/><Relationship Id="rId1396" Type="http://schemas.openxmlformats.org/officeDocument/2006/relationships/hyperlink" Target="https://www.residentadvisor.net/dj/bookashade" TargetMode="External"/><Relationship Id="rId2243" Type="http://schemas.openxmlformats.org/officeDocument/2006/relationships/hyperlink" Target="https://ra.co/dj/laboriapark" TargetMode="External"/><Relationship Id="rId322" Type="http://schemas.openxmlformats.org/officeDocument/2006/relationships/hyperlink" Target="https://ra.co/dj/markfarina" TargetMode="External"/><Relationship Id="rId1397" Type="http://schemas.openxmlformats.org/officeDocument/2006/relationships/hyperlink" Target="https://www.residentadvisor.net/dj/digitalism" TargetMode="External"/><Relationship Id="rId2244" Type="http://schemas.openxmlformats.org/officeDocument/2006/relationships/hyperlink" Target="https://ra.co/dj/lillygoodparty!" TargetMode="External"/><Relationship Id="rId321" Type="http://schemas.openxmlformats.org/officeDocument/2006/relationships/hyperlink" Target="https://ra.co/dj/marcioneves" TargetMode="External"/><Relationship Id="rId1398" Type="http://schemas.openxmlformats.org/officeDocument/2006/relationships/hyperlink" Target="https://www.residentadvisor.net/dj/popof" TargetMode="External"/><Relationship Id="rId2245" Type="http://schemas.openxmlformats.org/officeDocument/2006/relationships/hyperlink" Target="https://ra.co/dj/limestreetmusic" TargetMode="External"/><Relationship Id="rId320" Type="http://schemas.openxmlformats.org/officeDocument/2006/relationships/hyperlink" Target="https://ra.co/dj/mallard" TargetMode="External"/><Relationship Id="rId1399" Type="http://schemas.openxmlformats.org/officeDocument/2006/relationships/hyperlink" Target="https://www.residentadvisor.net/dj/mathame" TargetMode="External"/><Relationship Id="rId2246" Type="http://schemas.openxmlformats.org/officeDocument/2006/relationships/hyperlink" Target="https://ra.co/dj/lo4299" TargetMode="External"/><Relationship Id="rId1389" Type="http://schemas.openxmlformats.org/officeDocument/2006/relationships/hyperlink" Target="https://ra.co/dj/zug" TargetMode="External"/><Relationship Id="rId2236" Type="http://schemas.openxmlformats.org/officeDocument/2006/relationships/hyperlink" Target="https://ra.co/dj/joeleel" TargetMode="External"/><Relationship Id="rId2237" Type="http://schemas.openxmlformats.org/officeDocument/2006/relationships/hyperlink" Target="https://ra.co/dj/julesetienne" TargetMode="External"/><Relationship Id="rId2238" Type="http://schemas.openxmlformats.org/officeDocument/2006/relationships/hyperlink" Target="https://ra.co/dj/jupiter4" TargetMode="External"/><Relationship Id="rId2239" Type="http://schemas.openxmlformats.org/officeDocument/2006/relationships/hyperlink" Target="https://ra.co/dj/karlovak" TargetMode="External"/><Relationship Id="rId316" Type="http://schemas.openxmlformats.org/officeDocument/2006/relationships/hyperlink" Target="https://ra.co/dj/lusine" TargetMode="External"/><Relationship Id="rId315" Type="http://schemas.openxmlformats.org/officeDocument/2006/relationships/hyperlink" Target="https://ra.co/dj/luigitozzi" TargetMode="External"/><Relationship Id="rId799" Type="http://schemas.openxmlformats.org/officeDocument/2006/relationships/hyperlink" Target="https://ra.co/dj/andrastoth" TargetMode="External"/><Relationship Id="rId314" Type="http://schemas.openxmlformats.org/officeDocument/2006/relationships/hyperlink" Target="https://ra.co/dj/lucavera" TargetMode="External"/><Relationship Id="rId798" Type="http://schemas.openxmlformats.org/officeDocument/2006/relationships/hyperlink" Target="https://ra.co/dj/andersonnoise" TargetMode="External"/><Relationship Id="rId313" Type="http://schemas.openxmlformats.org/officeDocument/2006/relationships/hyperlink" Target="https://ra.co/dj/lucaswelle" TargetMode="External"/><Relationship Id="rId797" Type="http://schemas.openxmlformats.org/officeDocument/2006/relationships/hyperlink" Target="https://ra.co/dj/blondish" TargetMode="External"/><Relationship Id="rId319" Type="http://schemas.openxmlformats.org/officeDocument/2006/relationships/hyperlink" Target="https://ra.co/dj/malingenie" TargetMode="External"/><Relationship Id="rId318" Type="http://schemas.openxmlformats.org/officeDocument/2006/relationships/hyperlink" Target="https://ra.co/dj/magictouch" TargetMode="External"/><Relationship Id="rId317" Type="http://schemas.openxmlformats.org/officeDocument/2006/relationships/hyperlink" Target="https://ra.co/dj/maenadveyl" TargetMode="External"/><Relationship Id="rId1380" Type="http://schemas.openxmlformats.org/officeDocument/2006/relationships/hyperlink" Target="https://ra.co/dj/underratedartcreations" TargetMode="External"/><Relationship Id="rId792" Type="http://schemas.openxmlformats.org/officeDocument/2006/relationships/hyperlink" Target="https://ra.co/dj/alisha" TargetMode="External"/><Relationship Id="rId1381" Type="http://schemas.openxmlformats.org/officeDocument/2006/relationships/hyperlink" Target="https://ra.co/dj/universo" TargetMode="External"/><Relationship Id="rId791" Type="http://schemas.openxmlformats.org/officeDocument/2006/relationships/hyperlink" Target="https://ra.co/dj/alienata" TargetMode="External"/><Relationship Id="rId1382" Type="http://schemas.openxmlformats.org/officeDocument/2006/relationships/hyperlink" Target="https://ra.co/dj/universo" TargetMode="External"/><Relationship Id="rId790" Type="http://schemas.openxmlformats.org/officeDocument/2006/relationships/hyperlink" Target="https://www.facebook.com/ALI-BLACK-1462867630661015" TargetMode="External"/><Relationship Id="rId1383" Type="http://schemas.openxmlformats.org/officeDocument/2006/relationships/hyperlink" Target="https://ra.co/dj/upercent" TargetMode="External"/><Relationship Id="rId2230" Type="http://schemas.openxmlformats.org/officeDocument/2006/relationships/hyperlink" Target="https://ra.co/dj/industria" TargetMode="External"/><Relationship Id="rId1384" Type="http://schemas.openxmlformats.org/officeDocument/2006/relationships/hyperlink" Target="https://ra.co/dj/viceversa" TargetMode="External"/><Relationship Id="rId2231" Type="http://schemas.openxmlformats.org/officeDocument/2006/relationships/hyperlink" Target="https://ra.co/dj/innermoods" TargetMode="External"/><Relationship Id="rId312" Type="http://schemas.openxmlformats.org/officeDocument/2006/relationships/hyperlink" Target="https://ra.co/dj/lucarosa" TargetMode="External"/><Relationship Id="rId796" Type="http://schemas.openxmlformats.org/officeDocument/2006/relationships/hyperlink" Target="https://ra.co/dj/sidra" TargetMode="External"/><Relationship Id="rId1385" Type="http://schemas.openxmlformats.org/officeDocument/2006/relationships/hyperlink" Target="https://ra.co/dj/whitesquare" TargetMode="External"/><Relationship Id="rId2232" Type="http://schemas.openxmlformats.org/officeDocument/2006/relationships/hyperlink" Target="https://ra.co/dj/intothedeeptreasury" TargetMode="External"/><Relationship Id="rId311" Type="http://schemas.openxmlformats.org/officeDocument/2006/relationships/hyperlink" Target="https://ra.co/dj/lowjack" TargetMode="External"/><Relationship Id="rId795" Type="http://schemas.openxmlformats.org/officeDocument/2006/relationships/hyperlink" Target="https://ra.co/dj/kadosh/biography" TargetMode="External"/><Relationship Id="rId1386" Type="http://schemas.openxmlformats.org/officeDocument/2006/relationships/hyperlink" Target="https://ra.co/dj/wilddronemusic" TargetMode="External"/><Relationship Id="rId2233" Type="http://schemas.openxmlformats.org/officeDocument/2006/relationships/hyperlink" Target="https://ra.co/dj/ivylab" TargetMode="External"/><Relationship Id="rId310" Type="http://schemas.openxmlformats.org/officeDocument/2006/relationships/hyperlink" Target="https://ra.co/dj/loukarsh" TargetMode="External"/><Relationship Id="rId794" Type="http://schemas.openxmlformats.org/officeDocument/2006/relationships/hyperlink" Target="mailto:schiemann.music@gmail.com" TargetMode="External"/><Relationship Id="rId1387" Type="http://schemas.openxmlformats.org/officeDocument/2006/relationships/hyperlink" Target="https://ra.co/dj/youniverse" TargetMode="External"/><Relationship Id="rId2234" Type="http://schemas.openxmlformats.org/officeDocument/2006/relationships/hyperlink" Target="https://ra.co/dj/jacktechnomusic" TargetMode="External"/><Relationship Id="rId793" Type="http://schemas.openxmlformats.org/officeDocument/2006/relationships/hyperlink" Target="https://ra.co/dj/alisha" TargetMode="External"/><Relationship Id="rId1388" Type="http://schemas.openxmlformats.org/officeDocument/2006/relationships/hyperlink" Target="https://ra.co/dj/zocialdistortion" TargetMode="External"/><Relationship Id="rId2235" Type="http://schemas.openxmlformats.org/officeDocument/2006/relationships/hyperlink" Target="https://ra.co/dj/jazz-o-tech" TargetMode="External"/><Relationship Id="rId297" Type="http://schemas.openxmlformats.org/officeDocument/2006/relationships/hyperlink" Target="https://ra.co/dj/lemna" TargetMode="External"/><Relationship Id="rId296" Type="http://schemas.openxmlformats.org/officeDocument/2006/relationships/hyperlink" Target="https://ra.co/dj/lbakalabat" TargetMode="External"/><Relationship Id="rId295" Type="http://schemas.openxmlformats.org/officeDocument/2006/relationships/hyperlink" Target="https://ra.co/dj/laurentgarnieraaaa" TargetMode="External"/><Relationship Id="rId294" Type="http://schemas.openxmlformats.org/officeDocument/2006/relationships/hyperlink" Target="https://ra.co/dj/lauer" TargetMode="External"/><Relationship Id="rId299" Type="http://schemas.openxmlformats.org/officeDocument/2006/relationships/hyperlink" Target="https://ra.co/dj/lennyposso" TargetMode="External"/><Relationship Id="rId298" Type="http://schemas.openxmlformats.org/officeDocument/2006/relationships/hyperlink" Target="https://ra.co/dj/lemos" TargetMode="External"/><Relationship Id="rId271" Type="http://schemas.openxmlformats.org/officeDocument/2006/relationships/hyperlink" Target="https://ra.co/dj/jossmoog" TargetMode="External"/><Relationship Id="rId270" Type="http://schemas.openxmlformats.org/officeDocument/2006/relationships/hyperlink" Target="https://ra.co/dj/jorgecaiado" TargetMode="External"/><Relationship Id="rId269" Type="http://schemas.openxmlformats.org/officeDocument/2006/relationships/hyperlink" Target="https://ra.co/dj/joranvanpol" TargetMode="External"/><Relationship Id="rId264" Type="http://schemas.openxmlformats.org/officeDocument/2006/relationships/hyperlink" Target="https://ra.co/dj/joel" TargetMode="External"/><Relationship Id="rId263" Type="http://schemas.openxmlformats.org/officeDocument/2006/relationships/hyperlink" Target="https://ra.co/dj/jmcee" TargetMode="External"/><Relationship Id="rId262" Type="http://schemas.openxmlformats.org/officeDocument/2006/relationships/hyperlink" Target="https://ra.co/dj/jimothylacoste" TargetMode="External"/><Relationship Id="rId261" Type="http://schemas.openxmlformats.org/officeDocument/2006/relationships/hyperlink" Target="https://ra.co/dj/jessebru" TargetMode="External"/><Relationship Id="rId268" Type="http://schemas.openxmlformats.org/officeDocument/2006/relationships/hyperlink" Target="https://ra.co/dj/jonny'n'travis" TargetMode="External"/><Relationship Id="rId267" Type="http://schemas.openxmlformats.org/officeDocument/2006/relationships/hyperlink" Target="https://ra.co/dj/jonattanlevingstone" TargetMode="External"/><Relationship Id="rId266" Type="http://schemas.openxmlformats.org/officeDocument/2006/relationships/hyperlink" Target="https://ra.co/dj/jonasyamer" TargetMode="External"/><Relationship Id="rId265" Type="http://schemas.openxmlformats.org/officeDocument/2006/relationships/hyperlink" Target="https://ra.co/dj/jollydiscs" TargetMode="External"/><Relationship Id="rId260" Type="http://schemas.openxmlformats.org/officeDocument/2006/relationships/hyperlink" Target="https://ra.co/dj/jennifercardini" TargetMode="External"/><Relationship Id="rId259" Type="http://schemas.openxmlformats.org/officeDocument/2006/relationships/hyperlink" Target="https://ra.co/dj/jeffthefool" TargetMode="External"/><Relationship Id="rId258" Type="http://schemas.openxmlformats.org/officeDocument/2006/relationships/hyperlink" Target="https://ra.co/dj/jayhazecontexterrior" TargetMode="External"/><Relationship Id="rId2290" Type="http://schemas.openxmlformats.org/officeDocument/2006/relationships/hyperlink" Target="https://ra.co/dj/overbalance" TargetMode="External"/><Relationship Id="rId2291" Type="http://schemas.openxmlformats.org/officeDocument/2006/relationships/hyperlink" Target="https://ra.co/dj/overthinkermob" TargetMode="External"/><Relationship Id="rId2292" Type="http://schemas.openxmlformats.org/officeDocument/2006/relationships/hyperlink" Target="https://ra.co/dj/pacificcoliseum" TargetMode="External"/><Relationship Id="rId2293" Type="http://schemas.openxmlformats.org/officeDocument/2006/relationships/hyperlink" Target="https://ra.co/dj/palacerec." TargetMode="External"/><Relationship Id="rId253" Type="http://schemas.openxmlformats.org/officeDocument/2006/relationships/hyperlink" Target="https://ra.co/dj/izabel" TargetMode="External"/><Relationship Id="rId2294" Type="http://schemas.openxmlformats.org/officeDocument/2006/relationships/hyperlink" Target="https://ra.co/dj/palemaster" TargetMode="External"/><Relationship Id="rId252" Type="http://schemas.openxmlformats.org/officeDocument/2006/relationships/hyperlink" Target="https://ra.co/dj/ivaniacobucci" TargetMode="External"/><Relationship Id="rId2295" Type="http://schemas.openxmlformats.org/officeDocument/2006/relationships/hyperlink" Target="https://ra.co/dj/pandillaltd" TargetMode="External"/><Relationship Id="rId251" Type="http://schemas.openxmlformats.org/officeDocument/2006/relationships/hyperlink" Target="https://ra.co/dj/interplanetarycriminal" TargetMode="External"/><Relationship Id="rId2296" Type="http://schemas.openxmlformats.org/officeDocument/2006/relationships/hyperlink" Target="https://ra.co/dj/paraffintehran" TargetMode="External"/><Relationship Id="rId250" Type="http://schemas.openxmlformats.org/officeDocument/2006/relationships/hyperlink" Target="https://ra.co/dj/innsignn" TargetMode="External"/><Relationship Id="rId2297" Type="http://schemas.openxmlformats.org/officeDocument/2006/relationships/hyperlink" Target="https://ra.co/dj/paralaxeeditions" TargetMode="External"/><Relationship Id="rId257" Type="http://schemas.openxmlformats.org/officeDocument/2006/relationships/hyperlink" Target="https://ra.co/dj/jamesbooth" TargetMode="External"/><Relationship Id="rId2298" Type="http://schemas.openxmlformats.org/officeDocument/2006/relationships/hyperlink" Target="https://ra.co/dj/parallelminds" TargetMode="External"/><Relationship Id="rId256" Type="http://schemas.openxmlformats.org/officeDocument/2006/relationships/hyperlink" Target="https://ra.co/dj/jackroland" TargetMode="External"/><Relationship Id="rId2299" Type="http://schemas.openxmlformats.org/officeDocument/2006/relationships/hyperlink" Target="https://ra.co/dj/peakybeats" TargetMode="External"/><Relationship Id="rId255" Type="http://schemas.openxmlformats.org/officeDocument/2006/relationships/hyperlink" Target="https://ra.co/dj/jabru" TargetMode="External"/><Relationship Id="rId254" Type="http://schemas.openxmlformats.org/officeDocument/2006/relationships/hyperlink" Target="https://ra.co/dj/j-zbel" TargetMode="External"/><Relationship Id="rId293" Type="http://schemas.openxmlformats.org/officeDocument/2006/relationships/hyperlink" Target="https://ra.co/dj/laksa" TargetMode="External"/><Relationship Id="rId292" Type="http://schemas.openxmlformats.org/officeDocument/2006/relationships/hyperlink" Target="https://ra.co/dj/l-vis1990" TargetMode="External"/><Relationship Id="rId291" Type="http://schemas.openxmlformats.org/officeDocument/2006/relationships/hyperlink" Target="https://ra.co/dj/koslif" TargetMode="External"/><Relationship Id="rId290" Type="http://schemas.openxmlformats.org/officeDocument/2006/relationships/hyperlink" Target="https://ra.co/dj/kode9" TargetMode="External"/><Relationship Id="rId286" Type="http://schemas.openxmlformats.org/officeDocument/2006/relationships/hyperlink" Target="https://ra.co/dj/kevinkendall" TargetMode="External"/><Relationship Id="rId285" Type="http://schemas.openxmlformats.org/officeDocument/2006/relationships/hyperlink" Target="https://ra.co/dj/kemback" TargetMode="External"/><Relationship Id="rId284" Type="http://schemas.openxmlformats.org/officeDocument/2006/relationships/hyperlink" Target="https://ra.co/dj/keithworthy" TargetMode="External"/><Relationship Id="rId283" Type="http://schemas.openxmlformats.org/officeDocument/2006/relationships/hyperlink" Target="https://ra.co/dj/kbkrec" TargetMode="External"/><Relationship Id="rId289" Type="http://schemas.openxmlformats.org/officeDocument/2006/relationships/hyperlink" Target="https://ra.co/dj/kl.ne/aphtc" TargetMode="External"/><Relationship Id="rId288" Type="http://schemas.openxmlformats.org/officeDocument/2006/relationships/hyperlink" Target="http://kl.ne/aphtc" TargetMode="External"/><Relationship Id="rId287" Type="http://schemas.openxmlformats.org/officeDocument/2006/relationships/hyperlink" Target="https://ra.co/dj/kingbritt" TargetMode="External"/><Relationship Id="rId282" Type="http://schemas.openxmlformats.org/officeDocument/2006/relationships/hyperlink" Target="https://ra.co/dj/kauw" TargetMode="External"/><Relationship Id="rId281" Type="http://schemas.openxmlformats.org/officeDocument/2006/relationships/hyperlink" Target="https://ra.co/dj/kask" TargetMode="External"/><Relationship Id="rId280" Type="http://schemas.openxmlformats.org/officeDocument/2006/relationships/hyperlink" Target="https://ra.co/dj/karmasound" TargetMode="External"/><Relationship Id="rId275" Type="http://schemas.openxmlformats.org/officeDocument/2006/relationships/hyperlink" Target="https://ra.co/dj/juliemarghilano" TargetMode="External"/><Relationship Id="rId274" Type="http://schemas.openxmlformats.org/officeDocument/2006/relationships/hyperlink" Target="https://ra.co/dj/julianna" TargetMode="External"/><Relationship Id="rId273" Type="http://schemas.openxmlformats.org/officeDocument/2006/relationships/hyperlink" Target="https://ra.co/dj/julian" TargetMode="External"/><Relationship Id="rId272" Type="http://schemas.openxmlformats.org/officeDocument/2006/relationships/hyperlink" Target="https://ra.co/dj/jroom" TargetMode="External"/><Relationship Id="rId279" Type="http://schemas.openxmlformats.org/officeDocument/2006/relationships/hyperlink" Target="https://ra.co/dj/kalterende" TargetMode="External"/><Relationship Id="rId278" Type="http://schemas.openxmlformats.org/officeDocument/2006/relationships/hyperlink" Target="https://ra.co/dj/kahuun" TargetMode="External"/><Relationship Id="rId277" Type="http://schemas.openxmlformats.org/officeDocument/2006/relationships/hyperlink" Target="https://ra.co/dj/kablam" TargetMode="External"/><Relationship Id="rId276" Type="http://schemas.openxmlformats.org/officeDocument/2006/relationships/hyperlink" Target="https://ra.co/dj/junkamoda" TargetMode="External"/><Relationship Id="rId1851" Type="http://schemas.openxmlformats.org/officeDocument/2006/relationships/hyperlink" Target="https://www.residentadvisor.net/dj/me" TargetMode="External"/><Relationship Id="rId1852" Type="http://schemas.openxmlformats.org/officeDocument/2006/relationships/hyperlink" Target="https://ra.co/dj/timbaresko" TargetMode="External"/><Relationship Id="rId1853" Type="http://schemas.openxmlformats.org/officeDocument/2006/relationships/hyperlink" Target="https://ra.co/dj/kaldera/" TargetMode="External"/><Relationship Id="rId2700" Type="http://schemas.openxmlformats.org/officeDocument/2006/relationships/hyperlink" Target="https://ra.co/dj/tachyonaudio" TargetMode="External"/><Relationship Id="rId1854" Type="http://schemas.openxmlformats.org/officeDocument/2006/relationships/hyperlink" Target="https://www.residentadvisor.net/dj/timomaas" TargetMode="External"/><Relationship Id="rId2701" Type="http://schemas.openxmlformats.org/officeDocument/2006/relationships/hyperlink" Target="https://ra.co/dj/taktschleife" TargetMode="External"/><Relationship Id="rId1855" Type="http://schemas.openxmlformats.org/officeDocument/2006/relationships/hyperlink" Target="https://www.residentadvisor.net/dj/tinigessler" TargetMode="External"/><Relationship Id="rId2702" Type="http://schemas.openxmlformats.org/officeDocument/2006/relationships/hyperlink" Target="https://ra.co/dj/tanera" TargetMode="External"/><Relationship Id="rId1856" Type="http://schemas.openxmlformats.org/officeDocument/2006/relationships/hyperlink" Target="https://ra.co/dj/toddsines" TargetMode="External"/><Relationship Id="rId2703" Type="http://schemas.openxmlformats.org/officeDocument/2006/relationships/hyperlink" Target="https://ra.co/dj/tasterec." TargetMode="External"/><Relationship Id="rId1857" Type="http://schemas.openxmlformats.org/officeDocument/2006/relationships/hyperlink" Target="https://ra.co/dj/toman" TargetMode="External"/><Relationship Id="rId2704" Type="http://schemas.openxmlformats.org/officeDocument/2006/relationships/hyperlink" Target="https://ra.co/dj/tau" TargetMode="External"/><Relationship Id="rId1858" Type="http://schemas.openxmlformats.org/officeDocument/2006/relationships/hyperlink" Target="https://ra.co/dj/tomjay" TargetMode="External"/><Relationship Id="rId2705" Type="http://schemas.openxmlformats.org/officeDocument/2006/relationships/hyperlink" Target="https://ra.co/dj/technommunism" TargetMode="External"/><Relationship Id="rId1859" Type="http://schemas.openxmlformats.org/officeDocument/2006/relationships/hyperlink" Target="https://ra.co/dj/tomzeta" TargetMode="External"/><Relationship Id="rId2706" Type="http://schemas.openxmlformats.org/officeDocument/2006/relationships/hyperlink" Target="https://ra.co/dj/thenashvillehousesyndicate" TargetMode="External"/><Relationship Id="rId2707" Type="http://schemas.openxmlformats.org/officeDocument/2006/relationships/hyperlink" Target="https://ra.co/dj/thiagoostoik" TargetMode="External"/><Relationship Id="rId2708" Type="http://schemas.openxmlformats.org/officeDocument/2006/relationships/hyperlink" Target="https://ra.co/dj/thina" TargetMode="External"/><Relationship Id="rId2709" Type="http://schemas.openxmlformats.org/officeDocument/2006/relationships/hyperlink" Target="https://ra.co/dj/thirdtry" TargetMode="External"/><Relationship Id="rId1850" Type="http://schemas.openxmlformats.org/officeDocument/2006/relationships/hyperlink" Target="https://ra.co/dj/tijanat" TargetMode="External"/><Relationship Id="rId1840" Type="http://schemas.openxmlformats.org/officeDocument/2006/relationships/hyperlink" Target="https://ra.co/dj/yamn" TargetMode="External"/><Relationship Id="rId1841" Type="http://schemas.openxmlformats.org/officeDocument/2006/relationships/hyperlink" Target="https://ra.co/dj/nineteensines" TargetMode="External"/><Relationship Id="rId1842" Type="http://schemas.openxmlformats.org/officeDocument/2006/relationships/hyperlink" Target="https://ra.co/dj/chopstick" TargetMode="External"/><Relationship Id="rId1843" Type="http://schemas.openxmlformats.org/officeDocument/2006/relationships/hyperlink" Target="https://ra.co/dj/thodoristriantafillou" TargetMode="External"/><Relationship Id="rId1844" Type="http://schemas.openxmlformats.org/officeDocument/2006/relationships/hyperlink" Target="https://ra.co/dj/doubtingthomas" TargetMode="External"/><Relationship Id="rId1845" Type="http://schemas.openxmlformats.org/officeDocument/2006/relationships/hyperlink" Target="https://ra.co/dj/saintthomasledoux" TargetMode="External"/><Relationship Id="rId1846" Type="http://schemas.openxmlformats.org/officeDocument/2006/relationships/hyperlink" Target="https://ra.co/dj/thomasevans" TargetMode="External"/><Relationship Id="rId1847" Type="http://schemas.openxmlformats.org/officeDocument/2006/relationships/hyperlink" Target="https://ra.co/dj/thomasschumacher" TargetMode="External"/><Relationship Id="rId1848" Type="http://schemas.openxmlformats.org/officeDocument/2006/relationships/hyperlink" Target="https://ra.co/dj/tibidabo" TargetMode="External"/><Relationship Id="rId1849" Type="http://schemas.openxmlformats.org/officeDocument/2006/relationships/hyperlink" Target="https://ra.co/dj/tiga" TargetMode="External"/><Relationship Id="rId1873" Type="http://schemas.openxmlformats.org/officeDocument/2006/relationships/hyperlink" Target="https://www.facebook.com/doubletouchofficial" TargetMode="External"/><Relationship Id="rId2720" Type="http://schemas.openxmlformats.org/officeDocument/2006/relationships/hyperlink" Target="https://ra.co/dj/unicummusic" TargetMode="External"/><Relationship Id="rId1874" Type="http://schemas.openxmlformats.org/officeDocument/2006/relationships/hyperlink" Target="https://ra.co/dj/dirtydoering" TargetMode="External"/><Relationship Id="rId2721" Type="http://schemas.openxmlformats.org/officeDocument/2006/relationships/hyperlink" Target="https://ra.co/dj/uniqueuncut" TargetMode="External"/><Relationship Id="rId1875" Type="http://schemas.openxmlformats.org/officeDocument/2006/relationships/hyperlink" Target="https://ra.co/dj/enricomantini" TargetMode="External"/><Relationship Id="rId2722" Type="http://schemas.openxmlformats.org/officeDocument/2006/relationships/hyperlink" Target="https://ra.co/dj/unitedcolorsofrhythm" TargetMode="External"/><Relationship Id="rId1876" Type="http://schemas.openxmlformats.org/officeDocument/2006/relationships/hyperlink" Target="mailto:Victormontero.promos@gmail.com" TargetMode="External"/><Relationship Id="rId2723" Type="http://schemas.openxmlformats.org/officeDocument/2006/relationships/hyperlink" Target="https://ra.co/dj/unknownmilano" TargetMode="External"/><Relationship Id="rId1877" Type="http://schemas.openxmlformats.org/officeDocument/2006/relationships/hyperlink" Target="https://soundcloud.com/victormonterodr" TargetMode="External"/><Relationship Id="rId2724" Type="http://schemas.openxmlformats.org/officeDocument/2006/relationships/hyperlink" Target="https://ra.co/dj/unnamed&amp;unknown" TargetMode="External"/><Relationship Id="rId1878" Type="http://schemas.openxmlformats.org/officeDocument/2006/relationships/hyperlink" Target="https://www.facebook.com/victorstancov" TargetMode="External"/><Relationship Id="rId2725" Type="http://schemas.openxmlformats.org/officeDocument/2006/relationships/hyperlink" Target="https://ra.co/dj/up_society" TargetMode="External"/><Relationship Id="rId1879" Type="http://schemas.openxmlformats.org/officeDocument/2006/relationships/hyperlink" Target="https://ra.co/dj/piktor" TargetMode="External"/><Relationship Id="rId2726" Type="http://schemas.openxmlformats.org/officeDocument/2006/relationships/hyperlink" Target="https://ra.co/dj/vaultwax" TargetMode="External"/><Relationship Id="rId2727" Type="http://schemas.openxmlformats.org/officeDocument/2006/relationships/hyperlink" Target="https://ra.co/dj/vigi" TargetMode="External"/><Relationship Id="rId2728" Type="http://schemas.openxmlformats.org/officeDocument/2006/relationships/hyperlink" Target="https://ra.co/dj/visionekstase" TargetMode="External"/><Relationship Id="rId2729" Type="http://schemas.openxmlformats.org/officeDocument/2006/relationships/hyperlink" Target="https://ra.co/dj/voidance" TargetMode="External"/><Relationship Id="rId1870" Type="http://schemas.openxmlformats.org/officeDocument/2006/relationships/hyperlink" Target="https://www.facebook.com/shatalovmusic" TargetMode="External"/><Relationship Id="rId1871" Type="http://schemas.openxmlformats.org/officeDocument/2006/relationships/hyperlink" Target="https://ra.co/dj/vlf" TargetMode="External"/><Relationship Id="rId1872" Type="http://schemas.openxmlformats.org/officeDocument/2006/relationships/hyperlink" Target="https://ra.co/dj/timmo" TargetMode="External"/><Relationship Id="rId1862" Type="http://schemas.openxmlformats.org/officeDocument/2006/relationships/hyperlink" Target="https://www.facebook.com/tomiandkesh/" TargetMode="External"/><Relationship Id="rId1863" Type="http://schemas.openxmlformats.org/officeDocument/2006/relationships/hyperlink" Target="https://ra.co/dj/futuregroovefm" TargetMode="External"/><Relationship Id="rId2710" Type="http://schemas.openxmlformats.org/officeDocument/2006/relationships/hyperlink" Target="https://ra.co/dj/tickletrax" TargetMode="External"/><Relationship Id="rId1864" Type="http://schemas.openxmlformats.org/officeDocument/2006/relationships/hyperlink" Target="https://ra.co/dj/tonbe" TargetMode="External"/><Relationship Id="rId2711" Type="http://schemas.openxmlformats.org/officeDocument/2006/relationships/hyperlink" Target="https://ra.co/dj/trampoliner" TargetMode="External"/><Relationship Id="rId1865" Type="http://schemas.openxmlformats.org/officeDocument/2006/relationships/hyperlink" Target="https://ra.co/dj/tonivarga" TargetMode="External"/><Relationship Id="rId2712" Type="http://schemas.openxmlformats.org/officeDocument/2006/relationships/hyperlink" Target="https://ra.co/dj/traumacollective" TargetMode="External"/><Relationship Id="rId1866" Type="http://schemas.openxmlformats.org/officeDocument/2006/relationships/hyperlink" Target="https://ra.co/dj/truska" TargetMode="External"/><Relationship Id="rId2713" Type="http://schemas.openxmlformats.org/officeDocument/2006/relationships/hyperlink" Target="https://ra.co/dj/traumraum" TargetMode="External"/><Relationship Id="rId1867" Type="http://schemas.openxmlformats.org/officeDocument/2006/relationships/hyperlink" Target="https://www.facebook.com/dirtyculturepage" TargetMode="External"/><Relationship Id="rId2714" Type="http://schemas.openxmlformats.org/officeDocument/2006/relationships/hyperlink" Target="https://ra.co/dj/travellinmusic" TargetMode="External"/><Relationship Id="rId1868" Type="http://schemas.openxmlformats.org/officeDocument/2006/relationships/hyperlink" Target="https://ra.co/dj/tujamo" TargetMode="External"/><Relationship Id="rId2715" Type="http://schemas.openxmlformats.org/officeDocument/2006/relationships/hyperlink" Target="https://ra.co/dj/treasuredgrooves" TargetMode="External"/><Relationship Id="rId1869" Type="http://schemas.openxmlformats.org/officeDocument/2006/relationships/hyperlink" Target="https://ra.co/dj/umek" TargetMode="External"/><Relationship Id="rId2716" Type="http://schemas.openxmlformats.org/officeDocument/2006/relationships/hyperlink" Target="https://ra.co/dj/triptodeep" TargetMode="External"/><Relationship Id="rId2717" Type="http://schemas.openxmlformats.org/officeDocument/2006/relationships/hyperlink" Target="https://ra.co/dj/tunea" TargetMode="External"/><Relationship Id="rId2718" Type="http://schemas.openxmlformats.org/officeDocument/2006/relationships/hyperlink" Target="https://ra.co/dj/udon'tdance" TargetMode="External"/><Relationship Id="rId2719" Type="http://schemas.openxmlformats.org/officeDocument/2006/relationships/hyperlink" Target="https://ra.co/dj/undergroundparadiserecs." TargetMode="External"/><Relationship Id="rId1860" Type="http://schemas.openxmlformats.org/officeDocument/2006/relationships/hyperlink" Target="https://ra.co/dj/tomakami" TargetMode="External"/><Relationship Id="rId1861" Type="http://schemas.openxmlformats.org/officeDocument/2006/relationships/hyperlink" Target="https://ra.co/dj/deyna" TargetMode="External"/><Relationship Id="rId1810" Type="http://schemas.openxmlformats.org/officeDocument/2006/relationships/hyperlink" Target="https://thealtitude.agency/" TargetMode="External"/><Relationship Id="rId1811" Type="http://schemas.openxmlformats.org/officeDocument/2006/relationships/hyperlink" Target="https://www.facebook.com/s.beksi/" TargetMode="External"/><Relationship Id="rId1812" Type="http://schemas.openxmlformats.org/officeDocument/2006/relationships/hyperlink" Target="https://ra.co/dj/djsilk" TargetMode="External"/><Relationship Id="rId1813" Type="http://schemas.openxmlformats.org/officeDocument/2006/relationships/hyperlink" Target="https://ra.co/dj/speakingminds" TargetMode="External"/><Relationship Id="rId1814" Type="http://schemas.openxmlformats.org/officeDocument/2006/relationships/hyperlink" Target="https://ra.co/dj/sinanmercenk" TargetMode="External"/><Relationship Id="rId1815" Type="http://schemas.openxmlformats.org/officeDocument/2006/relationships/hyperlink" Target="https://ra.co/dj/enoonapa" TargetMode="External"/><Relationship Id="rId1816" Type="http://schemas.openxmlformats.org/officeDocument/2006/relationships/hyperlink" Target="https://ra.co/dj/sirushood" TargetMode="External"/><Relationship Id="rId1817" Type="http://schemas.openxmlformats.org/officeDocument/2006/relationships/hyperlink" Target="https://ra.co/dj/sisen" TargetMode="External"/><Relationship Id="rId1818" Type="http://schemas.openxmlformats.org/officeDocument/2006/relationships/hyperlink" Target="https://ra.co/dj/djs.k.t" TargetMode="External"/><Relationship Id="rId1819" Type="http://schemas.openxmlformats.org/officeDocument/2006/relationships/hyperlink" Target="https://ra.co/dj/skudge" TargetMode="External"/><Relationship Id="rId1800" Type="http://schemas.openxmlformats.org/officeDocument/2006/relationships/hyperlink" Target="https://www.facebook.com/Sebbemusik" TargetMode="External"/><Relationship Id="rId1801" Type="http://schemas.openxmlformats.org/officeDocument/2006/relationships/hyperlink" Target="https://ra.co/dj/danielsehnawi" TargetMode="External"/><Relationship Id="rId1802" Type="http://schemas.openxmlformats.org/officeDocument/2006/relationships/hyperlink" Target="https://www.facebook.com/silkandfuss" TargetMode="External"/><Relationship Id="rId1803" Type="http://schemas.openxmlformats.org/officeDocument/2006/relationships/hyperlink" Target="https://ra.co/dj/sepp" TargetMode="External"/><Relationship Id="rId1804" Type="http://schemas.openxmlformats.org/officeDocument/2006/relationships/hyperlink" Target="https://ra.co/dj/phonik" TargetMode="External"/><Relationship Id="rId1805" Type="http://schemas.openxmlformats.org/officeDocument/2006/relationships/hyperlink" Target="https://ra.co/dj/shallocin" TargetMode="External"/><Relationship Id="rId1806" Type="http://schemas.openxmlformats.org/officeDocument/2006/relationships/hyperlink" Target="https://ra.co/dj/sharokhdini" TargetMode="External"/><Relationship Id="rId1807" Type="http://schemas.openxmlformats.org/officeDocument/2006/relationships/hyperlink" Target="https://ra.co/dj/niteplan" TargetMode="External"/><Relationship Id="rId1808" Type="http://schemas.openxmlformats.org/officeDocument/2006/relationships/hyperlink" Target="https://ra.co/dj/basementleak" TargetMode="External"/><Relationship Id="rId1809" Type="http://schemas.openxmlformats.org/officeDocument/2006/relationships/hyperlink" Target="https://www.residentadvisor.net/dj/shibasan" TargetMode="External"/><Relationship Id="rId1830" Type="http://schemas.openxmlformats.org/officeDocument/2006/relationships/hyperlink" Target="https://ra.co/dj/suciu" TargetMode="External"/><Relationship Id="rId1831" Type="http://schemas.openxmlformats.org/officeDocument/2006/relationships/hyperlink" Target="https://ra.co/dj/cue" TargetMode="External"/><Relationship Id="rId1832" Type="http://schemas.openxmlformats.org/officeDocument/2006/relationships/hyperlink" Target="https://ra.co/dj/jodium" TargetMode="External"/><Relationship Id="rId1833" Type="http://schemas.openxmlformats.org/officeDocument/2006/relationships/hyperlink" Target="https://ra.co/dj/svenjaeger" TargetMode="External"/><Relationship Id="rId1834" Type="http://schemas.openxmlformats.org/officeDocument/2006/relationships/hyperlink" Target="https://ra.co/dj/clawzsg" TargetMode="External"/><Relationship Id="rId1835" Type="http://schemas.openxmlformats.org/officeDocument/2006/relationships/hyperlink" Target="https://ra.co/dj/djt." TargetMode="External"/><Relationship Id="rId1836" Type="http://schemas.openxmlformats.org/officeDocument/2006/relationships/hyperlink" Target="https://ra.co/dj/barberapreisinger" TargetMode="External"/><Relationship Id="rId1837" Type="http://schemas.openxmlformats.org/officeDocument/2006/relationships/hyperlink" Target="https://ra.co/dj/temi" TargetMode="External"/><Relationship Id="rId1838" Type="http://schemas.openxmlformats.org/officeDocument/2006/relationships/hyperlink" Target="https://ra.co/dj/gruvescu" TargetMode="External"/><Relationship Id="rId1839" Type="http://schemas.openxmlformats.org/officeDocument/2006/relationships/hyperlink" Target="https://www.facebook.com/terence.terry.9" TargetMode="External"/><Relationship Id="rId1820" Type="http://schemas.openxmlformats.org/officeDocument/2006/relationships/hyperlink" Target="https://ra.co/labels/16819" TargetMode="External"/><Relationship Id="rId1821" Type="http://schemas.openxmlformats.org/officeDocument/2006/relationships/hyperlink" Target="https://www.deejay.de/SOEL_Ambrosia_LP_2x12_OR001_Vinyl__953905" TargetMode="External"/><Relationship Id="rId1822" Type="http://schemas.openxmlformats.org/officeDocument/2006/relationships/hyperlink" Target="https://ra.co/dj/sonysynth" TargetMode="External"/><Relationship Id="rId1823" Type="http://schemas.openxmlformats.org/officeDocument/2006/relationships/hyperlink" Target="https://ra.co/dj/essel" TargetMode="External"/><Relationship Id="rId1824" Type="http://schemas.openxmlformats.org/officeDocument/2006/relationships/hyperlink" Target="https://ra.co/dj/spektre" TargetMode="External"/><Relationship Id="rId1825" Type="http://schemas.openxmlformats.org/officeDocument/2006/relationships/hyperlink" Target="https://ra.co/dj/staceypullen" TargetMode="External"/><Relationship Id="rId1826" Type="http://schemas.openxmlformats.org/officeDocument/2006/relationships/hyperlink" Target="https://ra.co/dj/staniz" TargetMode="External"/><Relationship Id="rId1827" Type="http://schemas.openxmlformats.org/officeDocument/2006/relationships/hyperlink" Target="https://ra.co/dj/stavroz" TargetMode="External"/><Relationship Id="rId1828" Type="http://schemas.openxmlformats.org/officeDocument/2006/relationships/hyperlink" Target="https://ra.co/dj/coymixltd" TargetMode="External"/><Relationship Id="rId1829" Type="http://schemas.openxmlformats.org/officeDocument/2006/relationships/hyperlink" Target="https://ra.co/dj/stevelawler" TargetMode="External"/><Relationship Id="rId1455" Type="http://schemas.openxmlformats.org/officeDocument/2006/relationships/hyperlink" Target="https://ra.co/dj/sventasnadi" TargetMode="External"/><Relationship Id="rId2302" Type="http://schemas.openxmlformats.org/officeDocument/2006/relationships/hyperlink" Target="https://ra.co/dj/pocketmoth" TargetMode="External"/><Relationship Id="rId2786" Type="http://schemas.openxmlformats.org/officeDocument/2006/relationships/hyperlink" Target="https://ra.co/labels/17736" TargetMode="External"/><Relationship Id="rId1456" Type="http://schemas.openxmlformats.org/officeDocument/2006/relationships/hyperlink" Target="https://ra.co/dj/jasonrault" TargetMode="External"/><Relationship Id="rId2303" Type="http://schemas.openxmlformats.org/officeDocument/2006/relationships/hyperlink" Target="https://ra.co/dj/porridgebullet" TargetMode="External"/><Relationship Id="rId2787" Type="http://schemas.openxmlformats.org/officeDocument/2006/relationships/hyperlink" Target="https://ra.co/labels/17760" TargetMode="External"/><Relationship Id="rId1457" Type="http://schemas.openxmlformats.org/officeDocument/2006/relationships/hyperlink" Target="https://ra.co/dj/kurley" TargetMode="External"/><Relationship Id="rId2304" Type="http://schemas.openxmlformats.org/officeDocument/2006/relationships/hyperlink" Target="https://ra.co/dj/primordialvoid" TargetMode="External"/><Relationship Id="rId2788" Type="http://schemas.openxmlformats.org/officeDocument/2006/relationships/hyperlink" Target="https://ra.co/labels/17828" TargetMode="External"/><Relationship Id="rId1458" Type="http://schemas.openxmlformats.org/officeDocument/2006/relationships/hyperlink" Target="https://ra.co/dj/genii" TargetMode="External"/><Relationship Id="rId2305" Type="http://schemas.openxmlformats.org/officeDocument/2006/relationships/hyperlink" Target="https://ra.co/dj/privatepersons" TargetMode="External"/><Relationship Id="rId2789" Type="http://schemas.openxmlformats.org/officeDocument/2006/relationships/hyperlink" Target="https://ra.co/labels/17830" TargetMode="External"/><Relationship Id="rId1459" Type="http://schemas.openxmlformats.org/officeDocument/2006/relationships/hyperlink" Target="https://ra.co/dj/grazze" TargetMode="External"/><Relationship Id="rId2306" Type="http://schemas.openxmlformats.org/officeDocument/2006/relationships/hyperlink" Target="https://ra.co/dj/prophecy" TargetMode="External"/><Relationship Id="rId2307" Type="http://schemas.openxmlformats.org/officeDocument/2006/relationships/hyperlink" Target="https://ra.co/dj/prosumer" TargetMode="External"/><Relationship Id="rId2308" Type="http://schemas.openxmlformats.org/officeDocument/2006/relationships/hyperlink" Target="https://ra.co/dj/purehate" TargetMode="External"/><Relationship Id="rId2309" Type="http://schemas.openxmlformats.org/officeDocument/2006/relationships/hyperlink" Target="https://ra.co/dj/purplecitysouffle" TargetMode="External"/><Relationship Id="rId629" Type="http://schemas.openxmlformats.org/officeDocument/2006/relationships/hyperlink" Target="https://www.residentadvisor.net/dj/boston168" TargetMode="External"/><Relationship Id="rId624" Type="http://schemas.openxmlformats.org/officeDocument/2006/relationships/hyperlink" Target="mailto:dubz4badger@gmail.com" TargetMode="External"/><Relationship Id="rId623" Type="http://schemas.openxmlformats.org/officeDocument/2006/relationships/hyperlink" Target="https://www.residentadvisor.net/dj/awesometapesfromafrica" TargetMode="External"/><Relationship Id="rId622" Type="http://schemas.openxmlformats.org/officeDocument/2006/relationships/hyperlink" Target="https://www.residentadvisor.net/dj/kennyglasgow" TargetMode="External"/><Relationship Id="rId621" Type="http://schemas.openxmlformats.org/officeDocument/2006/relationships/hyperlink" Target="https://www.residentadvisor.net/dj/arielzetina" TargetMode="External"/><Relationship Id="rId628" Type="http://schemas.openxmlformats.org/officeDocument/2006/relationships/hyperlink" Target="https://www.residentadvisor.net/dj/benjib" TargetMode="External"/><Relationship Id="rId627" Type="http://schemas.openxmlformats.org/officeDocument/2006/relationships/hyperlink" Target="https://www.residentadvisor.net/dj/benjamindamage" TargetMode="External"/><Relationship Id="rId626" Type="http://schemas.openxmlformats.org/officeDocument/2006/relationships/hyperlink" Target="https://www.residentadvisor.net/dj/benklock" TargetMode="External"/><Relationship Id="rId625" Type="http://schemas.openxmlformats.org/officeDocument/2006/relationships/hyperlink" Target="https://www.residentadvisor.net/dj/barbiebertisch" TargetMode="External"/><Relationship Id="rId2780" Type="http://schemas.openxmlformats.org/officeDocument/2006/relationships/hyperlink" Target="https://ra.co/labels/17392" TargetMode="External"/><Relationship Id="rId1450" Type="http://schemas.openxmlformats.org/officeDocument/2006/relationships/hyperlink" Target="https://ra.co/dj/conny" TargetMode="External"/><Relationship Id="rId2781" Type="http://schemas.openxmlformats.org/officeDocument/2006/relationships/hyperlink" Target="https://ra.co/labels/17416" TargetMode="External"/><Relationship Id="rId620" Type="http://schemas.openxmlformats.org/officeDocument/2006/relationships/hyperlink" Target="https://www.residentadvisor.net/dj/archiehamilton" TargetMode="External"/><Relationship Id="rId1451" Type="http://schemas.openxmlformats.org/officeDocument/2006/relationships/hyperlink" Target="https://ra.co/dj/jamescole" TargetMode="External"/><Relationship Id="rId2782" Type="http://schemas.openxmlformats.org/officeDocument/2006/relationships/hyperlink" Target="https://ra.co/labels/17473" TargetMode="External"/><Relationship Id="rId1452" Type="http://schemas.openxmlformats.org/officeDocument/2006/relationships/hyperlink" Target="https://www.facebook.com/burnskipower/" TargetMode="External"/><Relationship Id="rId2783" Type="http://schemas.openxmlformats.org/officeDocument/2006/relationships/hyperlink" Target="https://ra.co/labels/17510" TargetMode="External"/><Relationship Id="rId1453" Type="http://schemas.openxmlformats.org/officeDocument/2006/relationships/hyperlink" Target="https://www.facebook.com/jamieleathermusic" TargetMode="External"/><Relationship Id="rId2300" Type="http://schemas.openxmlformats.org/officeDocument/2006/relationships/hyperlink" Target="https://ra.co/dj/perpetualrhythms" TargetMode="External"/><Relationship Id="rId2784" Type="http://schemas.openxmlformats.org/officeDocument/2006/relationships/hyperlink" Target="https://ra.co/labels/17526" TargetMode="External"/><Relationship Id="rId1454" Type="http://schemas.openxmlformats.org/officeDocument/2006/relationships/hyperlink" Target="https://ra.co/dj/audiojack)" TargetMode="External"/><Relationship Id="rId2301" Type="http://schemas.openxmlformats.org/officeDocument/2006/relationships/hyperlink" Target="https://ra.co/dj/piecesoflife" TargetMode="External"/><Relationship Id="rId2785" Type="http://schemas.openxmlformats.org/officeDocument/2006/relationships/hyperlink" Target="https://ra.co/labels/17701" TargetMode="External"/><Relationship Id="rId1444" Type="http://schemas.openxmlformats.org/officeDocument/2006/relationships/hyperlink" Target="https://ra.co/dj/jakobseidensticker" TargetMode="External"/><Relationship Id="rId2775" Type="http://schemas.openxmlformats.org/officeDocument/2006/relationships/hyperlink" Target="https://ra.co/labels/17346" TargetMode="External"/><Relationship Id="rId1445" Type="http://schemas.openxmlformats.org/officeDocument/2006/relationships/hyperlink" Target="https://ra.co/dj/cubik.tm@gmail.com" TargetMode="External"/><Relationship Id="rId2776" Type="http://schemas.openxmlformats.org/officeDocument/2006/relationships/hyperlink" Target="https://ra.co/labels/17348" TargetMode="External"/><Relationship Id="rId1446" Type="http://schemas.openxmlformats.org/officeDocument/2006/relationships/hyperlink" Target="https://ra.co/dj/ginoli" TargetMode="External"/><Relationship Id="rId2777" Type="http://schemas.openxmlformats.org/officeDocument/2006/relationships/hyperlink" Target="https://ra.co/labels/17353" TargetMode="External"/><Relationship Id="rId1447" Type="http://schemas.openxmlformats.org/officeDocument/2006/relationships/hyperlink" Target="mailto:subjoiau@gmail.com" TargetMode="External"/><Relationship Id="rId2778" Type="http://schemas.openxmlformats.org/officeDocument/2006/relationships/hyperlink" Target="https://ra.co/labels/17362" TargetMode="External"/><Relationship Id="rId1448" Type="http://schemas.openxmlformats.org/officeDocument/2006/relationships/hyperlink" Target="https://soundcloud.com/subjoi" TargetMode="External"/><Relationship Id="rId2779" Type="http://schemas.openxmlformats.org/officeDocument/2006/relationships/hyperlink" Target="https://ra.co/labels/17382" TargetMode="External"/><Relationship Id="rId1449" Type="http://schemas.openxmlformats.org/officeDocument/2006/relationships/hyperlink" Target="https://ra.co/dj/babastiltz" TargetMode="External"/><Relationship Id="rId619" Type="http://schemas.openxmlformats.org/officeDocument/2006/relationships/hyperlink" Target="https://www.residentadvisor.net/dj/arapu" TargetMode="External"/><Relationship Id="rId618" Type="http://schemas.openxmlformats.org/officeDocument/2006/relationships/hyperlink" Target="https://www.residentadvisor.net/dj/alisonswing" TargetMode="External"/><Relationship Id="rId613" Type="http://schemas.openxmlformats.org/officeDocument/2006/relationships/hyperlink" Target="https://www.residentadvisor.net/dj/petreinspirescu" TargetMode="External"/><Relationship Id="rId612" Type="http://schemas.openxmlformats.org/officeDocument/2006/relationships/hyperlink" Target="https://www.residentadvisor.net/dj/tash-lc" TargetMode="External"/><Relationship Id="rId611" Type="http://schemas.openxmlformats.org/officeDocument/2006/relationships/hyperlink" Target="https://www.residentadvisor.net/dj/svreca" TargetMode="External"/><Relationship Id="rId610" Type="http://schemas.openxmlformats.org/officeDocument/2006/relationships/hyperlink" Target="https://www.residentadvisor.net/dj/priku" TargetMode="External"/><Relationship Id="rId617" Type="http://schemas.openxmlformats.org/officeDocument/2006/relationships/hyperlink" Target="https://www.residentadvisor.net/dj/alinka" TargetMode="External"/><Relationship Id="rId616" Type="http://schemas.openxmlformats.org/officeDocument/2006/relationships/hyperlink" Target="https://www.residentadvisor.net/dj/airod" TargetMode="External"/><Relationship Id="rId615" Type="http://schemas.openxmlformats.org/officeDocument/2006/relationships/hyperlink" Target="https://www.residentadvisor.net/dj/acidarab" TargetMode="External"/><Relationship Id="rId614" Type="http://schemas.openxmlformats.org/officeDocument/2006/relationships/hyperlink" Target="https://www.residentadvisor.net/dj/agentsoftime" TargetMode="External"/><Relationship Id="rId2770" Type="http://schemas.openxmlformats.org/officeDocument/2006/relationships/hyperlink" Target="https://ra.co/labels/17105" TargetMode="External"/><Relationship Id="rId1440" Type="http://schemas.openxmlformats.org/officeDocument/2006/relationships/hyperlink" Target="https://soundcloud.com/slothboogie/sblp001-jad-the-roys-road" TargetMode="External"/><Relationship Id="rId2771" Type="http://schemas.openxmlformats.org/officeDocument/2006/relationships/hyperlink" Target="https://ra.co/labels/17156" TargetMode="External"/><Relationship Id="rId1441" Type="http://schemas.openxmlformats.org/officeDocument/2006/relationships/hyperlink" Target="https://ra.co/dj/skygaze" TargetMode="External"/><Relationship Id="rId2772" Type="http://schemas.openxmlformats.org/officeDocument/2006/relationships/hyperlink" Target="https://ra.co/labels/17166" TargetMode="External"/><Relationship Id="rId1442" Type="http://schemas.openxmlformats.org/officeDocument/2006/relationships/hyperlink" Target="https://ra.co/dj/jairouria" TargetMode="External"/><Relationship Id="rId2773" Type="http://schemas.openxmlformats.org/officeDocument/2006/relationships/hyperlink" Target="https://ra.co/labels/17210" TargetMode="External"/><Relationship Id="rId1443" Type="http://schemas.openxmlformats.org/officeDocument/2006/relationships/hyperlink" Target="https://ra.co/dj/jakeflory" TargetMode="External"/><Relationship Id="rId2774" Type="http://schemas.openxmlformats.org/officeDocument/2006/relationships/hyperlink" Target="https://ra.co/labels/17281" TargetMode="External"/><Relationship Id="rId1477" Type="http://schemas.openxmlformats.org/officeDocument/2006/relationships/hyperlink" Target="https://ra.co/dj/car-uk" TargetMode="External"/><Relationship Id="rId2324" Type="http://schemas.openxmlformats.org/officeDocument/2006/relationships/hyperlink" Target="https://ra.co/dj/seeingsounds" TargetMode="External"/><Relationship Id="rId1478" Type="http://schemas.openxmlformats.org/officeDocument/2006/relationships/hyperlink" Target="https://ra.co/dj/block.fm" TargetMode="External"/><Relationship Id="rId2325" Type="http://schemas.openxmlformats.org/officeDocument/2006/relationships/hyperlink" Target="https://ra.co/dj/seelen." TargetMode="External"/><Relationship Id="rId1479" Type="http://schemas.openxmlformats.org/officeDocument/2006/relationships/hyperlink" Target="https://ra.co/dj/johnjuliusknight" TargetMode="External"/><Relationship Id="rId2326" Type="http://schemas.openxmlformats.org/officeDocument/2006/relationships/hyperlink" Target="https://ra.co/dj/selfreflektion" TargetMode="External"/><Relationship Id="rId2327" Type="http://schemas.openxmlformats.org/officeDocument/2006/relationships/hyperlink" Target="https://ra.co/dj/selvadiscos" TargetMode="External"/><Relationship Id="rId2328" Type="http://schemas.openxmlformats.org/officeDocument/2006/relationships/hyperlink" Target="https://ra.co/dj/semidelicious" TargetMode="External"/><Relationship Id="rId2329" Type="http://schemas.openxmlformats.org/officeDocument/2006/relationships/hyperlink" Target="https://ra.co/dj/sensiblesoccers" TargetMode="External"/><Relationship Id="rId646" Type="http://schemas.openxmlformats.org/officeDocument/2006/relationships/hyperlink" Target="https://www.residentadvisor.net/dj/isabella" TargetMode="External"/><Relationship Id="rId645" Type="http://schemas.openxmlformats.org/officeDocument/2006/relationships/hyperlink" Target="https://www.residentadvisor.net/dj/ikonika" TargetMode="External"/><Relationship Id="rId644" Type="http://schemas.openxmlformats.org/officeDocument/2006/relationships/hyperlink" Target="https://www.instagram.com/honeysoundsystem/" TargetMode="External"/><Relationship Id="rId643" Type="http://schemas.openxmlformats.org/officeDocument/2006/relationships/hyperlink" Target="https://www.residentadvisor.net/dj/hodge" TargetMode="External"/><Relationship Id="rId649" Type="http://schemas.openxmlformats.org/officeDocument/2006/relationships/hyperlink" Target="https://www.residentadvisor.net/dj/jeffmills" TargetMode="External"/><Relationship Id="rId648" Type="http://schemas.openxmlformats.org/officeDocument/2006/relationships/hyperlink" Target="https://www.residentadvisor.net/dj/jamiexx" TargetMode="External"/><Relationship Id="rId647" Type="http://schemas.openxmlformats.org/officeDocument/2006/relationships/hyperlink" Target="https://www.residentadvisor.net/dj/jamesruskin" TargetMode="External"/><Relationship Id="rId1470" Type="http://schemas.openxmlformats.org/officeDocument/2006/relationships/hyperlink" Target="https://ra.co/dj/nickmonaco" TargetMode="External"/><Relationship Id="rId1471" Type="http://schemas.openxmlformats.org/officeDocument/2006/relationships/hyperlink" Target="https://www.facebook.com/Gavinco" TargetMode="External"/><Relationship Id="rId1472" Type="http://schemas.openxmlformats.org/officeDocument/2006/relationships/hyperlink" Target="https://ra.co/dj/ensall" TargetMode="External"/><Relationship Id="rId642" Type="http://schemas.openxmlformats.org/officeDocument/2006/relationships/hyperlink" Target="https://www.residentadvisor.net/dj/grooverider" TargetMode="External"/><Relationship Id="rId1473" Type="http://schemas.openxmlformats.org/officeDocument/2006/relationships/hyperlink" Target="https://ra.co/dj/joecorti" TargetMode="External"/><Relationship Id="rId2320" Type="http://schemas.openxmlformats.org/officeDocument/2006/relationships/hyperlink" Target="https://ra.co/dj/saintabdullah" TargetMode="External"/><Relationship Id="rId641" Type="http://schemas.openxmlformats.org/officeDocument/2006/relationships/hyperlink" Target="https://www.residentadvisor.net/dj/gillespeterson" TargetMode="External"/><Relationship Id="rId1474" Type="http://schemas.openxmlformats.org/officeDocument/2006/relationships/hyperlink" Target="mailto:joecleen@gmx.net" TargetMode="External"/><Relationship Id="rId2321" Type="http://schemas.openxmlformats.org/officeDocument/2006/relationships/hyperlink" Target="https://ra.co/dj/secondo" TargetMode="External"/><Relationship Id="rId640" Type="http://schemas.openxmlformats.org/officeDocument/2006/relationships/hyperlink" Target="https://www.residentadvisor.net/dj/giantswan" TargetMode="External"/><Relationship Id="rId1475" Type="http://schemas.openxmlformats.org/officeDocument/2006/relationships/hyperlink" Target="https://soundcloud.com/slothboogie/sblp001-joe-cleen-gliders" TargetMode="External"/><Relationship Id="rId2322" Type="http://schemas.openxmlformats.org/officeDocument/2006/relationships/hyperlink" Target="https://ra.co/dj/secretsocietychile" TargetMode="External"/><Relationship Id="rId1476" Type="http://schemas.openxmlformats.org/officeDocument/2006/relationships/hyperlink" Target="https://www.facebook.com/realjohans" TargetMode="External"/><Relationship Id="rId2323" Type="http://schemas.openxmlformats.org/officeDocument/2006/relationships/hyperlink" Target="https://ra.co/dj/seeblueaudio" TargetMode="External"/><Relationship Id="rId1466" Type="http://schemas.openxmlformats.org/officeDocument/2006/relationships/hyperlink" Target="https://www.residentadvisor.net/dj/jessicadiaz" TargetMode="External"/><Relationship Id="rId2313" Type="http://schemas.openxmlformats.org/officeDocument/2006/relationships/hyperlink" Target="https://ra.co/dj/reellongoverdub" TargetMode="External"/><Relationship Id="rId2797" Type="http://schemas.openxmlformats.org/officeDocument/2006/relationships/hyperlink" Target="https://ra.co/labels/18066" TargetMode="External"/><Relationship Id="rId1467" Type="http://schemas.openxmlformats.org/officeDocument/2006/relationships/hyperlink" Target="https://ra.co/dj/jiggler" TargetMode="External"/><Relationship Id="rId2314" Type="http://schemas.openxmlformats.org/officeDocument/2006/relationships/hyperlink" Target="https://ra.co/dj/releisure" TargetMode="External"/><Relationship Id="rId2798" Type="http://schemas.openxmlformats.org/officeDocument/2006/relationships/hyperlink" Target="https://ra.co/labels/18092" TargetMode="External"/><Relationship Id="rId1468" Type="http://schemas.openxmlformats.org/officeDocument/2006/relationships/hyperlink" Target="https://ra.co/dj/mijmack" TargetMode="External"/><Relationship Id="rId2315" Type="http://schemas.openxmlformats.org/officeDocument/2006/relationships/hyperlink" Target="https://ra.co/dj/remember430" TargetMode="External"/><Relationship Id="rId2799" Type="http://schemas.openxmlformats.org/officeDocument/2006/relationships/hyperlink" Target="https://ra.co/labels/19310" TargetMode="External"/><Relationship Id="rId1469" Type="http://schemas.openxmlformats.org/officeDocument/2006/relationships/hyperlink" Target="https://ra.co/dj/nickmonaco" TargetMode="External"/><Relationship Id="rId2316" Type="http://schemas.openxmlformats.org/officeDocument/2006/relationships/hyperlink" Target="https://ra.co/dj/revengetechniques" TargetMode="External"/><Relationship Id="rId2317" Type="http://schemas.openxmlformats.org/officeDocument/2006/relationships/hyperlink" Target="https://ra.co/dj/rothmans" TargetMode="External"/><Relationship Id="rId2318" Type="http://schemas.openxmlformats.org/officeDocument/2006/relationships/hyperlink" Target="https://ra.co/dj/roughhouserosie" TargetMode="External"/><Relationship Id="rId2319" Type="http://schemas.openxmlformats.org/officeDocument/2006/relationships/hyperlink" Target="https://ra.co/dj/sahara." TargetMode="External"/><Relationship Id="rId635" Type="http://schemas.openxmlformats.org/officeDocument/2006/relationships/hyperlink" Target="https://www.residentadvisor.net/dj/caterinabarbieri" TargetMode="External"/><Relationship Id="rId634" Type="http://schemas.openxmlformats.org/officeDocument/2006/relationships/hyperlink" Target="https://www.residentadvisor.net/dj/cassegrain" TargetMode="External"/><Relationship Id="rId633" Type="http://schemas.openxmlformats.org/officeDocument/2006/relationships/hyperlink" Target="https://www.residentadvisor.net/dj/carista" TargetMode="External"/><Relationship Id="rId632" Type="http://schemas.openxmlformats.org/officeDocument/2006/relationships/hyperlink" Target="https://www.residentadvisor.net/dj/busyp" TargetMode="External"/><Relationship Id="rId639" Type="http://schemas.openxmlformats.org/officeDocument/2006/relationships/hyperlink" Target="mailto:djfettburgerbooking@gmail.com" TargetMode="External"/><Relationship Id="rId638" Type="http://schemas.openxmlformats.org/officeDocument/2006/relationships/hyperlink" Target="https://www.residentadvisor.net/dj/claudeyoung" TargetMode="External"/><Relationship Id="rId637" Type="http://schemas.openxmlformats.org/officeDocument/2006/relationships/hyperlink" Target="https://www.residentadvisor.net/dj/cerakhin" TargetMode="External"/><Relationship Id="rId636" Type="http://schemas.openxmlformats.org/officeDocument/2006/relationships/hyperlink" Target="https://www.residentadvisor.net/dj/ccl" TargetMode="External"/><Relationship Id="rId2790" Type="http://schemas.openxmlformats.org/officeDocument/2006/relationships/hyperlink" Target="https://ra.co/labels/17900" TargetMode="External"/><Relationship Id="rId1460" Type="http://schemas.openxmlformats.org/officeDocument/2006/relationships/hyperlink" Target="https://ra.co/dj/jaxxb" TargetMode="External"/><Relationship Id="rId2791" Type="http://schemas.openxmlformats.org/officeDocument/2006/relationships/hyperlink" Target="https://ra.co/labels/17918" TargetMode="External"/><Relationship Id="rId1461" Type="http://schemas.openxmlformats.org/officeDocument/2006/relationships/hyperlink" Target="https://ra.co/dj/exillon" TargetMode="External"/><Relationship Id="rId2792" Type="http://schemas.openxmlformats.org/officeDocument/2006/relationships/hyperlink" Target="https://ra.co/labels/17924" TargetMode="External"/><Relationship Id="rId631" Type="http://schemas.openxmlformats.org/officeDocument/2006/relationships/hyperlink" Target="https://www.residentadvisor.net/dj/bradleyzero" TargetMode="External"/><Relationship Id="rId1462" Type="http://schemas.openxmlformats.org/officeDocument/2006/relationships/hyperlink" Target="https://ra.co/dj/jaydaniel" TargetMode="External"/><Relationship Id="rId2793" Type="http://schemas.openxmlformats.org/officeDocument/2006/relationships/hyperlink" Target="https://ra.co/labels/17951" TargetMode="External"/><Relationship Id="rId630" Type="http://schemas.openxmlformats.org/officeDocument/2006/relationships/hyperlink" Target="mailto:boston168.traxx@gmail.com" TargetMode="External"/><Relationship Id="rId1463" Type="http://schemas.openxmlformats.org/officeDocument/2006/relationships/hyperlink" Target="https://ra.co/dj/jaydelys" TargetMode="External"/><Relationship Id="rId2310" Type="http://schemas.openxmlformats.org/officeDocument/2006/relationships/hyperlink" Target="https://ra.co/dj/rafiki" TargetMode="External"/><Relationship Id="rId2794" Type="http://schemas.openxmlformats.org/officeDocument/2006/relationships/hyperlink" Target="https://ra.co/labels/17971" TargetMode="External"/><Relationship Id="rId1464" Type="http://schemas.openxmlformats.org/officeDocument/2006/relationships/hyperlink" Target="https://ra.co/dj/jennings" TargetMode="External"/><Relationship Id="rId2311" Type="http://schemas.openxmlformats.org/officeDocument/2006/relationships/hyperlink" Target="https://ra.co/dj/ravingsociety" TargetMode="External"/><Relationship Id="rId2795" Type="http://schemas.openxmlformats.org/officeDocument/2006/relationships/hyperlink" Target="https://ra.co/labels/18002" TargetMode="External"/><Relationship Id="rId1465" Type="http://schemas.openxmlformats.org/officeDocument/2006/relationships/hyperlink" Target="https://ra.co/dj/jeremyweeks" TargetMode="External"/><Relationship Id="rId2312" Type="http://schemas.openxmlformats.org/officeDocument/2006/relationships/hyperlink" Target="https://ra.co/dj/redstonepress" TargetMode="External"/><Relationship Id="rId2796" Type="http://schemas.openxmlformats.org/officeDocument/2006/relationships/hyperlink" Target="https://ra.co/labels/18012" TargetMode="External"/><Relationship Id="rId1411" Type="http://schemas.openxmlformats.org/officeDocument/2006/relationships/hyperlink" Target="https://ra.co/dj/dualitytrax" TargetMode="External"/><Relationship Id="rId1895" Type="http://schemas.openxmlformats.org/officeDocument/2006/relationships/hyperlink" Target="https://www.residentadvisor.net/dj/yaya" TargetMode="External"/><Relationship Id="rId2742" Type="http://schemas.openxmlformats.org/officeDocument/2006/relationships/hyperlink" Target="https://ra.co/labels/13119" TargetMode="External"/><Relationship Id="rId1412" Type="http://schemas.openxmlformats.org/officeDocument/2006/relationships/hyperlink" Target="https://ra.co/dj/horaciocruz" TargetMode="External"/><Relationship Id="rId1896" Type="http://schemas.openxmlformats.org/officeDocument/2006/relationships/hyperlink" Target="https://ra.co/dj/mapache" TargetMode="External"/><Relationship Id="rId2743" Type="http://schemas.openxmlformats.org/officeDocument/2006/relationships/hyperlink" Target="https://ra.co/labels/13160" TargetMode="External"/><Relationship Id="rId1413" Type="http://schemas.openxmlformats.org/officeDocument/2006/relationships/hyperlink" Target="https://ra.co/dj/hraach" TargetMode="External"/><Relationship Id="rId1897" Type="http://schemas.openxmlformats.org/officeDocument/2006/relationships/hyperlink" Target="https://ra.co/dj/yotto" TargetMode="External"/><Relationship Id="rId2744" Type="http://schemas.openxmlformats.org/officeDocument/2006/relationships/hyperlink" Target="https://ra.co/labels/14967" TargetMode="External"/><Relationship Id="rId1414" Type="http://schemas.openxmlformats.org/officeDocument/2006/relationships/hyperlink" Target="https://ra.co/dj/hrrsn" TargetMode="External"/><Relationship Id="rId1898" Type="http://schemas.openxmlformats.org/officeDocument/2006/relationships/hyperlink" Target="https://ra.co/dj/rgl" TargetMode="External"/><Relationship Id="rId2745" Type="http://schemas.openxmlformats.org/officeDocument/2006/relationships/hyperlink" Target="https://ra.co/labels/15583" TargetMode="External"/><Relationship Id="rId1415" Type="http://schemas.openxmlformats.org/officeDocument/2006/relationships/hyperlink" Target="https://www.facebook.com/djnudge" TargetMode="External"/><Relationship Id="rId1899" Type="http://schemas.openxmlformats.org/officeDocument/2006/relationships/hyperlink" Target="https://ra.co/dj/zaccariamalak" TargetMode="External"/><Relationship Id="rId2746" Type="http://schemas.openxmlformats.org/officeDocument/2006/relationships/hyperlink" Target="https://ra.co/labels/15605" TargetMode="External"/><Relationship Id="rId1416" Type="http://schemas.openxmlformats.org/officeDocument/2006/relationships/hyperlink" Target="https://ra.co/dj/hugobianco" TargetMode="External"/><Relationship Id="rId2747" Type="http://schemas.openxmlformats.org/officeDocument/2006/relationships/hyperlink" Target="https://ra.co/labels/15616" TargetMode="External"/><Relationship Id="rId1417" Type="http://schemas.openxmlformats.org/officeDocument/2006/relationships/hyperlink" Target="https://ra.co/dj/hurlee" TargetMode="External"/><Relationship Id="rId2748" Type="http://schemas.openxmlformats.org/officeDocument/2006/relationships/hyperlink" Target="https://ra.co/labels/15617" TargetMode="External"/><Relationship Id="rId1418" Type="http://schemas.openxmlformats.org/officeDocument/2006/relationships/hyperlink" Target="https://ra.co/dj/hyas" TargetMode="External"/><Relationship Id="rId2749" Type="http://schemas.openxmlformats.org/officeDocument/2006/relationships/hyperlink" Target="https://ra.co/labels/15685" TargetMode="External"/><Relationship Id="rId1419" Type="http://schemas.openxmlformats.org/officeDocument/2006/relationships/hyperlink" Target="https://ra.co/dj/hyenah" TargetMode="External"/><Relationship Id="rId1890" Type="http://schemas.openxmlformats.org/officeDocument/2006/relationships/hyperlink" Target="https://ra.co/dj/djw!ld" TargetMode="External"/><Relationship Id="rId1891" Type="http://schemas.openxmlformats.org/officeDocument/2006/relationships/hyperlink" Target="https://ra.co/dj/wyndelllong" TargetMode="External"/><Relationship Id="rId1892" Type="http://schemas.openxmlformats.org/officeDocument/2006/relationships/hyperlink" Target="https://ra.co/dj/georgex" TargetMode="External"/><Relationship Id="rId1893" Type="http://schemas.openxmlformats.org/officeDocument/2006/relationships/hyperlink" Target="https://ra.co/dj/armlesskid" TargetMode="External"/><Relationship Id="rId2740" Type="http://schemas.openxmlformats.org/officeDocument/2006/relationships/hyperlink" Target="https://ra.co/labels/11693" TargetMode="External"/><Relationship Id="rId1410" Type="http://schemas.openxmlformats.org/officeDocument/2006/relationships/hyperlink" Target="https://ra.co/dj/hnny" TargetMode="External"/><Relationship Id="rId1894" Type="http://schemas.openxmlformats.org/officeDocument/2006/relationships/hyperlink" Target="https://ra.co/dj/yaroslavlenzyak" TargetMode="External"/><Relationship Id="rId2741" Type="http://schemas.openxmlformats.org/officeDocument/2006/relationships/hyperlink" Target="https://ra.co/labels/12713" TargetMode="External"/><Relationship Id="rId1400" Type="http://schemas.openxmlformats.org/officeDocument/2006/relationships/hyperlink" Target="https://www.residentadvisor.net/dj/monkeysafari" TargetMode="External"/><Relationship Id="rId1884" Type="http://schemas.openxmlformats.org/officeDocument/2006/relationships/hyperlink" Target="https://ra.co/dj/innocentsoul" TargetMode="External"/><Relationship Id="rId2731" Type="http://schemas.openxmlformats.org/officeDocument/2006/relationships/hyperlink" Target="https://ra.co/dj/weisserelefant" TargetMode="External"/><Relationship Id="rId1401" Type="http://schemas.openxmlformats.org/officeDocument/2006/relationships/hyperlink" Target="mailto:monkeys@monkey-safari.de" TargetMode="External"/><Relationship Id="rId1885" Type="http://schemas.openxmlformats.org/officeDocument/2006/relationships/hyperlink" Target="https://soundcloud.com/adjustmentbureau-1" TargetMode="External"/><Relationship Id="rId2732" Type="http://schemas.openxmlformats.org/officeDocument/2006/relationships/hyperlink" Target="https://ra.co/dj/welofi" TargetMode="External"/><Relationship Id="rId1402" Type="http://schemas.openxmlformats.org/officeDocument/2006/relationships/hyperlink" Target="https://www.facebook.com/Hagenrichter10" TargetMode="External"/><Relationship Id="rId1886" Type="http://schemas.openxmlformats.org/officeDocument/2006/relationships/hyperlink" Target="https://ra.co/dj/vladcaia" TargetMode="External"/><Relationship Id="rId2733" Type="http://schemas.openxmlformats.org/officeDocument/2006/relationships/hyperlink" Target="https://ra.co/dj/wickedlocal" TargetMode="External"/><Relationship Id="rId1403" Type="http://schemas.openxmlformats.org/officeDocument/2006/relationships/hyperlink" Target="https://www.residentadvisor.net/dj/hannahwants" TargetMode="External"/><Relationship Id="rId1887" Type="http://schemas.openxmlformats.org/officeDocument/2006/relationships/hyperlink" Target="https://ra.co/dj/vladw" TargetMode="External"/><Relationship Id="rId2734" Type="http://schemas.openxmlformats.org/officeDocument/2006/relationships/hyperlink" Target="https://ra.co/dj/winters" TargetMode="External"/><Relationship Id="rId1404" Type="http://schemas.openxmlformats.org/officeDocument/2006/relationships/hyperlink" Target="https://ra.co/dj/harrywills" TargetMode="External"/><Relationship Id="rId1888" Type="http://schemas.openxmlformats.org/officeDocument/2006/relationships/hyperlink" Target="https://ra.co/dj/djpatife" TargetMode="External"/><Relationship Id="rId2735" Type="http://schemas.openxmlformats.org/officeDocument/2006/relationships/hyperlink" Target="https://ra.co/dj/wokoundou" TargetMode="External"/><Relationship Id="rId1405" Type="http://schemas.openxmlformats.org/officeDocument/2006/relationships/hyperlink" Target="https://ra.co/dj/haydn" TargetMode="External"/><Relationship Id="rId1889" Type="http://schemas.openxmlformats.org/officeDocument/2006/relationships/hyperlink" Target="https://ra.co/dj/tropicalheat" TargetMode="External"/><Relationship Id="rId2736" Type="http://schemas.openxmlformats.org/officeDocument/2006/relationships/hyperlink" Target="https://ra.co/dj/wulfpack" TargetMode="External"/><Relationship Id="rId1406" Type="http://schemas.openxmlformats.org/officeDocument/2006/relationships/hyperlink" Target="https://ra.co/dj/henrysaiz" TargetMode="External"/><Relationship Id="rId2737" Type="http://schemas.openxmlformats.org/officeDocument/2006/relationships/hyperlink" Target="https://ra.co/dj/x-tapes" TargetMode="External"/><Relationship Id="rId1407" Type="http://schemas.openxmlformats.org/officeDocument/2006/relationships/hyperlink" Target="https://ra.co/dj/herck" TargetMode="External"/><Relationship Id="rId2738" Type="http://schemas.openxmlformats.org/officeDocument/2006/relationships/hyperlink" Target="https://ra.co/labels/10026" TargetMode="External"/><Relationship Id="rId1408" Type="http://schemas.openxmlformats.org/officeDocument/2006/relationships/hyperlink" Target="https://ra.co/dj/hermanez" TargetMode="External"/><Relationship Id="rId2739" Type="http://schemas.openxmlformats.org/officeDocument/2006/relationships/hyperlink" Target="https://ra.co/labels/1142" TargetMode="External"/><Relationship Id="rId1409" Type="http://schemas.openxmlformats.org/officeDocument/2006/relationships/hyperlink" Target="https://ra.co/dj/goldie" TargetMode="External"/><Relationship Id="rId1880" Type="http://schemas.openxmlformats.org/officeDocument/2006/relationships/hyperlink" Target="https://ra.co/dj/victorruiz" TargetMode="External"/><Relationship Id="rId1881" Type="http://schemas.openxmlformats.org/officeDocument/2006/relationships/hyperlink" Target="https://ra.co/dj/vida" TargetMode="External"/><Relationship Id="rId1882" Type="http://schemas.openxmlformats.org/officeDocument/2006/relationships/hyperlink" Target="https://ra.co/dj/handuo" TargetMode="External"/><Relationship Id="rId1883" Type="http://schemas.openxmlformats.org/officeDocument/2006/relationships/hyperlink" Target="https://ra.co/dj/vincenzod'amico" TargetMode="External"/><Relationship Id="rId2730" Type="http://schemas.openxmlformats.org/officeDocument/2006/relationships/hyperlink" Target="https://ra.co/dj/wechselstrommusic" TargetMode="External"/><Relationship Id="rId1433" Type="http://schemas.openxmlformats.org/officeDocument/2006/relationships/hyperlink" Target="https://ra.co/dj/kidsublime" TargetMode="External"/><Relationship Id="rId2764" Type="http://schemas.openxmlformats.org/officeDocument/2006/relationships/hyperlink" Target="https://ra.co/labels/16862" TargetMode="External"/><Relationship Id="rId1434" Type="http://schemas.openxmlformats.org/officeDocument/2006/relationships/hyperlink" Target="https://ra.co/dj/jakehough" TargetMode="External"/><Relationship Id="rId2765" Type="http://schemas.openxmlformats.org/officeDocument/2006/relationships/hyperlink" Target="https://ra.co/labels/16913" TargetMode="External"/><Relationship Id="rId1435" Type="http://schemas.openxmlformats.org/officeDocument/2006/relationships/hyperlink" Target="https://www.facebook.com/JacoboSaavedraDJ/" TargetMode="External"/><Relationship Id="rId2766" Type="http://schemas.openxmlformats.org/officeDocument/2006/relationships/hyperlink" Target="https://ra.co/labels/16927" TargetMode="External"/><Relationship Id="rId1436" Type="http://schemas.openxmlformats.org/officeDocument/2006/relationships/hyperlink" Target="https://www.facebook.com/Jacopo-Susini-786576131371561" TargetMode="External"/><Relationship Id="rId2767" Type="http://schemas.openxmlformats.org/officeDocument/2006/relationships/hyperlink" Target="https://ra.co/labels/16939" TargetMode="External"/><Relationship Id="rId1437" Type="http://schemas.openxmlformats.org/officeDocument/2006/relationships/hyperlink" Target="https://www.facebook.com/Dj.Beens/" TargetMode="External"/><Relationship Id="rId2768" Type="http://schemas.openxmlformats.org/officeDocument/2006/relationships/hyperlink" Target="https://ra.co/labels/17008" TargetMode="External"/><Relationship Id="rId1438" Type="http://schemas.openxmlformats.org/officeDocument/2006/relationships/hyperlink" Target="https://ra.co/dj/jacquesrenault" TargetMode="External"/><Relationship Id="rId2769" Type="http://schemas.openxmlformats.org/officeDocument/2006/relationships/hyperlink" Target="https://ra.co/labels/17027" TargetMode="External"/><Relationship Id="rId1439" Type="http://schemas.openxmlformats.org/officeDocument/2006/relationships/hyperlink" Target="mailto:jadblee@gmail.com" TargetMode="External"/><Relationship Id="rId609" Type="http://schemas.openxmlformats.org/officeDocument/2006/relationships/hyperlink" Target="mailto:nuzau@uvar.ro" TargetMode="External"/><Relationship Id="rId608" Type="http://schemas.openxmlformats.org/officeDocument/2006/relationships/hyperlink" Target="https://www.residentadvisor.net/dj/greenvelvet" TargetMode="External"/><Relationship Id="rId607" Type="http://schemas.openxmlformats.org/officeDocument/2006/relationships/hyperlink" Target="https://www.residentadvisor.net/dj/catnapp" TargetMode="External"/><Relationship Id="rId602" Type="http://schemas.openxmlformats.org/officeDocument/2006/relationships/hyperlink" Target="https://www.facebook.com/SubliminalBassToast" TargetMode="External"/><Relationship Id="rId601" Type="http://schemas.openxmlformats.org/officeDocument/2006/relationships/hyperlink" Target="https://www.facebook.com/SteveHuertaMusic" TargetMode="External"/><Relationship Id="rId600" Type="http://schemas.openxmlformats.org/officeDocument/2006/relationships/hyperlink" Target="https://www.facebook.com/Spaceghost-108099322561431" TargetMode="External"/><Relationship Id="rId606" Type="http://schemas.openxmlformats.org/officeDocument/2006/relationships/hyperlink" Target="https://www.residentadvisor.net/dj/aishadevi" TargetMode="External"/><Relationship Id="rId605" Type="http://schemas.openxmlformats.org/officeDocument/2006/relationships/hyperlink" Target="https://www.facebook.com/Yves-Bonjour-1392925604329446" TargetMode="External"/><Relationship Id="rId604" Type="http://schemas.openxmlformats.org/officeDocument/2006/relationships/hyperlink" Target="https://www.facebook.com/transparentsounds" TargetMode="External"/><Relationship Id="rId603" Type="http://schemas.openxmlformats.org/officeDocument/2006/relationships/hyperlink" Target="https://www.facebook.com/tokifukoofficial" TargetMode="External"/><Relationship Id="rId2760" Type="http://schemas.openxmlformats.org/officeDocument/2006/relationships/hyperlink" Target="https://ra.co/labels/16751" TargetMode="External"/><Relationship Id="rId1430" Type="http://schemas.openxmlformats.org/officeDocument/2006/relationships/hyperlink" Target="https://ra.co/dj/ivanpugliares" TargetMode="External"/><Relationship Id="rId2761" Type="http://schemas.openxmlformats.org/officeDocument/2006/relationships/hyperlink" Target="https://ra.co/labels/16780" TargetMode="External"/><Relationship Id="rId1431" Type="http://schemas.openxmlformats.org/officeDocument/2006/relationships/hyperlink" Target="https://ra.co/dj/paresse" TargetMode="External"/><Relationship Id="rId2762" Type="http://schemas.openxmlformats.org/officeDocument/2006/relationships/hyperlink" Target="https://ra.co/labels/16826" TargetMode="External"/><Relationship Id="rId1432" Type="http://schemas.openxmlformats.org/officeDocument/2006/relationships/hyperlink" Target="https://ra.co/dj/jwalker" TargetMode="External"/><Relationship Id="rId2763" Type="http://schemas.openxmlformats.org/officeDocument/2006/relationships/hyperlink" Target="https://ra.co/labels/16845" TargetMode="External"/><Relationship Id="rId1422" Type="http://schemas.openxmlformats.org/officeDocument/2006/relationships/hyperlink" Target="https://ra.co/dj/ilarioalicante" TargetMode="External"/><Relationship Id="rId2753" Type="http://schemas.openxmlformats.org/officeDocument/2006/relationships/hyperlink" Target="https://ra.co/labels/15952" TargetMode="External"/><Relationship Id="rId1423" Type="http://schemas.openxmlformats.org/officeDocument/2006/relationships/hyperlink" Target="https://ra.co/dj/illannicciani" TargetMode="External"/><Relationship Id="rId2754" Type="http://schemas.openxmlformats.org/officeDocument/2006/relationships/hyperlink" Target="https://ra.co/labels/16000" TargetMode="External"/><Relationship Id="rId1424" Type="http://schemas.openxmlformats.org/officeDocument/2006/relationships/hyperlink" Target="https://ra.co/dj/aybee" TargetMode="External"/><Relationship Id="rId2755" Type="http://schemas.openxmlformats.org/officeDocument/2006/relationships/hyperlink" Target="https://ra.co/labels/16009" TargetMode="External"/><Relationship Id="rId1425" Type="http://schemas.openxmlformats.org/officeDocument/2006/relationships/hyperlink" Target="https://ra.co/dj/iomulen" TargetMode="External"/><Relationship Id="rId2756" Type="http://schemas.openxmlformats.org/officeDocument/2006/relationships/hyperlink" Target="https://ra.co/labels/16490" TargetMode="External"/><Relationship Id="rId1426" Type="http://schemas.openxmlformats.org/officeDocument/2006/relationships/hyperlink" Target="https://ra.co/dj/ittetsu" TargetMode="External"/><Relationship Id="rId2757" Type="http://schemas.openxmlformats.org/officeDocument/2006/relationships/hyperlink" Target="https://ra.co/labels/16689" TargetMode="External"/><Relationship Id="rId1427" Type="http://schemas.openxmlformats.org/officeDocument/2006/relationships/hyperlink" Target="mailto:marcmnro@gmail.com" TargetMode="External"/><Relationship Id="rId2758" Type="http://schemas.openxmlformats.org/officeDocument/2006/relationships/hyperlink" Target="https://ra.co/labels/16705" TargetMode="External"/><Relationship Id="rId1428" Type="http://schemas.openxmlformats.org/officeDocument/2006/relationships/hyperlink" Target="https://ra.co/dj/adakaleh" TargetMode="External"/><Relationship Id="rId2759" Type="http://schemas.openxmlformats.org/officeDocument/2006/relationships/hyperlink" Target="https://ra.co/labels/16709" TargetMode="External"/><Relationship Id="rId1429" Type="http://schemas.openxmlformats.org/officeDocument/2006/relationships/hyperlink" Target="https://ra.co/dj/ivanoliva" TargetMode="External"/><Relationship Id="rId2750" Type="http://schemas.openxmlformats.org/officeDocument/2006/relationships/hyperlink" Target="https://ra.co/labels/15772" TargetMode="External"/><Relationship Id="rId1420" Type="http://schemas.openxmlformats.org/officeDocument/2006/relationships/hyperlink" Target="https://ra.co/dj/ianhowie" TargetMode="External"/><Relationship Id="rId2751" Type="http://schemas.openxmlformats.org/officeDocument/2006/relationships/hyperlink" Target="https://ra.co/labels/15882" TargetMode="External"/><Relationship Id="rId1421" Type="http://schemas.openxmlformats.org/officeDocument/2006/relationships/hyperlink" Target="https://ra.co/dj/idaengberg" TargetMode="External"/><Relationship Id="rId2752" Type="http://schemas.openxmlformats.org/officeDocument/2006/relationships/hyperlink" Target="https://ra.co/labels/15918" TargetMode="External"/><Relationship Id="rId1059" Type="http://schemas.openxmlformats.org/officeDocument/2006/relationships/hyperlink" Target="https://ra.co/dj/donaes" TargetMode="External"/><Relationship Id="rId228" Type="http://schemas.openxmlformats.org/officeDocument/2006/relationships/hyperlink" Target="https://ra.co/dj/goldendonna" TargetMode="External"/><Relationship Id="rId227" Type="http://schemas.openxmlformats.org/officeDocument/2006/relationships/hyperlink" Target="https://ra.co/dj/goddard" TargetMode="External"/><Relationship Id="rId226" Type="http://schemas.openxmlformats.org/officeDocument/2006/relationships/hyperlink" Target="https://ra.co/dj/glenndavis" TargetMode="External"/><Relationship Id="rId225" Type="http://schemas.openxmlformats.org/officeDocument/2006/relationships/hyperlink" Target="https://ra.co/dj/glaskin" TargetMode="External"/><Relationship Id="rId2380" Type="http://schemas.openxmlformats.org/officeDocument/2006/relationships/hyperlink" Target="https://ra.co/dj/wotnot" TargetMode="External"/><Relationship Id="rId229" Type="http://schemas.openxmlformats.org/officeDocument/2006/relationships/hyperlink" Target="https://ra.co/dj/grad_u" TargetMode="External"/><Relationship Id="rId1050" Type="http://schemas.openxmlformats.org/officeDocument/2006/relationships/hyperlink" Target="https://ra.co/dj/djv" TargetMode="External"/><Relationship Id="rId2381" Type="http://schemas.openxmlformats.org/officeDocument/2006/relationships/hyperlink" Target="https://ra.co/dj/xb313" TargetMode="External"/><Relationship Id="rId220" Type="http://schemas.openxmlformats.org/officeDocument/2006/relationships/hyperlink" Target="https://ra.co/dj/ghinib" TargetMode="External"/><Relationship Id="rId1051" Type="http://schemas.openxmlformats.org/officeDocument/2006/relationships/hyperlink" Target="https://ra.co/dj/dimitrischnider" TargetMode="External"/><Relationship Id="rId2382" Type="http://schemas.openxmlformats.org/officeDocument/2006/relationships/hyperlink" Target="https://ra.co/dj/yegorka" TargetMode="External"/><Relationship Id="rId1052" Type="http://schemas.openxmlformats.org/officeDocument/2006/relationships/hyperlink" Target="https://ra.co/dj/dimitriveimar" TargetMode="External"/><Relationship Id="rId2383" Type="http://schemas.openxmlformats.org/officeDocument/2006/relationships/hyperlink" Target="https://ra.co/dj/yerevantapes" TargetMode="External"/><Relationship Id="rId1053" Type="http://schemas.openxmlformats.org/officeDocument/2006/relationships/hyperlink" Target="https://www.facebook.com/Larionovmusic" TargetMode="External"/><Relationship Id="rId2384" Type="http://schemas.openxmlformats.org/officeDocument/2006/relationships/hyperlink" Target="https://ra.co/dj/yesbelgrade" TargetMode="External"/><Relationship Id="rId1054" Type="http://schemas.openxmlformats.org/officeDocument/2006/relationships/hyperlink" Target="https://ra.co/dj/soledrifter" TargetMode="External"/><Relationship Id="rId2385" Type="http://schemas.openxmlformats.org/officeDocument/2006/relationships/hyperlink" Target="https://ra.co/dj/yeyeh" TargetMode="External"/><Relationship Id="rId224" Type="http://schemas.openxmlformats.org/officeDocument/2006/relationships/hyperlink" Target="https://ra.co/dj/girlsoftheinternet" TargetMode="External"/><Relationship Id="rId1055" Type="http://schemas.openxmlformats.org/officeDocument/2006/relationships/hyperlink" Target="https://ra.co/dj/docdaneeka" TargetMode="External"/><Relationship Id="rId2386" Type="http://schemas.openxmlformats.org/officeDocument/2006/relationships/hyperlink" Target="https://ra.co/dj/yinyang" TargetMode="External"/><Relationship Id="rId223" Type="http://schemas.openxmlformats.org/officeDocument/2006/relationships/hyperlink" Target="https://ra.co/dj/gilbertog" TargetMode="External"/><Relationship Id="rId1056" Type="http://schemas.openxmlformats.org/officeDocument/2006/relationships/hyperlink" Target="https://ra.co/dj/dombresky" TargetMode="External"/><Relationship Id="rId2387" Type="http://schemas.openxmlformats.org/officeDocument/2006/relationships/hyperlink" Target="https://ra.co/dj/zbroyi" TargetMode="External"/><Relationship Id="rId222" Type="http://schemas.openxmlformats.org/officeDocument/2006/relationships/hyperlink" Target="https://ra.co/dj/gigitesta" TargetMode="External"/><Relationship Id="rId1057" Type="http://schemas.openxmlformats.org/officeDocument/2006/relationships/hyperlink" Target="https://ra.co/dj/dominicmartin" TargetMode="External"/><Relationship Id="rId2388" Type="http://schemas.openxmlformats.org/officeDocument/2006/relationships/hyperlink" Target="https://ra.co/labels/12111" TargetMode="External"/><Relationship Id="rId221" Type="http://schemas.openxmlformats.org/officeDocument/2006/relationships/hyperlink" Target="https://ra.co/dj/gian" TargetMode="External"/><Relationship Id="rId1058" Type="http://schemas.openxmlformats.org/officeDocument/2006/relationships/hyperlink" Target="https://ra.co/dj/dominikeulberg" TargetMode="External"/><Relationship Id="rId2389" Type="http://schemas.openxmlformats.org/officeDocument/2006/relationships/hyperlink" Target="https://ra.co/labels/13014" TargetMode="External"/><Relationship Id="rId1048" Type="http://schemas.openxmlformats.org/officeDocument/2006/relationships/hyperlink" Target="https://www.deejay.de/suolo" TargetMode="External"/><Relationship Id="rId2379" Type="http://schemas.openxmlformats.org/officeDocument/2006/relationships/hyperlink" Target="https://ra.co/dj/worldwithoutend" TargetMode="External"/><Relationship Id="rId1049" Type="http://schemas.openxmlformats.org/officeDocument/2006/relationships/hyperlink" Target="https://www.deejay.de/direkt" TargetMode="External"/><Relationship Id="rId217" Type="http://schemas.openxmlformats.org/officeDocument/2006/relationships/hyperlink" Target="https://ra.co/dj/gariromalis" TargetMode="External"/><Relationship Id="rId216" Type="http://schemas.openxmlformats.org/officeDocument/2006/relationships/hyperlink" Target="https://ra.co/dj/galvino" TargetMode="External"/><Relationship Id="rId215" Type="http://schemas.openxmlformats.org/officeDocument/2006/relationships/hyperlink" Target="https://ra.co/dj/gachabakradze" TargetMode="External"/><Relationship Id="rId699" Type="http://schemas.openxmlformats.org/officeDocument/2006/relationships/hyperlink" Target="https://www.residentadvisor.net/dj/skeemask" TargetMode="External"/><Relationship Id="rId214" Type="http://schemas.openxmlformats.org/officeDocument/2006/relationships/hyperlink" Target="https://ra.co/dj/gabriellevergilov" TargetMode="External"/><Relationship Id="rId698" Type="http://schemas.openxmlformats.org/officeDocument/2006/relationships/hyperlink" Target="https://www.residentadvisor.net/dj/shyboi" TargetMode="External"/><Relationship Id="rId219" Type="http://schemas.openxmlformats.org/officeDocument/2006/relationships/hyperlink" Target="https://ra.co/dj/geena" TargetMode="External"/><Relationship Id="rId218" Type="http://schemas.openxmlformats.org/officeDocument/2006/relationships/hyperlink" Target="https://ra.co/dj/gathaspar" TargetMode="External"/><Relationship Id="rId2370" Type="http://schemas.openxmlformats.org/officeDocument/2006/relationships/hyperlink" Target="https://ra.co/dj/unterwegs" TargetMode="External"/><Relationship Id="rId693" Type="http://schemas.openxmlformats.org/officeDocument/2006/relationships/hyperlink" Target="https://www.residentadvisor.net/dj/sampaganini" TargetMode="External"/><Relationship Id="rId1040" Type="http://schemas.openxmlformats.org/officeDocument/2006/relationships/hyperlink" Target="https://ra.co/dj/montblvck" TargetMode="External"/><Relationship Id="rId2371" Type="http://schemas.openxmlformats.org/officeDocument/2006/relationships/hyperlink" Target="https://ra.co/dj/valbyrotary" TargetMode="External"/><Relationship Id="rId692" Type="http://schemas.openxmlformats.org/officeDocument/2006/relationships/hyperlink" Target="mailto:samuelandremadsen@gmail.com" TargetMode="External"/><Relationship Id="rId1041" Type="http://schemas.openxmlformats.org/officeDocument/2006/relationships/hyperlink" Target="https://www.facebook.com/diegokrause" TargetMode="External"/><Relationship Id="rId2372" Type="http://schemas.openxmlformats.org/officeDocument/2006/relationships/hyperlink" Target="https://ra.co/dj/vibraphone" TargetMode="External"/><Relationship Id="rId691" Type="http://schemas.openxmlformats.org/officeDocument/2006/relationships/hyperlink" Target="https://www.residentadvisor.net/dj/ryuichisakamoto" TargetMode="External"/><Relationship Id="rId1042" Type="http://schemas.openxmlformats.org/officeDocument/2006/relationships/hyperlink" Target="https://www.facebook.com/Dierumusic" TargetMode="External"/><Relationship Id="rId2373" Type="http://schemas.openxmlformats.org/officeDocument/2006/relationships/hyperlink" Target="https://ra.co/dj/vitaminamusica" TargetMode="External"/><Relationship Id="rId690" Type="http://schemas.openxmlformats.org/officeDocument/2006/relationships/hyperlink" Target="https://www.residentadvisor.net/dj/rrose" TargetMode="External"/><Relationship Id="rId1043" Type="http://schemas.openxmlformats.org/officeDocument/2006/relationships/hyperlink" Target="https://ra.co/dj/diegometrika" TargetMode="External"/><Relationship Id="rId2374" Type="http://schemas.openxmlformats.org/officeDocument/2006/relationships/hyperlink" Target="https://ra.co/dj/vondreib" TargetMode="External"/><Relationship Id="rId213" Type="http://schemas.openxmlformats.org/officeDocument/2006/relationships/hyperlink" Target="https://ra.co/dj/gabrielesacchi" TargetMode="External"/><Relationship Id="rId697" Type="http://schemas.openxmlformats.org/officeDocument/2006/relationships/hyperlink" Target="https://www.residentadvisor.net/dj/sethtroxler" TargetMode="External"/><Relationship Id="rId1044" Type="http://schemas.openxmlformats.org/officeDocument/2006/relationships/hyperlink" Target="https://ra.co/dj/diegosantana" TargetMode="External"/><Relationship Id="rId2375" Type="http://schemas.openxmlformats.org/officeDocument/2006/relationships/hyperlink" Target="https://ra.co/dj/whirlwindtrax" TargetMode="External"/><Relationship Id="rId212" Type="http://schemas.openxmlformats.org/officeDocument/2006/relationships/hyperlink" Target="https://ra.co/dj/gabrielamaru" TargetMode="External"/><Relationship Id="rId696" Type="http://schemas.openxmlformats.org/officeDocument/2006/relationships/hyperlink" Target="https://www.residentadvisor.net/dj/sebzito" TargetMode="External"/><Relationship Id="rId1045" Type="http://schemas.openxmlformats.org/officeDocument/2006/relationships/hyperlink" Target="https://www.facebook.com/DimiWilson/" TargetMode="External"/><Relationship Id="rId2376" Type="http://schemas.openxmlformats.org/officeDocument/2006/relationships/hyperlink" Target="https://ra.co/dj/whities" TargetMode="External"/><Relationship Id="rId211" Type="http://schemas.openxmlformats.org/officeDocument/2006/relationships/hyperlink" Target="https://ra.co/dj/futuraresistenza" TargetMode="External"/><Relationship Id="rId695" Type="http://schemas.openxmlformats.org/officeDocument/2006/relationships/hyperlink" Target="https://www.residentadvisor.net/dj/sarahdavachi" TargetMode="External"/><Relationship Id="rId1046" Type="http://schemas.openxmlformats.org/officeDocument/2006/relationships/hyperlink" Target="https://ra.co/dj/dinolenny" TargetMode="External"/><Relationship Id="rId2377" Type="http://schemas.openxmlformats.org/officeDocument/2006/relationships/hyperlink" Target="https://ra.co/dj/wisdomteeth" TargetMode="External"/><Relationship Id="rId210" Type="http://schemas.openxmlformats.org/officeDocument/2006/relationships/hyperlink" Target="https://ra.co/dj/funkenwavetropi" TargetMode="External"/><Relationship Id="rId694" Type="http://schemas.openxmlformats.org/officeDocument/2006/relationships/hyperlink" Target="https://www.residentadvisor.net/dj/sandunes" TargetMode="External"/><Relationship Id="rId1047" Type="http://schemas.openxmlformats.org/officeDocument/2006/relationships/hyperlink" Target="https://ra.co/dj/dinolenny" TargetMode="External"/><Relationship Id="rId2378" Type="http://schemas.openxmlformats.org/officeDocument/2006/relationships/hyperlink" Target="https://ra.co/dj/wonderwave" TargetMode="External"/><Relationship Id="rId249" Type="http://schemas.openxmlformats.org/officeDocument/2006/relationships/hyperlink" Target="https://ra.co/dj/ikonika" TargetMode="External"/><Relationship Id="rId248" Type="http://schemas.openxmlformats.org/officeDocument/2006/relationships/hyperlink" Target="https://ra.co/dj/identifiedpatient" TargetMode="External"/><Relationship Id="rId247" Type="http://schemas.openxmlformats.org/officeDocument/2006/relationships/hyperlink" Target="https://ra.co/dj/i/y" TargetMode="External"/><Relationship Id="rId1070" Type="http://schemas.openxmlformats.org/officeDocument/2006/relationships/hyperlink" Target="https://ra.co/dj/dusan" TargetMode="External"/><Relationship Id="rId1071" Type="http://schemas.openxmlformats.org/officeDocument/2006/relationships/hyperlink" Target="https://ra.co/dj/ceilicollective" TargetMode="External"/><Relationship Id="rId1072" Type="http://schemas.openxmlformats.org/officeDocument/2006/relationships/hyperlink" Target="https://ra.co/dj/elibury" TargetMode="External"/><Relationship Id="rId242" Type="http://schemas.openxmlformats.org/officeDocument/2006/relationships/hyperlink" Target="https://ra.co/dj/herron" TargetMode="External"/><Relationship Id="rId1073" Type="http://schemas.openxmlformats.org/officeDocument/2006/relationships/hyperlink" Target="https://ra.co/dj/eddiedanielli" TargetMode="External"/><Relationship Id="rId241" Type="http://schemas.openxmlformats.org/officeDocument/2006/relationships/hyperlink" Target="https://ra.co/dj/herodot" TargetMode="External"/><Relationship Id="rId1074" Type="http://schemas.openxmlformats.org/officeDocument/2006/relationships/hyperlink" Target="https://ra.co/dj/eddieplenty" TargetMode="External"/><Relationship Id="rId240" Type="http://schemas.openxmlformats.org/officeDocument/2006/relationships/hyperlink" Target="https://ra.co/dj/hernanpellegrino" TargetMode="External"/><Relationship Id="rId1075" Type="http://schemas.openxmlformats.org/officeDocument/2006/relationships/hyperlink" Target="https://ra.co/dj/eddym" TargetMode="External"/><Relationship Id="rId1076" Type="http://schemas.openxmlformats.org/officeDocument/2006/relationships/hyperlink" Target="https://ra.co/dj/eddymunsen" TargetMode="External"/><Relationship Id="rId246" Type="http://schemas.openxmlformats.org/officeDocument/2006/relationships/hyperlink" Target="https://ra.co/dj/hvob" TargetMode="External"/><Relationship Id="rId1077" Type="http://schemas.openxmlformats.org/officeDocument/2006/relationships/hyperlink" Target="https://ra.co/dj/ednine" TargetMode="External"/><Relationship Id="rId245" Type="http://schemas.openxmlformats.org/officeDocument/2006/relationships/hyperlink" Target="https://ra.co/dj/howes" TargetMode="External"/><Relationship Id="rId1078" Type="http://schemas.openxmlformats.org/officeDocument/2006/relationships/hyperlink" Target="https://ra.co/dj/eduimbernon" TargetMode="External"/><Relationship Id="rId244" Type="http://schemas.openxmlformats.org/officeDocument/2006/relationships/hyperlink" Target="https://ra.co/dj/hiver" TargetMode="External"/><Relationship Id="rId1079" Type="http://schemas.openxmlformats.org/officeDocument/2006/relationships/hyperlink" Target="https://ra.co/dj/eelkowijnja" TargetMode="External"/><Relationship Id="rId243" Type="http://schemas.openxmlformats.org/officeDocument/2006/relationships/hyperlink" Target="https://ra.co/dj/hipp-e" TargetMode="External"/><Relationship Id="rId239" Type="http://schemas.openxmlformats.org/officeDocument/2006/relationships/hyperlink" Target="https://ra.co/dj/hernanbass" TargetMode="External"/><Relationship Id="rId238" Type="http://schemas.openxmlformats.org/officeDocument/2006/relationships/hyperlink" Target="https://ra.co/dj/helter" TargetMode="External"/><Relationship Id="rId237" Type="http://schemas.openxmlformats.org/officeDocument/2006/relationships/hyperlink" Target="https://ra.co/dj/helderrusso" TargetMode="External"/><Relationship Id="rId236" Type="http://schemas.openxmlformats.org/officeDocument/2006/relationships/hyperlink" Target="https://ra.co/dj/heinrichdressel" TargetMode="External"/><Relationship Id="rId2390" Type="http://schemas.openxmlformats.org/officeDocument/2006/relationships/hyperlink" Target="https://ra.co/labels/1310" TargetMode="External"/><Relationship Id="rId1060" Type="http://schemas.openxmlformats.org/officeDocument/2006/relationships/hyperlink" Target="https://ra.co/dj/doomwrok" TargetMode="External"/><Relationship Id="rId2391" Type="http://schemas.openxmlformats.org/officeDocument/2006/relationships/hyperlink" Target="https://ra.co/labels/15560" TargetMode="External"/><Relationship Id="rId1061" Type="http://schemas.openxmlformats.org/officeDocument/2006/relationships/hyperlink" Target="https://ra.co/dj/doriancraft" TargetMode="External"/><Relationship Id="rId2392" Type="http://schemas.openxmlformats.org/officeDocument/2006/relationships/hyperlink" Target="https://ra.co/labels/15735" TargetMode="External"/><Relationship Id="rId231" Type="http://schemas.openxmlformats.org/officeDocument/2006/relationships/hyperlink" Target="https://ra.co/dj/harrywolfman" TargetMode="External"/><Relationship Id="rId1062" Type="http://schemas.openxmlformats.org/officeDocument/2006/relationships/hyperlink" Target="https://ra.co/dj/dosem" TargetMode="External"/><Relationship Id="rId2393" Type="http://schemas.openxmlformats.org/officeDocument/2006/relationships/hyperlink" Target="https://ra.co/labels/15821" TargetMode="External"/><Relationship Id="rId230" Type="http://schemas.openxmlformats.org/officeDocument/2006/relationships/hyperlink" Target="https://ra.co/dj/gusvansound" TargetMode="External"/><Relationship Id="rId1063" Type="http://schemas.openxmlformats.org/officeDocument/2006/relationships/hyperlink" Target="https://ra.co/dj/dosem" TargetMode="External"/><Relationship Id="rId2394" Type="http://schemas.openxmlformats.org/officeDocument/2006/relationships/hyperlink" Target="https://ra.co/labels/15849" TargetMode="External"/><Relationship Id="rId1064" Type="http://schemas.openxmlformats.org/officeDocument/2006/relationships/hyperlink" Target="https://ra.co/dj/doudoumd" TargetMode="External"/><Relationship Id="rId2395" Type="http://schemas.openxmlformats.org/officeDocument/2006/relationships/hyperlink" Target="https://ra.co/labels/15921" TargetMode="External"/><Relationship Id="rId1065" Type="http://schemas.openxmlformats.org/officeDocument/2006/relationships/hyperlink" Target="https://ra.co/dj/drgseries" TargetMode="External"/><Relationship Id="rId2396" Type="http://schemas.openxmlformats.org/officeDocument/2006/relationships/hyperlink" Target="https://ra.co/labels/15932" TargetMode="External"/><Relationship Id="rId235" Type="http://schemas.openxmlformats.org/officeDocument/2006/relationships/hyperlink" Target="https://ra.co/dj/heidi" TargetMode="External"/><Relationship Id="rId1066" Type="http://schemas.openxmlformats.org/officeDocument/2006/relationships/hyperlink" Target="https://ra.co/dj/dragosungureanu" TargetMode="External"/><Relationship Id="rId2397" Type="http://schemas.openxmlformats.org/officeDocument/2006/relationships/hyperlink" Target="https://ra.co/labels/15980" TargetMode="External"/><Relationship Id="rId234" Type="http://schemas.openxmlformats.org/officeDocument/2006/relationships/hyperlink" Target="https://ra.co/dj/healingforceproject" TargetMode="External"/><Relationship Id="rId1067" Type="http://schemas.openxmlformats.org/officeDocument/2006/relationships/hyperlink" Target="https://ra.co/dj/masivarium" TargetMode="External"/><Relationship Id="rId2398" Type="http://schemas.openxmlformats.org/officeDocument/2006/relationships/hyperlink" Target="https://ra.co/labels/16387" TargetMode="External"/><Relationship Id="rId233" Type="http://schemas.openxmlformats.org/officeDocument/2006/relationships/hyperlink" Target="https://ra.co/dj/hayleyzalassi" TargetMode="External"/><Relationship Id="rId1068" Type="http://schemas.openxmlformats.org/officeDocument/2006/relationships/hyperlink" Target="https://ra.co/dj/dragutesku" TargetMode="External"/><Relationship Id="rId2399" Type="http://schemas.openxmlformats.org/officeDocument/2006/relationships/hyperlink" Target="https://ra.co/labels/16674" TargetMode="External"/><Relationship Id="rId232" Type="http://schemas.openxmlformats.org/officeDocument/2006/relationships/hyperlink" Target="https://ra.co/dj/hassanmalik" TargetMode="External"/><Relationship Id="rId1069" Type="http://schemas.openxmlformats.org/officeDocument/2006/relationships/hyperlink" Target="https://ra.co/dj/dubfound" TargetMode="External"/><Relationship Id="rId1015" Type="http://schemas.openxmlformats.org/officeDocument/2006/relationships/hyperlink" Target="https://ra.co/dj/ordonez" TargetMode="External"/><Relationship Id="rId1499" Type="http://schemas.openxmlformats.org/officeDocument/2006/relationships/hyperlink" Target="https://ra.co/dj/julietsikora" TargetMode="External"/><Relationship Id="rId2346" Type="http://schemas.openxmlformats.org/officeDocument/2006/relationships/hyperlink" Target="https://ra.co/dj/sumoverhistories" TargetMode="External"/><Relationship Id="rId1016" Type="http://schemas.openxmlformats.org/officeDocument/2006/relationships/hyperlink" Target="https://ra.co/dj/stdavid" TargetMode="External"/><Relationship Id="rId2347" Type="http://schemas.openxmlformats.org/officeDocument/2006/relationships/hyperlink" Target="https://ra.co/dj/sungate" TargetMode="External"/><Relationship Id="rId1017" Type="http://schemas.openxmlformats.org/officeDocument/2006/relationships/hyperlink" Target="mailto:dadoudandeloo@gmail.com" TargetMode="External"/><Relationship Id="rId2348" Type="http://schemas.openxmlformats.org/officeDocument/2006/relationships/hyperlink" Target="https://ra.co/dj/superhexagon" TargetMode="External"/><Relationship Id="rId1018" Type="http://schemas.openxmlformats.org/officeDocument/2006/relationships/hyperlink" Target="https://soundcloud.com/dandelooldn" TargetMode="External"/><Relationship Id="rId2349" Type="http://schemas.openxmlformats.org/officeDocument/2006/relationships/hyperlink" Target="https://ra.co/dj/tahko" TargetMode="External"/><Relationship Id="rId1019" Type="http://schemas.openxmlformats.org/officeDocument/2006/relationships/hyperlink" Target="https://www.facebook.com/DavidSanOficial" TargetMode="External"/><Relationship Id="rId668" Type="http://schemas.openxmlformats.org/officeDocument/2006/relationships/hyperlink" Target="mailto:mike.servito@gmail.com" TargetMode="External"/><Relationship Id="rId667" Type="http://schemas.openxmlformats.org/officeDocument/2006/relationships/hyperlink" Target="https://www.residentadvisor.net/dj/melladee" TargetMode="External"/><Relationship Id="rId666" Type="http://schemas.openxmlformats.org/officeDocument/2006/relationships/hyperlink" Target="https://www.residentadvisor.net/dj/marcoshuttle" TargetMode="External"/><Relationship Id="rId665" Type="http://schemas.openxmlformats.org/officeDocument/2006/relationships/hyperlink" Target="https://www.residentadvisor.net/dj/marceldettmann" TargetMode="External"/><Relationship Id="rId669" Type="http://schemas.openxmlformats.org/officeDocument/2006/relationships/hyperlink" Target="https://www.residentadvisor.net/dj/modeselektor" TargetMode="External"/><Relationship Id="rId1490" Type="http://schemas.openxmlformats.org/officeDocument/2006/relationships/hyperlink" Target="https://ra.co/dj/endorphin.esproduction" TargetMode="External"/><Relationship Id="rId660" Type="http://schemas.openxmlformats.org/officeDocument/2006/relationships/hyperlink" Target="https://www.residentadvisor.net/dj/laurenflax" TargetMode="External"/><Relationship Id="rId1491" Type="http://schemas.openxmlformats.org/officeDocument/2006/relationships/hyperlink" Target="https://www.deejay.de/juliche+hernandez" TargetMode="External"/><Relationship Id="rId1492" Type="http://schemas.openxmlformats.org/officeDocument/2006/relationships/hyperlink" Target="https://ra.co/dj/juniorc" TargetMode="External"/><Relationship Id="rId1493" Type="http://schemas.openxmlformats.org/officeDocument/2006/relationships/hyperlink" Target="https://ra.co/dj/jus'nowhere" TargetMode="External"/><Relationship Id="rId2340" Type="http://schemas.openxmlformats.org/officeDocument/2006/relationships/hyperlink" Target="https://ra.co/dj/starcreature" TargetMode="External"/><Relationship Id="rId1010" Type="http://schemas.openxmlformats.org/officeDocument/2006/relationships/hyperlink" Target="https://ra.co/dj/daveanthony" TargetMode="External"/><Relationship Id="rId1494" Type="http://schemas.openxmlformats.org/officeDocument/2006/relationships/hyperlink" Target="https://ra.co/dj/justinjay" TargetMode="External"/><Relationship Id="rId2341" Type="http://schemas.openxmlformats.org/officeDocument/2006/relationships/hyperlink" Target="https://ra.co/dj/stepbacktrax" TargetMode="External"/><Relationship Id="rId664" Type="http://schemas.openxmlformats.org/officeDocument/2006/relationships/hyperlink" Target="https://www.residentadvisor.net/dj/mafalda" TargetMode="External"/><Relationship Id="rId1011" Type="http://schemas.openxmlformats.org/officeDocument/2006/relationships/hyperlink" Target="https://ra.co/dj/davi" TargetMode="External"/><Relationship Id="rId1495" Type="http://schemas.openxmlformats.org/officeDocument/2006/relationships/hyperlink" Target="https://ra.co/dj/riciarghir" TargetMode="External"/><Relationship Id="rId2342" Type="http://schemas.openxmlformats.org/officeDocument/2006/relationships/hyperlink" Target="https://ra.co/dj/sternsedits" TargetMode="External"/><Relationship Id="rId663" Type="http://schemas.openxmlformats.org/officeDocument/2006/relationships/hyperlink" Target="https://www.residentadvisor.net/dj/machinewoman" TargetMode="External"/><Relationship Id="rId1012" Type="http://schemas.openxmlformats.org/officeDocument/2006/relationships/hyperlink" Target="https://ra.co/dj/davidaurel" TargetMode="External"/><Relationship Id="rId1496" Type="http://schemas.openxmlformats.org/officeDocument/2006/relationships/hyperlink" Target="https://ra.co/dj/karmon" TargetMode="External"/><Relationship Id="rId2343" Type="http://schemas.openxmlformats.org/officeDocument/2006/relationships/hyperlink" Target="https://ra.co/dj/strangelovemusic" TargetMode="External"/><Relationship Id="rId662" Type="http://schemas.openxmlformats.org/officeDocument/2006/relationships/hyperlink" Target="https://www.residentadvisor.net/dj/lotic" TargetMode="External"/><Relationship Id="rId1013" Type="http://schemas.openxmlformats.org/officeDocument/2006/relationships/hyperlink" Target="https://ra.co/dj/davidjach" TargetMode="External"/><Relationship Id="rId1497" Type="http://schemas.openxmlformats.org/officeDocument/2006/relationships/hyperlink" Target="https://ra.co/dj/monogrande" TargetMode="External"/><Relationship Id="rId2344" Type="http://schemas.openxmlformats.org/officeDocument/2006/relationships/hyperlink" Target="https://ra.co/dj/stratowerx" TargetMode="External"/><Relationship Id="rId661" Type="http://schemas.openxmlformats.org/officeDocument/2006/relationships/hyperlink" Target="https://www.residentadvisor.net/dj/laurentgarnier" TargetMode="External"/><Relationship Id="rId1014" Type="http://schemas.openxmlformats.org/officeDocument/2006/relationships/hyperlink" Target="https://ra.co/dj/davidmontoya73@gmail.com" TargetMode="External"/><Relationship Id="rId1498" Type="http://schemas.openxmlformats.org/officeDocument/2006/relationships/hyperlink" Target="https://ra.co/labels/15367" TargetMode="External"/><Relationship Id="rId2345" Type="http://schemas.openxmlformats.org/officeDocument/2006/relationships/hyperlink" Target="https://ra.co/dj/subjecttorestrictionsdiscs" TargetMode="External"/><Relationship Id="rId1004" Type="http://schemas.openxmlformats.org/officeDocument/2006/relationships/hyperlink" Target="https://ra.co/dj/daveharvey" TargetMode="External"/><Relationship Id="rId1488" Type="http://schemas.openxmlformats.org/officeDocument/2006/relationships/hyperlink" Target="https://www.residentadvisor.net/dj/joycemuniz" TargetMode="External"/><Relationship Id="rId2335" Type="http://schemas.openxmlformats.org/officeDocument/2006/relationships/hyperlink" Target="https://ra.co/dj/solalreyes" TargetMode="External"/><Relationship Id="rId1005" Type="http://schemas.openxmlformats.org/officeDocument/2006/relationships/hyperlink" Target="https://ra.co/dj/davemeyer" TargetMode="External"/><Relationship Id="rId1489" Type="http://schemas.openxmlformats.org/officeDocument/2006/relationships/hyperlink" Target="https://ra.co/dj/loseendz" TargetMode="External"/><Relationship Id="rId2336" Type="http://schemas.openxmlformats.org/officeDocument/2006/relationships/hyperlink" Target="https://ra.co/dj/soulipsum" TargetMode="External"/><Relationship Id="rId1006" Type="http://schemas.openxmlformats.org/officeDocument/2006/relationships/hyperlink" Target="https://ra.co/dj/daveseaman" TargetMode="External"/><Relationship Id="rId2337" Type="http://schemas.openxmlformats.org/officeDocument/2006/relationships/hyperlink" Target="https://ra.co/dj/soundmetaphors" TargetMode="External"/><Relationship Id="rId1007" Type="http://schemas.openxmlformats.org/officeDocument/2006/relationships/hyperlink" Target="https://ra.co/dj/daveyasprey" TargetMode="External"/><Relationship Id="rId2338" Type="http://schemas.openxmlformats.org/officeDocument/2006/relationships/hyperlink" Target="https://ra.co/dj/spaceritual" TargetMode="External"/><Relationship Id="rId1008" Type="http://schemas.openxmlformats.org/officeDocument/2006/relationships/hyperlink" Target="https://ra.co/dj/rojid" TargetMode="External"/><Relationship Id="rId2339" Type="http://schemas.openxmlformats.org/officeDocument/2006/relationships/hyperlink" Target="https://ra.co/dj/spaziotempo" TargetMode="External"/><Relationship Id="rId1009" Type="http://schemas.openxmlformats.org/officeDocument/2006/relationships/hyperlink" Target="https://ra.co/dj/chamas" TargetMode="External"/><Relationship Id="rId657" Type="http://schemas.openxmlformats.org/officeDocument/2006/relationships/hyperlink" Target="https://www.residentadvisor.net/dj/kink" TargetMode="External"/><Relationship Id="rId656" Type="http://schemas.openxmlformats.org/officeDocument/2006/relationships/hyperlink" Target="https://www.residentadvisor.net/dj/kevinsaunderson" TargetMode="External"/><Relationship Id="rId655" Type="http://schemas.openxmlformats.org/officeDocument/2006/relationships/hyperlink" Target="https://www.residentadvisor.net/dj/kennydope" TargetMode="External"/><Relationship Id="rId654" Type="http://schemas.openxmlformats.org/officeDocument/2006/relationships/hyperlink" Target="https://www.residentadvisor.net/dj/kelela" TargetMode="External"/><Relationship Id="rId659" Type="http://schemas.openxmlformats.org/officeDocument/2006/relationships/hyperlink" Target="https://www.residentadvisor.net/dj/laurelhalo" TargetMode="External"/><Relationship Id="rId658" Type="http://schemas.openxmlformats.org/officeDocument/2006/relationships/hyperlink" Target="mailto:lakepeople.info@gmail.com" TargetMode="External"/><Relationship Id="rId1480" Type="http://schemas.openxmlformats.org/officeDocument/2006/relationships/hyperlink" Target="https://ra.co/dj/waff" TargetMode="External"/><Relationship Id="rId1481" Type="http://schemas.openxmlformats.org/officeDocument/2006/relationships/hyperlink" Target="https://soundcloud.com/lemmon-music" TargetMode="External"/><Relationship Id="rId1482" Type="http://schemas.openxmlformats.org/officeDocument/2006/relationships/hyperlink" Target="https://ra.co/dj/jordanpeak" TargetMode="External"/><Relationship Id="rId1483" Type="http://schemas.openxmlformats.org/officeDocument/2006/relationships/hyperlink" Target="https://www.facebook.com/JosLok1" TargetMode="External"/><Relationship Id="rId2330" Type="http://schemas.openxmlformats.org/officeDocument/2006/relationships/hyperlink" Target="https://ra.co/dj/sinisterdesires" TargetMode="External"/><Relationship Id="rId653" Type="http://schemas.openxmlformats.org/officeDocument/2006/relationships/hyperlink" Target="https://www.residentadvisor.net/dj/kamma" TargetMode="External"/><Relationship Id="rId1000" Type="http://schemas.openxmlformats.org/officeDocument/2006/relationships/hyperlink" Target="https://ra.co/dj/darkoesser" TargetMode="External"/><Relationship Id="rId1484" Type="http://schemas.openxmlformats.org/officeDocument/2006/relationships/hyperlink" Target="https://ra.co/dj/mangabey" TargetMode="External"/><Relationship Id="rId2331" Type="http://schemas.openxmlformats.org/officeDocument/2006/relationships/hyperlink" Target="https://ra.co/dj/skylax" TargetMode="External"/><Relationship Id="rId652" Type="http://schemas.openxmlformats.org/officeDocument/2006/relationships/hyperlink" Target="https://www.residentadvisor.net/dj/johannaknutsson" TargetMode="External"/><Relationship Id="rId1001" Type="http://schemas.openxmlformats.org/officeDocument/2006/relationships/hyperlink" Target="https://ra.co/dj/darkomilosevic" TargetMode="External"/><Relationship Id="rId1485" Type="http://schemas.openxmlformats.org/officeDocument/2006/relationships/hyperlink" Target="https://ra.co/dj/josephashworth" TargetMode="External"/><Relationship Id="rId2332" Type="http://schemas.openxmlformats.org/officeDocument/2006/relationships/hyperlink" Target="https://ra.co/dj/sleeperholdpublications" TargetMode="External"/><Relationship Id="rId651" Type="http://schemas.openxmlformats.org/officeDocument/2006/relationships/hyperlink" Target="https://www.residentadvisor.net/dj/jessylanza" TargetMode="External"/><Relationship Id="rId1002" Type="http://schemas.openxmlformats.org/officeDocument/2006/relationships/hyperlink" Target="https://ra.co/dj/dasco" TargetMode="External"/><Relationship Id="rId1486" Type="http://schemas.openxmlformats.org/officeDocument/2006/relationships/hyperlink" Target="https://ra.co/dj/joshbutler" TargetMode="External"/><Relationship Id="rId2333" Type="http://schemas.openxmlformats.org/officeDocument/2006/relationships/hyperlink" Target="https://ra.co/dj/slowlife" TargetMode="External"/><Relationship Id="rId650" Type="http://schemas.openxmlformats.org/officeDocument/2006/relationships/hyperlink" Target="https://www.residentadvisor.net/dj/jeromesydenham" TargetMode="External"/><Relationship Id="rId1003" Type="http://schemas.openxmlformats.org/officeDocument/2006/relationships/hyperlink" Target="https://ra.co/dj/daveseaman" TargetMode="External"/><Relationship Id="rId1487" Type="http://schemas.openxmlformats.org/officeDocument/2006/relationships/hyperlink" Target="https://ra.co/dj/joyhauser" TargetMode="External"/><Relationship Id="rId2334" Type="http://schemas.openxmlformats.org/officeDocument/2006/relationships/hyperlink" Target="https://ra.co/dj/smalltownsupersound" TargetMode="External"/><Relationship Id="rId1037" Type="http://schemas.openxmlformats.org/officeDocument/2006/relationships/hyperlink" Target="https://ra.co/dj/detlef" TargetMode="External"/><Relationship Id="rId2368" Type="http://schemas.openxmlformats.org/officeDocument/2006/relationships/hyperlink" Target="https://ra.co/dj/unit137" TargetMode="External"/><Relationship Id="rId1038" Type="http://schemas.openxmlformats.org/officeDocument/2006/relationships/hyperlink" Target="https://ra.co/dj/devstar" TargetMode="External"/><Relationship Id="rId2369" Type="http://schemas.openxmlformats.org/officeDocument/2006/relationships/hyperlink" Target="https://ra.co/dj/unitasmultiplex" TargetMode="External"/><Relationship Id="rId1039" Type="http://schemas.openxmlformats.org/officeDocument/2006/relationships/hyperlink" Target="mailto:localdialectmusic@gmail.com" TargetMode="External"/><Relationship Id="rId206" Type="http://schemas.openxmlformats.org/officeDocument/2006/relationships/hyperlink" Target="https://ra.co/dj/freek" TargetMode="External"/><Relationship Id="rId205" Type="http://schemas.openxmlformats.org/officeDocument/2006/relationships/hyperlink" Target="https://ra.co/dj/fredp" TargetMode="External"/><Relationship Id="rId689" Type="http://schemas.openxmlformats.org/officeDocument/2006/relationships/hyperlink" Target="https://www.residentadvisor.net/dj/rozaterenzi" TargetMode="External"/><Relationship Id="rId204" Type="http://schemas.openxmlformats.org/officeDocument/2006/relationships/hyperlink" Target="https://ra.co/dj/frantzvaag" TargetMode="External"/><Relationship Id="rId688" Type="http://schemas.openxmlformats.org/officeDocument/2006/relationships/hyperlink" Target="https://www.residentadvisor.net/dj/roxanneroll" TargetMode="External"/><Relationship Id="rId203" Type="http://schemas.openxmlformats.org/officeDocument/2006/relationships/hyperlink" Target="https://ra.co/dj/frankmaurel" TargetMode="External"/><Relationship Id="rId687" Type="http://schemas.openxmlformats.org/officeDocument/2006/relationships/hyperlink" Target="https://www.residentadvisor.net/dj/rickwade" TargetMode="External"/><Relationship Id="rId209" Type="http://schemas.openxmlformats.org/officeDocument/2006/relationships/hyperlink" Target="https://ra.co/dj/fugal" TargetMode="External"/><Relationship Id="rId208" Type="http://schemas.openxmlformats.org/officeDocument/2006/relationships/hyperlink" Target="https://ra.co/dj/fruitmerchant" TargetMode="External"/><Relationship Id="rId207" Type="http://schemas.openxmlformats.org/officeDocument/2006/relationships/hyperlink" Target="https://ra.co/dj/frendzone" TargetMode="External"/><Relationship Id="rId682" Type="http://schemas.openxmlformats.org/officeDocument/2006/relationships/hyperlink" Target="mailto:phoebeguillemot@gmail.com" TargetMode="External"/><Relationship Id="rId2360" Type="http://schemas.openxmlformats.org/officeDocument/2006/relationships/hyperlink" Target="https://ra.co/dj/tobagotracks" TargetMode="External"/><Relationship Id="rId681" Type="http://schemas.openxmlformats.org/officeDocument/2006/relationships/hyperlink" Target="https://www.residentadvisor.net/dj/pessimist" TargetMode="External"/><Relationship Id="rId1030" Type="http://schemas.openxmlformats.org/officeDocument/2006/relationships/hyperlink" Target="https://ra.co/dj/denishu" TargetMode="External"/><Relationship Id="rId2361" Type="http://schemas.openxmlformats.org/officeDocument/2006/relationships/hyperlink" Target="https://ra.co/dj/toucansounds" TargetMode="External"/><Relationship Id="rId680" Type="http://schemas.openxmlformats.org/officeDocument/2006/relationships/hyperlink" Target="https://www.residentadvisor.net/dj/pearsonsound" TargetMode="External"/><Relationship Id="rId1031" Type="http://schemas.openxmlformats.org/officeDocument/2006/relationships/hyperlink" Target="https://ra.co/dj/denisa" TargetMode="External"/><Relationship Id="rId2362" Type="http://schemas.openxmlformats.org/officeDocument/2006/relationships/hyperlink" Target="https://ra.co/dj/trappedaudio" TargetMode="External"/><Relationship Id="rId1032" Type="http://schemas.openxmlformats.org/officeDocument/2006/relationships/hyperlink" Target="https://ra.co/dj/rhythmpeople" TargetMode="External"/><Relationship Id="rId2363" Type="http://schemas.openxmlformats.org/officeDocument/2006/relationships/hyperlink" Target="https://ra.co/dj/trasheramusic" TargetMode="External"/><Relationship Id="rId202" Type="http://schemas.openxmlformats.org/officeDocument/2006/relationships/hyperlink" Target="https://ra.co/dj/franckroger" TargetMode="External"/><Relationship Id="rId686" Type="http://schemas.openxmlformats.org/officeDocument/2006/relationships/hyperlink" Target="https://www.residentadvisor.net/dj/resom" TargetMode="External"/><Relationship Id="rId1033" Type="http://schemas.openxmlformats.org/officeDocument/2006/relationships/hyperlink" Target="https://ra.co/dj/denniscruz" TargetMode="External"/><Relationship Id="rId2364" Type="http://schemas.openxmlformats.org/officeDocument/2006/relationships/hyperlink" Target="https://ra.co/dj/trichome" TargetMode="External"/><Relationship Id="rId201" Type="http://schemas.openxmlformats.org/officeDocument/2006/relationships/hyperlink" Target="https://ra.co/dj/fourtet" TargetMode="External"/><Relationship Id="rId685" Type="http://schemas.openxmlformats.org/officeDocument/2006/relationships/hyperlink" Target="https://www.residentadvisor.net/dj/redshape" TargetMode="External"/><Relationship Id="rId1034" Type="http://schemas.openxmlformats.org/officeDocument/2006/relationships/hyperlink" Target="https://ra.co/dj/dennisquin" TargetMode="External"/><Relationship Id="rId2365" Type="http://schemas.openxmlformats.org/officeDocument/2006/relationships/hyperlink" Target="https://ra.co/dj/trusik" TargetMode="External"/><Relationship Id="rId200" Type="http://schemas.openxmlformats.org/officeDocument/2006/relationships/hyperlink" Target="https://ra.co/dj/fountainofchaos" TargetMode="External"/><Relationship Id="rId684" Type="http://schemas.openxmlformats.org/officeDocument/2006/relationships/hyperlink" Target="https://www.residentadvisor.net/dj/redaxes" TargetMode="External"/><Relationship Id="rId1035" Type="http://schemas.openxmlformats.org/officeDocument/2006/relationships/hyperlink" Target="https://ra.co/dj/dennisruijer" TargetMode="External"/><Relationship Id="rId2366" Type="http://schemas.openxmlformats.org/officeDocument/2006/relationships/hyperlink" Target="https://ra.co/dj/ttr" TargetMode="External"/><Relationship Id="rId683" Type="http://schemas.openxmlformats.org/officeDocument/2006/relationships/hyperlink" Target="https://www.residentadvisor.net/dj/recondite" TargetMode="External"/><Relationship Id="rId1036" Type="http://schemas.openxmlformats.org/officeDocument/2006/relationships/hyperlink" Target="https://ra.co/dj/dezza" TargetMode="External"/><Relationship Id="rId2367" Type="http://schemas.openxmlformats.org/officeDocument/2006/relationships/hyperlink" Target="https://ra.co/dj/unheard" TargetMode="External"/><Relationship Id="rId1026" Type="http://schemas.openxmlformats.org/officeDocument/2006/relationships/hyperlink" Target="https://ra.co/dj/meb-distribution" TargetMode="External"/><Relationship Id="rId2357" Type="http://schemas.openxmlformats.org/officeDocument/2006/relationships/hyperlink" Target="https://ra.co/dj/throughgodsowneyes" TargetMode="External"/><Relationship Id="rId1027" Type="http://schemas.openxmlformats.org/officeDocument/2006/relationships/hyperlink" Target="https://ra.co/dj/deltafunktionen" TargetMode="External"/><Relationship Id="rId2358" Type="http://schemas.openxmlformats.org/officeDocument/2006/relationships/hyperlink" Target="https://ra.co/dj/throughgreaterevil" TargetMode="External"/><Relationship Id="rId1028" Type="http://schemas.openxmlformats.org/officeDocument/2006/relationships/hyperlink" Target="https://ra.co/dj/demarkuslewis" TargetMode="External"/><Relationship Id="rId2359" Type="http://schemas.openxmlformats.org/officeDocument/2006/relationships/hyperlink" Target="https://ra.co/dj/throwingshade" TargetMode="External"/><Relationship Id="rId1029" Type="http://schemas.openxmlformats.org/officeDocument/2006/relationships/hyperlink" Target="https://ra.co/dj/demi" TargetMode="External"/><Relationship Id="rId679" Type="http://schemas.openxmlformats.org/officeDocument/2006/relationships/hyperlink" Target="https://www.residentadvisor.net/dj/paulkalkbrenner" TargetMode="External"/><Relationship Id="rId678" Type="http://schemas.openxmlformats.org/officeDocument/2006/relationships/hyperlink" Target="https://www.residentadvisor.net/dj/panthaduprince" TargetMode="External"/><Relationship Id="rId677" Type="http://schemas.openxmlformats.org/officeDocument/2006/relationships/hyperlink" Target="https://www.residentadvisor.net/dj/pacoosuna" TargetMode="External"/><Relationship Id="rId676" Type="http://schemas.openxmlformats.org/officeDocument/2006/relationships/hyperlink" Target="https://www.residentadvisor.net/dj/orphx" TargetMode="External"/><Relationship Id="rId671" Type="http://schemas.openxmlformats.org/officeDocument/2006/relationships/hyperlink" Target="https://www.residentadvisor.net/dj/moxie" TargetMode="External"/><Relationship Id="rId670" Type="http://schemas.openxmlformats.org/officeDocument/2006/relationships/hyperlink" Target="https://www.residentadvisor.net/dj/moscoman" TargetMode="External"/><Relationship Id="rId2350" Type="http://schemas.openxmlformats.org/officeDocument/2006/relationships/hyperlink" Target="https://ra.co/dj/tapehiss" TargetMode="External"/><Relationship Id="rId1020" Type="http://schemas.openxmlformats.org/officeDocument/2006/relationships/hyperlink" Target="https://www.facebook.com/smollito/" TargetMode="External"/><Relationship Id="rId2351" Type="http://schemas.openxmlformats.org/officeDocument/2006/relationships/hyperlink" Target="https://ra.co/dj/tearsonwaves" TargetMode="External"/><Relationship Id="rId1021" Type="http://schemas.openxmlformats.org/officeDocument/2006/relationships/hyperlink" Target="https://ra.co/dj/davinamoss" TargetMode="External"/><Relationship Id="rId2352" Type="http://schemas.openxmlformats.org/officeDocument/2006/relationships/hyperlink" Target="https://ra.co/dj/thepilotwings" TargetMode="External"/><Relationship Id="rId675" Type="http://schemas.openxmlformats.org/officeDocument/2006/relationships/hyperlink" Target="https://www.residentadvisor.net/dj/olgakorol-ru" TargetMode="External"/><Relationship Id="rId1022" Type="http://schemas.openxmlformats.org/officeDocument/2006/relationships/hyperlink" Target="https://ra.co/dj/davis" TargetMode="External"/><Relationship Id="rId2353" Type="http://schemas.openxmlformats.org/officeDocument/2006/relationships/hyperlink" Target="https://ra.co/dj/thesethingstaketime" TargetMode="External"/><Relationship Id="rId674" Type="http://schemas.openxmlformats.org/officeDocument/2006/relationships/hyperlink" Target="https://www.residentadvisor.net/dj/noncompliant" TargetMode="External"/><Relationship Id="rId1023" Type="http://schemas.openxmlformats.org/officeDocument/2006/relationships/hyperlink" Target="https://ra.co/dj/dawl" TargetMode="External"/><Relationship Id="rId2354" Type="http://schemas.openxmlformats.org/officeDocument/2006/relationships/hyperlink" Target="https://ra.co/dj/thetransientnatureofthediscobusiness" TargetMode="External"/><Relationship Id="rId673" Type="http://schemas.openxmlformats.org/officeDocument/2006/relationships/hyperlink" Target="https://www.residentadvisor.net/dj/nkisi" TargetMode="External"/><Relationship Id="rId1024" Type="http://schemas.openxmlformats.org/officeDocument/2006/relationships/hyperlink" Target="https://ra.co/dj/delamaso" TargetMode="External"/><Relationship Id="rId2355" Type="http://schemas.openxmlformats.org/officeDocument/2006/relationships/hyperlink" Target="https://ra.co/dj/thetrilogytapes" TargetMode="External"/><Relationship Id="rId672" Type="http://schemas.openxmlformats.org/officeDocument/2006/relationships/hyperlink" Target="https://www.residentadvisor.net/dj/nicolasjaar" TargetMode="External"/><Relationship Id="rId1025" Type="http://schemas.openxmlformats.org/officeDocument/2006/relationships/hyperlink" Target="https://ra.co/dj/deborahdeluca" TargetMode="External"/><Relationship Id="rId2356" Type="http://schemas.openxmlformats.org/officeDocument/2006/relationships/hyperlink" Target="https://ra.co/dj/thirdplace" TargetMode="External"/><Relationship Id="rId190" Type="http://schemas.openxmlformats.org/officeDocument/2006/relationships/hyperlink" Target="https://ra.co/dj/fauxnaif" TargetMode="External"/><Relationship Id="rId194" Type="http://schemas.openxmlformats.org/officeDocument/2006/relationships/hyperlink" Target="https://ra.co/dj/fishgodeep" TargetMode="External"/><Relationship Id="rId193" Type="http://schemas.openxmlformats.org/officeDocument/2006/relationships/hyperlink" Target="https://ra.co/dj/felixleifur" TargetMode="External"/><Relationship Id="rId192" Type="http://schemas.openxmlformats.org/officeDocument/2006/relationships/hyperlink" Target="https://ra.co/dj/felixdickinson" TargetMode="External"/><Relationship Id="rId191" Type="http://schemas.openxmlformats.org/officeDocument/2006/relationships/hyperlink" Target="https://ra.co/dj/fear-e" TargetMode="External"/><Relationship Id="rId187" Type="http://schemas.openxmlformats.org/officeDocument/2006/relationships/hyperlink" Target="https://ra.co/dj/ezekiel" TargetMode="External"/><Relationship Id="rId186" Type="http://schemas.openxmlformats.org/officeDocument/2006/relationships/hyperlink" Target="https://ra.co/dj/evatheotokatou@gmail.com" TargetMode="External"/><Relationship Id="rId185" Type="http://schemas.openxmlformats.org/officeDocument/2006/relationships/hyperlink" Target="https://ra.co/dj/evanmichael" TargetMode="External"/><Relationship Id="rId184" Type="http://schemas.openxmlformats.org/officeDocument/2006/relationships/hyperlink" Target="https://ra.co/dj/eurotate" TargetMode="External"/><Relationship Id="rId189" Type="http://schemas.openxmlformats.org/officeDocument/2006/relationships/hyperlink" Target="https://ra.co/dj/fabriciouy" TargetMode="External"/><Relationship Id="rId188" Type="http://schemas.openxmlformats.org/officeDocument/2006/relationships/hyperlink" Target="https://ra.co/dj/ezequielarias" TargetMode="External"/><Relationship Id="rId183" Type="http://schemas.openxmlformats.org/officeDocument/2006/relationships/hyperlink" Target="https://ra.co/dj/europeancarryall" TargetMode="External"/><Relationship Id="rId182" Type="http://schemas.openxmlformats.org/officeDocument/2006/relationships/hyperlink" Target="https://ra.co/dj/ethnikman" TargetMode="External"/><Relationship Id="rId181" Type="http://schemas.openxmlformats.org/officeDocument/2006/relationships/hyperlink" Target="https://ra.co/dj/etheric" TargetMode="External"/><Relationship Id="rId180" Type="http://schemas.openxmlformats.org/officeDocument/2006/relationships/hyperlink" Target="https://ra.co/dj/etch" TargetMode="External"/><Relationship Id="rId176" Type="http://schemas.openxmlformats.org/officeDocument/2006/relationships/hyperlink" Target="https://ra.co/dj/esa" TargetMode="External"/><Relationship Id="rId175" Type="http://schemas.openxmlformats.org/officeDocument/2006/relationships/hyperlink" Target="https://ra.co/dj/erroretica" TargetMode="External"/><Relationship Id="rId174" Type="http://schemas.openxmlformats.org/officeDocument/2006/relationships/hyperlink" Target="https://ra.co/dj/erellranson" TargetMode="External"/><Relationship Id="rId173" Type="http://schemas.openxmlformats.org/officeDocument/2006/relationships/hyperlink" Target="https://ra.co/dj/enricomantini" TargetMode="External"/><Relationship Id="rId179" Type="http://schemas.openxmlformats.org/officeDocument/2006/relationships/hyperlink" Target="https://ra.co/dj/essoess" TargetMode="External"/><Relationship Id="rId178" Type="http://schemas.openxmlformats.org/officeDocument/2006/relationships/hyperlink" Target="https://ra.co/dj/espaciocielo" TargetMode="External"/><Relationship Id="rId177" Type="http://schemas.openxmlformats.org/officeDocument/2006/relationships/hyperlink" Target="https://ra.co/dj/esoteric" TargetMode="External"/><Relationship Id="rId1910" Type="http://schemas.openxmlformats.org/officeDocument/2006/relationships/hyperlink" Target="https://ra.co/dj/bleid" TargetMode="External"/><Relationship Id="rId1911" Type="http://schemas.openxmlformats.org/officeDocument/2006/relationships/hyperlink" Target="https://ra.co/dj/dondiablo" TargetMode="External"/><Relationship Id="rId1912" Type="http://schemas.openxmlformats.org/officeDocument/2006/relationships/hyperlink" Target="https://ra.co/dj/eddiehalliwell" TargetMode="External"/><Relationship Id="rId1913" Type="http://schemas.openxmlformats.org/officeDocument/2006/relationships/hyperlink" Target="http://free.com/" TargetMode="External"/><Relationship Id="rId1914" Type="http://schemas.openxmlformats.org/officeDocument/2006/relationships/hyperlink" Target="https://ra.co/dj/lns" TargetMode="External"/><Relationship Id="rId1915" Type="http://schemas.openxmlformats.org/officeDocument/2006/relationships/hyperlink" Target="https://ra.co/dj/motorcitydrumensemble" TargetMode="External"/><Relationship Id="rId1916" Type="http://schemas.openxmlformats.org/officeDocument/2006/relationships/hyperlink" Target="https://ra.co/dj/offaiah" TargetMode="External"/><Relationship Id="rId1917" Type="http://schemas.openxmlformats.org/officeDocument/2006/relationships/hyperlink" Target="https://ra.co/dj/rone" TargetMode="External"/><Relationship Id="rId1918" Type="http://schemas.openxmlformats.org/officeDocument/2006/relationships/hyperlink" Target="https://ra.co/dj/solardo" TargetMode="External"/><Relationship Id="rId1919" Type="http://schemas.openxmlformats.org/officeDocument/2006/relationships/hyperlink" Target="https://www.facebook.com/joshbakerdj" TargetMode="External"/><Relationship Id="rId1900" Type="http://schemas.openxmlformats.org/officeDocument/2006/relationships/hyperlink" Target="https://ra.co/dj/etherealfuture" TargetMode="External"/><Relationship Id="rId1901" Type="http://schemas.openxmlformats.org/officeDocument/2006/relationships/hyperlink" Target="https://ra.co/dj/zakir" TargetMode="External"/><Relationship Id="rId1902" Type="http://schemas.openxmlformats.org/officeDocument/2006/relationships/hyperlink" Target="mailto:zlatan.muslic89@gmail.com" TargetMode="External"/><Relationship Id="rId1903" Type="http://schemas.openxmlformats.org/officeDocument/2006/relationships/hyperlink" Target="https://www.deejay.de/zlatnichi" TargetMode="External"/><Relationship Id="rId1904" Type="http://schemas.openxmlformats.org/officeDocument/2006/relationships/hyperlink" Target="https://ra.co/dj/sci-fact" TargetMode="External"/><Relationship Id="rId1905" Type="http://schemas.openxmlformats.org/officeDocument/2006/relationships/hyperlink" Target="https://ra.co/dj/djedjotronic" TargetMode="External"/><Relationship Id="rId1906" Type="http://schemas.openxmlformats.org/officeDocument/2006/relationships/hyperlink" Target="https://ra.co/dj/ironcurtis" TargetMode="External"/><Relationship Id="rId1907" Type="http://schemas.openxmlformats.org/officeDocument/2006/relationships/hyperlink" Target="https://ra.co/dj/arminvanbuuren" TargetMode="External"/><Relationship Id="rId1908" Type="http://schemas.openxmlformats.org/officeDocument/2006/relationships/hyperlink" Target="https://ra.co/dj/artbat" TargetMode="External"/><Relationship Id="rId1909" Type="http://schemas.openxmlformats.org/officeDocument/2006/relationships/hyperlink" Target="https://ra.co/dj/bensterling" TargetMode="External"/><Relationship Id="rId198" Type="http://schemas.openxmlformats.org/officeDocument/2006/relationships/hyperlink" Target="https://ra.co/dj/forestswords" TargetMode="External"/><Relationship Id="rId197" Type="http://schemas.openxmlformats.org/officeDocument/2006/relationships/hyperlink" Target="https://ra.co/dj/forastero" TargetMode="External"/><Relationship Id="rId196" Type="http://schemas.openxmlformats.org/officeDocument/2006/relationships/hyperlink" Target="https://ra.co/dj/flordking" TargetMode="External"/><Relationship Id="rId195" Type="http://schemas.openxmlformats.org/officeDocument/2006/relationships/hyperlink" Target="https://ra.co/dj/fleurshore" TargetMode="External"/><Relationship Id="rId199" Type="http://schemas.openxmlformats.org/officeDocument/2006/relationships/hyperlink" Target="https://ra.co/dj/formix" TargetMode="External"/><Relationship Id="rId150" Type="http://schemas.openxmlformats.org/officeDocument/2006/relationships/hyperlink" Target="https://ra.co/dj/djassault" TargetMode="External"/><Relationship Id="rId149" Type="http://schemas.openxmlformats.org/officeDocument/2006/relationships/hyperlink" Target="https://ra.co/dj/djaptone" TargetMode="External"/><Relationship Id="rId148" Type="http://schemas.openxmlformats.org/officeDocument/2006/relationships/hyperlink" Target="https://ra.co/dj/djapoena" TargetMode="External"/><Relationship Id="rId1090" Type="http://schemas.openxmlformats.org/officeDocument/2006/relationships/hyperlink" Target="https://ra.co/dj/elisaelisa" TargetMode="External"/><Relationship Id="rId1091" Type="http://schemas.openxmlformats.org/officeDocument/2006/relationships/hyperlink" Target="https://www.facebook.com/elizarosemusic" TargetMode="External"/><Relationship Id="rId1092" Type="http://schemas.openxmlformats.org/officeDocument/2006/relationships/hyperlink" Target="https://ra.co/dj/elladevuono" TargetMode="External"/><Relationship Id="rId1093" Type="http://schemas.openxmlformats.org/officeDocument/2006/relationships/hyperlink" Target="https://ra.co/dj/ellenallien" TargetMode="External"/><Relationship Id="rId1094" Type="http://schemas.openxmlformats.org/officeDocument/2006/relationships/hyperlink" Target="https://ra.co/dj/elliottlion" TargetMode="External"/><Relationship Id="rId143" Type="http://schemas.openxmlformats.org/officeDocument/2006/relationships/hyperlink" Target="https://ra.co/dj/dimitrimonev" TargetMode="External"/><Relationship Id="rId1095" Type="http://schemas.openxmlformats.org/officeDocument/2006/relationships/hyperlink" Target="https://ra.co/dj/keano" TargetMode="External"/><Relationship Id="rId142" Type="http://schemas.openxmlformats.org/officeDocument/2006/relationships/hyperlink" Target="https://ra.co/dj/denguedenguedengue" TargetMode="External"/><Relationship Id="rId1096" Type="http://schemas.openxmlformats.org/officeDocument/2006/relationships/hyperlink" Target="https://ra.co/dj/robbelleville" TargetMode="External"/><Relationship Id="rId141" Type="http://schemas.openxmlformats.org/officeDocument/2006/relationships/hyperlink" Target="https://ra.co/dj/demonodrome" TargetMode="External"/><Relationship Id="rId1097" Type="http://schemas.openxmlformats.org/officeDocument/2006/relationships/hyperlink" Target="https://www.facebook.com/lezandlez/" TargetMode="External"/><Relationship Id="rId140" Type="http://schemas.openxmlformats.org/officeDocument/2006/relationships/hyperlink" Target="https://ra.co/dj/deepexplorer" TargetMode="External"/><Relationship Id="rId1098" Type="http://schemas.openxmlformats.org/officeDocument/2006/relationships/hyperlink" Target="https://ra.co/dj/emanuelsatie" TargetMode="External"/><Relationship Id="rId147" Type="http://schemas.openxmlformats.org/officeDocument/2006/relationships/hyperlink" Target="https://ra.co/dj/djaakmael" TargetMode="External"/><Relationship Id="rId1099" Type="http://schemas.openxmlformats.org/officeDocument/2006/relationships/hyperlink" Target="https://ra.co/dj/emmeran" TargetMode="External"/><Relationship Id="rId146" Type="http://schemas.openxmlformats.org/officeDocument/2006/relationships/hyperlink" Target="https://ra.co/dj/djaakmael" TargetMode="External"/><Relationship Id="rId145" Type="http://schemas.openxmlformats.org/officeDocument/2006/relationships/hyperlink" Target="https://ra.co/dj/dizwashington" TargetMode="External"/><Relationship Id="rId144" Type="http://schemas.openxmlformats.org/officeDocument/2006/relationships/hyperlink" Target="https://ra.co/dj/discodromo" TargetMode="External"/><Relationship Id="rId139" Type="http://schemas.openxmlformats.org/officeDocument/2006/relationships/hyperlink" Target="https://ra.co/dj/deepblak" TargetMode="External"/><Relationship Id="rId138" Type="http://schemas.openxmlformats.org/officeDocument/2006/relationships/hyperlink" Target="https://ra.co/dj/deepaksharma" TargetMode="External"/><Relationship Id="rId137" Type="http://schemas.openxmlformats.org/officeDocument/2006/relationships/hyperlink" Target="https://ra.co/dj/dede@risebln.com" TargetMode="External"/><Relationship Id="rId1080" Type="http://schemas.openxmlformats.org/officeDocument/2006/relationships/hyperlink" Target="https://www.facebook.com/BearTrax1" TargetMode="External"/><Relationship Id="rId1081" Type="http://schemas.openxmlformats.org/officeDocument/2006/relationships/hyperlink" Target="https://ra.co/dj/ejeca" TargetMode="External"/><Relationship Id="rId1082" Type="http://schemas.openxmlformats.org/officeDocument/2006/relationships/hyperlink" Target="https://ra.co/dj/soulfeed" TargetMode="External"/><Relationship Id="rId1083" Type="http://schemas.openxmlformats.org/officeDocument/2006/relationships/hyperlink" Target="https://ra.co/dj/eliabutbul" TargetMode="External"/><Relationship Id="rId132" Type="http://schemas.openxmlformats.org/officeDocument/2006/relationships/hyperlink" Target="https://ra.co/dj/dark0" TargetMode="External"/><Relationship Id="rId1084" Type="http://schemas.openxmlformats.org/officeDocument/2006/relationships/hyperlink" Target="https://ra.co/dj/elibrown" TargetMode="External"/><Relationship Id="rId131" Type="http://schemas.openxmlformats.org/officeDocument/2006/relationships/hyperlink" Target="https://ra.co/dj/dariodea" TargetMode="External"/><Relationship Id="rId1085" Type="http://schemas.openxmlformats.org/officeDocument/2006/relationships/hyperlink" Target="https://ra.co/dj/elibrown" TargetMode="External"/><Relationship Id="rId130" Type="http://schemas.openxmlformats.org/officeDocument/2006/relationships/hyperlink" Target="https://ra.co/dj/dariakolosova" TargetMode="External"/><Relationship Id="rId1086" Type="http://schemas.openxmlformats.org/officeDocument/2006/relationships/hyperlink" Target="https://ra.co/dj/eliacordaro" TargetMode="External"/><Relationship Id="rId1087" Type="http://schemas.openxmlformats.org/officeDocument/2006/relationships/hyperlink" Target="https://ra.co/dj/elias" TargetMode="External"/><Relationship Id="rId136" Type="http://schemas.openxmlformats.org/officeDocument/2006/relationships/hyperlink" Target="https://ra.co/dj/dawnbryan" TargetMode="External"/><Relationship Id="rId1088" Type="http://schemas.openxmlformats.org/officeDocument/2006/relationships/hyperlink" Target="https://www.facebook.com/ElijahSomethingAus/" TargetMode="External"/><Relationship Id="rId135" Type="http://schemas.openxmlformats.org/officeDocument/2006/relationships/hyperlink" Target="https://ra.co/dj/dawnagain" TargetMode="External"/><Relationship Id="rId1089" Type="http://schemas.openxmlformats.org/officeDocument/2006/relationships/hyperlink" Target="https://ra.co/dj/soela" TargetMode="External"/><Relationship Id="rId134" Type="http://schemas.openxmlformats.org/officeDocument/2006/relationships/hyperlink" Target="https://ra.co/dj/davidmoran" TargetMode="External"/><Relationship Id="rId133" Type="http://schemas.openxmlformats.org/officeDocument/2006/relationships/hyperlink" Target="https://ra.co/dj/davidberrie" TargetMode="External"/><Relationship Id="rId172" Type="http://schemas.openxmlformats.org/officeDocument/2006/relationships/hyperlink" Target="https://ra.co/dj/enricomantini" TargetMode="External"/><Relationship Id="rId171" Type="http://schemas.openxmlformats.org/officeDocument/2006/relationships/hyperlink" Target="https://ra.co/dj/elkka" TargetMode="External"/><Relationship Id="rId170" Type="http://schemas.openxmlformats.org/officeDocument/2006/relationships/hyperlink" Target="https://ra.co/dj/elieskobar" TargetMode="External"/><Relationship Id="rId165" Type="http://schemas.openxmlformats.org/officeDocument/2006/relationships/hyperlink" Target="https://ra.co/dj/edavd" TargetMode="External"/><Relationship Id="rId164" Type="http://schemas.openxmlformats.org/officeDocument/2006/relationships/hyperlink" Target="https://ra.co/dj/eatseverything" TargetMode="External"/><Relationship Id="rId163" Type="http://schemas.openxmlformats.org/officeDocument/2006/relationships/hyperlink" Target="https://ra.co/dj/dyedsoundoromgmail" TargetMode="External"/><Relationship Id="rId162" Type="http://schemas.openxmlformats.org/officeDocument/2006/relationships/hyperlink" Target="https://ra.co/dj/doppelate" TargetMode="External"/><Relationship Id="rId169" Type="http://schemas.openxmlformats.org/officeDocument/2006/relationships/hyperlink" Target="https://ra.co/dj/eliassternin" TargetMode="External"/><Relationship Id="rId168" Type="http://schemas.openxmlformats.org/officeDocument/2006/relationships/hyperlink" Target="https://ra.co/dj/elfenbergelfenberg" TargetMode="External"/><Relationship Id="rId167" Type="http://schemas.openxmlformats.org/officeDocument/2006/relationships/hyperlink" Target="https://ra.co/dj/editedarts" TargetMode="External"/><Relationship Id="rId166" Type="http://schemas.openxmlformats.org/officeDocument/2006/relationships/hyperlink" Target="https://ra.co/dj/eddiefowlkes" TargetMode="External"/><Relationship Id="rId161" Type="http://schemas.openxmlformats.org/officeDocument/2006/relationships/hyperlink" Target="https://ra.co/dj/doozycult" TargetMode="External"/><Relationship Id="rId160" Type="http://schemas.openxmlformats.org/officeDocument/2006/relationships/hyperlink" Target="https://ra.co/dj/docdaneeka" TargetMode="External"/><Relationship Id="rId159" Type="http://schemas.openxmlformats.org/officeDocument/2006/relationships/hyperlink" Target="https://ra.co/dj/dk" TargetMode="External"/><Relationship Id="rId154" Type="http://schemas.openxmlformats.org/officeDocument/2006/relationships/hyperlink" Target="https://ra.co/dj/djjock" TargetMode="External"/><Relationship Id="rId153" Type="http://schemas.openxmlformats.org/officeDocument/2006/relationships/hyperlink" Target="https://ra.co/dj/djheather" TargetMode="External"/><Relationship Id="rId152" Type="http://schemas.openxmlformats.org/officeDocument/2006/relationships/hyperlink" Target="https://ra.co/dj/djcj" TargetMode="External"/><Relationship Id="rId151" Type="http://schemas.openxmlformats.org/officeDocument/2006/relationships/hyperlink" Target="https://ra.co/dj/djbwin" TargetMode="External"/><Relationship Id="rId158" Type="http://schemas.openxmlformats.org/officeDocument/2006/relationships/hyperlink" Target="https://ra.co/dj/djspinna" TargetMode="External"/><Relationship Id="rId157" Type="http://schemas.openxmlformats.org/officeDocument/2006/relationships/hyperlink" Target="https://ra.co/dj/djmalice@gmail.com" TargetMode="External"/><Relationship Id="rId156" Type="http://schemas.openxmlformats.org/officeDocument/2006/relationships/hyperlink" Target="https://ra.co/dj/djm3" TargetMode="External"/><Relationship Id="rId155" Type="http://schemas.openxmlformats.org/officeDocument/2006/relationships/hyperlink" Target="https://ra.co/dj/djkushboogie" TargetMode="External"/><Relationship Id="rId1972" Type="http://schemas.openxmlformats.org/officeDocument/2006/relationships/hyperlink" Target="https://ra.co/dj/idrissd" TargetMode="External"/><Relationship Id="rId1973" Type="http://schemas.openxmlformats.org/officeDocument/2006/relationships/hyperlink" Target="https://ra.co/dj/intergalacticgary" TargetMode="External"/><Relationship Id="rId2820" Type="http://schemas.openxmlformats.org/officeDocument/2006/relationships/hyperlink" Target="https://www.facebook.com/cherrymoontrax" TargetMode="External"/><Relationship Id="rId1974" Type="http://schemas.openxmlformats.org/officeDocument/2006/relationships/hyperlink" Target="https://ra.co/dj/jamesblake" TargetMode="External"/><Relationship Id="rId2821" Type="http://schemas.openxmlformats.org/officeDocument/2006/relationships/hyperlink" Target="https://www.facebook.com/christinebenzmusic" TargetMode="External"/><Relationship Id="rId1975" Type="http://schemas.openxmlformats.org/officeDocument/2006/relationships/hyperlink" Target="https://ra.co/dj/jeroensearch" TargetMode="External"/><Relationship Id="rId2822" Type="http://schemas.openxmlformats.org/officeDocument/2006/relationships/hyperlink" Target="https://www.facebook.com/eagervision" TargetMode="External"/><Relationship Id="rId1976" Type="http://schemas.openxmlformats.org/officeDocument/2006/relationships/hyperlink" Target="https://ra.co/dj/jessecalosso" TargetMode="External"/><Relationship Id="rId2823" Type="http://schemas.openxmlformats.org/officeDocument/2006/relationships/hyperlink" Target="https://www.facebook.com/frogdogchic/" TargetMode="External"/><Relationship Id="rId1977" Type="http://schemas.openxmlformats.org/officeDocument/2006/relationships/hyperlink" Target="https://ra.co/dj/joakim" TargetMode="External"/><Relationship Id="rId2824" Type="http://schemas.openxmlformats.org/officeDocument/2006/relationships/hyperlink" Target="https://www.facebook.com/grainysounds/" TargetMode="External"/><Relationship Id="rId1978" Type="http://schemas.openxmlformats.org/officeDocument/2006/relationships/hyperlink" Target="https://ra.co/dj/joeydaniel" TargetMode="External"/><Relationship Id="rId2825" Type="http://schemas.openxmlformats.org/officeDocument/2006/relationships/hyperlink" Target="https://www.facebook.com/Interstate-595134607300190/" TargetMode="External"/><Relationship Id="rId1979" Type="http://schemas.openxmlformats.org/officeDocument/2006/relationships/hyperlink" Target="https://ra.co/dj/johndaly" TargetMode="External"/><Relationship Id="rId2826" Type="http://schemas.openxmlformats.org/officeDocument/2006/relationships/hyperlink" Target="https://www.facebook.com/komponente.ua" TargetMode="External"/><Relationship Id="rId2827" Type="http://schemas.openxmlformats.org/officeDocument/2006/relationships/hyperlink" Target="https://www.facebook.com/lescalerecordings/" TargetMode="External"/><Relationship Id="rId2828" Type="http://schemas.openxmlformats.org/officeDocument/2006/relationships/hyperlink" Target="https://www.facebook.com/mooblabel" TargetMode="External"/><Relationship Id="rId2829" Type="http://schemas.openxmlformats.org/officeDocument/2006/relationships/hyperlink" Target="https://www.facebook.com/nicolasduvoisinmusic" TargetMode="External"/><Relationship Id="rId1970" Type="http://schemas.openxmlformats.org/officeDocument/2006/relationships/hyperlink" Target="https://ra.co/dj/helenahauff" TargetMode="External"/><Relationship Id="rId1971" Type="http://schemas.openxmlformats.org/officeDocument/2006/relationships/hyperlink" Target="https://ra.co/dj/hifisean" TargetMode="External"/><Relationship Id="rId1961" Type="http://schemas.openxmlformats.org/officeDocument/2006/relationships/hyperlink" Target="https://ra.co/dj/djtlr" TargetMode="External"/><Relationship Id="rId1962" Type="http://schemas.openxmlformats.org/officeDocument/2006/relationships/hyperlink" Target="https://ra.co/dj/dubfire" TargetMode="External"/><Relationship Id="rId1963" Type="http://schemas.openxmlformats.org/officeDocument/2006/relationships/hyperlink" Target="https://ra.co/dj/elysiacrampton" TargetMode="External"/><Relationship Id="rId2810" Type="http://schemas.openxmlformats.org/officeDocument/2006/relationships/hyperlink" Target="mailto:mount.ravers@gmail.com" TargetMode="External"/><Relationship Id="rId1964" Type="http://schemas.openxmlformats.org/officeDocument/2006/relationships/hyperlink" Target="https://ra.co/dj/factoryfloor" TargetMode="External"/><Relationship Id="rId2811" Type="http://schemas.openxmlformats.org/officeDocument/2006/relationships/hyperlink" Target="https://soundcloud.com/slothboogie/sb-premiere-mt-rave-temple-iii-slowceity" TargetMode="External"/><Relationship Id="rId1965" Type="http://schemas.openxmlformats.org/officeDocument/2006/relationships/hyperlink" Target="https://ra.co/dj/galcherlustwerk" TargetMode="External"/><Relationship Id="rId2812" Type="http://schemas.openxmlformats.org/officeDocument/2006/relationships/hyperlink" Target="mailto:tchspprtrecordinngs@gmail.com" TargetMode="External"/><Relationship Id="rId1966" Type="http://schemas.openxmlformats.org/officeDocument/2006/relationships/hyperlink" Target="https://ra.co/dj/gorgoncity" TargetMode="External"/><Relationship Id="rId2813" Type="http://schemas.openxmlformats.org/officeDocument/2006/relationships/hyperlink" Target="https://soundcloud.com/slothboogie/slothboogie-guestmix-208-tech-support" TargetMode="External"/><Relationship Id="rId1967" Type="http://schemas.openxmlformats.org/officeDocument/2006/relationships/hyperlink" Target="https://ra.co/dj/gregbrockmann" TargetMode="External"/><Relationship Id="rId2814" Type="http://schemas.openxmlformats.org/officeDocument/2006/relationships/hyperlink" Target="mailto:denzeltn@gmail.com" TargetMode="External"/><Relationship Id="rId1968" Type="http://schemas.openxmlformats.org/officeDocument/2006/relationships/hyperlink" Target="https://ra.co/dj/guyj" TargetMode="External"/><Relationship Id="rId2815" Type="http://schemas.openxmlformats.org/officeDocument/2006/relationships/hyperlink" Target="https://soundcloud.com/t-ens/umu-clip?fbclid=IwAR0yUo6Wya-id36Wd433JpkWyio_ET_NK_osijR2tbOy4aGK3ZLnw-nDk5g" TargetMode="External"/><Relationship Id="rId1969" Type="http://schemas.openxmlformats.org/officeDocument/2006/relationships/hyperlink" Target="https://ra.co/dj/guymantzur" TargetMode="External"/><Relationship Id="rId2816" Type="http://schemas.openxmlformats.org/officeDocument/2006/relationships/hyperlink" Target="https://www.facebook.com/adultfictionaf" TargetMode="External"/><Relationship Id="rId2817" Type="http://schemas.openxmlformats.org/officeDocument/2006/relationships/hyperlink" Target="https://www.facebook.com/affixrecordings/" TargetMode="External"/><Relationship Id="rId2818" Type="http://schemas.openxmlformats.org/officeDocument/2006/relationships/hyperlink" Target="https://www.facebook.com/Al.MaRecordingIta/?__xts__%5B0%5D=68.ARBxgv2loG9hx917ztm6vBsRm7e4YCG7n3y5bvHMqmtxBOEO6_djkhHF2mtgoJ0SlIjrH_M2DsX6Apif3iJbtd_k16aEXJU09swWZZhP2tdo3p7UiVeQTtIVLtV4EogB8KDjKvC96tSEQS64kTrZogvUoz6cjuKAzkBMon88_IWiDCo9ZOoQNDKUxFyPLq16Aur1s0Sj7nYz_V5yb1XwwQFQzaXYP72YpvI2jzNCVxEVfBswbhmnqss5G-o09T6JgAV5_7tLAbA8mntbcE31ELin5hSvotSZCcv_QWFs0HwRZF0fc7vtnFi1HJk9cM_cHNp6fTeZAdw2CKwYQJUBt-1liA" TargetMode="External"/><Relationship Id="rId2819" Type="http://schemas.openxmlformats.org/officeDocument/2006/relationships/hyperlink" Target="https://www.facebook.com/Al.MaRecordingIta/" TargetMode="External"/><Relationship Id="rId1960" Type="http://schemas.openxmlformats.org/officeDocument/2006/relationships/hyperlink" Target="https://ra.co/dj/djt." TargetMode="External"/><Relationship Id="rId1510" Type="http://schemas.openxmlformats.org/officeDocument/2006/relationships/hyperlink" Target="https://www.facebook.com/wyromusic/" TargetMode="External"/><Relationship Id="rId1994" Type="http://schemas.openxmlformats.org/officeDocument/2006/relationships/hyperlink" Target="https://ra.co/dj/lissarroca" TargetMode="External"/><Relationship Id="rId2841" Type="http://schemas.openxmlformats.org/officeDocument/2006/relationships/hyperlink" Target="https://www.facebook.com/zingiberaudio/" TargetMode="External"/><Relationship Id="rId1511" Type="http://schemas.openxmlformats.org/officeDocument/2006/relationships/hyperlink" Target="https://ra.co/dj/kirillmatveev" TargetMode="External"/><Relationship Id="rId1995" Type="http://schemas.openxmlformats.org/officeDocument/2006/relationships/hyperlink" Target="https://ra.co/dj/luciano" TargetMode="External"/><Relationship Id="rId2842" Type="http://schemas.openxmlformats.org/officeDocument/2006/relationships/hyperlink" Target="https://www.instagram.com/dorothy_s_dream/" TargetMode="External"/><Relationship Id="rId1512" Type="http://schemas.openxmlformats.org/officeDocument/2006/relationships/hyperlink" Target="https://ra.co/dj/greeko" TargetMode="External"/><Relationship Id="rId1996" Type="http://schemas.openxmlformats.org/officeDocument/2006/relationships/hyperlink" Target="https://ra.co/dj/makcim/kristina" TargetMode="External"/><Relationship Id="rId2843" Type="http://schemas.openxmlformats.org/officeDocument/2006/relationships/hyperlink" Target="https://www.instagram.com/technik.ofc/" TargetMode="External"/><Relationship Id="rId1513" Type="http://schemas.openxmlformats.org/officeDocument/2006/relationships/hyperlink" Target="https://ra.co/dj/kledbaken" TargetMode="External"/><Relationship Id="rId1997" Type="http://schemas.openxmlformats.org/officeDocument/2006/relationships/hyperlink" Target="https://ra.co/dj/mannella" TargetMode="External"/><Relationship Id="rId2844" Type="http://schemas.openxmlformats.org/officeDocument/2006/relationships/hyperlink" Target="mailto:booking@lemonjuicerecords.com" TargetMode="External"/><Relationship Id="rId1514" Type="http://schemas.openxmlformats.org/officeDocument/2006/relationships/hyperlink" Target="https://ra.co/dj/knowhat" TargetMode="External"/><Relationship Id="rId1998" Type="http://schemas.openxmlformats.org/officeDocument/2006/relationships/hyperlink" Target="https://ra.co/dj/marcromboy" TargetMode="External"/><Relationship Id="rId2845" Type="http://schemas.openxmlformats.org/officeDocument/2006/relationships/hyperlink" Target="https://ra.co/dj/electronicleatherette" TargetMode="External"/><Relationship Id="rId1515" Type="http://schemas.openxmlformats.org/officeDocument/2006/relationships/hyperlink" Target="https://ra.co/dj/koljagerstenberg" TargetMode="External"/><Relationship Id="rId1999" Type="http://schemas.openxmlformats.org/officeDocument/2006/relationships/hyperlink" Target="https://ra.co/dj/markreeve" TargetMode="External"/><Relationship Id="rId2846" Type="http://schemas.openxmlformats.org/officeDocument/2006/relationships/hyperlink" Target="https://ra.co/dj/m5" TargetMode="External"/><Relationship Id="rId1516" Type="http://schemas.openxmlformats.org/officeDocument/2006/relationships/hyperlink" Target="https://ra.co/dj/mele" TargetMode="External"/><Relationship Id="rId2847" Type="http://schemas.openxmlformats.org/officeDocument/2006/relationships/hyperlink" Target="https://ra.co/dj/nebulae" TargetMode="External"/><Relationship Id="rId1517" Type="http://schemas.openxmlformats.org/officeDocument/2006/relationships/hyperlink" Target="https://ra.co/dj/krsslct" TargetMode="External"/><Relationship Id="rId2848" Type="http://schemas.openxmlformats.org/officeDocument/2006/relationships/hyperlink" Target="https://ra.co/dj/quayola" TargetMode="External"/><Relationship Id="rId1518" Type="http://schemas.openxmlformats.org/officeDocument/2006/relationships/hyperlink" Target="https://www.facebook.com/pg/lorik.ofc/about/?ref=page_internal" TargetMode="External"/><Relationship Id="rId2849" Type="http://schemas.openxmlformats.org/officeDocument/2006/relationships/hyperlink" Target="https://ra.co/dj/unnamedrec" TargetMode="External"/><Relationship Id="rId1519" Type="http://schemas.openxmlformats.org/officeDocument/2006/relationships/hyperlink" Target="https://ra.co/dj/lailam" TargetMode="External"/><Relationship Id="rId1990" Type="http://schemas.openxmlformats.org/officeDocument/2006/relationships/hyperlink" Target="https://ra.co/dj/laurenlane" TargetMode="External"/><Relationship Id="rId1991" Type="http://schemas.openxmlformats.org/officeDocument/2006/relationships/hyperlink" Target="https://ra.co/dj/lawrenceledoux" TargetMode="External"/><Relationship Id="rId1992" Type="http://schemas.openxmlformats.org/officeDocument/2006/relationships/hyperlink" Target="https://ra.co/dj/lazarehoche" TargetMode="External"/><Relationship Id="rId1993" Type="http://schemas.openxmlformats.org/officeDocument/2006/relationships/hyperlink" Target="https://ra.co/dj/leecurtiss" TargetMode="External"/><Relationship Id="rId2840" Type="http://schemas.openxmlformats.org/officeDocument/2006/relationships/hyperlink" Target="https://www.facebook.com/venumlab/" TargetMode="External"/><Relationship Id="rId1983" Type="http://schemas.openxmlformats.org/officeDocument/2006/relationships/hyperlink" Target="https://ra.co/dj/kaspermarott" TargetMode="External"/><Relationship Id="rId2830" Type="http://schemas.openxmlformats.org/officeDocument/2006/relationships/hyperlink" Target="https://www.facebook.com/persuol/" TargetMode="External"/><Relationship Id="rId1500" Type="http://schemas.openxmlformats.org/officeDocument/2006/relationships/hyperlink" Target="https://ra.co/dj/keitasano" TargetMode="External"/><Relationship Id="rId1984" Type="http://schemas.openxmlformats.org/officeDocument/2006/relationships/hyperlink" Target="https://ra.co/dj/katemiller" TargetMode="External"/><Relationship Id="rId2831" Type="http://schemas.openxmlformats.org/officeDocument/2006/relationships/hyperlink" Target="https://www.facebook.com/pg/LacunaRecordings/about/?ref=page_internal" TargetMode="External"/><Relationship Id="rId1501" Type="http://schemas.openxmlformats.org/officeDocument/2006/relationships/hyperlink" Target="https://ra.co/dj/keithlorraine" TargetMode="External"/><Relationship Id="rId1985" Type="http://schemas.openxmlformats.org/officeDocument/2006/relationships/hyperlink" Target="https://ra.co/dj/keithcarnal" TargetMode="External"/><Relationship Id="rId2832" Type="http://schemas.openxmlformats.org/officeDocument/2006/relationships/hyperlink" Target="https://www.facebook.com/RealGangIbiza" TargetMode="External"/><Relationship Id="rId1502" Type="http://schemas.openxmlformats.org/officeDocument/2006/relationships/hyperlink" Target="https://ra.co/dj/tibasko" TargetMode="External"/><Relationship Id="rId1986" Type="http://schemas.openxmlformats.org/officeDocument/2006/relationships/hyperlink" Target="https://ra.co/dj/kevinknapp" TargetMode="External"/><Relationship Id="rId2833" Type="http://schemas.openxmlformats.org/officeDocument/2006/relationships/hyperlink" Target="https://www.facebook.com/room323music/" TargetMode="External"/><Relationship Id="rId1503" Type="http://schemas.openxmlformats.org/officeDocument/2006/relationships/hyperlink" Target="https://ra.co/dj/kettama" TargetMode="External"/><Relationship Id="rId1987" Type="http://schemas.openxmlformats.org/officeDocument/2006/relationships/hyperlink" Target="http://subotage.com/" TargetMode="External"/><Relationship Id="rId2834" Type="http://schemas.openxmlformats.org/officeDocument/2006/relationships/hyperlink" Target="https://www.facebook.com/ryanresso" TargetMode="External"/><Relationship Id="rId1504" Type="http://schemas.openxmlformats.org/officeDocument/2006/relationships/hyperlink" Target="https://ra.co/dj/alexvirgo" TargetMode="External"/><Relationship Id="rId1988" Type="http://schemas.openxmlformats.org/officeDocument/2006/relationships/hyperlink" Target="https://ra.co/dj/kyodai" TargetMode="External"/><Relationship Id="rId2835" Type="http://schemas.openxmlformats.org/officeDocument/2006/relationships/hyperlink" Target="https://www.facebook.com/simplethingsrecords/" TargetMode="External"/><Relationship Id="rId1505" Type="http://schemas.openxmlformats.org/officeDocument/2006/relationships/hyperlink" Target="https://ra.co/dj/kevindevries" TargetMode="External"/><Relationship Id="rId1989" Type="http://schemas.openxmlformats.org/officeDocument/2006/relationships/hyperlink" Target="https://ra.co/dj/laurenlane" TargetMode="External"/><Relationship Id="rId2836" Type="http://schemas.openxmlformats.org/officeDocument/2006/relationships/hyperlink" Target="https://www.facebook.com/spclnch/" TargetMode="External"/><Relationship Id="rId1506" Type="http://schemas.openxmlformats.org/officeDocument/2006/relationships/hyperlink" Target="mailto:hello@budakid.com" TargetMode="External"/><Relationship Id="rId2837" Type="http://schemas.openxmlformats.org/officeDocument/2006/relationships/hyperlink" Target="https://www.facebook.com/SteppinMotionRecords/" TargetMode="External"/><Relationship Id="rId1507" Type="http://schemas.openxmlformats.org/officeDocument/2006/relationships/hyperlink" Target="https://www.residentadvisor.net/dj/kevindevries" TargetMode="External"/><Relationship Id="rId2838" Type="http://schemas.openxmlformats.org/officeDocument/2006/relationships/hyperlink" Target="https://www.facebook.com/thealteredhours/" TargetMode="External"/><Relationship Id="rId1508" Type="http://schemas.openxmlformats.org/officeDocument/2006/relationships/hyperlink" Target="https://www.facebook.com/markmichaelmusic" TargetMode="External"/><Relationship Id="rId2839" Type="http://schemas.openxmlformats.org/officeDocument/2006/relationships/hyperlink" Target="https://www.facebook.com/Uncannymusiclabel/" TargetMode="External"/><Relationship Id="rId1509" Type="http://schemas.openxmlformats.org/officeDocument/2006/relationships/hyperlink" Target="https://ra.co/dj/kieranapter" TargetMode="External"/><Relationship Id="rId1980" Type="http://schemas.openxmlformats.org/officeDocument/2006/relationships/hyperlink" Target="https://ra.co/dj/jorel" TargetMode="External"/><Relationship Id="rId1981" Type="http://schemas.openxmlformats.org/officeDocument/2006/relationships/hyperlink" Target="https://ra.co/dj/juanatkins" TargetMode="External"/><Relationship Id="rId1982" Type="http://schemas.openxmlformats.org/officeDocument/2006/relationships/hyperlink" Target="https://ra.co/dj/juanmaclean" TargetMode="External"/><Relationship Id="rId1930" Type="http://schemas.openxmlformats.org/officeDocument/2006/relationships/hyperlink" Target="https://ra.co/dj/rnraa" TargetMode="External"/><Relationship Id="rId1931" Type="http://schemas.openxmlformats.org/officeDocument/2006/relationships/hyperlink" Target="https://ra.co/dj/shed" TargetMode="External"/><Relationship Id="rId1932" Type="http://schemas.openxmlformats.org/officeDocument/2006/relationships/hyperlink" Target="https://ra.co/dj/taban" TargetMode="External"/><Relationship Id="rId1933" Type="http://schemas.openxmlformats.org/officeDocument/2006/relationships/hyperlink" Target="https://ra.co/dj/technasia" TargetMode="External"/><Relationship Id="rId1934" Type="http://schemas.openxmlformats.org/officeDocument/2006/relationships/hyperlink" Target="https://ra.co/dj/was/is" TargetMode="External"/><Relationship Id="rId1935" Type="http://schemas.openxmlformats.org/officeDocument/2006/relationships/hyperlink" Target="https://ra.co/dj/wegotthiscovered" TargetMode="External"/><Relationship Id="rId1936" Type="http://schemas.openxmlformats.org/officeDocument/2006/relationships/hyperlink" Target="https://ra.co/dj/yovav" TargetMode="External"/><Relationship Id="rId1937" Type="http://schemas.openxmlformats.org/officeDocument/2006/relationships/hyperlink" Target="https://ra.co/dj/zamzam" TargetMode="External"/><Relationship Id="rId1938" Type="http://schemas.openxmlformats.org/officeDocument/2006/relationships/hyperlink" Target="https://ra.co/dj/aertprog" TargetMode="External"/><Relationship Id="rId1939" Type="http://schemas.openxmlformats.org/officeDocument/2006/relationships/hyperlink" Target="https://ra.co/dj/alineraphael" TargetMode="External"/><Relationship Id="rId1920" Type="http://schemas.openxmlformats.org/officeDocument/2006/relationships/hyperlink" Target="https://www.residentadvisor.net/dj/ihatemodels" TargetMode="External"/><Relationship Id="rId1921" Type="http://schemas.openxmlformats.org/officeDocument/2006/relationships/hyperlink" Target="https://www.residentadvisor.net/dj/kolsch" TargetMode="External"/><Relationship Id="rId1922" Type="http://schemas.openxmlformats.org/officeDocument/2006/relationships/hyperlink" Target="https://ra.co/dj/desperatehousevibez" TargetMode="External"/><Relationship Id="rId1923" Type="http://schemas.openxmlformats.org/officeDocument/2006/relationships/hyperlink" Target="https://ra.co/dj/jackbassy" TargetMode="External"/><Relationship Id="rId1924" Type="http://schemas.openxmlformats.org/officeDocument/2006/relationships/hyperlink" Target="https://ra.co/dj/karsaolasar" TargetMode="External"/><Relationship Id="rId1925" Type="http://schemas.openxmlformats.org/officeDocument/2006/relationships/hyperlink" Target="https://ra.co/dj/levibruce" TargetMode="External"/><Relationship Id="rId1926" Type="http://schemas.openxmlformats.org/officeDocument/2006/relationships/hyperlink" Target="https://ra.co/dj/luminaere" TargetMode="External"/><Relationship Id="rId1927" Type="http://schemas.openxmlformats.org/officeDocument/2006/relationships/hyperlink" Target="https://ra.co/dj/r!se" TargetMode="External"/><Relationship Id="rId1928" Type="http://schemas.openxmlformats.org/officeDocument/2006/relationships/hyperlink" Target="https://ra.co/dj/richum" TargetMode="External"/><Relationship Id="rId1929" Type="http://schemas.openxmlformats.org/officeDocument/2006/relationships/hyperlink" Target="https://ra.co/dj/risingsun" TargetMode="External"/><Relationship Id="rId1950" Type="http://schemas.openxmlformats.org/officeDocument/2006/relationships/hyperlink" Target="https://ra.co/dj/busyp" TargetMode="External"/><Relationship Id="rId1951" Type="http://schemas.openxmlformats.org/officeDocument/2006/relationships/hyperlink" Target="https://ra.co/dj/cesarmerveille" TargetMode="External"/><Relationship Id="rId1952" Type="http://schemas.openxmlformats.org/officeDocument/2006/relationships/hyperlink" Target="https://ra.co/dj/christopherrau" TargetMode="External"/><Relationship Id="rId1953" Type="http://schemas.openxmlformats.org/officeDocument/2006/relationships/hyperlink" Target="https://ra.co/dj/chus&amp;ceballos" TargetMode="External"/><Relationship Id="rId2800" Type="http://schemas.openxmlformats.org/officeDocument/2006/relationships/hyperlink" Target="https://ra.co/labels/3234" TargetMode="External"/><Relationship Id="rId1954" Type="http://schemas.openxmlformats.org/officeDocument/2006/relationships/hyperlink" Target="https://ra.co/dj/cinthie" TargetMode="External"/><Relationship Id="rId2801" Type="http://schemas.openxmlformats.org/officeDocument/2006/relationships/hyperlink" Target="https://ra.co/labels/3243" TargetMode="External"/><Relationship Id="rId1955" Type="http://schemas.openxmlformats.org/officeDocument/2006/relationships/hyperlink" Target="https://ra.co/dj/delanosmith" TargetMode="External"/><Relationship Id="rId2802" Type="http://schemas.openxmlformats.org/officeDocument/2006/relationships/hyperlink" Target="https://ra.co/labels/4916" TargetMode="External"/><Relationship Id="rId1956" Type="http://schemas.openxmlformats.org/officeDocument/2006/relationships/hyperlink" Target="https://ra.co/dj/derrickcarter" TargetMode="External"/><Relationship Id="rId2803" Type="http://schemas.openxmlformats.org/officeDocument/2006/relationships/hyperlink" Target="https://ra.co/labels/9918" TargetMode="External"/><Relationship Id="rId1957" Type="http://schemas.openxmlformats.org/officeDocument/2006/relationships/hyperlink" Target="https://ra.co/dj/djebali" TargetMode="External"/><Relationship Id="rId2804" Type="http://schemas.openxmlformats.org/officeDocument/2006/relationships/hyperlink" Target="https://soundcloud.com/ancestralancientalphabet" TargetMode="External"/><Relationship Id="rId1958" Type="http://schemas.openxmlformats.org/officeDocument/2006/relationships/hyperlink" Target="https://ra.co/dj/djfettburger" TargetMode="External"/><Relationship Id="rId2805" Type="http://schemas.openxmlformats.org/officeDocument/2006/relationships/hyperlink" Target="mailto:label@artreform.in" TargetMode="External"/><Relationship Id="rId1959" Type="http://schemas.openxmlformats.org/officeDocument/2006/relationships/hyperlink" Target="https://ra.co/dj/djhype" TargetMode="External"/><Relationship Id="rId2806" Type="http://schemas.openxmlformats.org/officeDocument/2006/relationships/hyperlink" Target="https://soundcloud.com/artreform" TargetMode="External"/><Relationship Id="rId2807" Type="http://schemas.openxmlformats.org/officeDocument/2006/relationships/hyperlink" Target="https://soundcloud.com/decay-records" TargetMode="External"/><Relationship Id="rId2808" Type="http://schemas.openxmlformats.org/officeDocument/2006/relationships/hyperlink" Target="mailto:nick@pivrecords.com" TargetMode="External"/><Relationship Id="rId2809" Type="http://schemas.openxmlformats.org/officeDocument/2006/relationships/hyperlink" Target="https://soundcloud.com/djokocologne" TargetMode="External"/><Relationship Id="rId1940" Type="http://schemas.openxmlformats.org/officeDocument/2006/relationships/hyperlink" Target="https://ra.co/dj/alixperez" TargetMode="External"/><Relationship Id="rId1941" Type="http://schemas.openxmlformats.org/officeDocument/2006/relationships/hyperlink" Target="https://ra.co/dj/alvarocabana" TargetMode="External"/><Relationship Id="rId1942" Type="http://schemas.openxmlformats.org/officeDocument/2006/relationships/hyperlink" Target="https://ra.co/dj/anetha" TargetMode="External"/><Relationship Id="rId1943" Type="http://schemas.openxmlformats.org/officeDocument/2006/relationships/hyperlink" Target="https://ra.co/dj/anri" TargetMode="External"/><Relationship Id="rId1944" Type="http://schemas.openxmlformats.org/officeDocument/2006/relationships/hyperlink" Target="https://ra.co/dj/anthea" TargetMode="External"/><Relationship Id="rId1945" Type="http://schemas.openxmlformats.org/officeDocument/2006/relationships/hyperlink" Target="https://ra.co/dj/arif" TargetMode="External"/><Relationship Id="rId1946" Type="http://schemas.openxmlformats.org/officeDocument/2006/relationships/hyperlink" Target="https://ra.co/dj/arpiar" TargetMode="External"/><Relationship Id="rId1947" Type="http://schemas.openxmlformats.org/officeDocument/2006/relationships/hyperlink" Target="https://ra.co/dj/benhoo" TargetMode="External"/><Relationship Id="rId1948" Type="http://schemas.openxmlformats.org/officeDocument/2006/relationships/hyperlink" Target="https://ra.co/dj/bftt" TargetMode="External"/><Relationship Id="rId1949" Type="http://schemas.openxmlformats.org/officeDocument/2006/relationships/hyperlink" Target="https://ra.co/dj/boriswerner" TargetMode="External"/><Relationship Id="rId1576" Type="http://schemas.openxmlformats.org/officeDocument/2006/relationships/hyperlink" Target="https://ra.co/dj/mariuszkryska" TargetMode="External"/><Relationship Id="rId2423" Type="http://schemas.openxmlformats.org/officeDocument/2006/relationships/hyperlink" Target="https://soundcloud.com/iwou19" TargetMode="External"/><Relationship Id="rId1577" Type="http://schemas.openxmlformats.org/officeDocument/2006/relationships/hyperlink" Target="mailto:peshkamusic@gmail.com" TargetMode="External"/><Relationship Id="rId2424" Type="http://schemas.openxmlformats.org/officeDocument/2006/relationships/hyperlink" Target="mailto:velours.records@gmail.com" TargetMode="External"/><Relationship Id="rId1578" Type="http://schemas.openxmlformats.org/officeDocument/2006/relationships/hyperlink" Target="https://soundcloud.com/peshkamusic" TargetMode="External"/><Relationship Id="rId2425" Type="http://schemas.openxmlformats.org/officeDocument/2006/relationships/hyperlink" Target="https://soundcloud.com/slothboogie/sblp001-luvless-big-fudge" TargetMode="External"/><Relationship Id="rId1579" Type="http://schemas.openxmlformats.org/officeDocument/2006/relationships/hyperlink" Target="https://www.facebook.com/Rudosa" TargetMode="External"/><Relationship Id="rId2426" Type="http://schemas.openxmlformats.org/officeDocument/2006/relationships/hyperlink" Target="https://www.facebook.com/breadandbutterecordings/" TargetMode="External"/><Relationship Id="rId2427" Type="http://schemas.openxmlformats.org/officeDocument/2006/relationships/hyperlink" Target="https://www.facebook.com/eternalswoon" TargetMode="External"/><Relationship Id="rId2428" Type="http://schemas.openxmlformats.org/officeDocument/2006/relationships/hyperlink" Target="https://www.facebook.com/HeistRecordings" TargetMode="External"/><Relationship Id="rId2429" Type="http://schemas.openxmlformats.org/officeDocument/2006/relationships/hyperlink" Target="https://www.facebook.com/josefvndt" TargetMode="External"/><Relationship Id="rId509" Type="http://schemas.openxmlformats.org/officeDocument/2006/relationships/hyperlink" Target="https://ra.co/dj/wolfram" TargetMode="External"/><Relationship Id="rId508" Type="http://schemas.openxmlformats.org/officeDocument/2006/relationships/hyperlink" Target="https://ra.co/dj/wilma" TargetMode="External"/><Relationship Id="rId503" Type="http://schemas.openxmlformats.org/officeDocument/2006/relationships/hyperlink" Target="https://ra.co/dj/wasserfall" TargetMode="External"/><Relationship Id="rId987" Type="http://schemas.openxmlformats.org/officeDocument/2006/relationships/hyperlink" Target="https://ra.co/dj/danonly" TargetMode="External"/><Relationship Id="rId502" Type="http://schemas.openxmlformats.org/officeDocument/2006/relationships/hyperlink" Target="https://ra.co/dj/warrenraww" TargetMode="External"/><Relationship Id="rId986" Type="http://schemas.openxmlformats.org/officeDocument/2006/relationships/hyperlink" Target="https://ra.co/dj/danfarserelli" TargetMode="External"/><Relationship Id="rId501" Type="http://schemas.openxmlformats.org/officeDocument/2006/relationships/hyperlink" Target="https://ra.co/dj/voodoosandtaboos" TargetMode="External"/><Relationship Id="rId985" Type="http://schemas.openxmlformats.org/officeDocument/2006/relationships/hyperlink" Target="https://ra.co/dj/damonjee" TargetMode="External"/><Relationship Id="rId500" Type="http://schemas.openxmlformats.org/officeDocument/2006/relationships/hyperlink" Target="https://ra.co/dj/voamclubarchive" TargetMode="External"/><Relationship Id="rId984" Type="http://schemas.openxmlformats.org/officeDocument/2006/relationships/hyperlink" Target="https://ra.co/dj/damonjee" TargetMode="External"/><Relationship Id="rId507" Type="http://schemas.openxmlformats.org/officeDocument/2006/relationships/hyperlink" Target="https://ra.co/dj/willisanne" TargetMode="External"/><Relationship Id="rId506" Type="http://schemas.openxmlformats.org/officeDocument/2006/relationships/hyperlink" Target="https://ra.co/dj/willdimaggio" TargetMode="External"/><Relationship Id="rId505" Type="http://schemas.openxmlformats.org/officeDocument/2006/relationships/hyperlink" Target="https://ra.co/dj/wheelman" TargetMode="External"/><Relationship Id="rId989" Type="http://schemas.openxmlformats.org/officeDocument/2006/relationships/hyperlink" Target="https://ra.co/dj/timeleft" TargetMode="External"/><Relationship Id="rId504" Type="http://schemas.openxmlformats.org/officeDocument/2006/relationships/hyperlink" Target="https://ra.co/dj/weplaywax" TargetMode="External"/><Relationship Id="rId988" Type="http://schemas.openxmlformats.org/officeDocument/2006/relationships/hyperlink" Target="https://ra.co/dj/soulbutton" TargetMode="External"/><Relationship Id="rId1570" Type="http://schemas.openxmlformats.org/officeDocument/2006/relationships/hyperlink" Target="https://ra.co/dj/marennsukie" TargetMode="External"/><Relationship Id="rId1571" Type="http://schemas.openxmlformats.org/officeDocument/2006/relationships/hyperlink" Target="https://ra.co/dj/marianariss" TargetMode="External"/><Relationship Id="rId983" Type="http://schemas.openxmlformats.org/officeDocument/2006/relationships/hyperlink" Target="https://ra.co/dj/keymono/housemasterflash" TargetMode="External"/><Relationship Id="rId1572" Type="http://schemas.openxmlformats.org/officeDocument/2006/relationships/hyperlink" Target="https://www.facebook.com/MarinaKaramarkoMusic" TargetMode="External"/><Relationship Id="rId982" Type="http://schemas.openxmlformats.org/officeDocument/2006/relationships/hyperlink" Target="https://ra.co/dj/damianlazarus" TargetMode="External"/><Relationship Id="rId1573" Type="http://schemas.openxmlformats.org/officeDocument/2006/relationships/hyperlink" Target="https://ra.co/dj/laboratoriotk" TargetMode="External"/><Relationship Id="rId2420" Type="http://schemas.openxmlformats.org/officeDocument/2006/relationships/hyperlink" Target="https://soundcloud.com/bonappetitrecords" TargetMode="External"/><Relationship Id="rId981" Type="http://schemas.openxmlformats.org/officeDocument/2006/relationships/hyperlink" Target="https://ra.co/dj/damianlazarus" TargetMode="External"/><Relationship Id="rId1574" Type="http://schemas.openxmlformats.org/officeDocument/2006/relationships/hyperlink" Target="https://ra.co/dj/mariofischetti" TargetMode="External"/><Relationship Id="rId2421" Type="http://schemas.openxmlformats.org/officeDocument/2006/relationships/hyperlink" Target="https://soundcloud.com/botanicminds" TargetMode="External"/><Relationship Id="rId980" Type="http://schemas.openxmlformats.org/officeDocument/2006/relationships/hyperlink" Target="https://ra.co/dj/dalfie" TargetMode="External"/><Relationship Id="rId1575" Type="http://schemas.openxmlformats.org/officeDocument/2006/relationships/hyperlink" Target="https://ra.co/dj/mariomaroto" TargetMode="External"/><Relationship Id="rId2422" Type="http://schemas.openxmlformats.org/officeDocument/2006/relationships/hyperlink" Target="mailto:iwoucrew@gmail.com" TargetMode="External"/><Relationship Id="rId1565" Type="http://schemas.openxmlformats.org/officeDocument/2006/relationships/hyperlink" Target="https://ra.co/dj/alexbau" TargetMode="External"/><Relationship Id="rId2412" Type="http://schemas.openxmlformats.org/officeDocument/2006/relationships/hyperlink" Target="https://ra.co/labels/17711" TargetMode="External"/><Relationship Id="rId2896" Type="http://schemas.openxmlformats.org/officeDocument/2006/relationships/hyperlink" Target="http://disconnect.li/" TargetMode="External"/><Relationship Id="rId1566" Type="http://schemas.openxmlformats.org/officeDocument/2006/relationships/hyperlink" Target="https://ra.co/dj/marcellomiele" TargetMode="External"/><Relationship Id="rId2413" Type="http://schemas.openxmlformats.org/officeDocument/2006/relationships/hyperlink" Target="https://ra.co/labels/17799" TargetMode="External"/><Relationship Id="rId2897" Type="http://schemas.openxmlformats.org/officeDocument/2006/relationships/hyperlink" Target="https://ra.co/dj/kellyleeowens" TargetMode="External"/><Relationship Id="rId1567" Type="http://schemas.openxmlformats.org/officeDocument/2006/relationships/hyperlink" Target="https://ra.co/dj/sikuri" TargetMode="External"/><Relationship Id="rId2414" Type="http://schemas.openxmlformats.org/officeDocument/2006/relationships/hyperlink" Target="https://ra.co/labels/17921" TargetMode="External"/><Relationship Id="rId2898" Type="http://schemas.openxmlformats.org/officeDocument/2006/relationships/hyperlink" Target="https://ra.co/dj/leevandowski" TargetMode="External"/><Relationship Id="rId1568" Type="http://schemas.openxmlformats.org/officeDocument/2006/relationships/hyperlink" Target="https://ra.co/dj/cellini" TargetMode="External"/><Relationship Id="rId2415" Type="http://schemas.openxmlformats.org/officeDocument/2006/relationships/hyperlink" Target="https://ra.co/labels/18349" TargetMode="External"/><Relationship Id="rId2899" Type="http://schemas.openxmlformats.org/officeDocument/2006/relationships/hyperlink" Target="https://ra.co/dj/licaxxx" TargetMode="External"/><Relationship Id="rId1569" Type="http://schemas.openxmlformats.org/officeDocument/2006/relationships/hyperlink" Target="https://ra.co/dj/mag0" TargetMode="External"/><Relationship Id="rId2416" Type="http://schemas.openxmlformats.org/officeDocument/2006/relationships/hyperlink" Target="https://ra.co/labels/3337" TargetMode="External"/><Relationship Id="rId2417" Type="http://schemas.openxmlformats.org/officeDocument/2006/relationships/hyperlink" Target="https://ra.co/labels/4135" TargetMode="External"/><Relationship Id="rId2418" Type="http://schemas.openxmlformats.org/officeDocument/2006/relationships/hyperlink" Target="https://ra.co/promoters/53183" TargetMode="External"/><Relationship Id="rId2419" Type="http://schemas.openxmlformats.org/officeDocument/2006/relationships/hyperlink" Target="https://ra.co/promoters/78445" TargetMode="External"/><Relationship Id="rId976" Type="http://schemas.openxmlformats.org/officeDocument/2006/relationships/hyperlink" Target="https://ra.co/dj/cuartero" TargetMode="External"/><Relationship Id="rId975" Type="http://schemas.openxmlformats.org/officeDocument/2006/relationships/hyperlink" Target="https://ra.co/dj/cuartero" TargetMode="External"/><Relationship Id="rId974" Type="http://schemas.openxmlformats.org/officeDocument/2006/relationships/hyperlink" Target="https://ra.co/dj/cristiano" TargetMode="External"/><Relationship Id="rId973" Type="http://schemas.openxmlformats.org/officeDocument/2006/relationships/hyperlink" Target="https://ra.co/dj/cristianv.percussion@hotmail.it" TargetMode="External"/><Relationship Id="rId979" Type="http://schemas.openxmlformats.org/officeDocument/2006/relationships/hyperlink" Target="https://ra.co/dj/dalemiddleton" TargetMode="External"/><Relationship Id="rId978" Type="http://schemas.openxmlformats.org/officeDocument/2006/relationships/hyperlink" Target="https://www.facebook.com/RuzeUK" TargetMode="External"/><Relationship Id="rId977" Type="http://schemas.openxmlformats.org/officeDocument/2006/relationships/hyperlink" Target="https://ra.co/dj/cuky" TargetMode="External"/><Relationship Id="rId2890" Type="http://schemas.openxmlformats.org/officeDocument/2006/relationships/hyperlink" Target="https://ra.co/dj/jobdejong" TargetMode="External"/><Relationship Id="rId1560" Type="http://schemas.openxmlformats.org/officeDocument/2006/relationships/hyperlink" Target="https://ra.co/dj/rigopolar" TargetMode="External"/><Relationship Id="rId2891" Type="http://schemas.openxmlformats.org/officeDocument/2006/relationships/hyperlink" Target="https://ra.co/dj/joker" TargetMode="External"/><Relationship Id="rId972" Type="http://schemas.openxmlformats.org/officeDocument/2006/relationships/hyperlink" Target="https://ra.co/dj/cristhianbalcazar" TargetMode="External"/><Relationship Id="rId1561" Type="http://schemas.openxmlformats.org/officeDocument/2006/relationships/hyperlink" Target="https://ra.co/dj/manueldelgiudice" TargetMode="External"/><Relationship Id="rId2892" Type="http://schemas.openxmlformats.org/officeDocument/2006/relationships/hyperlink" Target="https://ra.co/dj/jonhopkins" TargetMode="External"/><Relationship Id="rId971" Type="http://schemas.openxmlformats.org/officeDocument/2006/relationships/hyperlink" Target="https://ra.co/dj/craigsmith" TargetMode="External"/><Relationship Id="rId1562" Type="http://schemas.openxmlformats.org/officeDocument/2006/relationships/hyperlink" Target="https://ra.co/dj/manueltur" TargetMode="External"/><Relationship Id="rId2893" Type="http://schemas.openxmlformats.org/officeDocument/2006/relationships/hyperlink" Target="https://ra.co/dj/juliagovor" TargetMode="External"/><Relationship Id="rId970" Type="http://schemas.openxmlformats.org/officeDocument/2006/relationships/hyperlink" Target="https://ra.co/dj/coyu" TargetMode="External"/><Relationship Id="rId1563" Type="http://schemas.openxmlformats.org/officeDocument/2006/relationships/hyperlink" Target="https://ra.co/dj/skymark" TargetMode="External"/><Relationship Id="rId2410" Type="http://schemas.openxmlformats.org/officeDocument/2006/relationships/hyperlink" Target="https://ra.co/labels/17478" TargetMode="External"/><Relationship Id="rId2894" Type="http://schemas.openxmlformats.org/officeDocument/2006/relationships/hyperlink" Target="https://ra.co/dj/kaspar" TargetMode="External"/><Relationship Id="rId1564" Type="http://schemas.openxmlformats.org/officeDocument/2006/relationships/hyperlink" Target="https://www.facebook.com/marcbraunerofficial" TargetMode="External"/><Relationship Id="rId2411" Type="http://schemas.openxmlformats.org/officeDocument/2006/relationships/hyperlink" Target="https://ra.co/labels/17687" TargetMode="External"/><Relationship Id="rId2895" Type="http://schemas.openxmlformats.org/officeDocument/2006/relationships/hyperlink" Target="https://ra.co/dj/kaytranada" TargetMode="External"/><Relationship Id="rId1114" Type="http://schemas.openxmlformats.org/officeDocument/2006/relationships/hyperlink" Target="https://ra.co/dj/braunbeck" TargetMode="External"/><Relationship Id="rId1598" Type="http://schemas.openxmlformats.org/officeDocument/2006/relationships/hyperlink" Target="https://ra.co/dj/loveoverentropy" TargetMode="External"/><Relationship Id="rId2445" Type="http://schemas.openxmlformats.org/officeDocument/2006/relationships/hyperlink" Target="https://ra.co/dj/anotherlifemusic" TargetMode="External"/><Relationship Id="rId1115" Type="http://schemas.openxmlformats.org/officeDocument/2006/relationships/hyperlink" Target="https://ra.co/dj/brokeone" TargetMode="External"/><Relationship Id="rId1599" Type="http://schemas.openxmlformats.org/officeDocument/2006/relationships/hyperlink" Target="https://ra.co/dj/innersection" TargetMode="External"/><Relationship Id="rId2446" Type="http://schemas.openxmlformats.org/officeDocument/2006/relationships/hyperlink" Target="https://ra.co/dj/apparelwax" TargetMode="External"/><Relationship Id="rId1116" Type="http://schemas.openxmlformats.org/officeDocument/2006/relationships/hyperlink" Target="https://ra.co/dj/fabiobattaglia" TargetMode="External"/><Relationship Id="rId2447" Type="http://schemas.openxmlformats.org/officeDocument/2006/relationships/hyperlink" Target="https://ra.co/dj/benjaminfrohlich" TargetMode="External"/><Relationship Id="rId1117" Type="http://schemas.openxmlformats.org/officeDocument/2006/relationships/hyperlink" Target="https://ra.co/dj/fabiogiunta" TargetMode="External"/><Relationship Id="rId2448" Type="http://schemas.openxmlformats.org/officeDocument/2006/relationships/hyperlink" Target="https://ra.co/dj/bjak" TargetMode="External"/><Relationship Id="rId1118" Type="http://schemas.openxmlformats.org/officeDocument/2006/relationships/hyperlink" Target="https://ra.co/dj/fabricedayan" TargetMode="External"/><Relationship Id="rId2449" Type="http://schemas.openxmlformats.org/officeDocument/2006/relationships/hyperlink" Target="https://ra.co/dj/bjazz@diephuisprodukties.nl" TargetMode="External"/><Relationship Id="rId1119" Type="http://schemas.openxmlformats.org/officeDocument/2006/relationships/hyperlink" Target="https://ra.co/dj/breezeandthesun" TargetMode="External"/><Relationship Id="rId525" Type="http://schemas.openxmlformats.org/officeDocument/2006/relationships/hyperlink" Target="https://soundcloud.com/car-band/tracks" TargetMode="External"/><Relationship Id="rId524" Type="http://schemas.openxmlformats.org/officeDocument/2006/relationships/hyperlink" Target="https://soundcloud.com/call-super/tracks" TargetMode="External"/><Relationship Id="rId523" Type="http://schemas.openxmlformats.org/officeDocument/2006/relationships/hyperlink" Target="https://soundcloud.com/batuuk/tracks" TargetMode="External"/><Relationship Id="rId522" Type="http://schemas.openxmlformats.org/officeDocument/2006/relationships/hyperlink" Target="mailto:musicforbatu@gmail.com" TargetMode="External"/><Relationship Id="rId529" Type="http://schemas.openxmlformats.org/officeDocument/2006/relationships/hyperlink" Target="https://soundcloud.com/computerdata" TargetMode="External"/><Relationship Id="rId528" Type="http://schemas.openxmlformats.org/officeDocument/2006/relationships/hyperlink" Target="mailto:computerdata@computerdata.co" TargetMode="External"/><Relationship Id="rId527" Type="http://schemas.openxmlformats.org/officeDocument/2006/relationships/hyperlink" Target="https://soundcloud.com/ck_sounds" TargetMode="External"/><Relationship Id="rId526" Type="http://schemas.openxmlformats.org/officeDocument/2006/relationships/hyperlink" Target="http://safedist.ro/" TargetMode="External"/><Relationship Id="rId1590" Type="http://schemas.openxmlformats.org/officeDocument/2006/relationships/hyperlink" Target="https://www.facebook.com/qnete" TargetMode="External"/><Relationship Id="rId1591" Type="http://schemas.openxmlformats.org/officeDocument/2006/relationships/hyperlink" Target="https://ra.co/dj/barbur" TargetMode="External"/><Relationship Id="rId1592" Type="http://schemas.openxmlformats.org/officeDocument/2006/relationships/hyperlink" Target="https://www.residentadvisor.net/dj/maryyuzovskaya" TargetMode="External"/><Relationship Id="rId1593" Type="http://schemas.openxmlformats.org/officeDocument/2006/relationships/hyperlink" Target="https://www.facebook.com/mrynmusic/" TargetMode="External"/><Relationship Id="rId2440" Type="http://schemas.openxmlformats.org/officeDocument/2006/relationships/hyperlink" Target="https://alpacaedits.com/" TargetMode="External"/><Relationship Id="rId521" Type="http://schemas.openxmlformats.org/officeDocument/2006/relationships/hyperlink" Target="https://soundcloud.com/alexjann" TargetMode="External"/><Relationship Id="rId1110" Type="http://schemas.openxmlformats.org/officeDocument/2006/relationships/hyperlink" Target="https://ra.co/dj/estebanlara" TargetMode="External"/><Relationship Id="rId1594" Type="http://schemas.openxmlformats.org/officeDocument/2006/relationships/hyperlink" Target="https://ra.co/dj/mamazu" TargetMode="External"/><Relationship Id="rId2441" Type="http://schemas.openxmlformats.org/officeDocument/2006/relationships/hyperlink" Target="https://oamrecords.com/" TargetMode="External"/><Relationship Id="rId520" Type="http://schemas.openxmlformats.org/officeDocument/2006/relationships/hyperlink" Target="https://ra.co/promoters/30483" TargetMode="External"/><Relationship Id="rId1111" Type="http://schemas.openxmlformats.org/officeDocument/2006/relationships/hyperlink" Target="https://ra.co/dj/etiennepierron" TargetMode="External"/><Relationship Id="rId1595" Type="http://schemas.openxmlformats.org/officeDocument/2006/relationships/hyperlink" Target="https://ra.co/dj/obscureunfound" TargetMode="External"/><Relationship Id="rId2442" Type="http://schemas.openxmlformats.org/officeDocument/2006/relationships/hyperlink" Target="https://ra.co/dj/adamport" TargetMode="External"/><Relationship Id="rId1112" Type="http://schemas.openxmlformats.org/officeDocument/2006/relationships/hyperlink" Target="https://www.facebook.com/eturusheo" TargetMode="External"/><Relationship Id="rId1596" Type="http://schemas.openxmlformats.org/officeDocument/2006/relationships/hyperlink" Target="https://ra.co/dj/replika" TargetMode="External"/><Relationship Id="rId2443" Type="http://schemas.openxmlformats.org/officeDocument/2006/relationships/hyperlink" Target="https://ra.co/dj/AlbrechtLaBrooy" TargetMode="External"/><Relationship Id="rId1113" Type="http://schemas.openxmlformats.org/officeDocument/2006/relationships/hyperlink" Target="https://ra.co/dj/evgeniynuzhnov" TargetMode="External"/><Relationship Id="rId1597" Type="http://schemas.openxmlformats.org/officeDocument/2006/relationships/hyperlink" Target="https://www.facebook.com/U.FO.Music.Music" TargetMode="External"/><Relationship Id="rId2444" Type="http://schemas.openxmlformats.org/officeDocument/2006/relationships/hyperlink" Target="https://ra.co/dj/alienalien" TargetMode="External"/><Relationship Id="rId1103" Type="http://schemas.openxmlformats.org/officeDocument/2006/relationships/hyperlink" Target="https://ra.co/dj/enricosangiuliano" TargetMode="External"/><Relationship Id="rId1587" Type="http://schemas.openxmlformats.org/officeDocument/2006/relationships/hyperlink" Target="https://ra.co/dj/martinprestige" TargetMode="External"/><Relationship Id="rId2434" Type="http://schemas.openxmlformats.org/officeDocument/2006/relationships/hyperlink" Target="https://www.facebook.com/PlastikPeopleRecordings" TargetMode="External"/><Relationship Id="rId1104" Type="http://schemas.openxmlformats.org/officeDocument/2006/relationships/hyperlink" Target="https://ra.co/dj/entoniu&amp;agape" TargetMode="External"/><Relationship Id="rId1588" Type="http://schemas.openxmlformats.org/officeDocument/2006/relationships/hyperlink" Target="https://ra.co/dj/martinstoilkov" TargetMode="External"/><Relationship Id="rId2435" Type="http://schemas.openxmlformats.org/officeDocument/2006/relationships/hyperlink" Target="https://www.facebook.com/politicsofdancing/" TargetMode="External"/><Relationship Id="rId1105" Type="http://schemas.openxmlformats.org/officeDocument/2006/relationships/hyperlink" Target="https://ra.co/dj/ericmaltz" TargetMode="External"/><Relationship Id="rId1589" Type="http://schemas.openxmlformats.org/officeDocument/2006/relationships/hyperlink" Target="https://ra.co/dj/youandme" TargetMode="External"/><Relationship Id="rId2436" Type="http://schemas.openxmlformats.org/officeDocument/2006/relationships/hyperlink" Target="https://www.facebook.com/S.Audio.recordings" TargetMode="External"/><Relationship Id="rId1106" Type="http://schemas.openxmlformats.org/officeDocument/2006/relationships/hyperlink" Target="https://ra.co/dj/t'sbox" TargetMode="External"/><Relationship Id="rId2437" Type="http://schemas.openxmlformats.org/officeDocument/2006/relationships/hyperlink" Target="https://www.facebook.com/shallnotfade" TargetMode="External"/><Relationship Id="rId1107" Type="http://schemas.openxmlformats.org/officeDocument/2006/relationships/hyperlink" Target="https://www.facebook.com/DJericfetcher" TargetMode="External"/><Relationship Id="rId2438" Type="http://schemas.openxmlformats.org/officeDocument/2006/relationships/hyperlink" Target="https://www.instagram.com/mzgaffair/?hl=en" TargetMode="External"/><Relationship Id="rId1108" Type="http://schemas.openxmlformats.org/officeDocument/2006/relationships/hyperlink" Target="https://www.facebook.com/ericlunemusic/" TargetMode="External"/><Relationship Id="rId2439" Type="http://schemas.openxmlformats.org/officeDocument/2006/relationships/hyperlink" Target="https://www.residentadvisor.net/dj/pinch" TargetMode="External"/><Relationship Id="rId1109" Type="http://schemas.openxmlformats.org/officeDocument/2006/relationships/hyperlink" Target="https://ra.co/dj/erolalkan" TargetMode="External"/><Relationship Id="rId519" Type="http://schemas.openxmlformats.org/officeDocument/2006/relationships/hyperlink" Target="https://ra.co/dj/zombiesinmiami" TargetMode="External"/><Relationship Id="rId514" Type="http://schemas.openxmlformats.org/officeDocument/2006/relationships/hyperlink" Target="https://ra.co/dj/yoshinorihayashi" TargetMode="External"/><Relationship Id="rId998" Type="http://schemas.openxmlformats.org/officeDocument/2006/relationships/hyperlink" Target="https://ra.co/dj/danonly" TargetMode="External"/><Relationship Id="rId513" Type="http://schemas.openxmlformats.org/officeDocument/2006/relationships/hyperlink" Target="https://ra.co/dj/yoikol" TargetMode="External"/><Relationship Id="rId997" Type="http://schemas.openxmlformats.org/officeDocument/2006/relationships/hyperlink" Target="https://ra.co/dj/dannyserrano" TargetMode="External"/><Relationship Id="rId512" Type="http://schemas.openxmlformats.org/officeDocument/2006/relationships/hyperlink" Target="https://ra.co/dj/yassine" TargetMode="External"/><Relationship Id="rId996" Type="http://schemas.openxmlformats.org/officeDocument/2006/relationships/hyperlink" Target="https://www.facebook.com/DJDanniB/" TargetMode="External"/><Relationship Id="rId511" Type="http://schemas.openxmlformats.org/officeDocument/2006/relationships/hyperlink" Target="https://ra.co/dj/yancook" TargetMode="External"/><Relationship Id="rId995" Type="http://schemas.openxmlformats.org/officeDocument/2006/relationships/hyperlink" Target="https://ra.co/dj/danieledimartino" TargetMode="External"/><Relationship Id="rId518" Type="http://schemas.openxmlformats.org/officeDocument/2006/relationships/hyperlink" Target="https://ra.co/dj/zerofg" TargetMode="External"/><Relationship Id="rId517" Type="http://schemas.openxmlformats.org/officeDocument/2006/relationships/hyperlink" Target="https://ra.co/dj/zeninspace" TargetMode="External"/><Relationship Id="rId516" Type="http://schemas.openxmlformats.org/officeDocument/2006/relationships/hyperlink" Target="https://ra.co/dj/yuriurano" TargetMode="External"/><Relationship Id="rId515" Type="http://schemas.openxmlformats.org/officeDocument/2006/relationships/hyperlink" Target="https://ra.co/dj/youngerthanme" TargetMode="External"/><Relationship Id="rId999" Type="http://schemas.openxmlformats.org/officeDocument/2006/relationships/hyperlink" Target="https://ra.co/dj/dario-detroitnitz" TargetMode="External"/><Relationship Id="rId990" Type="http://schemas.openxmlformats.org/officeDocument/2006/relationships/hyperlink" Target="https://www.facebook.com/dannythewabbit" TargetMode="External"/><Relationship Id="rId1580" Type="http://schemas.openxmlformats.org/officeDocument/2006/relationships/hyperlink" Target="https://ra.co/dj/dorcha" TargetMode="External"/><Relationship Id="rId1581" Type="http://schemas.openxmlformats.org/officeDocument/2006/relationships/hyperlink" Target="https://ra.co/dj/kouncilcuts" TargetMode="External"/><Relationship Id="rId1582" Type="http://schemas.openxmlformats.org/officeDocument/2006/relationships/hyperlink" Target="https://ra.co/dj/markmaya" TargetMode="External"/><Relationship Id="rId510" Type="http://schemas.openxmlformats.org/officeDocument/2006/relationships/hyperlink" Target="https://ra.co/dj/xxxy" TargetMode="External"/><Relationship Id="rId994" Type="http://schemas.openxmlformats.org/officeDocument/2006/relationships/hyperlink" Target="https://ra.co/dj/laut&amp;luise" TargetMode="External"/><Relationship Id="rId1583" Type="http://schemas.openxmlformats.org/officeDocument/2006/relationships/hyperlink" Target="https://ra.co/dj/markusfix" TargetMode="External"/><Relationship Id="rId2430" Type="http://schemas.openxmlformats.org/officeDocument/2006/relationships/hyperlink" Target="https://www.facebook.com/metrolinelimited/" TargetMode="External"/><Relationship Id="rId993" Type="http://schemas.openxmlformats.org/officeDocument/2006/relationships/hyperlink" Target="https://ra.co/dj/danielwahl" TargetMode="External"/><Relationship Id="rId1100" Type="http://schemas.openxmlformats.org/officeDocument/2006/relationships/hyperlink" Target="https://ra.co/dj/djtarter" TargetMode="External"/><Relationship Id="rId1584" Type="http://schemas.openxmlformats.org/officeDocument/2006/relationships/hyperlink" Target="https://ra.co/dj/markusfix" TargetMode="External"/><Relationship Id="rId2431" Type="http://schemas.openxmlformats.org/officeDocument/2006/relationships/hyperlink" Target="https://www.facebook.com/ModulaRecordsLDN/" TargetMode="External"/><Relationship Id="rId992" Type="http://schemas.openxmlformats.org/officeDocument/2006/relationships/hyperlink" Target="https://ra.co/dj/danielmeister" TargetMode="External"/><Relationship Id="rId1101" Type="http://schemas.openxmlformats.org/officeDocument/2006/relationships/hyperlink" Target="https://ra.co/dj/emmaeluize" TargetMode="External"/><Relationship Id="rId1585" Type="http://schemas.openxmlformats.org/officeDocument/2006/relationships/hyperlink" Target="https://ra.co/dj/martinwaslewski" TargetMode="External"/><Relationship Id="rId2432" Type="http://schemas.openxmlformats.org/officeDocument/2006/relationships/hyperlink" Target="https://www.facebook.com/neveriseternal" TargetMode="External"/><Relationship Id="rId991" Type="http://schemas.openxmlformats.org/officeDocument/2006/relationships/hyperlink" Target="https://ra.co/dj/danielcuda" TargetMode="External"/><Relationship Id="rId1102" Type="http://schemas.openxmlformats.org/officeDocument/2006/relationships/hyperlink" Target="https://ra.co/dj/emmaiovino" TargetMode="External"/><Relationship Id="rId1586" Type="http://schemas.openxmlformats.org/officeDocument/2006/relationships/hyperlink" Target="https://ra.co/dj/martindepp" TargetMode="External"/><Relationship Id="rId2433" Type="http://schemas.openxmlformats.org/officeDocument/2006/relationships/hyperlink" Target="https://www.facebook.com/northsouthrecords" TargetMode="External"/><Relationship Id="rId1532" Type="http://schemas.openxmlformats.org/officeDocument/2006/relationships/hyperlink" Target="https://ra.co/dj/roedeers" TargetMode="External"/><Relationship Id="rId2863" Type="http://schemas.openxmlformats.org/officeDocument/2006/relationships/hyperlink" Target="https://ra.co/dj/beesmuntsoundsystem" TargetMode="External"/><Relationship Id="rId1533" Type="http://schemas.openxmlformats.org/officeDocument/2006/relationships/hyperlink" Target="https://ra.co/dj/loods" TargetMode="External"/><Relationship Id="rId2864" Type="http://schemas.openxmlformats.org/officeDocument/2006/relationships/hyperlink" Target="https://ra.co/dj/benpearce" TargetMode="External"/><Relationship Id="rId1534" Type="http://schemas.openxmlformats.org/officeDocument/2006/relationships/hyperlink" Target="http://and.re" TargetMode="External"/><Relationship Id="rId2865" Type="http://schemas.openxmlformats.org/officeDocument/2006/relationships/hyperlink" Target="https://ra.co/dj/betterlostthanstupid" TargetMode="External"/><Relationship Id="rId1535" Type="http://schemas.openxmlformats.org/officeDocument/2006/relationships/hyperlink" Target="https://ra.co/dj/andre-ch" TargetMode="External"/><Relationship Id="rId2866" Type="http://schemas.openxmlformats.org/officeDocument/2006/relationships/hyperlink" Target="https://ra.co/dj/blackcoffee" TargetMode="External"/><Relationship Id="rId1536" Type="http://schemas.openxmlformats.org/officeDocument/2006/relationships/hyperlink" Target="https://ra.co/dj/lucringeisen" TargetMode="External"/><Relationship Id="rId2867" Type="http://schemas.openxmlformats.org/officeDocument/2006/relationships/hyperlink" Target="https://ra.co/dj/calilaunaze" TargetMode="External"/><Relationship Id="rId1537" Type="http://schemas.openxmlformats.org/officeDocument/2006/relationships/hyperlink" Target="https://www.facebook.com/thelumensdj" TargetMode="External"/><Relationship Id="rId2868" Type="http://schemas.openxmlformats.org/officeDocument/2006/relationships/hyperlink" Target="https://ra.co/dj/catz'ndogz" TargetMode="External"/><Relationship Id="rId1538" Type="http://schemas.openxmlformats.org/officeDocument/2006/relationships/hyperlink" Target="https://ra.co/dj/lab404" TargetMode="External"/><Relationship Id="rId2869" Type="http://schemas.openxmlformats.org/officeDocument/2006/relationships/hyperlink" Target="http://itb.co.uk/" TargetMode="External"/><Relationship Id="rId1539" Type="http://schemas.openxmlformats.org/officeDocument/2006/relationships/hyperlink" Target="https://ra.co/dj/bugsy" TargetMode="External"/><Relationship Id="rId949" Type="http://schemas.openxmlformats.org/officeDocument/2006/relationships/hyperlink" Target="https://ra.co/dj/sonodab" TargetMode="External"/><Relationship Id="rId948" Type="http://schemas.openxmlformats.org/officeDocument/2006/relationships/hyperlink" Target="https://ra.co/dj/christophesalin" TargetMode="External"/><Relationship Id="rId943" Type="http://schemas.openxmlformats.org/officeDocument/2006/relationships/hyperlink" Target="mailto:promos@mehlor.com" TargetMode="External"/><Relationship Id="rId942" Type="http://schemas.openxmlformats.org/officeDocument/2006/relationships/hyperlink" Target="https://ra.co/dj/chrismossacid" TargetMode="External"/><Relationship Id="rId941" Type="http://schemas.openxmlformats.org/officeDocument/2006/relationships/hyperlink" Target="https://ra.co/dj/bwi-bwi" TargetMode="External"/><Relationship Id="rId940" Type="http://schemas.openxmlformats.org/officeDocument/2006/relationships/hyperlink" Target="https://ra.co/dj/massey&amp;paulette" TargetMode="External"/><Relationship Id="rId947" Type="http://schemas.openxmlformats.org/officeDocument/2006/relationships/hyperlink" Target="https://ra.co/dj/christophdeckert" TargetMode="External"/><Relationship Id="rId946" Type="http://schemas.openxmlformats.org/officeDocument/2006/relationships/hyperlink" Target="https://ra.co/dj/christiannielsen" TargetMode="External"/><Relationship Id="rId945" Type="http://schemas.openxmlformats.org/officeDocument/2006/relationships/hyperlink" Target="https://ra.co/dj/christianmtnielson" TargetMode="External"/><Relationship Id="rId944" Type="http://schemas.openxmlformats.org/officeDocument/2006/relationships/hyperlink" Target="https://ra.co/dj/christianmartin" TargetMode="External"/><Relationship Id="rId2860" Type="http://schemas.openxmlformats.org/officeDocument/2006/relationships/hyperlink" Target="https://ra.co/dj/bambooman" TargetMode="External"/><Relationship Id="rId1530" Type="http://schemas.openxmlformats.org/officeDocument/2006/relationships/hyperlink" Target="https://ra.co/dj/pinney" TargetMode="External"/><Relationship Id="rId2861" Type="http://schemas.openxmlformats.org/officeDocument/2006/relationships/hyperlink" Target="https://ra.co/dj/bauhaus" TargetMode="External"/><Relationship Id="rId1531" Type="http://schemas.openxmlformats.org/officeDocument/2006/relationships/hyperlink" Target="https://www.facebook.com/lioumusik/" TargetMode="External"/><Relationship Id="rId2862" Type="http://schemas.openxmlformats.org/officeDocument/2006/relationships/hyperlink" Target="https://ra.co/dj/beatamines" TargetMode="External"/><Relationship Id="rId1521" Type="http://schemas.openxmlformats.org/officeDocument/2006/relationships/hyperlink" Target="https://ra.co/dj/appleblim" TargetMode="External"/><Relationship Id="rId2852" Type="http://schemas.openxmlformats.org/officeDocument/2006/relationships/hyperlink" Target="https://ra.co/dj/amelielens" TargetMode="External"/><Relationship Id="rId1522" Type="http://schemas.openxmlformats.org/officeDocument/2006/relationships/hyperlink" Target="https://www.facebook.com/lautaroscavuzzodj" TargetMode="External"/><Relationship Id="rId2853" Type="http://schemas.openxmlformats.org/officeDocument/2006/relationships/hyperlink" Target="https://ra.co/dj/anabelenglund" TargetMode="External"/><Relationship Id="rId1523" Type="http://schemas.openxmlformats.org/officeDocument/2006/relationships/hyperlink" Target="https://ra.co/dj/lavan" TargetMode="External"/><Relationship Id="rId2854" Type="http://schemas.openxmlformats.org/officeDocument/2006/relationships/hyperlink" Target="https://ra.co/dj/andrespesqueira" TargetMode="External"/><Relationship Id="rId1524" Type="http://schemas.openxmlformats.org/officeDocument/2006/relationships/hyperlink" Target="mailto:contatolazo@gmail.com" TargetMode="External"/><Relationship Id="rId2855" Type="http://schemas.openxmlformats.org/officeDocument/2006/relationships/hyperlink" Target="https://ra.co/dj/andyc" TargetMode="External"/><Relationship Id="rId1525" Type="http://schemas.openxmlformats.org/officeDocument/2006/relationships/hyperlink" Target="https://ra.co/dj/lehar" TargetMode="External"/><Relationship Id="rId2856" Type="http://schemas.openxmlformats.org/officeDocument/2006/relationships/hyperlink" Target="https://ra.co/dj/angeloferreri" TargetMode="External"/><Relationship Id="rId1526" Type="http://schemas.openxmlformats.org/officeDocument/2006/relationships/hyperlink" Target="https://ra.co/dj/leofragogianis" TargetMode="External"/><Relationship Id="rId2857" Type="http://schemas.openxmlformats.org/officeDocument/2006/relationships/hyperlink" Target="https://ra.co/dj/apparat" TargetMode="External"/><Relationship Id="rId1527" Type="http://schemas.openxmlformats.org/officeDocument/2006/relationships/hyperlink" Target="https://www.facebook.com/LeLoupmusic" TargetMode="External"/><Relationship Id="rId2858" Type="http://schemas.openxmlformats.org/officeDocument/2006/relationships/hyperlink" Target="https://ra.co/dj/artdepartment" TargetMode="External"/><Relationship Id="rId1528" Type="http://schemas.openxmlformats.org/officeDocument/2006/relationships/hyperlink" Target="https://ra.co/dj/leroyroberts" TargetMode="External"/><Relationship Id="rId2859" Type="http://schemas.openxmlformats.org/officeDocument/2006/relationships/hyperlink" Target="https://ra.co/dj/audiosoulproject" TargetMode="External"/><Relationship Id="rId1529" Type="http://schemas.openxmlformats.org/officeDocument/2006/relationships/hyperlink" Target="https://ra.co/dj/toddz" TargetMode="External"/><Relationship Id="rId939" Type="http://schemas.openxmlformats.org/officeDocument/2006/relationships/hyperlink" Target="https://ra.co/dj/manik" TargetMode="External"/><Relationship Id="rId938" Type="http://schemas.openxmlformats.org/officeDocument/2006/relationships/hyperlink" Target="https://ra.co/dj/vern" TargetMode="External"/><Relationship Id="rId937" Type="http://schemas.openxmlformats.org/officeDocument/2006/relationships/hyperlink" Target="https://www.residentadvisor.net/dj/chelinamanuhutu" TargetMode="External"/><Relationship Id="rId932" Type="http://schemas.openxmlformats.org/officeDocument/2006/relationships/hyperlink" Target="https://www.residentadvisor.net/dj/chaim" TargetMode="External"/><Relationship Id="rId931" Type="http://schemas.openxmlformats.org/officeDocument/2006/relationships/hyperlink" Target="https://ra.co/dj/cesarevsdisorder" TargetMode="External"/><Relationship Id="rId930" Type="http://schemas.openxmlformats.org/officeDocument/2006/relationships/hyperlink" Target="https://ra.co/dj/cesarhauy" TargetMode="External"/><Relationship Id="rId936" Type="http://schemas.openxmlformats.org/officeDocument/2006/relationships/hyperlink" Target="https://ra.co/dj/charlieburrows" TargetMode="External"/><Relationship Id="rId935" Type="http://schemas.openxmlformats.org/officeDocument/2006/relationships/hyperlink" Target="https://ra.co/dj/charliebanks" TargetMode="External"/><Relationship Id="rId934" Type="http://schemas.openxmlformats.org/officeDocument/2006/relationships/hyperlink" Target="https://ra.co/dj/charlesgodard" TargetMode="External"/><Relationship Id="rId933" Type="http://schemas.openxmlformats.org/officeDocument/2006/relationships/hyperlink" Target="https://ra.co/dj/thyladomid" TargetMode="External"/><Relationship Id="rId2850" Type="http://schemas.openxmlformats.org/officeDocument/2006/relationships/hyperlink" Target="https://www.facebook.com/Kabbinarecords" TargetMode="External"/><Relationship Id="rId1520" Type="http://schemas.openxmlformats.org/officeDocument/2006/relationships/hyperlink" Target="https://ra.co/dj/larsbehrenroth" TargetMode="External"/><Relationship Id="rId2851" Type="http://schemas.openxmlformats.org/officeDocument/2006/relationships/hyperlink" Target="https://ra.co/dj/actress" TargetMode="External"/><Relationship Id="rId1554" Type="http://schemas.openxmlformats.org/officeDocument/2006/relationships/hyperlink" Target="https://ra.co/dj/maayannidam" TargetMode="External"/><Relationship Id="rId2401" Type="http://schemas.openxmlformats.org/officeDocument/2006/relationships/hyperlink" Target="https://ra.co/labels/16756" TargetMode="External"/><Relationship Id="rId2885" Type="http://schemas.openxmlformats.org/officeDocument/2006/relationships/hyperlink" Target="https://ra.co/dj/hotchip" TargetMode="External"/><Relationship Id="rId1555" Type="http://schemas.openxmlformats.org/officeDocument/2006/relationships/hyperlink" Target="https://ra.co/dj/girlscout" TargetMode="External"/><Relationship Id="rId2402" Type="http://schemas.openxmlformats.org/officeDocument/2006/relationships/hyperlink" Target="https://ra.co/labels/16788" TargetMode="External"/><Relationship Id="rId2886" Type="http://schemas.openxmlformats.org/officeDocument/2006/relationships/hyperlink" Target="https://ra.co/dj/italoboyz" TargetMode="External"/><Relationship Id="rId1556" Type="http://schemas.openxmlformats.org/officeDocument/2006/relationships/hyperlink" Target="https://www.facebook.com/maifaunu/" TargetMode="External"/><Relationship Id="rId2403" Type="http://schemas.openxmlformats.org/officeDocument/2006/relationships/hyperlink" Target="https://ra.co/labels/16805" TargetMode="External"/><Relationship Id="rId2887" Type="http://schemas.openxmlformats.org/officeDocument/2006/relationships/hyperlink" Target="https://ra.co/dj/ivaylo" TargetMode="External"/><Relationship Id="rId1557" Type="http://schemas.openxmlformats.org/officeDocument/2006/relationships/hyperlink" Target="https://ra.co/dj/malohne" TargetMode="External"/><Relationship Id="rId2404" Type="http://schemas.openxmlformats.org/officeDocument/2006/relationships/hyperlink" Target="https://ra.co/labels/16874" TargetMode="External"/><Relationship Id="rId2888" Type="http://schemas.openxmlformats.org/officeDocument/2006/relationships/hyperlink" Target="https://ra.co/dj/jeromesydenham" TargetMode="External"/><Relationship Id="rId1558" Type="http://schemas.openxmlformats.org/officeDocument/2006/relationships/hyperlink" Target="https://ra.co/dj/djm3" TargetMode="External"/><Relationship Id="rId2405" Type="http://schemas.openxmlformats.org/officeDocument/2006/relationships/hyperlink" Target="https://ra.co/labels/16940" TargetMode="External"/><Relationship Id="rId2889" Type="http://schemas.openxmlformats.org/officeDocument/2006/relationships/hyperlink" Target="https://ra.co/dj/jlin" TargetMode="External"/><Relationship Id="rId1559" Type="http://schemas.openxmlformats.org/officeDocument/2006/relationships/hyperlink" Target="https://ra.co/dj/innerrebels" TargetMode="External"/><Relationship Id="rId2406" Type="http://schemas.openxmlformats.org/officeDocument/2006/relationships/hyperlink" Target="https://ra.co/labels/17079" TargetMode="External"/><Relationship Id="rId2407" Type="http://schemas.openxmlformats.org/officeDocument/2006/relationships/hyperlink" Target="https://ra.co/labels/17381" TargetMode="External"/><Relationship Id="rId2408" Type="http://schemas.openxmlformats.org/officeDocument/2006/relationships/hyperlink" Target="https://ra.co/labels/17395" TargetMode="External"/><Relationship Id="rId2409" Type="http://schemas.openxmlformats.org/officeDocument/2006/relationships/hyperlink" Target="https://ra.co/labels/17456" TargetMode="External"/><Relationship Id="rId965" Type="http://schemas.openxmlformats.org/officeDocument/2006/relationships/hyperlink" Target="https://www.facebook.com/floskamusic/" TargetMode="External"/><Relationship Id="rId964" Type="http://schemas.openxmlformats.org/officeDocument/2006/relationships/hyperlink" Target="https://ra.co/dj/cortes" TargetMode="External"/><Relationship Id="rId963" Type="http://schemas.openxmlformats.org/officeDocument/2006/relationships/hyperlink" Target="https://ra.co/dj/djcoreybaker@gmail.com" TargetMode="External"/><Relationship Id="rId962" Type="http://schemas.openxmlformats.org/officeDocument/2006/relationships/hyperlink" Target="https://ra.co/dj/colyn" TargetMode="External"/><Relationship Id="rId969" Type="http://schemas.openxmlformats.org/officeDocument/2006/relationships/hyperlink" Target="https://ra.co/dj/coss" TargetMode="External"/><Relationship Id="rId968" Type="http://schemas.openxmlformats.org/officeDocument/2006/relationships/hyperlink" Target="https://www.facebook.com/cosminhoratiuofficial/" TargetMode="External"/><Relationship Id="rId967" Type="http://schemas.openxmlformats.org/officeDocument/2006/relationships/hyperlink" Target="https://ra.co/dj/cosmjn" TargetMode="External"/><Relationship Id="rId966" Type="http://schemas.openxmlformats.org/officeDocument/2006/relationships/hyperlink" Target="https://ra.co/dj/cosmin" TargetMode="External"/><Relationship Id="rId2880" Type="http://schemas.openxmlformats.org/officeDocument/2006/relationships/hyperlink" Target="https://ra.co/dj/giuseppecennamo" TargetMode="External"/><Relationship Id="rId961" Type="http://schemas.openxmlformats.org/officeDocument/2006/relationships/hyperlink" Target="https://ra.co/dj/coeus" TargetMode="External"/><Relationship Id="rId1550" Type="http://schemas.openxmlformats.org/officeDocument/2006/relationships/hyperlink" Target="https://ra.co/dj/lum" TargetMode="External"/><Relationship Id="rId2881" Type="http://schemas.openxmlformats.org/officeDocument/2006/relationships/hyperlink" Target="https://ra.co/dj/gorgoncity" TargetMode="External"/><Relationship Id="rId960" Type="http://schemas.openxmlformats.org/officeDocument/2006/relationships/hyperlink" Target="https://ra.co/dj/codycurrie" TargetMode="External"/><Relationship Id="rId1551" Type="http://schemas.openxmlformats.org/officeDocument/2006/relationships/hyperlink" Target="https://ra.co/dj/wildish" TargetMode="External"/><Relationship Id="rId2882" Type="http://schemas.openxmlformats.org/officeDocument/2006/relationships/hyperlink" Target="https://ra.co/dj/hiddenspheres" TargetMode="External"/><Relationship Id="rId1552" Type="http://schemas.openxmlformats.org/officeDocument/2006/relationships/hyperlink" Target="https://ra.co/dj/luukvandijk" TargetMode="External"/><Relationship Id="rId2883" Type="http://schemas.openxmlformats.org/officeDocument/2006/relationships/hyperlink" Target="https://ra.co/dj/holgerhecler" TargetMode="External"/><Relationship Id="rId1553" Type="http://schemas.openxmlformats.org/officeDocument/2006/relationships/hyperlink" Target="https://www.facebook.com/luukvandijkdj" TargetMode="External"/><Relationship Id="rId2400" Type="http://schemas.openxmlformats.org/officeDocument/2006/relationships/hyperlink" Target="https://ra.co/labels/16747" TargetMode="External"/><Relationship Id="rId2884" Type="http://schemas.openxmlformats.org/officeDocument/2006/relationships/hyperlink" Target="https://ra.co/dj/horsemeatdisco" TargetMode="External"/><Relationship Id="rId1543" Type="http://schemas.openxmlformats.org/officeDocument/2006/relationships/hyperlink" Target="https://www.residentadvisor.net/dj/lucabacchetti" TargetMode="External"/><Relationship Id="rId2874" Type="http://schemas.openxmlformats.org/officeDocument/2006/relationships/hyperlink" Target="https://ra.co/dj/djeff" TargetMode="External"/><Relationship Id="rId1544" Type="http://schemas.openxmlformats.org/officeDocument/2006/relationships/hyperlink" Target="https://ra.co/dj/luccatan" TargetMode="External"/><Relationship Id="rId2875" Type="http://schemas.openxmlformats.org/officeDocument/2006/relationships/hyperlink" Target="https://ra.co/dj/eatseverything" TargetMode="External"/><Relationship Id="rId1545" Type="http://schemas.openxmlformats.org/officeDocument/2006/relationships/hyperlink" Target="https://ra.co/dj/luciannovillarreal" TargetMode="External"/><Relationship Id="rId2876" Type="http://schemas.openxmlformats.org/officeDocument/2006/relationships/hyperlink" Target="https://ra.co/dj/evianchrist" TargetMode="External"/><Relationship Id="rId1546" Type="http://schemas.openxmlformats.org/officeDocument/2006/relationships/hyperlink" Target="https://ra.co/dj/ludwig" TargetMode="External"/><Relationship Id="rId2877" Type="http://schemas.openxmlformats.org/officeDocument/2006/relationships/hyperlink" Target="https://ra.co/dj/friction" TargetMode="External"/><Relationship Id="rId1547" Type="http://schemas.openxmlformats.org/officeDocument/2006/relationships/hyperlink" Target="https://ra.co/dj/djdep" TargetMode="External"/><Relationship Id="rId2878" Type="http://schemas.openxmlformats.org/officeDocument/2006/relationships/hyperlink" Target="https://ra.co/dj/friendwithin" TargetMode="External"/><Relationship Id="rId1548" Type="http://schemas.openxmlformats.org/officeDocument/2006/relationships/hyperlink" Target="https://ra.co/dj/luigirocco" TargetMode="External"/><Relationship Id="rId2879" Type="http://schemas.openxmlformats.org/officeDocument/2006/relationships/hyperlink" Target="https://ra.co/dj/giegling" TargetMode="External"/><Relationship Id="rId1549" Type="http://schemas.openxmlformats.org/officeDocument/2006/relationships/hyperlink" Target="https://www.facebook.com/luijoofficial" TargetMode="External"/><Relationship Id="rId959" Type="http://schemas.openxmlformats.org/officeDocument/2006/relationships/hyperlink" Target="https://ra.co/dj/codycodes" TargetMode="External"/><Relationship Id="rId954" Type="http://schemas.openxmlformats.org/officeDocument/2006/relationships/hyperlink" Target="https://soundcloud.com/claudia-tejeda" TargetMode="External"/><Relationship Id="rId953" Type="http://schemas.openxmlformats.org/officeDocument/2006/relationships/hyperlink" Target="https://ra.co/dj/claudialovisa" TargetMode="External"/><Relationship Id="rId952" Type="http://schemas.openxmlformats.org/officeDocument/2006/relationships/hyperlink" Target="https://ra.co/dj/claudemonnet" TargetMode="External"/><Relationship Id="rId951" Type="http://schemas.openxmlformats.org/officeDocument/2006/relationships/hyperlink" Target="https://soundcloud.com/clariannorth" TargetMode="External"/><Relationship Id="rId958" Type="http://schemas.openxmlformats.org/officeDocument/2006/relationships/hyperlink" Target="https://ra.co/dj/cococole" TargetMode="External"/><Relationship Id="rId957" Type="http://schemas.openxmlformats.org/officeDocument/2006/relationships/hyperlink" Target="https://ra.co/dj/clovis" TargetMode="External"/><Relationship Id="rId956" Type="http://schemas.openxmlformats.org/officeDocument/2006/relationships/hyperlink" Target="https://ra.co/dj/djclea" TargetMode="External"/><Relationship Id="rId955" Type="http://schemas.openxmlformats.org/officeDocument/2006/relationships/hyperlink" Target="https://ra.co/dj/claudioricci" TargetMode="External"/><Relationship Id="rId950" Type="http://schemas.openxmlformats.org/officeDocument/2006/relationships/hyperlink" Target="https://ra.co/dj/djchus" TargetMode="External"/><Relationship Id="rId2870" Type="http://schemas.openxmlformats.org/officeDocument/2006/relationships/hyperlink" Target="https://ra.co/dj/daveclarke" TargetMode="External"/><Relationship Id="rId1540" Type="http://schemas.openxmlformats.org/officeDocument/2006/relationships/hyperlink" Target="https://ra.co/dj/lucadonzelli" TargetMode="External"/><Relationship Id="rId2871" Type="http://schemas.openxmlformats.org/officeDocument/2006/relationships/hyperlink" Target="https://ra.co/dj/derrickmay" TargetMode="External"/><Relationship Id="rId1541" Type="http://schemas.openxmlformats.org/officeDocument/2006/relationships/hyperlink" Target="https://www.facebook.com/PiermatteiLuca" TargetMode="External"/><Relationship Id="rId2872" Type="http://schemas.openxmlformats.org/officeDocument/2006/relationships/hyperlink" Target="https://ra.co/dj/desluwevos/desluwevos" TargetMode="External"/><Relationship Id="rId1542" Type="http://schemas.openxmlformats.org/officeDocument/2006/relationships/hyperlink" Target="https://www.residentadvisor.net/dj/ilarioalicante" TargetMode="External"/><Relationship Id="rId2873" Type="http://schemas.openxmlformats.org/officeDocument/2006/relationships/hyperlink" Target="http://mandelbaum.no/" TargetMode="External"/><Relationship Id="rId2027" Type="http://schemas.openxmlformats.org/officeDocument/2006/relationships/hyperlink" Target="https://ra.co/dj/theadvent" TargetMode="External"/><Relationship Id="rId2028" Type="http://schemas.openxmlformats.org/officeDocument/2006/relationships/hyperlink" Target="https://ra.co/dj/traxx" TargetMode="External"/><Relationship Id="rId2029" Type="http://schemas.openxmlformats.org/officeDocument/2006/relationships/hyperlink" Target="https://ra.co/dj/tsepo" TargetMode="External"/><Relationship Id="rId590" Type="http://schemas.openxmlformats.org/officeDocument/2006/relationships/hyperlink" Target="https://www.facebook.com/pierrecodarinmusic" TargetMode="External"/><Relationship Id="rId107" Type="http://schemas.openxmlformats.org/officeDocument/2006/relationships/hyperlink" Target="https://ra.co/dj/chuckdaniels" TargetMode="External"/><Relationship Id="rId106" Type="http://schemas.openxmlformats.org/officeDocument/2006/relationships/hyperlink" Target="https://ra.co/dj/christophersmith" TargetMode="External"/><Relationship Id="rId105" Type="http://schemas.openxmlformats.org/officeDocument/2006/relationships/hyperlink" Target="https://ra.co/dj/christophermilodjthree" TargetMode="External"/><Relationship Id="rId589" Type="http://schemas.openxmlformats.org/officeDocument/2006/relationships/hyperlink" Target="https://www.facebook.com/paolomoscaa" TargetMode="External"/><Relationship Id="rId104" Type="http://schemas.openxmlformats.org/officeDocument/2006/relationships/hyperlink" Target="https://ra.co/dj/christianlisco" TargetMode="External"/><Relationship Id="rId588" Type="http://schemas.openxmlformats.org/officeDocument/2006/relationships/hyperlink" Target="https://www.facebook.com/OhmHourani" TargetMode="External"/><Relationship Id="rId109" Type="http://schemas.openxmlformats.org/officeDocument/2006/relationships/hyperlink" Target="https://ra.co/dj/cjscott" TargetMode="External"/><Relationship Id="rId1170" Type="http://schemas.openxmlformats.org/officeDocument/2006/relationships/hyperlink" Target="https://ra.co/dj/gentianrizaj" TargetMode="External"/><Relationship Id="rId108" Type="http://schemas.openxmlformats.org/officeDocument/2006/relationships/hyperlink" Target="https://ra.co/dj/cityboymusic" TargetMode="External"/><Relationship Id="rId1171" Type="http://schemas.openxmlformats.org/officeDocument/2006/relationships/hyperlink" Target="https://ra.co/dj/jojoangel" TargetMode="External"/><Relationship Id="rId583" Type="http://schemas.openxmlformats.org/officeDocument/2006/relationships/hyperlink" Target="https://www.facebook.com/LosBastoneros" TargetMode="External"/><Relationship Id="rId1172" Type="http://schemas.openxmlformats.org/officeDocument/2006/relationships/hyperlink" Target="https://ra.co/dj/georgesmeddles" TargetMode="External"/><Relationship Id="rId582" Type="http://schemas.openxmlformats.org/officeDocument/2006/relationships/hyperlink" Target="https://www.facebook.com/Lord-Of-The-Isles-511443742272397" TargetMode="External"/><Relationship Id="rId1173" Type="http://schemas.openxmlformats.org/officeDocument/2006/relationships/hyperlink" Target="https://ra.co/dj/gestalt" TargetMode="External"/><Relationship Id="rId2020" Type="http://schemas.openxmlformats.org/officeDocument/2006/relationships/hyperlink" Target="https://ra.co/dj/sian" TargetMode="External"/><Relationship Id="rId581" Type="http://schemas.openxmlformats.org/officeDocument/2006/relationships/hyperlink" Target="https://www.facebook.com/laurenceguymusic" TargetMode="External"/><Relationship Id="rId1174" Type="http://schemas.openxmlformats.org/officeDocument/2006/relationships/hyperlink" Target="https://ra.co/dj/ghedionbehonegne" TargetMode="External"/><Relationship Id="rId2021" Type="http://schemas.openxmlformats.org/officeDocument/2006/relationships/hyperlink" Target="https://ra.co/dj/skream" TargetMode="External"/><Relationship Id="rId580" Type="http://schemas.openxmlformats.org/officeDocument/2006/relationships/hyperlink" Target="https://www.facebook.com/Kurilomusic" TargetMode="External"/><Relationship Id="rId1175" Type="http://schemas.openxmlformats.org/officeDocument/2006/relationships/hyperlink" Target="https://ra.co/dj/giom" TargetMode="External"/><Relationship Id="rId2022" Type="http://schemas.openxmlformats.org/officeDocument/2006/relationships/hyperlink" Target="https://ra.co/dj/somechemistry" TargetMode="External"/><Relationship Id="rId103" Type="http://schemas.openxmlformats.org/officeDocument/2006/relationships/hyperlink" Target="https://ra.co/dj/christianjay" TargetMode="External"/><Relationship Id="rId587" Type="http://schemas.openxmlformats.org/officeDocument/2006/relationships/hyperlink" Target="https://www.facebook.com/officialfabriziomaurizi" TargetMode="External"/><Relationship Id="rId1176" Type="http://schemas.openxmlformats.org/officeDocument/2006/relationships/hyperlink" Target="https://www.residentadvisor.net/dj/giorgiaangiuli" TargetMode="External"/><Relationship Id="rId2023" Type="http://schemas.openxmlformats.org/officeDocument/2006/relationships/hyperlink" Target="https://ra.co/dj/stephaniesykes" TargetMode="External"/><Relationship Id="rId102" Type="http://schemas.openxmlformats.org/officeDocument/2006/relationships/hyperlink" Target="https://ra.co/dj/chrissy" TargetMode="External"/><Relationship Id="rId586" Type="http://schemas.openxmlformats.org/officeDocument/2006/relationships/hyperlink" Target="https://www.facebook.com/manueldarquart" TargetMode="External"/><Relationship Id="rId1177" Type="http://schemas.openxmlformats.org/officeDocument/2006/relationships/hyperlink" Target="https://ra.co/dj/giorgiomaulini" TargetMode="External"/><Relationship Id="rId2024" Type="http://schemas.openxmlformats.org/officeDocument/2006/relationships/hyperlink" Target="https://ra.co/dj/stereociti" TargetMode="External"/><Relationship Id="rId101" Type="http://schemas.openxmlformats.org/officeDocument/2006/relationships/hyperlink" Target="https://ra.co/dj/chrisfortier" TargetMode="External"/><Relationship Id="rId585" Type="http://schemas.openxmlformats.org/officeDocument/2006/relationships/hyperlink" Target="https://www.facebook.com/Manuel-Jelen-202834050277942" TargetMode="External"/><Relationship Id="rId1178" Type="http://schemas.openxmlformats.org/officeDocument/2006/relationships/hyperlink" Target="https://ra.co/dj/giorgiomenegatti" TargetMode="External"/><Relationship Id="rId2025" Type="http://schemas.openxmlformats.org/officeDocument/2006/relationships/hyperlink" Target="https://ra.co/dj/stimming" TargetMode="External"/><Relationship Id="rId100" Type="http://schemas.openxmlformats.org/officeDocument/2006/relationships/hyperlink" Target="https://ra.co/dj/chrisblackhall" TargetMode="External"/><Relationship Id="rId584" Type="http://schemas.openxmlformats.org/officeDocument/2006/relationships/hyperlink" Target="https://www.facebook.com/manglus" TargetMode="External"/><Relationship Id="rId1179" Type="http://schemas.openxmlformats.org/officeDocument/2006/relationships/hyperlink" Target="https://ra.co/dj/giovannyaparicio" TargetMode="External"/><Relationship Id="rId2026" Type="http://schemas.openxmlformats.org/officeDocument/2006/relationships/hyperlink" Target="https://ra.co/dj/taleofus" TargetMode="External"/><Relationship Id="rId1169" Type="http://schemas.openxmlformats.org/officeDocument/2006/relationships/hyperlink" Target="https://ra.co/dj/djhell" TargetMode="External"/><Relationship Id="rId2016" Type="http://schemas.openxmlformats.org/officeDocument/2006/relationships/hyperlink" Target="https://ra.co/dj/ronobvious" TargetMode="External"/><Relationship Id="rId2017" Type="http://schemas.openxmlformats.org/officeDocument/2006/relationships/hyperlink" Target="https://ra.co/dj/saktu" TargetMode="External"/><Relationship Id="rId2018" Type="http://schemas.openxmlformats.org/officeDocument/2006/relationships/hyperlink" Target="https://ra.co/dj/sanproper" TargetMode="External"/><Relationship Id="rId2019" Type="http://schemas.openxmlformats.org/officeDocument/2006/relationships/hyperlink" Target="https://ra.co/dj/serkin" TargetMode="External"/><Relationship Id="rId579" Type="http://schemas.openxmlformats.org/officeDocument/2006/relationships/hyperlink" Target="https://www.facebook.com/konraditalyofficial" TargetMode="External"/><Relationship Id="rId578" Type="http://schemas.openxmlformats.org/officeDocument/2006/relationships/hyperlink" Target="https://www.facebook.com/KizokuMusic" TargetMode="External"/><Relationship Id="rId577" Type="http://schemas.openxmlformats.org/officeDocument/2006/relationships/hyperlink" Target="https://www.facebook.com/kidmachinemusica/" TargetMode="External"/><Relationship Id="rId2490" Type="http://schemas.openxmlformats.org/officeDocument/2006/relationships/hyperlink" Target="https://ra.co/dj/ego-plastix" TargetMode="External"/><Relationship Id="rId1160" Type="http://schemas.openxmlformats.org/officeDocument/2006/relationships/hyperlink" Target="https://ra.co/dj/gaetanoparisio" TargetMode="External"/><Relationship Id="rId2491" Type="http://schemas.openxmlformats.org/officeDocument/2006/relationships/hyperlink" Target="https://ra.co/dj/elfunkador" TargetMode="External"/><Relationship Id="rId572" Type="http://schemas.openxmlformats.org/officeDocument/2006/relationships/hyperlink" Target="https://www.facebook.com/fabriziofattoremusic" TargetMode="External"/><Relationship Id="rId1161" Type="http://schemas.openxmlformats.org/officeDocument/2006/relationships/hyperlink" Target="https://ra.co/dj/djjes" TargetMode="External"/><Relationship Id="rId2492" Type="http://schemas.openxmlformats.org/officeDocument/2006/relationships/hyperlink" Target="https://ra.co/dj/encants" TargetMode="External"/><Relationship Id="rId571" Type="http://schemas.openxmlformats.org/officeDocument/2006/relationships/hyperlink" Target="https://www.facebook.com/endlecmusic" TargetMode="External"/><Relationship Id="rId1162" Type="http://schemas.openxmlformats.org/officeDocument/2006/relationships/hyperlink" Target="https://ra.co/dj/manuelagandolfo" TargetMode="External"/><Relationship Id="rId2493" Type="http://schemas.openxmlformats.org/officeDocument/2006/relationships/hyperlink" Target="https://ra.co/dj/endlesssandsoftime" TargetMode="External"/><Relationship Id="rId570" Type="http://schemas.openxmlformats.org/officeDocument/2006/relationships/hyperlink" Target="https://www.facebook.com/emelancholy" TargetMode="External"/><Relationship Id="rId1163" Type="http://schemas.openxmlformats.org/officeDocument/2006/relationships/hyperlink" Target="https://ra.co/dj/gastonzani" TargetMode="External"/><Relationship Id="rId2010" Type="http://schemas.openxmlformats.org/officeDocument/2006/relationships/hyperlink" Target="https://ra.co/dj/pablotarno" TargetMode="External"/><Relationship Id="rId2494" Type="http://schemas.openxmlformats.org/officeDocument/2006/relationships/hyperlink" Target="https://ra.co/dj/endofperception" TargetMode="External"/><Relationship Id="rId1164" Type="http://schemas.openxmlformats.org/officeDocument/2006/relationships/hyperlink" Target="https://ra.co/dj/gastonzani" TargetMode="External"/><Relationship Id="rId2011" Type="http://schemas.openxmlformats.org/officeDocument/2006/relationships/hyperlink" Target="https://ra.co/dj/pavelludin" TargetMode="External"/><Relationship Id="rId2495" Type="http://schemas.openxmlformats.org/officeDocument/2006/relationships/hyperlink" Target="https://ra.co/dj/eternalism" TargetMode="External"/><Relationship Id="rId576" Type="http://schemas.openxmlformats.org/officeDocument/2006/relationships/hyperlink" Target="https://www.facebook.com/julian.shamou" TargetMode="External"/><Relationship Id="rId1165" Type="http://schemas.openxmlformats.org/officeDocument/2006/relationships/hyperlink" Target="https://ra.co/dj/blot" TargetMode="External"/><Relationship Id="rId2012" Type="http://schemas.openxmlformats.org/officeDocument/2006/relationships/hyperlink" Target="https://ra.co/dj/pessimist" TargetMode="External"/><Relationship Id="rId2496" Type="http://schemas.openxmlformats.org/officeDocument/2006/relationships/hyperlink" Target="https://ra.co/dj/eudemonia" TargetMode="External"/><Relationship Id="rId575" Type="http://schemas.openxmlformats.org/officeDocument/2006/relationships/hyperlink" Target="https://www.facebook.com/isaaccarterldn" TargetMode="External"/><Relationship Id="rId1166" Type="http://schemas.openxmlformats.org/officeDocument/2006/relationships/hyperlink" Target="https://ra.co/dj/matador" TargetMode="External"/><Relationship Id="rId2013" Type="http://schemas.openxmlformats.org/officeDocument/2006/relationships/hyperlink" Target="https://ra.co/dj/plaid" TargetMode="External"/><Relationship Id="rId2497" Type="http://schemas.openxmlformats.org/officeDocument/2006/relationships/hyperlink" Target="https://ra.co/dj/everyoneonacid" TargetMode="External"/><Relationship Id="rId574" Type="http://schemas.openxmlformats.org/officeDocument/2006/relationships/hyperlink" Target="https://www.facebook.com/Gabriele-Mancino-138672706197879" TargetMode="External"/><Relationship Id="rId1167" Type="http://schemas.openxmlformats.org/officeDocument/2006/relationships/hyperlink" Target="https://ra.co/dj/gavinhardkiss" TargetMode="External"/><Relationship Id="rId2014" Type="http://schemas.openxmlformats.org/officeDocument/2006/relationships/hyperlink" Target="https://ra.co/dj/raye" TargetMode="External"/><Relationship Id="rId2498" Type="http://schemas.openxmlformats.org/officeDocument/2006/relationships/hyperlink" Target="https://ra.co/dj/evilsuburbankids" TargetMode="External"/><Relationship Id="rId573" Type="http://schemas.openxmlformats.org/officeDocument/2006/relationships/hyperlink" Target="https://www.facebook.com/fdbeardd" TargetMode="External"/><Relationship Id="rId1168" Type="http://schemas.openxmlformats.org/officeDocument/2006/relationships/hyperlink" Target="https://ra.co/dj/gelabril" TargetMode="External"/><Relationship Id="rId2015" Type="http://schemas.openxmlformats.org/officeDocument/2006/relationships/hyperlink" Target="https://ra.co/dj/rickwade" TargetMode="External"/><Relationship Id="rId2499" Type="http://schemas.openxmlformats.org/officeDocument/2006/relationships/hyperlink" Target="https://ra.co/dj/f*ckthegovernment" TargetMode="External"/><Relationship Id="rId2049" Type="http://schemas.openxmlformats.org/officeDocument/2006/relationships/hyperlink" Target="https://ra.co/dj/alexsmoke" TargetMode="External"/><Relationship Id="rId129" Type="http://schemas.openxmlformats.org/officeDocument/2006/relationships/hyperlink" Target="https://ra.co/dj/darekmazzone" TargetMode="External"/><Relationship Id="rId128" Type="http://schemas.openxmlformats.org/officeDocument/2006/relationships/hyperlink" Target="https://ra.co/dj/danvers" TargetMode="External"/><Relationship Id="rId127" Type="http://schemas.openxmlformats.org/officeDocument/2006/relationships/hyperlink" Target="https://ra.co/dj/dane" TargetMode="External"/><Relationship Id="rId126" Type="http://schemas.openxmlformats.org/officeDocument/2006/relationships/hyperlink" Target="https://ra.co/dj/dancingwithstrangers" TargetMode="External"/><Relationship Id="rId1190" Type="http://schemas.openxmlformats.org/officeDocument/2006/relationships/hyperlink" Target="https://ra.co/dj/gregorthresher" TargetMode="External"/><Relationship Id="rId1191" Type="http://schemas.openxmlformats.org/officeDocument/2006/relationships/hyperlink" Target="https://ra.co/dj/griff" TargetMode="External"/><Relationship Id="rId1192" Type="http://schemas.openxmlformats.org/officeDocument/2006/relationships/hyperlink" Target="https://ra.co/dj/guidoschneider" TargetMode="External"/><Relationship Id="rId1193" Type="http://schemas.openxmlformats.org/officeDocument/2006/relationships/hyperlink" Target="https://ra.co/dj/djthree" TargetMode="External"/><Relationship Id="rId2040" Type="http://schemas.openxmlformats.org/officeDocument/2006/relationships/hyperlink" Target="https://www.facebook.com/extrawelt.live" TargetMode="External"/><Relationship Id="rId121" Type="http://schemas.openxmlformats.org/officeDocument/2006/relationships/hyperlink" Target="https://ra.co/dj/cromby" TargetMode="External"/><Relationship Id="rId1194" Type="http://schemas.openxmlformats.org/officeDocument/2006/relationships/hyperlink" Target="https://www.residentadvisor.net/dj/guygerber" TargetMode="External"/><Relationship Id="rId2041" Type="http://schemas.openxmlformats.org/officeDocument/2006/relationships/hyperlink" Target="https://www.facebook.com/Quest.wax/" TargetMode="External"/><Relationship Id="rId120" Type="http://schemas.openxmlformats.org/officeDocument/2006/relationships/hyperlink" Target="https://ra.co/dj/cromby" TargetMode="External"/><Relationship Id="rId1195" Type="http://schemas.openxmlformats.org/officeDocument/2006/relationships/hyperlink" Target="https://ra.co/dj/agentsoftime" TargetMode="External"/><Relationship Id="rId2042" Type="http://schemas.openxmlformats.org/officeDocument/2006/relationships/hyperlink" Target="https://www.facebook.com/ShonkyMusic" TargetMode="External"/><Relationship Id="rId1196" Type="http://schemas.openxmlformats.org/officeDocument/2006/relationships/hyperlink" Target="https://ra.co/dj/audiowerner" TargetMode="External"/><Relationship Id="rId2043" Type="http://schemas.openxmlformats.org/officeDocument/2006/relationships/hyperlink" Target="https://www.facebook.com/Sweely-167407920320429" TargetMode="External"/><Relationship Id="rId1197" Type="http://schemas.openxmlformats.org/officeDocument/2006/relationships/hyperlink" Target="https://ra.co/dj/cabanne" TargetMode="External"/><Relationship Id="rId2044" Type="http://schemas.openxmlformats.org/officeDocument/2006/relationships/hyperlink" Target="https://www.thepool-london.com/" TargetMode="External"/><Relationship Id="rId125" Type="http://schemas.openxmlformats.org/officeDocument/2006/relationships/hyperlink" Target="https://ra.co/dj/dancetunesradio" TargetMode="External"/><Relationship Id="rId1198" Type="http://schemas.openxmlformats.org/officeDocument/2006/relationships/hyperlink" Target="https://ra.co/dj/domenicdagnelli" TargetMode="External"/><Relationship Id="rId2045" Type="http://schemas.openxmlformats.org/officeDocument/2006/relationships/hyperlink" Target="https://www.residentadvisor.net/dj/jeffmills" TargetMode="External"/><Relationship Id="rId124" Type="http://schemas.openxmlformats.org/officeDocument/2006/relationships/hyperlink" Target="https://ra.co/dj/danandrei" TargetMode="External"/><Relationship Id="rId1199" Type="http://schemas.openxmlformats.org/officeDocument/2006/relationships/hyperlink" Target="https://ra.co/dj/italojohnson" TargetMode="External"/><Relationship Id="rId2046" Type="http://schemas.openxmlformats.org/officeDocument/2006/relationships/hyperlink" Target="https://www.residentadvisor.net/dj/suzannekraft" TargetMode="External"/><Relationship Id="rId123" Type="http://schemas.openxmlformats.org/officeDocument/2006/relationships/hyperlink" Target="https://ra.co/dj/cynthiaspiering" TargetMode="External"/><Relationship Id="rId2047" Type="http://schemas.openxmlformats.org/officeDocument/2006/relationships/hyperlink" Target="https://www.residentadvisor.net/dj/aguycalledgerald" TargetMode="External"/><Relationship Id="rId122" Type="http://schemas.openxmlformats.org/officeDocument/2006/relationships/hyperlink" Target="https://ra.co/dj/cruzolively" TargetMode="External"/><Relationship Id="rId2048" Type="http://schemas.openxmlformats.org/officeDocument/2006/relationships/hyperlink" Target="https://www.residentadvisor.net/dj/benklock" TargetMode="External"/><Relationship Id="rId2038" Type="http://schemas.openxmlformats.org/officeDocument/2006/relationships/hyperlink" Target="https://www.facebook.com/ErisDrewArtistPage" TargetMode="External"/><Relationship Id="rId2039" Type="http://schemas.openxmlformats.org/officeDocument/2006/relationships/hyperlink" Target="https://www.facebook.com/Eversines" TargetMode="External"/><Relationship Id="rId118" Type="http://schemas.openxmlformats.org/officeDocument/2006/relationships/hyperlink" Target="https://ra.co/dj/constratti" TargetMode="External"/><Relationship Id="rId117" Type="http://schemas.openxmlformats.org/officeDocument/2006/relationships/hyperlink" Target="https://ra.co/dj/concepte25" TargetMode="External"/><Relationship Id="rId116" Type="http://schemas.openxmlformats.org/officeDocument/2006/relationships/hyperlink" Target="https://ra.co/dj/comich" TargetMode="External"/><Relationship Id="rId115" Type="http://schemas.openxmlformats.org/officeDocument/2006/relationships/hyperlink" Target="https://ra.co/dj/combineaudio" TargetMode="External"/><Relationship Id="rId599" Type="http://schemas.openxmlformats.org/officeDocument/2006/relationships/hyperlink" Target="https://www.facebook.com/scottdiazmusic" TargetMode="External"/><Relationship Id="rId1180" Type="http://schemas.openxmlformats.org/officeDocument/2006/relationships/hyperlink" Target="https://ra.co/dj/warind" TargetMode="External"/><Relationship Id="rId1181" Type="http://schemas.openxmlformats.org/officeDocument/2006/relationships/hyperlink" Target="https://ra.co/dj/georgeprivatti" TargetMode="External"/><Relationship Id="rId119" Type="http://schemas.openxmlformats.org/officeDocument/2006/relationships/hyperlink" Target="https://ra.co/dj/crazyp" TargetMode="External"/><Relationship Id="rId1182" Type="http://schemas.openxmlformats.org/officeDocument/2006/relationships/hyperlink" Target="https://ra.co/dj/gomolemontlailane" TargetMode="External"/><Relationship Id="rId110" Type="http://schemas.openxmlformats.org/officeDocument/2006/relationships/hyperlink" Target="https://ra.co/dj/cleric" TargetMode="External"/><Relationship Id="rId594" Type="http://schemas.openxmlformats.org/officeDocument/2006/relationships/hyperlink" Target="https://www.facebook.com/reiss.amsterdam/" TargetMode="External"/><Relationship Id="rId1183" Type="http://schemas.openxmlformats.org/officeDocument/2006/relationships/hyperlink" Target="https://www.facebook.com/gorgemannheim/" TargetMode="External"/><Relationship Id="rId2030" Type="http://schemas.openxmlformats.org/officeDocument/2006/relationships/hyperlink" Target="https://ra.co/dj/vril" TargetMode="External"/><Relationship Id="rId593" Type="http://schemas.openxmlformats.org/officeDocument/2006/relationships/hyperlink" Target="https://www.facebook.com/reedalerise" TargetMode="External"/><Relationship Id="rId1184" Type="http://schemas.openxmlformats.org/officeDocument/2006/relationships/hyperlink" Target="https://ra.co/dj/wnimanie" TargetMode="External"/><Relationship Id="rId2031" Type="http://schemas.openxmlformats.org/officeDocument/2006/relationships/hyperlink" Target="https://ra.co/dj/weiss" TargetMode="External"/><Relationship Id="rId592" Type="http://schemas.openxmlformats.org/officeDocument/2006/relationships/hyperlink" Target="https://www.facebook.com/prinsemanuel" TargetMode="External"/><Relationship Id="rId1185" Type="http://schemas.openxmlformats.org/officeDocument/2006/relationships/hyperlink" Target="https://ra.co/dj/graemesinden" TargetMode="External"/><Relationship Id="rId2032" Type="http://schemas.openxmlformats.org/officeDocument/2006/relationships/hyperlink" Target="https://ra.co/dj/weownthenight" TargetMode="External"/><Relationship Id="rId591" Type="http://schemas.openxmlformats.org/officeDocument/2006/relationships/hyperlink" Target="https://www.facebook.com/Prince-de-Takicardie-594987027325857" TargetMode="External"/><Relationship Id="rId1186" Type="http://schemas.openxmlformats.org/officeDocument/2006/relationships/hyperlink" Target="https://ra.co/dj/grazianoraffa" TargetMode="External"/><Relationship Id="rId2033" Type="http://schemas.openxmlformats.org/officeDocument/2006/relationships/hyperlink" Target="https://ra.co/dj/yakovev" TargetMode="External"/><Relationship Id="rId114" Type="http://schemas.openxmlformats.org/officeDocument/2006/relationships/hyperlink" Target="https://ra.co/dj/code701" TargetMode="External"/><Relationship Id="rId598" Type="http://schemas.openxmlformats.org/officeDocument/2006/relationships/hyperlink" Target="http://scottdiazmusic.com/" TargetMode="External"/><Relationship Id="rId1187" Type="http://schemas.openxmlformats.org/officeDocument/2006/relationships/hyperlink" Target="https://ra.co/dj/gregkozo" TargetMode="External"/><Relationship Id="rId2034" Type="http://schemas.openxmlformats.org/officeDocument/2006/relationships/hyperlink" Target="https://ra.co/dj/zenkerbrothers" TargetMode="External"/><Relationship Id="rId113" Type="http://schemas.openxmlformats.org/officeDocument/2006/relationships/hyperlink" Target="https://ra.co/dj/cloudface" TargetMode="External"/><Relationship Id="rId597" Type="http://schemas.openxmlformats.org/officeDocument/2006/relationships/hyperlink" Target="https://www.facebook.com/satoshi.tomiie.dj" TargetMode="External"/><Relationship Id="rId1188" Type="http://schemas.openxmlformats.org/officeDocument/2006/relationships/hyperlink" Target="https://ra.co/dj/gregpidcock" TargetMode="External"/><Relationship Id="rId2035" Type="http://schemas.openxmlformats.org/officeDocument/2006/relationships/hyperlink" Target="https://soundcloud.com/alexneridj" TargetMode="External"/><Relationship Id="rId112" Type="http://schemas.openxmlformats.org/officeDocument/2006/relationships/hyperlink" Target="https://ra.co/dj/cloonee" TargetMode="External"/><Relationship Id="rId596" Type="http://schemas.openxmlformats.org/officeDocument/2006/relationships/hyperlink" Target="https://www.facebook.com/santiagouribelive" TargetMode="External"/><Relationship Id="rId1189" Type="http://schemas.openxmlformats.org/officeDocument/2006/relationships/hyperlink" Target="https://www.facebook.com/GRINGOGREGOS75/" TargetMode="External"/><Relationship Id="rId2036" Type="http://schemas.openxmlformats.org/officeDocument/2006/relationships/hyperlink" Target="https://www.facebook.com/djboriswerner" TargetMode="External"/><Relationship Id="rId111" Type="http://schemas.openxmlformats.org/officeDocument/2006/relationships/hyperlink" Target="https://ra.co/dj/cloonee" TargetMode="External"/><Relationship Id="rId595" Type="http://schemas.openxmlformats.org/officeDocument/2006/relationships/hyperlink" Target="https://www.facebook.com/runydj" TargetMode="External"/><Relationship Id="rId2037" Type="http://schemas.openxmlformats.org/officeDocument/2006/relationships/hyperlink" Target="https://www.facebook.com/djfranckroger" TargetMode="External"/><Relationship Id="rId1136" Type="http://schemas.openxmlformats.org/officeDocument/2006/relationships/hyperlink" Target="https://ra.co/dj/francescochiocci@hotmail.it" TargetMode="External"/><Relationship Id="rId2467" Type="http://schemas.openxmlformats.org/officeDocument/2006/relationships/hyperlink" Target="https://ra.co/dj/constantcircles" TargetMode="External"/><Relationship Id="rId1137" Type="http://schemas.openxmlformats.org/officeDocument/2006/relationships/hyperlink" Target="https://ra.co/dj/francescoquieti" TargetMode="External"/><Relationship Id="rId2468" Type="http://schemas.openxmlformats.org/officeDocument/2006/relationships/hyperlink" Target="https://ra.co/dj/constructrhythm" TargetMode="External"/><Relationship Id="rId1138" Type="http://schemas.openxmlformats.org/officeDocument/2006/relationships/hyperlink" Target="https://ra.co/dj/francys" TargetMode="External"/><Relationship Id="rId2469" Type="http://schemas.openxmlformats.org/officeDocument/2006/relationships/hyperlink" Target="https://ra.co/dj/coveryrec." TargetMode="External"/><Relationship Id="rId1139" Type="http://schemas.openxmlformats.org/officeDocument/2006/relationships/hyperlink" Target="https://www.facebook.com/FrancescoMaddalenaDJ" TargetMode="External"/><Relationship Id="rId547" Type="http://schemas.openxmlformats.org/officeDocument/2006/relationships/hyperlink" Target="https://soundcloud.com/shine-grooves?fbclid=IwAR107RUv-G1v_29DX_1asWVv3OyfXP3h5KFNrSssBqxSqkzZL8azZ87xYGU" TargetMode="External"/><Relationship Id="rId546" Type="http://schemas.openxmlformats.org/officeDocument/2006/relationships/hyperlink" Target="https://soundcloud.com/ronan-music" TargetMode="External"/><Relationship Id="rId545" Type="http://schemas.openxmlformats.org/officeDocument/2006/relationships/hyperlink" Target="mailto:ronan@eternalocean.org" TargetMode="External"/><Relationship Id="rId544" Type="http://schemas.openxmlformats.org/officeDocument/2006/relationships/hyperlink" Target="https://soundcloud.com/roman-wafers" TargetMode="External"/><Relationship Id="rId549" Type="http://schemas.openxmlformats.org/officeDocument/2006/relationships/hyperlink" Target="https://soundcloud.com/slothboogie/sb-premiere-letherette-just-for-you-live-version-wulf" TargetMode="External"/><Relationship Id="rId548" Type="http://schemas.openxmlformats.org/officeDocument/2006/relationships/hyperlink" Target="mailto:letherettes@gmail.com" TargetMode="External"/><Relationship Id="rId2460" Type="http://schemas.openxmlformats.org/officeDocument/2006/relationships/hyperlink" Target="https://ra.co/dj/chordmarauders" TargetMode="External"/><Relationship Id="rId1130" Type="http://schemas.openxmlformats.org/officeDocument/2006/relationships/hyperlink" Target="https://ra.co/dj/djfiskars" TargetMode="External"/><Relationship Id="rId2461" Type="http://schemas.openxmlformats.org/officeDocument/2006/relationships/hyperlink" Target="https://ra.co/dj/christianvarela" TargetMode="External"/><Relationship Id="rId1131" Type="http://schemas.openxmlformats.org/officeDocument/2006/relationships/hyperlink" Target="https://ra.co/dj/floriankruse" TargetMode="External"/><Relationship Id="rId2462" Type="http://schemas.openxmlformats.org/officeDocument/2006/relationships/hyperlink" Target="https://ra.co/dj/chromiummusic" TargetMode="External"/><Relationship Id="rId543" Type="http://schemas.openxmlformats.org/officeDocument/2006/relationships/hyperlink" Target="mailto:bamboomusik@gmail.com" TargetMode="External"/><Relationship Id="rId1132" Type="http://schemas.openxmlformats.org/officeDocument/2006/relationships/hyperlink" Target="https://ra.co/dj/floriankruse" TargetMode="External"/><Relationship Id="rId2463" Type="http://schemas.openxmlformats.org/officeDocument/2006/relationships/hyperlink" Target="https://ra.co/dj/chuvstvoritmarec." TargetMode="External"/><Relationship Id="rId542" Type="http://schemas.openxmlformats.org/officeDocument/2006/relationships/hyperlink" Target="https://soundcloud.com/mood-j" TargetMode="External"/><Relationship Id="rId1133" Type="http://schemas.openxmlformats.org/officeDocument/2006/relationships/hyperlink" Target="https://ra.co/dj/folamour" TargetMode="External"/><Relationship Id="rId2464" Type="http://schemas.openxmlformats.org/officeDocument/2006/relationships/hyperlink" Target="https://ra.co/dj/clubmadnezz" TargetMode="External"/><Relationship Id="rId541" Type="http://schemas.openxmlformats.org/officeDocument/2006/relationships/hyperlink" Target="https://soundcloud.com/milesatmospheric" TargetMode="External"/><Relationship Id="rId1134" Type="http://schemas.openxmlformats.org/officeDocument/2006/relationships/hyperlink" Target="https://ra.co/dj/franbortolossi" TargetMode="External"/><Relationship Id="rId2465" Type="http://schemas.openxmlformats.org/officeDocument/2006/relationships/hyperlink" Target="https://ra.co/dj/commonseries" TargetMode="External"/><Relationship Id="rId540" Type="http://schemas.openxmlformats.org/officeDocument/2006/relationships/hyperlink" Target="mailto:elevationbookings@gmail.com" TargetMode="External"/><Relationship Id="rId1135" Type="http://schemas.openxmlformats.org/officeDocument/2006/relationships/hyperlink" Target="https://ra.co/dj/dos" TargetMode="External"/><Relationship Id="rId2466" Type="http://schemas.openxmlformats.org/officeDocument/2006/relationships/hyperlink" Target="https://ra.co/dj/consciousmonkey" TargetMode="External"/><Relationship Id="rId1125" Type="http://schemas.openxmlformats.org/officeDocument/2006/relationships/hyperlink" Target="https://ra.co/dj/fennec" TargetMode="External"/><Relationship Id="rId2456" Type="http://schemas.openxmlformats.org/officeDocument/2006/relationships/hyperlink" Target="https://ra.co/dj/buttersolkim" TargetMode="External"/><Relationship Id="rId1126" Type="http://schemas.openxmlformats.org/officeDocument/2006/relationships/hyperlink" Target="https://ra.co/dj/ferruhberkadalioglu" TargetMode="External"/><Relationship Id="rId2457" Type="http://schemas.openxmlformats.org/officeDocument/2006/relationships/hyperlink" Target="https://ra.co/dj/cameramagmatica" TargetMode="External"/><Relationship Id="rId1127" Type="http://schemas.openxmlformats.org/officeDocument/2006/relationships/hyperlink" Target="https://ra.co/dj/djfiddla" TargetMode="External"/><Relationship Id="rId2458" Type="http://schemas.openxmlformats.org/officeDocument/2006/relationships/hyperlink" Target="https://ra.co/dj/capeeshsociety" TargetMode="External"/><Relationship Id="rId1128" Type="http://schemas.openxmlformats.org/officeDocument/2006/relationships/hyperlink" Target="https://ra.co/dj/szch" TargetMode="External"/><Relationship Id="rId2459" Type="http://schemas.openxmlformats.org/officeDocument/2006/relationships/hyperlink" Target="https://ra.co/dj/chalkfurniture" TargetMode="External"/><Relationship Id="rId1129" Type="http://schemas.openxmlformats.org/officeDocument/2006/relationships/hyperlink" Target="https://ra.co/dj/filippofedetto" TargetMode="External"/><Relationship Id="rId536" Type="http://schemas.openxmlformats.org/officeDocument/2006/relationships/hyperlink" Target="https://soundcloud.com/gigi-fm/tracks" TargetMode="External"/><Relationship Id="rId535" Type="http://schemas.openxmlformats.org/officeDocument/2006/relationships/hyperlink" Target="https://soundcloud.com/g76g76" TargetMode="External"/><Relationship Id="rId534" Type="http://schemas.openxmlformats.org/officeDocument/2006/relationships/hyperlink" Target="https://soundcloud.com/dr-horn" TargetMode="External"/><Relationship Id="rId533" Type="http://schemas.openxmlformats.org/officeDocument/2006/relationships/hyperlink" Target="https://soundcloud.com/dr-banana/tracks" TargetMode="External"/><Relationship Id="rId539" Type="http://schemas.openxmlformats.org/officeDocument/2006/relationships/hyperlink" Target="https://soundcloud.com/konductorslab/tracks" TargetMode="External"/><Relationship Id="rId538" Type="http://schemas.openxmlformats.org/officeDocument/2006/relationships/hyperlink" Target="https://soundcloud.com/heerd" TargetMode="External"/><Relationship Id="rId537" Type="http://schemas.openxmlformats.org/officeDocument/2006/relationships/hyperlink" Target="mailto:heerdmusic@gmail.com" TargetMode="External"/><Relationship Id="rId2450" Type="http://schemas.openxmlformats.org/officeDocument/2006/relationships/hyperlink" Target="https://ra.co/dj/boogievice" TargetMode="External"/><Relationship Id="rId1120" Type="http://schemas.openxmlformats.org/officeDocument/2006/relationships/hyperlink" Target="https://www.facebook.com/axkan.techno" TargetMode="External"/><Relationship Id="rId2451" Type="http://schemas.openxmlformats.org/officeDocument/2006/relationships/hyperlink" Target="https://ra.co/dj/branchpoints" TargetMode="External"/><Relationship Id="rId532" Type="http://schemas.openxmlformats.org/officeDocument/2006/relationships/hyperlink" Target="mailto:info@drbanana.co.uk" TargetMode="External"/><Relationship Id="rId1121" Type="http://schemas.openxmlformats.org/officeDocument/2006/relationships/hyperlink" Target="https://ra.co/dj/felipetorquato" TargetMode="External"/><Relationship Id="rId2452" Type="http://schemas.openxmlformats.org/officeDocument/2006/relationships/hyperlink" Target="https://ra.co/dj/brooklynhustle" TargetMode="External"/><Relationship Id="rId531" Type="http://schemas.openxmlformats.org/officeDocument/2006/relationships/hyperlink" Target="https://soundcloud.com/dj-koolt/tracks" TargetMode="External"/><Relationship Id="rId1122" Type="http://schemas.openxmlformats.org/officeDocument/2006/relationships/hyperlink" Target="https://ra.co/dj/felipebravo" TargetMode="External"/><Relationship Id="rId2453" Type="http://schemas.openxmlformats.org/officeDocument/2006/relationships/hyperlink" Target="https://ra.co/dj/bruk" TargetMode="External"/><Relationship Id="rId530" Type="http://schemas.openxmlformats.org/officeDocument/2006/relationships/hyperlink" Target="https://soundcloud.com/damnriggz" TargetMode="External"/><Relationship Id="rId1123" Type="http://schemas.openxmlformats.org/officeDocument/2006/relationships/hyperlink" Target="https://ra.co/dj/felipegordon" TargetMode="External"/><Relationship Id="rId2454" Type="http://schemas.openxmlformats.org/officeDocument/2006/relationships/hyperlink" Target="https://ra.co/dj/bspbispebjerg" TargetMode="External"/><Relationship Id="rId1124" Type="http://schemas.openxmlformats.org/officeDocument/2006/relationships/hyperlink" Target="https://www.facebook.com/FelixBernhardt" TargetMode="External"/><Relationship Id="rId2455" Type="http://schemas.openxmlformats.org/officeDocument/2006/relationships/hyperlink" Target="https://ra.co/dj/bunkaball" TargetMode="External"/><Relationship Id="rId1158" Type="http://schemas.openxmlformats.org/officeDocument/2006/relationships/hyperlink" Target="https://ra.co/dj/gabrieltorres" TargetMode="External"/><Relationship Id="rId2005" Type="http://schemas.openxmlformats.org/officeDocument/2006/relationships/hyperlink" Target="https://ra.co/dj/nanookofthenorth" TargetMode="External"/><Relationship Id="rId2489" Type="http://schemas.openxmlformats.org/officeDocument/2006/relationships/hyperlink" Target="https://ra.co/dj/echoesfrompastworlds" TargetMode="External"/><Relationship Id="rId1159" Type="http://schemas.openxmlformats.org/officeDocument/2006/relationships/hyperlink" Target="https://ra.co/dj/gabril" TargetMode="External"/><Relationship Id="rId2006" Type="http://schemas.openxmlformats.org/officeDocument/2006/relationships/hyperlink" Target="https://ra.co/dj/nickcurly" TargetMode="External"/><Relationship Id="rId2007" Type="http://schemas.openxmlformats.org/officeDocument/2006/relationships/hyperlink" Target="https://ra.co/dj/nickmonaco" TargetMode="External"/><Relationship Id="rId2008" Type="http://schemas.openxmlformats.org/officeDocument/2006/relationships/hyperlink" Target="https://ra.co/dj/nickmonaco" TargetMode="External"/><Relationship Id="rId2009" Type="http://schemas.openxmlformats.org/officeDocument/2006/relationships/hyperlink" Target="https://ra.co/dj/outstrip" TargetMode="External"/><Relationship Id="rId569" Type="http://schemas.openxmlformats.org/officeDocument/2006/relationships/hyperlink" Target="https://www.facebook.com/dragutesku/" TargetMode="External"/><Relationship Id="rId568" Type="http://schemas.openxmlformats.org/officeDocument/2006/relationships/hyperlink" Target="https://www.facebook.com/djminxdetroit" TargetMode="External"/><Relationship Id="rId567" Type="http://schemas.openxmlformats.org/officeDocument/2006/relationships/hyperlink" Target="https://www.facebook.com/Djelado35" TargetMode="External"/><Relationship Id="rId566" Type="http://schemas.openxmlformats.org/officeDocument/2006/relationships/hyperlink" Target="https://www.facebook.com/DJ-Marco-Magistro-120095265725" TargetMode="External"/><Relationship Id="rId2480" Type="http://schemas.openxmlformats.org/officeDocument/2006/relationships/hyperlink" Target="https://ra.co/dj/dirtydisciples" TargetMode="External"/><Relationship Id="rId561" Type="http://schemas.openxmlformats.org/officeDocument/2006/relationships/hyperlink" Target="https://www.facebook.com/costinrp/" TargetMode="External"/><Relationship Id="rId1150" Type="http://schemas.openxmlformats.org/officeDocument/2006/relationships/hyperlink" Target="https://ra.co/dj/frederic" TargetMode="External"/><Relationship Id="rId2481" Type="http://schemas.openxmlformats.org/officeDocument/2006/relationships/hyperlink" Target="https://ra.co/dj/disintegrationstate" TargetMode="External"/><Relationship Id="rId560" Type="http://schemas.openxmlformats.org/officeDocument/2006/relationships/hyperlink" Target="https://www.facebook.com/Chklte/" TargetMode="External"/><Relationship Id="rId1151" Type="http://schemas.openxmlformats.org/officeDocument/2006/relationships/hyperlink" Target="https://ra.co/dj/polarsun(frederic0" TargetMode="External"/><Relationship Id="rId2482" Type="http://schemas.openxmlformats.org/officeDocument/2006/relationships/hyperlink" Target="https://ra.co/dj/dissolut" TargetMode="External"/><Relationship Id="rId1152" Type="http://schemas.openxmlformats.org/officeDocument/2006/relationships/hyperlink" Target="https://ra.co/dj/freiboitar" TargetMode="External"/><Relationship Id="rId2483" Type="http://schemas.openxmlformats.org/officeDocument/2006/relationships/hyperlink" Target="https://ra.co/dj/domina" TargetMode="External"/><Relationship Id="rId1153" Type="http://schemas.openxmlformats.org/officeDocument/2006/relationships/hyperlink" Target="https://ra.co/dj/rhode&amp;brown" TargetMode="External"/><Relationship Id="rId2000" Type="http://schemas.openxmlformats.org/officeDocument/2006/relationships/hyperlink" Target="https://ra.co/dj/marlonhoffstadt" TargetMode="External"/><Relationship Id="rId2484" Type="http://schemas.openxmlformats.org/officeDocument/2006/relationships/hyperlink" Target="https://ra.co/dj/donramon" TargetMode="External"/><Relationship Id="rId565" Type="http://schemas.openxmlformats.org/officeDocument/2006/relationships/hyperlink" Target="https://www.facebook.com/DelanoSmithOfficial" TargetMode="External"/><Relationship Id="rId1154" Type="http://schemas.openxmlformats.org/officeDocument/2006/relationships/hyperlink" Target="https://ra.co/dj/fulviocala" TargetMode="External"/><Relationship Id="rId2001" Type="http://schemas.openxmlformats.org/officeDocument/2006/relationships/hyperlink" Target="https://ra.co/dj/marwansabb" TargetMode="External"/><Relationship Id="rId2485" Type="http://schemas.openxmlformats.org/officeDocument/2006/relationships/hyperlink" Target="https://ra.co/dj/drpacker" TargetMode="External"/><Relationship Id="rId564" Type="http://schemas.openxmlformats.org/officeDocument/2006/relationships/hyperlink" Target="https://www.facebook.com/danielkyoAKACORE" TargetMode="External"/><Relationship Id="rId1155" Type="http://schemas.openxmlformats.org/officeDocument/2006/relationships/hyperlink" Target="https://ra.co/dj/gabe" TargetMode="External"/><Relationship Id="rId2002" Type="http://schemas.openxmlformats.org/officeDocument/2006/relationships/hyperlink" Target="https://ra.co/dj/maskiloman" TargetMode="External"/><Relationship Id="rId2486" Type="http://schemas.openxmlformats.org/officeDocument/2006/relationships/hyperlink" Target="https://ra.co/dj/dubmusik" TargetMode="External"/><Relationship Id="rId563" Type="http://schemas.openxmlformats.org/officeDocument/2006/relationships/hyperlink" Target="https://www.facebook.com/dandyjackmusic/" TargetMode="External"/><Relationship Id="rId1156" Type="http://schemas.openxmlformats.org/officeDocument/2006/relationships/hyperlink" Target="https://ra.co/dj/djpp" TargetMode="External"/><Relationship Id="rId2003" Type="http://schemas.openxmlformats.org/officeDocument/2006/relationships/hyperlink" Target="https://ra.co/dj/mehmetaslan" TargetMode="External"/><Relationship Id="rId2487" Type="http://schemas.openxmlformats.org/officeDocument/2006/relationships/hyperlink" Target="https://ra.co/dj/duenia" TargetMode="External"/><Relationship Id="rId562" Type="http://schemas.openxmlformats.org/officeDocument/2006/relationships/hyperlink" Target="https://www.facebook.com/daifofficial" TargetMode="External"/><Relationship Id="rId1157" Type="http://schemas.openxmlformats.org/officeDocument/2006/relationships/hyperlink" Target="https://ra.co/dj/gabrieltichauer" TargetMode="External"/><Relationship Id="rId2004" Type="http://schemas.openxmlformats.org/officeDocument/2006/relationships/hyperlink" Target="https://ra.co/dj/mendyindigo" TargetMode="External"/><Relationship Id="rId2488" Type="http://schemas.openxmlformats.org/officeDocument/2006/relationships/hyperlink" Target="https://ra.co/dj/eabe" TargetMode="External"/><Relationship Id="rId1147" Type="http://schemas.openxmlformats.org/officeDocument/2006/relationships/hyperlink" Target="https://www.facebook.com/FrankyJonesMusic" TargetMode="External"/><Relationship Id="rId2478" Type="http://schemas.openxmlformats.org/officeDocument/2006/relationships/hyperlink" Target="https://ra.co/dj/dinoaudio" TargetMode="External"/><Relationship Id="rId1148" Type="http://schemas.openxmlformats.org/officeDocument/2006/relationships/hyperlink" Target="https://ra.co/dj/fredberthet" TargetMode="External"/><Relationship Id="rId2479" Type="http://schemas.openxmlformats.org/officeDocument/2006/relationships/hyperlink" Target="https://ra.co/dj/diridim" TargetMode="External"/><Relationship Id="rId1149" Type="http://schemas.openxmlformats.org/officeDocument/2006/relationships/hyperlink" Target="https://ra.co/dj/freddybe" TargetMode="External"/><Relationship Id="rId558" Type="http://schemas.openxmlformats.org/officeDocument/2006/relationships/hyperlink" Target="https://www.facebook.com/austinatouk" TargetMode="External"/><Relationship Id="rId557" Type="http://schemas.openxmlformats.org/officeDocument/2006/relationships/hyperlink" Target="https://www.facebook.com/asquithhhhh" TargetMode="External"/><Relationship Id="rId556" Type="http://schemas.openxmlformats.org/officeDocument/2006/relationships/hyperlink" Target="https://www.facebook.com/anamorphufu/" TargetMode="External"/><Relationship Id="rId555" Type="http://schemas.openxmlformats.org/officeDocument/2006/relationships/hyperlink" Target="https://www.facebook.com/amorfpage" TargetMode="External"/><Relationship Id="rId559" Type="http://schemas.openxmlformats.org/officeDocument/2006/relationships/hyperlink" Target="https://www.facebook.com/carlohouse" TargetMode="External"/><Relationship Id="rId550" Type="http://schemas.openxmlformats.org/officeDocument/2006/relationships/hyperlink" Target="mailto:luenfree@gmail.com" TargetMode="External"/><Relationship Id="rId2470" Type="http://schemas.openxmlformats.org/officeDocument/2006/relationships/hyperlink" Target="https://ra.co/dj/crosspoint" TargetMode="External"/><Relationship Id="rId1140" Type="http://schemas.openxmlformats.org/officeDocument/2006/relationships/hyperlink" Target="https://ra.co/dj/francescomiele" TargetMode="External"/><Relationship Id="rId2471" Type="http://schemas.openxmlformats.org/officeDocument/2006/relationships/hyperlink" Target="https://ra.co/dj/dadsamusic" TargetMode="External"/><Relationship Id="rId1141" Type="http://schemas.openxmlformats.org/officeDocument/2006/relationships/hyperlink" Target="https://ra.co/dj/francescomonti" TargetMode="External"/><Relationship Id="rId2472" Type="http://schemas.openxmlformats.org/officeDocument/2006/relationships/hyperlink" Target="https://ra.co/dj/dasharedkina" TargetMode="External"/><Relationship Id="rId1142" Type="http://schemas.openxmlformats.org/officeDocument/2006/relationships/hyperlink" Target="https://ra.co/dj/franciscoallendes" TargetMode="External"/><Relationship Id="rId2473" Type="http://schemas.openxmlformats.org/officeDocument/2006/relationships/hyperlink" Target="https://ra.co/dj/deepindisintl" TargetMode="External"/><Relationship Id="rId554" Type="http://schemas.openxmlformats.org/officeDocument/2006/relationships/hyperlink" Target="https://www.facebook.com/alvamusica" TargetMode="External"/><Relationship Id="rId1143" Type="http://schemas.openxmlformats.org/officeDocument/2006/relationships/hyperlink" Target="https://ra.co/dj/francobianco" TargetMode="External"/><Relationship Id="rId2474" Type="http://schemas.openxmlformats.org/officeDocument/2006/relationships/hyperlink" Target="https://ra.co/dj/deepstories" TargetMode="External"/><Relationship Id="rId553" Type="http://schemas.openxmlformats.org/officeDocument/2006/relationships/hyperlink" Target="https://soundcloud.com/triptil" TargetMode="External"/><Relationship Id="rId1144" Type="http://schemas.openxmlformats.org/officeDocument/2006/relationships/hyperlink" Target="https://ra.co/dj/herblf" TargetMode="External"/><Relationship Id="rId2475" Type="http://schemas.openxmlformats.org/officeDocument/2006/relationships/hyperlink" Target="https://ra.co/dj/delikt" TargetMode="External"/><Relationship Id="rId552" Type="http://schemas.openxmlformats.org/officeDocument/2006/relationships/hyperlink" Target="mailto:triptilau@gmail.com" TargetMode="External"/><Relationship Id="rId1145" Type="http://schemas.openxmlformats.org/officeDocument/2006/relationships/hyperlink" Target="https://ra.co/dj/motech" TargetMode="External"/><Relationship Id="rId2476" Type="http://schemas.openxmlformats.org/officeDocument/2006/relationships/hyperlink" Target="https://ra.co/dj/depth.request" TargetMode="External"/><Relationship Id="rId551" Type="http://schemas.openxmlformats.org/officeDocument/2006/relationships/hyperlink" Target="https://soundcloud.com/slothboogie/slothboogie-guestmix-230-luen" TargetMode="External"/><Relationship Id="rId1146" Type="http://schemas.openxmlformats.org/officeDocument/2006/relationships/hyperlink" Target="https://ra.co/dj/frankievertigo" TargetMode="External"/><Relationship Id="rId2477" Type="http://schemas.openxmlformats.org/officeDocument/2006/relationships/hyperlink" Target="https://ra.co/dj/digitalemotionsradioshow-russia" TargetMode="External"/><Relationship Id="rId2090" Type="http://schemas.openxmlformats.org/officeDocument/2006/relationships/hyperlink" Target="https://ra.co/dj/mikemorrisey" TargetMode="External"/><Relationship Id="rId2091" Type="http://schemas.openxmlformats.org/officeDocument/2006/relationships/hyperlink" Target="https://ra.co/dj/mikescot" TargetMode="External"/><Relationship Id="rId2092" Type="http://schemas.openxmlformats.org/officeDocument/2006/relationships/hyperlink" Target="https://ra.co/dj/mikeshannon" TargetMode="External"/><Relationship Id="rId2093" Type="http://schemas.openxmlformats.org/officeDocument/2006/relationships/hyperlink" Target="https://ra.co/dj/miltonbradley" TargetMode="External"/><Relationship Id="rId2094" Type="http://schemas.openxmlformats.org/officeDocument/2006/relationships/hyperlink" Target="https://ra.co/dj/misssheila" TargetMode="External"/><Relationship Id="rId2095" Type="http://schemas.openxmlformats.org/officeDocument/2006/relationships/hyperlink" Target="https://ra.co/dj/moved" TargetMode="External"/><Relationship Id="rId2096" Type="http://schemas.openxmlformats.org/officeDocument/2006/relationships/hyperlink" Target="https://ra.co/dj/nicolemoudaber" TargetMode="External"/><Relationship Id="rId2097" Type="http://schemas.openxmlformats.org/officeDocument/2006/relationships/hyperlink" Target="https://ra.co/dj/noahskelton" TargetMode="External"/><Relationship Id="rId2098" Type="http://schemas.openxmlformats.org/officeDocument/2006/relationships/hyperlink" Target="https://ra.co/dj/olafstuut" TargetMode="External"/><Relationship Id="rId2099" Type="http://schemas.openxmlformats.org/officeDocument/2006/relationships/hyperlink" Target="https://ra.co/dj/oliviergiacomotto" TargetMode="External"/><Relationship Id="rId2060" Type="http://schemas.openxmlformats.org/officeDocument/2006/relationships/hyperlink" Target="https://ra.co/dj/djmarky" TargetMode="External"/><Relationship Id="rId2061" Type="http://schemas.openxmlformats.org/officeDocument/2006/relationships/hyperlink" Target="https://ra.co/dj/djspen" TargetMode="External"/><Relationship Id="rId2062" Type="http://schemas.openxmlformats.org/officeDocument/2006/relationships/hyperlink" Target="https://ra.co/dj/dominikeulberg" TargetMode="External"/><Relationship Id="rId2063" Type="http://schemas.openxmlformats.org/officeDocument/2006/relationships/hyperlink" Target="https://ra.co/dj/droog" TargetMode="External"/><Relationship Id="rId2064" Type="http://schemas.openxmlformats.org/officeDocument/2006/relationships/hyperlink" Target="https://ra.co/dj/el_txef_a" TargetMode="External"/><Relationship Id="rId2065" Type="http://schemas.openxmlformats.org/officeDocument/2006/relationships/hyperlink" Target="https://ra.co/dj/enzoelia" TargetMode="External"/><Relationship Id="rId2066" Type="http://schemas.openxmlformats.org/officeDocument/2006/relationships/hyperlink" Target="https://ra.co/dj/faltydl" TargetMode="External"/><Relationship Id="rId2067" Type="http://schemas.openxmlformats.org/officeDocument/2006/relationships/hyperlink" Target="https://ra.co/dj/harveymckay" TargetMode="External"/><Relationship Id="rId2068" Type="http://schemas.openxmlformats.org/officeDocument/2006/relationships/hyperlink" Target="https://ra.co/dj/huercos" TargetMode="External"/><Relationship Id="rId2069" Type="http://schemas.openxmlformats.org/officeDocument/2006/relationships/hyperlink" Target="https://ra.co/dj/jaimefrias" TargetMode="External"/><Relationship Id="rId2050" Type="http://schemas.openxmlformats.org/officeDocument/2006/relationships/hyperlink" Target="https://ra.co/dj/ateq" TargetMode="External"/><Relationship Id="rId2051" Type="http://schemas.openxmlformats.org/officeDocument/2006/relationships/hyperlink" Target="https://ra.co/dj/audiofly" TargetMode="External"/><Relationship Id="rId495" Type="http://schemas.openxmlformats.org/officeDocument/2006/relationships/hyperlink" Target="https://ra.co/dj/vimana" TargetMode="External"/><Relationship Id="rId2052" Type="http://schemas.openxmlformats.org/officeDocument/2006/relationships/hyperlink" Target="https://ra.co/dj/binh" TargetMode="External"/><Relationship Id="rId494" Type="http://schemas.openxmlformats.org/officeDocument/2006/relationships/hyperlink" Target="https://ra.co/dj/vikenarman" TargetMode="External"/><Relationship Id="rId2053" Type="http://schemas.openxmlformats.org/officeDocument/2006/relationships/hyperlink" Target="https://ra.co/dj/bloodymary" TargetMode="External"/><Relationship Id="rId493" Type="http://schemas.openxmlformats.org/officeDocument/2006/relationships/hyperlink" Target="https://ra.co/dj/viicircle" TargetMode="External"/><Relationship Id="rId2054" Type="http://schemas.openxmlformats.org/officeDocument/2006/relationships/hyperlink" Target="https://ra.co/dj/bodeler" TargetMode="External"/><Relationship Id="rId492" Type="http://schemas.openxmlformats.org/officeDocument/2006/relationships/hyperlink" Target="https://ra.co/dj/vicodeep" TargetMode="External"/><Relationship Id="rId2055" Type="http://schemas.openxmlformats.org/officeDocument/2006/relationships/hyperlink" Target="https://ra.co/dj/chrismaicoschmidt" TargetMode="External"/><Relationship Id="rId499" Type="http://schemas.openxmlformats.org/officeDocument/2006/relationships/hyperlink" Target="https://ra.co/dj/vitess" TargetMode="External"/><Relationship Id="rId2056" Type="http://schemas.openxmlformats.org/officeDocument/2006/relationships/hyperlink" Target="https://ra.co/dj/dafoe" TargetMode="External"/><Relationship Id="rId498" Type="http://schemas.openxmlformats.org/officeDocument/2006/relationships/hyperlink" Target="https://ra.co/dj/vinsol" TargetMode="External"/><Relationship Id="rId2057" Type="http://schemas.openxmlformats.org/officeDocument/2006/relationships/hyperlink" Target="https://ra.co/dj/djbone" TargetMode="External"/><Relationship Id="rId497" Type="http://schemas.openxmlformats.org/officeDocument/2006/relationships/hyperlink" Target="https://ra.co/dj/vincewatson" TargetMode="External"/><Relationship Id="rId2058" Type="http://schemas.openxmlformats.org/officeDocument/2006/relationships/hyperlink" Target="https://ra.co/dj/djhell" TargetMode="External"/><Relationship Id="rId496" Type="http://schemas.openxmlformats.org/officeDocument/2006/relationships/hyperlink" Target="https://ra.co/dj/vincentfloyd" TargetMode="External"/><Relationship Id="rId2059" Type="http://schemas.openxmlformats.org/officeDocument/2006/relationships/hyperlink" Target="https://ra.co/dj/djkoze" TargetMode="External"/><Relationship Id="rId2080" Type="http://schemas.openxmlformats.org/officeDocument/2006/relationships/hyperlink" Target="https://ra.co/dj/mant" TargetMode="External"/><Relationship Id="rId2081" Type="http://schemas.openxmlformats.org/officeDocument/2006/relationships/hyperlink" Target="https://ra.co/dj/mariedavidson" TargetMode="External"/><Relationship Id="rId2082" Type="http://schemas.openxmlformats.org/officeDocument/2006/relationships/hyperlink" Target="https://ra.co/dj/mariobiani" TargetMode="External"/><Relationship Id="rId2083" Type="http://schemas.openxmlformats.org/officeDocument/2006/relationships/hyperlink" Target="https://ra.co/dj/maris" TargetMode="External"/><Relationship Id="rId2084" Type="http://schemas.openxmlformats.org/officeDocument/2006/relationships/hyperlink" Target="https://ra.co/dj/marthavanstraaten" TargetMode="External"/><Relationship Id="rId2085" Type="http://schemas.openxmlformats.org/officeDocument/2006/relationships/hyperlink" Target="https://ra.co/dj/matador" TargetMode="External"/><Relationship Id="rId2086" Type="http://schemas.openxmlformats.org/officeDocument/2006/relationships/hyperlink" Target="https://ra.co/dj/mathiaskaden" TargetMode="External"/><Relationship Id="rId2087" Type="http://schemas.openxmlformats.org/officeDocument/2006/relationships/hyperlink" Target="https://ra.co/dj/merel" TargetMode="External"/><Relationship Id="rId2088" Type="http://schemas.openxmlformats.org/officeDocument/2006/relationships/hyperlink" Target="https://ra.co/dj/meute" TargetMode="External"/><Relationship Id="rId2089" Type="http://schemas.openxmlformats.org/officeDocument/2006/relationships/hyperlink" Target="https://ra.co/dj/miffy&amp;miller" TargetMode="External"/><Relationship Id="rId2070" Type="http://schemas.openxmlformats.org/officeDocument/2006/relationships/hyperlink" Target="https://ra.co/dj/jefk" TargetMode="External"/><Relationship Id="rId2071" Type="http://schemas.openxmlformats.org/officeDocument/2006/relationships/hyperlink" Target="https://ra.co/dj/johndimas" TargetMode="External"/><Relationship Id="rId2072" Type="http://schemas.openxmlformats.org/officeDocument/2006/relationships/hyperlink" Target="https://ra.co/dj/keshloi" TargetMode="External"/><Relationship Id="rId2073" Type="http://schemas.openxmlformats.org/officeDocument/2006/relationships/hyperlink" Target="https://ra.co/dj/kristenknight" TargetMode="External"/><Relationship Id="rId2074" Type="http://schemas.openxmlformats.org/officeDocument/2006/relationships/hyperlink" Target="https://ra.co/dj/lateralline" TargetMode="External"/><Relationship Id="rId2075" Type="http://schemas.openxmlformats.org/officeDocument/2006/relationships/hyperlink" Target="https://ra.co/dj/leonardogonnelli" TargetMode="External"/><Relationship Id="rId2076" Type="http://schemas.openxmlformats.org/officeDocument/2006/relationships/hyperlink" Target="https://ra.co/dj/lorenzo" TargetMode="External"/><Relationship Id="rId2077" Type="http://schemas.openxmlformats.org/officeDocument/2006/relationships/hyperlink" Target="https://ra.co/dj/lowsystem" TargetMode="External"/><Relationship Id="rId2078" Type="http://schemas.openxmlformats.org/officeDocument/2006/relationships/hyperlink" Target="https://ra.co/dj/mahdyar" TargetMode="External"/><Relationship Id="rId2079" Type="http://schemas.openxmlformats.org/officeDocument/2006/relationships/hyperlink" Target="https://ra.co/dj/makam" TargetMode="External"/><Relationship Id="rId2940" Type="http://schemas.openxmlformats.org/officeDocument/2006/relationships/hyperlink" Target="https://www.residentadvisor.net/dj/tokimonsta" TargetMode="External"/><Relationship Id="rId1610" Type="http://schemas.openxmlformats.org/officeDocument/2006/relationships/hyperlink" Target="https://ra.co/dj/andata" TargetMode="External"/><Relationship Id="rId2941" Type="http://schemas.openxmlformats.org/officeDocument/2006/relationships/hyperlink" Target="https://www.residentadvisor.net/dj/chloe" TargetMode="External"/><Relationship Id="rId1611" Type="http://schemas.openxmlformats.org/officeDocument/2006/relationships/hyperlink" Target="https://ra.co/dj/maxinne" TargetMode="External"/><Relationship Id="rId2942" Type="http://schemas.openxmlformats.org/officeDocument/2006/relationships/hyperlink" Target="https://www.residentadvisor.net/dj/lindstrom" TargetMode="External"/><Relationship Id="rId1612" Type="http://schemas.openxmlformats.org/officeDocument/2006/relationships/hyperlink" Target="https://www.facebook.com/Audio-Soul-Project-47104952169" TargetMode="External"/><Relationship Id="rId2943" Type="http://schemas.openxmlformats.org/officeDocument/2006/relationships/hyperlink" Target="https://www.residentadvisor.net/dj/shygirl" TargetMode="External"/><Relationship Id="rId1613" Type="http://schemas.openxmlformats.org/officeDocument/2006/relationships/hyperlink" Target="https://ra.co/dj/meat" TargetMode="External"/><Relationship Id="rId2944" Type="http://schemas.openxmlformats.org/officeDocument/2006/relationships/hyperlink" Target="https://www.residentadvisor.net/dj/snts" TargetMode="External"/><Relationship Id="rId1614" Type="http://schemas.openxmlformats.org/officeDocument/2006/relationships/hyperlink" Target="https://ra.co/dj/melirodriguez" TargetMode="External"/><Relationship Id="rId2945" Type="http://schemas.openxmlformats.org/officeDocument/2006/relationships/hyperlink" Target="https://www.residentadvisor.net/dj/squarepusher" TargetMode="External"/><Relationship Id="rId1615" Type="http://schemas.openxmlformats.org/officeDocument/2006/relationships/hyperlink" Target="https://ra.co/dj/endo" TargetMode="External"/><Relationship Id="rId2946" Type="http://schemas.openxmlformats.org/officeDocument/2006/relationships/hyperlink" Target="https://www.residentadvisor.net/dj/taleofus" TargetMode="External"/><Relationship Id="rId1616" Type="http://schemas.openxmlformats.org/officeDocument/2006/relationships/hyperlink" Target="https://ra.co/dj/larosa" TargetMode="External"/><Relationship Id="rId2947" Type="http://schemas.openxmlformats.org/officeDocument/2006/relationships/hyperlink" Target="https://www.residentadvisor.net/dj/theknife" TargetMode="External"/><Relationship Id="rId907" Type="http://schemas.openxmlformats.org/officeDocument/2006/relationships/hyperlink" Target="https://ra.co/dj/brunocurtis" TargetMode="External"/><Relationship Id="rId1617" Type="http://schemas.openxmlformats.org/officeDocument/2006/relationships/hyperlink" Target="https://www.facebook.com/hdsn.music" TargetMode="External"/><Relationship Id="rId2948" Type="http://schemas.openxmlformats.org/officeDocument/2006/relationships/hyperlink" Target="https://ra.co/dj/adriatique" TargetMode="External"/><Relationship Id="rId906" Type="http://schemas.openxmlformats.org/officeDocument/2006/relationships/hyperlink" Target="https://ra.co/dj/bruce" TargetMode="External"/><Relationship Id="rId1618" Type="http://schemas.openxmlformats.org/officeDocument/2006/relationships/hyperlink" Target="https://ra.co/dj/michaelbibi" TargetMode="External"/><Relationship Id="rId2949" Type="http://schemas.openxmlformats.org/officeDocument/2006/relationships/hyperlink" Target="https://ra.co/dj/agentsoftime" TargetMode="External"/><Relationship Id="rId905" Type="http://schemas.openxmlformats.org/officeDocument/2006/relationships/hyperlink" Target="https://ra.co/dj/hanssen" TargetMode="External"/><Relationship Id="rId1619" Type="http://schemas.openxmlformats.org/officeDocument/2006/relationships/hyperlink" Target="https://ra.co/dj/micheldehey" TargetMode="External"/><Relationship Id="rId904" Type="http://schemas.openxmlformats.org/officeDocument/2006/relationships/hyperlink" Target="https://ra.co/dj/brinaknaus" TargetMode="External"/><Relationship Id="rId909" Type="http://schemas.openxmlformats.org/officeDocument/2006/relationships/hyperlink" Target="https://ra.co/dj/brunosilva" TargetMode="External"/><Relationship Id="rId908" Type="http://schemas.openxmlformats.org/officeDocument/2006/relationships/hyperlink" Target="https://ra.co/dj/brunomezomosoccal" TargetMode="External"/><Relationship Id="rId903" Type="http://schemas.openxmlformats.org/officeDocument/2006/relationships/hyperlink" Target="https://ra.co/dj/auntieflo" TargetMode="External"/><Relationship Id="rId902" Type="http://schemas.openxmlformats.org/officeDocument/2006/relationships/hyperlink" Target="https://ra.co/dj/brandonernst" TargetMode="External"/><Relationship Id="rId901" Type="http://schemas.openxmlformats.org/officeDocument/2006/relationships/hyperlink" Target="https://ra.co/dj/conforce" TargetMode="External"/><Relationship Id="rId900" Type="http://schemas.openxmlformats.org/officeDocument/2006/relationships/hyperlink" Target="https://ra.co/dj/xcoast" TargetMode="External"/><Relationship Id="rId2930" Type="http://schemas.openxmlformats.org/officeDocument/2006/relationships/hyperlink" Target="https://ra.co/dj/stereocalypse" TargetMode="External"/><Relationship Id="rId1600" Type="http://schemas.openxmlformats.org/officeDocument/2006/relationships/hyperlink" Target="https://ra.co/dj/mathiaskaden" TargetMode="External"/><Relationship Id="rId2931" Type="http://schemas.openxmlformats.org/officeDocument/2006/relationships/hyperlink" Target="https://ra.co/dj/taniavulcano" TargetMode="External"/><Relationship Id="rId1601" Type="http://schemas.openxmlformats.org/officeDocument/2006/relationships/hyperlink" Target="https://ra.co/dj/farrow" TargetMode="External"/><Relationship Id="rId2932" Type="http://schemas.openxmlformats.org/officeDocument/2006/relationships/hyperlink" Target="https://ra.co/dj/tirzah" TargetMode="External"/><Relationship Id="rId1602" Type="http://schemas.openxmlformats.org/officeDocument/2006/relationships/hyperlink" Target="https://ra.co/dj/farrow" TargetMode="External"/><Relationship Id="rId2933" Type="http://schemas.openxmlformats.org/officeDocument/2006/relationships/hyperlink" Target="https://ra.co/dj/tomhades" TargetMode="External"/><Relationship Id="rId1603" Type="http://schemas.openxmlformats.org/officeDocument/2006/relationships/hyperlink" Target="https://ra.co/dj/lewistaylor" TargetMode="External"/><Relationship Id="rId2934" Type="http://schemas.openxmlformats.org/officeDocument/2006/relationships/hyperlink" Target="https://ra.co/dj/urulu" TargetMode="External"/><Relationship Id="rId1604" Type="http://schemas.openxmlformats.org/officeDocument/2006/relationships/hyperlink" Target="https://ra.co/dj/mattisou" TargetMode="External"/><Relationship Id="rId2935" Type="http://schemas.openxmlformats.org/officeDocument/2006/relationships/hyperlink" Target="https://ra.co/dj/wooyork" TargetMode="External"/><Relationship Id="rId1605" Type="http://schemas.openxmlformats.org/officeDocument/2006/relationships/hyperlink" Target="https://ra.co/dj/djmaurice" TargetMode="External"/><Relationship Id="rId2936" Type="http://schemas.openxmlformats.org/officeDocument/2006/relationships/hyperlink" Target="https://ra.co/dj/zwyklezycie/ordinarylifemagazine" TargetMode="External"/><Relationship Id="rId1606" Type="http://schemas.openxmlformats.org/officeDocument/2006/relationships/hyperlink" Target="https://ra.co/dj/mauoq" TargetMode="External"/><Relationship Id="rId2937" Type="http://schemas.openxmlformats.org/officeDocument/2006/relationships/hyperlink" Target="https://www.arcade-talent.com/" TargetMode="External"/><Relationship Id="rId1607" Type="http://schemas.openxmlformats.org/officeDocument/2006/relationships/hyperlink" Target="mailto:maxmeegens9@gmail.com" TargetMode="External"/><Relationship Id="rId2938" Type="http://schemas.openxmlformats.org/officeDocument/2006/relationships/hyperlink" Target="https://www.facebook.com/almanegramusic" TargetMode="External"/><Relationship Id="rId1608" Type="http://schemas.openxmlformats.org/officeDocument/2006/relationships/hyperlink" Target="https://www.facebook.com/Toobin-113241813705240/" TargetMode="External"/><Relationship Id="rId2939" Type="http://schemas.openxmlformats.org/officeDocument/2006/relationships/hyperlink" Target="https://www.facebook.com/djchrisstussy" TargetMode="External"/><Relationship Id="rId1609" Type="http://schemas.openxmlformats.org/officeDocument/2006/relationships/hyperlink" Target="https://ra.co/dj/mjog" TargetMode="External"/><Relationship Id="rId1631" Type="http://schemas.openxmlformats.org/officeDocument/2006/relationships/hyperlink" Target="https://ra.co/dj/rogued" TargetMode="External"/><Relationship Id="rId2962" Type="http://schemas.openxmlformats.org/officeDocument/2006/relationships/hyperlink" Target="https://ra.co/dj/chrisdiperri" TargetMode="External"/><Relationship Id="rId1632" Type="http://schemas.openxmlformats.org/officeDocument/2006/relationships/hyperlink" Target="https://ra.co/dj/madmiran" TargetMode="External"/><Relationship Id="rId2963" Type="http://schemas.openxmlformats.org/officeDocument/2006/relationships/hyperlink" Target="https://ra.co/dj/christiansmith" TargetMode="External"/><Relationship Id="rId1633" Type="http://schemas.openxmlformats.org/officeDocument/2006/relationships/hyperlink" Target="https://www.facebook.com/Mirnhadj" TargetMode="External"/><Relationship Id="rId2964" Type="http://schemas.openxmlformats.org/officeDocument/2006/relationships/hyperlink" Target="https://ra.co/dj/coyu" TargetMode="External"/><Relationship Id="rId1634" Type="http://schemas.openxmlformats.org/officeDocument/2006/relationships/hyperlink" Target="https://ra.co/dj/mitchwellings" TargetMode="External"/><Relationship Id="rId2965" Type="http://schemas.openxmlformats.org/officeDocument/2006/relationships/hyperlink" Target="http://alr.me.uk/" TargetMode="External"/><Relationship Id="rId1635" Type="http://schemas.openxmlformats.org/officeDocument/2006/relationships/hyperlink" Target="https://soundcloud.com/mitchwellings" TargetMode="External"/><Relationship Id="rId2966" Type="http://schemas.openxmlformats.org/officeDocument/2006/relationships/hyperlink" Target="https://ra.co/dj/craigrichards" TargetMode="External"/><Relationship Id="rId1636" Type="http://schemas.openxmlformats.org/officeDocument/2006/relationships/hyperlink" Target="mailto:mitch@thesoundkitchen.co.uk" TargetMode="External"/><Relationship Id="rId2967" Type="http://schemas.openxmlformats.org/officeDocument/2006/relationships/hyperlink" Target="https://ra.co/dj/cristianvarela" TargetMode="External"/><Relationship Id="rId1637" Type="http://schemas.openxmlformats.org/officeDocument/2006/relationships/hyperlink" Target="https://soundcloud.com/mitchwellings" TargetMode="External"/><Relationship Id="rId2968" Type="http://schemas.openxmlformats.org/officeDocument/2006/relationships/hyperlink" Target="http://poly.am/" TargetMode="External"/><Relationship Id="rId1638" Type="http://schemas.openxmlformats.org/officeDocument/2006/relationships/hyperlink" Target="https://ra.co/dj/stefanonoferini" TargetMode="External"/><Relationship Id="rId2969" Type="http://schemas.openxmlformats.org/officeDocument/2006/relationships/hyperlink" Target="https://ra.co/dj/digitalism" TargetMode="External"/><Relationship Id="rId929" Type="http://schemas.openxmlformats.org/officeDocument/2006/relationships/hyperlink" Target="https://ra.co/dj/cesarhauy" TargetMode="External"/><Relationship Id="rId1639" Type="http://schemas.openxmlformats.org/officeDocument/2006/relationships/hyperlink" Target="https://ra.co/dj/runningoutofspace" TargetMode="External"/><Relationship Id="rId928" Type="http://schemas.openxmlformats.org/officeDocument/2006/relationships/hyperlink" Target="https://ra.co/dj/cesarfunck" TargetMode="External"/><Relationship Id="rId927" Type="http://schemas.openxmlformats.org/officeDocument/2006/relationships/hyperlink" Target="https://ra.co/dj/rroxymore" TargetMode="External"/><Relationship Id="rId926" Type="http://schemas.openxmlformats.org/officeDocument/2006/relationships/hyperlink" Target="https://ra.co/dj/chinau" TargetMode="External"/><Relationship Id="rId921" Type="http://schemas.openxmlformats.org/officeDocument/2006/relationships/hyperlink" Target="https://ra.co/dj/carlosfrancisco@mac.com" TargetMode="External"/><Relationship Id="rId920" Type="http://schemas.openxmlformats.org/officeDocument/2006/relationships/hyperlink" Target="https://ra.co/dj/carlosa" TargetMode="External"/><Relationship Id="rId925" Type="http://schemas.openxmlformats.org/officeDocument/2006/relationships/hyperlink" Target="https://ra.co/dj/cassimm" TargetMode="External"/><Relationship Id="rId924" Type="http://schemas.openxmlformats.org/officeDocument/2006/relationships/hyperlink" Target="https://ra.co/dj/cassimm" TargetMode="External"/><Relationship Id="rId923" Type="http://schemas.openxmlformats.org/officeDocument/2006/relationships/hyperlink" Target="https://ra.co/dj/claudiocaruso" TargetMode="External"/><Relationship Id="rId922" Type="http://schemas.openxmlformats.org/officeDocument/2006/relationships/hyperlink" Target="https://www.facebook.com/freigeistkoeln.de/" TargetMode="External"/><Relationship Id="rId2960" Type="http://schemas.openxmlformats.org/officeDocument/2006/relationships/hyperlink" Target="https://ra.co/dj/cassy" TargetMode="External"/><Relationship Id="rId1630" Type="http://schemas.openxmlformats.org/officeDocument/2006/relationships/hyperlink" Target="https://ra.co/dj/mercer" TargetMode="External"/><Relationship Id="rId2961" Type="http://schemas.openxmlformats.org/officeDocument/2006/relationships/hyperlink" Target="https://ra.co/dj/charlottedewitte" TargetMode="External"/><Relationship Id="rId1620" Type="http://schemas.openxmlformats.org/officeDocument/2006/relationships/hyperlink" Target="https://www.facebook.com/MicheleSodan0" TargetMode="External"/><Relationship Id="rId2951" Type="http://schemas.openxmlformats.org/officeDocument/2006/relationships/hyperlink" Target="https://ra.co/dj/andrade" TargetMode="External"/><Relationship Id="rId1621" Type="http://schemas.openxmlformats.org/officeDocument/2006/relationships/hyperlink" Target="https://ra.co/dj/micheldegen-ch" TargetMode="External"/><Relationship Id="rId2952" Type="http://schemas.openxmlformats.org/officeDocument/2006/relationships/hyperlink" Target="https://ra.co/dj/andrewsoul" TargetMode="External"/><Relationship Id="rId1622" Type="http://schemas.openxmlformats.org/officeDocument/2006/relationships/hyperlink" Target="https://ra.co/dj/maga" TargetMode="External"/><Relationship Id="rId2953" Type="http://schemas.openxmlformats.org/officeDocument/2006/relationships/hyperlink" Target="https://ra.co/dj/ardalan" TargetMode="External"/><Relationship Id="rId1623" Type="http://schemas.openxmlformats.org/officeDocument/2006/relationships/hyperlink" Target="https://ra.co/dj/tigerstripes" TargetMode="External"/><Relationship Id="rId2954" Type="http://schemas.openxmlformats.org/officeDocument/2006/relationships/hyperlink" Target="https://ra.co/dj/artbat" TargetMode="External"/><Relationship Id="rId1624" Type="http://schemas.openxmlformats.org/officeDocument/2006/relationships/hyperlink" Target="https://ra.co/dj/mihaicyclic" TargetMode="External"/><Relationship Id="rId2955" Type="http://schemas.openxmlformats.org/officeDocument/2006/relationships/hyperlink" Target="https://ra.co/dj/baauer" TargetMode="External"/><Relationship Id="rId1625" Type="http://schemas.openxmlformats.org/officeDocument/2006/relationships/hyperlink" Target="https://ra.co/dj/gruuvelement's" TargetMode="External"/><Relationship Id="rId2956" Type="http://schemas.openxmlformats.org/officeDocument/2006/relationships/hyperlink" Target="https://ra.co/dj/bambounou" TargetMode="External"/><Relationship Id="rId1626" Type="http://schemas.openxmlformats.org/officeDocument/2006/relationships/hyperlink" Target="https://ra.co/dj/mihalissafras" TargetMode="External"/><Relationship Id="rId2957" Type="http://schemas.openxmlformats.org/officeDocument/2006/relationships/hyperlink" Target="https://ra.co/dj/bluehour" TargetMode="External"/><Relationship Id="rId1627" Type="http://schemas.openxmlformats.org/officeDocument/2006/relationships/hyperlink" Target="https://ra.co/dj/miksantoro" TargetMode="External"/><Relationship Id="rId2958" Type="http://schemas.openxmlformats.org/officeDocument/2006/relationships/hyperlink" Target="https://ra.co/dj/bokbok" TargetMode="External"/><Relationship Id="rId918" Type="http://schemas.openxmlformats.org/officeDocument/2006/relationships/hyperlink" Target="https://ra.co/dj/carloruetz" TargetMode="External"/><Relationship Id="rId1628" Type="http://schemas.openxmlformats.org/officeDocument/2006/relationships/hyperlink" Target="https://ra.co/dj/mikaeldelta" TargetMode="External"/><Relationship Id="rId2959" Type="http://schemas.openxmlformats.org/officeDocument/2006/relationships/hyperlink" Target="https://ra.co/dj/carlolio" TargetMode="External"/><Relationship Id="rId917" Type="http://schemas.openxmlformats.org/officeDocument/2006/relationships/hyperlink" Target="https://ra.co/dj/carlolio" TargetMode="External"/><Relationship Id="rId1629" Type="http://schemas.openxmlformats.org/officeDocument/2006/relationships/hyperlink" Target="https://ra.co/dj/mikemorrisey" TargetMode="External"/><Relationship Id="rId916" Type="http://schemas.openxmlformats.org/officeDocument/2006/relationships/hyperlink" Target="https://ra.co/dj/carista" TargetMode="External"/><Relationship Id="rId915" Type="http://schemas.openxmlformats.org/officeDocument/2006/relationships/hyperlink" Target="https://www.instagram.com/cardia_musik/" TargetMode="External"/><Relationship Id="rId919" Type="http://schemas.openxmlformats.org/officeDocument/2006/relationships/hyperlink" Target="https://ra.co/dj/roldan" TargetMode="External"/><Relationship Id="rId910" Type="http://schemas.openxmlformats.org/officeDocument/2006/relationships/hyperlink" Target="https://ra.co/dj/bryanjones" TargetMode="External"/><Relationship Id="rId914" Type="http://schemas.openxmlformats.org/officeDocument/2006/relationships/hyperlink" Target="https://www.facebook.com/rulo.music" TargetMode="External"/><Relationship Id="rId913" Type="http://schemas.openxmlformats.org/officeDocument/2006/relationships/hyperlink" Target="https://www.facebook.com/cwendymusic" TargetMode="External"/><Relationship Id="rId912" Type="http://schemas.openxmlformats.org/officeDocument/2006/relationships/hyperlink" Target="https://ra.co/dj/byronwestbrook" TargetMode="External"/><Relationship Id="rId911" Type="http://schemas.openxmlformats.org/officeDocument/2006/relationships/hyperlink" Target="https://ra.co/dj/bushwacka!" TargetMode="External"/><Relationship Id="rId2950" Type="http://schemas.openxmlformats.org/officeDocument/2006/relationships/hyperlink" Target="https://ra.co/dj/ana" TargetMode="External"/><Relationship Id="rId2900" Type="http://schemas.openxmlformats.org/officeDocument/2006/relationships/hyperlink" Target="https://ra.co/dj/lospastores" TargetMode="External"/><Relationship Id="rId2901" Type="http://schemas.openxmlformats.org/officeDocument/2006/relationships/hyperlink" Target="https://ra.co/dj/maceoplex" TargetMode="External"/><Relationship Id="rId2902" Type="http://schemas.openxmlformats.org/officeDocument/2006/relationships/hyperlink" Target="https://ra.co/dj/machinedrum" TargetMode="External"/><Relationship Id="rId2903" Type="http://schemas.openxmlformats.org/officeDocument/2006/relationships/hyperlink" Target="https://ra.co/dj/mackygee" TargetMode="External"/><Relationship Id="rId2904" Type="http://schemas.openxmlformats.org/officeDocument/2006/relationships/hyperlink" Target="https://ra.co/dj/marckinchen" TargetMode="External"/><Relationship Id="rId2905" Type="http://schemas.openxmlformats.org/officeDocument/2006/relationships/hyperlink" Target="http://emrresources.ch/" TargetMode="External"/><Relationship Id="rId2906" Type="http://schemas.openxmlformats.org/officeDocument/2006/relationships/hyperlink" Target="https://ra.co/dj/marcobailey" TargetMode="External"/><Relationship Id="rId2907" Type="http://schemas.openxmlformats.org/officeDocument/2006/relationships/hyperlink" Target="https://ra.co/dj/marcoresmann" TargetMode="External"/><Relationship Id="rId2908" Type="http://schemas.openxmlformats.org/officeDocument/2006/relationships/hyperlink" Target="https://ra.co/dj/martineyerer" TargetMode="External"/><Relationship Id="rId2909" Type="http://schemas.openxmlformats.org/officeDocument/2006/relationships/hyperlink" Target="https://ra.co/dj/mathieufaubourg" TargetMode="External"/><Relationship Id="rId2920" Type="http://schemas.openxmlformats.org/officeDocument/2006/relationships/hyperlink" Target="https://ra.co/dj/ronisize" TargetMode="External"/><Relationship Id="rId2921" Type="http://schemas.openxmlformats.org/officeDocument/2006/relationships/hyperlink" Target="https://ra.co/dj/sanfranciscobeat" TargetMode="External"/><Relationship Id="rId2922" Type="http://schemas.openxmlformats.org/officeDocument/2006/relationships/hyperlink" Target="https://ra.co/dj/sashacarassi" TargetMode="External"/><Relationship Id="rId2923" Type="http://schemas.openxmlformats.org/officeDocument/2006/relationships/hyperlink" Target="https://ra.co/dj/sebastianledger" TargetMode="External"/><Relationship Id="rId2924" Type="http://schemas.openxmlformats.org/officeDocument/2006/relationships/hyperlink" Target="https://ra.co/dj/shibasan" TargetMode="External"/><Relationship Id="rId2925" Type="http://schemas.openxmlformats.org/officeDocument/2006/relationships/hyperlink" Target="https://ra.co/dj/silvieloto" TargetMode="External"/><Relationship Id="rId2926" Type="http://schemas.openxmlformats.org/officeDocument/2006/relationships/hyperlink" Target="https://ra.co/dj/sofiarodina" TargetMode="External"/><Relationship Id="rId2927" Type="http://schemas.openxmlformats.org/officeDocument/2006/relationships/hyperlink" Target="https://ra.co/dj/solomun" TargetMode="External"/><Relationship Id="rId2928" Type="http://schemas.openxmlformats.org/officeDocument/2006/relationships/hyperlink" Target="https://ra.co/dj/sophielloyd" TargetMode="External"/><Relationship Id="rId2929" Type="http://schemas.openxmlformats.org/officeDocument/2006/relationships/hyperlink" Target="https://ra.co/dj/sql/secretcinema" TargetMode="External"/><Relationship Id="rId2910" Type="http://schemas.openxmlformats.org/officeDocument/2006/relationships/hyperlink" Target="https://ra.co/dj/mihaipopoviciu" TargetMode="External"/><Relationship Id="rId2911" Type="http://schemas.openxmlformats.org/officeDocument/2006/relationships/hyperlink" Target="http://disconnect.li/" TargetMode="External"/><Relationship Id="rId2912" Type="http://schemas.openxmlformats.org/officeDocument/2006/relationships/hyperlink" Target="https://ra.co/dj/minilogue" TargetMode="External"/><Relationship Id="rId2913" Type="http://schemas.openxmlformats.org/officeDocument/2006/relationships/hyperlink" Target="https://ra.co/dj/nicfanciulli" TargetMode="External"/><Relationship Id="rId2914" Type="http://schemas.openxmlformats.org/officeDocument/2006/relationships/hyperlink" Target="https://ra.co/dj/nicostojan" TargetMode="External"/><Relationship Id="rId2915" Type="http://schemas.openxmlformats.org/officeDocument/2006/relationships/hyperlink" Target="https://ra.co/dj/noisia" TargetMode="External"/><Relationship Id="rId2916" Type="http://schemas.openxmlformats.org/officeDocument/2006/relationships/hyperlink" Target="https://ra.co/dj/normdeplume" TargetMode="External"/><Relationship Id="rId2917" Type="http://schemas.openxmlformats.org/officeDocument/2006/relationships/hyperlink" Target="https://ra.co/dj/oskarszafraniec" TargetMode="External"/><Relationship Id="rId2918" Type="http://schemas.openxmlformats.org/officeDocument/2006/relationships/hyperlink" Target="https://ra.co/dj/ramontapia" TargetMode="External"/><Relationship Id="rId2919" Type="http://schemas.openxmlformats.org/officeDocument/2006/relationships/hyperlink" Target="https://ra.co/dj/redaxes" TargetMode="External"/><Relationship Id="rId1213" Type="http://schemas.openxmlformats.org/officeDocument/2006/relationships/hyperlink" Target="https://ra.co/dj/alaia&amp;gallo" TargetMode="External"/><Relationship Id="rId1697" Type="http://schemas.openxmlformats.org/officeDocument/2006/relationships/hyperlink" Target="https://www.facebook.com/ozzieguvenmusic/" TargetMode="External"/><Relationship Id="rId2544" Type="http://schemas.openxmlformats.org/officeDocument/2006/relationships/hyperlink" Target="https://ra.co/dj/kulto" TargetMode="External"/><Relationship Id="rId1214" Type="http://schemas.openxmlformats.org/officeDocument/2006/relationships/hyperlink" Target="https://ra.co/dj/albuquerque" TargetMode="External"/><Relationship Id="rId1698" Type="http://schemas.openxmlformats.org/officeDocument/2006/relationships/hyperlink" Target="https://ra.co/dj/pablosanchez" TargetMode="External"/><Relationship Id="rId2545" Type="http://schemas.openxmlformats.org/officeDocument/2006/relationships/hyperlink" Target="https://ra.co/dj/kulturazvuka" TargetMode="External"/><Relationship Id="rId1215" Type="http://schemas.openxmlformats.org/officeDocument/2006/relationships/hyperlink" Target="https://ra.co/dj/aleks" TargetMode="External"/><Relationship Id="rId1699" Type="http://schemas.openxmlformats.org/officeDocument/2006/relationships/hyperlink" Target="https://ra.co/dj/pacoosuna" TargetMode="External"/><Relationship Id="rId2546" Type="http://schemas.openxmlformats.org/officeDocument/2006/relationships/hyperlink" Target="https://ra.co/dj/kvalia" TargetMode="External"/><Relationship Id="rId1216" Type="http://schemas.openxmlformats.org/officeDocument/2006/relationships/hyperlink" Target="https://ra.co/dj/allindrum" TargetMode="External"/><Relationship Id="rId2547" Type="http://schemas.openxmlformats.org/officeDocument/2006/relationships/hyperlink" Target="https://ra.co/dj/lamverte" TargetMode="External"/><Relationship Id="rId1217" Type="http://schemas.openxmlformats.org/officeDocument/2006/relationships/hyperlink" Target="https://ra.co/dj/alvarolossuruba" TargetMode="External"/><Relationship Id="rId2548" Type="http://schemas.openxmlformats.org/officeDocument/2006/relationships/hyperlink" Target="https://ra.co/dj/lanerfax" TargetMode="External"/><Relationship Id="rId1218" Type="http://schemas.openxmlformats.org/officeDocument/2006/relationships/hyperlink" Target="https://ra.co/dj/amonita" TargetMode="External"/><Relationship Id="rId2549" Type="http://schemas.openxmlformats.org/officeDocument/2006/relationships/hyperlink" Target="https://ra.co/dj/latenitesnacks" TargetMode="External"/><Relationship Id="rId1219" Type="http://schemas.openxmlformats.org/officeDocument/2006/relationships/hyperlink" Target="https://ra.co/dj/amonita" TargetMode="External"/><Relationship Id="rId866" Type="http://schemas.openxmlformats.org/officeDocument/2006/relationships/hyperlink" Target="https://ra.co/dj/baileyibbs" TargetMode="External"/><Relationship Id="rId865" Type="http://schemas.openxmlformats.org/officeDocument/2006/relationships/hyperlink" Target="https://www.residentadvisor.net/dj/baikal" TargetMode="External"/><Relationship Id="rId864" Type="http://schemas.openxmlformats.org/officeDocument/2006/relationships/hyperlink" Target="https://ra.co/dj/babayaga" TargetMode="External"/><Relationship Id="rId863" Type="http://schemas.openxmlformats.org/officeDocument/2006/relationships/hyperlink" Target="https://ra.co/dj/atfc" TargetMode="External"/><Relationship Id="rId869" Type="http://schemas.openxmlformats.org/officeDocument/2006/relationships/hyperlink" Target="https://ra.co/dj/baldogallego" TargetMode="External"/><Relationship Id="rId868" Type="http://schemas.openxmlformats.org/officeDocument/2006/relationships/hyperlink" Target="https://ra.co/dj/norwell" TargetMode="External"/><Relationship Id="rId867" Type="http://schemas.openxmlformats.org/officeDocument/2006/relationships/hyperlink" Target="https://ra.co/dj/miketiv" TargetMode="External"/><Relationship Id="rId1690" Type="http://schemas.openxmlformats.org/officeDocument/2006/relationships/hyperlink" Target="https://ra.co/dj/fnxomar" TargetMode="External"/><Relationship Id="rId1691" Type="http://schemas.openxmlformats.org/officeDocument/2006/relationships/hyperlink" Target="https://ra.co/dj/fnxomar" TargetMode="External"/><Relationship Id="rId1692" Type="http://schemas.openxmlformats.org/officeDocument/2006/relationships/hyperlink" Target="https://ra.co/dj/onno" TargetMode="External"/><Relationship Id="rId862" Type="http://schemas.openxmlformats.org/officeDocument/2006/relationships/hyperlink" Target="https://soundcloud.com/awsiproject" TargetMode="External"/><Relationship Id="rId1693" Type="http://schemas.openxmlformats.org/officeDocument/2006/relationships/hyperlink" Target="https://ra.co/dj/djorion" TargetMode="External"/><Relationship Id="rId2540" Type="http://schemas.openxmlformats.org/officeDocument/2006/relationships/hyperlink" Target="https://ra.co/dj/kindergabber" TargetMode="External"/><Relationship Id="rId861" Type="http://schemas.openxmlformats.org/officeDocument/2006/relationships/hyperlink" Target="mailto:awsi@ladeep.net" TargetMode="External"/><Relationship Id="rId1210" Type="http://schemas.openxmlformats.org/officeDocument/2006/relationships/hyperlink" Target="https://ra.co/dj/adamrahman" TargetMode="External"/><Relationship Id="rId1694" Type="http://schemas.openxmlformats.org/officeDocument/2006/relationships/hyperlink" Target="https://ra.co/dj/oscarescapa" TargetMode="External"/><Relationship Id="rId2541" Type="http://schemas.openxmlformats.org/officeDocument/2006/relationships/hyperlink" Target="https://ra.co/dj/knuck!" TargetMode="External"/><Relationship Id="rId860" Type="http://schemas.openxmlformats.org/officeDocument/2006/relationships/hyperlink" Target="https://ra.co/dj/fiberoot" TargetMode="External"/><Relationship Id="rId1211" Type="http://schemas.openxmlformats.org/officeDocument/2006/relationships/hyperlink" Target="https://ra.co/dj/airaboi" TargetMode="External"/><Relationship Id="rId1695" Type="http://schemas.openxmlformats.org/officeDocument/2006/relationships/hyperlink" Target="https://ra.co/dj/oscarl" TargetMode="External"/><Relationship Id="rId2542" Type="http://schemas.openxmlformats.org/officeDocument/2006/relationships/hyperlink" Target="https://ra.co/dj/komarecording" TargetMode="External"/><Relationship Id="rId1212" Type="http://schemas.openxmlformats.org/officeDocument/2006/relationships/hyperlink" Target="https://ra.co/dj/ajukaja" TargetMode="External"/><Relationship Id="rId1696" Type="http://schemas.openxmlformats.org/officeDocument/2006/relationships/hyperlink" Target="https://ra.co/dj/own.msic" TargetMode="External"/><Relationship Id="rId2543" Type="http://schemas.openxmlformats.org/officeDocument/2006/relationships/hyperlink" Target="https://ra.co/dj/kornarion" TargetMode="External"/><Relationship Id="rId1202" Type="http://schemas.openxmlformats.org/officeDocument/2006/relationships/hyperlink" Target="https://ra.co/dj/ripperton" TargetMode="External"/><Relationship Id="rId1686" Type="http://schemas.openxmlformats.org/officeDocument/2006/relationships/hyperlink" Target="https://ra.co/dj/oliverhuntemann" TargetMode="External"/><Relationship Id="rId2533" Type="http://schemas.openxmlformats.org/officeDocument/2006/relationships/hyperlink" Target="https://ra.co/dj/jerkit" TargetMode="External"/><Relationship Id="rId1203" Type="http://schemas.openxmlformats.org/officeDocument/2006/relationships/hyperlink" Target="https://ra.co/dj/se62" TargetMode="External"/><Relationship Id="rId1687" Type="http://schemas.openxmlformats.org/officeDocument/2006/relationships/hyperlink" Target="https://ra.co/dj/oliviannour" TargetMode="External"/><Relationship Id="rId2534" Type="http://schemas.openxmlformats.org/officeDocument/2006/relationships/hyperlink" Target="https://ra.co/dj/judas" TargetMode="External"/><Relationship Id="rId1204" Type="http://schemas.openxmlformats.org/officeDocument/2006/relationships/hyperlink" Target="https://ra.co/dj/veerus" TargetMode="External"/><Relationship Id="rId1688" Type="http://schemas.openxmlformats.org/officeDocument/2006/relationships/hyperlink" Target="https://ra.co/dj/oliverschories" TargetMode="External"/><Relationship Id="rId2535" Type="http://schemas.openxmlformats.org/officeDocument/2006/relationships/hyperlink" Target="https://ra.co/dj/jynx" TargetMode="External"/><Relationship Id="rId1205" Type="http://schemas.openxmlformats.org/officeDocument/2006/relationships/hyperlink" Target="https://ra.co/dj/4hero" TargetMode="External"/><Relationship Id="rId1689" Type="http://schemas.openxmlformats.org/officeDocument/2006/relationships/hyperlink" Target="https://ra.co/dj/oliviergiaccomotto" TargetMode="External"/><Relationship Id="rId2536" Type="http://schemas.openxmlformats.org/officeDocument/2006/relationships/hyperlink" Target="https://ra.co/dj/kalibr+" TargetMode="External"/><Relationship Id="rId1206" Type="http://schemas.openxmlformats.org/officeDocument/2006/relationships/hyperlink" Target="https://ra.co/dj/96back" TargetMode="External"/><Relationship Id="rId2537" Type="http://schemas.openxmlformats.org/officeDocument/2006/relationships/hyperlink" Target="https://ra.co/dj/keope" TargetMode="External"/><Relationship Id="rId1207" Type="http://schemas.openxmlformats.org/officeDocument/2006/relationships/hyperlink" Target="https://ra.co/dj/aaee" TargetMode="External"/><Relationship Id="rId2538" Type="http://schemas.openxmlformats.org/officeDocument/2006/relationships/hyperlink" Target="https://ra.co/dj/kermesse" TargetMode="External"/><Relationship Id="rId1208" Type="http://schemas.openxmlformats.org/officeDocument/2006/relationships/hyperlink" Target="https://ra.co/dj/acidboilercoalition" TargetMode="External"/><Relationship Id="rId2539" Type="http://schemas.openxmlformats.org/officeDocument/2006/relationships/hyperlink" Target="https://ra.co/dj/kiezbeats" TargetMode="External"/><Relationship Id="rId1209" Type="http://schemas.openxmlformats.org/officeDocument/2006/relationships/hyperlink" Target="https://ra.co/dj/acidkids" TargetMode="External"/><Relationship Id="rId855" Type="http://schemas.openxmlformats.org/officeDocument/2006/relationships/hyperlink" Target="https://ra.co/dj/tunnelsigns" TargetMode="External"/><Relationship Id="rId854" Type="http://schemas.openxmlformats.org/officeDocument/2006/relationships/hyperlink" Target="https://www.residentadvisor.net/dj/secretcinema" TargetMode="External"/><Relationship Id="rId853" Type="http://schemas.openxmlformats.org/officeDocument/2006/relationships/hyperlink" Target="https://ra.co/dj/artemharchenko" TargetMode="External"/><Relationship Id="rId852" Type="http://schemas.openxmlformats.org/officeDocument/2006/relationships/hyperlink" Target="https://ra.co/dj/arroproy" TargetMode="External"/><Relationship Id="rId859" Type="http://schemas.openxmlformats.org/officeDocument/2006/relationships/hyperlink" Target="https://ra.co/dj/atish" TargetMode="External"/><Relationship Id="rId858" Type="http://schemas.openxmlformats.org/officeDocument/2006/relationships/hyperlink" Target="https://ra.co/dj/assal" TargetMode="External"/><Relationship Id="rId857" Type="http://schemas.openxmlformats.org/officeDocument/2006/relationships/hyperlink" Target="https://soundcloud.com/ajcouque" TargetMode="External"/><Relationship Id="rId856" Type="http://schemas.openxmlformats.org/officeDocument/2006/relationships/hyperlink" Target="mailto:ajcouque@yandex.com" TargetMode="External"/><Relationship Id="rId1680" Type="http://schemas.openxmlformats.org/officeDocument/2006/relationships/hyperlink" Target="https://ra.co/dj/nuriaghia" TargetMode="External"/><Relationship Id="rId1681" Type="http://schemas.openxmlformats.org/officeDocument/2006/relationships/hyperlink" Target="https://ra.co/dj/adiero" TargetMode="External"/><Relationship Id="rId851" Type="http://schemas.openxmlformats.org/officeDocument/2006/relationships/hyperlink" Target="https://ra.co/dj/aronestocolmo" TargetMode="External"/><Relationship Id="rId1682" Type="http://schemas.openxmlformats.org/officeDocument/2006/relationships/hyperlink" Target="https://ra.co/dj/odette" TargetMode="External"/><Relationship Id="rId850" Type="http://schemas.openxmlformats.org/officeDocument/2006/relationships/hyperlink" Target="https://ra.co/dj/aronestocolmo" TargetMode="External"/><Relationship Id="rId1683" Type="http://schemas.openxmlformats.org/officeDocument/2006/relationships/hyperlink" Target="https://www.facebook.com/svarogofficialpage" TargetMode="External"/><Relationship Id="rId2530" Type="http://schemas.openxmlformats.org/officeDocument/2006/relationships/hyperlink" Target="https://ra.co/dj/interpret" TargetMode="External"/><Relationship Id="rId1200" Type="http://schemas.openxmlformats.org/officeDocument/2006/relationships/hyperlink" Target="https://ra.co/dj/karotte" TargetMode="External"/><Relationship Id="rId1684" Type="http://schemas.openxmlformats.org/officeDocument/2006/relationships/hyperlink" Target="https://ra.co/dj/gawp" TargetMode="External"/><Relationship Id="rId2531" Type="http://schemas.openxmlformats.org/officeDocument/2006/relationships/hyperlink" Target="https://ra.co/dj/intersezioni" TargetMode="External"/><Relationship Id="rId1201" Type="http://schemas.openxmlformats.org/officeDocument/2006/relationships/hyperlink" Target="https://ra.co/dj/mono" TargetMode="External"/><Relationship Id="rId1685" Type="http://schemas.openxmlformats.org/officeDocument/2006/relationships/hyperlink" Target="https://ra.co/dj/oliverbenjamin" TargetMode="External"/><Relationship Id="rId2532" Type="http://schemas.openxmlformats.org/officeDocument/2006/relationships/hyperlink" Target="https://ra.co/dj/izhitsaelectronix" TargetMode="External"/><Relationship Id="rId1235" Type="http://schemas.openxmlformats.org/officeDocument/2006/relationships/hyperlink" Target="https://ra.co/dj/artslaves" TargetMode="External"/><Relationship Id="rId2566" Type="http://schemas.openxmlformats.org/officeDocument/2006/relationships/hyperlink" Target="https://ra.co/dj/matteogatti" TargetMode="External"/><Relationship Id="rId1236" Type="http://schemas.openxmlformats.org/officeDocument/2006/relationships/hyperlink" Target="https://ra.co/dj/artslaves" TargetMode="External"/><Relationship Id="rId2567" Type="http://schemas.openxmlformats.org/officeDocument/2006/relationships/hyperlink" Target="https://ra.co/dj/meandyou" TargetMode="External"/><Relationship Id="rId1237" Type="http://schemas.openxmlformats.org/officeDocument/2006/relationships/hyperlink" Target="https://ra.co/dj/asec" TargetMode="External"/><Relationship Id="rId2568" Type="http://schemas.openxmlformats.org/officeDocument/2006/relationships/hyperlink" Target="https://ra.co/dj/megastructure" TargetMode="External"/><Relationship Id="rId1238" Type="http://schemas.openxmlformats.org/officeDocument/2006/relationships/hyperlink" Target="https://ra.co/dj/astrosuka" TargetMode="External"/><Relationship Id="rId2569" Type="http://schemas.openxmlformats.org/officeDocument/2006/relationships/hyperlink" Target="https://ra.co/dj/meld" TargetMode="External"/><Relationship Id="rId1239" Type="http://schemas.openxmlformats.org/officeDocument/2006/relationships/hyperlink" Target="https://ra.co/dj/atelierfrancesco" TargetMode="External"/><Relationship Id="rId409" Type="http://schemas.openxmlformats.org/officeDocument/2006/relationships/hyperlink" Target="https://ra.co/dj/rootsforbloom" TargetMode="External"/><Relationship Id="rId404" Type="http://schemas.openxmlformats.org/officeDocument/2006/relationships/hyperlink" Target="https://ra.co/dj/robertowens" TargetMode="External"/><Relationship Id="rId888" Type="http://schemas.openxmlformats.org/officeDocument/2006/relationships/hyperlink" Target="https://ra.co/dj/voyeur" TargetMode="External"/><Relationship Id="rId403" Type="http://schemas.openxmlformats.org/officeDocument/2006/relationships/hyperlink" Target="https://ra.co/dj/rickyrazu" TargetMode="External"/><Relationship Id="rId887" Type="http://schemas.openxmlformats.org/officeDocument/2006/relationships/hyperlink" Target="https://ra.co/dj/bennyrodrigues" TargetMode="External"/><Relationship Id="rId402" Type="http://schemas.openxmlformats.org/officeDocument/2006/relationships/hyperlink" Target="https://ra.co/dj/rhoowax" TargetMode="External"/><Relationship Id="rId886" Type="http://schemas.openxmlformats.org/officeDocument/2006/relationships/hyperlink" Target="https://ra.co/dj/benjib" TargetMode="External"/><Relationship Id="rId401" Type="http://schemas.openxmlformats.org/officeDocument/2006/relationships/hyperlink" Target="https://ra.co/dj/remimazet" TargetMode="External"/><Relationship Id="rId885" Type="http://schemas.openxmlformats.org/officeDocument/2006/relationships/hyperlink" Target="https://ra.co/dj/kaxxxor" TargetMode="External"/><Relationship Id="rId408" Type="http://schemas.openxmlformats.org/officeDocument/2006/relationships/hyperlink" Target="https://ra.co/dj/ronmaino" TargetMode="External"/><Relationship Id="rId407" Type="http://schemas.openxmlformats.org/officeDocument/2006/relationships/hyperlink" Target="https://ra.co/dj/roncarroll" TargetMode="External"/><Relationship Id="rId406" Type="http://schemas.openxmlformats.org/officeDocument/2006/relationships/hyperlink" Target="https://ra.co/dj/ron" TargetMode="External"/><Relationship Id="rId405" Type="http://schemas.openxmlformats.org/officeDocument/2006/relationships/hyperlink" Target="https://ra.co/dj/romare" TargetMode="External"/><Relationship Id="rId889" Type="http://schemas.openxmlformats.org/officeDocument/2006/relationships/hyperlink" Target="https://ra.co/dj/bensonherbert" TargetMode="External"/><Relationship Id="rId880" Type="http://schemas.openxmlformats.org/officeDocument/2006/relationships/hyperlink" Target="https://ra.co/dj/benhemsley" TargetMode="External"/><Relationship Id="rId2560" Type="http://schemas.openxmlformats.org/officeDocument/2006/relationships/hyperlink" Target="https://ra.co/dj/macru" TargetMode="External"/><Relationship Id="rId1230" Type="http://schemas.openxmlformats.org/officeDocument/2006/relationships/hyperlink" Target="https://ra.co/dj/alkassian" TargetMode="External"/><Relationship Id="rId2561" Type="http://schemas.openxmlformats.org/officeDocument/2006/relationships/hyperlink" Target="https://ra.co/dj/magmamusic" TargetMode="External"/><Relationship Id="rId400" Type="http://schemas.openxmlformats.org/officeDocument/2006/relationships/hyperlink" Target="https://ra.co/dj/remcobeekwilder" TargetMode="External"/><Relationship Id="rId884" Type="http://schemas.openxmlformats.org/officeDocument/2006/relationships/hyperlink" Target="https://ra.co/dj/cherriep" TargetMode="External"/><Relationship Id="rId1231" Type="http://schemas.openxmlformats.org/officeDocument/2006/relationships/hyperlink" Target="https://ra.co/dj/andidurrant" TargetMode="External"/><Relationship Id="rId2562" Type="http://schemas.openxmlformats.org/officeDocument/2006/relationships/hyperlink" Target="https://ra.co/dj/mamatoldya" TargetMode="External"/><Relationship Id="rId883" Type="http://schemas.openxmlformats.org/officeDocument/2006/relationships/hyperlink" Target="https://ra.co/dj/benediktfrey" TargetMode="External"/><Relationship Id="rId1232" Type="http://schemas.openxmlformats.org/officeDocument/2006/relationships/hyperlink" Target="https://ra.co/dj/aquarian" TargetMode="External"/><Relationship Id="rId2563" Type="http://schemas.openxmlformats.org/officeDocument/2006/relationships/hyperlink" Target="https://ra.co/dj/manchesterundergroundmusic" TargetMode="External"/><Relationship Id="rId882" Type="http://schemas.openxmlformats.org/officeDocument/2006/relationships/hyperlink" Target="https://www.residentadvisor.net/dj/benrau" TargetMode="External"/><Relationship Id="rId1233" Type="http://schemas.openxmlformats.org/officeDocument/2006/relationships/hyperlink" Target="https://ra.co/dj/armonica" TargetMode="External"/><Relationship Id="rId2564" Type="http://schemas.openxmlformats.org/officeDocument/2006/relationships/hyperlink" Target="https://ra.co/dj/marius-fr" TargetMode="External"/><Relationship Id="rId881" Type="http://schemas.openxmlformats.org/officeDocument/2006/relationships/hyperlink" Target="https://ra.co/dj/benseagren" TargetMode="External"/><Relationship Id="rId1234" Type="http://schemas.openxmlformats.org/officeDocument/2006/relationships/hyperlink" Target="https://ra.co/dj/arthurmartinelli" TargetMode="External"/><Relationship Id="rId2565" Type="http://schemas.openxmlformats.org/officeDocument/2006/relationships/hyperlink" Target="https://ra.co/dj/mashibeats" TargetMode="External"/><Relationship Id="rId1224" Type="http://schemas.openxmlformats.org/officeDocument/2006/relationships/hyperlink" Target="https://ra.co/dj/robhes" TargetMode="External"/><Relationship Id="rId2555" Type="http://schemas.openxmlformats.org/officeDocument/2006/relationships/hyperlink" Target="https://ra.co/dj/lovewillsayno" TargetMode="External"/><Relationship Id="rId1225" Type="http://schemas.openxmlformats.org/officeDocument/2006/relationships/hyperlink" Target="https://www.facebook.com/djrobinfett" TargetMode="External"/><Relationship Id="rId2556" Type="http://schemas.openxmlformats.org/officeDocument/2006/relationships/hyperlink" Target="https://ra.co/dj/lozo" TargetMode="External"/><Relationship Id="rId1226" Type="http://schemas.openxmlformats.org/officeDocument/2006/relationships/hyperlink" Target="https://www.facebook.com/mirwaisofficial" TargetMode="External"/><Relationship Id="rId2557" Type="http://schemas.openxmlformats.org/officeDocument/2006/relationships/hyperlink" Target="https://ra.co/dj/ltd,w/lbl" TargetMode="External"/><Relationship Id="rId1227" Type="http://schemas.openxmlformats.org/officeDocument/2006/relationships/hyperlink" Target="https://www.facebook.com/robertbabicz" TargetMode="External"/><Relationship Id="rId2558" Type="http://schemas.openxmlformats.org/officeDocument/2006/relationships/hyperlink" Target="https://ra.co/dj/lukins" TargetMode="External"/><Relationship Id="rId1228" Type="http://schemas.openxmlformats.org/officeDocument/2006/relationships/hyperlink" Target="https://www.facebook.com/Shacklo" TargetMode="External"/><Relationship Id="rId2559" Type="http://schemas.openxmlformats.org/officeDocument/2006/relationships/hyperlink" Target="https://ra.co/dj/lunetta11" TargetMode="External"/><Relationship Id="rId1229" Type="http://schemas.openxmlformats.org/officeDocument/2006/relationships/hyperlink" Target="https://www.facebook.com/someleemusic/" TargetMode="External"/><Relationship Id="rId877" Type="http://schemas.openxmlformats.org/officeDocument/2006/relationships/hyperlink" Target="https://ra.co/dj/bastigrub" TargetMode="External"/><Relationship Id="rId876" Type="http://schemas.openxmlformats.org/officeDocument/2006/relationships/hyperlink" Target="https://ra.co/dj/basseldarwish" TargetMode="External"/><Relationship Id="rId875" Type="http://schemas.openxmlformats.org/officeDocument/2006/relationships/hyperlink" Target="https://ra.co/dj/basroos" TargetMode="External"/><Relationship Id="rId874" Type="http://schemas.openxmlformats.org/officeDocument/2006/relationships/hyperlink" Target="https://ra.co/dj/basamro" TargetMode="External"/><Relationship Id="rId879" Type="http://schemas.openxmlformats.org/officeDocument/2006/relationships/hyperlink" Target="https://ra.co/dj/benbuiteindijk" TargetMode="External"/><Relationship Id="rId878" Type="http://schemas.openxmlformats.org/officeDocument/2006/relationships/hyperlink" Target="https://ra.co/dj/nouhad" TargetMode="External"/><Relationship Id="rId2550" Type="http://schemas.openxmlformats.org/officeDocument/2006/relationships/hyperlink" Target="https://ra.co/dj/legspin" TargetMode="External"/><Relationship Id="rId873" Type="http://schemas.openxmlformats.org/officeDocument/2006/relationships/hyperlink" Target="https://ra.co/dj/barut" TargetMode="External"/><Relationship Id="rId1220" Type="http://schemas.openxmlformats.org/officeDocument/2006/relationships/hyperlink" Target="https://ra.co/dj/amotik" TargetMode="External"/><Relationship Id="rId2551" Type="http://schemas.openxmlformats.org/officeDocument/2006/relationships/hyperlink" Target="https://ra.co/dj/lgn" TargetMode="External"/><Relationship Id="rId872" Type="http://schemas.openxmlformats.org/officeDocument/2006/relationships/hyperlink" Target="https://ra.co/dj/bartolomeo" TargetMode="External"/><Relationship Id="rId1221" Type="http://schemas.openxmlformats.org/officeDocument/2006/relationships/hyperlink" Target="https://ra.co/dj/andhim" TargetMode="External"/><Relationship Id="rId2552" Type="http://schemas.openxmlformats.org/officeDocument/2006/relationships/hyperlink" Target="https://ra.co/dj/liebeunderground" TargetMode="External"/><Relationship Id="rId871" Type="http://schemas.openxmlformats.org/officeDocument/2006/relationships/hyperlink" Target="https://www.facebook.com/bartvanrijn1/" TargetMode="External"/><Relationship Id="rId1222" Type="http://schemas.openxmlformats.org/officeDocument/2006/relationships/hyperlink" Target="https://ra.co/dj/andrelodemann" TargetMode="External"/><Relationship Id="rId2553" Type="http://schemas.openxmlformats.org/officeDocument/2006/relationships/hyperlink" Target="https://ra.co/dj/lightofotherdays" TargetMode="External"/><Relationship Id="rId870" Type="http://schemas.openxmlformats.org/officeDocument/2006/relationships/hyperlink" Target="https://www.residentadvisor.net/dj/claudevonstroke" TargetMode="External"/><Relationship Id="rId1223" Type="http://schemas.openxmlformats.org/officeDocument/2006/relationships/hyperlink" Target="https://ra.co/dj/loure" TargetMode="External"/><Relationship Id="rId2554" Type="http://schemas.openxmlformats.org/officeDocument/2006/relationships/hyperlink" Target="https://ra.co/dj/lostonyou" TargetMode="External"/><Relationship Id="rId1653" Type="http://schemas.openxmlformats.org/officeDocument/2006/relationships/hyperlink" Target="https://www.facebook.com/nemaxmusic" TargetMode="External"/><Relationship Id="rId2500" Type="http://schemas.openxmlformats.org/officeDocument/2006/relationships/hyperlink" Target="https://ra.co/dj/fehler-musik" TargetMode="External"/><Relationship Id="rId2984" Type="http://schemas.openxmlformats.org/officeDocument/2006/relationships/hyperlink" Target="https://ra.co/dj/ichisan" TargetMode="External"/><Relationship Id="rId1654" Type="http://schemas.openxmlformats.org/officeDocument/2006/relationships/hyperlink" Target="https://ra.co/dj/cropper" TargetMode="External"/><Relationship Id="rId2501" Type="http://schemas.openxmlformats.org/officeDocument/2006/relationships/hyperlink" Target="https://ra.co/dj/festinalente" TargetMode="External"/><Relationship Id="rId2985" Type="http://schemas.openxmlformats.org/officeDocument/2006/relationships/hyperlink" Target="https://ra.co/dj/iifaces" TargetMode="External"/><Relationship Id="rId1655" Type="http://schemas.openxmlformats.org/officeDocument/2006/relationships/hyperlink" Target="https://www.facebook.com/nicholaswave/" TargetMode="External"/><Relationship Id="rId2502" Type="http://schemas.openxmlformats.org/officeDocument/2006/relationships/hyperlink" Target="https://ra.co/dj/fidgetspinner" TargetMode="External"/><Relationship Id="rId2986" Type="http://schemas.openxmlformats.org/officeDocument/2006/relationships/hyperlink" Target="https://ra.co/dj/iuly.b" TargetMode="External"/><Relationship Id="rId1656" Type="http://schemas.openxmlformats.org/officeDocument/2006/relationships/hyperlink" Target="https://ra.co/dj/djnickchristoforou" TargetMode="External"/><Relationship Id="rId2503" Type="http://schemas.openxmlformats.org/officeDocument/2006/relationships/hyperlink" Target="https://ra.co/dj/filburt" TargetMode="External"/><Relationship Id="rId2987" Type="http://schemas.openxmlformats.org/officeDocument/2006/relationships/hyperlink" Target="https://ra.co/dj/jacquesgreene" TargetMode="External"/><Relationship Id="rId1657" Type="http://schemas.openxmlformats.org/officeDocument/2006/relationships/hyperlink" Target="https://ra.co/dj/biggerthanjezus" TargetMode="External"/><Relationship Id="rId2504" Type="http://schemas.openxmlformats.org/officeDocument/2006/relationships/hyperlink" Target="https://ra.co/dj/firetomyears" TargetMode="External"/><Relationship Id="rId2988" Type="http://schemas.openxmlformats.org/officeDocument/2006/relationships/hyperlink" Target="https://ra.co/dj/jamiejones" TargetMode="External"/><Relationship Id="rId1658" Type="http://schemas.openxmlformats.org/officeDocument/2006/relationships/hyperlink" Target="https://www.facebook.com/nick.beringer.3" TargetMode="External"/><Relationship Id="rId2505" Type="http://schemas.openxmlformats.org/officeDocument/2006/relationships/hyperlink" Target="https://ra.co/dj/fish&amp;chicks" TargetMode="External"/><Relationship Id="rId2989" Type="http://schemas.openxmlformats.org/officeDocument/2006/relationships/hyperlink" Target="https://ra.co/dj/jimmyedgar" TargetMode="External"/><Relationship Id="rId1659" Type="http://schemas.openxmlformats.org/officeDocument/2006/relationships/hyperlink" Target="https://ra.co/dj/nickyelisabeth" TargetMode="External"/><Relationship Id="rId2506" Type="http://schemas.openxmlformats.org/officeDocument/2006/relationships/hyperlink" Target="https://ra.co/dj/fmandltdforevergreen" TargetMode="External"/><Relationship Id="rId2507" Type="http://schemas.openxmlformats.org/officeDocument/2006/relationships/hyperlink" Target="https://ra.co/dj/fraublau" TargetMode="External"/><Relationship Id="rId2508" Type="http://schemas.openxmlformats.org/officeDocument/2006/relationships/hyperlink" Target="https://ra.co/dj/freespirit@freespirit.gr" TargetMode="External"/><Relationship Id="rId829" Type="http://schemas.openxmlformats.org/officeDocument/2006/relationships/hyperlink" Target="https://ra.co/dj/yse" TargetMode="External"/><Relationship Id="rId2509" Type="http://schemas.openxmlformats.org/officeDocument/2006/relationships/hyperlink" Target="https://ra.co/dj/freestatewaves" TargetMode="External"/><Relationship Id="rId828" Type="http://schemas.openxmlformats.org/officeDocument/2006/relationships/hyperlink" Target="https://www.residentadvisor.net/dj/anri" TargetMode="External"/><Relationship Id="rId827" Type="http://schemas.openxmlformats.org/officeDocument/2006/relationships/hyperlink" Target="https://ra.co/dj/stan" TargetMode="External"/><Relationship Id="rId822" Type="http://schemas.openxmlformats.org/officeDocument/2006/relationships/hyperlink" Target="https://www.facebook.com/FrauAnke" TargetMode="External"/><Relationship Id="rId821" Type="http://schemas.openxmlformats.org/officeDocument/2006/relationships/hyperlink" Target="https://ra.co/dj/anjaschneider" TargetMode="External"/><Relationship Id="rId820" Type="http://schemas.openxmlformats.org/officeDocument/2006/relationships/hyperlink" Target="https://www.residentadvisor.net/dj/anjaschneider" TargetMode="External"/><Relationship Id="rId826" Type="http://schemas.openxmlformats.org/officeDocument/2006/relationships/hyperlink" Target="https://ra.co/dj/anniemac" TargetMode="External"/><Relationship Id="rId825" Type="http://schemas.openxmlformats.org/officeDocument/2006/relationships/hyperlink" Target="https://ra.co/dj/annieerrez" TargetMode="External"/><Relationship Id="rId824" Type="http://schemas.openxmlformats.org/officeDocument/2006/relationships/hyperlink" Target="https://ra.co/dj/djanna" TargetMode="External"/><Relationship Id="rId823" Type="http://schemas.openxmlformats.org/officeDocument/2006/relationships/hyperlink" Target="https://ra.co/dj/annahaleta" TargetMode="External"/><Relationship Id="rId2980" Type="http://schemas.openxmlformats.org/officeDocument/2006/relationships/hyperlink" Target="https://ra.co/dj/harveysutherland" TargetMode="External"/><Relationship Id="rId1650" Type="http://schemas.openxmlformats.org/officeDocument/2006/relationships/hyperlink" Target="https://ra.co/dj/nehuen" TargetMode="External"/><Relationship Id="rId2981" Type="http://schemas.openxmlformats.org/officeDocument/2006/relationships/hyperlink" Target="https://ra.co/dj/haters" TargetMode="External"/><Relationship Id="rId1651" Type="http://schemas.openxmlformats.org/officeDocument/2006/relationships/hyperlink" Target="https://ra.co/dj/nektaragu" TargetMode="External"/><Relationship Id="rId2982" Type="http://schemas.openxmlformats.org/officeDocument/2006/relationships/hyperlink" Target="https://ra.co/dj/hector" TargetMode="External"/><Relationship Id="rId1652" Type="http://schemas.openxmlformats.org/officeDocument/2006/relationships/hyperlink" Target="mailto:nemaxjackmill@gmail.com" TargetMode="External"/><Relationship Id="rId2983" Type="http://schemas.openxmlformats.org/officeDocument/2006/relationships/hyperlink" Target="https://ra.co/dj/hotsince82" TargetMode="External"/><Relationship Id="rId1642" Type="http://schemas.openxmlformats.org/officeDocument/2006/relationships/hyperlink" Target="https://ra.co/dj/flippendisks" TargetMode="External"/><Relationship Id="rId2973" Type="http://schemas.openxmlformats.org/officeDocument/2006/relationships/hyperlink" Target="https://ra.co/dj/eagles&amp;butterflies" TargetMode="External"/><Relationship Id="rId1643" Type="http://schemas.openxmlformats.org/officeDocument/2006/relationships/hyperlink" Target="https://ra.co/dj/morenopezzolato" TargetMode="External"/><Relationship Id="rId2974" Type="http://schemas.openxmlformats.org/officeDocument/2006/relationships/hyperlink" Target="https://ra.co/dj/eagles&amp;butterflies" TargetMode="External"/><Relationship Id="rId1644" Type="http://schemas.openxmlformats.org/officeDocument/2006/relationships/hyperlink" Target="https://ra.co/dj/moutier" TargetMode="External"/><Relationship Id="rId2975" Type="http://schemas.openxmlformats.org/officeDocument/2006/relationships/hyperlink" Target="https://ra.co/dj/ellenallien" TargetMode="External"/><Relationship Id="rId1645" Type="http://schemas.openxmlformats.org/officeDocument/2006/relationships/hyperlink" Target="https://ra.co/dj/muui" TargetMode="External"/><Relationship Id="rId2976" Type="http://schemas.openxmlformats.org/officeDocument/2006/relationships/hyperlink" Target="https://ra.co/dj/fabioflorido" TargetMode="External"/><Relationship Id="rId1646" Type="http://schemas.openxmlformats.org/officeDocument/2006/relationships/hyperlink" Target="https://www.facebook.com/nateSUaus/" TargetMode="External"/><Relationship Id="rId2977" Type="http://schemas.openxmlformats.org/officeDocument/2006/relationships/hyperlink" Target="https://ra.co/dj/gerdjanson" TargetMode="External"/><Relationship Id="rId1647" Type="http://schemas.openxmlformats.org/officeDocument/2006/relationships/hyperlink" Target="https://ra.co/dj/nathanfitzpatrick" TargetMode="External"/><Relationship Id="rId2978" Type="http://schemas.openxmlformats.org/officeDocument/2006/relationships/hyperlink" Target="https://ra.co/dj/giovannidamico" TargetMode="External"/><Relationship Id="rId1648" Type="http://schemas.openxmlformats.org/officeDocument/2006/relationships/hyperlink" Target="https://ra.co/dj/nathanielgarry" TargetMode="External"/><Relationship Id="rId2979" Type="http://schemas.openxmlformats.org/officeDocument/2006/relationships/hyperlink" Target="https://ra.co/dj/greenvelvet" TargetMode="External"/><Relationship Id="rId1649" Type="http://schemas.openxmlformats.org/officeDocument/2006/relationships/hyperlink" Target="https://ra.co/dj/nazt" TargetMode="External"/><Relationship Id="rId819" Type="http://schemas.openxmlformats.org/officeDocument/2006/relationships/hyperlink" Target="https://ra.co/dj/anii" TargetMode="External"/><Relationship Id="rId818" Type="http://schemas.openxmlformats.org/officeDocument/2006/relationships/hyperlink" Target="https://ra.co/dj/anii" TargetMode="External"/><Relationship Id="rId817" Type="http://schemas.openxmlformats.org/officeDocument/2006/relationships/hyperlink" Target="https://ra.co/dj/andycato" TargetMode="External"/><Relationship Id="rId816" Type="http://schemas.openxmlformats.org/officeDocument/2006/relationships/hyperlink" Target="https://ra.co/dj/kreattones" TargetMode="External"/><Relationship Id="rId811" Type="http://schemas.openxmlformats.org/officeDocument/2006/relationships/hyperlink" Target="https://ra.co/dj/andrewsoul" TargetMode="External"/><Relationship Id="rId810" Type="http://schemas.openxmlformats.org/officeDocument/2006/relationships/hyperlink" Target="https://ra.co/dj/andrewmeller" TargetMode="External"/><Relationship Id="rId815" Type="http://schemas.openxmlformats.org/officeDocument/2006/relationships/hyperlink" Target="https://ra.co/dj/buzzcompass" TargetMode="External"/><Relationship Id="rId814" Type="http://schemas.openxmlformats.org/officeDocument/2006/relationships/hyperlink" Target="https://ra.co/dj/andreydjackonda" TargetMode="External"/><Relationship Id="rId813" Type="http://schemas.openxmlformats.org/officeDocument/2006/relationships/hyperlink" Target="https://ra.co/dj/dunmorepark" TargetMode="External"/><Relationship Id="rId812" Type="http://schemas.openxmlformats.org/officeDocument/2006/relationships/hyperlink" Target="https://ra.co/dj/ash" TargetMode="External"/><Relationship Id="rId2970" Type="http://schemas.openxmlformats.org/officeDocument/2006/relationships/hyperlink" Target="https://ra.co/dj/djez" TargetMode="External"/><Relationship Id="rId1640" Type="http://schemas.openxmlformats.org/officeDocument/2006/relationships/hyperlink" Target="https://www.residentadvisor.net/dj/monikakruse" TargetMode="External"/><Relationship Id="rId2971" Type="http://schemas.openxmlformats.org/officeDocument/2006/relationships/hyperlink" Target="https://ra.co/dj/djrolando" TargetMode="External"/><Relationship Id="rId1641" Type="http://schemas.openxmlformats.org/officeDocument/2006/relationships/hyperlink" Target="https://www.residentadvisor.net/dj/monikaross" TargetMode="External"/><Relationship Id="rId2972" Type="http://schemas.openxmlformats.org/officeDocument/2006/relationships/hyperlink" Target="https://ra.co/dj/dorianconcept" TargetMode="External"/><Relationship Id="rId1675" Type="http://schemas.openxmlformats.org/officeDocument/2006/relationships/hyperlink" Target="https://www.facebook.com/nobmusik" TargetMode="External"/><Relationship Id="rId2522" Type="http://schemas.openxmlformats.org/officeDocument/2006/relationships/hyperlink" Target="https://ra.co/dj/horsestrax" TargetMode="External"/><Relationship Id="rId1676" Type="http://schemas.openxmlformats.org/officeDocument/2006/relationships/hyperlink" Target="https://ra.co/dj/noir" TargetMode="External"/><Relationship Id="rId2523" Type="http://schemas.openxmlformats.org/officeDocument/2006/relationships/hyperlink" Target="https://ra.co/dj/hothouselabel" TargetMode="External"/><Relationship Id="rId1677" Type="http://schemas.openxmlformats.org/officeDocument/2006/relationships/hyperlink" Target="https://ra.co/dj/sno" TargetMode="External"/><Relationship Id="rId2524" Type="http://schemas.openxmlformats.org/officeDocument/2006/relationships/hyperlink" Target="https://ra.co/dj/housedessert" TargetMode="External"/><Relationship Id="rId1678" Type="http://schemas.openxmlformats.org/officeDocument/2006/relationships/hyperlink" Target="https://ra.co/dj/djnormal4" TargetMode="External"/><Relationship Id="rId2525" Type="http://schemas.openxmlformats.org/officeDocument/2006/relationships/hyperlink" Target="https://ra.co/dj/houserunning" TargetMode="External"/><Relationship Id="rId1679" Type="http://schemas.openxmlformats.org/officeDocument/2006/relationships/hyperlink" Target="https://ra.co/dj/solee" TargetMode="External"/><Relationship Id="rId2526" Type="http://schemas.openxmlformats.org/officeDocument/2006/relationships/hyperlink" Target="https://ra.co/dj/htrl" TargetMode="External"/><Relationship Id="rId2527" Type="http://schemas.openxmlformats.org/officeDocument/2006/relationships/hyperlink" Target="https://ra.co/dj/ilyes" TargetMode="External"/><Relationship Id="rId2528" Type="http://schemas.openxmlformats.org/officeDocument/2006/relationships/hyperlink" Target="https://ra.co/dj/innersymphony" TargetMode="External"/><Relationship Id="rId2529" Type="http://schemas.openxmlformats.org/officeDocument/2006/relationships/hyperlink" Target="https://ra.co/dj/inpureform" TargetMode="External"/><Relationship Id="rId849" Type="http://schemas.openxmlformats.org/officeDocument/2006/relationships/hyperlink" Target="https://ra.co/dj/arnauddaleo" TargetMode="External"/><Relationship Id="rId844" Type="http://schemas.openxmlformats.org/officeDocument/2006/relationships/hyperlink" Target="https://ra.co/dj/antonypl" TargetMode="External"/><Relationship Id="rId843" Type="http://schemas.openxmlformats.org/officeDocument/2006/relationships/hyperlink" Target="https://ra.co/dj/antoniopica" TargetMode="External"/><Relationship Id="rId842" Type="http://schemas.openxmlformats.org/officeDocument/2006/relationships/hyperlink" Target="https://ra.co/dj/djvibe" TargetMode="External"/><Relationship Id="rId841" Type="http://schemas.openxmlformats.org/officeDocument/2006/relationships/hyperlink" Target="https://www.facebook.com/selidosmusic" TargetMode="External"/><Relationship Id="rId848" Type="http://schemas.openxmlformats.org/officeDocument/2006/relationships/hyperlink" Target="https://ra.co/dj/boddhisatva" TargetMode="External"/><Relationship Id="rId847" Type="http://schemas.openxmlformats.org/officeDocument/2006/relationships/hyperlink" Target="https://ra.co/dj/arkajo" TargetMode="External"/><Relationship Id="rId846" Type="http://schemas.openxmlformats.org/officeDocument/2006/relationships/hyperlink" Target="https://ra.co/dj/funkerman" TargetMode="External"/><Relationship Id="rId845" Type="http://schemas.openxmlformats.org/officeDocument/2006/relationships/hyperlink" Target="https://www.facebook.com/Aprapta.ApraptaMusic" TargetMode="External"/><Relationship Id="rId1670" Type="http://schemas.openxmlformats.org/officeDocument/2006/relationships/hyperlink" Target="https://ra.co/dj/nilspenner" TargetMode="External"/><Relationship Id="rId840" Type="http://schemas.openxmlformats.org/officeDocument/2006/relationships/hyperlink" Target="https://www.facebook.com/antonkubikovdj" TargetMode="External"/><Relationship Id="rId1671" Type="http://schemas.openxmlformats.org/officeDocument/2006/relationships/hyperlink" Target="https://ra.co/dj/radau" TargetMode="External"/><Relationship Id="rId1672" Type="http://schemas.openxmlformats.org/officeDocument/2006/relationships/hyperlink" Target="https://ra.co/dj/ninakraviz" TargetMode="External"/><Relationship Id="rId1673" Type="http://schemas.openxmlformats.org/officeDocument/2006/relationships/hyperlink" Target="https://ra.co/dj/stylo/backyard" TargetMode="External"/><Relationship Id="rId2520" Type="http://schemas.openxmlformats.org/officeDocument/2006/relationships/hyperlink" Target="https://ra.co/dj/hollowlab" TargetMode="External"/><Relationship Id="rId1674" Type="http://schemas.openxmlformats.org/officeDocument/2006/relationships/hyperlink" Target="https://ra.co/dj/scuba" TargetMode="External"/><Relationship Id="rId2521" Type="http://schemas.openxmlformats.org/officeDocument/2006/relationships/hyperlink" Target="https://ra.co/dj/holygrailmusic" TargetMode="External"/><Relationship Id="rId1664" Type="http://schemas.openxmlformats.org/officeDocument/2006/relationships/hyperlink" Target="https://ra.co/dj/slang" TargetMode="External"/><Relationship Id="rId2511" Type="http://schemas.openxmlformats.org/officeDocument/2006/relationships/hyperlink" Target="https://ra.co/dj/freundderfamilie" TargetMode="External"/><Relationship Id="rId2995" Type="http://schemas.openxmlformats.org/officeDocument/2006/relationships/hyperlink" Target="https://ra.co/dj/kenspieker" TargetMode="External"/><Relationship Id="rId1665" Type="http://schemas.openxmlformats.org/officeDocument/2006/relationships/hyperlink" Target="https://www.facebook.com/Thurmanmusic" TargetMode="External"/><Relationship Id="rId2512" Type="http://schemas.openxmlformats.org/officeDocument/2006/relationships/hyperlink" Target="https://ra.co/dj/friendsthroughtech" TargetMode="External"/><Relationship Id="rId2996" Type="http://schemas.openxmlformats.org/officeDocument/2006/relationships/hyperlink" Target="https://ra.co/dj/khen/jeremyolander" TargetMode="External"/><Relationship Id="rId1666" Type="http://schemas.openxmlformats.org/officeDocument/2006/relationships/hyperlink" Target="https://ra.co/dj/tinnit:us" TargetMode="External"/><Relationship Id="rId2513" Type="http://schemas.openxmlformats.org/officeDocument/2006/relationships/hyperlink" Target="https://ra.co/dj/fromdiscotodisko" TargetMode="External"/><Relationship Id="rId2997" Type="http://schemas.openxmlformats.org/officeDocument/2006/relationships/hyperlink" Target="https://ra.co/dj/kollektivturmstrasse" TargetMode="External"/><Relationship Id="rId1667" Type="http://schemas.openxmlformats.org/officeDocument/2006/relationships/hyperlink" Target="https://www.residentadvisor.net/dj/nicolemoudaber" TargetMode="External"/><Relationship Id="rId2514" Type="http://schemas.openxmlformats.org/officeDocument/2006/relationships/hyperlink" Target="https://ra.co/dj/gents&amp;daddys" TargetMode="External"/><Relationship Id="rId2998" Type="http://schemas.openxmlformats.org/officeDocument/2006/relationships/hyperlink" Target="https://ra.co/dj/lonely" TargetMode="External"/><Relationship Id="rId1668" Type="http://schemas.openxmlformats.org/officeDocument/2006/relationships/hyperlink" Target="https://www.residentadvisor.net/dj/nikisadeki-ca" TargetMode="External"/><Relationship Id="rId2515" Type="http://schemas.openxmlformats.org/officeDocument/2006/relationships/hyperlink" Target="https://ra.co/dj/getintouch" TargetMode="External"/><Relationship Id="rId2999" Type="http://schemas.openxmlformats.org/officeDocument/2006/relationships/hyperlink" Target="https://ra.co/dj/maayannidam" TargetMode="External"/><Relationship Id="rId1669" Type="http://schemas.openxmlformats.org/officeDocument/2006/relationships/hyperlink" Target="https://ra.co/dj/nilescooper" TargetMode="External"/><Relationship Id="rId2516" Type="http://schemas.openxmlformats.org/officeDocument/2006/relationships/hyperlink" Target="https://ra.co/dj/godmadeusfunky" TargetMode="External"/><Relationship Id="rId2517" Type="http://schemas.openxmlformats.org/officeDocument/2006/relationships/hyperlink" Target="https://ra.co/dj/grainygroove" TargetMode="External"/><Relationship Id="rId2518" Type="http://schemas.openxmlformats.org/officeDocument/2006/relationships/hyperlink" Target="https://ra.co/dj/hicky&amp;kalo" TargetMode="External"/><Relationship Id="rId2519" Type="http://schemas.openxmlformats.org/officeDocument/2006/relationships/hyperlink" Target="https://ra.co/dj/hirikomusic" TargetMode="External"/><Relationship Id="rId839" Type="http://schemas.openxmlformats.org/officeDocument/2006/relationships/hyperlink" Target="https://ra.co/dj/antondhouran" TargetMode="External"/><Relationship Id="rId838" Type="http://schemas.openxmlformats.org/officeDocument/2006/relationships/hyperlink" Target="https://ra.co/dj/acumen" TargetMode="External"/><Relationship Id="rId833" Type="http://schemas.openxmlformats.org/officeDocument/2006/relationships/hyperlink" Target="https://ra.co/dj/anthonyrother" TargetMode="External"/><Relationship Id="rId832" Type="http://schemas.openxmlformats.org/officeDocument/2006/relationships/hyperlink" Target="https://ra.co/dj/absolute." TargetMode="External"/><Relationship Id="rId831" Type="http://schemas.openxmlformats.org/officeDocument/2006/relationships/hyperlink" Target="https://ra.co/dj/barnt" TargetMode="External"/><Relationship Id="rId830" Type="http://schemas.openxmlformats.org/officeDocument/2006/relationships/hyperlink" Target="https://ra.co/dj/antss" TargetMode="External"/><Relationship Id="rId837" Type="http://schemas.openxmlformats.org/officeDocument/2006/relationships/hyperlink" Target="https://ra.co/dj/antoineacumen" TargetMode="External"/><Relationship Id="rId836" Type="http://schemas.openxmlformats.org/officeDocument/2006/relationships/hyperlink" Target="https://ra.co/dj/andybros" TargetMode="External"/><Relationship Id="rId835" Type="http://schemas.openxmlformats.org/officeDocument/2006/relationships/hyperlink" Target="https://www.facebook.com/neuronphase" TargetMode="External"/><Relationship Id="rId834" Type="http://schemas.openxmlformats.org/officeDocument/2006/relationships/hyperlink" Target="https://ra.co/dj/moca" TargetMode="External"/><Relationship Id="rId2990" Type="http://schemas.openxmlformats.org/officeDocument/2006/relationships/hyperlink" Target="https://ra.co/dj/joelmull" TargetMode="External"/><Relationship Id="rId1660" Type="http://schemas.openxmlformats.org/officeDocument/2006/relationships/hyperlink" Target="https://ra.co/dj/giano" TargetMode="External"/><Relationship Id="rId2991" Type="http://schemas.openxmlformats.org/officeDocument/2006/relationships/hyperlink" Target="https://ra.co/dj/johannesalbert" TargetMode="External"/><Relationship Id="rId1661" Type="http://schemas.openxmlformats.org/officeDocument/2006/relationships/hyperlink" Target="https://ra.co/dj/nicolabrusegan" TargetMode="External"/><Relationship Id="rId2992" Type="http://schemas.openxmlformats.org/officeDocument/2006/relationships/hyperlink" Target="https://ra.co/dj/joycemuniz" TargetMode="External"/><Relationship Id="rId1662" Type="http://schemas.openxmlformats.org/officeDocument/2006/relationships/hyperlink" Target="https://ra.co/dj/neik" TargetMode="External"/><Relationship Id="rId2993" Type="http://schemas.openxmlformats.org/officeDocument/2006/relationships/hyperlink" Target="http://agentur-grimm.com/" TargetMode="External"/><Relationship Id="rId1663" Type="http://schemas.openxmlformats.org/officeDocument/2006/relationships/hyperlink" Target="https://ra.co/dj/nicola" TargetMode="External"/><Relationship Id="rId2510" Type="http://schemas.openxmlformats.org/officeDocument/2006/relationships/hyperlink" Target="https://ra.co/dj/freevoyage" TargetMode="External"/><Relationship Id="rId2994" Type="http://schemas.openxmlformats.org/officeDocument/2006/relationships/hyperlink" Target="https://ra.co/dj/karizma" TargetMode="External"/><Relationship Id="rId2148" Type="http://schemas.openxmlformats.org/officeDocument/2006/relationships/hyperlink" Target="https://ra.co/dj/aestria" TargetMode="External"/><Relationship Id="rId2149" Type="http://schemas.openxmlformats.org/officeDocument/2006/relationships/hyperlink" Target="https://ra.co/dj/ancientrobot" TargetMode="External"/><Relationship Id="rId469" Type="http://schemas.openxmlformats.org/officeDocument/2006/relationships/hyperlink" Target="https://ra.co/dj/therevenge" TargetMode="External"/><Relationship Id="rId468" Type="http://schemas.openxmlformats.org/officeDocument/2006/relationships/hyperlink" Target="https://ra.co/dj/thepilotwings" TargetMode="External"/><Relationship Id="rId467" Type="http://schemas.openxmlformats.org/officeDocument/2006/relationships/hyperlink" Target="https://ra.co/dj/theoryofswing" TargetMode="External"/><Relationship Id="rId1290" Type="http://schemas.openxmlformats.org/officeDocument/2006/relationships/hyperlink" Target="https://ra.co/dj/daviddelgado" TargetMode="External"/><Relationship Id="rId1291" Type="http://schemas.openxmlformats.org/officeDocument/2006/relationships/hyperlink" Target="https://ra.co/dj/deepology" TargetMode="External"/><Relationship Id="rId1292" Type="http://schemas.openxmlformats.org/officeDocument/2006/relationships/hyperlink" Target="https://ra.co/dj/dego" TargetMode="External"/><Relationship Id="rId462" Type="http://schemas.openxmlformats.org/officeDocument/2006/relationships/hyperlink" Target="https://ra.co/dj/taniavulcano" TargetMode="External"/><Relationship Id="rId1293" Type="http://schemas.openxmlformats.org/officeDocument/2006/relationships/hyperlink" Target="https://ra.co/dj/deli-g@blueyonder.co.uk" TargetMode="External"/><Relationship Id="rId2140" Type="http://schemas.openxmlformats.org/officeDocument/2006/relationships/hyperlink" Target="https://www.residentadvisor.net/dj/prunk" TargetMode="External"/><Relationship Id="rId461" Type="http://schemas.openxmlformats.org/officeDocument/2006/relationships/hyperlink" Target="https://ra.co/dj/tadamartin" TargetMode="External"/><Relationship Id="rId1294" Type="http://schemas.openxmlformats.org/officeDocument/2006/relationships/hyperlink" Target="https://ra.co/dj/derunofficial" TargetMode="External"/><Relationship Id="rId2141" Type="http://schemas.openxmlformats.org/officeDocument/2006/relationships/hyperlink" Target="https://www.residentadvisor.net/dj/rodriguezjr" TargetMode="External"/><Relationship Id="rId460" Type="http://schemas.openxmlformats.org/officeDocument/2006/relationships/hyperlink" Target="https://ra.co/dj/syz" TargetMode="External"/><Relationship Id="rId1295" Type="http://schemas.openxmlformats.org/officeDocument/2006/relationships/hyperlink" Target="https://ra.co/dj/dibidabo" TargetMode="External"/><Relationship Id="rId2142" Type="http://schemas.openxmlformats.org/officeDocument/2006/relationships/hyperlink" Target="https://www.residentadvisor.net/dj/timomaas" TargetMode="External"/><Relationship Id="rId1296" Type="http://schemas.openxmlformats.org/officeDocument/2006/relationships/hyperlink" Target="https://ra.co/dj/dirtcrew" TargetMode="External"/><Relationship Id="rId2143" Type="http://schemas.openxmlformats.org/officeDocument/2006/relationships/hyperlink" Target="https://ra.co/dj/camilomiranda" TargetMode="External"/><Relationship Id="rId466" Type="http://schemas.openxmlformats.org/officeDocument/2006/relationships/hyperlink" Target="https://ra.co/dj/terryhunter" TargetMode="External"/><Relationship Id="rId1297" Type="http://schemas.openxmlformats.org/officeDocument/2006/relationships/hyperlink" Target="https://ra.co/dj/discultsoundsystem" TargetMode="External"/><Relationship Id="rId2144" Type="http://schemas.openxmlformats.org/officeDocument/2006/relationships/hyperlink" Target="https://ra.co/dj/edolang" TargetMode="External"/><Relationship Id="rId465" Type="http://schemas.openxmlformats.org/officeDocument/2006/relationships/hyperlink" Target="https://ra.co/dj/tendts" TargetMode="External"/><Relationship Id="rId1298" Type="http://schemas.openxmlformats.org/officeDocument/2006/relationships/hyperlink" Target="https://ra.co/dj/djheure" TargetMode="External"/><Relationship Id="rId2145" Type="http://schemas.openxmlformats.org/officeDocument/2006/relationships/hyperlink" Target="https://ra.co/dj/oxi" TargetMode="External"/><Relationship Id="rId464" Type="http://schemas.openxmlformats.org/officeDocument/2006/relationships/hyperlink" Target="https://ra.co/dj/teluric" TargetMode="External"/><Relationship Id="rId1299" Type="http://schemas.openxmlformats.org/officeDocument/2006/relationships/hyperlink" Target="https://ra.co/dj/djmoonbeam" TargetMode="External"/><Relationship Id="rId2146" Type="http://schemas.openxmlformats.org/officeDocument/2006/relationships/hyperlink" Target="https://ra.co/dj/talamortada" TargetMode="External"/><Relationship Id="rId463" Type="http://schemas.openxmlformats.org/officeDocument/2006/relationships/hyperlink" Target="https://ra.co/dj/tell" TargetMode="External"/><Relationship Id="rId2147" Type="http://schemas.openxmlformats.org/officeDocument/2006/relationships/hyperlink" Target="https://ra.co/dj/ben.bristow@talk21.com" TargetMode="External"/><Relationship Id="rId2137" Type="http://schemas.openxmlformats.org/officeDocument/2006/relationships/hyperlink" Target="https://www.facebook.com/tiankarl" TargetMode="External"/><Relationship Id="rId2138" Type="http://schemas.openxmlformats.org/officeDocument/2006/relationships/hyperlink" Target="https://www.residentadvisor.net/dj/luigimadonna" TargetMode="External"/><Relationship Id="rId2139" Type="http://schemas.openxmlformats.org/officeDocument/2006/relationships/hyperlink" Target="mailto:alex@beatsidebookings.com" TargetMode="External"/><Relationship Id="rId459" Type="http://schemas.openxmlformats.org/officeDocument/2006/relationships/hyperlink" Target="https://ra.co/dj/systemofsurvival" TargetMode="External"/><Relationship Id="rId458" Type="http://schemas.openxmlformats.org/officeDocument/2006/relationships/hyperlink" Target="https://ra.co/dj/syntetyk" TargetMode="External"/><Relationship Id="rId457" Type="http://schemas.openxmlformats.org/officeDocument/2006/relationships/hyperlink" Target="https://ra.co/dj/swayzak" TargetMode="External"/><Relationship Id="rId456" Type="http://schemas.openxmlformats.org/officeDocument/2006/relationships/hyperlink" Target="https://ra.co/dj/sunrom" TargetMode="External"/><Relationship Id="rId1280" Type="http://schemas.openxmlformats.org/officeDocument/2006/relationships/hyperlink" Target="https://ra.co/dj/cipy" TargetMode="External"/><Relationship Id="rId1281" Type="http://schemas.openxmlformats.org/officeDocument/2006/relationships/hyperlink" Target="https://ra.co/dj/climbers" TargetMode="External"/><Relationship Id="rId451" Type="http://schemas.openxmlformats.org/officeDocument/2006/relationships/hyperlink" Target="https://ra.co/dj/stevehuerta" TargetMode="External"/><Relationship Id="rId1282" Type="http://schemas.openxmlformats.org/officeDocument/2006/relationships/hyperlink" Target="https://ra.co/dj/connect-brazil" TargetMode="External"/><Relationship Id="rId450" Type="http://schemas.openxmlformats.org/officeDocument/2006/relationships/hyperlink" Target="https://ra.co/dj/stephaneghenacia" TargetMode="External"/><Relationship Id="rId1283" Type="http://schemas.openxmlformats.org/officeDocument/2006/relationships/hyperlink" Target="https://ra.co/dj/copypastesoul" TargetMode="External"/><Relationship Id="rId2130" Type="http://schemas.openxmlformats.org/officeDocument/2006/relationships/hyperlink" Target="https://ra.co/dj/zadig" TargetMode="External"/><Relationship Id="rId1284" Type="http://schemas.openxmlformats.org/officeDocument/2006/relationships/hyperlink" Target="https://ra.co/dj/cutsnake" TargetMode="External"/><Relationship Id="rId2131" Type="http://schemas.openxmlformats.org/officeDocument/2006/relationships/hyperlink" Target="mailto:Miguellebooking@gmail.com" TargetMode="External"/><Relationship Id="rId1285" Type="http://schemas.openxmlformats.org/officeDocument/2006/relationships/hyperlink" Target="https://ra.co/dj/dafunk" TargetMode="External"/><Relationship Id="rId2132" Type="http://schemas.openxmlformats.org/officeDocument/2006/relationships/hyperlink" Target="https://soundcloud.com/djmiguelle" TargetMode="External"/><Relationship Id="rId455" Type="http://schemas.openxmlformats.org/officeDocument/2006/relationships/hyperlink" Target="https://ra.co/dj/sublee" TargetMode="External"/><Relationship Id="rId1286" Type="http://schemas.openxmlformats.org/officeDocument/2006/relationships/hyperlink" Target="https://ra.co/dj/dalzochiomusic" TargetMode="External"/><Relationship Id="rId2133" Type="http://schemas.openxmlformats.org/officeDocument/2006/relationships/hyperlink" Target="https://www.extractmanagement.com/tourdates" TargetMode="External"/><Relationship Id="rId454" Type="http://schemas.openxmlformats.org/officeDocument/2006/relationships/hyperlink" Target="https://ra.co/dj/strafe" TargetMode="External"/><Relationship Id="rId1287" Type="http://schemas.openxmlformats.org/officeDocument/2006/relationships/hyperlink" Target="https://ra.co/dj/danito&amp;athina" TargetMode="External"/><Relationship Id="rId2134" Type="http://schemas.openxmlformats.org/officeDocument/2006/relationships/hyperlink" Target="https://www.facebook.com/chevryagency" TargetMode="External"/><Relationship Id="rId453" Type="http://schemas.openxmlformats.org/officeDocument/2006/relationships/hyperlink" Target="https://ra.co/dj/stevenrutter" TargetMode="External"/><Relationship Id="rId1288" Type="http://schemas.openxmlformats.org/officeDocument/2006/relationships/hyperlink" Target="https://ra.co/dj/dascarma" TargetMode="External"/><Relationship Id="rId2135" Type="http://schemas.openxmlformats.org/officeDocument/2006/relationships/hyperlink" Target="https://www.facebook.com/ChristianHornbostelOfficial" TargetMode="External"/><Relationship Id="rId452" Type="http://schemas.openxmlformats.org/officeDocument/2006/relationships/hyperlink" Target="https://ra.co/dj/stevemurphy" TargetMode="External"/><Relationship Id="rId1289" Type="http://schemas.openxmlformats.org/officeDocument/2006/relationships/hyperlink" Target="https://ra.co/dj/dave&amp;sam" TargetMode="External"/><Relationship Id="rId2136" Type="http://schemas.openxmlformats.org/officeDocument/2006/relationships/hyperlink" Target="https://www.facebook.com/LaytonGiordani" TargetMode="External"/><Relationship Id="rId3018" Type="http://schemas.openxmlformats.org/officeDocument/2006/relationships/hyperlink" Target="https://ra.co/dj/sanproper" TargetMode="External"/><Relationship Id="rId3017" Type="http://schemas.openxmlformats.org/officeDocument/2006/relationships/hyperlink" Target="https://ra.co/dj/sandrien" TargetMode="External"/><Relationship Id="rId3019" Type="http://schemas.openxmlformats.org/officeDocument/2006/relationships/hyperlink" Target="https://ra.co/dj/secretsundaze" TargetMode="External"/><Relationship Id="rId491" Type="http://schemas.openxmlformats.org/officeDocument/2006/relationships/hyperlink" Target="https://ra.co/dj/verdicchiomusicpublishing" TargetMode="External"/><Relationship Id="rId490" Type="http://schemas.openxmlformats.org/officeDocument/2006/relationships/hyperlink" Target="https://ra.co/dj/venusx" TargetMode="External"/><Relationship Id="rId489" Type="http://schemas.openxmlformats.org/officeDocument/2006/relationships/hyperlink" Target="https://ra.co/dj/velvetpony" TargetMode="External"/><Relationship Id="rId2160" Type="http://schemas.openxmlformats.org/officeDocument/2006/relationships/hyperlink" Target="https://ra.co/dj/bruitdirectdisques" TargetMode="External"/><Relationship Id="rId2161" Type="http://schemas.openxmlformats.org/officeDocument/2006/relationships/hyperlink" Target="https://ra.co/dj/budgetcuts" TargetMode="External"/><Relationship Id="rId484" Type="http://schemas.openxmlformats.org/officeDocument/2006/relationships/hyperlink" Target="https://ra.co/dj/ucbeatz" TargetMode="External"/><Relationship Id="rId2162" Type="http://schemas.openxmlformats.org/officeDocument/2006/relationships/hyperlink" Target="https://ra.co/dj/bureaub" TargetMode="External"/><Relationship Id="rId3010" Type="http://schemas.openxmlformats.org/officeDocument/2006/relationships/hyperlink" Target="https://ra.co/dj/oliverhuntemann" TargetMode="External"/><Relationship Id="rId483" Type="http://schemas.openxmlformats.org/officeDocument/2006/relationships/hyperlink" Target="https://ra.co/dj/twilightenterprise" TargetMode="External"/><Relationship Id="rId2163" Type="http://schemas.openxmlformats.org/officeDocument/2006/relationships/hyperlink" Target="https://ra.co/dj/c.a.n.v.a.s." TargetMode="External"/><Relationship Id="rId482" Type="http://schemas.openxmlformats.org/officeDocument/2006/relationships/hyperlink" Target="https://ra.co/dj/turtlebugg" TargetMode="External"/><Relationship Id="rId2164" Type="http://schemas.openxmlformats.org/officeDocument/2006/relationships/hyperlink" Target="https://ra.co/dj/caniculemusique" TargetMode="External"/><Relationship Id="rId3012" Type="http://schemas.openxmlformats.org/officeDocument/2006/relationships/hyperlink" Target="http://sequenc.es/" TargetMode="External"/><Relationship Id="rId481" Type="http://schemas.openxmlformats.org/officeDocument/2006/relationships/hyperlink" Target="https://ra.co/dj/turno" TargetMode="External"/><Relationship Id="rId2165" Type="http://schemas.openxmlformats.org/officeDocument/2006/relationships/hyperlink" Target="https://ra.co/dj/cement" TargetMode="External"/><Relationship Id="rId3011" Type="http://schemas.openxmlformats.org/officeDocument/2006/relationships/hyperlink" Target="https://ra.co/dj/ourown" TargetMode="External"/><Relationship Id="rId488" Type="http://schemas.openxmlformats.org/officeDocument/2006/relationships/hyperlink" Target="https://ra.co/dj/vaagner" TargetMode="External"/><Relationship Id="rId2166" Type="http://schemas.openxmlformats.org/officeDocument/2006/relationships/hyperlink" Target="https://ra.co/dj/censor" TargetMode="External"/><Relationship Id="rId3014" Type="http://schemas.openxmlformats.org/officeDocument/2006/relationships/hyperlink" Target="https://ra.co/dj/rivastarr" TargetMode="External"/><Relationship Id="rId487" Type="http://schemas.openxmlformats.org/officeDocument/2006/relationships/hyperlink" Target="https://ra.co/dj/uta" TargetMode="External"/><Relationship Id="rId2167" Type="http://schemas.openxmlformats.org/officeDocument/2006/relationships/hyperlink" Target="https://ra.co/dj/chafikchennouf" TargetMode="External"/><Relationship Id="rId3013" Type="http://schemas.openxmlformats.org/officeDocument/2006/relationships/hyperlink" Target="https://ra.co/dj/powel" TargetMode="External"/><Relationship Id="rId486" Type="http://schemas.openxmlformats.org/officeDocument/2006/relationships/hyperlink" Target="https://ra.co/dj/upsammy" TargetMode="External"/><Relationship Id="rId2168" Type="http://schemas.openxmlformats.org/officeDocument/2006/relationships/hyperlink" Target="https://ra.co/dj/chevals" TargetMode="External"/><Relationship Id="rId3016" Type="http://schemas.openxmlformats.org/officeDocument/2006/relationships/hyperlink" Target="https://ra.co/dj/rozaterenzi" TargetMode="External"/><Relationship Id="rId485" Type="http://schemas.openxmlformats.org/officeDocument/2006/relationships/hyperlink" Target="https://ra.co/dj/uklon" TargetMode="External"/><Relationship Id="rId2169" Type="http://schemas.openxmlformats.org/officeDocument/2006/relationships/hyperlink" Target="https://ra.co/dj/chowdown" TargetMode="External"/><Relationship Id="rId3015" Type="http://schemas.openxmlformats.org/officeDocument/2006/relationships/hyperlink" Target="https://ra.co/dj/robstillekens" TargetMode="External"/><Relationship Id="rId2159" Type="http://schemas.openxmlformats.org/officeDocument/2006/relationships/hyperlink" Target="https://ra.co/dj/brothersblack" TargetMode="External"/><Relationship Id="rId3007" Type="http://schemas.openxmlformats.org/officeDocument/2006/relationships/hyperlink" Target="https://ra.co/dj/newman" TargetMode="External"/><Relationship Id="rId3006" Type="http://schemas.openxmlformats.org/officeDocument/2006/relationships/hyperlink" Target="https://ra.co/dj/micahbaxter" TargetMode="External"/><Relationship Id="rId3009" Type="http://schemas.openxmlformats.org/officeDocument/2006/relationships/hyperlink" Target="https://ra.co/dj/oceanvsorientalis" TargetMode="External"/><Relationship Id="rId3008" Type="http://schemas.openxmlformats.org/officeDocument/2006/relationships/hyperlink" Target="https://ra.co/dj/normanjay" TargetMode="External"/><Relationship Id="rId480" Type="http://schemas.openxmlformats.org/officeDocument/2006/relationships/hyperlink" Target="https://ra.co/dj/tripmastaz" TargetMode="External"/><Relationship Id="rId479" Type="http://schemas.openxmlformats.org/officeDocument/2006/relationships/hyperlink" Target="https://ra.co/dj/tribe12" TargetMode="External"/><Relationship Id="rId478" Type="http://schemas.openxmlformats.org/officeDocument/2006/relationships/hyperlink" Target="https://ra.co/dj/trevordeep" TargetMode="External"/><Relationship Id="rId2150" Type="http://schemas.openxmlformats.org/officeDocument/2006/relationships/hyperlink" Target="https://ra.co/dj/apriori" TargetMode="External"/><Relationship Id="rId473" Type="http://schemas.openxmlformats.org/officeDocument/2006/relationships/hyperlink" Target="https://ra.co/dj/tiger&amp;woods" TargetMode="External"/><Relationship Id="rId2151" Type="http://schemas.openxmlformats.org/officeDocument/2006/relationships/hyperlink" Target="https://ra.co/dj/artesiansounds" TargetMode="External"/><Relationship Id="rId472" Type="http://schemas.openxmlformats.org/officeDocument/2006/relationships/hyperlink" Target="https://ra.co/dj/tiagowalter" TargetMode="External"/><Relationship Id="rId2152" Type="http://schemas.openxmlformats.org/officeDocument/2006/relationships/hyperlink" Target="https://ra.co/dj/avortion" TargetMode="External"/><Relationship Id="rId471" Type="http://schemas.openxmlformats.org/officeDocument/2006/relationships/hyperlink" Target="https://ra.co/dj/thugwidow" TargetMode="External"/><Relationship Id="rId2153" Type="http://schemas.openxmlformats.org/officeDocument/2006/relationships/hyperlink" Target="https://instagram.com/atmosphere_records" TargetMode="External"/><Relationship Id="rId3001" Type="http://schemas.openxmlformats.org/officeDocument/2006/relationships/hyperlink" Target="https://ra.co/dj/magdalena" TargetMode="External"/><Relationship Id="rId470" Type="http://schemas.openxmlformats.org/officeDocument/2006/relationships/hyperlink" Target="https://ra.co/dj/thomasbarnett" TargetMode="External"/><Relationship Id="rId2154" Type="http://schemas.openxmlformats.org/officeDocument/2006/relationships/hyperlink" Target="https://instagram.com/atcharecordings" TargetMode="External"/><Relationship Id="rId3000" Type="http://schemas.openxmlformats.org/officeDocument/2006/relationships/hyperlink" Target="https://ra.co/dj/maceoplex" TargetMode="External"/><Relationship Id="rId477" Type="http://schemas.openxmlformats.org/officeDocument/2006/relationships/hyperlink" Target="https://ra.co/dj/toosmoothchrist" TargetMode="External"/><Relationship Id="rId2155" Type="http://schemas.openxmlformats.org/officeDocument/2006/relationships/hyperlink" Target="https://instagram.com/autmnrecords" TargetMode="External"/><Relationship Id="rId3003" Type="http://schemas.openxmlformats.org/officeDocument/2006/relationships/hyperlink" Target="https://ra.co/dj/masoncollective" TargetMode="External"/><Relationship Id="rId476" Type="http://schemas.openxmlformats.org/officeDocument/2006/relationships/hyperlink" Target="https://ra.co/dj/tomap" TargetMode="External"/><Relationship Id="rId2156" Type="http://schemas.openxmlformats.org/officeDocument/2006/relationships/hyperlink" Target="https://ra.co/dj/boogiecafe" TargetMode="External"/><Relationship Id="rId3002" Type="http://schemas.openxmlformats.org/officeDocument/2006/relationships/hyperlink" Target="https://ra.co/dj/mak&amp;pasteman" TargetMode="External"/><Relationship Id="rId475" Type="http://schemas.openxmlformats.org/officeDocument/2006/relationships/hyperlink" Target="https://ra.co/dj/tjacques" TargetMode="External"/><Relationship Id="rId2157" Type="http://schemas.openxmlformats.org/officeDocument/2006/relationships/hyperlink" Target="https://ra.co/dj/bran" TargetMode="External"/><Relationship Id="rId3005" Type="http://schemas.openxmlformats.org/officeDocument/2006/relationships/hyperlink" Target="https://ra.co/dj/maxcooper" TargetMode="External"/><Relationship Id="rId474" Type="http://schemas.openxmlformats.org/officeDocument/2006/relationships/hyperlink" Target="https://ra.co/dj/timothyclerkin" TargetMode="External"/><Relationship Id="rId2158" Type="http://schemas.openxmlformats.org/officeDocument/2006/relationships/hyperlink" Target="https://ra.co/dj/bricolage" TargetMode="External"/><Relationship Id="rId3004" Type="http://schemas.openxmlformats.org/officeDocument/2006/relationships/hyperlink" Target="https://ra.co/dj/matthewdear" TargetMode="External"/><Relationship Id="rId1257" Type="http://schemas.openxmlformats.org/officeDocument/2006/relationships/hyperlink" Target="https://ra.co/dj/blackmotion" TargetMode="External"/><Relationship Id="rId2104" Type="http://schemas.openxmlformats.org/officeDocument/2006/relationships/hyperlink" Target="https://ra.co/dj/planktom" TargetMode="External"/><Relationship Id="rId2588" Type="http://schemas.openxmlformats.org/officeDocument/2006/relationships/hyperlink" Target="https://ra.co/dj/muzicartel" TargetMode="External"/><Relationship Id="rId1258" Type="http://schemas.openxmlformats.org/officeDocument/2006/relationships/hyperlink" Target="https://ra.co/dj/blackpeters" TargetMode="External"/><Relationship Id="rId2105" Type="http://schemas.openxmlformats.org/officeDocument/2006/relationships/hyperlink" Target="https://ra.co/dj/powel" TargetMode="External"/><Relationship Id="rId2589" Type="http://schemas.openxmlformats.org/officeDocument/2006/relationships/hyperlink" Target="https://ra.co/dj/naiseiteki" TargetMode="External"/><Relationship Id="rId1259" Type="http://schemas.openxmlformats.org/officeDocument/2006/relationships/hyperlink" Target="https://ra.co/dj/blashaallatt" TargetMode="External"/><Relationship Id="rId2106" Type="http://schemas.openxmlformats.org/officeDocument/2006/relationships/hyperlink" Target="https://ra.co/dj/praslea" TargetMode="External"/><Relationship Id="rId2107" Type="http://schemas.openxmlformats.org/officeDocument/2006/relationships/hyperlink" Target="https://ra.co/dj/proudlypeople" TargetMode="External"/><Relationship Id="rId2108" Type="http://schemas.openxmlformats.org/officeDocument/2006/relationships/hyperlink" Target="https://ra.co/dj/pursang" TargetMode="External"/><Relationship Id="rId2109" Type="http://schemas.openxmlformats.org/officeDocument/2006/relationships/hyperlink" Target="https://ra.co/dj/randallm" TargetMode="External"/><Relationship Id="rId426" Type="http://schemas.openxmlformats.org/officeDocument/2006/relationships/hyperlink" Target="https://ra.co/dj/sene" TargetMode="External"/><Relationship Id="rId425" Type="http://schemas.openxmlformats.org/officeDocument/2006/relationships/hyperlink" Target="https://ra.co/dj/secretfusion" TargetMode="External"/><Relationship Id="rId424" Type="http://schemas.openxmlformats.org/officeDocument/2006/relationships/hyperlink" Target="https://ra.co/dj/secondstorey" TargetMode="External"/><Relationship Id="rId423" Type="http://schemas.openxmlformats.org/officeDocument/2006/relationships/hyperlink" Target="https://ra.co/dj/secondstate" TargetMode="External"/><Relationship Id="rId429" Type="http://schemas.openxmlformats.org/officeDocument/2006/relationships/hyperlink" Target="https://ra.co/dj/shan" TargetMode="External"/><Relationship Id="rId428" Type="http://schemas.openxmlformats.org/officeDocument/2006/relationships/hyperlink" Target="https://ra.co/dj/shackleton" TargetMode="External"/><Relationship Id="rId427" Type="http://schemas.openxmlformats.org/officeDocument/2006/relationships/hyperlink" Target="https://ra.co/dj/sevensol" TargetMode="External"/><Relationship Id="rId2580" Type="http://schemas.openxmlformats.org/officeDocument/2006/relationships/hyperlink" Target="https://ra.co/dj/moteurvillemusique" TargetMode="External"/><Relationship Id="rId1250" Type="http://schemas.openxmlformats.org/officeDocument/2006/relationships/hyperlink" Target="https://ra.co/dj/bengal" TargetMode="External"/><Relationship Id="rId2581" Type="http://schemas.openxmlformats.org/officeDocument/2006/relationships/hyperlink" Target="https://ra.co/dj/movementtraxx" TargetMode="External"/><Relationship Id="rId1251" Type="http://schemas.openxmlformats.org/officeDocument/2006/relationships/hyperlink" Target="https://ra.co/dj/bennygrauer" TargetMode="External"/><Relationship Id="rId2582" Type="http://schemas.openxmlformats.org/officeDocument/2006/relationships/hyperlink" Target="https://ra.co/dj/movingpictures" TargetMode="External"/><Relationship Id="rId1252" Type="http://schemas.openxmlformats.org/officeDocument/2006/relationships/hyperlink" Target="https://ra.co/dj/besvendsen" TargetMode="External"/><Relationship Id="rId2583" Type="http://schemas.openxmlformats.org/officeDocument/2006/relationships/hyperlink" Target="https://ra.co/dj/multiversal" TargetMode="External"/><Relationship Id="rId422" Type="http://schemas.openxmlformats.org/officeDocument/2006/relationships/hyperlink" Target="https://ra.co/dj/seanod" TargetMode="External"/><Relationship Id="rId1253" Type="http://schemas.openxmlformats.org/officeDocument/2006/relationships/hyperlink" Target="https://ra.co/dj/betoko" TargetMode="External"/><Relationship Id="rId2100" Type="http://schemas.openxmlformats.org/officeDocument/2006/relationships/hyperlink" Target="https://ra.co/dj/oscarl" TargetMode="External"/><Relationship Id="rId2584" Type="http://schemas.openxmlformats.org/officeDocument/2006/relationships/hyperlink" Target="https://ra.co/dj/munir" TargetMode="External"/><Relationship Id="rId421" Type="http://schemas.openxmlformats.org/officeDocument/2006/relationships/hyperlink" Target="https://ra.co/dj/savile" TargetMode="External"/><Relationship Id="rId1254" Type="http://schemas.openxmlformats.org/officeDocument/2006/relationships/hyperlink" Target="https://ra.co/dj/binaryh" TargetMode="External"/><Relationship Id="rId2101" Type="http://schemas.openxmlformats.org/officeDocument/2006/relationships/hyperlink" Target="https://ra.co/dj/paulritch" TargetMode="External"/><Relationship Id="rId2585" Type="http://schemas.openxmlformats.org/officeDocument/2006/relationships/hyperlink" Target="https://ra.co/dj/museekrecordlabel" TargetMode="External"/><Relationship Id="rId420" Type="http://schemas.openxmlformats.org/officeDocument/2006/relationships/hyperlink" Target="https://ra.co/dj/sasakihiroaki" TargetMode="External"/><Relationship Id="rId1255" Type="http://schemas.openxmlformats.org/officeDocument/2006/relationships/hyperlink" Target="https://ra.co/dj/bipolardisorder" TargetMode="External"/><Relationship Id="rId2102" Type="http://schemas.openxmlformats.org/officeDocument/2006/relationships/hyperlink" Target="https://ra.co/dj/pauroca" TargetMode="External"/><Relationship Id="rId2586" Type="http://schemas.openxmlformats.org/officeDocument/2006/relationships/hyperlink" Target="https://ra.co/dj/musicafueradetiempo" TargetMode="External"/><Relationship Id="rId1256" Type="http://schemas.openxmlformats.org/officeDocument/2006/relationships/hyperlink" Target="https://ra.co/dj/blackcodesexperiments" TargetMode="External"/><Relationship Id="rId2103" Type="http://schemas.openxmlformats.org/officeDocument/2006/relationships/hyperlink" Target="https://ra.co/dj/phasefatale" TargetMode="External"/><Relationship Id="rId2587" Type="http://schemas.openxmlformats.org/officeDocument/2006/relationships/hyperlink" Target="https://ra.co/dj/musicalunar" TargetMode="External"/><Relationship Id="rId1246" Type="http://schemas.openxmlformats.org/officeDocument/2006/relationships/hyperlink" Target="https://ra.co/dj/baraso" TargetMode="External"/><Relationship Id="rId2577" Type="http://schemas.openxmlformats.org/officeDocument/2006/relationships/hyperlink" Target="https://ra.co/dj/modartmusic" TargetMode="External"/><Relationship Id="rId1247" Type="http://schemas.openxmlformats.org/officeDocument/2006/relationships/hyperlink" Target="https://ra.co/dj/bassclef@optonline.net" TargetMode="External"/><Relationship Id="rId2578" Type="http://schemas.openxmlformats.org/officeDocument/2006/relationships/hyperlink" Target="https://ra.co/dj/moreaboutmusic" TargetMode="External"/><Relationship Id="rId1248" Type="http://schemas.openxmlformats.org/officeDocument/2006/relationships/hyperlink" Target="https://ra.co/dj/beachgrooves" TargetMode="External"/><Relationship Id="rId2579" Type="http://schemas.openxmlformats.org/officeDocument/2006/relationships/hyperlink" Target="https://ra.co/dj/morerice" TargetMode="External"/><Relationship Id="rId1249" Type="http://schemas.openxmlformats.org/officeDocument/2006/relationships/hyperlink" Target="https://ra.co/dj/beatamines" TargetMode="External"/><Relationship Id="rId415" Type="http://schemas.openxmlformats.org/officeDocument/2006/relationships/hyperlink" Target="https://ra.co/dj/saintpaul" TargetMode="External"/><Relationship Id="rId899" Type="http://schemas.openxmlformats.org/officeDocument/2006/relationships/hyperlink" Target="https://ra.co/dj/calagna" TargetMode="External"/><Relationship Id="rId414" Type="http://schemas.openxmlformats.org/officeDocument/2006/relationships/hyperlink" Target="https://ra.co/dj/s.o.n.s." TargetMode="External"/><Relationship Id="rId898" Type="http://schemas.openxmlformats.org/officeDocument/2006/relationships/hyperlink" Target="https://www.instagram.com/bodelermusic/?hl=en" TargetMode="External"/><Relationship Id="rId413" Type="http://schemas.openxmlformats.org/officeDocument/2006/relationships/hyperlink" Target="https://ra.co/dj/russellelbutler" TargetMode="External"/><Relationship Id="rId897" Type="http://schemas.openxmlformats.org/officeDocument/2006/relationships/hyperlink" Target="https://ra.co/dj/bobbystarrr" TargetMode="External"/><Relationship Id="rId412" Type="http://schemas.openxmlformats.org/officeDocument/2006/relationships/hyperlink" Target="https://ra.co/dj/rupertmarnie" TargetMode="External"/><Relationship Id="rId896" Type="http://schemas.openxmlformats.org/officeDocument/2006/relationships/hyperlink" Target="https://ra.co/dj/plantyherbs" TargetMode="External"/><Relationship Id="rId419" Type="http://schemas.openxmlformats.org/officeDocument/2006/relationships/hyperlink" Target="https://ra.co/dj/sandboards" TargetMode="External"/><Relationship Id="rId418" Type="http://schemas.openxmlformats.org/officeDocument/2006/relationships/hyperlink" Target="https://ra.co/dj/samidilla" TargetMode="External"/><Relationship Id="rId417" Type="http://schemas.openxmlformats.org/officeDocument/2006/relationships/hyperlink" Target="https://ra.co/dj/saldulu" TargetMode="External"/><Relationship Id="rId416" Type="http://schemas.openxmlformats.org/officeDocument/2006/relationships/hyperlink" Target="https://ra.co/dj/salaryboy" TargetMode="External"/><Relationship Id="rId891" Type="http://schemas.openxmlformats.org/officeDocument/2006/relationships/hyperlink" Target="https://ra.co/dj/lebabar" TargetMode="External"/><Relationship Id="rId890" Type="http://schemas.openxmlformats.org/officeDocument/2006/relationships/hyperlink" Target="https://ra.co/dj/belanuit" TargetMode="External"/><Relationship Id="rId2570" Type="http://schemas.openxmlformats.org/officeDocument/2006/relationships/hyperlink" Target="https://ra.co/dj/melodeum" TargetMode="External"/><Relationship Id="rId1240" Type="http://schemas.openxmlformats.org/officeDocument/2006/relationships/hyperlink" Target="https://ra.co/dj/atella" TargetMode="External"/><Relationship Id="rId2571" Type="http://schemas.openxmlformats.org/officeDocument/2006/relationships/hyperlink" Target="https://ra.co/dj/mergelayers" TargetMode="External"/><Relationship Id="rId1241" Type="http://schemas.openxmlformats.org/officeDocument/2006/relationships/hyperlink" Target="https://ra.co/dj/audiofly" TargetMode="External"/><Relationship Id="rId2572" Type="http://schemas.openxmlformats.org/officeDocument/2006/relationships/hyperlink" Target="https://ra.co/dj/miaw" TargetMode="External"/><Relationship Id="rId411" Type="http://schemas.openxmlformats.org/officeDocument/2006/relationships/hyperlink" Target="https://ra.co/dj/rudy'smidnightmachine" TargetMode="External"/><Relationship Id="rId895" Type="http://schemas.openxmlformats.org/officeDocument/2006/relationships/hyperlink" Target="https://soundcloud.com/slothboogie/sblp001-soul-wun-thank-you-st" TargetMode="External"/><Relationship Id="rId1242" Type="http://schemas.openxmlformats.org/officeDocument/2006/relationships/hyperlink" Target="https://ra.co/dj/audiojack" TargetMode="External"/><Relationship Id="rId2573" Type="http://schemas.openxmlformats.org/officeDocument/2006/relationships/hyperlink" Target="https://ra.co/dj/micka" TargetMode="External"/><Relationship Id="rId410" Type="http://schemas.openxmlformats.org/officeDocument/2006/relationships/hyperlink" Target="https://ra.co/dj/rudolfdorr" TargetMode="External"/><Relationship Id="rId894" Type="http://schemas.openxmlformats.org/officeDocument/2006/relationships/hyperlink" Target="mailto:soulwunmusic@gmail.com" TargetMode="External"/><Relationship Id="rId1243" Type="http://schemas.openxmlformats.org/officeDocument/2006/relationships/hyperlink" Target="https://ra.co/dj/axelboman" TargetMode="External"/><Relationship Id="rId2574" Type="http://schemas.openxmlformats.org/officeDocument/2006/relationships/hyperlink" Target="https://ra.co/dj/midnightmovement" TargetMode="External"/><Relationship Id="rId893" Type="http://schemas.openxmlformats.org/officeDocument/2006/relationships/hyperlink" Target="https://ra.co/dj/byorn" TargetMode="External"/><Relationship Id="rId1244" Type="http://schemas.openxmlformats.org/officeDocument/2006/relationships/hyperlink" Target="https://ra.co/dj/bambooman" TargetMode="External"/><Relationship Id="rId2575" Type="http://schemas.openxmlformats.org/officeDocument/2006/relationships/hyperlink" Target="https://ra.co/dj/milkcrate" TargetMode="External"/><Relationship Id="rId892" Type="http://schemas.openxmlformats.org/officeDocument/2006/relationships/hyperlink" Target="https://ra.co/dj/siesta" TargetMode="External"/><Relationship Id="rId1245" Type="http://schemas.openxmlformats.org/officeDocument/2006/relationships/hyperlink" Target="https://ra.co/dj/band&amp;dos" TargetMode="External"/><Relationship Id="rId2576" Type="http://schemas.openxmlformats.org/officeDocument/2006/relationships/hyperlink" Target="https://ra.co/dj/mmdiscos" TargetMode="External"/><Relationship Id="rId1279" Type="http://schemas.openxmlformats.org/officeDocument/2006/relationships/hyperlink" Target="https://ra.co/dj/chus&amp;ceballos" TargetMode="External"/><Relationship Id="rId2126" Type="http://schemas.openxmlformats.org/officeDocument/2006/relationships/hyperlink" Target="https://ra.co/dj/variancemag" TargetMode="External"/><Relationship Id="rId2127" Type="http://schemas.openxmlformats.org/officeDocument/2006/relationships/hyperlink" Target="https://ra.co/dj/vmcommunications,llc./" TargetMode="External"/><Relationship Id="rId2128" Type="http://schemas.openxmlformats.org/officeDocument/2006/relationships/hyperlink" Target="https://ra.co/dj/wodda" TargetMode="External"/><Relationship Id="rId2129" Type="http://schemas.openxmlformats.org/officeDocument/2006/relationships/hyperlink" Target="https://ra.co/dj/yannpolewka" TargetMode="External"/><Relationship Id="rId448" Type="http://schemas.openxmlformats.org/officeDocument/2006/relationships/hyperlink" Target="https://ra.co/dj/soundmanchronicles" TargetMode="External"/><Relationship Id="rId447" Type="http://schemas.openxmlformats.org/officeDocument/2006/relationships/hyperlink" Target="https://ra.co/dj/soramimi" TargetMode="External"/><Relationship Id="rId446" Type="http://schemas.openxmlformats.org/officeDocument/2006/relationships/hyperlink" Target="https://ra.co/dj/sophiasaze" TargetMode="External"/><Relationship Id="rId445" Type="http://schemas.openxmlformats.org/officeDocument/2006/relationships/hyperlink" Target="https://ra.co/dj/somaticrituals" TargetMode="External"/><Relationship Id="rId449" Type="http://schemas.openxmlformats.org/officeDocument/2006/relationships/hyperlink" Target="https://ra.co/dj/southlondonpress" TargetMode="External"/><Relationship Id="rId1270" Type="http://schemas.openxmlformats.org/officeDocument/2006/relationships/hyperlink" Target="https://ra.co/dj/caiocandido" TargetMode="External"/><Relationship Id="rId440" Type="http://schemas.openxmlformats.org/officeDocument/2006/relationships/hyperlink" Target="https://ra.co/dj/slimsteve" TargetMode="External"/><Relationship Id="rId1271" Type="http://schemas.openxmlformats.org/officeDocument/2006/relationships/hyperlink" Target="https://ra.co/dj/camelphat" TargetMode="External"/><Relationship Id="rId1272" Type="http://schemas.openxmlformats.org/officeDocument/2006/relationships/hyperlink" Target="https://ra.co/dj/camiloalvarez" TargetMode="External"/><Relationship Id="rId1273" Type="http://schemas.openxmlformats.org/officeDocument/2006/relationships/hyperlink" Target="https://ra.co/dj/carebears" TargetMode="External"/><Relationship Id="rId2120" Type="http://schemas.openxmlformats.org/officeDocument/2006/relationships/hyperlink" Target="https://ra.co/dj/siminagrigoriu" TargetMode="External"/><Relationship Id="rId1274" Type="http://schemas.openxmlformats.org/officeDocument/2006/relationships/hyperlink" Target="https://ra.co/dj/cassetesforkids" TargetMode="External"/><Relationship Id="rId2121" Type="http://schemas.openxmlformats.org/officeDocument/2006/relationships/hyperlink" Target="https://ra.co/dj/stefdavidse" TargetMode="External"/><Relationship Id="rId444" Type="http://schemas.openxmlformats.org/officeDocument/2006/relationships/hyperlink" Target="https://ra.co/dj/solortega" TargetMode="External"/><Relationship Id="rId1275" Type="http://schemas.openxmlformats.org/officeDocument/2006/relationships/hyperlink" Target="https://ra.co/dj/cassiusselect" TargetMode="External"/><Relationship Id="rId2122" Type="http://schemas.openxmlformats.org/officeDocument/2006/relationships/hyperlink" Target="https://ra.co/dj/sune" TargetMode="External"/><Relationship Id="rId443" Type="http://schemas.openxmlformats.org/officeDocument/2006/relationships/hyperlink" Target="https://ra.co/dj/solar" TargetMode="External"/><Relationship Id="rId1276" Type="http://schemas.openxmlformats.org/officeDocument/2006/relationships/hyperlink" Target="https://ra.co/dj/charonne" TargetMode="External"/><Relationship Id="rId2123" Type="http://schemas.openxmlformats.org/officeDocument/2006/relationships/hyperlink" Target="https://ra.co/dj/themartinezbrothers" TargetMode="External"/><Relationship Id="rId442" Type="http://schemas.openxmlformats.org/officeDocument/2006/relationships/hyperlink" Target="https://ra.co/dj/soichiterada" TargetMode="External"/><Relationship Id="rId1277" Type="http://schemas.openxmlformats.org/officeDocument/2006/relationships/hyperlink" Target="https://ra.co/dj/chrishoff" TargetMode="External"/><Relationship Id="rId2124" Type="http://schemas.openxmlformats.org/officeDocument/2006/relationships/hyperlink" Target="https://ra.co/dj/uji" TargetMode="External"/><Relationship Id="rId441" Type="http://schemas.openxmlformats.org/officeDocument/2006/relationships/hyperlink" Target="https://ra.co/dj/slothboogie" TargetMode="External"/><Relationship Id="rId1278" Type="http://schemas.openxmlformats.org/officeDocument/2006/relationships/hyperlink" Target="https://ra.co/dj/christianlen" TargetMode="External"/><Relationship Id="rId2125" Type="http://schemas.openxmlformats.org/officeDocument/2006/relationships/hyperlink" Target="https://ra.co/dj/uslmag" TargetMode="External"/><Relationship Id="rId1268" Type="http://schemas.openxmlformats.org/officeDocument/2006/relationships/hyperlink" Target="https://ra.co/dj/brokenears" TargetMode="External"/><Relationship Id="rId2115" Type="http://schemas.openxmlformats.org/officeDocument/2006/relationships/hyperlink" Target="https://ra.co/dj/rossko" TargetMode="External"/><Relationship Id="rId2599" Type="http://schemas.openxmlformats.org/officeDocument/2006/relationships/hyperlink" Target="https://ra.co/dj/northernparallels" TargetMode="External"/><Relationship Id="rId1269" Type="http://schemas.openxmlformats.org/officeDocument/2006/relationships/hyperlink" Target="https://ra.co/dj/burakasomsistema" TargetMode="External"/><Relationship Id="rId2116" Type="http://schemas.openxmlformats.org/officeDocument/2006/relationships/hyperlink" Target="http://mn2s.com/" TargetMode="External"/><Relationship Id="rId2117" Type="http://schemas.openxmlformats.org/officeDocument/2006/relationships/hyperlink" Target="https://ra.co/dj/sandunes" TargetMode="External"/><Relationship Id="rId2118" Type="http://schemas.openxmlformats.org/officeDocument/2006/relationships/hyperlink" Target="https://ra.co/dj/sebastienleger" TargetMode="External"/><Relationship Id="rId2119" Type="http://schemas.openxmlformats.org/officeDocument/2006/relationships/hyperlink" Target="https://ra.co/dj/shafhuse" TargetMode="External"/><Relationship Id="rId437" Type="http://schemas.openxmlformats.org/officeDocument/2006/relationships/hyperlink" Target="https://ra.co/dj/skelesys" TargetMode="External"/><Relationship Id="rId436" Type="http://schemas.openxmlformats.org/officeDocument/2006/relationships/hyperlink" Target="https://ra.co/dj/sisselwincent" TargetMode="External"/><Relationship Id="rId435" Type="http://schemas.openxmlformats.org/officeDocument/2006/relationships/hyperlink" Target="https://ra.co/dj/simonegatto" TargetMode="External"/><Relationship Id="rId434" Type="http://schemas.openxmlformats.org/officeDocument/2006/relationships/hyperlink" Target="https://ra.co/dj/silverliningdubs" TargetMode="External"/><Relationship Id="rId439" Type="http://schemas.openxmlformats.org/officeDocument/2006/relationships/hyperlink" Target="https://ra.co/dj/slimmediaplayer" TargetMode="External"/><Relationship Id="rId438" Type="http://schemas.openxmlformats.org/officeDocument/2006/relationships/hyperlink" Target="https://ra.co/dj/slam" TargetMode="External"/><Relationship Id="rId2590" Type="http://schemas.openxmlformats.org/officeDocument/2006/relationships/hyperlink" Target="https://ra.co/dj/nctrn" TargetMode="External"/><Relationship Id="rId1260" Type="http://schemas.openxmlformats.org/officeDocument/2006/relationships/hyperlink" Target="https://ra.co/dj/bloem" TargetMode="External"/><Relationship Id="rId2591" Type="http://schemas.openxmlformats.org/officeDocument/2006/relationships/hyperlink" Target="https://ra.co/dj/neonfinger" TargetMode="External"/><Relationship Id="rId1261" Type="http://schemas.openxmlformats.org/officeDocument/2006/relationships/hyperlink" Target="https://ra.co/dj/bobholroyd" TargetMode="External"/><Relationship Id="rId2592" Type="http://schemas.openxmlformats.org/officeDocument/2006/relationships/hyperlink" Target="https://ra.co/dj/nere" TargetMode="External"/><Relationship Id="rId1262" Type="http://schemas.openxmlformats.org/officeDocument/2006/relationships/hyperlink" Target="https://ra.co/dj/bobtosh" TargetMode="External"/><Relationship Id="rId2593" Type="http://schemas.openxmlformats.org/officeDocument/2006/relationships/hyperlink" Target="https://ra.co/dj/neverlost" TargetMode="External"/><Relationship Id="rId1263" Type="http://schemas.openxmlformats.org/officeDocument/2006/relationships/hyperlink" Target="https://ra.co/dj/bodaishin" TargetMode="External"/><Relationship Id="rId2110" Type="http://schemas.openxmlformats.org/officeDocument/2006/relationships/hyperlink" Target="https://ra.co/dj/raumakustik" TargetMode="External"/><Relationship Id="rId2594" Type="http://schemas.openxmlformats.org/officeDocument/2006/relationships/hyperlink" Target="https://ra.co/dj/newtone" TargetMode="External"/><Relationship Id="rId433" Type="http://schemas.openxmlformats.org/officeDocument/2006/relationships/hyperlink" Target="https://ra.co/dj/signlibra" TargetMode="External"/><Relationship Id="rId1264" Type="http://schemas.openxmlformats.org/officeDocument/2006/relationships/hyperlink" Target="https://ra.co/dj/boot&amp;tax" TargetMode="External"/><Relationship Id="rId2111" Type="http://schemas.openxmlformats.org/officeDocument/2006/relationships/hyperlink" Target="https://ra.co/dj/rebolledo" TargetMode="External"/><Relationship Id="rId2595" Type="http://schemas.openxmlformats.org/officeDocument/2006/relationships/hyperlink" Target="https://ra.co/dj/nextsteptofuture" TargetMode="External"/><Relationship Id="rId432" Type="http://schemas.openxmlformats.org/officeDocument/2006/relationships/hyperlink" Target="https://ra.co/dj/shyone" TargetMode="External"/><Relationship Id="rId1265" Type="http://schemas.openxmlformats.org/officeDocument/2006/relationships/hyperlink" Target="https://ra.co/dj/bop" TargetMode="External"/><Relationship Id="rId2112" Type="http://schemas.openxmlformats.org/officeDocument/2006/relationships/hyperlink" Target="https://ra.co/dj/ridney" TargetMode="External"/><Relationship Id="rId2596" Type="http://schemas.openxmlformats.org/officeDocument/2006/relationships/hyperlink" Target="https://ra.co/dj/noctambulantsound" TargetMode="External"/><Relationship Id="rId431" Type="http://schemas.openxmlformats.org/officeDocument/2006/relationships/hyperlink" Target="https://ra.co/dj/she'sdrunk" TargetMode="External"/><Relationship Id="rId1266" Type="http://schemas.openxmlformats.org/officeDocument/2006/relationships/hyperlink" Target="https://ra.co/dj/boxia" TargetMode="External"/><Relationship Id="rId2113" Type="http://schemas.openxmlformats.org/officeDocument/2006/relationships/hyperlink" Target="https://ra.co/dj/robertowens" TargetMode="External"/><Relationship Id="rId2597" Type="http://schemas.openxmlformats.org/officeDocument/2006/relationships/hyperlink" Target="https://ra.co/dj/nocturnalsubconscious" TargetMode="External"/><Relationship Id="rId430" Type="http://schemas.openxmlformats.org/officeDocument/2006/relationships/hyperlink" Target="https://ra.co/dj/shazz" TargetMode="External"/><Relationship Id="rId1267" Type="http://schemas.openxmlformats.org/officeDocument/2006/relationships/hyperlink" Target="https://ra.co/dj/boysnoize" TargetMode="External"/><Relationship Id="rId2114" Type="http://schemas.openxmlformats.org/officeDocument/2006/relationships/hyperlink" Target="https://ra.co/dj/rogergerreseen" TargetMode="External"/><Relationship Id="rId2598" Type="http://schemas.openxmlformats.org/officeDocument/2006/relationships/hyperlink" Target="https://ra.co/dj/nonreversiblestructur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instagram.com/spacemiami/" TargetMode="External"/><Relationship Id="rId2" Type="http://schemas.openxmlformats.org/officeDocument/2006/relationships/hyperlink" Target="https://www.linkedin.com/in/davidsinopoli" TargetMode="External"/><Relationship Id="rId3" Type="http://schemas.openxmlformats.org/officeDocument/2006/relationships/hyperlink" Target="https://www.instagram.com/spacemiami/" TargetMode="External"/><Relationship Id="rId4" Type="http://schemas.openxmlformats.org/officeDocument/2006/relationships/hyperlink" Target="https://www.linkedin.com/in/ivan-petrov-sofia" TargetMode="External"/><Relationship Id="rId9" Type="http://schemas.openxmlformats.org/officeDocument/2006/relationships/hyperlink" Target="https://www.instagram.com/analogroom/" TargetMode="External"/><Relationship Id="rId385" Type="http://schemas.openxmlformats.org/officeDocument/2006/relationships/hyperlink" Target="mailto:manager@patternsbrighton.com" TargetMode="External"/><Relationship Id="rId384" Type="http://schemas.openxmlformats.org/officeDocument/2006/relationships/hyperlink" Target="mailto:events@corsicastudios.com" TargetMode="External"/><Relationship Id="rId383" Type="http://schemas.openxmlformats.org/officeDocument/2006/relationships/hyperlink" Target="mailto:amelie@villageunderground.co.uk" TargetMode="External"/><Relationship Id="rId382" Type="http://schemas.openxmlformats.org/officeDocument/2006/relationships/hyperlink" Target="mailto:contact@lamachinedumoulinrouge.com" TargetMode="External"/><Relationship Id="rId5" Type="http://schemas.openxmlformats.org/officeDocument/2006/relationships/hyperlink" Target="https://www.instagram.com/42belowsclub" TargetMode="External"/><Relationship Id="rId6" Type="http://schemas.openxmlformats.org/officeDocument/2006/relationships/hyperlink" Target="https://www.linkedin.com/in/marta-perez-bcn" TargetMode="External"/><Relationship Id="rId7" Type="http://schemas.openxmlformats.org/officeDocument/2006/relationships/hyperlink" Target="https://www.instagram.com/analogbcn" TargetMode="External"/><Relationship Id="rId8" Type="http://schemas.openxmlformats.org/officeDocument/2006/relationships/hyperlink" Target="https://ae.linkedin.com/in/mehdi-ansari-a7503447" TargetMode="External"/><Relationship Id="rId386" Type="http://schemas.openxmlformats.org/officeDocument/2006/relationships/drawing" Target="../drawings/drawing3.xml"/><Relationship Id="rId381" Type="http://schemas.openxmlformats.org/officeDocument/2006/relationships/hyperlink" Target="mailto:music@reviersuedost.de" TargetMode="External"/><Relationship Id="rId380" Type="http://schemas.openxmlformats.org/officeDocument/2006/relationships/hyperlink" Target="mailto:resistance@ohmberlin.com" TargetMode="External"/><Relationship Id="rId379" Type="http://schemas.openxmlformats.org/officeDocument/2006/relationships/hyperlink" Target="mailto:club@tresorberlin.com" TargetMode="External"/><Relationship Id="rId374" Type="http://schemas.openxmlformats.org/officeDocument/2006/relationships/hyperlink" Target="https://www.instagram.com/thepopstel/" TargetMode="External"/><Relationship Id="rId373" Type="http://schemas.openxmlformats.org/officeDocument/2006/relationships/hyperlink" Target="https://tr.linkedin.com/in/samet-berk-abanoz-101839234" TargetMode="External"/><Relationship Id="rId372" Type="http://schemas.openxmlformats.org/officeDocument/2006/relationships/hyperlink" Target="https://www.instagram.com/hoppetosse.berlin/" TargetMode="External"/><Relationship Id="rId371" Type="http://schemas.openxmlformats.org/officeDocument/2006/relationships/hyperlink" Target="https://de.linkedin.com/in/gregor-kraemer-a23a24ba" TargetMode="External"/><Relationship Id="rId378" Type="http://schemas.openxmlformats.org/officeDocument/2006/relationships/hyperlink" Target="mailto:info@water-gate.de" TargetMode="External"/><Relationship Id="rId377" Type="http://schemas.openxmlformats.org/officeDocument/2006/relationships/hyperlink" Target="mailto:booking@gretchen-club.de" TargetMode="External"/><Relationship Id="rId376" Type="http://schemas.openxmlformats.org/officeDocument/2006/relationships/hyperlink" Target="mailto:gemma@fold.london" TargetMode="External"/><Relationship Id="rId375" Type="http://schemas.openxmlformats.org/officeDocument/2006/relationships/hyperlink" Target="https://uk.linkedin.com/in/gemma-middleditch-694069b6" TargetMode="External"/><Relationship Id="rId40" Type="http://schemas.openxmlformats.org/officeDocument/2006/relationships/hyperlink" Target="https://www.linkedin.com/in/thristianweiland/" TargetMode="External"/><Relationship Id="rId42" Type="http://schemas.openxmlformats.org/officeDocument/2006/relationships/hyperlink" Target="https://www.linkedin.com/in/marko-vukovic" TargetMode="External"/><Relationship Id="rId41" Type="http://schemas.openxmlformats.org/officeDocument/2006/relationships/hyperlink" Target="https://instagram.com/boilerroom" TargetMode="External"/><Relationship Id="rId44" Type="http://schemas.openxmlformats.org/officeDocument/2006/relationships/hyperlink" Target="https://www.linkedin.com/in/john-barclay-44132a8" TargetMode="External"/><Relationship Id="rId43" Type="http://schemas.openxmlformats.org/officeDocument/2006/relationships/hyperlink" Target="https://www.instagram.com/boogalooclub" TargetMode="External"/><Relationship Id="rId46" Type="http://schemas.openxmlformats.org/officeDocument/2006/relationships/hyperlink" Target="https://www.linkedin.com/in/john-barclay-44132a8" TargetMode="External"/><Relationship Id="rId45" Type="http://schemas.openxmlformats.org/officeDocument/2006/relationships/hyperlink" Target="https://www.instagram.com/bossanovacivicclub" TargetMode="External"/><Relationship Id="rId48" Type="http://schemas.openxmlformats.org/officeDocument/2006/relationships/hyperlink" Target="https://www.linkedin.com/in/rodrigodutra/" TargetMode="External"/><Relationship Id="rId47" Type="http://schemas.openxmlformats.org/officeDocument/2006/relationships/hyperlink" Target="https://www.instagram.com/bossanovacivicclub" TargetMode="External"/><Relationship Id="rId49" Type="http://schemas.openxmlformats.org/officeDocument/2006/relationships/hyperlink" Target="https://www.instagram.com/bpmfestival/" TargetMode="External"/><Relationship Id="rId31" Type="http://schemas.openxmlformats.org/officeDocument/2006/relationships/hyperlink" Target="https://www.instagram.com/becoolbcn" TargetMode="External"/><Relationship Id="rId30" Type="http://schemas.openxmlformats.org/officeDocument/2006/relationships/hyperlink" Target="https://www.linkedin.com/in/javier-gonzalez-bcn" TargetMode="External"/><Relationship Id="rId33" Type="http://schemas.openxmlformats.org/officeDocument/2006/relationships/hyperlink" Target="https://www.instagram.com/beursschouwburg" TargetMode="External"/><Relationship Id="rId32" Type="http://schemas.openxmlformats.org/officeDocument/2006/relationships/hyperlink" Target="https://www.linkedin.com/in/sarah-parmentier-04592297" TargetMode="External"/><Relationship Id="rId35" Type="http://schemas.openxmlformats.org/officeDocument/2006/relationships/hyperlink" Target="https://www.instagram.com/bushwickprods/" TargetMode="External"/><Relationship Id="rId34" Type="http://schemas.openxmlformats.org/officeDocument/2006/relationships/hyperlink" Target="https://www.linkedin.com/in/salmantoor" TargetMode="External"/><Relationship Id="rId37" Type="http://schemas.openxmlformats.org/officeDocument/2006/relationships/hyperlink" Target="https://www.instagram.com/blockclubtlv" TargetMode="External"/><Relationship Id="rId36" Type="http://schemas.openxmlformats.org/officeDocument/2006/relationships/hyperlink" Target="https://www.linkedin.com/in/shiran-amram" TargetMode="External"/><Relationship Id="rId39" Type="http://schemas.openxmlformats.org/officeDocument/2006/relationships/hyperlink" Target="https://www.instagram.com/boilerroom/" TargetMode="External"/><Relationship Id="rId38" Type="http://schemas.openxmlformats.org/officeDocument/2006/relationships/hyperlink" Target="https://www.linkedin.com/in/thristianweiland/" TargetMode="External"/><Relationship Id="rId20" Type="http://schemas.openxmlformats.org/officeDocument/2006/relationships/hyperlink" Target="https://www.linkedin.com/in/naji-gebran" TargetMode="External"/><Relationship Id="rId22" Type="http://schemas.openxmlformats.org/officeDocument/2006/relationships/hyperlink" Target="https://www.linkedin.com/in/armando-servin" TargetMode="External"/><Relationship Id="rId21" Type="http://schemas.openxmlformats.org/officeDocument/2006/relationships/hyperlink" Target="https://www.instagram.com/b018beirut" TargetMode="External"/><Relationship Id="rId24" Type="http://schemas.openxmlformats.org/officeDocument/2006/relationships/hyperlink" Target="https://www.linkedin.com/in/marin-miso" TargetMode="External"/><Relationship Id="rId23" Type="http://schemas.openxmlformats.org/officeDocument/2006/relationships/hyperlink" Target="https://www.instagram.com/baramericas" TargetMode="External"/><Relationship Id="rId26" Type="http://schemas.openxmlformats.org/officeDocument/2006/relationships/hyperlink" Target="https://instagram.com/basementnewyork" TargetMode="External"/><Relationship Id="rId25" Type="http://schemas.openxmlformats.org/officeDocument/2006/relationships/hyperlink" Target="https://www.instagram.com/barbarellasdiscotheque" TargetMode="External"/><Relationship Id="rId28" Type="http://schemas.openxmlformats.org/officeDocument/2006/relationships/hyperlink" Target="https://www.linkedin.com/in/olivier-pellerin-614a9271" TargetMode="External"/><Relationship Id="rId27" Type="http://schemas.openxmlformats.org/officeDocument/2006/relationships/hyperlink" Target="https://www.instagram.com/basiclubnapoli/" TargetMode="External"/><Relationship Id="rId29" Type="http://schemas.openxmlformats.org/officeDocument/2006/relationships/hyperlink" Target="https://www.instagram.com/batofarparis" TargetMode="External"/><Relationship Id="rId11" Type="http://schemas.openxmlformats.org/officeDocument/2006/relationships/hyperlink" Target="https://www.instagram.com/arkaodaberlin/" TargetMode="External"/><Relationship Id="rId10" Type="http://schemas.openxmlformats.org/officeDocument/2006/relationships/hyperlink" Target="https://www.linkedin.com/in/ozan-maral-918bb01a0/" TargetMode="External"/><Relationship Id="rId13" Type="http://schemas.openxmlformats.org/officeDocument/2006/relationships/hyperlink" Target="https://www.instagram.com/audioclubgeneva" TargetMode="External"/><Relationship Id="rId12" Type="http://schemas.openxmlformats.org/officeDocument/2006/relationships/hyperlink" Target="https://www.linkedin.com/in/julien-iseli" TargetMode="External"/><Relationship Id="rId15" Type="http://schemas.openxmlformats.org/officeDocument/2006/relationships/hyperlink" Target="https://www.instagram.com/audiotulum" TargetMode="External"/><Relationship Id="rId14" Type="http://schemas.openxmlformats.org/officeDocument/2006/relationships/hyperlink" Target="https://www.linkedin.com/in/diego-mendoza-tulum" TargetMode="External"/><Relationship Id="rId17" Type="http://schemas.openxmlformats.org/officeDocument/2006/relationships/hyperlink" Target="https://www.instagram.com/awakenings/" TargetMode="External"/><Relationship Id="rId16" Type="http://schemas.openxmlformats.org/officeDocument/2006/relationships/hyperlink" Target="https://nl.linkedin.com/in/mino-abadier-b9893419" TargetMode="External"/><Relationship Id="rId19" Type="http://schemas.openxmlformats.org/officeDocument/2006/relationships/hyperlink" Target="https://www.instagram.com/awakenings/" TargetMode="External"/><Relationship Id="rId18" Type="http://schemas.openxmlformats.org/officeDocument/2006/relationships/hyperlink" Target="https://nl.linkedin.com/in/carlo-van-linge-2629941" TargetMode="External"/><Relationship Id="rId84" Type="http://schemas.openxmlformats.org/officeDocument/2006/relationships/hyperlink" Target="https://www.linkedin.com/in/gregorio-lazzarini" TargetMode="External"/><Relationship Id="rId83" Type="http://schemas.openxmlformats.org/officeDocument/2006/relationships/hyperlink" Target="https://www.instagram.com/clubmidnighttokyo" TargetMode="External"/><Relationship Id="rId86" Type="http://schemas.openxmlformats.org/officeDocument/2006/relationships/hyperlink" Target="https://www.linkedin.com/in/rodrigo-vidal" TargetMode="External"/><Relationship Id="rId85" Type="http://schemas.openxmlformats.org/officeDocument/2006/relationships/hyperlink" Target="https://www.instagram.com/motelcampo" TargetMode="External"/><Relationship Id="rId88" Type="http://schemas.openxmlformats.org/officeDocument/2006/relationships/hyperlink" Target="https://www.linkedin.com/in/sergio-ricciardone" TargetMode="External"/><Relationship Id="rId87" Type="http://schemas.openxmlformats.org/officeDocument/2006/relationships/hyperlink" Target="https://www.instagram.com/clubnautilus" TargetMode="External"/><Relationship Id="rId89" Type="http://schemas.openxmlformats.org/officeDocument/2006/relationships/hyperlink" Target="https://www.instagram.com/clubtoclubfestival" TargetMode="External"/><Relationship Id="rId80" Type="http://schemas.openxmlformats.org/officeDocument/2006/relationships/hyperlink" Target="https://www.linkedin.com/in/rafael-mendes-142b15192" TargetMode="External"/><Relationship Id="rId82" Type="http://schemas.openxmlformats.org/officeDocument/2006/relationships/hyperlink" Target="https://www.linkedin.com/in/akira-tanaka-tokyo" TargetMode="External"/><Relationship Id="rId81" Type="http://schemas.openxmlformats.org/officeDocument/2006/relationships/hyperlink" Target="https://www.instagram.com/clubdomina" TargetMode="External"/><Relationship Id="rId73" Type="http://schemas.openxmlformats.org/officeDocument/2006/relationships/hyperlink" Target="https://www.linkedin.com/in/christianwitt" TargetMode="External"/><Relationship Id="rId72" Type="http://schemas.openxmlformats.org/officeDocument/2006/relationships/hyperlink" Target="https://www.instagram.com/cbe_cologne" TargetMode="External"/><Relationship Id="rId75" Type="http://schemas.openxmlformats.org/officeDocument/2006/relationships/hyperlink" Target="https://www.instagram.com/chinoisibiza/" TargetMode="External"/><Relationship Id="rId74" Type="http://schemas.openxmlformats.org/officeDocument/2006/relationships/hyperlink" Target="https://www.instagram.com/chaletberlin" TargetMode="External"/><Relationship Id="rId77" Type="http://schemas.openxmlformats.org/officeDocument/2006/relationships/hyperlink" Target="https://instagram.com/clubdervisionaere" TargetMode="External"/><Relationship Id="rId76" Type="http://schemas.openxmlformats.org/officeDocument/2006/relationships/hyperlink" Target="https://www.linkedin.com/in/francesco-del-garda" TargetMode="External"/><Relationship Id="rId79" Type="http://schemas.openxmlformats.org/officeDocument/2006/relationships/hyperlink" Target="https://www.instagram.com/cdv_rio" TargetMode="External"/><Relationship Id="rId78" Type="http://schemas.openxmlformats.org/officeDocument/2006/relationships/hyperlink" Target="https://www.linkedin.com/in/thiago-santos-rio" TargetMode="External"/><Relationship Id="rId71" Type="http://schemas.openxmlformats.org/officeDocument/2006/relationships/hyperlink" Target="https://www.linkedin.com/in/dennis-lange-cologne" TargetMode="External"/><Relationship Id="rId70" Type="http://schemas.openxmlformats.org/officeDocument/2006/relationships/hyperlink" Target="https://www.instagram.com/climaxinstitutes" TargetMode="External"/><Relationship Id="rId62" Type="http://schemas.openxmlformats.org/officeDocument/2006/relationships/hyperlink" Target="https://www.linkedin.com/in/jelena-milos" TargetMode="External"/><Relationship Id="rId61" Type="http://schemas.openxmlformats.org/officeDocument/2006/relationships/hyperlink" Target="https://www.instagram.com/cassiohongkong" TargetMode="External"/><Relationship Id="rId64" Type="http://schemas.openxmlformats.org/officeDocument/2006/relationships/hyperlink" Target="https://www.linkedin.com/in/dieter-de-groote" TargetMode="External"/><Relationship Id="rId63" Type="http://schemas.openxmlformats.org/officeDocument/2006/relationships/hyperlink" Target="https://www.instagram.com/cekatezagreb" TargetMode="External"/><Relationship Id="rId66" Type="http://schemas.openxmlformats.org/officeDocument/2006/relationships/hyperlink" Target="https://www.linkedin.com/in/dieter-de-groote" TargetMode="External"/><Relationship Id="rId65" Type="http://schemas.openxmlformats.org/officeDocument/2006/relationships/hyperlink" Target="https://www.instagram.com/chinastraat" TargetMode="External"/><Relationship Id="rId68" Type="http://schemas.openxmlformats.org/officeDocument/2006/relationships/hyperlink" Target="https://www.linkedin.com/in/jamieroberts/" TargetMode="External"/><Relationship Id="rId67" Type="http://schemas.openxmlformats.org/officeDocument/2006/relationships/hyperlink" Target="https://www.instagram.com/chinastraat" TargetMode="External"/><Relationship Id="rId60" Type="http://schemas.openxmlformats.org/officeDocument/2006/relationships/hyperlink" Target="https://www.linkedin.com/in/olivia-cheng-hk" TargetMode="External"/><Relationship Id="rId69" Type="http://schemas.openxmlformats.org/officeDocument/2006/relationships/hyperlink" Target="https://www.linkedin.com/in/daniel-ciupe" TargetMode="External"/><Relationship Id="rId51" Type="http://schemas.openxmlformats.org/officeDocument/2006/relationships/hyperlink" Target="https://instagram.com/bushwickprods" TargetMode="External"/><Relationship Id="rId50" Type="http://schemas.openxmlformats.org/officeDocument/2006/relationships/hyperlink" Target="https://www.linkedin.com/in/salmantoor" TargetMode="External"/><Relationship Id="rId53" Type="http://schemas.openxmlformats.org/officeDocument/2006/relationships/hyperlink" Target="https://www.instagram.com/cabaretaleatoire" TargetMode="External"/><Relationship Id="rId52" Type="http://schemas.openxmlformats.org/officeDocument/2006/relationships/hyperlink" Target="https://www.linkedin.com/in/julien-dumas-58261a76" TargetMode="External"/><Relationship Id="rId55" Type="http://schemas.openxmlformats.org/officeDocument/2006/relationships/hyperlink" Target="https://www.instagram.com/cabinetclubporto" TargetMode="External"/><Relationship Id="rId54" Type="http://schemas.openxmlformats.org/officeDocument/2006/relationships/hyperlink" Target="https://www.linkedin.com/in/joao-ferreira-porto" TargetMode="External"/><Relationship Id="rId57" Type="http://schemas.openxmlformats.org/officeDocument/2006/relationships/hyperlink" Target="https://www.instagram.com/candelariaclub" TargetMode="External"/><Relationship Id="rId56" Type="http://schemas.openxmlformats.org/officeDocument/2006/relationships/hyperlink" Target="https://www.linkedin.com/in/felipe-torres-bogota" TargetMode="External"/><Relationship Id="rId59" Type="http://schemas.openxmlformats.org/officeDocument/2006/relationships/hyperlink" Target="https://www.instagram.com/cassetteclub" TargetMode="External"/><Relationship Id="rId58" Type="http://schemas.openxmlformats.org/officeDocument/2006/relationships/hyperlink" Target="https://www.linkedin.com/in/james-ware-sydney" TargetMode="External"/><Relationship Id="rId349" Type="http://schemas.openxmlformats.org/officeDocument/2006/relationships/hyperlink" Target="https://www.instagram.com/morabalx" TargetMode="External"/><Relationship Id="rId348" Type="http://schemas.openxmlformats.org/officeDocument/2006/relationships/hyperlink" Target="https://www.linkedin.com/in/tiago-almeida-lisbon" TargetMode="External"/><Relationship Id="rId347" Type="http://schemas.openxmlformats.org/officeDocument/2006/relationships/hyperlink" Target="https://www.instagram.com/moogclub" TargetMode="External"/><Relationship Id="rId346" Type="http://schemas.openxmlformats.org/officeDocument/2006/relationships/hyperlink" Target="https://www.linkedin.com/in/oscar-ibanez-58a34112" TargetMode="External"/><Relationship Id="rId341" Type="http://schemas.openxmlformats.org/officeDocument/2006/relationships/hyperlink" Target="https://instagram.com/monarchsf" TargetMode="External"/><Relationship Id="rId340" Type="http://schemas.openxmlformats.org/officeDocument/2006/relationships/hyperlink" Target="https://www.linkedin.com/in/matthew-rehn-8a24115b" TargetMode="External"/><Relationship Id="rId345" Type="http://schemas.openxmlformats.org/officeDocument/2006/relationships/hyperlink" Target="https://www.instagram.com/monoclubhamburg" TargetMode="External"/><Relationship Id="rId344" Type="http://schemas.openxmlformats.org/officeDocument/2006/relationships/hyperlink" Target="https://www.linkedin.com/in/lars-petersen-hamburg" TargetMode="External"/><Relationship Id="rId343" Type="http://schemas.openxmlformats.org/officeDocument/2006/relationships/hyperlink" Target="https://www.instagram.com/mondodiskomadrid" TargetMode="External"/><Relationship Id="rId342" Type="http://schemas.openxmlformats.org/officeDocument/2006/relationships/hyperlink" Target="https://www.linkedin.com/in/davidponziano" TargetMode="External"/><Relationship Id="rId338" Type="http://schemas.openxmlformats.org/officeDocument/2006/relationships/hyperlink" Target="https://www.linkedin.com/in/ryo-watanabe-tokyo" TargetMode="External"/><Relationship Id="rId337" Type="http://schemas.openxmlformats.org/officeDocument/2006/relationships/hyperlink" Target="https://www.instagram.com/moduleclublyon" TargetMode="External"/><Relationship Id="rId336" Type="http://schemas.openxmlformats.org/officeDocument/2006/relationships/hyperlink" Target="https://www.linkedin.com/in/julien-desailly" TargetMode="External"/><Relationship Id="rId335" Type="http://schemas.openxmlformats.org/officeDocument/2006/relationships/hyperlink" Target="https://www.instagram.com/minimalbarcluj" TargetMode="External"/><Relationship Id="rId339" Type="http://schemas.openxmlformats.org/officeDocument/2006/relationships/hyperlink" Target="https://www.instagram.com/moduletokyo" TargetMode="External"/><Relationship Id="rId330" Type="http://schemas.openxmlformats.org/officeDocument/2006/relationships/hyperlink" Target="https://www.linkedin.com/in/sarah-farina-516bb419" TargetMode="External"/><Relationship Id="rId334" Type="http://schemas.openxmlformats.org/officeDocument/2006/relationships/hyperlink" Target="https://www.linkedin.com/in/cristina-moldovan-cluj" TargetMode="External"/><Relationship Id="rId333" Type="http://schemas.openxmlformats.org/officeDocument/2006/relationships/hyperlink" Target="https://www.instagram.com/merakiliverpool" TargetMode="External"/><Relationship Id="rId332" Type="http://schemas.openxmlformats.org/officeDocument/2006/relationships/hyperlink" Target="https://www.linkedin.com/in/james-dutton-1a9020180" TargetMode="External"/><Relationship Id="rId331" Type="http://schemas.openxmlformats.org/officeDocument/2006/relationships/hyperlink" Target="https://instagram.com/melt_booking" TargetMode="External"/><Relationship Id="rId370" Type="http://schemas.openxmlformats.org/officeDocument/2006/relationships/hyperlink" Target="https://www.instagram.com/quarters.brighton/" TargetMode="External"/><Relationship Id="rId369" Type="http://schemas.openxmlformats.org/officeDocument/2006/relationships/hyperlink" Target="https://uk.linkedin.com/in/andrew-purvis-0a170b1b7" TargetMode="External"/><Relationship Id="rId368" Type="http://schemas.openxmlformats.org/officeDocument/2006/relationships/hyperlink" Target="https://www.instagram.com/forge.sheffield/" TargetMode="External"/><Relationship Id="rId363" Type="http://schemas.openxmlformats.org/officeDocument/2006/relationships/hyperlink" Target="https://www.instagram.com/klaproosamsterdam/" TargetMode="External"/><Relationship Id="rId362" Type="http://schemas.openxmlformats.org/officeDocument/2006/relationships/hyperlink" Target="https://www.linkedin.com/in/emmadejonge/" TargetMode="External"/><Relationship Id="rId361" Type="http://schemas.openxmlformats.org/officeDocument/2006/relationships/hyperlink" Target="https://www.instagram.com/hastalavistababy.ams/" TargetMode="External"/><Relationship Id="rId360" Type="http://schemas.openxmlformats.org/officeDocument/2006/relationships/hyperlink" Target="https://www.instagram.com/myoclub" TargetMode="External"/><Relationship Id="rId367" Type="http://schemas.openxmlformats.org/officeDocument/2006/relationships/hyperlink" Target="https://uk.linkedin.com/in/ashley-jowitt-ab8098150" TargetMode="External"/><Relationship Id="rId366" Type="http://schemas.openxmlformats.org/officeDocument/2006/relationships/hyperlink" Target="https://www.instagram.com/ndsm/" TargetMode="External"/><Relationship Id="rId365" Type="http://schemas.openxmlformats.org/officeDocument/2006/relationships/hyperlink" Target="https://www.linkedin.com/in/timvermeulen" TargetMode="External"/><Relationship Id="rId364" Type="http://schemas.openxmlformats.org/officeDocument/2006/relationships/hyperlink" Target="https://www.instagram.com/ndsm/" TargetMode="External"/><Relationship Id="rId95" Type="http://schemas.openxmlformats.org/officeDocument/2006/relationships/hyperlink" Target="https://www.instagram.com/uebel_und_gefaehrlich" TargetMode="External"/><Relationship Id="rId94" Type="http://schemas.openxmlformats.org/officeDocument/2006/relationships/hyperlink" Target="https://www.linkedin.com/in/sebastian-kuhl" TargetMode="External"/><Relationship Id="rId97" Type="http://schemas.openxmlformats.org/officeDocument/2006/relationships/hyperlink" Target="https://www.instagram.com/clubvaag" TargetMode="External"/><Relationship Id="rId96" Type="http://schemas.openxmlformats.org/officeDocument/2006/relationships/hyperlink" Target="https://www.linkedin.com/in/jeroen-smolders" TargetMode="External"/><Relationship Id="rId99" Type="http://schemas.openxmlformats.org/officeDocument/2006/relationships/hyperlink" Target="https://www.instagram.com/clubvaag" TargetMode="External"/><Relationship Id="rId98" Type="http://schemas.openxmlformats.org/officeDocument/2006/relationships/hyperlink" Target="https://www.linkedin.com/in/sam-de-brabander-857291142" TargetMode="External"/><Relationship Id="rId91" Type="http://schemas.openxmlformats.org/officeDocument/2006/relationships/hyperlink" Target="https://www.instagram.com/clubtunnelspb" TargetMode="External"/><Relationship Id="rId90" Type="http://schemas.openxmlformats.org/officeDocument/2006/relationships/hyperlink" Target="https://www.linkedin.com/in/sergey-makarov" TargetMode="External"/><Relationship Id="rId93" Type="http://schemas.openxmlformats.org/officeDocument/2006/relationships/hyperlink" Target="https://www.instagram.com/clubtunnelspb" TargetMode="External"/><Relationship Id="rId92" Type="http://schemas.openxmlformats.org/officeDocument/2006/relationships/hyperlink" Target="https://www.linkedin.com/in/sergey-makarov" TargetMode="External"/><Relationship Id="rId359" Type="http://schemas.openxmlformats.org/officeDocument/2006/relationships/hyperlink" Target="https://www.linkedin.com/in/anthony-rousselle" TargetMode="External"/><Relationship Id="rId358" Type="http://schemas.openxmlformats.org/officeDocument/2006/relationships/hyperlink" Target="https://www.instagram.com/muziekgieterij" TargetMode="External"/><Relationship Id="rId357" Type="http://schemas.openxmlformats.org/officeDocument/2006/relationships/hyperlink" Target="https://www.linkedin.com/in/tom-peters" TargetMode="External"/><Relationship Id="rId352" Type="http://schemas.openxmlformats.org/officeDocument/2006/relationships/hyperlink" Target="https://www.linkedin.com/in/rui-carvalho" TargetMode="External"/><Relationship Id="rId351" Type="http://schemas.openxmlformats.org/officeDocument/2006/relationships/hyperlink" Target="https://www.instagram.com/morloxclub" TargetMode="External"/><Relationship Id="rId350" Type="http://schemas.openxmlformats.org/officeDocument/2006/relationships/hyperlink" Target="https://www.linkedin.com/in/simone-keller" TargetMode="External"/><Relationship Id="rId356" Type="http://schemas.openxmlformats.org/officeDocument/2006/relationships/hyperlink" Target="https://instagram.com/sneakypetesclub" TargetMode="External"/><Relationship Id="rId355" Type="http://schemas.openxmlformats.org/officeDocument/2006/relationships/hyperlink" Target="https://www.linkedin.com/in/nick-stewart-56287579/" TargetMode="External"/><Relationship Id="rId354" Type="http://schemas.openxmlformats.org/officeDocument/2006/relationships/hyperlink" Target="https://www.instagram.com/movers.venue/" TargetMode="External"/><Relationship Id="rId353" Type="http://schemas.openxmlformats.org/officeDocument/2006/relationships/hyperlink" Target="https://www.instagram.com/moscavideclub" TargetMode="External"/><Relationship Id="rId305" Type="http://schemas.openxmlformats.org/officeDocument/2006/relationships/hyperlink" Target="https://www.instagram.com/laterrrazza/" TargetMode="External"/><Relationship Id="rId304" Type="http://schemas.openxmlformats.org/officeDocument/2006/relationships/hyperlink" Target="https://www.instagram.com/lasantanerapdc" TargetMode="External"/><Relationship Id="rId303" Type="http://schemas.openxmlformats.org/officeDocument/2006/relationships/hyperlink" Target="https://www.linkedin.com/in/carlos-mendoza" TargetMode="External"/><Relationship Id="rId302" Type="http://schemas.openxmlformats.org/officeDocument/2006/relationships/hyperlink" Target="https://www.instagram.com/lajavabelleville" TargetMode="External"/><Relationship Id="rId309" Type="http://schemas.openxmlformats.org/officeDocument/2006/relationships/hyperlink" Target="https://www.linkedin.com/in/romain-richard-lyon" TargetMode="External"/><Relationship Id="rId308" Type="http://schemas.openxmlformats.org/officeDocument/2006/relationships/hyperlink" Target="https://www.instagram.com/larmbudapest" TargetMode="External"/><Relationship Id="rId307" Type="http://schemas.openxmlformats.org/officeDocument/2006/relationships/hyperlink" Target="https://www.linkedin.com/in/balazs-szabo-budapest" TargetMode="External"/><Relationship Id="rId306" Type="http://schemas.openxmlformats.org/officeDocument/2006/relationships/hyperlink" Target="https://www.instagram.com/laterrrazza/" TargetMode="External"/><Relationship Id="rId301" Type="http://schemas.openxmlformats.org/officeDocument/2006/relationships/hyperlink" Target="https://fr.linkedin.com/in/victor-debeunne-1315251a3" TargetMode="External"/><Relationship Id="rId300" Type="http://schemas.openxmlformats.org/officeDocument/2006/relationships/hyperlink" Target="https://www.instagram.com/lajavabelleville" TargetMode="External"/><Relationship Id="rId327" Type="http://schemas.openxmlformats.org/officeDocument/2006/relationships/hyperlink" Target="https://www.instagram.com/makingtimeisrad/" TargetMode="External"/><Relationship Id="rId326" Type="http://schemas.openxmlformats.org/officeDocument/2006/relationships/hyperlink" Target="https://www.instagram.com/macadamclub" TargetMode="External"/><Relationship Id="rId325" Type="http://schemas.openxmlformats.org/officeDocument/2006/relationships/hyperlink" Target="https://www.linkedin.com/in/charles-beauguitte" TargetMode="External"/><Relationship Id="rId324" Type="http://schemas.openxmlformats.org/officeDocument/2006/relationships/hyperlink" Target="https://www.instagram.com/macadamclub" TargetMode="External"/><Relationship Id="rId329" Type="http://schemas.openxmlformats.org/officeDocument/2006/relationships/hyperlink" Target="https://www.instagram.com/mambanegra.sp" TargetMode="External"/><Relationship Id="rId328" Type="http://schemas.openxmlformats.org/officeDocument/2006/relationships/hyperlink" Target="https://www.linkedin.com/in/carol-schutzer" TargetMode="External"/><Relationship Id="rId323" Type="http://schemas.openxmlformats.org/officeDocument/2006/relationships/hyperlink" Target="https://www.linkedin.com/in/pauline-legall" TargetMode="External"/><Relationship Id="rId322" Type="http://schemas.openxmlformats.org/officeDocument/2006/relationships/hyperlink" Target="https://instagram.com/luxfragil" TargetMode="External"/><Relationship Id="rId321" Type="http://schemas.openxmlformats.org/officeDocument/2006/relationships/hyperlink" Target="https://www.linkedin.com/in/manuel-rocha-71a72858" TargetMode="External"/><Relationship Id="rId320" Type="http://schemas.openxmlformats.org/officeDocument/2006/relationships/hyperlink" Target="https://www.instagram.com/lostbeachclub" TargetMode="External"/><Relationship Id="rId316" Type="http://schemas.openxmlformats.org/officeDocument/2006/relationships/hyperlink" Target="https://www.instagram.com/loftclub_lu" TargetMode="External"/><Relationship Id="rId315" Type="http://schemas.openxmlformats.org/officeDocument/2006/relationships/hyperlink" Target="https://www.linkedin.com/in/markus-schneider-loft" TargetMode="External"/><Relationship Id="rId314" Type="http://schemas.openxmlformats.org/officeDocument/2006/relationships/hyperlink" Target="https://www.instagram.com/lesucremarseille" TargetMode="External"/><Relationship Id="rId313" Type="http://schemas.openxmlformats.org/officeDocument/2006/relationships/hyperlink" Target="https://www.linkedin.com/in/olivier-dupont-marseille" TargetMode="External"/><Relationship Id="rId319" Type="http://schemas.openxmlformats.org/officeDocument/2006/relationships/hyperlink" Target="https://www.linkedin.com/in/camilo-andres-ecuador" TargetMode="External"/><Relationship Id="rId318" Type="http://schemas.openxmlformats.org/officeDocument/2006/relationships/hyperlink" Target="https://www.instagram.com/loftasfest" TargetMode="External"/><Relationship Id="rId317" Type="http://schemas.openxmlformats.org/officeDocument/2006/relationships/hyperlink" Target="https://www.linkedin.com/in/vilius-tamosaitis" TargetMode="External"/><Relationship Id="rId312" Type="http://schemas.openxmlformats.org/officeDocument/2006/relationships/hyperlink" Target="https://www.instagram.com/lesucrelyon" TargetMode="External"/><Relationship Id="rId311" Type="http://schemas.openxmlformats.org/officeDocument/2006/relationships/hyperlink" Target="https://www.linkedin.com/in/clara-ghibaudo" TargetMode="External"/><Relationship Id="rId310" Type="http://schemas.openxmlformats.org/officeDocument/2006/relationships/hyperlink" Target="https://www.instagram.com/lesucrelyon" TargetMode="External"/><Relationship Id="rId297" Type="http://schemas.openxmlformats.org/officeDocument/2006/relationships/hyperlink" Target="https://www.linkedin.com/in/nicolas-berger-geneva" TargetMode="External"/><Relationship Id="rId296" Type="http://schemas.openxmlformats.org/officeDocument/2006/relationships/hyperlink" Target="https://instagram.com/lacheetahclub" TargetMode="External"/><Relationship Id="rId295" Type="http://schemas.openxmlformats.org/officeDocument/2006/relationships/hyperlink" Target="https://www.linkedin.com/in/dominic-cappello-2a181a42" TargetMode="External"/><Relationship Id="rId294" Type="http://schemas.openxmlformats.org/officeDocument/2006/relationships/hyperlink" Target="https://www.instagram.com/kvarteretgbg" TargetMode="External"/><Relationship Id="rId299" Type="http://schemas.openxmlformats.org/officeDocument/2006/relationships/hyperlink" Target="https://fr.linkedin.com/in/victor-debeunne-1315251a3" TargetMode="External"/><Relationship Id="rId298" Type="http://schemas.openxmlformats.org/officeDocument/2006/relationships/hyperlink" Target="https://www.instagram.com/lagravclub" TargetMode="External"/><Relationship Id="rId271" Type="http://schemas.openxmlformats.org/officeDocument/2006/relationships/hyperlink" Target="https://www.linkedin.com/in/zviad-gelashvili" TargetMode="External"/><Relationship Id="rId270" Type="http://schemas.openxmlformats.org/officeDocument/2006/relationships/hyperlink" Target="https://www.instagram.com/katzeclubzh" TargetMode="External"/><Relationship Id="rId269" Type="http://schemas.openxmlformats.org/officeDocument/2006/relationships/hyperlink" Target="https://www.linkedin.com/in/laura-muller-zurich" TargetMode="External"/><Relationship Id="rId264" Type="http://schemas.openxmlformats.org/officeDocument/2006/relationships/hyperlink" Target="https://www.instagram.com/kater.berlin" TargetMode="External"/><Relationship Id="rId263" Type="http://schemas.openxmlformats.org/officeDocument/2006/relationships/hyperlink" Target="https://de.linkedin.com/in/rosemardit" TargetMode="External"/><Relationship Id="rId262" Type="http://schemas.openxmlformats.org/officeDocument/2006/relationships/hyperlink" Target="https://www.instagram.com/kater.berlin/" TargetMode="External"/><Relationship Id="rId261" Type="http://schemas.openxmlformats.org/officeDocument/2006/relationships/hyperlink" Target="https://www.linkedin.com/in/rosemardit/" TargetMode="External"/><Relationship Id="rId268" Type="http://schemas.openxmlformats.org/officeDocument/2006/relationships/hyperlink" Target="https://www.instagram.com/katzeclubzh" TargetMode="External"/><Relationship Id="rId267" Type="http://schemas.openxmlformats.org/officeDocument/2006/relationships/hyperlink" Target="https://www.linkedin.com/in/laura-muller-zurich" TargetMode="External"/><Relationship Id="rId266" Type="http://schemas.openxmlformats.org/officeDocument/2006/relationships/hyperlink" Target="https://www.instagram.com/kater.berlin" TargetMode="External"/><Relationship Id="rId265" Type="http://schemas.openxmlformats.org/officeDocument/2006/relationships/hyperlink" Target="https://de.linkedin.com/in/rosemardit" TargetMode="External"/><Relationship Id="rId260" Type="http://schemas.openxmlformats.org/officeDocument/2006/relationships/hyperlink" Target="https://www.instagram.com/karmakomabelgrade/" TargetMode="External"/><Relationship Id="rId259" Type="http://schemas.openxmlformats.org/officeDocument/2006/relationships/hyperlink" Target="https://www.instagram.com/karmaclubbucharest" TargetMode="External"/><Relationship Id="rId258" Type="http://schemas.openxmlformats.org/officeDocument/2006/relationships/hyperlink" Target="https://www.linkedin.com/in/alexandru-popescu" TargetMode="External"/><Relationship Id="rId253" Type="http://schemas.openxmlformats.org/officeDocument/2006/relationships/hyperlink" Target="https://www.instagram.com/berghain_ostgut" TargetMode="External"/><Relationship Id="rId252" Type="http://schemas.openxmlformats.org/officeDocument/2006/relationships/hyperlink" Target="https://www.linkedin.com/in/jana-dreyer" TargetMode="External"/><Relationship Id="rId251" Type="http://schemas.openxmlformats.org/officeDocument/2006/relationships/hyperlink" Target="https://www.instagram.com/kaizenclubvlc" TargetMode="External"/><Relationship Id="rId250" Type="http://schemas.openxmlformats.org/officeDocument/2006/relationships/hyperlink" Target="https://www.linkedin.com/in/borja-flores-83b51587" TargetMode="External"/><Relationship Id="rId257" Type="http://schemas.openxmlformats.org/officeDocument/2006/relationships/hyperlink" Target="https://www.instagram.com/karmaclubwarsaw" TargetMode="External"/><Relationship Id="rId256" Type="http://schemas.openxmlformats.org/officeDocument/2006/relationships/hyperlink" Target="https://www.linkedin.com/in/marta-kowalska-warsaw" TargetMode="External"/><Relationship Id="rId255" Type="http://schemas.openxmlformats.org/officeDocument/2006/relationships/hyperlink" Target="https://www.instagram.com/kaputtclub" TargetMode="External"/><Relationship Id="rId254" Type="http://schemas.openxmlformats.org/officeDocument/2006/relationships/hyperlink" Target="https://www.linkedin.com/in/andres-sierra-97a4b512b" TargetMode="External"/><Relationship Id="rId293" Type="http://schemas.openxmlformats.org/officeDocument/2006/relationships/hyperlink" Target="https://www.linkedin.com/in/anna-berglund" TargetMode="External"/><Relationship Id="rId292" Type="http://schemas.openxmlformats.org/officeDocument/2006/relationships/hyperlink" Target="https://www.instagram.com/kulturraumleipzig" TargetMode="External"/><Relationship Id="rId291" Type="http://schemas.openxmlformats.org/officeDocument/2006/relationships/hyperlink" Target="https://www.linkedin.com/in/fabian-ruck" TargetMode="External"/><Relationship Id="rId290" Type="http://schemas.openxmlformats.org/officeDocument/2006/relationships/hyperlink" Target="https://www.instagram.com/kulturazvuka" TargetMode="External"/><Relationship Id="rId286" Type="http://schemas.openxmlformats.org/officeDocument/2006/relationships/hyperlink" Target="https://www.instagram.com/kultklubi" TargetMode="External"/><Relationship Id="rId285" Type="http://schemas.openxmlformats.org/officeDocument/2006/relationships/hyperlink" Target="https://www.linkedin.com/in/mikko-nieminen" TargetMode="External"/><Relationship Id="rId284" Type="http://schemas.openxmlformats.org/officeDocument/2006/relationships/hyperlink" Target="https://www.instagram.com/kranhalle_munich" TargetMode="External"/><Relationship Id="rId283" Type="http://schemas.openxmlformats.org/officeDocument/2006/relationships/hyperlink" Target="https://www.linkedin.com/in/florian-keller-73a47158" TargetMode="External"/><Relationship Id="rId289" Type="http://schemas.openxmlformats.org/officeDocument/2006/relationships/hyperlink" Target="https://www.linkedin.com/in/anton-bibikov" TargetMode="External"/><Relationship Id="rId288" Type="http://schemas.openxmlformats.org/officeDocument/2006/relationships/hyperlink" Target="https://www.instagram.com/kulturazagreb" TargetMode="External"/><Relationship Id="rId287" Type="http://schemas.openxmlformats.org/officeDocument/2006/relationships/hyperlink" Target="https://www.linkedin.com/in/ivan-banovic-zagreb" TargetMode="External"/><Relationship Id="rId282" Type="http://schemas.openxmlformats.org/officeDocument/2006/relationships/hyperlink" Target="https://www.instagram.com/korjaamohki" TargetMode="External"/><Relationship Id="rId281" Type="http://schemas.openxmlformats.org/officeDocument/2006/relationships/hyperlink" Target="https://www.linkedin.com/in/ville-laaksonen" TargetMode="External"/><Relationship Id="rId280" Type="http://schemas.openxmlformats.org/officeDocument/2006/relationships/hyperlink" Target="https://www.instagram.com/koma_basel" TargetMode="External"/><Relationship Id="rId275" Type="http://schemas.openxmlformats.org/officeDocument/2006/relationships/hyperlink" Target="https://www.linkedin.com/in/andrea-santoso" TargetMode="External"/><Relationship Id="rId274" Type="http://schemas.openxmlformats.org/officeDocument/2006/relationships/hyperlink" Target="https://www.instagram.com/kilobali" TargetMode="External"/><Relationship Id="rId273" Type="http://schemas.openxmlformats.org/officeDocument/2006/relationships/hyperlink" Target="https://www.linkedin.com/in/andrea-santoso" TargetMode="External"/><Relationship Id="rId272" Type="http://schemas.openxmlformats.org/officeDocument/2006/relationships/hyperlink" Target="https://www.instagram.com/khidi_tbilisi" TargetMode="External"/><Relationship Id="rId279" Type="http://schemas.openxmlformats.org/officeDocument/2006/relationships/hyperlink" Target="https://www.linkedin.com/in/nina-sprenger" TargetMode="External"/><Relationship Id="rId278" Type="http://schemas.openxmlformats.org/officeDocument/2006/relationships/hyperlink" Target="https://www.instagram.com/kilolounge" TargetMode="External"/><Relationship Id="rId277" Type="http://schemas.openxmlformats.org/officeDocument/2006/relationships/hyperlink" Target="https://www.linkedin.com/in/debbie-chia" TargetMode="External"/><Relationship Id="rId276" Type="http://schemas.openxmlformats.org/officeDocument/2006/relationships/hyperlink" Target="https://www.instagram.com/kilobali" TargetMode="External"/><Relationship Id="rId228" Type="http://schemas.openxmlformats.org/officeDocument/2006/relationships/hyperlink" Target="https://www.linkedin.com/in/sofia-shanidze" TargetMode="External"/><Relationship Id="rId227" Type="http://schemas.openxmlformats.org/officeDocument/2006/relationships/hyperlink" Target="https://www.instagram.com/hoppetosseberlin" TargetMode="External"/><Relationship Id="rId226" Type="http://schemas.openxmlformats.org/officeDocument/2006/relationships/hyperlink" Target="https://www.linkedin.com/in/steffi-doms" TargetMode="External"/><Relationship Id="rId225" Type="http://schemas.openxmlformats.org/officeDocument/2006/relationships/hyperlink" Target="https://instagram.com/hopeworks_dj" TargetMode="External"/><Relationship Id="rId229" Type="http://schemas.openxmlformats.org/officeDocument/2006/relationships/hyperlink" Target="https://www.instagram.com/bassiani" TargetMode="External"/><Relationship Id="rId220" Type="http://schemas.openxmlformats.org/officeDocument/2006/relationships/hyperlink" Target="https://www.linkedin.com/in/basdobbelaer" TargetMode="External"/><Relationship Id="rId224" Type="http://schemas.openxmlformats.org/officeDocument/2006/relationships/hyperlink" Target="https://www.linkedin.com/in/liam-o-shea-5991b842" TargetMode="External"/><Relationship Id="rId223" Type="http://schemas.openxmlformats.org/officeDocument/2006/relationships/hyperlink" Target="https://www.instagram.com/hocuspocusmiami/" TargetMode="External"/><Relationship Id="rId222" Type="http://schemas.openxmlformats.org/officeDocument/2006/relationships/hyperlink" Target="https://www.instagram.com/hocuspocusmiami/" TargetMode="External"/><Relationship Id="rId221" Type="http://schemas.openxmlformats.org/officeDocument/2006/relationships/hyperlink" Target="https://www.instagram.com/hetmagazijndenhaag" TargetMode="External"/><Relationship Id="rId217" Type="http://schemas.openxmlformats.org/officeDocument/2006/relationships/hyperlink" Target="https://www.instagram.com/hangarlisboa" TargetMode="External"/><Relationship Id="rId216" Type="http://schemas.openxmlformats.org/officeDocument/2006/relationships/hyperlink" Target="https://www.linkedin.com/in/joao-silva-lisbon" TargetMode="External"/><Relationship Id="rId215" Type="http://schemas.openxmlformats.org/officeDocument/2006/relationships/hyperlink" Target="https://www.instagram.com/hangarbe/" TargetMode="External"/><Relationship Id="rId214" Type="http://schemas.openxmlformats.org/officeDocument/2006/relationships/hyperlink" Target="https://be.linkedin.com/in/marvin-weymeersch-572654141" TargetMode="External"/><Relationship Id="rId219" Type="http://schemas.openxmlformats.org/officeDocument/2006/relationships/hyperlink" Target="https://www.instagram.com/harrykleinclub" TargetMode="External"/><Relationship Id="rId218" Type="http://schemas.openxmlformats.org/officeDocument/2006/relationships/hyperlink" Target="https://www.linkedin.com/in/davidmuallem" TargetMode="External"/><Relationship Id="rId213" Type="http://schemas.openxmlformats.org/officeDocument/2006/relationships/hyperlink" Target="https://www.instagram.com/hangarbe/" TargetMode="External"/><Relationship Id="rId212" Type="http://schemas.openxmlformats.org/officeDocument/2006/relationships/hyperlink" Target="https://be.linkedin.com/in/cameronheal" TargetMode="External"/><Relationship Id="rId211" Type="http://schemas.openxmlformats.org/officeDocument/2006/relationships/hyperlink" Target="https://www.instagram.com/halcyonsf" TargetMode="External"/><Relationship Id="rId210" Type="http://schemas.openxmlformats.org/officeDocument/2006/relationships/hyperlink" Target="https://www.linkedin.com/in/gina-milano-22042415" TargetMode="External"/><Relationship Id="rId249" Type="http://schemas.openxmlformats.org/officeDocument/2006/relationships/hyperlink" Target="https://instagram.com/clubkaikuhelsinki" TargetMode="External"/><Relationship Id="rId248" Type="http://schemas.openxmlformats.org/officeDocument/2006/relationships/hyperlink" Target="https://www.linkedin.com/in/juho-kusti-721a13214" TargetMode="External"/><Relationship Id="rId247" Type="http://schemas.openxmlformats.org/officeDocument/2006/relationships/hyperlink" Target="https://www.instagram.com/kabinetmuz" TargetMode="External"/><Relationship Id="rId242" Type="http://schemas.openxmlformats.org/officeDocument/2006/relationships/hyperlink" Target="https://www.linkedin.com/in/dannyclancy" TargetMode="External"/><Relationship Id="rId241" Type="http://schemas.openxmlformats.org/officeDocument/2006/relationships/hyperlink" Target="https://instagram.com/jaegeroslo" TargetMode="External"/><Relationship Id="rId240" Type="http://schemas.openxmlformats.org/officeDocument/2006/relationships/hyperlink" Target="https://www.linkedin.com/in/gard-jenssen-9215a012" TargetMode="External"/><Relationship Id="rId246" Type="http://schemas.openxmlformats.org/officeDocument/2006/relationships/hyperlink" Target="https://www.linkedin.com/in/andrey-erofeev" TargetMode="External"/><Relationship Id="rId245" Type="http://schemas.openxmlformats.org/officeDocument/2006/relationships/hyperlink" Target="https://instagram.com/junktionutrecht" TargetMode="External"/><Relationship Id="rId244" Type="http://schemas.openxmlformats.org/officeDocument/2006/relationships/hyperlink" Target="https://www.linkedin.com/in/tim-hoeben-88771089" TargetMode="External"/><Relationship Id="rId243" Type="http://schemas.openxmlformats.org/officeDocument/2006/relationships/hyperlink" Target="https://www.instagram.com/jaguarshoes" TargetMode="External"/><Relationship Id="rId239" Type="http://schemas.openxmlformats.org/officeDocument/2006/relationships/hyperlink" Target="https://www.instagram.com/instytut_festival" TargetMode="External"/><Relationship Id="rId238" Type="http://schemas.openxmlformats.org/officeDocument/2006/relationships/hyperlink" Target="https://www.linkedin.com/in/aneta-kupicz" TargetMode="External"/><Relationship Id="rId237" Type="http://schemas.openxmlformats.org/officeDocument/2006/relationships/hyperlink" Target="https://www.instagram.com/inputbcn" TargetMode="External"/><Relationship Id="rId236" Type="http://schemas.openxmlformats.org/officeDocument/2006/relationships/hyperlink" Target="https://www.linkedin.com/in/victor-aguado" TargetMode="External"/><Relationship Id="rId231" Type="http://schemas.openxmlformats.org/officeDocument/2006/relationships/hyperlink" Target="https://www.linkedin.com/in/caro-rapp-02154a162" TargetMode="External"/><Relationship Id="rId230" Type="http://schemas.openxmlformats.org/officeDocument/2006/relationships/hyperlink" Target="https://instagram.com/honchopgh" TargetMode="External"/><Relationship Id="rId235" Type="http://schemas.openxmlformats.org/officeDocument/2006/relationships/hyperlink" Target="https://www.instagram.com/bristolinmotion/" TargetMode="External"/><Relationship Id="rId234" Type="http://schemas.openxmlformats.org/officeDocument/2006/relationships/hyperlink" Target="https://uk.linkedin.com/in/rob-cracknell-96043454" TargetMode="External"/><Relationship Id="rId233" Type="http://schemas.openxmlformats.org/officeDocument/2006/relationships/hyperlink" Target="https://www.instagram.com/bristolinmotion/" TargetMode="External"/><Relationship Id="rId232" Type="http://schemas.openxmlformats.org/officeDocument/2006/relationships/hyperlink" Target="https://instagram.com/institutfuerezukunft" TargetMode="External"/><Relationship Id="rId206" Type="http://schemas.openxmlformats.org/officeDocument/2006/relationships/hyperlink" Target="https://www.linkedin.com/in/jan-schulte-5932a3199" TargetMode="External"/><Relationship Id="rId205" Type="http://schemas.openxmlformats.org/officeDocument/2006/relationships/hyperlink" Target="https://www.instagram.com/nefertitiofficial" TargetMode="External"/><Relationship Id="rId204" Type="http://schemas.openxmlformats.org/officeDocument/2006/relationships/hyperlink" Target="https://www.linkedin.com/in/emma-hakansson" TargetMode="External"/><Relationship Id="rId203" Type="http://schemas.openxmlformats.org/officeDocument/2006/relationships/hyperlink" Target="https://instagram.com/goodroomnyc" TargetMode="External"/><Relationship Id="rId209" Type="http://schemas.openxmlformats.org/officeDocument/2006/relationships/hyperlink" Target="https://www.instagram.com/reviersuedost" TargetMode="External"/><Relationship Id="rId208" Type="http://schemas.openxmlformats.org/officeDocument/2006/relationships/hyperlink" Target="https://www.linkedin.com/in/jannis-schulze-berlin" TargetMode="External"/><Relationship Id="rId207" Type="http://schemas.openxmlformats.org/officeDocument/2006/relationships/hyperlink" Target="https://instagram.com/reviersuedost" TargetMode="External"/><Relationship Id="rId202" Type="http://schemas.openxmlformats.org/officeDocument/2006/relationships/hyperlink" Target="https://www.linkedin.com/in/steve-shakewell-71b84258" TargetMode="External"/><Relationship Id="rId201" Type="http://schemas.openxmlformats.org/officeDocument/2006/relationships/hyperlink" Target="https://instagram.com/goldenpudelclub" TargetMode="External"/><Relationship Id="rId200" Type="http://schemas.openxmlformats.org/officeDocument/2006/relationships/hyperlink" Target="https://www.linkedin.com/in/nina-hamburg-3021a5123" TargetMode="External"/><Relationship Id="rId190" Type="http://schemas.openxmlformats.org/officeDocument/2006/relationships/hyperlink" Target="https://www.instagram.com/freerotation" TargetMode="External"/><Relationship Id="rId194" Type="http://schemas.openxmlformats.org/officeDocument/2006/relationships/hyperlink" Target="https://www.instagram.com/fusebrussels" TargetMode="External"/><Relationship Id="rId193" Type="http://schemas.openxmlformats.org/officeDocument/2006/relationships/hyperlink" Target="https://www.linkedin.com/in/pierregaudelet" TargetMode="External"/><Relationship Id="rId192" Type="http://schemas.openxmlformats.org/officeDocument/2006/relationships/hyperlink" Target="https://www.instagram.com/fuseboxncl" TargetMode="External"/><Relationship Id="rId191" Type="http://schemas.openxmlformats.org/officeDocument/2006/relationships/hyperlink" Target="https://www.linkedin.com/in/chris-anderson-ncl" TargetMode="External"/><Relationship Id="rId187" Type="http://schemas.openxmlformats.org/officeDocument/2006/relationships/hyperlink" Target="https://www.linkedin.com/company/watchtower-live" TargetMode="External"/><Relationship Id="rId186" Type="http://schemas.openxmlformats.org/officeDocument/2006/relationships/hyperlink" Target="https://instagram.com/openairfly" TargetMode="External"/><Relationship Id="rId185" Type="http://schemas.openxmlformats.org/officeDocument/2006/relationships/hyperlink" Target="https://www.linkedin.com/company/watchtower-live" TargetMode="External"/><Relationship Id="rId184" Type="http://schemas.openxmlformats.org/officeDocument/2006/relationships/hyperlink" Target="https://www.instagram.com/flashdc" TargetMode="External"/><Relationship Id="rId189" Type="http://schemas.openxmlformats.org/officeDocument/2006/relationships/hyperlink" Target="https://www.linkedin.com/in/steevio-freerotation" TargetMode="External"/><Relationship Id="rId188" Type="http://schemas.openxmlformats.org/officeDocument/2006/relationships/hyperlink" Target="https://www.instagram.com/openairfly/" TargetMode="External"/><Relationship Id="rId183" Type="http://schemas.openxmlformats.org/officeDocument/2006/relationships/hyperlink" Target="https://www.linkedin.com/in/navjeet-sandhu" TargetMode="External"/><Relationship Id="rId182" Type="http://schemas.openxmlformats.org/officeDocument/2006/relationships/hyperlink" Target="https://www.instagram.com/aboutblank.berlin" TargetMode="External"/><Relationship Id="rId181" Type="http://schemas.openxmlformats.org/officeDocument/2006/relationships/hyperlink" Target="https://www.linkedin.com/in/clara-hegemann" TargetMode="External"/><Relationship Id="rId180" Type="http://schemas.openxmlformats.org/officeDocument/2006/relationships/hyperlink" Target="https://www.instagram.com/ursprung_fi/" TargetMode="External"/><Relationship Id="rId176" Type="http://schemas.openxmlformats.org/officeDocument/2006/relationships/hyperlink" Target="https://www.instagram.com/elsewherespace" TargetMode="External"/><Relationship Id="rId175" Type="http://schemas.openxmlformats.org/officeDocument/2006/relationships/hyperlink" Target="https://www.linkedin.com/in/josh-glass-9b072616" TargetMode="External"/><Relationship Id="rId174" Type="http://schemas.openxmlformats.org/officeDocument/2006/relationships/hyperlink" Target="https://www.instagram.com/else_berlin" TargetMode="External"/><Relationship Id="rId173" Type="http://schemas.openxmlformats.org/officeDocument/2006/relationships/hyperlink" Target="https://www.linkedin.com/in/christian-reck-5699a224" TargetMode="External"/><Relationship Id="rId179" Type="http://schemas.openxmlformats.org/officeDocument/2006/relationships/hyperlink" Target="https://instagram.com/squishsf" TargetMode="External"/><Relationship Id="rId178" Type="http://schemas.openxmlformats.org/officeDocument/2006/relationships/hyperlink" Target="https://www.instagram.com/elysia_basel" TargetMode="External"/><Relationship Id="rId177" Type="http://schemas.openxmlformats.org/officeDocument/2006/relationships/hyperlink" Target="https://www.linkedin.com/in/domenico-ferrari-elysia" TargetMode="External"/><Relationship Id="rId198" Type="http://schemas.openxmlformats.org/officeDocument/2006/relationships/hyperlink" Target="https://www.linkedin.com/in/nuwan-perera" TargetMode="External"/><Relationship Id="rId197" Type="http://schemas.openxmlformats.org/officeDocument/2006/relationships/hyperlink" Target="https://instagram.com/gimme_areason" TargetMode="External"/><Relationship Id="rId196" Type="http://schemas.openxmlformats.org/officeDocument/2006/relationships/hyperlink" Target="https://www.instagram.com/gaskesselbern" TargetMode="External"/><Relationship Id="rId195" Type="http://schemas.openxmlformats.org/officeDocument/2006/relationships/hyperlink" Target="https://www.linkedin.com/in/patrick-mueller-bern" TargetMode="External"/><Relationship Id="rId199" Type="http://schemas.openxmlformats.org/officeDocument/2006/relationships/hyperlink" Target="https://www.instagram.com/glowbkk" TargetMode="External"/><Relationship Id="rId150" Type="http://schemas.openxmlformats.org/officeDocument/2006/relationships/hyperlink" Target="https://nl.linkedin.com/in/martijn-zimny-330b8415" TargetMode="External"/><Relationship Id="rId149" Type="http://schemas.openxmlformats.org/officeDocument/2006/relationships/hyperlink" Target="https://www.instagram.com/dekadenzclub" TargetMode="External"/><Relationship Id="rId148" Type="http://schemas.openxmlformats.org/officeDocument/2006/relationships/hyperlink" Target="https://www.linkedin.com/in/erion-hoxha" TargetMode="External"/><Relationship Id="rId143" Type="http://schemas.openxmlformats.org/officeDocument/2006/relationships/hyperlink" Target="https://www.instagram.com/dedgeclub" TargetMode="External"/><Relationship Id="rId142" Type="http://schemas.openxmlformats.org/officeDocument/2006/relationships/hyperlink" Target="https://www.linkedin.com/in/renato-ratier-2261a615a" TargetMode="External"/><Relationship Id="rId141" Type="http://schemas.openxmlformats.org/officeDocument/2006/relationships/hyperlink" Target="https://www.instagram.com/dedgeclub" TargetMode="External"/><Relationship Id="rId140" Type="http://schemas.openxmlformats.org/officeDocument/2006/relationships/hyperlink" Target="https://www.linkedin.com/in/renato-ratier-2261a615a" TargetMode="External"/><Relationship Id="rId147" Type="http://schemas.openxmlformats.org/officeDocument/2006/relationships/hyperlink" Target="https://www.instagram.com/dadabeijing" TargetMode="External"/><Relationship Id="rId146" Type="http://schemas.openxmlformats.org/officeDocument/2006/relationships/hyperlink" Target="https://www.linkedin.com/in/michael-pettis" TargetMode="External"/><Relationship Id="rId145" Type="http://schemas.openxmlformats.org/officeDocument/2006/relationships/hyperlink" Target="https://www.instagram.com/dclublausanne" TargetMode="External"/><Relationship Id="rId144" Type="http://schemas.openxmlformats.org/officeDocument/2006/relationships/hyperlink" Target="https://www.linkedin.com/in/laurent-garnier-jr" TargetMode="External"/><Relationship Id="rId139" Type="http://schemas.openxmlformats.org/officeDocument/2006/relationships/hyperlink" Target="https://www.instagram.com/dedgerio" TargetMode="External"/><Relationship Id="rId138" Type="http://schemas.openxmlformats.org/officeDocument/2006/relationships/hyperlink" Target="https://www.linkedin.com/in/guilherme-barros-rio" TargetMode="External"/><Relationship Id="rId137" Type="http://schemas.openxmlformats.org/officeDocument/2006/relationships/hyperlink" Target="https://www.instagram.com/culturalclubskopje" TargetMode="External"/><Relationship Id="rId132" Type="http://schemas.openxmlformats.org/officeDocument/2006/relationships/hyperlink" Target="https://www.linkedin.com/in/jens-schubert-berlin" TargetMode="External"/><Relationship Id="rId131" Type="http://schemas.openxmlformats.org/officeDocument/2006/relationships/hyperlink" Target="https://www.instagram.com/corvinclub" TargetMode="External"/><Relationship Id="rId130" Type="http://schemas.openxmlformats.org/officeDocument/2006/relationships/hyperlink" Target="https://www.linkedin.com/in/peter-fodor-budapest" TargetMode="External"/><Relationship Id="rId136" Type="http://schemas.openxmlformats.org/officeDocument/2006/relationships/hyperlink" Target="https://www.linkedin.com/in/aleksandar-trajkovski" TargetMode="External"/><Relationship Id="rId135" Type="http://schemas.openxmlformats.org/officeDocument/2006/relationships/hyperlink" Target="https://www.instagram.com/crobarbuenosaires" TargetMode="External"/><Relationship Id="rId134" Type="http://schemas.openxmlformats.org/officeDocument/2006/relationships/hyperlink" Target="https://www.linkedin.com/in/hernan-cattaneo" TargetMode="External"/><Relationship Id="rId133" Type="http://schemas.openxmlformats.org/officeDocument/2006/relationships/hyperlink" Target="https://www.instagram.com/crackbellmer" TargetMode="External"/><Relationship Id="rId172" Type="http://schemas.openxmlformats.org/officeDocument/2006/relationships/hyperlink" Target="https://www.instagram.com/elevatorshanghai" TargetMode="External"/><Relationship Id="rId171" Type="http://schemas.openxmlformats.org/officeDocument/2006/relationships/hyperlink" Target="https://www.linkedin.com/in/michael-sun-shanghai" TargetMode="External"/><Relationship Id="rId170" Type="http://schemas.openxmlformats.org/officeDocument/2006/relationships/hyperlink" Target="https://www.instagram.com/elevatefestival" TargetMode="External"/><Relationship Id="rId165" Type="http://schemas.openxmlformats.org/officeDocument/2006/relationships/hyperlink" Target="https://www.linkedin.com/in/dimitar-ivanov-sofia" TargetMode="External"/><Relationship Id="rId164" Type="http://schemas.openxmlformats.org/officeDocument/2006/relationships/hyperlink" Target="https://www.instagram.com/dolphinclubsofia" TargetMode="External"/><Relationship Id="rId163" Type="http://schemas.openxmlformats.org/officeDocument/2006/relationships/hyperlink" Target="https://www.linkedin.com/in/dimitar-ivanov-sofia" TargetMode="External"/><Relationship Id="rId162" Type="http://schemas.openxmlformats.org/officeDocument/2006/relationships/hyperlink" Target="https://www.instagram.com/djoonclub" TargetMode="External"/><Relationship Id="rId169" Type="http://schemas.openxmlformats.org/officeDocument/2006/relationships/hyperlink" Target="https://www.linkedin.com/in/bernhard-steirer" TargetMode="External"/><Relationship Id="rId168" Type="http://schemas.openxmlformats.org/officeDocument/2006/relationships/hyperlink" Target="https://www.instagram.com/drsaxtorino" TargetMode="External"/><Relationship Id="rId167" Type="http://schemas.openxmlformats.org/officeDocument/2006/relationships/hyperlink" Target="https://www.linkedin.com/in/matteo-maggiora" TargetMode="External"/><Relationship Id="rId166" Type="http://schemas.openxmlformats.org/officeDocument/2006/relationships/hyperlink" Target="https://www.instagram.com/dolphinclubsofia" TargetMode="External"/><Relationship Id="rId161" Type="http://schemas.openxmlformats.org/officeDocument/2006/relationships/hyperlink" Target="https://www.linkedin.com/in/aurelien-bouhours-19a3214a" TargetMode="External"/><Relationship Id="rId160" Type="http://schemas.openxmlformats.org/officeDocument/2006/relationships/hyperlink" Target="https://www.instagram.com/district8dublin" TargetMode="External"/><Relationship Id="rId159" Type="http://schemas.openxmlformats.org/officeDocument/2006/relationships/hyperlink" Target="https://www.linkedin.com/in/brian-buckley" TargetMode="External"/><Relationship Id="rId154" Type="http://schemas.openxmlformats.org/officeDocument/2006/relationships/hyperlink" Target="https://www.linkedin.com/in/mariana-carvalho" TargetMode="External"/><Relationship Id="rId153" Type="http://schemas.openxmlformats.org/officeDocument/2006/relationships/hyperlink" Target="https://www.instagram.com/dekmantelfestival/" TargetMode="External"/><Relationship Id="rId152" Type="http://schemas.openxmlformats.org/officeDocument/2006/relationships/hyperlink" Target="https://nl.linkedin.com/in/martijn-zimny-330b8415" TargetMode="External"/><Relationship Id="rId151" Type="http://schemas.openxmlformats.org/officeDocument/2006/relationships/hyperlink" Target="https://instagram.com/dekmantelfestival" TargetMode="External"/><Relationship Id="rId158" Type="http://schemas.openxmlformats.org/officeDocument/2006/relationships/hyperlink" Target="https://www.instagram.com/dgtl/" TargetMode="External"/><Relationship Id="rId157" Type="http://schemas.openxmlformats.org/officeDocument/2006/relationships/hyperlink" Target="https://www.linkedin.com/in/bas-ouborg-6373a018" TargetMode="External"/><Relationship Id="rId156" Type="http://schemas.openxmlformats.org/officeDocument/2006/relationships/hyperlink" Target="https://www.instagram.com/depotmayfield/" TargetMode="External"/><Relationship Id="rId155" Type="http://schemas.openxmlformats.org/officeDocument/2006/relationships/hyperlink" Target="https://www.instagram.com/dekmantelsaopaulo" TargetMode="External"/><Relationship Id="rId107" Type="http://schemas.openxmlformats.org/officeDocument/2006/relationships/hyperlink" Target="https://www.instagram.com/concreteamsterdam" TargetMode="External"/><Relationship Id="rId106" Type="http://schemas.openxmlformats.org/officeDocument/2006/relationships/hyperlink" Target="https://www.linkedin.com/in/jobjobse" TargetMode="External"/><Relationship Id="rId105" Type="http://schemas.openxmlformats.org/officeDocument/2006/relationships/hyperlink" Target="https://instagram.com/colourfactoryldn" TargetMode="External"/><Relationship Id="rId104" Type="http://schemas.openxmlformats.org/officeDocument/2006/relationships/hyperlink" Target="https://uk.linkedin.com/in/max-haynes-450624112" TargetMode="External"/><Relationship Id="rId109" Type="http://schemas.openxmlformats.org/officeDocument/2006/relationships/hyperlink" Target="https://www.instagram.com/concretejunglekl" TargetMode="External"/><Relationship Id="rId108" Type="http://schemas.openxmlformats.org/officeDocument/2006/relationships/hyperlink" Target="https://www.linkedin.com/in/sarah-tan-kl" TargetMode="External"/><Relationship Id="rId103" Type="http://schemas.openxmlformats.org/officeDocument/2006/relationships/hyperlink" Target="https://instagram.com/colourfactoryldn" TargetMode="External"/><Relationship Id="rId102" Type="http://schemas.openxmlformats.org/officeDocument/2006/relationships/hyperlink" Target="https://uk.linkedin.com/in/max-haynes-450624112" TargetMode="External"/><Relationship Id="rId101" Type="http://schemas.openxmlformats.org/officeDocument/2006/relationships/hyperlink" Target="https://www.instagram.com/codatoronto" TargetMode="External"/><Relationship Id="rId100" Type="http://schemas.openxmlformats.org/officeDocument/2006/relationships/hyperlink" Target="https://www.linkedin.com/in/philip-k-2b62a416" TargetMode="External"/><Relationship Id="rId129" Type="http://schemas.openxmlformats.org/officeDocument/2006/relationships/hyperlink" Target="https://instagram.com/corsicastudios" TargetMode="External"/><Relationship Id="rId128" Type="http://schemas.openxmlformats.org/officeDocument/2006/relationships/hyperlink" Target="https://www.linkedin.com/in/adrian-jones-6790934b" TargetMode="External"/><Relationship Id="rId127" Type="http://schemas.openxmlformats.org/officeDocument/2006/relationships/hyperlink" Target="https://www.instagram.com/controlsp" TargetMode="External"/><Relationship Id="rId126" Type="http://schemas.openxmlformats.org/officeDocument/2006/relationships/hyperlink" Target="https://www.linkedin.com/in/mariana-macedo-sp" TargetMode="External"/><Relationship Id="rId121" Type="http://schemas.openxmlformats.org/officeDocument/2006/relationships/hyperlink" Target="https://www.instagram.com/contacttokyo" TargetMode="External"/><Relationship Id="rId120" Type="http://schemas.openxmlformats.org/officeDocument/2006/relationships/hyperlink" Target="https://www.linkedin.com/in/yuko-ichikawa-222" TargetMode="External"/><Relationship Id="rId125" Type="http://schemas.openxmlformats.org/officeDocument/2006/relationships/hyperlink" Target="https://www.instagram.com/controlclub" TargetMode="External"/><Relationship Id="rId124" Type="http://schemas.openxmlformats.org/officeDocument/2006/relationships/hyperlink" Target="https://www.linkedin.com/in/andrei-rusu-control" TargetMode="External"/><Relationship Id="rId123" Type="http://schemas.openxmlformats.org/officeDocument/2006/relationships/hyperlink" Target="https://www.instagram.com/contacttokyo" TargetMode="External"/><Relationship Id="rId122" Type="http://schemas.openxmlformats.org/officeDocument/2006/relationships/hyperlink" Target="https://www.linkedin.com/in/yuko-ichikawa-222" TargetMode="External"/><Relationship Id="rId118" Type="http://schemas.openxmlformats.org/officeDocument/2006/relationships/hyperlink" Target="https://www.linkedin.com/in/minji-park-seoul" TargetMode="External"/><Relationship Id="rId117" Type="http://schemas.openxmlformats.org/officeDocument/2006/relationships/hyperlink" Target="https://www.instagram.com/contactgoa" TargetMode="External"/><Relationship Id="rId116" Type="http://schemas.openxmlformats.org/officeDocument/2006/relationships/hyperlink" Target="https://www.linkedin.com/in/prashant-poojary" TargetMode="External"/><Relationship Id="rId115" Type="http://schemas.openxmlformats.org/officeDocument/2006/relationships/hyperlink" Target="https://www.instagram.com/contactgoa" TargetMode="External"/><Relationship Id="rId119" Type="http://schemas.openxmlformats.org/officeDocument/2006/relationships/hyperlink" Target="https://www.instagram.com/contactseoul" TargetMode="External"/><Relationship Id="rId110" Type="http://schemas.openxmlformats.org/officeDocument/2006/relationships/hyperlink" Target="https://www.linkedin.com/in/bricecoudert" TargetMode="External"/><Relationship Id="rId114" Type="http://schemas.openxmlformats.org/officeDocument/2006/relationships/hyperlink" Target="https://www.linkedin.com/in/prashant-poojary" TargetMode="External"/><Relationship Id="rId113" Type="http://schemas.openxmlformats.org/officeDocument/2006/relationships/hyperlink" Target="https://www.instagram.com/contactgoa" TargetMode="External"/><Relationship Id="rId112" Type="http://schemas.openxmlformats.org/officeDocument/2006/relationships/hyperlink" Target="https://www.linkedin.com/in/arjun-vagale" TargetMode="External"/><Relationship Id="rId111" Type="http://schemas.openxmlformats.org/officeDocument/2006/relationships/hyperlink" Target="https://instagram.com/concrete.paris"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s://www.linkedin.com/in/denis-ugalde" TargetMode="External"/><Relationship Id="rId391" Type="http://schemas.openxmlformats.org/officeDocument/2006/relationships/hyperlink" Target="https://www.instagram.com/karmen.camina" TargetMode="External"/><Relationship Id="rId390" Type="http://schemas.openxmlformats.org/officeDocument/2006/relationships/hyperlink" Target="mailto:delphine@karmen-camina.eu" TargetMode="External"/><Relationship Id="rId1" Type="http://schemas.openxmlformats.org/officeDocument/2006/relationships/hyperlink" Target="https://ra.co/promoters/39293" TargetMode="External"/><Relationship Id="rId2" Type="http://schemas.openxmlformats.org/officeDocument/2006/relationships/hyperlink" Target="https://www.linkedin.com/in/leila-padidar-b926408/" TargetMode="External"/><Relationship Id="rId3" Type="http://schemas.openxmlformats.org/officeDocument/2006/relationships/hyperlink" Target="https://ra.co/dj/hilu" TargetMode="External"/><Relationship Id="rId4" Type="http://schemas.openxmlformats.org/officeDocument/2006/relationships/hyperlink" Target="https://ae.linkedin.com/in/mehdi-ansari-a7503447" TargetMode="External"/><Relationship Id="rId2180" Type="http://schemas.openxmlformats.org/officeDocument/2006/relationships/hyperlink" Target="https://www.instagram.com/astropolis/?hl=en" TargetMode="External"/><Relationship Id="rId2181" Type="http://schemas.openxmlformats.org/officeDocument/2006/relationships/hyperlink" Target="https://electricwoodlands.com/" TargetMode="External"/><Relationship Id="rId2182" Type="http://schemas.openxmlformats.org/officeDocument/2006/relationships/hyperlink" Target="https://dayzerofestival.com/locations/masada/" TargetMode="External"/><Relationship Id="rId2183" Type="http://schemas.openxmlformats.org/officeDocument/2006/relationships/hyperlink" Target="https://dayzerofestival.com/locations/masada/" TargetMode="External"/><Relationship Id="rId9" Type="http://schemas.openxmlformats.org/officeDocument/2006/relationships/hyperlink" Target="https://apronrecords.com/pages/about-us" TargetMode="External"/><Relationship Id="rId385" Type="http://schemas.openxmlformats.org/officeDocument/2006/relationships/hyperlink" Target="https://www.instagram.com/kilolounge" TargetMode="External"/><Relationship Id="rId2184" Type="http://schemas.openxmlformats.org/officeDocument/2006/relationships/hyperlink" Target="https://electricwoodlands.com/" TargetMode="External"/><Relationship Id="rId384" Type="http://schemas.openxmlformats.org/officeDocument/2006/relationships/hyperlink" Target="https://www.linkedin.com/in/debbie-chia" TargetMode="External"/><Relationship Id="rId2185" Type="http://schemas.openxmlformats.org/officeDocument/2006/relationships/hyperlink" Target="mailto:info@audiofarm.co.uk" TargetMode="External"/><Relationship Id="rId383" Type="http://schemas.openxmlformats.org/officeDocument/2006/relationships/hyperlink" Target="https://www.instagram.com/elementsfestival/" TargetMode="External"/><Relationship Id="rId2186" Type="http://schemas.openxmlformats.org/officeDocument/2006/relationships/hyperlink" Target="https://instagram.com/audiofarmhq" TargetMode="External"/><Relationship Id="rId382" Type="http://schemas.openxmlformats.org/officeDocument/2006/relationships/hyperlink" Target="https://www.linkedin.com/in/davon-johnson-2a172817/" TargetMode="External"/><Relationship Id="rId2187" Type="http://schemas.openxmlformats.org/officeDocument/2006/relationships/hyperlink" Target="mailto:info@antigel.ch" TargetMode="External"/><Relationship Id="rId5" Type="http://schemas.openxmlformats.org/officeDocument/2006/relationships/hyperlink" Target="mailto:mansari@mutek.org" TargetMode="External"/><Relationship Id="rId389" Type="http://schemas.openxmlformats.org/officeDocument/2006/relationships/hyperlink" Target="https://www.linkedin.com/in/delphine-bury-0371704a/" TargetMode="External"/><Relationship Id="rId2188" Type="http://schemas.openxmlformats.org/officeDocument/2006/relationships/hyperlink" Target="https://instagram.com/antigelfestival" TargetMode="External"/><Relationship Id="rId6" Type="http://schemas.openxmlformats.org/officeDocument/2006/relationships/hyperlink" Target="https://instagram.com/analogroom" TargetMode="External"/><Relationship Id="rId388" Type="http://schemas.openxmlformats.org/officeDocument/2006/relationships/hyperlink" Target="https://www.linkedin.com/in/dejan-labor-78b34182/?originalSubdomain=hr" TargetMode="External"/><Relationship Id="rId2189" Type="http://schemas.openxmlformats.org/officeDocument/2006/relationships/hyperlink" Target="mailto:contact@astropolis.org" TargetMode="External"/><Relationship Id="rId7" Type="http://schemas.openxmlformats.org/officeDocument/2006/relationships/hyperlink" Target="https://ae.linkedin.com/in/mehdi-ansari-a7503447" TargetMode="External"/><Relationship Id="rId387" Type="http://schemas.openxmlformats.org/officeDocument/2006/relationships/hyperlink" Target="https://www.linkedin.com/in/deirdre-crookes-530a1a76/?originalSubdomain=ie" TargetMode="External"/><Relationship Id="rId8" Type="http://schemas.openxmlformats.org/officeDocument/2006/relationships/hyperlink" Target="https://www.instagram.com/analogroom/" TargetMode="External"/><Relationship Id="rId386" Type="http://schemas.openxmlformats.org/officeDocument/2006/relationships/hyperlink" Target="https://www.electricpicnic.ie/" TargetMode="External"/><Relationship Id="rId381" Type="http://schemas.openxmlformats.org/officeDocument/2006/relationships/hyperlink" Target="https://www.instagram.com/elements_festival/?hl=en-gb" TargetMode="External"/><Relationship Id="rId380" Type="http://schemas.openxmlformats.org/officeDocument/2006/relationships/hyperlink" Target="https://instagram.com/clubspace" TargetMode="External"/><Relationship Id="rId379" Type="http://schemas.openxmlformats.org/officeDocument/2006/relationships/hyperlink" Target="https://www.linkedin.com/in/davidsinopoli" TargetMode="External"/><Relationship Id="rId2170" Type="http://schemas.openxmlformats.org/officeDocument/2006/relationships/hyperlink" Target="mailto:pierpaolo@oltrebooking.com" TargetMode="External"/><Relationship Id="rId2171" Type="http://schemas.openxmlformats.org/officeDocument/2006/relationships/hyperlink" Target="mailto:plano.b.geral@gmail.com" TargetMode="External"/><Relationship Id="rId2172" Type="http://schemas.openxmlformats.org/officeDocument/2006/relationships/hyperlink" Target="mailto:programming@blitz.club" TargetMode="External"/><Relationship Id="rId374" Type="http://schemas.openxmlformats.org/officeDocument/2006/relationships/hyperlink" Target="https://instagram.com/clubspace" TargetMode="External"/><Relationship Id="rId2173" Type="http://schemas.openxmlformats.org/officeDocument/2006/relationships/hyperlink" Target="https://www.instagram.com/kuudeslinja" TargetMode="External"/><Relationship Id="rId373" Type="http://schemas.openxmlformats.org/officeDocument/2006/relationships/hyperlink" Target="https://www.linkedin.com/in/davide-danese-7a628816" TargetMode="External"/><Relationship Id="rId2174" Type="http://schemas.openxmlformats.org/officeDocument/2006/relationships/hyperlink" Target="https://www.instagram.com/klubk4" TargetMode="External"/><Relationship Id="rId372" Type="http://schemas.openxmlformats.org/officeDocument/2006/relationships/hyperlink" Target="https://www.linkedin.com/in/bernd-breiter-45b3bb46/" TargetMode="External"/><Relationship Id="rId2175" Type="http://schemas.openxmlformats.org/officeDocument/2006/relationships/hyperlink" Target="mailto:vip@amnesia.es" TargetMode="External"/><Relationship Id="rId371" Type="http://schemas.openxmlformats.org/officeDocument/2006/relationships/hyperlink" Target="https://www.linkedin.com/in/david-volturo-33a708b5/" TargetMode="External"/><Relationship Id="rId2176" Type="http://schemas.openxmlformats.org/officeDocument/2006/relationships/hyperlink" Target="mailto:pleasure2contol@gmail.com" TargetMode="External"/><Relationship Id="rId378" Type="http://schemas.openxmlformats.org/officeDocument/2006/relationships/hyperlink" Target="https://www.instagram.com/mondodiskomadrid" TargetMode="External"/><Relationship Id="rId2177" Type="http://schemas.openxmlformats.org/officeDocument/2006/relationships/hyperlink" Target="mailto:hello@dgtl.nl" TargetMode="External"/><Relationship Id="rId377" Type="http://schemas.openxmlformats.org/officeDocument/2006/relationships/hyperlink" Target="https://www.linkedin.com/in/davidponziano" TargetMode="External"/><Relationship Id="rId2178" Type="http://schemas.openxmlformats.org/officeDocument/2006/relationships/hyperlink" Target="mailto:office@zeezout.info" TargetMode="External"/><Relationship Id="rId376" Type="http://schemas.openxmlformats.org/officeDocument/2006/relationships/hyperlink" Target="https://www.instagram.com/harrykleinclub" TargetMode="External"/><Relationship Id="rId2179" Type="http://schemas.openxmlformats.org/officeDocument/2006/relationships/hyperlink" Target="https://ra.co/promoters/28598" TargetMode="External"/><Relationship Id="rId375" Type="http://schemas.openxmlformats.org/officeDocument/2006/relationships/hyperlink" Target="https://www.linkedin.com/in/davidmuallem" TargetMode="External"/><Relationship Id="rId2190" Type="http://schemas.openxmlformats.org/officeDocument/2006/relationships/hyperlink" Target="https://instagram.com/astropolisfestival" TargetMode="External"/><Relationship Id="rId2191" Type="http://schemas.openxmlformats.org/officeDocument/2006/relationships/hyperlink" Target="mailto:info@audioriver.pl" TargetMode="External"/><Relationship Id="rId2192" Type="http://schemas.openxmlformats.org/officeDocument/2006/relationships/hyperlink" Target="https://instagram.com/audioriverfestival" TargetMode="External"/><Relationship Id="rId2193" Type="http://schemas.openxmlformats.org/officeDocument/2006/relationships/hyperlink" Target="mailto:info@clubkaiku.fi" TargetMode="External"/><Relationship Id="rId2194" Type="http://schemas.openxmlformats.org/officeDocument/2006/relationships/hyperlink" Target="mailto:press@awakenings.nl" TargetMode="External"/><Relationship Id="rId396" Type="http://schemas.openxmlformats.org/officeDocument/2006/relationships/hyperlink" Target="https://www.linkedin.com/in/denisachylova/?originalSubdomain=sk" TargetMode="External"/><Relationship Id="rId2195" Type="http://schemas.openxmlformats.org/officeDocument/2006/relationships/hyperlink" Target="mailto:ty.temel@tmlevents.co.uk" TargetMode="External"/><Relationship Id="rId395" Type="http://schemas.openxmlformats.org/officeDocument/2006/relationships/hyperlink" Target="https://www.grapefestival.sk/en" TargetMode="External"/><Relationship Id="rId2196" Type="http://schemas.openxmlformats.org/officeDocument/2006/relationships/hyperlink" Target="mailto:dlevy.assistant@wmeagency.com" TargetMode="External"/><Relationship Id="rId394" Type="http://schemas.openxmlformats.org/officeDocument/2006/relationships/hyperlink" Target="https://instagram.com/badaboumparis" TargetMode="External"/><Relationship Id="rId2197" Type="http://schemas.openxmlformats.org/officeDocument/2006/relationships/hyperlink" Target="mailto:info@amsterdam-dance-event.nl" TargetMode="External"/><Relationship Id="rId393" Type="http://schemas.openxmlformats.org/officeDocument/2006/relationships/hyperlink" Target="mailto:denis@badaboum.paris" TargetMode="External"/><Relationship Id="rId2198" Type="http://schemas.openxmlformats.org/officeDocument/2006/relationships/hyperlink" Target="mailto:info@dockland.de" TargetMode="External"/><Relationship Id="rId2199" Type="http://schemas.openxmlformats.org/officeDocument/2006/relationships/hyperlink" Target="mailto:hola@soundit.es" TargetMode="External"/><Relationship Id="rId399" Type="http://schemas.openxmlformats.org/officeDocument/2006/relationships/hyperlink" Target="https://www.instagram.com/panamaopenair/reels/" TargetMode="External"/><Relationship Id="rId398" Type="http://schemas.openxmlformats.org/officeDocument/2006/relationships/hyperlink" Target="https://www.linkedin.com/in/dennis-freitag-7828311a5/" TargetMode="External"/><Relationship Id="rId397" Type="http://schemas.openxmlformats.org/officeDocument/2006/relationships/hyperlink" Target="https://www.instagram.com/grape_festival/" TargetMode="External"/><Relationship Id="rId1730" Type="http://schemas.openxmlformats.org/officeDocument/2006/relationships/hyperlink" Target="https://www.instagram.com/libfestival" TargetMode="External"/><Relationship Id="rId1731" Type="http://schemas.openxmlformats.org/officeDocument/2006/relationships/hyperlink" Target="https://www.instagram.com/ultraeurope/?hl=en" TargetMode="External"/><Relationship Id="rId1732" Type="http://schemas.openxmlformats.org/officeDocument/2006/relationships/hyperlink" Target="https://www.facebook.com/Theduskcamp/" TargetMode="External"/><Relationship Id="rId1733" Type="http://schemas.openxmlformats.org/officeDocument/2006/relationships/hyperlink" Target="https://www.instagram.com/wetelectricevent/?hl=en" TargetMode="External"/><Relationship Id="rId1734" Type="http://schemas.openxmlformats.org/officeDocument/2006/relationships/hyperlink" Target="https://www.instagram.com/wetelectricevent/?hl=en" TargetMode="External"/><Relationship Id="rId1735" Type="http://schemas.openxmlformats.org/officeDocument/2006/relationships/hyperlink" Target="https://www.instagram.com/hot100fest/?hl=en" TargetMode="External"/><Relationship Id="rId1736" Type="http://schemas.openxmlformats.org/officeDocument/2006/relationships/hyperlink" Target="https://www.instagram.com/kindercircusnyc/" TargetMode="External"/><Relationship Id="rId1737" Type="http://schemas.openxmlformats.org/officeDocument/2006/relationships/hyperlink" Target="https://www.instagram.com/momentum_eventsss/" TargetMode="External"/><Relationship Id="rId1738" Type="http://schemas.openxmlformats.org/officeDocument/2006/relationships/hyperlink" Target="https://www.instagram.com/lundidismoioui/" TargetMode="External"/><Relationship Id="rId1739" Type="http://schemas.openxmlformats.org/officeDocument/2006/relationships/hyperlink" Target="https://www.instagram.com/t_bag_records_miami/" TargetMode="External"/><Relationship Id="rId1720" Type="http://schemas.openxmlformats.org/officeDocument/2006/relationships/hyperlink" Target="https://electricwoodlands.com/" TargetMode="External"/><Relationship Id="rId1721" Type="http://schemas.openxmlformats.org/officeDocument/2006/relationships/hyperlink" Target="https://ra.co/promoters/106171" TargetMode="External"/><Relationship Id="rId1722" Type="http://schemas.openxmlformats.org/officeDocument/2006/relationships/hyperlink" Target="https://www.instagram.com/audiofarmfestival" TargetMode="External"/><Relationship Id="rId1723" Type="http://schemas.openxmlformats.org/officeDocument/2006/relationships/hyperlink" Target="https://goulashdisko.com/" TargetMode="External"/><Relationship Id="rId1724" Type="http://schemas.openxmlformats.org/officeDocument/2006/relationships/hyperlink" Target="https://www.instagram.com/bleepbloopbass/?hl=en" TargetMode="External"/><Relationship Id="rId1725" Type="http://schemas.openxmlformats.org/officeDocument/2006/relationships/hyperlink" Target="https://www.instagram.com/hiflymusic/" TargetMode="External"/><Relationship Id="rId1726" Type="http://schemas.openxmlformats.org/officeDocument/2006/relationships/hyperlink" Target="https://ra.co/dj/nopizzarave" TargetMode="External"/><Relationship Id="rId1727" Type="http://schemas.openxmlformats.org/officeDocument/2006/relationships/hyperlink" Target="https://www.instagram.com/dedgesp/" TargetMode="External"/><Relationship Id="rId1728" Type="http://schemas.openxmlformats.org/officeDocument/2006/relationships/hyperlink" Target="https://www.instagram.com/dedgesp/" TargetMode="External"/><Relationship Id="rId1729" Type="http://schemas.openxmlformats.org/officeDocument/2006/relationships/hyperlink" Target="https://www.instagram.com/zamna.music/?hl=en" TargetMode="External"/><Relationship Id="rId1752" Type="http://schemas.openxmlformats.org/officeDocument/2006/relationships/hyperlink" Target="mailto:info@rhythmandalps.co.nz" TargetMode="External"/><Relationship Id="rId1753" Type="http://schemas.openxmlformats.org/officeDocument/2006/relationships/hyperlink" Target="https://www.cphdistortion.dk/" TargetMode="External"/><Relationship Id="rId1754" Type="http://schemas.openxmlformats.org/officeDocument/2006/relationships/hyperlink" Target="https://www.instagram.com/cphdistortion/" TargetMode="External"/><Relationship Id="rId1755" Type="http://schemas.openxmlformats.org/officeDocument/2006/relationships/hyperlink" Target="mailto:info@electriclove.at" TargetMode="External"/><Relationship Id="rId1756" Type="http://schemas.openxmlformats.org/officeDocument/2006/relationships/hyperlink" Target="mailto:info@electriclove.at" TargetMode="External"/><Relationship Id="rId1757" Type="http://schemas.openxmlformats.org/officeDocument/2006/relationships/hyperlink" Target="mailto:jamie.reddick@tegvenues.com" TargetMode="External"/><Relationship Id="rId1758" Type="http://schemas.openxmlformats.org/officeDocument/2006/relationships/hyperlink" Target="https://instagram.com/xoyoldn" TargetMode="External"/><Relationship Id="rId1759" Type="http://schemas.openxmlformats.org/officeDocument/2006/relationships/hyperlink" Target="https://www.lpslyon.fr/contact-le-petit-salon/?utm_source=chatgpt.com" TargetMode="External"/><Relationship Id="rId808" Type="http://schemas.openxmlformats.org/officeDocument/2006/relationships/hyperlink" Target="https://instagram.com/backofbeyondfestival" TargetMode="External"/><Relationship Id="rId807" Type="http://schemas.openxmlformats.org/officeDocument/2006/relationships/hyperlink" Target="mailto:info@backofbeyondfestival.co.uk" TargetMode="External"/><Relationship Id="rId806" Type="http://schemas.openxmlformats.org/officeDocument/2006/relationships/hyperlink" Target="https://www.linkedin.com/in/paul-warner-2023" TargetMode="External"/><Relationship Id="rId805" Type="http://schemas.openxmlformats.org/officeDocument/2006/relationships/hyperlink" Target="https://instagram.com/coachella" TargetMode="External"/><Relationship Id="rId809" Type="http://schemas.openxmlformats.org/officeDocument/2006/relationships/hyperlink" Target="https://www.linkedin.com/in/pauline-legall" TargetMode="External"/><Relationship Id="rId800" Type="http://schemas.openxmlformats.org/officeDocument/2006/relationships/hyperlink" Target="https://www.linkedin.com/in/patrick-avella-2585b745/?originalSubdomain=be" TargetMode="External"/><Relationship Id="rId804" Type="http://schemas.openxmlformats.org/officeDocument/2006/relationships/hyperlink" Target="mailto:booking@coachella.com" TargetMode="External"/><Relationship Id="rId803" Type="http://schemas.openxmlformats.org/officeDocument/2006/relationships/hyperlink" Target="https://www.linkedin.com/in/paul-tollett-a7762489/" TargetMode="External"/><Relationship Id="rId802" Type="http://schemas.openxmlformats.org/officeDocument/2006/relationships/hyperlink" Target="https://www.instagram.com/gaskesselbern" TargetMode="External"/><Relationship Id="rId801" Type="http://schemas.openxmlformats.org/officeDocument/2006/relationships/hyperlink" Target="https://www.linkedin.com/in/patrick-mueller-bern" TargetMode="External"/><Relationship Id="rId1750" Type="http://schemas.openxmlformats.org/officeDocument/2006/relationships/hyperlink" Target="mailto:info@coloradocharlie.nl" TargetMode="External"/><Relationship Id="rId1751" Type="http://schemas.openxmlformats.org/officeDocument/2006/relationships/hyperlink" Target="https://rhythmandalps.co.nz/enquiries/?utm_source=chatgpt.com" TargetMode="External"/><Relationship Id="rId1741" Type="http://schemas.openxmlformats.org/officeDocument/2006/relationships/hyperlink" Target="https://www.instagram.com/culpritlosangeles/" TargetMode="External"/><Relationship Id="rId1742" Type="http://schemas.openxmlformats.org/officeDocument/2006/relationships/hyperlink" Target="https://www.instagram.com/tamaklub/" TargetMode="External"/><Relationship Id="rId1743" Type="http://schemas.openxmlformats.org/officeDocument/2006/relationships/hyperlink" Target="https://www.instagram.com/tamaklub/" TargetMode="External"/><Relationship Id="rId1744" Type="http://schemas.openxmlformats.org/officeDocument/2006/relationships/hyperlink" Target="https://www.instagram.com/hocuspocusmiami/" TargetMode="External"/><Relationship Id="rId1745" Type="http://schemas.openxmlformats.org/officeDocument/2006/relationships/hyperlink" Target="https://www.instagram.com/arca_mx" TargetMode="External"/><Relationship Id="rId1746" Type="http://schemas.openxmlformats.org/officeDocument/2006/relationships/hyperlink" Target="https://www.facebook.com/SolomunMusic/?utm_source=chatgpt.com" TargetMode="External"/><Relationship Id="rId1747" Type="http://schemas.openxmlformats.org/officeDocument/2006/relationships/hyperlink" Target="mailto:solomundemo@diynamic.com" TargetMode="External"/><Relationship Id="rId1748" Type="http://schemas.openxmlformats.org/officeDocument/2006/relationships/hyperlink" Target="https://www.instagram.com/futur_festival" TargetMode="External"/><Relationship Id="rId1749" Type="http://schemas.openxmlformats.org/officeDocument/2006/relationships/hyperlink" Target="https://www.facebook.com/ColoradoCharlieScheveningen/?utm_source=chatgpt.com" TargetMode="External"/><Relationship Id="rId1740" Type="http://schemas.openxmlformats.org/officeDocument/2006/relationships/hyperlink" Target="https://instagram.com/analogbkny" TargetMode="External"/><Relationship Id="rId1710" Type="http://schemas.openxmlformats.org/officeDocument/2006/relationships/hyperlink" Target="https://www.bbffestival.com/" TargetMode="External"/><Relationship Id="rId1711" Type="http://schemas.openxmlformats.org/officeDocument/2006/relationships/hyperlink" Target="https://www.instagram.com/bbffestival/?hl=en-gb" TargetMode="External"/><Relationship Id="rId1712" Type="http://schemas.openxmlformats.org/officeDocument/2006/relationships/hyperlink" Target="https://ra.co/promoters/60807" TargetMode="External"/><Relationship Id="rId1713" Type="http://schemas.openxmlformats.org/officeDocument/2006/relationships/hyperlink" Target="https://www.instagram.com/bluedotfestival/" TargetMode="External"/><Relationship Id="rId1714" Type="http://schemas.openxmlformats.org/officeDocument/2006/relationships/hyperlink" Target="https://www.instagram.com/southwestfour/?hl=en" TargetMode="External"/><Relationship Id="rId1715" Type="http://schemas.openxmlformats.org/officeDocument/2006/relationships/hyperlink" Target="https://dimensionsfestival.com/" TargetMode="External"/><Relationship Id="rId1716" Type="http://schemas.openxmlformats.org/officeDocument/2006/relationships/hyperlink" Target="https://www.instagram.com/thezooproject/?hl=en" TargetMode="External"/><Relationship Id="rId1717" Type="http://schemas.openxmlformats.org/officeDocument/2006/relationships/hyperlink" Target="https://www.instagram.com/cphdistortion/" TargetMode="External"/><Relationship Id="rId1718" Type="http://schemas.openxmlformats.org/officeDocument/2006/relationships/hyperlink" Target="https://www.instagram.com/eastenderzlondon/" TargetMode="External"/><Relationship Id="rId1719" Type="http://schemas.openxmlformats.org/officeDocument/2006/relationships/hyperlink" Target="https://www.instagram.com/libertinesupersport" TargetMode="External"/><Relationship Id="rId1700" Type="http://schemas.openxmlformats.org/officeDocument/2006/relationships/hyperlink" Target="https://www.instagram.com/labelsphere/?hl=en" TargetMode="External"/><Relationship Id="rId1701" Type="http://schemas.openxmlformats.org/officeDocument/2006/relationships/hyperlink" Target="https://www.instagram.com/justjackrecordings_/" TargetMode="External"/><Relationship Id="rId1702" Type="http://schemas.openxmlformats.org/officeDocument/2006/relationships/hyperlink" Target="https://www.instagram.com/futureboogierecordings/" TargetMode="External"/><Relationship Id="rId1703" Type="http://schemas.openxmlformats.org/officeDocument/2006/relationships/hyperlink" Target="https://www.instagram.com/journeythroughsound.event/" TargetMode="External"/><Relationship Id="rId1704" Type="http://schemas.openxmlformats.org/officeDocument/2006/relationships/hyperlink" Target="https://www.instagram.com/hive_club/" TargetMode="External"/><Relationship Id="rId1705" Type="http://schemas.openxmlformats.org/officeDocument/2006/relationships/hyperlink" Target="https://www.instagram.com/upfestivalprague" TargetMode="External"/><Relationship Id="rId1706" Type="http://schemas.openxmlformats.org/officeDocument/2006/relationships/hyperlink" Target="https://www.instagram.com/subclub87/" TargetMode="External"/><Relationship Id="rId1707" Type="http://schemas.openxmlformats.org/officeDocument/2006/relationships/hyperlink" Target="https://www.instagram.com/lesenfantsclub/" TargetMode="External"/><Relationship Id="rId1708" Type="http://schemas.openxmlformats.org/officeDocument/2006/relationships/hyperlink" Target="https://www.instagram.com/lovesavesthedayfestival/" TargetMode="External"/><Relationship Id="rId1709" Type="http://schemas.openxmlformats.org/officeDocument/2006/relationships/hyperlink" Target="https://www.instagram.com/lhfofficial/" TargetMode="External"/><Relationship Id="rId40" Type="http://schemas.openxmlformats.org/officeDocument/2006/relationships/hyperlink" Target="mailto:contact@anjunadeep.com" TargetMode="External"/><Relationship Id="rId1334" Type="http://schemas.openxmlformats.org/officeDocument/2006/relationships/hyperlink" Target="https://www.instagram.com/circoloilluminati/" TargetMode="External"/><Relationship Id="rId1335" Type="http://schemas.openxmlformats.org/officeDocument/2006/relationships/hyperlink" Target="https://www.instagram.com/ava_club_official/" TargetMode="External"/><Relationship Id="rId42" Type="http://schemas.openxmlformats.org/officeDocument/2006/relationships/hyperlink" Target="https://uk.linkedin.com/in/max-haynes-450624112" TargetMode="External"/><Relationship Id="rId1336" Type="http://schemas.openxmlformats.org/officeDocument/2006/relationships/hyperlink" Target="https://www.instagram.com/lanna_club/?hl=en" TargetMode="External"/><Relationship Id="rId41" Type="http://schemas.openxmlformats.org/officeDocument/2006/relationships/hyperlink" Target="https://instagram.com/anjunadeep" TargetMode="External"/><Relationship Id="rId1337" Type="http://schemas.openxmlformats.org/officeDocument/2006/relationships/hyperlink" Target="https://www.instagram.com/renate.berlin/?hl=en" TargetMode="External"/><Relationship Id="rId44" Type="http://schemas.openxmlformats.org/officeDocument/2006/relationships/hyperlink" Target="https://uk.linkedin.com/in/max-haynes-450624112" TargetMode="External"/><Relationship Id="rId1338" Type="http://schemas.openxmlformats.org/officeDocument/2006/relationships/hyperlink" Target="https://www.instagram.com/ritterbutzke.berlin/" TargetMode="External"/><Relationship Id="rId43" Type="http://schemas.openxmlformats.org/officeDocument/2006/relationships/hyperlink" Target="https://instagram.com/colourfactoryldn" TargetMode="External"/><Relationship Id="rId1339" Type="http://schemas.openxmlformats.org/officeDocument/2006/relationships/hyperlink" Target="https://ra.co/clubs/84583" TargetMode="External"/><Relationship Id="rId46" Type="http://schemas.openxmlformats.org/officeDocument/2006/relationships/hyperlink" Target="https://uk.linkedin.com/in/rob-cracknell-96043454" TargetMode="External"/><Relationship Id="rId45" Type="http://schemas.openxmlformats.org/officeDocument/2006/relationships/hyperlink" Target="https://instagram.com/colourfactoryldn" TargetMode="External"/><Relationship Id="rId745" Type="http://schemas.openxmlformats.org/officeDocument/2006/relationships/hyperlink" Target="https://www.linkedin.com/in/michael-mateescu-a39990a1/" TargetMode="External"/><Relationship Id="rId744" Type="http://schemas.openxmlformats.org/officeDocument/2006/relationships/hyperlink" Target="https://www.instagram.com/cascadianwfest/" TargetMode="External"/><Relationship Id="rId743" Type="http://schemas.openxmlformats.org/officeDocument/2006/relationships/hyperlink" Target="https://www.cascadianw.org/" TargetMode="External"/><Relationship Id="rId742" Type="http://schemas.openxmlformats.org/officeDocument/2006/relationships/hyperlink" Target="https://www.linkedin.com/in/max-ferrand-19b2a764/" TargetMode="External"/><Relationship Id="rId749" Type="http://schemas.openxmlformats.org/officeDocument/2006/relationships/hyperlink" Target="https://www.linkedin.com/in/michael-sun-shanghai" TargetMode="External"/><Relationship Id="rId748" Type="http://schemas.openxmlformats.org/officeDocument/2006/relationships/hyperlink" Target="https://www.instagram.com/dadabeijing" TargetMode="External"/><Relationship Id="rId747" Type="http://schemas.openxmlformats.org/officeDocument/2006/relationships/hyperlink" Target="https://www.linkedin.com/in/michael-pettis" TargetMode="External"/><Relationship Id="rId746" Type="http://schemas.openxmlformats.org/officeDocument/2006/relationships/hyperlink" Target="https://www.instagram.com/lamachineparis/" TargetMode="External"/><Relationship Id="rId48" Type="http://schemas.openxmlformats.org/officeDocument/2006/relationships/hyperlink" Target="https://www.facebook.com/ConsistentRecords/" TargetMode="External"/><Relationship Id="rId47" Type="http://schemas.openxmlformats.org/officeDocument/2006/relationships/hyperlink" Target="https://www.instagram.com/bristolinmotion/" TargetMode="External"/><Relationship Id="rId49" Type="http://schemas.openxmlformats.org/officeDocument/2006/relationships/hyperlink" Target="https://www.facebook.com/FreeYourFunk/" TargetMode="External"/><Relationship Id="rId741" Type="http://schemas.openxmlformats.org/officeDocument/2006/relationships/hyperlink" Target="https://www.instagram.com/electrobeach/?hl=en" TargetMode="External"/><Relationship Id="rId1330" Type="http://schemas.openxmlformats.org/officeDocument/2006/relationships/hyperlink" Target="https://www.instagram.com/bar_romantica/" TargetMode="External"/><Relationship Id="rId740" Type="http://schemas.openxmlformats.org/officeDocument/2006/relationships/hyperlink" Target="https://www.instagram.com/futur_festival" TargetMode="External"/><Relationship Id="rId1331" Type="http://schemas.openxmlformats.org/officeDocument/2006/relationships/hyperlink" Target="https://www.instagram.com/babyclub.ofc/" TargetMode="External"/><Relationship Id="rId1332" Type="http://schemas.openxmlformats.org/officeDocument/2006/relationships/hyperlink" Target="https://www.facebook.com/LocaBeachClub/?locale=en_GB" TargetMode="External"/><Relationship Id="rId1333" Type="http://schemas.openxmlformats.org/officeDocument/2006/relationships/hyperlink" Target="https://www.instagram.com/madlausanne/?hl=en" TargetMode="External"/><Relationship Id="rId1323" Type="http://schemas.openxmlformats.org/officeDocument/2006/relationships/hyperlink" Target="https://www.instagram.com/levelseventsofficial" TargetMode="External"/><Relationship Id="rId1324" Type="http://schemas.openxmlformats.org/officeDocument/2006/relationships/hyperlink" Target="https://www.instagram.com/goa.ultrabeat/" TargetMode="External"/><Relationship Id="rId31" Type="http://schemas.openxmlformats.org/officeDocument/2006/relationships/hyperlink" Target="https://nl.linkedin.com/in/mino-abadier-b9893419" TargetMode="External"/><Relationship Id="rId1325" Type="http://schemas.openxmlformats.org/officeDocument/2006/relationships/hyperlink" Target="https://www.instagram.com/fabelwesen.berlin/" TargetMode="External"/><Relationship Id="rId30" Type="http://schemas.openxmlformats.org/officeDocument/2006/relationships/hyperlink" Target="https://instagram.com/dekmantelfestival" TargetMode="External"/><Relationship Id="rId1326" Type="http://schemas.openxmlformats.org/officeDocument/2006/relationships/hyperlink" Target="https://www.instagram.com/wearemawimbi/?hl=en" TargetMode="External"/><Relationship Id="rId33" Type="http://schemas.openxmlformats.org/officeDocument/2006/relationships/hyperlink" Target="https://tr.linkedin.com/in/samet-berk-abanoz-101839234" TargetMode="External"/><Relationship Id="rId1327" Type="http://schemas.openxmlformats.org/officeDocument/2006/relationships/hyperlink" Target="https://www.instagram.com/licktheclick_budapest/" TargetMode="External"/><Relationship Id="rId32" Type="http://schemas.openxmlformats.org/officeDocument/2006/relationships/hyperlink" Target="https://www.instagram.com/awakenings/" TargetMode="External"/><Relationship Id="rId1328" Type="http://schemas.openxmlformats.org/officeDocument/2006/relationships/hyperlink" Target="https://www.instagram.com/localgathering/" TargetMode="External"/><Relationship Id="rId35" Type="http://schemas.openxmlformats.org/officeDocument/2006/relationships/hyperlink" Target="https://uk.linkedin.com/in/andrew-purvis-0a170b1b7" TargetMode="External"/><Relationship Id="rId1329" Type="http://schemas.openxmlformats.org/officeDocument/2006/relationships/hyperlink" Target="https://www.instagram.com/amp_yourself/?hl=en" TargetMode="External"/><Relationship Id="rId34" Type="http://schemas.openxmlformats.org/officeDocument/2006/relationships/hyperlink" Target="https://www.instagram.com/thepopstel/" TargetMode="External"/><Relationship Id="rId739" Type="http://schemas.openxmlformats.org/officeDocument/2006/relationships/hyperlink" Target="mailto:vitale@movement.it" TargetMode="External"/><Relationship Id="rId734" Type="http://schemas.openxmlformats.org/officeDocument/2006/relationships/hyperlink" Target="https://www.linkedin.com/in/matteo-maggiora" TargetMode="External"/><Relationship Id="rId733" Type="http://schemas.openxmlformats.org/officeDocument/2006/relationships/hyperlink" Target="https://instagram.com/ynotfestival" TargetMode="External"/><Relationship Id="rId732" Type="http://schemas.openxmlformats.org/officeDocument/2006/relationships/hyperlink" Target="https://www.linkedin.com/in/matt-harrap-a7312aa2/?originalSubdomain=uk" TargetMode="External"/><Relationship Id="rId731" Type="http://schemas.openxmlformats.org/officeDocument/2006/relationships/hyperlink" Target="https://instagram.com/artwithme" TargetMode="External"/><Relationship Id="rId738" Type="http://schemas.openxmlformats.org/officeDocument/2006/relationships/hyperlink" Target="https://www.linkedin.com/in/maurizio-vitale-3bb65130" TargetMode="External"/><Relationship Id="rId737" Type="http://schemas.openxmlformats.org/officeDocument/2006/relationships/hyperlink" Target="https://instagram.com/monarchsf" TargetMode="External"/><Relationship Id="rId736" Type="http://schemas.openxmlformats.org/officeDocument/2006/relationships/hyperlink" Target="https://www.linkedin.com/in/matthew-rehn-8a24115b" TargetMode="External"/><Relationship Id="rId735" Type="http://schemas.openxmlformats.org/officeDocument/2006/relationships/hyperlink" Target="https://www.instagram.com/drsaxtorino" TargetMode="External"/><Relationship Id="rId37" Type="http://schemas.openxmlformats.org/officeDocument/2006/relationships/hyperlink" Target="https://uk.linkedin.com/in/ashley-jowitt-ab8098150" TargetMode="External"/><Relationship Id="rId36" Type="http://schemas.openxmlformats.org/officeDocument/2006/relationships/hyperlink" Target="https://www.instagram.com/quarters.brighton/" TargetMode="External"/><Relationship Id="rId39" Type="http://schemas.openxmlformats.org/officeDocument/2006/relationships/hyperlink" Target="https://uk.linkedin.com/in/jamesgrant3" TargetMode="External"/><Relationship Id="rId38" Type="http://schemas.openxmlformats.org/officeDocument/2006/relationships/hyperlink" Target="https://www.instagram.com/forge.sheffield/" TargetMode="External"/><Relationship Id="rId730" Type="http://schemas.openxmlformats.org/officeDocument/2006/relationships/hyperlink" Target="https://www.linkedin.com/in/matt-caines-16319335/" TargetMode="External"/><Relationship Id="rId1320" Type="http://schemas.openxmlformats.org/officeDocument/2006/relationships/hyperlink" Target="https://www.instagram.com/membersberlin/" TargetMode="External"/><Relationship Id="rId1321" Type="http://schemas.openxmlformats.org/officeDocument/2006/relationships/hyperlink" Target="https://www.instagram.com/hysteria.events/" TargetMode="External"/><Relationship Id="rId1322" Type="http://schemas.openxmlformats.org/officeDocument/2006/relationships/hyperlink" Target="https://www.instagram.com/le.sous_sol/" TargetMode="External"/><Relationship Id="rId1356" Type="http://schemas.openxmlformats.org/officeDocument/2006/relationships/hyperlink" Target="https://www.instagram.com/club_der_visionaere/" TargetMode="External"/><Relationship Id="rId2203" Type="http://schemas.openxmlformats.org/officeDocument/2006/relationships/hyperlink" Target="https://instagram.com/attitudeevents" TargetMode="External"/><Relationship Id="rId1357" Type="http://schemas.openxmlformats.org/officeDocument/2006/relationships/hyperlink" Target="https://ra.co/clubs/5733" TargetMode="External"/><Relationship Id="rId2204" Type="http://schemas.openxmlformats.org/officeDocument/2006/relationships/hyperlink" Target="mailto:augarden.paris@gmail.com" TargetMode="External"/><Relationship Id="rId20" Type="http://schemas.openxmlformats.org/officeDocument/2006/relationships/hyperlink" Target="https://www.instagram.com/kater.berlin" TargetMode="External"/><Relationship Id="rId1358" Type="http://schemas.openxmlformats.org/officeDocument/2006/relationships/hyperlink" Target="https://www.instagram.com/conneisland/" TargetMode="External"/><Relationship Id="rId2205" Type="http://schemas.openxmlformats.org/officeDocument/2006/relationships/hyperlink" Target="https://instagram.com/augardenparis" TargetMode="External"/><Relationship Id="rId1359" Type="http://schemas.openxmlformats.org/officeDocument/2006/relationships/hyperlink" Target="https://www.instagram.com/dabadabass/?hl=en" TargetMode="External"/><Relationship Id="rId2206" Type="http://schemas.openxmlformats.org/officeDocument/2006/relationships/hyperlink" Target="mailto:info@audioldn.com" TargetMode="External"/><Relationship Id="rId22" Type="http://schemas.openxmlformats.org/officeDocument/2006/relationships/hyperlink" Target="https://www.instagram.com/lajavabelleville" TargetMode="External"/><Relationship Id="rId2207" Type="http://schemas.openxmlformats.org/officeDocument/2006/relationships/hyperlink" Target="https://instagram.com/audioldn" TargetMode="External"/><Relationship Id="rId21" Type="http://schemas.openxmlformats.org/officeDocument/2006/relationships/hyperlink" Target="https://fr.linkedin.com/in/victor-debeunne-1315251a3" TargetMode="External"/><Relationship Id="rId2208" Type="http://schemas.openxmlformats.org/officeDocument/2006/relationships/hyperlink" Target="mailto:info@autenticaon.com" TargetMode="External"/><Relationship Id="rId24" Type="http://schemas.openxmlformats.org/officeDocument/2006/relationships/hyperlink" Target="https://www.instagram.com/lajavabelleville" TargetMode="External"/><Relationship Id="rId2209" Type="http://schemas.openxmlformats.org/officeDocument/2006/relationships/hyperlink" Target="https://instagram.com/autenticaon" TargetMode="External"/><Relationship Id="rId23" Type="http://schemas.openxmlformats.org/officeDocument/2006/relationships/hyperlink" Target="https://fr.linkedin.com/in/victor-debeunne-1315251a3" TargetMode="External"/><Relationship Id="rId767" Type="http://schemas.openxmlformats.org/officeDocument/2006/relationships/hyperlink" Target="https://www.linkedin.com/in/nick-stewart-56287579/" TargetMode="External"/><Relationship Id="rId766" Type="http://schemas.openxmlformats.org/officeDocument/2006/relationships/hyperlink" Target="https://www.linkedin.com/in/nicholasjohngreco/" TargetMode="External"/><Relationship Id="rId765" Type="http://schemas.openxmlformats.org/officeDocument/2006/relationships/hyperlink" Target="https://www.instagram.com/flashdc" TargetMode="External"/><Relationship Id="rId764" Type="http://schemas.openxmlformats.org/officeDocument/2006/relationships/hyperlink" Target="https://www.linkedin.com/in/navjeet-sandhu" TargetMode="External"/><Relationship Id="rId769" Type="http://schemas.openxmlformats.org/officeDocument/2006/relationships/hyperlink" Target="https://www.linkedin.com/in/nick-tearle-9099594b/?originalSubdomain=uk" TargetMode="External"/><Relationship Id="rId768" Type="http://schemas.openxmlformats.org/officeDocument/2006/relationships/hyperlink" Target="https://instagram.com/sneakypetesclub" TargetMode="External"/><Relationship Id="rId26" Type="http://schemas.openxmlformats.org/officeDocument/2006/relationships/hyperlink" Target="https://www.instagram.com/awakenings/" TargetMode="External"/><Relationship Id="rId25" Type="http://schemas.openxmlformats.org/officeDocument/2006/relationships/hyperlink" Target="https://nl.linkedin.com/in/carlo-van-linge-2629941" TargetMode="External"/><Relationship Id="rId28" Type="http://schemas.openxmlformats.org/officeDocument/2006/relationships/hyperlink" Target="https://www.instagram.com/dekmantelfestival/" TargetMode="External"/><Relationship Id="rId1350" Type="http://schemas.openxmlformats.org/officeDocument/2006/relationships/hyperlink" Target="https://www.instagram.com/lanificio/?hl=en" TargetMode="External"/><Relationship Id="rId27" Type="http://schemas.openxmlformats.org/officeDocument/2006/relationships/hyperlink" Target="https://nl.linkedin.com/in/martijn-zimny-330b8415" TargetMode="External"/><Relationship Id="rId1351" Type="http://schemas.openxmlformats.org/officeDocument/2006/relationships/hyperlink" Target="https://www.instagram.com/clubdrugstore/" TargetMode="External"/><Relationship Id="rId763" Type="http://schemas.openxmlformats.org/officeDocument/2006/relationships/hyperlink" Target="https://www.instagram.com/b018beirut" TargetMode="External"/><Relationship Id="rId1352" Type="http://schemas.openxmlformats.org/officeDocument/2006/relationships/hyperlink" Target="https://www.instagram.com/ava_club_official/" TargetMode="External"/><Relationship Id="rId29" Type="http://schemas.openxmlformats.org/officeDocument/2006/relationships/hyperlink" Target="https://nl.linkedin.com/in/martijn-zimny-330b8415" TargetMode="External"/><Relationship Id="rId762" Type="http://schemas.openxmlformats.org/officeDocument/2006/relationships/hyperlink" Target="https://www.linkedin.com/in/naji-gebran" TargetMode="External"/><Relationship Id="rId1353" Type="http://schemas.openxmlformats.org/officeDocument/2006/relationships/hyperlink" Target="https://www.instagram.com/thisisgorilla/" TargetMode="External"/><Relationship Id="rId2200" Type="http://schemas.openxmlformats.org/officeDocument/2006/relationships/hyperlink" Target="mailto:artefacts.paris@gmail.com" TargetMode="External"/><Relationship Id="rId761" Type="http://schemas.openxmlformats.org/officeDocument/2006/relationships/hyperlink" Target="https://www.instagram.com/loosefest/" TargetMode="External"/><Relationship Id="rId1354" Type="http://schemas.openxmlformats.org/officeDocument/2006/relationships/hyperlink" Target="https://www.instagram.com/gareporto/" TargetMode="External"/><Relationship Id="rId2201" Type="http://schemas.openxmlformats.org/officeDocument/2006/relationships/hyperlink" Target="https://instagram.com/artefactsparis" TargetMode="External"/><Relationship Id="rId760" Type="http://schemas.openxmlformats.org/officeDocument/2006/relationships/hyperlink" Target="https://www.instagram.com/loosefest/" TargetMode="External"/><Relationship Id="rId1355" Type="http://schemas.openxmlformats.org/officeDocument/2006/relationships/hyperlink" Target="https://www.instagram.com/dabadabass/?hl=en" TargetMode="External"/><Relationship Id="rId2202" Type="http://schemas.openxmlformats.org/officeDocument/2006/relationships/hyperlink" Target="mailto:attitude.events@gmail.com" TargetMode="External"/><Relationship Id="rId1345" Type="http://schemas.openxmlformats.org/officeDocument/2006/relationships/hyperlink" Target="https://www.instagram.com/club_guesthouse/" TargetMode="External"/><Relationship Id="rId1346" Type="http://schemas.openxmlformats.org/officeDocument/2006/relationships/hyperlink" Target="https://www.instagram.com/labelleelectrique/" TargetMode="External"/><Relationship Id="rId1347" Type="http://schemas.openxmlformats.org/officeDocument/2006/relationships/hyperlink" Target="https://www.instagram.com/lamachineparis/" TargetMode="External"/><Relationship Id="rId1348" Type="http://schemas.openxmlformats.org/officeDocument/2006/relationships/hyperlink" Target="https://www.instagram.com/joshuabrooksmcr/" TargetMode="External"/><Relationship Id="rId11" Type="http://schemas.openxmlformats.org/officeDocument/2006/relationships/hyperlink" Target="https://www.instagram.com/hangarbe/" TargetMode="External"/><Relationship Id="rId1349" Type="http://schemas.openxmlformats.org/officeDocument/2006/relationships/hyperlink" Target="https://www.instagram.com/doka_amsterdam/" TargetMode="External"/><Relationship Id="rId10" Type="http://schemas.openxmlformats.org/officeDocument/2006/relationships/hyperlink" Target="https://be.linkedin.com/in/cameronheal" TargetMode="External"/><Relationship Id="rId13" Type="http://schemas.openxmlformats.org/officeDocument/2006/relationships/hyperlink" Target="https://www.instagram.com/hangarbe/" TargetMode="External"/><Relationship Id="rId12" Type="http://schemas.openxmlformats.org/officeDocument/2006/relationships/hyperlink" Target="https://be.linkedin.com/in/marvin-weymeersch-572654141" TargetMode="External"/><Relationship Id="rId756" Type="http://schemas.openxmlformats.org/officeDocument/2006/relationships/hyperlink" Target="https://www.instagram.com/xxxperiencefestival" TargetMode="External"/><Relationship Id="rId755" Type="http://schemas.openxmlformats.org/officeDocument/2006/relationships/hyperlink" Target="https://www.linkedin.com/in/milena-paiva-0a595025/?locale=en_US" TargetMode="External"/><Relationship Id="rId754" Type="http://schemas.openxmlformats.org/officeDocument/2006/relationships/hyperlink" Target="https://www.instagram.com/kultklubi" TargetMode="External"/><Relationship Id="rId753" Type="http://schemas.openxmlformats.org/officeDocument/2006/relationships/hyperlink" Target="https://www.linkedin.com/in/mikko-nieminen" TargetMode="External"/><Relationship Id="rId759" Type="http://schemas.openxmlformats.org/officeDocument/2006/relationships/hyperlink" Target="https://www.linkedin.com/in/mrbengriff/" TargetMode="External"/><Relationship Id="rId758" Type="http://schemas.openxmlformats.org/officeDocument/2006/relationships/hyperlink" Target="https://www.instagram.com/contactseoul" TargetMode="External"/><Relationship Id="rId757" Type="http://schemas.openxmlformats.org/officeDocument/2006/relationships/hyperlink" Target="https://www.linkedin.com/in/minji-park-seoul" TargetMode="External"/><Relationship Id="rId15" Type="http://schemas.openxmlformats.org/officeDocument/2006/relationships/hyperlink" Target="mailto:contact@ampere-antwerp.be" TargetMode="External"/><Relationship Id="rId14" Type="http://schemas.openxmlformats.org/officeDocument/2006/relationships/hyperlink" Target="https://be.linkedin.com/in/oscar-combes-0716a81bb" TargetMode="External"/><Relationship Id="rId17" Type="http://schemas.openxmlformats.org/officeDocument/2006/relationships/hyperlink" Target="https://de.linkedin.com/in/gregor-kraemer-a23a24ba" TargetMode="External"/><Relationship Id="rId16" Type="http://schemas.openxmlformats.org/officeDocument/2006/relationships/hyperlink" Target="https://instagram.com/ampere_antwerp" TargetMode="External"/><Relationship Id="rId1340" Type="http://schemas.openxmlformats.org/officeDocument/2006/relationships/hyperlink" Target="https://www.instagram.com/closer.ua/?hl=en" TargetMode="External"/><Relationship Id="rId19" Type="http://schemas.openxmlformats.org/officeDocument/2006/relationships/hyperlink" Target="https://de.linkedin.com/in/rosemardit" TargetMode="External"/><Relationship Id="rId752" Type="http://schemas.openxmlformats.org/officeDocument/2006/relationships/hyperlink" Target="https://www.instagram.com/kalafestival/" TargetMode="External"/><Relationship Id="rId1341" Type="http://schemas.openxmlformats.org/officeDocument/2006/relationships/hyperlink" Target="https://www.instagram.com/closer.ua/?hl=en" TargetMode="External"/><Relationship Id="rId18" Type="http://schemas.openxmlformats.org/officeDocument/2006/relationships/hyperlink" Target="https://www.instagram.com/hoppetosse.berlin/" TargetMode="External"/><Relationship Id="rId751" Type="http://schemas.openxmlformats.org/officeDocument/2006/relationships/hyperlink" Target="https://www.instagram.com/commonpeopleso/?hl=en-gb" TargetMode="External"/><Relationship Id="rId1342" Type="http://schemas.openxmlformats.org/officeDocument/2006/relationships/hyperlink" Target="https://www.instagram.com/distillery_leipzig/" TargetMode="External"/><Relationship Id="rId750" Type="http://schemas.openxmlformats.org/officeDocument/2006/relationships/hyperlink" Target="https://www.instagram.com/elevatorshanghai" TargetMode="External"/><Relationship Id="rId1343" Type="http://schemas.openxmlformats.org/officeDocument/2006/relationships/hyperlink" Target="https://www.instagram.com/glazartparis/" TargetMode="External"/><Relationship Id="rId1344" Type="http://schemas.openxmlformats.org/officeDocument/2006/relationships/hyperlink" Target="https://www.instagram.com/ministeriumclub/" TargetMode="External"/><Relationship Id="rId84" Type="http://schemas.openxmlformats.org/officeDocument/2006/relationships/hyperlink" Target="https://www.instagram.com/b018official/?hl=en" TargetMode="External"/><Relationship Id="rId1774" Type="http://schemas.openxmlformats.org/officeDocument/2006/relationships/hyperlink" Target="https://instagram.com/zeezout_nl" TargetMode="External"/><Relationship Id="rId83" Type="http://schemas.openxmlformats.org/officeDocument/2006/relationships/hyperlink" Target="https://www.linkedin.com/in/elias-merheb-67a6b256/?originalSubdomain=lb" TargetMode="External"/><Relationship Id="rId1775" Type="http://schemas.openxmlformats.org/officeDocument/2006/relationships/hyperlink" Target="mailto:david@londonrootsfest.co.uk" TargetMode="External"/><Relationship Id="rId86" Type="http://schemas.openxmlformats.org/officeDocument/2006/relationships/hyperlink" Target="https://instagram.com/corsicastudios" TargetMode="External"/><Relationship Id="rId1776" Type="http://schemas.openxmlformats.org/officeDocument/2006/relationships/hyperlink" Target="https://www.instagram.com/hastalavistababy.ams/" TargetMode="External"/><Relationship Id="rId85" Type="http://schemas.openxmlformats.org/officeDocument/2006/relationships/hyperlink" Target="https://www.linkedin.com/in/adriaanmuts/?originalSubdomain=nl" TargetMode="External"/><Relationship Id="rId1777" Type="http://schemas.openxmlformats.org/officeDocument/2006/relationships/hyperlink" Target="mailto:bar512tokyo@gmail.com" TargetMode="External"/><Relationship Id="rId88" Type="http://schemas.openxmlformats.org/officeDocument/2006/relationships/hyperlink" Target="https://www.linkedin.com/in/adrien-mirhashemi-09108720/" TargetMode="External"/><Relationship Id="rId1778" Type="http://schemas.openxmlformats.org/officeDocument/2006/relationships/hyperlink" Target="https://instagram.com/bar512tokyo" TargetMode="External"/><Relationship Id="rId87" Type="http://schemas.openxmlformats.org/officeDocument/2006/relationships/hyperlink" Target="https://globaldance.com/" TargetMode="External"/><Relationship Id="rId1779" Type="http://schemas.openxmlformats.org/officeDocument/2006/relationships/hyperlink" Target="https://www.instagram.com/illuzion_phuket/?hl=en" TargetMode="External"/><Relationship Id="rId89" Type="http://schemas.openxmlformats.org/officeDocument/2006/relationships/hyperlink" Target="https://www.instagram.com/globaldanceus/" TargetMode="External"/><Relationship Id="rId709" Type="http://schemas.openxmlformats.org/officeDocument/2006/relationships/hyperlink" Target="https://www.linkedin.com/in/marko-vukovic" TargetMode="External"/><Relationship Id="rId708" Type="http://schemas.openxmlformats.org/officeDocument/2006/relationships/hyperlink" Target="https://www.linkedin.com/in/marknewtonuk/" TargetMode="External"/><Relationship Id="rId707" Type="http://schemas.openxmlformats.org/officeDocument/2006/relationships/hyperlink" Target="https://hideoutfestival.com/" TargetMode="External"/><Relationship Id="rId706" Type="http://schemas.openxmlformats.org/officeDocument/2006/relationships/hyperlink" Target="https://hideoutfestival.com/" TargetMode="External"/><Relationship Id="rId80" Type="http://schemas.openxmlformats.org/officeDocument/2006/relationships/hyperlink" Target="https://ra.co/promoters/16652" TargetMode="External"/><Relationship Id="rId82" Type="http://schemas.openxmlformats.org/officeDocument/2006/relationships/hyperlink" Target="https://www.linkedin.com/in/adam-ryan-02460599/?originalSubdomain=uk" TargetMode="External"/><Relationship Id="rId81" Type="http://schemas.openxmlformats.org/officeDocument/2006/relationships/hyperlink" Target="https://www.instagram.com/embracepresents/?hl=en" TargetMode="External"/><Relationship Id="rId701" Type="http://schemas.openxmlformats.org/officeDocument/2006/relationships/hyperlink" Target="https://www.linkedin.com/in/mariana-macedo-sp" TargetMode="External"/><Relationship Id="rId700" Type="http://schemas.openxmlformats.org/officeDocument/2006/relationships/hyperlink" Target="https://www.instagram.com/dekmantelsaopaulo" TargetMode="External"/><Relationship Id="rId705" Type="http://schemas.openxmlformats.org/officeDocument/2006/relationships/hyperlink" Target="https://ra.co/promoters/74984" TargetMode="External"/><Relationship Id="rId704" Type="http://schemas.openxmlformats.org/officeDocument/2006/relationships/hyperlink" Target="https://www.instagram.com/barbarellasdiscotheque" TargetMode="External"/><Relationship Id="rId703" Type="http://schemas.openxmlformats.org/officeDocument/2006/relationships/hyperlink" Target="https://www.linkedin.com/in/marin-miso" TargetMode="External"/><Relationship Id="rId702" Type="http://schemas.openxmlformats.org/officeDocument/2006/relationships/hyperlink" Target="https://www.instagram.com/controlsp" TargetMode="External"/><Relationship Id="rId1770" Type="http://schemas.openxmlformats.org/officeDocument/2006/relationships/hyperlink" Target="mailto:info@arma17.ru" TargetMode="External"/><Relationship Id="rId1771" Type="http://schemas.openxmlformats.org/officeDocument/2006/relationships/hyperlink" Target="https://www.instagram.com/euphoriafestsa/" TargetMode="External"/><Relationship Id="rId1772" Type="http://schemas.openxmlformats.org/officeDocument/2006/relationships/hyperlink" Target="mailto:brent@driftomtedansen.nl" TargetMode="External"/><Relationship Id="rId1773" Type="http://schemas.openxmlformats.org/officeDocument/2006/relationships/hyperlink" Target="https://www.instagram.com/driftomtedansen" TargetMode="External"/><Relationship Id="rId73" Type="http://schemas.openxmlformats.org/officeDocument/2006/relationships/hyperlink" Target="https://www.instagram.com/osloworld/?hl=en" TargetMode="External"/><Relationship Id="rId1763" Type="http://schemas.openxmlformats.org/officeDocument/2006/relationships/hyperlink" Target="https://instagram.com/yosissyberlin" TargetMode="External"/><Relationship Id="rId72" Type="http://schemas.openxmlformats.org/officeDocument/2006/relationships/hyperlink" Target="https://www.linkedin.com/in/mira-berggrav-refsum-5b5830175/?originalSubdomain=no" TargetMode="External"/><Relationship Id="rId1764" Type="http://schemas.openxmlformats.org/officeDocument/2006/relationships/hyperlink" Target="https://instagram.com/zamna.music" TargetMode="External"/><Relationship Id="rId75" Type="http://schemas.openxmlformats.org/officeDocument/2006/relationships/hyperlink" Target="https://www.instagram.com/openairfly/" TargetMode="External"/><Relationship Id="rId1765" Type="http://schemas.openxmlformats.org/officeDocument/2006/relationships/hyperlink" Target="https://instagram.com/xxxperiencebr" TargetMode="External"/><Relationship Id="rId74" Type="http://schemas.openxmlformats.org/officeDocument/2006/relationships/hyperlink" Target="https://www.linkedin.com/company/watchtower-live" TargetMode="External"/><Relationship Id="rId1766" Type="http://schemas.openxmlformats.org/officeDocument/2006/relationships/hyperlink" Target="http://seb@fold.london/" TargetMode="External"/><Relationship Id="rId77" Type="http://schemas.openxmlformats.org/officeDocument/2006/relationships/hyperlink" Target="https://www.linkedin.com/in/abi-wightman-331987125/?originalSubdomain=uk" TargetMode="External"/><Relationship Id="rId1767" Type="http://schemas.openxmlformats.org/officeDocument/2006/relationships/hyperlink" Target="https://www.instagram.com/fold.ldn" TargetMode="External"/><Relationship Id="rId76" Type="http://schemas.openxmlformats.org/officeDocument/2006/relationships/hyperlink" Target="https://www.linkedin.com/in/aaron-weinbaum-676906132/" TargetMode="External"/><Relationship Id="rId1768" Type="http://schemas.openxmlformats.org/officeDocument/2006/relationships/hyperlink" Target="mailto:hello@gameoveribiza.com" TargetMode="External"/><Relationship Id="rId79" Type="http://schemas.openxmlformats.org/officeDocument/2006/relationships/hyperlink" Target="https://www.instagram.com/killekill_berli" TargetMode="External"/><Relationship Id="rId1769" Type="http://schemas.openxmlformats.org/officeDocument/2006/relationships/hyperlink" Target="mailto:info@arma17.ru" TargetMode="External"/><Relationship Id="rId78" Type="http://schemas.openxmlformats.org/officeDocument/2006/relationships/hyperlink" Target="https://www.linkedin.com/in/absa-seck/?originalSubdomain=de" TargetMode="External"/><Relationship Id="rId71" Type="http://schemas.openxmlformats.org/officeDocument/2006/relationships/hyperlink" Target="https://www.linkedin.com/showcase/bilbao-bbk-live/" TargetMode="External"/><Relationship Id="rId70" Type="http://schemas.openxmlformats.org/officeDocument/2006/relationships/hyperlink" Target="https://bilbaobbklive.com/en/" TargetMode="External"/><Relationship Id="rId1760" Type="http://schemas.openxmlformats.org/officeDocument/2006/relationships/hyperlink" Target="mailto:info@lpslyon.fr" TargetMode="External"/><Relationship Id="rId1761" Type="http://schemas.openxmlformats.org/officeDocument/2006/relationships/hyperlink" Target="https://instagram.com/analogroom" TargetMode="External"/><Relationship Id="rId1762" Type="http://schemas.openxmlformats.org/officeDocument/2006/relationships/hyperlink" Target="https://instagram.com/yosissyberlin" TargetMode="External"/><Relationship Id="rId62" Type="http://schemas.openxmlformats.org/officeDocument/2006/relationships/hyperlink" Target="https://www.instagram.com/liveartproductora/" TargetMode="External"/><Relationship Id="rId1312" Type="http://schemas.openxmlformats.org/officeDocument/2006/relationships/hyperlink" Target="https://www.instagram.com/minimalism_ldn/" TargetMode="External"/><Relationship Id="rId1796" Type="http://schemas.openxmlformats.org/officeDocument/2006/relationships/hyperlink" Target="mailto:contact@dgtl.co.in" TargetMode="External"/><Relationship Id="rId61" Type="http://schemas.openxmlformats.org/officeDocument/2006/relationships/hyperlink" Target="https://www.instagram.com/makingtimeisrad/" TargetMode="External"/><Relationship Id="rId1313" Type="http://schemas.openxmlformats.org/officeDocument/2006/relationships/hyperlink" Target="https://www.instagram.com/melodicdublin/" TargetMode="External"/><Relationship Id="rId1797" Type="http://schemas.openxmlformats.org/officeDocument/2006/relationships/hyperlink" Target="https://instagram.com/contacttokyo" TargetMode="External"/><Relationship Id="rId64" Type="http://schemas.openxmlformats.org/officeDocument/2006/relationships/hyperlink" Target="https://www.linkedin.com/company/beyond-the-valley/?originalSubdomain=uk" TargetMode="External"/><Relationship Id="rId1314" Type="http://schemas.openxmlformats.org/officeDocument/2006/relationships/hyperlink" Target="https://www.instagram.com/memoryboxparty/" TargetMode="External"/><Relationship Id="rId1798" Type="http://schemas.openxmlformats.org/officeDocument/2006/relationships/hyperlink" Target="mailto:info@barromantica.com" TargetMode="External"/><Relationship Id="rId63" Type="http://schemas.openxmlformats.org/officeDocument/2006/relationships/hyperlink" Target="https://www.instagram.com/crobarclub/" TargetMode="External"/><Relationship Id="rId1315" Type="http://schemas.openxmlformats.org/officeDocument/2006/relationships/hyperlink" Target="https://www.instagram.com/microclubchannel" TargetMode="External"/><Relationship Id="rId1799" Type="http://schemas.openxmlformats.org/officeDocument/2006/relationships/hyperlink" Target="https://instagram.com/barromanticamelbourne" TargetMode="External"/><Relationship Id="rId66" Type="http://schemas.openxmlformats.org/officeDocument/2006/relationships/hyperlink" Target="mailto:mizar@stefanonoferini.it" TargetMode="External"/><Relationship Id="rId1316" Type="http://schemas.openxmlformats.org/officeDocument/2006/relationships/hyperlink" Target="https://www.instagram.com/mojo_club/" TargetMode="External"/><Relationship Id="rId65" Type="http://schemas.openxmlformats.org/officeDocument/2006/relationships/hyperlink" Target="https://www.linkedin.com/company/deeperfect/" TargetMode="External"/><Relationship Id="rId1317" Type="http://schemas.openxmlformats.org/officeDocument/2006/relationships/hyperlink" Target="https://www.instagram.com/mongolfierelibere/" TargetMode="External"/><Relationship Id="rId68" Type="http://schemas.openxmlformats.org/officeDocument/2006/relationships/hyperlink" Target="https://www.instagram.com/ekko.nl/?hl=en" TargetMode="External"/><Relationship Id="rId1318" Type="http://schemas.openxmlformats.org/officeDocument/2006/relationships/hyperlink" Target="https://www.instagram.com/mutateevents/" TargetMode="External"/><Relationship Id="rId67" Type="http://schemas.openxmlformats.org/officeDocument/2006/relationships/hyperlink" Target="https://www.linkedin.com/company/ekko/people/" TargetMode="External"/><Relationship Id="rId1319" Type="http://schemas.openxmlformats.org/officeDocument/2006/relationships/hyperlink" Target="https://www.instagram.com/losninosparty/" TargetMode="External"/><Relationship Id="rId729" Type="http://schemas.openxmlformats.org/officeDocument/2006/relationships/hyperlink" Target="https://www.linkedin.com/in/matshofman/?original_referer=https%3A%2F%2Fuk%2Esearch%2Eyahoo%2Ecom%2F&amp;originalSubdomain=nl" TargetMode="External"/><Relationship Id="rId728" Type="http://schemas.openxmlformats.org/officeDocument/2006/relationships/hyperlink" Target="https://www.instagram.com/matrix.club.berlin/" TargetMode="External"/><Relationship Id="rId60" Type="http://schemas.openxmlformats.org/officeDocument/2006/relationships/hyperlink" Target="https://www.instagram.com/davep_makingtime/" TargetMode="External"/><Relationship Id="rId723" Type="http://schemas.openxmlformats.org/officeDocument/2006/relationships/hyperlink" Target="https://instagram.com/baalsaalhamburg" TargetMode="External"/><Relationship Id="rId722" Type="http://schemas.openxmlformats.org/officeDocument/2006/relationships/hyperlink" Target="mailto:info@baalsaal.com" TargetMode="External"/><Relationship Id="rId721" Type="http://schemas.openxmlformats.org/officeDocument/2006/relationships/hyperlink" Target="https://www.linkedin.com/in/mathias-kaden" TargetMode="External"/><Relationship Id="rId720" Type="http://schemas.openxmlformats.org/officeDocument/2006/relationships/hyperlink" Target="https://www.instagram.com/ilesoniq/?hl=en" TargetMode="External"/><Relationship Id="rId727" Type="http://schemas.openxmlformats.org/officeDocument/2006/relationships/hyperlink" Target="https://www.linkedin.com/in/matrix-club-berlin-booking-3a96bb192/" TargetMode="External"/><Relationship Id="rId726" Type="http://schemas.openxmlformats.org/officeDocument/2006/relationships/hyperlink" Target="https://www.instagram.com/montreuxjazzfestival" TargetMode="External"/><Relationship Id="rId725" Type="http://schemas.openxmlformats.org/officeDocument/2006/relationships/hyperlink" Target="mailto:info@mjf.ch" TargetMode="External"/><Relationship Id="rId724" Type="http://schemas.openxmlformats.org/officeDocument/2006/relationships/hyperlink" Target="https://www.linkedin.com/in/mathieujaton/" TargetMode="External"/><Relationship Id="rId69" Type="http://schemas.openxmlformats.org/officeDocument/2006/relationships/hyperlink" Target="https://www.linkedin.com/company/electric-brixton/?originalSubdomain=uk" TargetMode="External"/><Relationship Id="rId1790" Type="http://schemas.openxmlformats.org/officeDocument/2006/relationships/hyperlink" Target="https://www.instagram.com/zeezoutfestival" TargetMode="External"/><Relationship Id="rId1791" Type="http://schemas.openxmlformats.org/officeDocument/2006/relationships/hyperlink" Target="https://www.instagram.com/womb_tokyo/?hl=en" TargetMode="External"/><Relationship Id="rId1792" Type="http://schemas.openxmlformats.org/officeDocument/2006/relationships/hyperlink" Target="https://instagram.com/bankkara.discord" TargetMode="External"/><Relationship Id="rId1793" Type="http://schemas.openxmlformats.org/officeDocument/2006/relationships/hyperlink" Target="mailto:info@womb.co.jp" TargetMode="External"/><Relationship Id="rId1310" Type="http://schemas.openxmlformats.org/officeDocument/2006/relationships/hyperlink" Target="https://www.instagram.com/manifestvienna/?hl=en" TargetMode="External"/><Relationship Id="rId1794" Type="http://schemas.openxmlformats.org/officeDocument/2006/relationships/hyperlink" Target="mailto:whatyouwant@thugshopsg.com" TargetMode="External"/><Relationship Id="rId1311" Type="http://schemas.openxmlformats.org/officeDocument/2006/relationships/hyperlink" Target="https://www.instagram.com/mdk.events/" TargetMode="External"/><Relationship Id="rId1795" Type="http://schemas.openxmlformats.org/officeDocument/2006/relationships/hyperlink" Target="mailto:contact@dgtl.co.in" TargetMode="External"/><Relationship Id="rId51" Type="http://schemas.openxmlformats.org/officeDocument/2006/relationships/hyperlink" Target="https://www.facebook.com/nicola.septem/" TargetMode="External"/><Relationship Id="rId1301" Type="http://schemas.openxmlformats.org/officeDocument/2006/relationships/hyperlink" Target="http://www.instagram.com/lafeutrine" TargetMode="External"/><Relationship Id="rId1785" Type="http://schemas.openxmlformats.org/officeDocument/2006/relationships/hyperlink" Target="https://www.instagram.com/livescapeevents/" TargetMode="External"/><Relationship Id="rId50" Type="http://schemas.openxmlformats.org/officeDocument/2006/relationships/hyperlink" Target="https://www.instagram.com/freeyourfunk" TargetMode="External"/><Relationship Id="rId1302" Type="http://schemas.openxmlformats.org/officeDocument/2006/relationships/hyperlink" Target="https://www.instagram.com/lavalavauk/" TargetMode="External"/><Relationship Id="rId1786" Type="http://schemas.openxmlformats.org/officeDocument/2006/relationships/hyperlink" Target="https://www.instagram.com/paradiseislandfestival/" TargetMode="External"/><Relationship Id="rId53" Type="http://schemas.openxmlformats.org/officeDocument/2006/relationships/hyperlink" Target="https://www.instagram.com/ady_zoo/" TargetMode="External"/><Relationship Id="rId1303" Type="http://schemas.openxmlformats.org/officeDocument/2006/relationships/hyperlink" Target="https://www.instagram.com/leben_sound/" TargetMode="External"/><Relationship Id="rId1787" Type="http://schemas.openxmlformats.org/officeDocument/2006/relationships/hyperlink" Target="https://www.instagram.com/circus_osaka/" TargetMode="External"/><Relationship Id="rId52" Type="http://schemas.openxmlformats.org/officeDocument/2006/relationships/hyperlink" Target="https://instagram.com/worldclubdome" TargetMode="External"/><Relationship Id="rId1304" Type="http://schemas.openxmlformats.org/officeDocument/2006/relationships/hyperlink" Target="https://www.instagram.com/libertine_shop_berlin" TargetMode="External"/><Relationship Id="rId1788" Type="http://schemas.openxmlformats.org/officeDocument/2006/relationships/hyperlink" Target="https://www.instagram.com/p/DDclIfzoUrQ/?hl=en&amp;img_index=1" TargetMode="External"/><Relationship Id="rId55" Type="http://schemas.openxmlformats.org/officeDocument/2006/relationships/hyperlink" Target="https://www.instagram.com/alexandertechnique/" TargetMode="External"/><Relationship Id="rId1305" Type="http://schemas.openxmlformats.org/officeDocument/2006/relationships/hyperlink" Target="https://www.instagram.com/lolifeuk/" TargetMode="External"/><Relationship Id="rId1789" Type="http://schemas.openxmlformats.org/officeDocument/2006/relationships/hyperlink" Target="https://www.instagram.com/zamnatulum" TargetMode="External"/><Relationship Id="rId54" Type="http://schemas.openxmlformats.org/officeDocument/2006/relationships/hyperlink" Target="https://www.instagram.com/thezooproject/?hl=en" TargetMode="External"/><Relationship Id="rId1306" Type="http://schemas.openxmlformats.org/officeDocument/2006/relationships/hyperlink" Target="https://www.instagram.com/loose.fit/" TargetMode="External"/><Relationship Id="rId57" Type="http://schemas.openxmlformats.org/officeDocument/2006/relationships/hyperlink" Target="https://www.instagram.com/danny_fiedler_fmr/reels/" TargetMode="External"/><Relationship Id="rId1307" Type="http://schemas.openxmlformats.org/officeDocument/2006/relationships/hyperlink" Target="https://www.instagram.com/lost_sheep_events/" TargetMode="External"/><Relationship Id="rId56" Type="http://schemas.openxmlformats.org/officeDocument/2006/relationships/hyperlink" Target="https://www.instagram.com/alexandertechnique/" TargetMode="External"/><Relationship Id="rId1308" Type="http://schemas.openxmlformats.org/officeDocument/2006/relationships/hyperlink" Target="https://www.instagram.com/lunardiskorecords/" TargetMode="External"/><Relationship Id="rId1309" Type="http://schemas.openxmlformats.org/officeDocument/2006/relationships/hyperlink" Target="https://www.instagram.com/deep_space_helsinki/?hl=en" TargetMode="External"/><Relationship Id="rId719" Type="http://schemas.openxmlformats.org/officeDocument/2006/relationships/hyperlink" Target="https://www.linkedin.com/in/martine-peters-06a59010/" TargetMode="External"/><Relationship Id="rId718" Type="http://schemas.openxmlformats.org/officeDocument/2006/relationships/hyperlink" Target="https://www.instagram.com/analogbcn" TargetMode="External"/><Relationship Id="rId717" Type="http://schemas.openxmlformats.org/officeDocument/2006/relationships/hyperlink" Target="https://www.linkedin.com/in/marta-perez-bcn" TargetMode="External"/><Relationship Id="rId712" Type="http://schemas.openxmlformats.org/officeDocument/2006/relationships/hyperlink" Target="https://www.instagram.com/loftclub_lu" TargetMode="External"/><Relationship Id="rId711" Type="http://schemas.openxmlformats.org/officeDocument/2006/relationships/hyperlink" Target="https://www.linkedin.com/in/markus-schneider-loft" TargetMode="External"/><Relationship Id="rId710" Type="http://schemas.openxmlformats.org/officeDocument/2006/relationships/hyperlink" Target="https://www.instagram.com/boogalooclub" TargetMode="External"/><Relationship Id="rId716" Type="http://schemas.openxmlformats.org/officeDocument/2006/relationships/hyperlink" Target="https://www.instagram.com/karmaclubwarsaw" TargetMode="External"/><Relationship Id="rId715" Type="http://schemas.openxmlformats.org/officeDocument/2006/relationships/hyperlink" Target="https://www.linkedin.com/in/marta-kowalska-warsaw" TargetMode="External"/><Relationship Id="rId714" Type="http://schemas.openxmlformats.org/officeDocument/2006/relationships/hyperlink" Target="https://www.instagram.com/lovelandnl/?hl=en" TargetMode="External"/><Relationship Id="rId713" Type="http://schemas.openxmlformats.org/officeDocument/2006/relationships/hyperlink" Target="https://www.linkedin.com/in/marnix-bal-b9b1a01a/" TargetMode="External"/><Relationship Id="rId59" Type="http://schemas.openxmlformats.org/officeDocument/2006/relationships/hyperlink" Target="https://instagram.com/wurzelfestival" TargetMode="External"/><Relationship Id="rId58" Type="http://schemas.openxmlformats.org/officeDocument/2006/relationships/hyperlink" Target="mailto:booking@wurzelfestival.de" TargetMode="External"/><Relationship Id="rId1780" Type="http://schemas.openxmlformats.org/officeDocument/2006/relationships/hyperlink" Target="https://dwpfest.com/" TargetMode="External"/><Relationship Id="rId1781" Type="http://schemas.openxmlformats.org/officeDocument/2006/relationships/hyperlink" Target="https://www.instagram.com/dreambeachfest/?hl=en" TargetMode="External"/><Relationship Id="rId1782" Type="http://schemas.openxmlformats.org/officeDocument/2006/relationships/hyperlink" Target="https://www.instagram.com/circus_osaka/" TargetMode="External"/><Relationship Id="rId1783" Type="http://schemas.openxmlformats.org/officeDocument/2006/relationships/hyperlink" Target="https://www.instagram.com/elevatorshanghai/" TargetMode="External"/><Relationship Id="rId1300" Type="http://schemas.openxmlformats.org/officeDocument/2006/relationships/hyperlink" Target="https://www.instagram.com/lacombriccolaeventi/" TargetMode="External"/><Relationship Id="rId1784" Type="http://schemas.openxmlformats.org/officeDocument/2006/relationships/hyperlink" Target="https://www.instagram.com/bbcb_seoul/" TargetMode="External"/><Relationship Id="rId2269" Type="http://schemas.openxmlformats.org/officeDocument/2006/relationships/hyperlink" Target="https://instagram.com/honchopgh" TargetMode="External"/><Relationship Id="rId349" Type="http://schemas.openxmlformats.org/officeDocument/2006/relationships/hyperlink" Target="https://www.linkedin.com/in/danielzachodni/?original_referer=https%3A%2F%2Fuk%2Esearch%2Eyahoo%2Ecom%2F&amp;originalSubdomain=pl" TargetMode="External"/><Relationship Id="rId348" Type="http://schemas.openxmlformats.org/officeDocument/2006/relationships/hyperlink" Target="https://www.instagram.com/seayou_festival/?hl=en" TargetMode="External"/><Relationship Id="rId347" Type="http://schemas.openxmlformats.org/officeDocument/2006/relationships/hyperlink" Target="https://www.linkedin.com/in/danielschmidt-sy/?locale=en_US" TargetMode="External"/><Relationship Id="rId346" Type="http://schemas.openxmlformats.org/officeDocument/2006/relationships/hyperlink" Target="https://www.instagram.com/climaxinstitutes" TargetMode="External"/><Relationship Id="rId2260" Type="http://schemas.openxmlformats.org/officeDocument/2006/relationships/hyperlink" Target="https://instagram.com/xibalbafestival" TargetMode="External"/><Relationship Id="rId341" Type="http://schemas.openxmlformats.org/officeDocument/2006/relationships/hyperlink" Target="https://freakydeaky.com/" TargetMode="External"/><Relationship Id="rId2261" Type="http://schemas.openxmlformats.org/officeDocument/2006/relationships/hyperlink" Target="https://instagram.com/apparitionsfestival" TargetMode="External"/><Relationship Id="rId340" Type="http://schemas.openxmlformats.org/officeDocument/2006/relationships/hyperlink" Target="https://www.instagram.com/onelovefestival/?hl=en" TargetMode="External"/><Relationship Id="rId2262" Type="http://schemas.openxmlformats.org/officeDocument/2006/relationships/hyperlink" Target="mailto:audionikltd@gmail.com" TargetMode="External"/><Relationship Id="rId2263" Type="http://schemas.openxmlformats.org/officeDocument/2006/relationships/hyperlink" Target="https://instagram.com/audionikoficial" TargetMode="External"/><Relationship Id="rId2264" Type="http://schemas.openxmlformats.org/officeDocument/2006/relationships/hyperlink" Target="mailto:contacto@ocesa.mx" TargetMode="External"/><Relationship Id="rId345" Type="http://schemas.openxmlformats.org/officeDocument/2006/relationships/hyperlink" Target="https://www.linkedin.com/in/daniel-ciupe" TargetMode="External"/><Relationship Id="rId2265" Type="http://schemas.openxmlformats.org/officeDocument/2006/relationships/hyperlink" Target="https://instagram.com/coronacapital" TargetMode="External"/><Relationship Id="rId344" Type="http://schemas.openxmlformats.org/officeDocument/2006/relationships/hyperlink" Target="https://www.linkedin.com/in/daniel-anderson-26940a18b/" TargetMode="External"/><Relationship Id="rId2266" Type="http://schemas.openxmlformats.org/officeDocument/2006/relationships/hyperlink" Target="mailto:info@codatoronto.com" TargetMode="External"/><Relationship Id="rId343" Type="http://schemas.openxmlformats.org/officeDocument/2006/relationships/hyperlink" Target="https://www.linkedin.com/in/danicasarano/?originalSubdomain=es" TargetMode="External"/><Relationship Id="rId2267" Type="http://schemas.openxmlformats.org/officeDocument/2006/relationships/hyperlink" Target="https://instagram.com/codatoronto" TargetMode="External"/><Relationship Id="rId342" Type="http://schemas.openxmlformats.org/officeDocument/2006/relationships/hyperlink" Target="https://www.instagram.com/freakydeaky.it/?hl=en" TargetMode="External"/><Relationship Id="rId2268" Type="http://schemas.openxmlformats.org/officeDocument/2006/relationships/hyperlink" Target="https://instagram.com/commonground.sf" TargetMode="External"/><Relationship Id="rId2258" Type="http://schemas.openxmlformats.org/officeDocument/2006/relationships/hyperlink" Target="mailto:info@audiosf.com" TargetMode="External"/><Relationship Id="rId2259" Type="http://schemas.openxmlformats.org/officeDocument/2006/relationships/hyperlink" Target="https://instagram.com/audiosf" TargetMode="External"/><Relationship Id="rId338" Type="http://schemas.openxmlformats.org/officeDocument/2006/relationships/hyperlink" Target="https://www.instagram.com/onelovefestival/?hl=en" TargetMode="External"/><Relationship Id="rId337" Type="http://schemas.openxmlformats.org/officeDocument/2006/relationships/hyperlink" Target="https://www.linkedin.com/in/dan-perrin-b2983435/" TargetMode="External"/><Relationship Id="rId336" Type="http://schemas.openxmlformats.org/officeDocument/2006/relationships/hyperlink" Target="https://www.linkedin.com/in/dan-perrin-b2983435/" TargetMode="External"/><Relationship Id="rId335" Type="http://schemas.openxmlformats.org/officeDocument/2006/relationships/hyperlink" Target="https://www.instagram.com/chapeaucz/?hl=en" TargetMode="External"/><Relationship Id="rId339" Type="http://schemas.openxmlformats.org/officeDocument/2006/relationships/hyperlink" Target="https://www.linkedin.com/in/dan-wiltshire-9a0515102/?originalSubdomain=uk" TargetMode="External"/><Relationship Id="rId330" Type="http://schemas.openxmlformats.org/officeDocument/2006/relationships/hyperlink" Target="https://www.instagram.com/lifeisbeautiful/" TargetMode="External"/><Relationship Id="rId2250" Type="http://schemas.openxmlformats.org/officeDocument/2006/relationships/hyperlink" Target="mailto:info@basementmiami.com" TargetMode="External"/><Relationship Id="rId2251" Type="http://schemas.openxmlformats.org/officeDocument/2006/relationships/hyperlink" Target="https://instagram.com/basementmiami" TargetMode="External"/><Relationship Id="rId2252" Type="http://schemas.openxmlformats.org/officeDocument/2006/relationships/hyperlink" Target="mailto:info@balenblanc.com" TargetMode="External"/><Relationship Id="rId2253" Type="http://schemas.openxmlformats.org/officeDocument/2006/relationships/hyperlink" Target="https://instagram.com/balenblanc" TargetMode="External"/><Relationship Id="rId334" Type="http://schemas.openxmlformats.org/officeDocument/2006/relationships/hyperlink" Target="https://www.linkedin.com/in/dan-merta/" TargetMode="External"/><Relationship Id="rId2254" Type="http://schemas.openxmlformats.org/officeDocument/2006/relationships/hyperlink" Target="mailto:info@basicnyc.com" TargetMode="External"/><Relationship Id="rId333" Type="http://schemas.openxmlformats.org/officeDocument/2006/relationships/hyperlink" Target="https://www.linkedin.com/in/cynthia-poncin-68336665/?originalSubdomain=fr" TargetMode="External"/><Relationship Id="rId2255" Type="http://schemas.openxmlformats.org/officeDocument/2006/relationships/hyperlink" Target="https://instagram.com/basicnyc" TargetMode="External"/><Relationship Id="rId332" Type="http://schemas.openxmlformats.org/officeDocument/2006/relationships/hyperlink" Target="https://www.instagram.com/minimalbarcluj" TargetMode="External"/><Relationship Id="rId2256" Type="http://schemas.openxmlformats.org/officeDocument/2006/relationships/hyperlink" Target="mailto:contact@bakomusic.com" TargetMode="External"/><Relationship Id="rId331" Type="http://schemas.openxmlformats.org/officeDocument/2006/relationships/hyperlink" Target="https://www.linkedin.com/in/cristina-moldovan-cluj" TargetMode="External"/><Relationship Id="rId2257" Type="http://schemas.openxmlformats.org/officeDocument/2006/relationships/hyperlink" Target="https://instagram.com/bakomusic" TargetMode="External"/><Relationship Id="rId370" Type="http://schemas.openxmlformats.org/officeDocument/2006/relationships/hyperlink" Target="https://www.instagram.com/hidden_agenda/?hl=en" TargetMode="External"/><Relationship Id="rId369" Type="http://schemas.openxmlformats.org/officeDocument/2006/relationships/hyperlink" Target="https://www.linkedin.com/in/david-parle-76867092/?originalSubdomain=ie" TargetMode="External"/><Relationship Id="rId368" Type="http://schemas.openxmlformats.org/officeDocument/2006/relationships/hyperlink" Target="https://www.instagram.com/labyrinthevents/" TargetMode="External"/><Relationship Id="rId2280" Type="http://schemas.openxmlformats.org/officeDocument/2006/relationships/hyperlink" Target="https://www.instagram.com/cancunmusicweek/?hl=en-gb" TargetMode="External"/><Relationship Id="rId2281" Type="http://schemas.openxmlformats.org/officeDocument/2006/relationships/hyperlink" Target="https://www.instagram.com/hive_club/?hl=en" TargetMode="External"/><Relationship Id="rId2282" Type="http://schemas.openxmlformats.org/officeDocument/2006/relationships/hyperlink" Target="https://www.instagram.com/keyproducciones" TargetMode="External"/><Relationship Id="rId363" Type="http://schemas.openxmlformats.org/officeDocument/2006/relationships/hyperlink" Target="mailto:david.arias@xtrarradio.com" TargetMode="External"/><Relationship Id="rId2283" Type="http://schemas.openxmlformats.org/officeDocument/2006/relationships/hyperlink" Target="https://ra.co/promoters/29756" TargetMode="External"/><Relationship Id="rId362" Type="http://schemas.openxmlformats.org/officeDocument/2006/relationships/hyperlink" Target="https://www.linkedin.com/in/david-arias-l%C3%B3pez-4b900417/" TargetMode="External"/><Relationship Id="rId2284" Type="http://schemas.openxmlformats.org/officeDocument/2006/relationships/hyperlink" Target="https://ra.co/events/1532383?returnUrl=%2Fclubs%2F144798" TargetMode="External"/><Relationship Id="rId361" Type="http://schemas.openxmlformats.org/officeDocument/2006/relationships/hyperlink" Target="https://www.linkedin.com/in/dave-beer-7a33961a/" TargetMode="External"/><Relationship Id="rId2285" Type="http://schemas.openxmlformats.org/officeDocument/2006/relationships/hyperlink" Target="https://www.instagram.com/beyondwlandmty/?hl=en" TargetMode="External"/><Relationship Id="rId360" Type="http://schemas.openxmlformats.org/officeDocument/2006/relationships/hyperlink" Target="https://instagram.com/backtobasicsleeds" TargetMode="External"/><Relationship Id="rId2286" Type="http://schemas.openxmlformats.org/officeDocument/2006/relationships/hyperlink" Target="https://www.instagram.com/ultramexicocity/?hl=en" TargetMode="External"/><Relationship Id="rId367" Type="http://schemas.openxmlformats.org/officeDocument/2006/relationships/hyperlink" Target="https://www.linkedin.com/in/david-gorez-9a279584/?originalSubdomain=be" TargetMode="External"/><Relationship Id="rId2287" Type="http://schemas.openxmlformats.org/officeDocument/2006/relationships/hyperlink" Target="https://www.instagram.com/unknownfestival" TargetMode="External"/><Relationship Id="rId366" Type="http://schemas.openxmlformats.org/officeDocument/2006/relationships/hyperlink" Target="https://www.instagram.com/feelfestival" TargetMode="External"/><Relationship Id="rId2288" Type="http://schemas.openxmlformats.org/officeDocument/2006/relationships/hyperlink" Target="https://www.instagram.com/ultramexicocity/?hl=en" TargetMode="External"/><Relationship Id="rId365" Type="http://schemas.openxmlformats.org/officeDocument/2006/relationships/hyperlink" Target="https://www.linkedin.com/in/david-boldt-547a7316b/" TargetMode="External"/><Relationship Id="rId2289" Type="http://schemas.openxmlformats.org/officeDocument/2006/relationships/hyperlink" Target="https://www.instagram.com/donotsit/" TargetMode="External"/><Relationship Id="rId364" Type="http://schemas.openxmlformats.org/officeDocument/2006/relationships/hyperlink" Target="https://instagram.com/artenoufestival" TargetMode="External"/><Relationship Id="rId95" Type="http://schemas.openxmlformats.org/officeDocument/2006/relationships/hyperlink" Target="https://www.linkedin.com/in/ailsa-cavers/?originalSubdomain=be" TargetMode="External"/><Relationship Id="rId94" Type="http://schemas.openxmlformats.org/officeDocument/2006/relationships/hyperlink" Target="https://www.instagram.com/lacheetahclub/?hl=en" TargetMode="External"/><Relationship Id="rId97" Type="http://schemas.openxmlformats.org/officeDocument/2006/relationships/hyperlink" Target="https://instagram.com/basicmoves" TargetMode="External"/><Relationship Id="rId96" Type="http://schemas.openxmlformats.org/officeDocument/2006/relationships/hyperlink" Target="mailto:info@basicmoves.be" TargetMode="External"/><Relationship Id="rId99" Type="http://schemas.openxmlformats.org/officeDocument/2006/relationships/hyperlink" Target="https://www.linkedin.com/in/alainmongeau/" TargetMode="External"/><Relationship Id="rId98" Type="http://schemas.openxmlformats.org/officeDocument/2006/relationships/hyperlink" Target="https://www.instagram.com/clubmidnighttokyo" TargetMode="External"/><Relationship Id="rId91" Type="http://schemas.openxmlformats.org/officeDocument/2006/relationships/hyperlink" Target="https://www.linkedin.com/in/adriendedumast/?originalSubdomain=fr" TargetMode="External"/><Relationship Id="rId90" Type="http://schemas.openxmlformats.org/officeDocument/2006/relationships/hyperlink" Target="https://www.linkedin.com/in/adrienassadian/" TargetMode="External"/><Relationship Id="rId93" Type="http://schemas.openxmlformats.org/officeDocument/2006/relationships/hyperlink" Target="https://www.linkedin.com/in/afshin-assadian-djoon/?originalSubdomain=fr" TargetMode="External"/><Relationship Id="rId92" Type="http://schemas.openxmlformats.org/officeDocument/2006/relationships/hyperlink" Target="https://www.instagram.com/demain.kollectiv/" TargetMode="External"/><Relationship Id="rId359" Type="http://schemas.openxmlformats.org/officeDocument/2006/relationships/hyperlink" Target="mailto:info@backtobasics.co.uk" TargetMode="External"/><Relationship Id="rId358" Type="http://schemas.openxmlformats.org/officeDocument/2006/relationships/hyperlink" Target="https://www.linkedin.com/in/dave-beer-0b3b5122" TargetMode="External"/><Relationship Id="rId357" Type="http://schemas.openxmlformats.org/officeDocument/2006/relationships/hyperlink" Target="https://www.instagram.com/subclub87/" TargetMode="External"/><Relationship Id="rId2270" Type="http://schemas.openxmlformats.org/officeDocument/2006/relationships/hyperlink" Target="mailto:info@bahreinba.com" TargetMode="External"/><Relationship Id="rId2271" Type="http://schemas.openxmlformats.org/officeDocument/2006/relationships/hyperlink" Target="https://instagram.com/bahreinba" TargetMode="External"/><Relationship Id="rId352" Type="http://schemas.openxmlformats.org/officeDocument/2006/relationships/hyperlink" Target="https://www.linkedin.com/in/danny-whittle-04b01585/" TargetMode="External"/><Relationship Id="rId2272" Type="http://schemas.openxmlformats.org/officeDocument/2006/relationships/hyperlink" Target="https://www.instagram.com/thebpmfestival/" TargetMode="External"/><Relationship Id="rId351" Type="http://schemas.openxmlformats.org/officeDocument/2006/relationships/hyperlink" Target="https://www.instagram.com/_krankbrother_/" TargetMode="External"/><Relationship Id="rId2273" Type="http://schemas.openxmlformats.org/officeDocument/2006/relationships/hyperlink" Target="https://www.coronacapital.com.mx/" TargetMode="External"/><Relationship Id="rId350" Type="http://schemas.openxmlformats.org/officeDocument/2006/relationships/hyperlink" Target="https://www.linkedin.com/in/danny-clancy-125539182/?originalSubdomain=uk" TargetMode="External"/><Relationship Id="rId2274" Type="http://schemas.openxmlformats.org/officeDocument/2006/relationships/hyperlink" Target="https://www.creamfields.ar/" TargetMode="External"/><Relationship Id="rId2275" Type="http://schemas.openxmlformats.org/officeDocument/2006/relationships/hyperlink" Target="https://omniamedia.co.uk/" TargetMode="External"/><Relationship Id="rId356" Type="http://schemas.openxmlformats.org/officeDocument/2006/relationships/hyperlink" Target="https://www.linkedin.com/in/darren-quail-52111727/?originalSubdomain=uk" TargetMode="External"/><Relationship Id="rId2276" Type="http://schemas.openxmlformats.org/officeDocument/2006/relationships/hyperlink" Target="https://www.instagram.com/baumbogota/" TargetMode="External"/><Relationship Id="rId355" Type="http://schemas.openxmlformats.org/officeDocument/2006/relationships/hyperlink" Target="https://www.linkedin.com/in/dansons-paris-60633aaa/?original_referer=https%3A%2F%2Fuk%2Esearch%2Eyahoo%2Ecom%2F&amp;originalSubdomain=fr" TargetMode="External"/><Relationship Id="rId2277" Type="http://schemas.openxmlformats.org/officeDocument/2006/relationships/hyperlink" Target="https://www.instagram.com/apparitionsfest/?hl=en" TargetMode="External"/><Relationship Id="rId354" Type="http://schemas.openxmlformats.org/officeDocument/2006/relationships/hyperlink" Target="https://www.instagram.com/jaguarshoes" TargetMode="External"/><Relationship Id="rId2278" Type="http://schemas.openxmlformats.org/officeDocument/2006/relationships/hyperlink" Target="https://www.instagram.com/cancunmusicweek/?hl=en-gb" TargetMode="External"/><Relationship Id="rId353" Type="http://schemas.openxmlformats.org/officeDocument/2006/relationships/hyperlink" Target="https://www.linkedin.com/in/dannyclancy" TargetMode="External"/><Relationship Id="rId2279" Type="http://schemas.openxmlformats.org/officeDocument/2006/relationships/hyperlink" Target="https://www.instagram.com/rhafestival" TargetMode="External"/><Relationship Id="rId1378" Type="http://schemas.openxmlformats.org/officeDocument/2006/relationships/hyperlink" Target="https://www.instagram.com/lepetitsalonlyon/" TargetMode="External"/><Relationship Id="rId2225" Type="http://schemas.openxmlformats.org/officeDocument/2006/relationships/hyperlink" Target="mailto:info@blueorange.it" TargetMode="External"/><Relationship Id="rId1379" Type="http://schemas.openxmlformats.org/officeDocument/2006/relationships/hyperlink" Target="https://www.instagram.com/lezoo_usine/" TargetMode="External"/><Relationship Id="rId2226" Type="http://schemas.openxmlformats.org/officeDocument/2006/relationships/hyperlink" Target="https://instagram.com/blueorangeclub" TargetMode="External"/><Relationship Id="rId2227" Type="http://schemas.openxmlformats.org/officeDocument/2006/relationships/hyperlink" Target="mailto:info@clubtunnnel.rs" TargetMode="External"/><Relationship Id="rId2228" Type="http://schemas.openxmlformats.org/officeDocument/2006/relationships/hyperlink" Target="https://instagram.com/clubtunnel" TargetMode="External"/><Relationship Id="rId2229" Type="http://schemas.openxmlformats.org/officeDocument/2006/relationships/hyperlink" Target="mailto:info@clubvaag.be" TargetMode="External"/><Relationship Id="rId305" Type="http://schemas.openxmlformats.org/officeDocument/2006/relationships/hyperlink" Target="https://www.instagram.com/contrastclub/?hl=en" TargetMode="External"/><Relationship Id="rId789" Type="http://schemas.openxmlformats.org/officeDocument/2006/relationships/hyperlink" Target="https://www.linkedin.com/in/oliviamurphy99/?originalSubdomain=uk" TargetMode="External"/><Relationship Id="rId304" Type="http://schemas.openxmlformats.org/officeDocument/2006/relationships/hyperlink" Target="https://www.linkedin.com/in/cl%C3%A9ment-doublet-84313a146/?originalSubdomain=fr" TargetMode="External"/><Relationship Id="rId788" Type="http://schemas.openxmlformats.org/officeDocument/2006/relationships/hyperlink" Target="https://www.forbidden-forest.co.uk/" TargetMode="External"/><Relationship Id="rId303" Type="http://schemas.openxmlformats.org/officeDocument/2006/relationships/hyperlink" Target="mailto:cindy@madcool.es" TargetMode="External"/><Relationship Id="rId787" Type="http://schemas.openxmlformats.org/officeDocument/2006/relationships/hyperlink" Target="https://www.instagram.com/cassiohongkong" TargetMode="External"/><Relationship Id="rId302" Type="http://schemas.openxmlformats.org/officeDocument/2006/relationships/hyperlink" Target="https://www.linkedin.com/in/cindy-castillo-n%C3%BA%C3%B1ez-a7577b211/?originalSubdomain=es" TargetMode="External"/><Relationship Id="rId786" Type="http://schemas.openxmlformats.org/officeDocument/2006/relationships/hyperlink" Target="https://www.linkedin.com/in/olivia-cheng-hk" TargetMode="External"/><Relationship Id="rId309" Type="http://schemas.openxmlformats.org/officeDocument/2006/relationships/hyperlink" Target="https://www.instagram.com/lesucrelyon" TargetMode="External"/><Relationship Id="rId308" Type="http://schemas.openxmlformats.org/officeDocument/2006/relationships/hyperlink" Target="https://www.linkedin.com/in/clara-ghibaudo" TargetMode="External"/><Relationship Id="rId307" Type="http://schemas.openxmlformats.org/officeDocument/2006/relationships/hyperlink" Target="https://www.linkedin.com/in/lo%C3%AFc-marszalek/?locale=en_US" TargetMode="External"/><Relationship Id="rId306" Type="http://schemas.openxmlformats.org/officeDocument/2006/relationships/hyperlink" Target="https://www.dourfestival.eu/en/" TargetMode="External"/><Relationship Id="rId781" Type="http://schemas.openxmlformats.org/officeDocument/2006/relationships/hyperlink" Target="https://www.linkedin.com/in/norbert-lobenwein-3700468" TargetMode="External"/><Relationship Id="rId1370" Type="http://schemas.openxmlformats.org/officeDocument/2006/relationships/hyperlink" Target="https://www.instagram.com/marulacafe/" TargetMode="External"/><Relationship Id="rId780" Type="http://schemas.openxmlformats.org/officeDocument/2006/relationships/hyperlink" Target="https://www.linkedin.com/in/noah-ball-39ab6a14/" TargetMode="External"/><Relationship Id="rId1371" Type="http://schemas.openxmlformats.org/officeDocument/2006/relationships/hyperlink" Target="https://www.instagram.com/meetfactory/" TargetMode="External"/><Relationship Id="rId1372" Type="http://schemas.openxmlformats.org/officeDocument/2006/relationships/hyperlink" Target="https://www.instagram.com/ritterbutzke.berlin/" TargetMode="External"/><Relationship Id="rId1373" Type="http://schemas.openxmlformats.org/officeDocument/2006/relationships/hyperlink" Target="https://www.instagram.com/rockhallux/?hl=en" TargetMode="External"/><Relationship Id="rId2220" Type="http://schemas.openxmlformats.org/officeDocument/2006/relationships/hyperlink" Target="mailto:glennmaxevents@gmail.com" TargetMode="External"/><Relationship Id="rId301" Type="http://schemas.openxmlformats.org/officeDocument/2006/relationships/hyperlink" Target="https://www.linkedin.com/in/chrpedersen/" TargetMode="External"/><Relationship Id="rId785" Type="http://schemas.openxmlformats.org/officeDocument/2006/relationships/hyperlink" Target="https://www.instagram.com/glowbkk" TargetMode="External"/><Relationship Id="rId1374" Type="http://schemas.openxmlformats.org/officeDocument/2006/relationships/hyperlink" Target="https://www.instagram.com/bunkertorino/" TargetMode="External"/><Relationship Id="rId2221" Type="http://schemas.openxmlformats.org/officeDocument/2006/relationships/hyperlink" Target="mailto:alexia@cabaretsauvage.com" TargetMode="External"/><Relationship Id="rId300" Type="http://schemas.openxmlformats.org/officeDocument/2006/relationships/hyperlink" Target="https://www.linkedin.com/in/christopher-a-gorrie-a70791136/" TargetMode="External"/><Relationship Id="rId784" Type="http://schemas.openxmlformats.org/officeDocument/2006/relationships/hyperlink" Target="https://www.linkedin.com/in/nuwan-perera" TargetMode="External"/><Relationship Id="rId1375" Type="http://schemas.openxmlformats.org/officeDocument/2006/relationships/hyperlink" Target="https://www.instagram.com/cromieofficial/" TargetMode="External"/><Relationship Id="rId2222" Type="http://schemas.openxmlformats.org/officeDocument/2006/relationships/hyperlink" Target="mailto:alexia@cabaretsauvage.com" TargetMode="External"/><Relationship Id="rId783" Type="http://schemas.openxmlformats.org/officeDocument/2006/relationships/hyperlink" Target="https://instagram.com/balatonsound" TargetMode="External"/><Relationship Id="rId1376" Type="http://schemas.openxmlformats.org/officeDocument/2006/relationships/hyperlink" Target="https://www.instagram.com/blitz_music_club/" TargetMode="External"/><Relationship Id="rId2223" Type="http://schemas.openxmlformats.org/officeDocument/2006/relationships/hyperlink" Target="mailto:bookings@concorde2.co.uk" TargetMode="External"/><Relationship Id="rId782" Type="http://schemas.openxmlformats.org/officeDocument/2006/relationships/hyperlink" Target="mailto:info@sziget.hu" TargetMode="External"/><Relationship Id="rId1377" Type="http://schemas.openxmlformats.org/officeDocument/2006/relationships/hyperlink" Target="https://www.instagram.com/lehmannclubstuttgart/" TargetMode="External"/><Relationship Id="rId2224" Type="http://schemas.openxmlformats.org/officeDocument/2006/relationships/hyperlink" Target="https://instagram.com/concorde2" TargetMode="External"/><Relationship Id="rId1367" Type="http://schemas.openxmlformats.org/officeDocument/2006/relationships/hyperlink" Target="https://www.instagram.com/lab11warehouse/?hl=en" TargetMode="External"/><Relationship Id="rId2214" Type="http://schemas.openxmlformats.org/officeDocument/2006/relationships/hyperlink" Target="https://www.instagram.com/marcobaileyofficial" TargetMode="External"/><Relationship Id="rId1368" Type="http://schemas.openxmlformats.org/officeDocument/2006/relationships/hyperlink" Target="https://www.instagram.com/lanna_club/?hl=en" TargetMode="External"/><Relationship Id="rId2215" Type="http://schemas.openxmlformats.org/officeDocument/2006/relationships/hyperlink" Target="https://www.instagram.com/bleepbloopbass/?hl=en" TargetMode="External"/><Relationship Id="rId1369" Type="http://schemas.openxmlformats.org/officeDocument/2006/relationships/hyperlink" Target="https://www.instagram.com/macarenaclubbarcelona/" TargetMode="External"/><Relationship Id="rId2216" Type="http://schemas.openxmlformats.org/officeDocument/2006/relationships/hyperlink" Target="https://www.instagram.com/lola_ed_paris" TargetMode="External"/><Relationship Id="rId2217" Type="http://schemas.openxmlformats.org/officeDocument/2006/relationships/hyperlink" Target="https://braver.pt/" TargetMode="External"/><Relationship Id="rId2218" Type="http://schemas.openxmlformats.org/officeDocument/2006/relationships/hyperlink" Target="https://www.instagram.com/foreverlanduk" TargetMode="External"/><Relationship Id="rId2219" Type="http://schemas.openxmlformats.org/officeDocument/2006/relationships/hyperlink" Target="https://instagram.com/unitedants" TargetMode="External"/><Relationship Id="rId778" Type="http://schemas.openxmlformats.org/officeDocument/2006/relationships/hyperlink" Target="https://www.linkedin.com/in/nina-sprenger" TargetMode="External"/><Relationship Id="rId777" Type="http://schemas.openxmlformats.org/officeDocument/2006/relationships/hyperlink" Target="https://instagram.com/goldenpudelclub" TargetMode="External"/><Relationship Id="rId776" Type="http://schemas.openxmlformats.org/officeDocument/2006/relationships/hyperlink" Target="https://www.linkedin.com/in/nina-hamburg-3021a5123" TargetMode="External"/><Relationship Id="rId775" Type="http://schemas.openxmlformats.org/officeDocument/2006/relationships/hyperlink" Target="https://instagram.com/avantgartenba" TargetMode="External"/><Relationship Id="rId779" Type="http://schemas.openxmlformats.org/officeDocument/2006/relationships/hyperlink" Target="https://www.instagram.com/koma_basel" TargetMode="External"/><Relationship Id="rId770" Type="http://schemas.openxmlformats.org/officeDocument/2006/relationships/hyperlink" Target="https://www.linkedin.com/in/nicko-moyano-1062a886/" TargetMode="External"/><Relationship Id="rId1360" Type="http://schemas.openxmlformats.org/officeDocument/2006/relationships/hyperlink" Target="https://www.instagram.com/club.temple/" TargetMode="External"/><Relationship Id="rId1361" Type="http://schemas.openxmlformats.org/officeDocument/2006/relationships/hyperlink" Target="https://www.instagram.com/egglondonofficial/?hl=en-gb" TargetMode="External"/><Relationship Id="rId1362" Type="http://schemas.openxmlformats.org/officeDocument/2006/relationships/hyperlink" Target="https://www.instagram.com/gazgolderclub/" TargetMode="External"/><Relationship Id="rId774" Type="http://schemas.openxmlformats.org/officeDocument/2006/relationships/hyperlink" Target="mailto:avantgartenba@gmail.com" TargetMode="External"/><Relationship Id="rId1363" Type="http://schemas.openxmlformats.org/officeDocument/2006/relationships/hyperlink" Target="https://www.instagram.com/headrowhouse/?hl=en-gb" TargetMode="External"/><Relationship Id="rId2210" Type="http://schemas.openxmlformats.org/officeDocument/2006/relationships/hyperlink" Target="https://www.instagram.com/disorderspain/?hl=en" TargetMode="External"/><Relationship Id="rId773" Type="http://schemas.openxmlformats.org/officeDocument/2006/relationships/hyperlink" Target="https://www.linkedin.com/in/nicolas-etcheverry" TargetMode="External"/><Relationship Id="rId1364" Type="http://schemas.openxmlformats.org/officeDocument/2006/relationships/hyperlink" Target="https://www.instagram.com/hive_club/" TargetMode="External"/><Relationship Id="rId2211" Type="http://schemas.openxmlformats.org/officeDocument/2006/relationships/hyperlink" Target="https://www.instagram.com/flowerpowerpartyibiza" TargetMode="External"/><Relationship Id="rId772" Type="http://schemas.openxmlformats.org/officeDocument/2006/relationships/hyperlink" Target="https://www.instagram.com/lagravclub" TargetMode="External"/><Relationship Id="rId1365" Type="http://schemas.openxmlformats.org/officeDocument/2006/relationships/hyperlink" Target="https://www.instagram.com/kiesgrubemusic/" TargetMode="External"/><Relationship Id="rId2212" Type="http://schemas.openxmlformats.org/officeDocument/2006/relationships/hyperlink" Target="http://cwb.ie" TargetMode="External"/><Relationship Id="rId771" Type="http://schemas.openxmlformats.org/officeDocument/2006/relationships/hyperlink" Target="https://www.linkedin.com/in/nicolas-berger-geneva" TargetMode="External"/><Relationship Id="rId1366" Type="http://schemas.openxmlformats.org/officeDocument/2006/relationships/hyperlink" Target="https://ra.co/clubs/28072" TargetMode="External"/><Relationship Id="rId2213" Type="http://schemas.openxmlformats.org/officeDocument/2006/relationships/hyperlink" Target="https://ra.co/promoters/37937" TargetMode="External"/><Relationship Id="rId2247" Type="http://schemas.openxmlformats.org/officeDocument/2006/relationships/hyperlink" Target="https://instagram.com/baramericas" TargetMode="External"/><Relationship Id="rId2248" Type="http://schemas.openxmlformats.org/officeDocument/2006/relationships/hyperlink" Target="mailto:info@bambistoronto.com" TargetMode="External"/><Relationship Id="rId2249" Type="http://schemas.openxmlformats.org/officeDocument/2006/relationships/hyperlink" Target="https://instagram.com/bambistoronto" TargetMode="External"/><Relationship Id="rId327" Type="http://schemas.openxmlformats.org/officeDocument/2006/relationships/hyperlink" Target="https://www.linkedin.com/in/craig-pettigrew-0a16489/" TargetMode="External"/><Relationship Id="rId326" Type="http://schemas.openxmlformats.org/officeDocument/2006/relationships/hyperlink" Target="https://www.linkedin.com/in/cornelius-han%C3%9Fmann-126323381/?originalSubdomain=de" TargetMode="External"/><Relationship Id="rId325" Type="http://schemas.openxmlformats.org/officeDocument/2006/relationships/hyperlink" Target="https://www.linkedin.com/in/constantinos-mitsou-295675aa/?originalSubdomain=uk" TargetMode="External"/><Relationship Id="rId324" Type="http://schemas.openxmlformats.org/officeDocument/2006/relationships/hyperlink" Target="https://www.instagram.com/pygmaliondublin/" TargetMode="External"/><Relationship Id="rId329" Type="http://schemas.openxmlformats.org/officeDocument/2006/relationships/hyperlink" Target="https://www.linkedin.com/in/craigashernyman/" TargetMode="External"/><Relationship Id="rId1390" Type="http://schemas.openxmlformats.org/officeDocument/2006/relationships/hyperlink" Target="https://www.instagram.com/unlimited.festival/" TargetMode="External"/><Relationship Id="rId328" Type="http://schemas.openxmlformats.org/officeDocument/2006/relationships/hyperlink" Target="https://www.instagram.com/thebpmfestival/" TargetMode="External"/><Relationship Id="rId1391" Type="http://schemas.openxmlformats.org/officeDocument/2006/relationships/hyperlink" Target="https://ra.co/promoters/891" TargetMode="External"/><Relationship Id="rId1392" Type="http://schemas.openxmlformats.org/officeDocument/2006/relationships/hyperlink" Target="https://www.gottwood.co.uk/" TargetMode="External"/><Relationship Id="rId1393" Type="http://schemas.openxmlformats.org/officeDocument/2006/relationships/hyperlink" Target="https://www.amsterdamopenair.nl/" TargetMode="External"/><Relationship Id="rId2240" Type="http://schemas.openxmlformats.org/officeDocument/2006/relationships/hyperlink" Target="https://www.instagram.com/depotmayfield/" TargetMode="External"/><Relationship Id="rId1394" Type="http://schemas.openxmlformats.org/officeDocument/2006/relationships/hyperlink" Target="https://www.instagram.com/mintwarehouseleeds/?hl=en" TargetMode="External"/><Relationship Id="rId2241" Type="http://schemas.openxmlformats.org/officeDocument/2006/relationships/hyperlink" Target="https://www.instagram.com/hocuspocusmiami/" TargetMode="External"/><Relationship Id="rId1395" Type="http://schemas.openxmlformats.org/officeDocument/2006/relationships/hyperlink" Target="https://www.instagram.com/peacocksociety/?hl=en" TargetMode="External"/><Relationship Id="rId2242" Type="http://schemas.openxmlformats.org/officeDocument/2006/relationships/hyperlink" Target="https://www.instagram.com/fivejumeirahvillage/?hl=en" TargetMode="External"/><Relationship Id="rId323" Type="http://schemas.openxmlformats.org/officeDocument/2006/relationships/hyperlink" Target="https://www.linkedin.com/in/colin-perkins-08542031/?originalSubdomain=ie" TargetMode="External"/><Relationship Id="rId1396" Type="http://schemas.openxmlformats.org/officeDocument/2006/relationships/hyperlink" Target="https://ra.co/promoters/39166" TargetMode="External"/><Relationship Id="rId2243" Type="http://schemas.openxmlformats.org/officeDocument/2006/relationships/hyperlink" Target="https://www.internationalmusicsummit.com/dubai" TargetMode="External"/><Relationship Id="rId322" Type="http://schemas.openxmlformats.org/officeDocument/2006/relationships/hyperlink" Target="https://www.instagram.com/pygmaliondublin/" TargetMode="External"/><Relationship Id="rId1397" Type="http://schemas.openxmlformats.org/officeDocument/2006/relationships/hyperlink" Target="https://ra.co/promoters/60807" TargetMode="External"/><Relationship Id="rId2244" Type="http://schemas.openxmlformats.org/officeDocument/2006/relationships/hyperlink" Target="https://www.instagram.com/internationalmusicsummitdubai/?hl=en" TargetMode="External"/><Relationship Id="rId321" Type="http://schemas.openxmlformats.org/officeDocument/2006/relationships/hyperlink" Target="https://www.linkedin.com/in/colin-perkins-08542031/?originalSubdomain=ie" TargetMode="External"/><Relationship Id="rId1398" Type="http://schemas.openxmlformats.org/officeDocument/2006/relationships/hyperlink" Target="https://www.instagram.com/bluedotfestival/" TargetMode="External"/><Relationship Id="rId2245" Type="http://schemas.openxmlformats.org/officeDocument/2006/relationships/hyperlink" Target="https://www.instagram.com/tmrwtday" TargetMode="External"/><Relationship Id="rId320" Type="http://schemas.openxmlformats.org/officeDocument/2006/relationships/hyperlink" Target="https://www.linkedin.com/in/colin-chiddle-3a4b2b38" TargetMode="External"/><Relationship Id="rId1399" Type="http://schemas.openxmlformats.org/officeDocument/2006/relationships/hyperlink" Target="https://ra.co/events/1283762" TargetMode="External"/><Relationship Id="rId2246" Type="http://schemas.openxmlformats.org/officeDocument/2006/relationships/hyperlink" Target="mailto:contacto@baramericas.com" TargetMode="External"/><Relationship Id="rId1389" Type="http://schemas.openxmlformats.org/officeDocument/2006/relationships/hyperlink" Target="https://www.instagram.com/lhfofficial/" TargetMode="External"/><Relationship Id="rId2236" Type="http://schemas.openxmlformats.org/officeDocument/2006/relationships/hyperlink" Target="mailto:music@reviersuedost.de" TargetMode="External"/><Relationship Id="rId2237" Type="http://schemas.openxmlformats.org/officeDocument/2006/relationships/hyperlink" Target="mailto:resistance@ohmberlin.com" TargetMode="External"/><Relationship Id="rId2238" Type="http://schemas.openxmlformats.org/officeDocument/2006/relationships/hyperlink" Target="https://www.instagram.com/chinoisibiza/" TargetMode="External"/><Relationship Id="rId2239" Type="http://schemas.openxmlformats.org/officeDocument/2006/relationships/hyperlink" Target="https://www.instagram.com/basiclubnapoli/" TargetMode="External"/><Relationship Id="rId316" Type="http://schemas.openxmlformats.org/officeDocument/2006/relationships/hyperlink" Target="https://www.linkedin.com/in/colin-chiddle-3a4b2b38" TargetMode="External"/><Relationship Id="rId315" Type="http://schemas.openxmlformats.org/officeDocument/2006/relationships/hyperlink" Target="https://www.instagram.com/peacocksociety/?hl=en" TargetMode="External"/><Relationship Id="rId799" Type="http://schemas.openxmlformats.org/officeDocument/2006/relationships/hyperlink" Target="https://www.instagram.com/mindwaves_music/" TargetMode="External"/><Relationship Id="rId314" Type="http://schemas.openxmlformats.org/officeDocument/2006/relationships/hyperlink" Target="https://www.linkedin.com/in/clement-meyere/" TargetMode="External"/><Relationship Id="rId798" Type="http://schemas.openxmlformats.org/officeDocument/2006/relationships/hyperlink" Target="https://www.linkedin.com/in/patric-hultsch/" TargetMode="External"/><Relationship Id="rId313" Type="http://schemas.openxmlformats.org/officeDocument/2006/relationships/hyperlink" Target="https://www.dourfestival.eu/en/" TargetMode="External"/><Relationship Id="rId797" Type="http://schemas.openxmlformats.org/officeDocument/2006/relationships/hyperlink" Target="https://www.instagram.com/arkaodaberlin/" TargetMode="External"/><Relationship Id="rId319" Type="http://schemas.openxmlformats.org/officeDocument/2006/relationships/hyperlink" Target="https://www.linkedin.com/in/colin-chiddle-3a4b2b38" TargetMode="External"/><Relationship Id="rId318" Type="http://schemas.openxmlformats.org/officeDocument/2006/relationships/hyperlink" Target="https://instagram.com/artofdark" TargetMode="External"/><Relationship Id="rId317" Type="http://schemas.openxmlformats.org/officeDocument/2006/relationships/hyperlink" Target="mailto:artofdark@live.com" TargetMode="External"/><Relationship Id="rId1380" Type="http://schemas.openxmlformats.org/officeDocument/2006/relationships/hyperlink" Target="https://www.instagram.com/cavoparadisoclub/?hl=en" TargetMode="External"/><Relationship Id="rId792" Type="http://schemas.openxmlformats.org/officeDocument/2006/relationships/hyperlink" Target="https://www.linkedin.com/in/olivier-pellerin-614a9271" TargetMode="External"/><Relationship Id="rId1381" Type="http://schemas.openxmlformats.org/officeDocument/2006/relationships/hyperlink" Target="https://www.instagram.com/meetfactory/" TargetMode="External"/><Relationship Id="rId791" Type="http://schemas.openxmlformats.org/officeDocument/2006/relationships/hyperlink" Target="https://www.instagram.com/lesucremarseille" TargetMode="External"/><Relationship Id="rId1382" Type="http://schemas.openxmlformats.org/officeDocument/2006/relationships/hyperlink" Target="https://www.instagram.com/ministeriumclub/" TargetMode="External"/><Relationship Id="rId790" Type="http://schemas.openxmlformats.org/officeDocument/2006/relationships/hyperlink" Target="https://www.linkedin.com/in/olivier-dupont-marseille" TargetMode="External"/><Relationship Id="rId1383" Type="http://schemas.openxmlformats.org/officeDocument/2006/relationships/hyperlink" Target="https://www.instagram.com/blitz_music_club/" TargetMode="External"/><Relationship Id="rId2230" Type="http://schemas.openxmlformats.org/officeDocument/2006/relationships/hyperlink" Target="https://instagram.com/club_vaag" TargetMode="External"/><Relationship Id="rId1384" Type="http://schemas.openxmlformats.org/officeDocument/2006/relationships/hyperlink" Target="https://www.instagram.com/link_bologna/?hl=en-gb" TargetMode="External"/><Relationship Id="rId2231" Type="http://schemas.openxmlformats.org/officeDocument/2006/relationships/hyperlink" Target="mailto:info@corsicastudios.com" TargetMode="External"/><Relationship Id="rId312" Type="http://schemas.openxmlformats.org/officeDocument/2006/relationships/hyperlink" Target="https://www.linkedin.com/in/clarejevons/?original_referer=https%3A%2F%2Fuk%2Esearch%2Eyahoo%2Ecom%2F&amp;originalSubdomain=uk" TargetMode="External"/><Relationship Id="rId796" Type="http://schemas.openxmlformats.org/officeDocument/2006/relationships/hyperlink" Target="https://www.linkedin.com/in/ozan-maral-918bb01a0/" TargetMode="External"/><Relationship Id="rId1385" Type="http://schemas.openxmlformats.org/officeDocument/2006/relationships/hyperlink" Target="https://www.instagram.com/subclub87/" TargetMode="External"/><Relationship Id="rId2232" Type="http://schemas.openxmlformats.org/officeDocument/2006/relationships/hyperlink" Target="https://instagram.com/corsica.studios" TargetMode="External"/><Relationship Id="rId311" Type="http://schemas.openxmlformats.org/officeDocument/2006/relationships/hyperlink" Target="https://www.instagram.com/aboutblank.berlin" TargetMode="External"/><Relationship Id="rId795" Type="http://schemas.openxmlformats.org/officeDocument/2006/relationships/hyperlink" Target="https://www.instagram.com/moogclub" TargetMode="External"/><Relationship Id="rId1386" Type="http://schemas.openxmlformats.org/officeDocument/2006/relationships/hyperlink" Target="https://www.instagram.com/funkhaus_berlin/" TargetMode="External"/><Relationship Id="rId2233" Type="http://schemas.openxmlformats.org/officeDocument/2006/relationships/hyperlink" Target="mailto:contact@lamachinedumoulinrouge.com" TargetMode="External"/><Relationship Id="rId310" Type="http://schemas.openxmlformats.org/officeDocument/2006/relationships/hyperlink" Target="https://www.linkedin.com/in/clara-hegemann" TargetMode="External"/><Relationship Id="rId794" Type="http://schemas.openxmlformats.org/officeDocument/2006/relationships/hyperlink" Target="https://www.linkedin.com/in/oscar-ibanez-58a34112" TargetMode="External"/><Relationship Id="rId1387" Type="http://schemas.openxmlformats.org/officeDocument/2006/relationships/hyperlink" Target="https://www.instagram.com/lhfofficial/" TargetMode="External"/><Relationship Id="rId2234" Type="http://schemas.openxmlformats.org/officeDocument/2006/relationships/hyperlink" Target="mailto:booking@gretchen-club.de" TargetMode="External"/><Relationship Id="rId793" Type="http://schemas.openxmlformats.org/officeDocument/2006/relationships/hyperlink" Target="https://www.instagram.com/batofarparis" TargetMode="External"/><Relationship Id="rId1388" Type="http://schemas.openxmlformats.org/officeDocument/2006/relationships/hyperlink" Target="https://www.instagram.com/lhfofficial/" TargetMode="External"/><Relationship Id="rId2235" Type="http://schemas.openxmlformats.org/officeDocument/2006/relationships/hyperlink" Target="https://www.instagram.com/ursprung_fi/" TargetMode="External"/><Relationship Id="rId297" Type="http://schemas.openxmlformats.org/officeDocument/2006/relationships/hyperlink" Target="https://www.linkedin.com/in/christianwitt" TargetMode="External"/><Relationship Id="rId296" Type="http://schemas.openxmlformats.org/officeDocument/2006/relationships/hyperlink" Target="https://www.linkedin.com/in/christianvoldstad/" TargetMode="External"/><Relationship Id="rId295" Type="http://schemas.openxmlformats.org/officeDocument/2006/relationships/hyperlink" Target="https://www.linkedin.com/in/christianserrao/?originalSubdomain=au" TargetMode="External"/><Relationship Id="rId294" Type="http://schemas.openxmlformats.org/officeDocument/2006/relationships/hyperlink" Target="https://ra.co/promoters/66628" TargetMode="External"/><Relationship Id="rId299" Type="http://schemas.openxmlformats.org/officeDocument/2006/relationships/hyperlink" Target="https://www.linkedin.com/in/christine-hunter-festivaldirector/" TargetMode="External"/><Relationship Id="rId298" Type="http://schemas.openxmlformats.org/officeDocument/2006/relationships/hyperlink" Target="https://www.instagram.com/chaletberlin" TargetMode="External"/><Relationship Id="rId271" Type="http://schemas.openxmlformats.org/officeDocument/2006/relationships/hyperlink" Target="https://www.instagram.com/macadamclub" TargetMode="External"/><Relationship Id="rId270" Type="http://schemas.openxmlformats.org/officeDocument/2006/relationships/hyperlink" Target="https://www.linkedin.com/in/charles-beauguitte" TargetMode="External"/><Relationship Id="rId269" Type="http://schemas.openxmlformats.org/officeDocument/2006/relationships/hyperlink" Target="https://instagram.com/babylonistanbul" TargetMode="External"/><Relationship Id="rId264" Type="http://schemas.openxmlformats.org/officeDocument/2006/relationships/hyperlink" Target="https://www.linkedin.com/in/carol-schutzer" TargetMode="External"/><Relationship Id="rId263" Type="http://schemas.openxmlformats.org/officeDocument/2006/relationships/hyperlink" Target="https://instagram.com/institutfuerezukunft" TargetMode="External"/><Relationship Id="rId262" Type="http://schemas.openxmlformats.org/officeDocument/2006/relationships/hyperlink" Target="https://www.linkedin.com/in/caro-rapp-02154a162" TargetMode="External"/><Relationship Id="rId261" Type="http://schemas.openxmlformats.org/officeDocument/2006/relationships/hyperlink" Target="https://www.instagram.com/lasantanerapdc" TargetMode="External"/><Relationship Id="rId268" Type="http://schemas.openxmlformats.org/officeDocument/2006/relationships/hyperlink" Target="mailto:info@babylon.com.tr" TargetMode="External"/><Relationship Id="rId267" Type="http://schemas.openxmlformats.org/officeDocument/2006/relationships/hyperlink" Target="https://www.linkedin.com/in/cemyegul" TargetMode="External"/><Relationship Id="rId266" Type="http://schemas.openxmlformats.org/officeDocument/2006/relationships/hyperlink" Target="https://www.linkedin.com/in/caterinagunther/?original_referer=https%3A%2F%2Fuk%2Esearch%2Eyahoo%2Ecom%2F&amp;originalSubdomain=es" TargetMode="External"/><Relationship Id="rId265" Type="http://schemas.openxmlformats.org/officeDocument/2006/relationships/hyperlink" Target="https://www.instagram.com/mambanegra.sp" TargetMode="External"/><Relationship Id="rId260" Type="http://schemas.openxmlformats.org/officeDocument/2006/relationships/hyperlink" Target="https://www.linkedin.com/in/carlos-mendoza" TargetMode="External"/><Relationship Id="rId259" Type="http://schemas.openxmlformats.org/officeDocument/2006/relationships/hyperlink" Target="https://www.linkedin.com/in/carlos-correal-10232116a/" TargetMode="External"/><Relationship Id="rId258" Type="http://schemas.openxmlformats.org/officeDocument/2006/relationships/hyperlink" Target="https://www.linkedin.com/in/carles-baena-moreno-9208a8169/?originalSubdomain=es" TargetMode="External"/><Relationship Id="rId2290" Type="http://schemas.openxmlformats.org/officeDocument/2006/relationships/hyperlink" Target="https://instagram.com/anzuclubeoficial" TargetMode="External"/><Relationship Id="rId2291" Type="http://schemas.openxmlformats.org/officeDocument/2006/relationships/hyperlink" Target="https://www.instagram.com/movers.venue/" TargetMode="External"/><Relationship Id="rId2292" Type="http://schemas.openxmlformats.org/officeDocument/2006/relationships/hyperlink" Target="mailto:amelie@villageunderground.co.uk" TargetMode="External"/><Relationship Id="rId2293" Type="http://schemas.openxmlformats.org/officeDocument/2006/relationships/hyperlink" Target="mailto:events@corsicastudios.com" TargetMode="External"/><Relationship Id="rId253" Type="http://schemas.openxmlformats.org/officeDocument/2006/relationships/hyperlink" Target="https://www.linkedin.com/in/bruno-ciaramicoli-cabral-9682b4112/" TargetMode="External"/><Relationship Id="rId2294" Type="http://schemas.openxmlformats.org/officeDocument/2006/relationships/hyperlink" Target="mailto:manager@patternsbrighton.com" TargetMode="External"/><Relationship Id="rId252" Type="http://schemas.openxmlformats.org/officeDocument/2006/relationships/hyperlink" Target="https://www.linkedin.com/in/bruno-ciaramicoli-cabral-9682b4112/" TargetMode="External"/><Relationship Id="rId2295" Type="http://schemas.openxmlformats.org/officeDocument/2006/relationships/hyperlink" Target="https://www.instagram.com/marqueeny/" TargetMode="External"/><Relationship Id="rId251" Type="http://schemas.openxmlformats.org/officeDocument/2006/relationships/hyperlink" Target="https://www.instagram.com/emptybottle" TargetMode="External"/><Relationship Id="rId2296" Type="http://schemas.openxmlformats.org/officeDocument/2006/relationships/hyperlink" Target="https://www.coachella.com/" TargetMode="External"/><Relationship Id="rId250" Type="http://schemas.openxmlformats.org/officeDocument/2006/relationships/hyperlink" Target="https://www.linkedin.com/in/bruce-finkelman-65a8883/" TargetMode="External"/><Relationship Id="rId2297" Type="http://schemas.openxmlformats.org/officeDocument/2006/relationships/hyperlink" Target="https://www.instagram.com/libfestival" TargetMode="External"/><Relationship Id="rId257" Type="http://schemas.openxmlformats.org/officeDocument/2006/relationships/hyperlink" Target="https://www.instagram.com/voltagefestival" TargetMode="External"/><Relationship Id="rId2298" Type="http://schemas.openxmlformats.org/officeDocument/2006/relationships/hyperlink" Target="https://www.hangoutmusicfest.com/" TargetMode="External"/><Relationship Id="rId256" Type="http://schemas.openxmlformats.org/officeDocument/2006/relationships/hyperlink" Target="https://www.instagram.com/lostbeachclub" TargetMode="External"/><Relationship Id="rId2299" Type="http://schemas.openxmlformats.org/officeDocument/2006/relationships/hyperlink" Target="https://www.elementsfest.us/" TargetMode="External"/><Relationship Id="rId255" Type="http://schemas.openxmlformats.org/officeDocument/2006/relationships/hyperlink" Target="https://www.linkedin.com/in/camilo-andres-ecuador" TargetMode="External"/><Relationship Id="rId254" Type="http://schemas.openxmlformats.org/officeDocument/2006/relationships/hyperlink" Target="https://www.linkedin.com/in/caitlin-barrett-6a2b75260/?originalSubdomain=uk" TargetMode="External"/><Relationship Id="rId293" Type="http://schemas.openxmlformats.org/officeDocument/2006/relationships/hyperlink" Target="https://www.instagram.com/else_berlin" TargetMode="External"/><Relationship Id="rId292" Type="http://schemas.openxmlformats.org/officeDocument/2006/relationships/hyperlink" Target="https://www.linkedin.com/in/christian-reck-5699a224" TargetMode="External"/><Relationship Id="rId291" Type="http://schemas.openxmlformats.org/officeDocument/2006/relationships/hyperlink" Target="https://instagram.com/autobrennt" TargetMode="External"/><Relationship Id="rId290" Type="http://schemas.openxmlformats.org/officeDocument/2006/relationships/hyperlink" Target="mailto:info@autobrennt.com" TargetMode="External"/><Relationship Id="rId286" Type="http://schemas.openxmlformats.org/officeDocument/2006/relationships/hyperlink" Target="https://www.instagram.com/fuseboxncl" TargetMode="External"/><Relationship Id="rId285" Type="http://schemas.openxmlformats.org/officeDocument/2006/relationships/hyperlink" Target="https://www.linkedin.com/in/chris-anderson-ncl" TargetMode="External"/><Relationship Id="rId284" Type="http://schemas.openxmlformats.org/officeDocument/2006/relationships/hyperlink" Target="https://instagram.com/avafestival" TargetMode="External"/><Relationship Id="rId283" Type="http://schemas.openxmlformats.org/officeDocument/2006/relationships/hyperlink" Target="mailto:charlotte@avafestival.com" TargetMode="External"/><Relationship Id="rId289" Type="http://schemas.openxmlformats.org/officeDocument/2006/relationships/hyperlink" Target="https://www.linkedin.com/in/chris-raymond/" TargetMode="External"/><Relationship Id="rId288" Type="http://schemas.openxmlformats.org/officeDocument/2006/relationships/hyperlink" Target="https://www.instagram.com/p/CeqWWc2LiT4/" TargetMode="External"/><Relationship Id="rId287" Type="http://schemas.openxmlformats.org/officeDocument/2006/relationships/hyperlink" Target="https://www.linkedin.com/in/chris-blackhall-ba047628/?originalSubdomain=uk" TargetMode="External"/><Relationship Id="rId282" Type="http://schemas.openxmlformats.org/officeDocument/2006/relationships/hyperlink" Target="https://www.linkedin.com/in/charlotte-mccaughan-71329779" TargetMode="External"/><Relationship Id="rId281" Type="http://schemas.openxmlformats.org/officeDocument/2006/relationships/hyperlink" Target="https://www.instagram.com/l_w_e/" TargetMode="External"/><Relationship Id="rId280" Type="http://schemas.openxmlformats.org/officeDocument/2006/relationships/hyperlink" Target="https://www.linkedin.com/in/charlotte-maynard-5a6959139/?originalSubdomain=uk" TargetMode="External"/><Relationship Id="rId275" Type="http://schemas.openxmlformats.org/officeDocument/2006/relationships/hyperlink" Target="https://www.linkedin.com/in/charlie-tatman-134b5b17/?originalSubdomain=es" TargetMode="External"/><Relationship Id="rId274" Type="http://schemas.openxmlformats.org/officeDocument/2006/relationships/hyperlink" Target="https://www.linkedin.com/in/charlie-gardner-8597902b/?originalSubdomain=uk" TargetMode="External"/><Relationship Id="rId273" Type="http://schemas.openxmlformats.org/officeDocument/2006/relationships/hyperlink" Target="https://cgievents.co.uk/" TargetMode="External"/><Relationship Id="rId272" Type="http://schemas.openxmlformats.org/officeDocument/2006/relationships/hyperlink" Target="https://www.linkedin.com/in/charlie-barton-11935267/?originalSubdomain=uk" TargetMode="External"/><Relationship Id="rId279" Type="http://schemas.openxmlformats.org/officeDocument/2006/relationships/hyperlink" Target="https://www.linkedin.com/in/charlotte-ballon-195750138/?originalSubdomain=uk" TargetMode="External"/><Relationship Id="rId278" Type="http://schemas.openxmlformats.org/officeDocument/2006/relationships/hyperlink" Target="https://instagram.com/baderecords" TargetMode="External"/><Relationship Id="rId277" Type="http://schemas.openxmlformats.org/officeDocument/2006/relationships/hyperlink" Target="mailto:info@baderecords.com" TargetMode="External"/><Relationship Id="rId276" Type="http://schemas.openxmlformats.org/officeDocument/2006/relationships/hyperlink" Target="https://www.instagram.com/eden_ibiza/" TargetMode="External"/><Relationship Id="rId1851" Type="http://schemas.openxmlformats.org/officeDocument/2006/relationships/hyperlink" Target="https://www.instagram.com/basssiani/?hl=en" TargetMode="External"/><Relationship Id="rId1852" Type="http://schemas.openxmlformats.org/officeDocument/2006/relationships/hyperlink" Target="https://elrow.com/en" TargetMode="External"/><Relationship Id="rId1853" Type="http://schemas.openxmlformats.org/officeDocument/2006/relationships/hyperlink" Target="https://www.instagram.com/elrowofficial/" TargetMode="External"/><Relationship Id="rId1854" Type="http://schemas.openxmlformats.org/officeDocument/2006/relationships/hyperlink" Target="https://www.instagram.com/basssiani/?hl=en" TargetMode="External"/><Relationship Id="rId1855" Type="http://schemas.openxmlformats.org/officeDocument/2006/relationships/hyperlink" Target="https://www.awakenings.com/en/events/2025/07/awakenings-festival-2025/337839/" TargetMode="External"/><Relationship Id="rId1856" Type="http://schemas.openxmlformats.org/officeDocument/2006/relationships/hyperlink" Target="https://www.awakenings.com/en/events/2025/07/awakenings-festival-2025/337839/" TargetMode="External"/><Relationship Id="rId1857" Type="http://schemas.openxmlformats.org/officeDocument/2006/relationships/hyperlink" Target="https://www.glastonburyfestivals.co.uk/areas/block-9/" TargetMode="External"/><Relationship Id="rId1858" Type="http://schemas.openxmlformats.org/officeDocument/2006/relationships/hyperlink" Target="https://www.instagram.com/ikarus.festival/" TargetMode="External"/><Relationship Id="rId1859" Type="http://schemas.openxmlformats.org/officeDocument/2006/relationships/hyperlink" Target="https://ra.co/promoters/69586" TargetMode="External"/><Relationship Id="rId1850" Type="http://schemas.openxmlformats.org/officeDocument/2006/relationships/hyperlink" Target="https://www.instagram.com/fabriclondonofficial/" TargetMode="External"/><Relationship Id="rId1840" Type="http://schemas.openxmlformats.org/officeDocument/2006/relationships/hyperlink" Target="mailto:info@bcnbeachfestival.com" TargetMode="External"/><Relationship Id="rId1841" Type="http://schemas.openxmlformats.org/officeDocument/2006/relationships/hyperlink" Target="https://instagram.com/barcelonabeachfestival" TargetMode="External"/><Relationship Id="rId1842" Type="http://schemas.openxmlformats.org/officeDocument/2006/relationships/hyperlink" Target="mailto:info@backslashfestival.ch" TargetMode="External"/><Relationship Id="rId1843" Type="http://schemas.openxmlformats.org/officeDocument/2006/relationships/hyperlink" Target="https://instagram.com/backslashfestival" TargetMode="External"/><Relationship Id="rId1844" Type="http://schemas.openxmlformats.org/officeDocument/2006/relationships/hyperlink" Target="https://www.instagram.com/fold.ldn/" TargetMode="External"/><Relationship Id="rId1845" Type="http://schemas.openxmlformats.org/officeDocument/2006/relationships/hyperlink" Target="https://www.instagram.com/fold.ldn/" TargetMode="External"/><Relationship Id="rId1846" Type="http://schemas.openxmlformats.org/officeDocument/2006/relationships/hyperlink" Target="https://elrow.com/en" TargetMode="External"/><Relationship Id="rId1847" Type="http://schemas.openxmlformats.org/officeDocument/2006/relationships/hyperlink" Target="https://www.instagram.com/elrowofficial/" TargetMode="External"/><Relationship Id="rId1848" Type="http://schemas.openxmlformats.org/officeDocument/2006/relationships/hyperlink" Target="https://www.instagram.com/fabriclondonofficial/" TargetMode="External"/><Relationship Id="rId1849" Type="http://schemas.openxmlformats.org/officeDocument/2006/relationships/hyperlink" Target="https://www.instagram.com/basssiani/?hl=en" TargetMode="External"/><Relationship Id="rId1873" Type="http://schemas.openxmlformats.org/officeDocument/2006/relationships/hyperlink" Target="https://www.musicfestivalwizard.com/festivals/dreambeach-villaricos-2025/" TargetMode="External"/><Relationship Id="rId1874" Type="http://schemas.openxmlformats.org/officeDocument/2006/relationships/hyperlink" Target="https://www.instagram.com/rampage.international/?hl=en" TargetMode="External"/><Relationship Id="rId1875" Type="http://schemas.openxmlformats.org/officeDocument/2006/relationships/hyperlink" Target="https://creamfields.com/" TargetMode="External"/><Relationship Id="rId1876" Type="http://schemas.openxmlformats.org/officeDocument/2006/relationships/hyperlink" Target="https://creamfields.com/" TargetMode="External"/><Relationship Id="rId1877" Type="http://schemas.openxmlformats.org/officeDocument/2006/relationships/hyperlink" Target="https://dekmantelfestival.com/" TargetMode="External"/><Relationship Id="rId1878" Type="http://schemas.openxmlformats.org/officeDocument/2006/relationships/hyperlink" Target="https://dekmantelfestival.com/" TargetMode="External"/><Relationship Id="rId1879" Type="http://schemas.openxmlformats.org/officeDocument/2006/relationships/hyperlink" Target="https://www.instagram.com/szigetofficial/" TargetMode="External"/><Relationship Id="rId1870" Type="http://schemas.openxmlformats.org/officeDocument/2006/relationships/hyperlink" Target="https://electriccastle.ro/" TargetMode="External"/><Relationship Id="rId1871" Type="http://schemas.openxmlformats.org/officeDocument/2006/relationships/hyperlink" Target="https://www.instagram.com/futur_festival/" TargetMode="External"/><Relationship Id="rId1872" Type="http://schemas.openxmlformats.org/officeDocument/2006/relationships/hyperlink" Target="https://www.instagram.com/tomorrowland/" TargetMode="External"/><Relationship Id="rId1862" Type="http://schemas.openxmlformats.org/officeDocument/2006/relationships/hyperlink" Target="https://www.instagram.com/brunchbcn/?hl=en" TargetMode="External"/><Relationship Id="rId1863" Type="http://schemas.openxmlformats.org/officeDocument/2006/relationships/hyperlink" Target="https://www.glastonburyfestivals.co.uk/areas/block-9/" TargetMode="External"/><Relationship Id="rId1864" Type="http://schemas.openxmlformats.org/officeDocument/2006/relationships/hyperlink" Target="https://www.instagram.com/futur_festival/" TargetMode="External"/><Relationship Id="rId1865" Type="http://schemas.openxmlformats.org/officeDocument/2006/relationships/hyperlink" Target="https://www.exitfest.org/en" TargetMode="External"/><Relationship Id="rId1866" Type="http://schemas.openxmlformats.org/officeDocument/2006/relationships/hyperlink" Target="https://www.exitfest.org/en" TargetMode="External"/><Relationship Id="rId1867" Type="http://schemas.openxmlformats.org/officeDocument/2006/relationships/hyperlink" Target="https://hideoutfestival.com/" TargetMode="External"/><Relationship Id="rId1868" Type="http://schemas.openxmlformats.org/officeDocument/2006/relationships/hyperlink" Target="https://www.instagram.com/tomorrowland/" TargetMode="External"/><Relationship Id="rId1869" Type="http://schemas.openxmlformats.org/officeDocument/2006/relationships/hyperlink" Target="https://www.instagram.com/monolinkmusic/?hl=en" TargetMode="External"/><Relationship Id="rId1860" Type="http://schemas.openxmlformats.org/officeDocument/2006/relationships/hyperlink" Target="https://www.instagram.com/brunchbcn/?hl=en" TargetMode="External"/><Relationship Id="rId1861" Type="http://schemas.openxmlformats.org/officeDocument/2006/relationships/hyperlink" Target="https://ra.co/promoters/69586" TargetMode="External"/><Relationship Id="rId1810" Type="http://schemas.openxmlformats.org/officeDocument/2006/relationships/hyperlink" Target="https://www.earthfrequency.com.au/" TargetMode="External"/><Relationship Id="rId1811" Type="http://schemas.openxmlformats.org/officeDocument/2006/relationships/hyperlink" Target="https://www.instagram.com/earth_frequency/?hl=en" TargetMode="External"/><Relationship Id="rId1812" Type="http://schemas.openxmlformats.org/officeDocument/2006/relationships/hyperlink" Target="https://www.instagram.com/karmakomabelgrade/" TargetMode="External"/><Relationship Id="rId1813" Type="http://schemas.openxmlformats.org/officeDocument/2006/relationships/hyperlink" Target="https://www.instagram.com/bristolinmotion/" TargetMode="External"/><Relationship Id="rId1814" Type="http://schemas.openxmlformats.org/officeDocument/2006/relationships/hyperlink" Target="mailto:booking@avenueleclub.com" TargetMode="External"/><Relationship Id="rId1815" Type="http://schemas.openxmlformats.org/officeDocument/2006/relationships/hyperlink" Target="https://instagram.com/avenueleclub" TargetMode="External"/><Relationship Id="rId1816" Type="http://schemas.openxmlformats.org/officeDocument/2006/relationships/hyperlink" Target="mailto:bookings@basement45.co.uk" TargetMode="External"/><Relationship Id="rId1817" Type="http://schemas.openxmlformats.org/officeDocument/2006/relationships/hyperlink" Target="https://instagram.com/basement45bristol" TargetMode="External"/><Relationship Id="rId1818" Type="http://schemas.openxmlformats.org/officeDocument/2006/relationships/hyperlink" Target="mailto:bookings@basinghouse.co.uk" TargetMode="External"/><Relationship Id="rId1819" Type="http://schemas.openxmlformats.org/officeDocument/2006/relationships/hyperlink" Target="https://instagram.com/basinghouse" TargetMode="External"/><Relationship Id="rId1800" Type="http://schemas.openxmlformats.org/officeDocument/2006/relationships/hyperlink" Target="https://ra.co/promoters/66628" TargetMode="External"/><Relationship Id="rId1801" Type="http://schemas.openxmlformats.org/officeDocument/2006/relationships/hyperlink" Target="https://ra.co/promoters/66628" TargetMode="External"/><Relationship Id="rId1802" Type="http://schemas.openxmlformats.org/officeDocument/2006/relationships/hyperlink" Target="https://ra.co/promoters/66628" TargetMode="External"/><Relationship Id="rId1803" Type="http://schemas.openxmlformats.org/officeDocument/2006/relationships/hyperlink" Target="https://www.instagram.com/brownalleythevenue/" TargetMode="External"/><Relationship Id="rId1804" Type="http://schemas.openxmlformats.org/officeDocument/2006/relationships/hyperlink" Target="https://www.instagram.com/rainbowserpentfestival" TargetMode="External"/><Relationship Id="rId1805" Type="http://schemas.openxmlformats.org/officeDocument/2006/relationships/hyperlink" Target="https://www.instagram.com/rainbowserpentfestival" TargetMode="External"/><Relationship Id="rId1806" Type="http://schemas.openxmlformats.org/officeDocument/2006/relationships/hyperlink" Target="https://www.instagram.com/pitchmusicandarts/?hl=en" TargetMode="External"/><Relationship Id="rId1807" Type="http://schemas.openxmlformats.org/officeDocument/2006/relationships/hyperlink" Target="https://www.instagram.com/pitchmusicandarts/?hl=en" TargetMode="External"/><Relationship Id="rId1808" Type="http://schemas.openxmlformats.org/officeDocument/2006/relationships/hyperlink" Target="https://www.instagram.com/pitchmusicandarts/?hl=en" TargetMode="External"/><Relationship Id="rId1809" Type="http://schemas.openxmlformats.org/officeDocument/2006/relationships/hyperlink" Target="https://www.instagram.com/subsonicmusic/" TargetMode="External"/><Relationship Id="rId1830" Type="http://schemas.openxmlformats.org/officeDocument/2006/relationships/hyperlink" Target="mailto:info@barbarellasdiscotheque.com" TargetMode="External"/><Relationship Id="rId1831" Type="http://schemas.openxmlformats.org/officeDocument/2006/relationships/hyperlink" Target="https://instagram.com/barbarellasdiscotheque" TargetMode="External"/><Relationship Id="rId1832" Type="http://schemas.openxmlformats.org/officeDocument/2006/relationships/hyperlink" Target="mailto:info@barraca.es" TargetMode="External"/><Relationship Id="rId1833" Type="http://schemas.openxmlformats.org/officeDocument/2006/relationships/hyperlink" Target="https://instagram.com/barracaoficial" TargetMode="External"/><Relationship Id="rId1834" Type="http://schemas.openxmlformats.org/officeDocument/2006/relationships/hyperlink" Target="mailto:info@barrotterdam.com" TargetMode="External"/><Relationship Id="rId1835" Type="http://schemas.openxmlformats.org/officeDocument/2006/relationships/hyperlink" Target="https://instagram.com/barrotterdam" TargetMode="External"/><Relationship Id="rId1836" Type="http://schemas.openxmlformats.org/officeDocument/2006/relationships/hyperlink" Target="mailto:bakeryoslo@gmail.com" TargetMode="External"/><Relationship Id="rId1837" Type="http://schemas.openxmlformats.org/officeDocument/2006/relationships/hyperlink" Target="https://instagram.com/bakeryoslo" TargetMode="External"/><Relationship Id="rId1838" Type="http://schemas.openxmlformats.org/officeDocument/2006/relationships/hyperlink" Target="mailto:info@barrakud.com" TargetMode="External"/><Relationship Id="rId1839" Type="http://schemas.openxmlformats.org/officeDocument/2006/relationships/hyperlink" Target="https://instagram.com/barrakudfestival" TargetMode="External"/><Relationship Id="rId1820" Type="http://schemas.openxmlformats.org/officeDocument/2006/relationships/hyperlink" Target="mailto:contact@babyclub.fr" TargetMode="External"/><Relationship Id="rId1821" Type="http://schemas.openxmlformats.org/officeDocument/2006/relationships/hyperlink" Target="https://instagram.com/babyclubmarseille" TargetMode="External"/><Relationship Id="rId1822" Type="http://schemas.openxmlformats.org/officeDocument/2006/relationships/hyperlink" Target="mailto:info@avaclub.de" TargetMode="External"/><Relationship Id="rId1823" Type="http://schemas.openxmlformats.org/officeDocument/2006/relationships/hyperlink" Target="https://instagram.com/avaclubcologne" TargetMode="External"/><Relationship Id="rId1824" Type="http://schemas.openxmlformats.org/officeDocument/2006/relationships/hyperlink" Target="mailto:info@babelmalmo.se" TargetMode="External"/><Relationship Id="rId1825" Type="http://schemas.openxmlformats.org/officeDocument/2006/relationships/hyperlink" Target="https://instagram.com/babelmalmo" TargetMode="External"/><Relationship Id="rId1826" Type="http://schemas.openxmlformats.org/officeDocument/2006/relationships/hyperlink" Target="mailto:info@bahnhofpauli.de" TargetMode="External"/><Relationship Id="rId1827" Type="http://schemas.openxmlformats.org/officeDocument/2006/relationships/hyperlink" Target="https://instagram.com/bahnhof_pauli" TargetMode="External"/><Relationship Id="rId1828" Type="http://schemas.openxmlformats.org/officeDocument/2006/relationships/hyperlink" Target="mailto:info@bakken.dk" TargetMode="External"/><Relationship Id="rId1829" Type="http://schemas.openxmlformats.org/officeDocument/2006/relationships/hyperlink" Target="https://instagram.com/bakkenkbh" TargetMode="External"/><Relationship Id="rId1455" Type="http://schemas.openxmlformats.org/officeDocument/2006/relationships/hyperlink" Target="https://www.instagram.com/cracki.records/?hl=en" TargetMode="External"/><Relationship Id="rId2302" Type="http://schemas.openxmlformats.org/officeDocument/2006/relationships/hyperlink" Target="https://www.bonnaroo.com/" TargetMode="External"/><Relationship Id="rId1456" Type="http://schemas.openxmlformats.org/officeDocument/2006/relationships/hyperlink" Target="https://www.instagram.com/lesdocks_lausanne/" TargetMode="External"/><Relationship Id="rId2303" Type="http://schemas.openxmlformats.org/officeDocument/2006/relationships/hyperlink" Target="https://www.bonnaroo.com/" TargetMode="External"/><Relationship Id="rId1457" Type="http://schemas.openxmlformats.org/officeDocument/2006/relationships/hyperlink" Target="https://www.instagram.com/doornroosjenl/" TargetMode="External"/><Relationship Id="rId2304" Type="http://schemas.openxmlformats.org/officeDocument/2006/relationships/hyperlink" Target="https://www.bonnaroo.com/" TargetMode="External"/><Relationship Id="rId1458" Type="http://schemas.openxmlformats.org/officeDocument/2006/relationships/hyperlink" Target="https://www.instagram.com/dr_motte/?hl=en" TargetMode="External"/><Relationship Id="rId2305" Type="http://schemas.openxmlformats.org/officeDocument/2006/relationships/hyperlink" Target="https://www.electricforest.com/" TargetMode="External"/><Relationship Id="rId1459" Type="http://schemas.openxmlformats.org/officeDocument/2006/relationships/hyperlink" Target="https://www.instagram.com/district_8_dublin/" TargetMode="External"/><Relationship Id="rId2306" Type="http://schemas.openxmlformats.org/officeDocument/2006/relationships/hyperlink" Target="https://www.instagram.com/electric_forest/" TargetMode="External"/><Relationship Id="rId2307" Type="http://schemas.openxmlformats.org/officeDocument/2006/relationships/hyperlink" Target="https://ra.co/promoters/14423" TargetMode="External"/><Relationship Id="rId2308" Type="http://schemas.openxmlformats.org/officeDocument/2006/relationships/hyperlink" Target="https://burningman.org/" TargetMode="External"/><Relationship Id="rId2309" Type="http://schemas.openxmlformats.org/officeDocument/2006/relationships/hyperlink" Target="https://ra.co/events/1873521" TargetMode="External"/><Relationship Id="rId629" Type="http://schemas.openxmlformats.org/officeDocument/2006/relationships/hyperlink" Target="https://instagram.com/barnonthefarm" TargetMode="External"/><Relationship Id="rId624" Type="http://schemas.openxmlformats.org/officeDocument/2006/relationships/hyperlink" Target="https://www.instagram.com/unlimited.festival/" TargetMode="External"/><Relationship Id="rId623" Type="http://schemas.openxmlformats.org/officeDocument/2006/relationships/hyperlink" Target="https://www.linkedin.com/in/jose-lagarellos-a4363492/?originalSubdomain=fr" TargetMode="External"/><Relationship Id="rId622" Type="http://schemas.openxmlformats.org/officeDocument/2006/relationships/hyperlink" Target="https://instagram.com/clubspace" TargetMode="External"/><Relationship Id="rId621" Type="http://schemas.openxmlformats.org/officeDocument/2006/relationships/hyperlink" Target="https://www.linkedin.com/in/jose-coloma-76365997" TargetMode="External"/><Relationship Id="rId628" Type="http://schemas.openxmlformats.org/officeDocument/2006/relationships/hyperlink" Target="mailto:info@barnonthefarm.co.uk" TargetMode="External"/><Relationship Id="rId627" Type="http://schemas.openxmlformats.org/officeDocument/2006/relationships/hyperlink" Target="https://www.linkedin.com/in/josh-sanger-991a1422" TargetMode="External"/><Relationship Id="rId626" Type="http://schemas.openxmlformats.org/officeDocument/2006/relationships/hyperlink" Target="https://www.instagram.com/elsewherespace" TargetMode="External"/><Relationship Id="rId625" Type="http://schemas.openxmlformats.org/officeDocument/2006/relationships/hyperlink" Target="https://www.linkedin.com/in/josh-glass-9b072616" TargetMode="External"/><Relationship Id="rId1450" Type="http://schemas.openxmlformats.org/officeDocument/2006/relationships/hyperlink" Target="https://www.instagram.com/cdlcbarcelona/" TargetMode="External"/><Relationship Id="rId620" Type="http://schemas.openxmlformats.org/officeDocument/2006/relationships/hyperlink" Target="https://www.linkedin.com/in/jorna-post-04aa6661/" TargetMode="External"/><Relationship Id="rId1451" Type="http://schemas.openxmlformats.org/officeDocument/2006/relationships/hyperlink" Target="https://www.instagram.com/overground.official/?hl=en" TargetMode="External"/><Relationship Id="rId1452" Type="http://schemas.openxmlformats.org/officeDocument/2006/relationships/hyperlink" Target="https://www.instagram.com/elektric_park/" TargetMode="External"/><Relationship Id="rId1453" Type="http://schemas.openxmlformats.org/officeDocument/2006/relationships/hyperlink" Target="https://www.instagram.com/botanique_bxl" TargetMode="External"/><Relationship Id="rId2300" Type="http://schemas.openxmlformats.org/officeDocument/2006/relationships/hyperlink" Target="https://www.instagram.com/elementsfestival/" TargetMode="External"/><Relationship Id="rId1454" Type="http://schemas.openxmlformats.org/officeDocument/2006/relationships/hyperlink" Target="https://www.instagram.com/cavoparadisoclub/?hl=en" TargetMode="External"/><Relationship Id="rId2301" Type="http://schemas.openxmlformats.org/officeDocument/2006/relationships/hyperlink" Target="https://www.governorsballmusicfestival.com/" TargetMode="External"/><Relationship Id="rId1444" Type="http://schemas.openxmlformats.org/officeDocument/2006/relationships/hyperlink" Target="https://www.instagram.com/southwestfour/?hl=en" TargetMode="External"/><Relationship Id="rId1445" Type="http://schemas.openxmlformats.org/officeDocument/2006/relationships/hyperlink" Target="https://www.instagram.com/macadam_nantes/" TargetMode="External"/><Relationship Id="rId1446" Type="http://schemas.openxmlformats.org/officeDocument/2006/relationships/hyperlink" Target="https://www.instagram.com/birgit.club/?hl=en" TargetMode="External"/><Relationship Id="rId1447" Type="http://schemas.openxmlformats.org/officeDocument/2006/relationships/hyperlink" Target="https://www.instagram.com/egglondonofficial/?hl=en-gb" TargetMode="External"/><Relationship Id="rId1448" Type="http://schemas.openxmlformats.org/officeDocument/2006/relationships/hyperlink" Target="https://www.instagram.com/club_vaag/" TargetMode="External"/><Relationship Id="rId1449" Type="http://schemas.openxmlformats.org/officeDocument/2006/relationships/hyperlink" Target="https://www.instagram.com/lasuiterouen/" TargetMode="External"/><Relationship Id="rId619" Type="http://schemas.openxmlformats.org/officeDocument/2006/relationships/hyperlink" Target="https://instagram.com/artwithme" TargetMode="External"/><Relationship Id="rId618" Type="http://schemas.openxmlformats.org/officeDocument/2006/relationships/hyperlink" Target="mailto:info@artwithme.org" TargetMode="External"/><Relationship Id="rId613" Type="http://schemas.openxmlformats.org/officeDocument/2006/relationships/hyperlink" Target="mailto:info@avalonhollywood.com" TargetMode="External"/><Relationship Id="rId612" Type="http://schemas.openxmlformats.org/officeDocument/2006/relationships/hyperlink" Target="https://www.linkedin.com/in/john-lyons-8352604" TargetMode="External"/><Relationship Id="rId611" Type="http://schemas.openxmlformats.org/officeDocument/2006/relationships/hyperlink" Target="https://www.instagram.com/bossanovacivicclub" TargetMode="External"/><Relationship Id="rId610" Type="http://schemas.openxmlformats.org/officeDocument/2006/relationships/hyperlink" Target="https://www.linkedin.com/in/john-barclay-44132a8" TargetMode="External"/><Relationship Id="rId617" Type="http://schemas.openxmlformats.org/officeDocument/2006/relationships/hyperlink" Target="https://www.linkedin.com/in/jorge-escalona-55092533" TargetMode="External"/><Relationship Id="rId616" Type="http://schemas.openxmlformats.org/officeDocument/2006/relationships/hyperlink" Target="https://www.instagram.com/xoyolondon" TargetMode="External"/><Relationship Id="rId615" Type="http://schemas.openxmlformats.org/officeDocument/2006/relationships/hyperlink" Target="https://www.instagram.com/magneticfestival/?hl=en" TargetMode="External"/><Relationship Id="rId614" Type="http://schemas.openxmlformats.org/officeDocument/2006/relationships/hyperlink" Target="https://instagram.com/avalandofficial" TargetMode="External"/><Relationship Id="rId1440" Type="http://schemas.openxmlformats.org/officeDocument/2006/relationships/hyperlink" Target="https://ra.co/promoters/39166" TargetMode="External"/><Relationship Id="rId1441" Type="http://schemas.openxmlformats.org/officeDocument/2006/relationships/hyperlink" Target="https://www.instagram.com/summercontrast/?hl=en" TargetMode="External"/><Relationship Id="rId1442" Type="http://schemas.openxmlformats.org/officeDocument/2006/relationships/hyperlink" Target="https://www.instagram.com/unknownfestival" TargetMode="External"/><Relationship Id="rId1443" Type="http://schemas.openxmlformats.org/officeDocument/2006/relationships/hyperlink" Target="https://www.instagram.com/cacaobeachofficial/?hl=en" TargetMode="External"/><Relationship Id="rId1477" Type="http://schemas.openxmlformats.org/officeDocument/2006/relationships/hyperlink" Target="https://www.instagram.com/clubbasis/" TargetMode="External"/><Relationship Id="rId2324" Type="http://schemas.openxmlformats.org/officeDocument/2006/relationships/hyperlink" Target="https://www.instagram.com/balenblanc/" TargetMode="External"/><Relationship Id="rId1478" Type="http://schemas.openxmlformats.org/officeDocument/2006/relationships/hyperlink" Target="https://www.instagram.com/feverfestival" TargetMode="External"/><Relationship Id="rId2325" Type="http://schemas.openxmlformats.org/officeDocument/2006/relationships/hyperlink" Target="https://www.instagram.com/mirrors_toronto/?hl=en" TargetMode="External"/><Relationship Id="rId1479" Type="http://schemas.openxmlformats.org/officeDocument/2006/relationships/hyperlink" Target="https://www.instagram.com/klubk4" TargetMode="External"/><Relationship Id="rId2326" Type="http://schemas.openxmlformats.org/officeDocument/2006/relationships/hyperlink" Target="https://www.instagram.com/commonground.sf/?hl=en-gb" TargetMode="External"/><Relationship Id="rId2327" Type="http://schemas.openxmlformats.org/officeDocument/2006/relationships/hyperlink" Target="https://www.instagram.com/laramarecords" TargetMode="External"/><Relationship Id="rId2328" Type="http://schemas.openxmlformats.org/officeDocument/2006/relationships/hyperlink" Target="https://www.instagram.com/minimaxevents/" TargetMode="External"/><Relationship Id="rId2329" Type="http://schemas.openxmlformats.org/officeDocument/2006/relationships/hyperlink" Target="https://www.instagram.com/mistersaturdaynightrecords/?hl=en" TargetMode="External"/><Relationship Id="rId646" Type="http://schemas.openxmlformats.org/officeDocument/2006/relationships/hyperlink" Target="https://www.instagram.com/flashclubdc/?hl=en" TargetMode="External"/><Relationship Id="rId645" Type="http://schemas.openxmlformats.org/officeDocument/2006/relationships/hyperlink" Target="https://www.linkedin.com/in/justin-nouhra/" TargetMode="External"/><Relationship Id="rId644" Type="http://schemas.openxmlformats.org/officeDocument/2006/relationships/hyperlink" Target="https://www.linkedin.com/in/juliette-fouasse/?originalSubdomain=fr" TargetMode="External"/><Relationship Id="rId643" Type="http://schemas.openxmlformats.org/officeDocument/2006/relationships/hyperlink" Target="https://www.instagram.com/audioclubgeneva" TargetMode="External"/><Relationship Id="rId649" Type="http://schemas.openxmlformats.org/officeDocument/2006/relationships/hyperlink" Target="https://www.instagram.com/allthingslivese/" TargetMode="External"/><Relationship Id="rId648" Type="http://schemas.openxmlformats.org/officeDocument/2006/relationships/hyperlink" Target="https://www.linkedin.com/in/jyri-heikkinen-b72a7011a/?originalSubdomain=fi" TargetMode="External"/><Relationship Id="rId647" Type="http://schemas.openxmlformats.org/officeDocument/2006/relationships/hyperlink" Target="https://allthingslive.com/" TargetMode="External"/><Relationship Id="rId1470" Type="http://schemas.openxmlformats.org/officeDocument/2006/relationships/hyperlink" Target="https://www.instagram.com/else_klub/" TargetMode="External"/><Relationship Id="rId1471" Type="http://schemas.openxmlformats.org/officeDocument/2006/relationships/hyperlink" Target="https://www.instagram.com/blitz_music_club/" TargetMode="External"/><Relationship Id="rId1472" Type="http://schemas.openxmlformats.org/officeDocument/2006/relationships/hyperlink" Target="https://www.instagram.com/elysia_basel/" TargetMode="External"/><Relationship Id="rId642" Type="http://schemas.openxmlformats.org/officeDocument/2006/relationships/hyperlink" Target="https://www.linkedin.com/in/julien-iseli" TargetMode="External"/><Relationship Id="rId1473" Type="http://schemas.openxmlformats.org/officeDocument/2006/relationships/hyperlink" Target="https://www.instagram.com/belleepoqueclub/" TargetMode="External"/><Relationship Id="rId2320" Type="http://schemas.openxmlformats.org/officeDocument/2006/relationships/hyperlink" Target="https://www.instagram.com/westcoastwkndr/" TargetMode="External"/><Relationship Id="rId641" Type="http://schemas.openxmlformats.org/officeDocument/2006/relationships/hyperlink" Target="https://www.instagram.com/magmacollective.it/?hl=en" TargetMode="External"/><Relationship Id="rId1474" Type="http://schemas.openxmlformats.org/officeDocument/2006/relationships/hyperlink" Target="mailto:info@aquarius.club" TargetMode="External"/><Relationship Id="rId2321" Type="http://schemas.openxmlformats.org/officeDocument/2006/relationships/hyperlink" Target="https://www.instagram.com/westcoastwkndr/" TargetMode="External"/><Relationship Id="rId640" Type="http://schemas.openxmlformats.org/officeDocument/2006/relationships/hyperlink" Target="https://www.linkedin.com/in/julien-gathy-9a000274/?originalSubdomain=be" TargetMode="External"/><Relationship Id="rId1475" Type="http://schemas.openxmlformats.org/officeDocument/2006/relationships/hyperlink" Target="https://instagram.com/aquariuszrce" TargetMode="External"/><Relationship Id="rId2322" Type="http://schemas.openxmlformats.org/officeDocument/2006/relationships/hyperlink" Target="https://www.instagram.com/timfsf/?hl=en-gb" TargetMode="External"/><Relationship Id="rId1476" Type="http://schemas.openxmlformats.org/officeDocument/2006/relationships/hyperlink" Target="https://instagram.com/area51slc" TargetMode="External"/><Relationship Id="rId2323" Type="http://schemas.openxmlformats.org/officeDocument/2006/relationships/hyperlink" Target="https://www.balenblanc.com/" TargetMode="External"/><Relationship Id="rId1466" Type="http://schemas.openxmlformats.org/officeDocument/2006/relationships/hyperlink" Target="https://www.instagram.com/zoukoutofficial" TargetMode="External"/><Relationship Id="rId2313" Type="http://schemas.openxmlformats.org/officeDocument/2006/relationships/hyperlink" Target="https://www.instagram.com/heartnightclub/?hl=en-gb" TargetMode="External"/><Relationship Id="rId1467" Type="http://schemas.openxmlformats.org/officeDocument/2006/relationships/hyperlink" Target="https://www.instagram.com/iboatbordeaux/" TargetMode="External"/><Relationship Id="rId2314" Type="http://schemas.openxmlformats.org/officeDocument/2006/relationships/hyperlink" Target="https://www.instagram.com/dreamsmusicfest/?hl=en" TargetMode="External"/><Relationship Id="rId1468" Type="http://schemas.openxmlformats.org/officeDocument/2006/relationships/hyperlink" Target="https://www.instagram.com/crossclubofficial/" TargetMode="External"/><Relationship Id="rId2315" Type="http://schemas.openxmlformats.org/officeDocument/2006/relationships/hyperlink" Target="https://ra.co/promoters/99884" TargetMode="External"/><Relationship Id="rId1469" Type="http://schemas.openxmlformats.org/officeDocument/2006/relationships/hyperlink" Target="https://www.instagram.com/bret.bar/" TargetMode="External"/><Relationship Id="rId2316" Type="http://schemas.openxmlformats.org/officeDocument/2006/relationships/hyperlink" Target="https://ra.co/events/305487" TargetMode="External"/><Relationship Id="rId2317" Type="http://schemas.openxmlformats.org/officeDocument/2006/relationships/hyperlink" Target="https://ra.co/events/305487" TargetMode="External"/><Relationship Id="rId2318" Type="http://schemas.openxmlformats.org/officeDocument/2006/relationships/hyperlink" Target="https://ra.co/events/305487" TargetMode="External"/><Relationship Id="rId2319" Type="http://schemas.openxmlformats.org/officeDocument/2006/relationships/hyperlink" Target="https://ra.co/events/305487" TargetMode="External"/><Relationship Id="rId635" Type="http://schemas.openxmlformats.org/officeDocument/2006/relationships/hyperlink" Target="https://ra.co/promoters/57748" TargetMode="External"/><Relationship Id="rId634" Type="http://schemas.openxmlformats.org/officeDocument/2006/relationships/hyperlink" Target="https://instagram.com/clubkaikuhelsinki" TargetMode="External"/><Relationship Id="rId633" Type="http://schemas.openxmlformats.org/officeDocument/2006/relationships/hyperlink" Target="https://www.linkedin.com/in/juho-kusti-721a13214" TargetMode="External"/><Relationship Id="rId632" Type="http://schemas.openxmlformats.org/officeDocument/2006/relationships/hyperlink" Target="https://www.linkedin.com/in/juanjdotlopez/" TargetMode="External"/><Relationship Id="rId639" Type="http://schemas.openxmlformats.org/officeDocument/2006/relationships/hyperlink" Target="https://www.instagram.com/cabaretaleatoire" TargetMode="External"/><Relationship Id="rId638" Type="http://schemas.openxmlformats.org/officeDocument/2006/relationships/hyperlink" Target="https://www.linkedin.com/in/julien-dumas-58261a76" TargetMode="External"/><Relationship Id="rId637" Type="http://schemas.openxmlformats.org/officeDocument/2006/relationships/hyperlink" Target="https://www.instagram.com/moduleclublyon" TargetMode="External"/><Relationship Id="rId636" Type="http://schemas.openxmlformats.org/officeDocument/2006/relationships/hyperlink" Target="https://www.linkedin.com/in/julien-desailly" TargetMode="External"/><Relationship Id="rId1460" Type="http://schemas.openxmlformats.org/officeDocument/2006/relationships/hyperlink" Target="https://www.instagram.com/kinetikamusic/" TargetMode="External"/><Relationship Id="rId1461" Type="http://schemas.openxmlformats.org/officeDocument/2006/relationships/hyperlink" Target="https://www.instagram.com/le_bikini_toulouse/" TargetMode="External"/><Relationship Id="rId631" Type="http://schemas.openxmlformats.org/officeDocument/2006/relationships/hyperlink" Target="https://www.instagram.com/electriczoony/?hl=en" TargetMode="External"/><Relationship Id="rId1462" Type="http://schemas.openxmlformats.org/officeDocument/2006/relationships/hyperlink" Target="https://www.instagram.com/milkjurere/" TargetMode="External"/><Relationship Id="rId630" Type="http://schemas.openxmlformats.org/officeDocument/2006/relationships/hyperlink" Target="https://www.linkedin.com/in/josh-wyatt-a232927a/" TargetMode="External"/><Relationship Id="rId1463" Type="http://schemas.openxmlformats.org/officeDocument/2006/relationships/hyperlink" Target="https://www.instagram.com/cphdistortion/" TargetMode="External"/><Relationship Id="rId2310" Type="http://schemas.openxmlformats.org/officeDocument/2006/relationships/hyperlink" Target="https://www.instagram.com/hulaweenfl/?hl=en" TargetMode="External"/><Relationship Id="rId1464" Type="http://schemas.openxmlformats.org/officeDocument/2006/relationships/hyperlink" Target="https://www.instagram.com/mobileerecords/" TargetMode="External"/><Relationship Id="rId2311" Type="http://schemas.openxmlformats.org/officeDocument/2006/relationships/hyperlink" Target="https://www.instagram.com/monarchsf/" TargetMode="External"/><Relationship Id="rId1465" Type="http://schemas.openxmlformats.org/officeDocument/2006/relationships/hyperlink" Target="https://www.instagram.com/dtrh_festival/" TargetMode="External"/><Relationship Id="rId2312" Type="http://schemas.openxmlformats.org/officeDocument/2006/relationships/hyperlink" Target="https://www.instagram.com/leclubavenuenow/" TargetMode="External"/><Relationship Id="rId1411" Type="http://schemas.openxmlformats.org/officeDocument/2006/relationships/hyperlink" Target="https://www.boomtownfair.co.uk/" TargetMode="External"/><Relationship Id="rId1895" Type="http://schemas.openxmlformats.org/officeDocument/2006/relationships/hyperlink" Target="https://www.instagram.com/dc10ibizaofficial/?hl=en" TargetMode="External"/><Relationship Id="rId1412" Type="http://schemas.openxmlformats.org/officeDocument/2006/relationships/hyperlink" Target="https://dimensionsfestival.com/" TargetMode="External"/><Relationship Id="rId1896" Type="http://schemas.openxmlformats.org/officeDocument/2006/relationships/hyperlink" Target="https://www.instagram.com/dc10ibizaofficial/?hl=en" TargetMode="External"/><Relationship Id="rId1413" Type="http://schemas.openxmlformats.org/officeDocument/2006/relationships/hyperlink" Target="https://www.instagram.com/movement_festival/?hl=en" TargetMode="External"/><Relationship Id="rId1897" Type="http://schemas.openxmlformats.org/officeDocument/2006/relationships/hyperlink" Target="https://elrow.com/en" TargetMode="External"/><Relationship Id="rId1414" Type="http://schemas.openxmlformats.org/officeDocument/2006/relationships/hyperlink" Target="https://www.instagram.com/raveonsnow_festival/?hl=en" TargetMode="External"/><Relationship Id="rId1898" Type="http://schemas.openxmlformats.org/officeDocument/2006/relationships/hyperlink" Target="mailto:babyredwolf.records@gmail.com" TargetMode="External"/><Relationship Id="rId1415" Type="http://schemas.openxmlformats.org/officeDocument/2006/relationships/hyperlink" Target="https://www.instagram.com/raveonsnow_festival/?hl=en" TargetMode="External"/><Relationship Id="rId1899" Type="http://schemas.openxmlformats.org/officeDocument/2006/relationships/hyperlink" Target="https://instagram.com/babyredwolfrecords" TargetMode="External"/><Relationship Id="rId1416" Type="http://schemas.openxmlformats.org/officeDocument/2006/relationships/hyperlink" Target="https://www.instagram.com/westerunie" TargetMode="External"/><Relationship Id="rId1417" Type="http://schemas.openxmlformats.org/officeDocument/2006/relationships/hyperlink" Target="https://ra.co/promoters/54965" TargetMode="External"/><Relationship Id="rId1418" Type="http://schemas.openxmlformats.org/officeDocument/2006/relationships/hyperlink" Target="https://www.instagram.com/positiveeducation/?hl=en" TargetMode="External"/><Relationship Id="rId1419" Type="http://schemas.openxmlformats.org/officeDocument/2006/relationships/hyperlink" Target="https://www.instagram.com/peacocksociety/?hl=en" TargetMode="External"/><Relationship Id="rId1890" Type="http://schemas.openxmlformats.org/officeDocument/2006/relationships/hyperlink" Target="https://www.instagram.com/lowlands_fest/?hl=en" TargetMode="External"/><Relationship Id="rId1891" Type="http://schemas.openxmlformats.org/officeDocument/2006/relationships/hyperlink" Target="https://www.instagram.com/monegrosfestival/" TargetMode="External"/><Relationship Id="rId1892" Type="http://schemas.openxmlformats.org/officeDocument/2006/relationships/hyperlink" Target="https://www.instagram.com/lowlands_fest/?hl=en" TargetMode="External"/><Relationship Id="rId1893" Type="http://schemas.openxmlformats.org/officeDocument/2006/relationships/hyperlink" Target="https://www.instagram.com/verkniptevents/?hl=en" TargetMode="External"/><Relationship Id="rId1410" Type="http://schemas.openxmlformats.org/officeDocument/2006/relationships/hyperlink" Target="https://www.boomtownfair.co.uk/" TargetMode="External"/><Relationship Id="rId1894" Type="http://schemas.openxmlformats.org/officeDocument/2006/relationships/hyperlink" Target="https://creamfields.com/" TargetMode="External"/><Relationship Id="rId1400" Type="http://schemas.openxmlformats.org/officeDocument/2006/relationships/hyperlink" Target="https://balatonsound.com/en/" TargetMode="External"/><Relationship Id="rId1884" Type="http://schemas.openxmlformats.org/officeDocument/2006/relationships/hyperlink" Target="https://www.instagram.com/aquasellafest/?hl=en" TargetMode="External"/><Relationship Id="rId1401" Type="http://schemas.openxmlformats.org/officeDocument/2006/relationships/hyperlink" Target="https://www.instagram.com/viva_festival/?hl=en" TargetMode="External"/><Relationship Id="rId1885" Type="http://schemas.openxmlformats.org/officeDocument/2006/relationships/hyperlink" Target="https://www.instagram.com/nation_of_gondwana_pyonen/" TargetMode="External"/><Relationship Id="rId1402" Type="http://schemas.openxmlformats.org/officeDocument/2006/relationships/hyperlink" Target="https://ra.co/events/1283762" TargetMode="External"/><Relationship Id="rId1886" Type="http://schemas.openxmlformats.org/officeDocument/2006/relationships/hyperlink" Target="https://www.dourfestival.eu/en/" TargetMode="External"/><Relationship Id="rId1403" Type="http://schemas.openxmlformats.org/officeDocument/2006/relationships/hyperlink" Target="https://www.instagram.com/stereolux_scopitone/" TargetMode="External"/><Relationship Id="rId1887" Type="http://schemas.openxmlformats.org/officeDocument/2006/relationships/hyperlink" Target="https://elrow.com/en" TargetMode="External"/><Relationship Id="rId1404" Type="http://schemas.openxmlformats.org/officeDocument/2006/relationships/hyperlink" Target="https://ra.co/promoters/39140" TargetMode="External"/><Relationship Id="rId1888" Type="http://schemas.openxmlformats.org/officeDocument/2006/relationships/hyperlink" Target="https://www.exitfest.org/en" TargetMode="External"/><Relationship Id="rId1405" Type="http://schemas.openxmlformats.org/officeDocument/2006/relationships/hyperlink" Target="https://ra.co/promoters/41359" TargetMode="External"/><Relationship Id="rId1889" Type="http://schemas.openxmlformats.org/officeDocument/2006/relationships/hyperlink" Target="https://www.instagram.com/aquasellafest/?hl=en" TargetMode="External"/><Relationship Id="rId1406" Type="http://schemas.openxmlformats.org/officeDocument/2006/relationships/hyperlink" Target="https://ra.co/promoters/2593" TargetMode="External"/><Relationship Id="rId1407" Type="http://schemas.openxmlformats.org/officeDocument/2006/relationships/hyperlink" Target="https://www.instagram.com/horstartsandmusic/?hl=en" TargetMode="External"/><Relationship Id="rId1408" Type="http://schemas.openxmlformats.org/officeDocument/2006/relationships/hyperlink" Target="https://www.instagram.com/lovefest.rs/?hl=en" TargetMode="External"/><Relationship Id="rId1409" Type="http://schemas.openxmlformats.org/officeDocument/2006/relationships/hyperlink" Target="https://www.instagram.com/wayoutwestfestival/?hl=en" TargetMode="External"/><Relationship Id="rId1880" Type="http://schemas.openxmlformats.org/officeDocument/2006/relationships/hyperlink" Target="https://croatia.defected.com/" TargetMode="External"/><Relationship Id="rId1881" Type="http://schemas.openxmlformats.org/officeDocument/2006/relationships/hyperlink" Target="https://www.instagram.com/brunchlisboa/?hl=en" TargetMode="External"/><Relationship Id="rId1882" Type="http://schemas.openxmlformats.org/officeDocument/2006/relationships/hyperlink" Target="https://www.instagram.com/sunwavesfest/" TargetMode="External"/><Relationship Id="rId1883" Type="http://schemas.openxmlformats.org/officeDocument/2006/relationships/hyperlink" Target="https://www.exitfest.org/en" TargetMode="External"/><Relationship Id="rId1433" Type="http://schemas.openxmlformats.org/officeDocument/2006/relationships/hyperlink" Target="https://www.cphdistortion.dk/" TargetMode="External"/><Relationship Id="rId1434" Type="http://schemas.openxmlformats.org/officeDocument/2006/relationships/hyperlink" Target="https://www.instagram.com/cphdistortion/" TargetMode="External"/><Relationship Id="rId1435" Type="http://schemas.openxmlformats.org/officeDocument/2006/relationships/hyperlink" Target="https://www.instagram.com/offfestival/?hl=en" TargetMode="External"/><Relationship Id="rId1436" Type="http://schemas.openxmlformats.org/officeDocument/2006/relationships/hyperlink" Target="https://www.instagram.com/springattitudefestival/?hl=en" TargetMode="External"/><Relationship Id="rId1437" Type="http://schemas.openxmlformats.org/officeDocument/2006/relationships/hyperlink" Target="https://www.instagram.com/straf_werk/" TargetMode="External"/><Relationship Id="rId1438" Type="http://schemas.openxmlformats.org/officeDocument/2006/relationships/hyperlink" Target="https://www.instagram.com/szeneopenair.festival/?hl=en" TargetMode="External"/><Relationship Id="rId1439" Type="http://schemas.openxmlformats.org/officeDocument/2006/relationships/hyperlink" Target="https://www.instagram.com/westerunie" TargetMode="External"/><Relationship Id="rId609" Type="http://schemas.openxmlformats.org/officeDocument/2006/relationships/hyperlink" Target="https://www.instagram.com/bossanovacivicclub" TargetMode="External"/><Relationship Id="rId608" Type="http://schemas.openxmlformats.org/officeDocument/2006/relationships/hyperlink" Target="https://www.linkedin.com/in/john-barclay-44132a8" TargetMode="External"/><Relationship Id="rId607" Type="http://schemas.openxmlformats.org/officeDocument/2006/relationships/hyperlink" Target="https://www.instagram.com/gabonsa.festival" TargetMode="External"/><Relationship Id="rId602" Type="http://schemas.openxmlformats.org/officeDocument/2006/relationships/hyperlink" Target="https://www.linkedin.com/in/johan-de-jong-basis" TargetMode="External"/><Relationship Id="rId601" Type="http://schemas.openxmlformats.org/officeDocument/2006/relationships/hyperlink" Target="https://www.instagram.com/concreteamsterdam" TargetMode="External"/><Relationship Id="rId600" Type="http://schemas.openxmlformats.org/officeDocument/2006/relationships/hyperlink" Target="https://www.linkedin.com/in/jobjobse" TargetMode="External"/><Relationship Id="rId606" Type="http://schemas.openxmlformats.org/officeDocument/2006/relationships/hyperlink" Target="mailto:contact@gabonsa.com" TargetMode="External"/><Relationship Id="rId605" Type="http://schemas.openxmlformats.org/officeDocument/2006/relationships/hyperlink" Target="https://www.linkedin.com/in/johannes-steinkopff-599b7613a/" TargetMode="External"/><Relationship Id="rId604" Type="http://schemas.openxmlformats.org/officeDocument/2006/relationships/hyperlink" Target="https://instagram.com/basisutrecht" TargetMode="External"/><Relationship Id="rId603" Type="http://schemas.openxmlformats.org/officeDocument/2006/relationships/hyperlink" Target="mailto:info@basisutrecht.nl" TargetMode="External"/><Relationship Id="rId1430" Type="http://schemas.openxmlformats.org/officeDocument/2006/relationships/hyperlink" Target="https://www.instagram.com/le_guess_who/" TargetMode="External"/><Relationship Id="rId1431" Type="http://schemas.openxmlformats.org/officeDocument/2006/relationships/hyperlink" Target="https://www.instagram.com/levfestival/?hl=en" TargetMode="External"/><Relationship Id="rId1432" Type="http://schemas.openxmlformats.org/officeDocument/2006/relationships/hyperlink" Target="https://www.instagram.com/l_w_e/" TargetMode="External"/><Relationship Id="rId1422" Type="http://schemas.openxmlformats.org/officeDocument/2006/relationships/hyperlink" Target="https://farra.world/" TargetMode="External"/><Relationship Id="rId1423" Type="http://schemas.openxmlformats.org/officeDocument/2006/relationships/hyperlink" Target="https://www.instagram.com/wienerfestwochen/?hl=en" TargetMode="External"/><Relationship Id="rId1424" Type="http://schemas.openxmlformats.org/officeDocument/2006/relationships/hyperlink" Target="https://www.instagram.com/panoramafestival_/?hl=en" TargetMode="External"/><Relationship Id="rId1425" Type="http://schemas.openxmlformats.org/officeDocument/2006/relationships/hyperlink" Target="https://www.instagram.com/polifonic_/?hl=en" TargetMode="External"/><Relationship Id="rId1426" Type="http://schemas.openxmlformats.org/officeDocument/2006/relationships/hyperlink" Target="https://ra.co/promoters/58814" TargetMode="External"/><Relationship Id="rId1427" Type="http://schemas.openxmlformats.org/officeDocument/2006/relationships/hyperlink" Target="https://ra.co/promoters/46405" TargetMode="External"/><Relationship Id="rId1428" Type="http://schemas.openxmlformats.org/officeDocument/2006/relationships/hyperlink" Target="https://www.extrema.be/en/?gad_source=1" TargetMode="External"/><Relationship Id="rId1429" Type="http://schemas.openxmlformats.org/officeDocument/2006/relationships/hyperlink" Target="https://www.instagram.com/extrema.be/" TargetMode="External"/><Relationship Id="rId1420" Type="http://schemas.openxmlformats.org/officeDocument/2006/relationships/hyperlink" Target="https://detonate1.co.uk/" TargetMode="External"/><Relationship Id="rId1421" Type="http://schemas.openxmlformats.org/officeDocument/2006/relationships/hyperlink" Target="https://www.instagram.com/detonateuk/?hl=en" TargetMode="External"/><Relationship Id="rId1059" Type="http://schemas.openxmlformats.org/officeDocument/2006/relationships/hyperlink" Target="https://madrid.brunchelectronik.com/en/artists" TargetMode="External"/><Relationship Id="rId228" Type="http://schemas.openxmlformats.org/officeDocument/2006/relationships/hyperlink" Target="https://www.linkedin.com/in/borja-flores-83b51587" TargetMode="External"/><Relationship Id="rId227" Type="http://schemas.openxmlformats.org/officeDocument/2006/relationships/hyperlink" Target="https://www.linkedin.com/in/borisborisboris/" TargetMode="External"/><Relationship Id="rId226" Type="http://schemas.openxmlformats.org/officeDocument/2006/relationships/hyperlink" Target="http://glitterballnyc.com" TargetMode="External"/><Relationship Id="rId225" Type="http://schemas.openxmlformats.org/officeDocument/2006/relationships/hyperlink" Target="https://www.linkedin.com/in/bogdan-buta-untold/" TargetMode="External"/><Relationship Id="rId229" Type="http://schemas.openxmlformats.org/officeDocument/2006/relationships/hyperlink" Target="https://www.instagram.com/kaizenclubvlc" TargetMode="External"/><Relationship Id="rId1050" Type="http://schemas.openxmlformats.org/officeDocument/2006/relationships/hyperlink" Target="https://www.instagram.com/tresorberlin/?hl=en" TargetMode="External"/><Relationship Id="rId220" Type="http://schemas.openxmlformats.org/officeDocument/2006/relationships/hyperlink" Target="https://www.linkedin.com/in/bert-de-rooij-65699819/" TargetMode="External"/><Relationship Id="rId1051" Type="http://schemas.openxmlformats.org/officeDocument/2006/relationships/hyperlink" Target="https://www.instagram.com/basssiani/?hl=en" TargetMode="External"/><Relationship Id="rId1052" Type="http://schemas.openxmlformats.org/officeDocument/2006/relationships/hyperlink" Target="https://www.instagram.com/mondo_disko/" TargetMode="External"/><Relationship Id="rId1053" Type="http://schemas.openxmlformats.org/officeDocument/2006/relationships/hyperlink" Target="https://www.instagram.com/watergate.club.officia" TargetMode="External"/><Relationship Id="rId1054" Type="http://schemas.openxmlformats.org/officeDocument/2006/relationships/hyperlink" Target="https://www.instagram.com/paradisoadam/?hl=en" TargetMode="External"/><Relationship Id="rId224" Type="http://schemas.openxmlformats.org/officeDocument/2006/relationships/hyperlink" Target="https://instagram.com/babysallright" TargetMode="External"/><Relationship Id="rId1055" Type="http://schemas.openxmlformats.org/officeDocument/2006/relationships/hyperlink" Target="https://www.instagram.com/fold.ldn/" TargetMode="External"/><Relationship Id="rId223" Type="http://schemas.openxmlformats.org/officeDocument/2006/relationships/hyperlink" Target="mailto:info@babysallright.com" TargetMode="External"/><Relationship Id="rId1056" Type="http://schemas.openxmlformats.org/officeDocument/2006/relationships/hyperlink" Target="https://www.bozar.be/en/calendar/bozar-electronic-arts-festival" TargetMode="External"/><Relationship Id="rId222" Type="http://schemas.openxmlformats.org/officeDocument/2006/relationships/hyperlink" Target="https://www.linkedin.com/in/billy-jones-943b9a58" TargetMode="External"/><Relationship Id="rId1057" Type="http://schemas.openxmlformats.org/officeDocument/2006/relationships/hyperlink" Target="https://www.instagram.com/bozarbrussels/" TargetMode="External"/><Relationship Id="rId221" Type="http://schemas.openxmlformats.org/officeDocument/2006/relationships/hyperlink" Target="https://www.linkedin.com/in/billy-bildstein-66936534/" TargetMode="External"/><Relationship Id="rId1058" Type="http://schemas.openxmlformats.org/officeDocument/2006/relationships/hyperlink" Target="https://www.awakenings.com/en/events/2025/07/awakenings-festival-2025/337839/" TargetMode="External"/><Relationship Id="rId1048" Type="http://schemas.openxmlformats.org/officeDocument/2006/relationships/hyperlink" Target="https://www.instagram.com/vujadaymusicfestival/?hl=en" TargetMode="External"/><Relationship Id="rId1049" Type="http://schemas.openxmlformats.org/officeDocument/2006/relationships/hyperlink" Target="https://www.instagram.com/tresorberlin/?hl=en" TargetMode="External"/><Relationship Id="rId217" Type="http://schemas.openxmlformats.org/officeDocument/2006/relationships/hyperlink" Target="https://www.linkedin.com/in/bernhard-steirer" TargetMode="External"/><Relationship Id="rId216" Type="http://schemas.openxmlformats.org/officeDocument/2006/relationships/hyperlink" Target="https://www.instagram.com/thecravefestival/" TargetMode="External"/><Relationship Id="rId215" Type="http://schemas.openxmlformats.org/officeDocument/2006/relationships/hyperlink" Target="https://www.linkedin.com/in/benjamin-havenaar/" TargetMode="External"/><Relationship Id="rId699" Type="http://schemas.openxmlformats.org/officeDocument/2006/relationships/hyperlink" Target="https://www.linkedin.com/in/mariana-carvalho" TargetMode="External"/><Relationship Id="rId214" Type="http://schemas.openxmlformats.org/officeDocument/2006/relationships/hyperlink" Target="https://www.instagram.com/lovesavesthedayfestival/" TargetMode="External"/><Relationship Id="rId698" Type="http://schemas.openxmlformats.org/officeDocument/2006/relationships/hyperlink" Target="https://www.linkedin.com/in/marcstout/" TargetMode="External"/><Relationship Id="rId219" Type="http://schemas.openxmlformats.org/officeDocument/2006/relationships/hyperlink" Target="https://dekmantelfestival.com/" TargetMode="External"/><Relationship Id="rId218" Type="http://schemas.openxmlformats.org/officeDocument/2006/relationships/hyperlink" Target="https://www.instagram.com/elevatefestival" TargetMode="External"/><Relationship Id="rId693" Type="http://schemas.openxmlformats.org/officeDocument/2006/relationships/hyperlink" Target="https://www.linkedin.com/in/loshea403/?originalSubdomain=uk" TargetMode="External"/><Relationship Id="rId1040" Type="http://schemas.openxmlformats.org/officeDocument/2006/relationships/hyperlink" Target="https://www.instagram.com/xxxperiencefestival" TargetMode="External"/><Relationship Id="rId692" Type="http://schemas.openxmlformats.org/officeDocument/2006/relationships/hyperlink" Target="https://www.instagram.com/listenfestivalbrussels/" TargetMode="External"/><Relationship Id="rId1041" Type="http://schemas.openxmlformats.org/officeDocument/2006/relationships/hyperlink" Target="https://www.instagram.com/jenjabali/" TargetMode="External"/><Relationship Id="rId691" Type="http://schemas.openxmlformats.org/officeDocument/2006/relationships/hyperlink" Target="https://www.linkedin.com/in/lorenzo-serra-0b117538/" TargetMode="External"/><Relationship Id="rId1042" Type="http://schemas.openxmlformats.org/officeDocument/2006/relationships/hyperlink" Target="https://www.instagram.com/zerogravitydubai" TargetMode="External"/><Relationship Id="rId690" Type="http://schemas.openxmlformats.org/officeDocument/2006/relationships/hyperlink" Target="https://instagram.com/hopeworks_dj" TargetMode="External"/><Relationship Id="rId1043" Type="http://schemas.openxmlformats.org/officeDocument/2006/relationships/hyperlink" Target="https://ra.co/promoters/96087" TargetMode="External"/><Relationship Id="rId213" Type="http://schemas.openxmlformats.org/officeDocument/2006/relationships/hyperlink" Target="https://www.linkedin.com/in/ben-price-b8b907139/" TargetMode="External"/><Relationship Id="rId697" Type="http://schemas.openxmlformats.org/officeDocument/2006/relationships/hyperlink" Target="https://www.linkedin.com/in/marc-gomariz-d%C3%ADaz/" TargetMode="External"/><Relationship Id="rId1044" Type="http://schemas.openxmlformats.org/officeDocument/2006/relationships/hyperlink" Target="https://www.instagram.com/chineselaundryclub/" TargetMode="External"/><Relationship Id="rId212" Type="http://schemas.openxmlformats.org/officeDocument/2006/relationships/hyperlink" Target="https://www.instagram.com/hightidemusicfestival/?hl=en" TargetMode="External"/><Relationship Id="rId696" Type="http://schemas.openxmlformats.org/officeDocument/2006/relationships/hyperlink" Target="https://instagram.com/luxfragil" TargetMode="External"/><Relationship Id="rId1045" Type="http://schemas.openxmlformats.org/officeDocument/2006/relationships/hyperlink" Target="https://www.instagram.com/rhythmandvines/?hl=en" TargetMode="External"/><Relationship Id="rId211" Type="http://schemas.openxmlformats.org/officeDocument/2006/relationships/hyperlink" Target="https://www.linkedin.com/in/ben-austin-148279268/" TargetMode="External"/><Relationship Id="rId695" Type="http://schemas.openxmlformats.org/officeDocument/2006/relationships/hyperlink" Target="https://www.linkedin.com/in/manuel-rocha-71a72858" TargetMode="External"/><Relationship Id="rId1046" Type="http://schemas.openxmlformats.org/officeDocument/2006/relationships/hyperlink" Target="https://www.instagram.com/thegrassisgreeneraus/?hl=en" TargetMode="External"/><Relationship Id="rId210" Type="http://schemas.openxmlformats.org/officeDocument/2006/relationships/hyperlink" Target="https://www.instagram.com/hetmagazijndenhaag" TargetMode="External"/><Relationship Id="rId694" Type="http://schemas.openxmlformats.org/officeDocument/2006/relationships/hyperlink" Target="https://www.instagram.com/hopeworkssheffield/?hl=en" TargetMode="External"/><Relationship Id="rId1047" Type="http://schemas.openxmlformats.org/officeDocument/2006/relationships/hyperlink" Target="https://www.instagram.com/strawberryfields_festival/?hl=en" TargetMode="External"/><Relationship Id="rId249" Type="http://schemas.openxmlformats.org/officeDocument/2006/relationships/hyperlink" Target="https://www.linkedin.com/in/brig-dauber-69183852/" TargetMode="External"/><Relationship Id="rId248" Type="http://schemas.openxmlformats.org/officeDocument/2006/relationships/hyperlink" Target="https://instagram.com/concrete.paris" TargetMode="External"/><Relationship Id="rId247" Type="http://schemas.openxmlformats.org/officeDocument/2006/relationships/hyperlink" Target="https://www.linkedin.com/in/bricecoudert" TargetMode="External"/><Relationship Id="rId1070" Type="http://schemas.openxmlformats.org/officeDocument/2006/relationships/hyperlink" Target="https://www.instagram.com/untoldfestival/" TargetMode="External"/><Relationship Id="rId1071" Type="http://schemas.openxmlformats.org/officeDocument/2006/relationships/hyperlink" Target="https://dgtl.nl/amsterdam/" TargetMode="External"/><Relationship Id="rId1072" Type="http://schemas.openxmlformats.org/officeDocument/2006/relationships/hyperlink" Target="https://www.instagram.com/aquasellafest/?hl=en" TargetMode="External"/><Relationship Id="rId242" Type="http://schemas.openxmlformats.org/officeDocument/2006/relationships/hyperlink" Target="https://www.instagram.com/boxed_off_/?hl=en" TargetMode="External"/><Relationship Id="rId1073" Type="http://schemas.openxmlformats.org/officeDocument/2006/relationships/hyperlink" Target="https://www.dourfestival.eu/en/" TargetMode="External"/><Relationship Id="rId241" Type="http://schemas.openxmlformats.org/officeDocument/2006/relationships/hyperlink" Target="https://www.linkedin.com/in/brianbedlam/?originalSubdomain=ie" TargetMode="External"/><Relationship Id="rId1074" Type="http://schemas.openxmlformats.org/officeDocument/2006/relationships/hyperlink" Target="https://www.instagram.com/ikarus.festival/" TargetMode="External"/><Relationship Id="rId240" Type="http://schemas.openxmlformats.org/officeDocument/2006/relationships/hyperlink" Target="https://ra.co/promoters/54139" TargetMode="External"/><Relationship Id="rId1075" Type="http://schemas.openxmlformats.org/officeDocument/2006/relationships/hyperlink" Target="https://dekmantelfestival.com/" TargetMode="External"/><Relationship Id="rId1076" Type="http://schemas.openxmlformats.org/officeDocument/2006/relationships/hyperlink" Target="https://www.instagram.com/lowlands_fest/?hl=en" TargetMode="External"/><Relationship Id="rId246" Type="http://schemas.openxmlformats.org/officeDocument/2006/relationships/hyperlink" Target="https://www.linkedin.com/in/rejdhingra/" TargetMode="External"/><Relationship Id="rId1077" Type="http://schemas.openxmlformats.org/officeDocument/2006/relationships/hyperlink" Target="https://www.instagram.com/nammosworld/" TargetMode="External"/><Relationship Id="rId245" Type="http://schemas.openxmlformats.org/officeDocument/2006/relationships/hyperlink" Target="https://www.crssdfest.com/" TargetMode="External"/><Relationship Id="rId1078" Type="http://schemas.openxmlformats.org/officeDocument/2006/relationships/hyperlink" Target="https://www.instagram.com/verkniptevents/?hl=en" TargetMode="External"/><Relationship Id="rId244" Type="http://schemas.openxmlformats.org/officeDocument/2006/relationships/hyperlink" Target="https://www.linkedin.com/in/brianhdez/" TargetMode="External"/><Relationship Id="rId1079" Type="http://schemas.openxmlformats.org/officeDocument/2006/relationships/hyperlink" Target="https://www.instagram.com/verkniptevents/?hl=en" TargetMode="External"/><Relationship Id="rId243" Type="http://schemas.openxmlformats.org/officeDocument/2006/relationships/hyperlink" Target="https://www.crssdfest.com/" TargetMode="External"/><Relationship Id="rId239" Type="http://schemas.openxmlformats.org/officeDocument/2006/relationships/hyperlink" Target="https://www.instagram.com/district_8_dublin/" TargetMode="External"/><Relationship Id="rId238" Type="http://schemas.openxmlformats.org/officeDocument/2006/relationships/hyperlink" Target="https://www.linkedin.com/in/brianbedlam/?originalSubdomain=ie" TargetMode="External"/><Relationship Id="rId237" Type="http://schemas.openxmlformats.org/officeDocument/2006/relationships/hyperlink" Target="https://www.instagram.com/homebass/?hl=en" TargetMode="External"/><Relationship Id="rId236" Type="http://schemas.openxmlformats.org/officeDocument/2006/relationships/hyperlink" Target="https://www.instagram.com/joshuabrooksmcr/" TargetMode="External"/><Relationship Id="rId1060" Type="http://schemas.openxmlformats.org/officeDocument/2006/relationships/hyperlink" Target="https://www.instagram.com/brunchmadrid_/?hl=en" TargetMode="External"/><Relationship Id="rId1061" Type="http://schemas.openxmlformats.org/officeDocument/2006/relationships/hyperlink" Target="https://electriccastle.ro/" TargetMode="External"/><Relationship Id="rId231" Type="http://schemas.openxmlformats.org/officeDocument/2006/relationships/hyperlink" Target="https://www.linkedin.com/in/brandon-de-alwis-6b5b77273/?originalSubdomain=uk" TargetMode="External"/><Relationship Id="rId1062" Type="http://schemas.openxmlformats.org/officeDocument/2006/relationships/hyperlink" Target="https://www.instagram.com/nation_of_gondwana_pyonen/" TargetMode="External"/><Relationship Id="rId230" Type="http://schemas.openxmlformats.org/officeDocument/2006/relationships/hyperlink" Target="https://dekmantelfestival.com/" TargetMode="External"/><Relationship Id="rId1063" Type="http://schemas.openxmlformats.org/officeDocument/2006/relationships/hyperlink" Target="https://www.instagram.com/ultraeurope/?hl=en" TargetMode="External"/><Relationship Id="rId1064" Type="http://schemas.openxmlformats.org/officeDocument/2006/relationships/hyperlink" Target="https://www.instagram.com/ultraeurope/?hl=en" TargetMode="External"/><Relationship Id="rId1065" Type="http://schemas.openxmlformats.org/officeDocument/2006/relationships/hyperlink" Target="https://www.dourfestival.eu/en/" TargetMode="External"/><Relationship Id="rId235" Type="http://schemas.openxmlformats.org/officeDocument/2006/relationships/hyperlink" Target="https://www.linkedin.com/in/brian-murphy-a02b54a9/?originalSubdomain=uk" TargetMode="External"/><Relationship Id="rId1066" Type="http://schemas.openxmlformats.org/officeDocument/2006/relationships/hyperlink" Target="https://www.musicfestivalwizard.com/festivals/dreambeach-villaricos-2025/" TargetMode="External"/><Relationship Id="rId234" Type="http://schemas.openxmlformats.org/officeDocument/2006/relationships/hyperlink" Target="https://www.instagram.com/district8dublin" TargetMode="External"/><Relationship Id="rId1067" Type="http://schemas.openxmlformats.org/officeDocument/2006/relationships/hyperlink" Target="https://www.musicfestivalwizard.com/festivals/dreambeach-villaricos-2025/" TargetMode="External"/><Relationship Id="rId233" Type="http://schemas.openxmlformats.org/officeDocument/2006/relationships/hyperlink" Target="https://www.linkedin.com/in/brian-buckley" TargetMode="External"/><Relationship Id="rId1068" Type="http://schemas.openxmlformats.org/officeDocument/2006/relationships/hyperlink" Target="https://www.instagram.com/rototomsunsplash/?hl=en" TargetMode="External"/><Relationship Id="rId232" Type="http://schemas.openxmlformats.org/officeDocument/2006/relationships/hyperlink" Target="https://www.instagram.com/eastenderzlondon/" TargetMode="External"/><Relationship Id="rId1069" Type="http://schemas.openxmlformats.org/officeDocument/2006/relationships/hyperlink" Target="https://dekmantelfestival.com/" TargetMode="External"/><Relationship Id="rId1015" Type="http://schemas.openxmlformats.org/officeDocument/2006/relationships/hyperlink" Target="https://www.instagram.com/schallimschilf" TargetMode="External"/><Relationship Id="rId1499" Type="http://schemas.openxmlformats.org/officeDocument/2006/relationships/hyperlink" Target="https://instagram.com/apenkooi_events" TargetMode="External"/><Relationship Id="rId2346" Type="http://schemas.openxmlformats.org/officeDocument/2006/relationships/hyperlink" Target="https://instagram.com/basementnewyork" TargetMode="External"/><Relationship Id="rId1016" Type="http://schemas.openxmlformats.org/officeDocument/2006/relationships/hyperlink" Target="https://www.instagram.com/lhfofficial/" TargetMode="External"/><Relationship Id="rId2347" Type="http://schemas.openxmlformats.org/officeDocument/2006/relationships/hyperlink" Target="https://instagram.com/squishsf" TargetMode="External"/><Relationship Id="rId1017" Type="http://schemas.openxmlformats.org/officeDocument/2006/relationships/hyperlink" Target="https://fabrika-fest.com/" TargetMode="External"/><Relationship Id="rId2348" Type="http://schemas.openxmlformats.org/officeDocument/2006/relationships/hyperlink" Target="https://instagram.com/gimme_areason" TargetMode="External"/><Relationship Id="rId1018" Type="http://schemas.openxmlformats.org/officeDocument/2006/relationships/hyperlink" Target="https://www.instagram.com/fabrika_festival/" TargetMode="External"/><Relationship Id="rId2349" Type="http://schemas.openxmlformats.org/officeDocument/2006/relationships/hyperlink" Target="https://ra.co/dj/bjarki" TargetMode="External"/><Relationship Id="rId1019" Type="http://schemas.openxmlformats.org/officeDocument/2006/relationships/hyperlink" Target="https://www.instagram.com/theoasisfest/?hl=en" TargetMode="External"/><Relationship Id="rId668" Type="http://schemas.openxmlformats.org/officeDocument/2006/relationships/hyperlink" Target="https://www.linkedin.com/in/kollective-groove-music-535aa0117/" TargetMode="External"/><Relationship Id="rId667" Type="http://schemas.openxmlformats.org/officeDocument/2006/relationships/hyperlink" Target="https://www.instagram.com/feelfestival" TargetMode="External"/><Relationship Id="rId666" Type="http://schemas.openxmlformats.org/officeDocument/2006/relationships/hyperlink" Target="http://kira.taige@feel-festival.de/" TargetMode="External"/><Relationship Id="rId665" Type="http://schemas.openxmlformats.org/officeDocument/2006/relationships/hyperlink" Target="https://www.linkedin.com/in/kira-taige-5322008b/" TargetMode="External"/><Relationship Id="rId669" Type="http://schemas.openxmlformats.org/officeDocument/2006/relationships/hyperlink" Target="https://www.instagram.com/deeplomaticrec/" TargetMode="External"/><Relationship Id="rId1490" Type="http://schemas.openxmlformats.org/officeDocument/2006/relationships/hyperlink" Target="https://andaluciabig.com/" TargetMode="External"/><Relationship Id="rId660" Type="http://schemas.openxmlformats.org/officeDocument/2006/relationships/hyperlink" Target="https://capricesfestival.com/" TargetMode="External"/><Relationship Id="rId1491" Type="http://schemas.openxmlformats.org/officeDocument/2006/relationships/hyperlink" Target="https://www.instagram.com/andaluciabigfestival" TargetMode="External"/><Relationship Id="rId1492" Type="http://schemas.openxmlformats.org/officeDocument/2006/relationships/hyperlink" Target="mailto:info@amsterdamopenair.nl" TargetMode="External"/><Relationship Id="rId1493" Type="http://schemas.openxmlformats.org/officeDocument/2006/relationships/hyperlink" Target="https://instagram.com/amsterdamopenair" TargetMode="External"/><Relationship Id="rId2340" Type="http://schemas.openxmlformats.org/officeDocument/2006/relationships/hyperlink" Target="https://www.instagram.com/bumbershoot/?hl=en" TargetMode="External"/><Relationship Id="rId1010" Type="http://schemas.openxmlformats.org/officeDocument/2006/relationships/hyperlink" Target="https://www.instagram.com/magneticfestival/?hl=en" TargetMode="External"/><Relationship Id="rId1494" Type="http://schemas.openxmlformats.org/officeDocument/2006/relationships/hyperlink" Target="mailto:info@atklabel.com" TargetMode="External"/><Relationship Id="rId2341" Type="http://schemas.openxmlformats.org/officeDocument/2006/relationships/hyperlink" Target="https://www.escapademf.com/" TargetMode="External"/><Relationship Id="rId664" Type="http://schemas.openxmlformats.org/officeDocument/2006/relationships/hyperlink" Target="https://www.linkedin.com/in/karlattard/" TargetMode="External"/><Relationship Id="rId1011" Type="http://schemas.openxmlformats.org/officeDocument/2006/relationships/hyperlink" Target="mailto:info@b018.com.lb" TargetMode="External"/><Relationship Id="rId1495" Type="http://schemas.openxmlformats.org/officeDocument/2006/relationships/hyperlink" Target="https://instagram.com/atklabel" TargetMode="External"/><Relationship Id="rId2342" Type="http://schemas.openxmlformats.org/officeDocument/2006/relationships/hyperlink" Target="https://www.instagram.com/lebainnyc/" TargetMode="External"/><Relationship Id="rId663" Type="http://schemas.openxmlformats.org/officeDocument/2006/relationships/hyperlink" Target="https://www.glitchfestival.com/" TargetMode="External"/><Relationship Id="rId1012" Type="http://schemas.openxmlformats.org/officeDocument/2006/relationships/hyperlink" Target="https://instagram.com/b018beirut" TargetMode="External"/><Relationship Id="rId1496" Type="http://schemas.openxmlformats.org/officeDocument/2006/relationships/hyperlink" Target="mailto:info@audiofamilies.com" TargetMode="External"/><Relationship Id="rId2343" Type="http://schemas.openxmlformats.org/officeDocument/2006/relationships/hyperlink" Target="https://www.instagram.com/minimalsessions/" TargetMode="External"/><Relationship Id="rId662" Type="http://schemas.openxmlformats.org/officeDocument/2006/relationships/hyperlink" Target="https://www.instagram.com/ostendbeach/?hl=en" TargetMode="External"/><Relationship Id="rId1013" Type="http://schemas.openxmlformats.org/officeDocument/2006/relationships/hyperlink" Target="https://instagram.com/lostandfound.festival" TargetMode="External"/><Relationship Id="rId1497" Type="http://schemas.openxmlformats.org/officeDocument/2006/relationships/hyperlink" Target="https://instagram.com/audiofamilies" TargetMode="External"/><Relationship Id="rId2344" Type="http://schemas.openxmlformats.org/officeDocument/2006/relationships/hyperlink" Target="https://www.instagram.com/gbh_events/" TargetMode="External"/><Relationship Id="rId661" Type="http://schemas.openxmlformats.org/officeDocument/2006/relationships/hyperlink" Target="https://www.linkedin.com/in/kerol-kollom-31184228/" TargetMode="External"/><Relationship Id="rId1014" Type="http://schemas.openxmlformats.org/officeDocument/2006/relationships/hyperlink" Target="https://www.instagram.com/schallimschilf" TargetMode="External"/><Relationship Id="rId1498" Type="http://schemas.openxmlformats.org/officeDocument/2006/relationships/hyperlink" Target="mailto:info@apenkooi.com" TargetMode="External"/><Relationship Id="rId2345" Type="http://schemas.openxmlformats.org/officeDocument/2006/relationships/hyperlink" Target="https://www.instagram.com/fixednyc" TargetMode="External"/><Relationship Id="rId1004" Type="http://schemas.openxmlformats.org/officeDocument/2006/relationships/hyperlink" Target="mailto:ian@madfestlondon.com" TargetMode="External"/><Relationship Id="rId1488" Type="http://schemas.openxmlformats.org/officeDocument/2006/relationships/hyperlink" Target="https://andaluciabig.com/" TargetMode="External"/><Relationship Id="rId2335" Type="http://schemas.openxmlformats.org/officeDocument/2006/relationships/hyperlink" Target="https://www.instagram.com/metrochicago/?hl=en" TargetMode="External"/><Relationship Id="rId1005" Type="http://schemas.openxmlformats.org/officeDocument/2006/relationships/hyperlink" Target="https://www.instagram.com/euphoriafestsa/" TargetMode="External"/><Relationship Id="rId1489" Type="http://schemas.openxmlformats.org/officeDocument/2006/relationships/hyperlink" Target="https://www.instagram.com/andaluciabigfestival" TargetMode="External"/><Relationship Id="rId2336" Type="http://schemas.openxmlformats.org/officeDocument/2006/relationships/hyperlink" Target="https://www.instagram.com/nnmfestival/" TargetMode="External"/><Relationship Id="rId1006" Type="http://schemas.openxmlformats.org/officeDocument/2006/relationships/hyperlink" Target="mailto:info@bachstelzen.org" TargetMode="External"/><Relationship Id="rId2337" Type="http://schemas.openxmlformats.org/officeDocument/2006/relationships/hyperlink" Target="https://www.instagram.com/nnmfestival/" TargetMode="External"/><Relationship Id="rId1007" Type="http://schemas.openxmlformats.org/officeDocument/2006/relationships/hyperlink" Target="https://instagram.com/bachstelzen_official" TargetMode="External"/><Relationship Id="rId2338" Type="http://schemas.openxmlformats.org/officeDocument/2006/relationships/hyperlink" Target="https://www.electricisland.to/" TargetMode="External"/><Relationship Id="rId1008" Type="http://schemas.openxmlformats.org/officeDocument/2006/relationships/hyperlink" Target="https://www.instagram.com/corsica.studios/" TargetMode="External"/><Relationship Id="rId2339" Type="http://schemas.openxmlformats.org/officeDocument/2006/relationships/hyperlink" Target="https://bumbershoot.com/" TargetMode="External"/><Relationship Id="rId1009" Type="http://schemas.openxmlformats.org/officeDocument/2006/relationships/hyperlink" Target="mailto:patricktopping@hotmail.com" TargetMode="External"/><Relationship Id="rId657" Type="http://schemas.openxmlformats.org/officeDocument/2006/relationships/hyperlink" Target="https://www.instagram.com/kanepeskc/" TargetMode="External"/><Relationship Id="rId656" Type="http://schemas.openxmlformats.org/officeDocument/2006/relationships/hyperlink" Target="https://www.linkedin.com/in/kaspars-kondratjuks/" TargetMode="External"/><Relationship Id="rId655" Type="http://schemas.openxmlformats.org/officeDocument/2006/relationships/hyperlink" Target="https://www.linkedin.com/in/karlattard/" TargetMode="External"/><Relationship Id="rId654" Type="http://schemas.openxmlformats.org/officeDocument/2006/relationships/hyperlink" Target="https://www.glitchfestival.com/" TargetMode="External"/><Relationship Id="rId659" Type="http://schemas.openxmlformats.org/officeDocument/2006/relationships/hyperlink" Target="https://www.linkedin.com/in/katrin-massmann-b92a4273/" TargetMode="External"/><Relationship Id="rId658" Type="http://schemas.openxmlformats.org/officeDocument/2006/relationships/hyperlink" Target="https://ra.co/promoters/59296" TargetMode="External"/><Relationship Id="rId1480" Type="http://schemas.openxmlformats.org/officeDocument/2006/relationships/hyperlink" Target="https://www.instagram.com/korjaamo" TargetMode="External"/><Relationship Id="rId1481" Type="http://schemas.openxmlformats.org/officeDocument/2006/relationships/hyperlink" Target="https://www.instagram.com/mutek_es" TargetMode="External"/><Relationship Id="rId1482" Type="http://schemas.openxmlformats.org/officeDocument/2006/relationships/hyperlink" Target="https://www.instagram.com/watergateclub" TargetMode="External"/><Relationship Id="rId1483" Type="http://schemas.openxmlformats.org/officeDocument/2006/relationships/hyperlink" Target="https://www.instagram.com/lagravierelive" TargetMode="External"/><Relationship Id="rId2330" Type="http://schemas.openxmlformats.org/officeDocument/2006/relationships/hyperlink" Target="https://www.instagram.com/lphnyc/" TargetMode="External"/><Relationship Id="rId653" Type="http://schemas.openxmlformats.org/officeDocument/2006/relationships/hyperlink" Target="https://www.linkedin.com/in/kaimarley" TargetMode="External"/><Relationship Id="rId1000" Type="http://schemas.openxmlformats.org/officeDocument/2006/relationships/hyperlink" Target="mailto:alex@beatsidebookings.com" TargetMode="External"/><Relationship Id="rId1484" Type="http://schemas.openxmlformats.org/officeDocument/2006/relationships/hyperlink" Target="https://www.instagram.com/lajavaparis" TargetMode="External"/><Relationship Id="rId2331" Type="http://schemas.openxmlformats.org/officeDocument/2006/relationships/hyperlink" Target="https://www.instagram.com/t_bag_records_miami/" TargetMode="External"/><Relationship Id="rId652" Type="http://schemas.openxmlformats.org/officeDocument/2006/relationships/hyperlink" Target="https://instagram.com/worldwidewarsaw" TargetMode="External"/><Relationship Id="rId1001" Type="http://schemas.openxmlformats.org/officeDocument/2006/relationships/hyperlink" Target="mailto:alberto@primaverasound.com" TargetMode="External"/><Relationship Id="rId1485" Type="http://schemas.openxmlformats.org/officeDocument/2006/relationships/hyperlink" Target="mailto:tengu@yamamori.ie" TargetMode="External"/><Relationship Id="rId2332" Type="http://schemas.openxmlformats.org/officeDocument/2006/relationships/hyperlink" Target="https://www.instagram.com/t_bag_records_miami/" TargetMode="External"/><Relationship Id="rId651" Type="http://schemas.openxmlformats.org/officeDocument/2006/relationships/hyperlink" Target="mailto:kacper@worldwidewarsaw.com" TargetMode="External"/><Relationship Id="rId1002" Type="http://schemas.openxmlformats.org/officeDocument/2006/relationships/hyperlink" Target="mailto:liz@basscoast.ca" TargetMode="External"/><Relationship Id="rId1486" Type="http://schemas.openxmlformats.org/officeDocument/2006/relationships/hyperlink" Target="mailto:vip@aquarius.club" TargetMode="External"/><Relationship Id="rId2333" Type="http://schemas.openxmlformats.org/officeDocument/2006/relationships/hyperlink" Target="https://www.instagram.com/flashclubdc/?hl=en" TargetMode="External"/><Relationship Id="rId650" Type="http://schemas.openxmlformats.org/officeDocument/2006/relationships/hyperlink" Target="https://www.linkedin.com/in/kacper-peresada-586311198/?originalSubdomain=pl" TargetMode="External"/><Relationship Id="rId1003" Type="http://schemas.openxmlformats.org/officeDocument/2006/relationships/hyperlink" Target="https://www.instagram.com/basscoastfestival" TargetMode="External"/><Relationship Id="rId1487" Type="http://schemas.openxmlformats.org/officeDocument/2006/relationships/hyperlink" Target="https://instagram.com/aquariuszrce" TargetMode="External"/><Relationship Id="rId2334" Type="http://schemas.openxmlformats.org/officeDocument/2006/relationships/hyperlink" Target="https://www.instagram.com/flashclubdc/?hl=en" TargetMode="External"/><Relationship Id="rId1037" Type="http://schemas.openxmlformats.org/officeDocument/2006/relationships/hyperlink" Target="https://www.instagram.com/reaktor_katharsis/?hl=en" TargetMode="External"/><Relationship Id="rId1038" Type="http://schemas.openxmlformats.org/officeDocument/2006/relationships/hyperlink" Target="https://www.instagram.com/arctokyo/" TargetMode="External"/><Relationship Id="rId1039" Type="http://schemas.openxmlformats.org/officeDocument/2006/relationships/hyperlink" Target="https://www.instagram.com/b018official/?hl=en" TargetMode="External"/><Relationship Id="rId206" Type="http://schemas.openxmlformats.org/officeDocument/2006/relationships/hyperlink" Target="https://www.linkedin.com/in/bas-baetsen-82233529/?originalSubdomain=nl" TargetMode="External"/><Relationship Id="rId205" Type="http://schemas.openxmlformats.org/officeDocument/2006/relationships/hyperlink" Target="https://www.instagram.com/decadance.gent/?hl=en" TargetMode="External"/><Relationship Id="rId689" Type="http://schemas.openxmlformats.org/officeDocument/2006/relationships/hyperlink" Target="https://www.linkedin.com/in/liam-o-shea-5991b842" TargetMode="External"/><Relationship Id="rId204" Type="http://schemas.openxmlformats.org/officeDocument/2006/relationships/hyperlink" Target="https://www.linkedin.com/in/bart-decadance-49774213/?originalSubdomain=be" TargetMode="External"/><Relationship Id="rId688" Type="http://schemas.openxmlformats.org/officeDocument/2006/relationships/hyperlink" Target="https://www.linkedin.com/in/leticia-van-riel-9b6a6829/?originalSubdomain=pt" TargetMode="External"/><Relationship Id="rId203" Type="http://schemas.openxmlformats.org/officeDocument/2006/relationships/hyperlink" Target="https://amf-festival.com/" TargetMode="External"/><Relationship Id="rId687" Type="http://schemas.openxmlformats.org/officeDocument/2006/relationships/hyperlink" Target="https://www.residentadvisor.net/dj/sama-jo" TargetMode="External"/><Relationship Id="rId209" Type="http://schemas.openxmlformats.org/officeDocument/2006/relationships/hyperlink" Target="https://www.linkedin.com/in/basdobbelaer" TargetMode="External"/><Relationship Id="rId208" Type="http://schemas.openxmlformats.org/officeDocument/2006/relationships/hyperlink" Target="https://www.instagram.com/dgtl/" TargetMode="External"/><Relationship Id="rId207" Type="http://schemas.openxmlformats.org/officeDocument/2006/relationships/hyperlink" Target="https://www.linkedin.com/in/bas-ouborg-6373a018" TargetMode="External"/><Relationship Id="rId682" Type="http://schemas.openxmlformats.org/officeDocument/2006/relationships/hyperlink" Target="https://www.linkedin.com/in/lena-sme/" TargetMode="External"/><Relationship Id="rId2360" Type="http://schemas.openxmlformats.org/officeDocument/2006/relationships/hyperlink" Target="https://www.instagram.com/pachamunich/" TargetMode="External"/><Relationship Id="rId681" Type="http://schemas.openxmlformats.org/officeDocument/2006/relationships/hyperlink" Target="https://www.linkedin.com/in/leila-b-9936a110/?originalSubdomain=ch" TargetMode="External"/><Relationship Id="rId1030" Type="http://schemas.openxmlformats.org/officeDocument/2006/relationships/hyperlink" Target="https://www.instagram.com/rural.jp/?hl=en" TargetMode="External"/><Relationship Id="rId2361" Type="http://schemas.openxmlformats.org/officeDocument/2006/relationships/hyperlink" Target="mailto:info@ammos.eu" TargetMode="External"/><Relationship Id="rId680" Type="http://schemas.openxmlformats.org/officeDocument/2006/relationships/hyperlink" Target="https://www.instagram.com/dclublausanne" TargetMode="External"/><Relationship Id="rId1031" Type="http://schemas.openxmlformats.org/officeDocument/2006/relationships/hyperlink" Target="https://www.instagram.com/sea_of_green_news/?hl=en" TargetMode="External"/><Relationship Id="rId2362" Type="http://schemas.openxmlformats.org/officeDocument/2006/relationships/hyperlink" Target="https://ra.co/dj/marioliberti" TargetMode="External"/><Relationship Id="rId1032" Type="http://schemas.openxmlformats.org/officeDocument/2006/relationships/hyperlink" Target="https://www.instagram.com/neverlandmanila/" TargetMode="External"/><Relationship Id="rId2363" Type="http://schemas.openxmlformats.org/officeDocument/2006/relationships/hyperlink" Target="https://ra.co/dj/mathewf" TargetMode="External"/><Relationship Id="rId202" Type="http://schemas.openxmlformats.org/officeDocument/2006/relationships/hyperlink" Target="https://www.linkedin.com/in/baptiste-zitrone-3a756513a/?originalSubdomain=fr" TargetMode="External"/><Relationship Id="rId686" Type="http://schemas.openxmlformats.org/officeDocument/2006/relationships/hyperlink" Target="https://www.instagram.com/hiibizaofficial" TargetMode="External"/><Relationship Id="rId1033" Type="http://schemas.openxmlformats.org/officeDocument/2006/relationships/hyperlink" Target="https://www.instagram.com/mutek_jp" TargetMode="External"/><Relationship Id="rId2364" Type="http://schemas.openxmlformats.org/officeDocument/2006/relationships/hyperlink" Target="https://ra.co/dj/samueldeep" TargetMode="External"/><Relationship Id="rId201" Type="http://schemas.openxmlformats.org/officeDocument/2006/relationships/hyperlink" Target="https://www.instagram.com/larmbudapest" TargetMode="External"/><Relationship Id="rId685" Type="http://schemas.openxmlformats.org/officeDocument/2006/relationships/hyperlink" Target="https://www.linkedin.com/in/leslee-clarke-tatman-59409041/?originalSubdomain=es" TargetMode="External"/><Relationship Id="rId1034" Type="http://schemas.openxmlformats.org/officeDocument/2006/relationships/hyperlink" Target="https://www.instagram.com/thaibreak_festival/?hl=en" TargetMode="External"/><Relationship Id="rId2365" Type="http://schemas.openxmlformats.org/officeDocument/2006/relationships/hyperlink" Target="https://www.linkedin.com/in/petritpula/" TargetMode="External"/><Relationship Id="rId200" Type="http://schemas.openxmlformats.org/officeDocument/2006/relationships/hyperlink" Target="https://www.linkedin.com/in/balazs-szabo-budapest" TargetMode="External"/><Relationship Id="rId684" Type="http://schemas.openxmlformats.org/officeDocument/2006/relationships/hyperlink" Target="https://www.linkedin.com/in/leoncole/" TargetMode="External"/><Relationship Id="rId1035" Type="http://schemas.openxmlformats.org/officeDocument/2006/relationships/hyperlink" Target="https://www.instagram.com/housenothouse/" TargetMode="External"/><Relationship Id="rId2366" Type="http://schemas.openxmlformats.org/officeDocument/2006/relationships/hyperlink" Target="https://ra.co/dj/voicedrone" TargetMode="External"/><Relationship Id="rId683" Type="http://schemas.openxmlformats.org/officeDocument/2006/relationships/hyperlink" Target="https://www.instagram.com/skanumezs/?locale=en_gb&amp;hl=en" TargetMode="External"/><Relationship Id="rId1036" Type="http://schemas.openxmlformats.org/officeDocument/2006/relationships/hyperlink" Target="https://www.instagram.com/compufunk_records/?hl=en" TargetMode="External"/><Relationship Id="rId2367" Type="http://schemas.openxmlformats.org/officeDocument/2006/relationships/drawing" Target="../drawings/drawing4.xml"/><Relationship Id="rId1026" Type="http://schemas.openxmlformats.org/officeDocument/2006/relationships/hyperlink" Target="https://www.instagram.com/dragonflynightclub/?hl=en" TargetMode="External"/><Relationship Id="rId2357" Type="http://schemas.openxmlformats.org/officeDocument/2006/relationships/hyperlink" Target="https://www.instagram.com/tamaklub/?hl=en" TargetMode="External"/><Relationship Id="rId1027" Type="http://schemas.openxmlformats.org/officeDocument/2006/relationships/hyperlink" Target="https://www.instagram.com/organik_festival/?hl=en" TargetMode="External"/><Relationship Id="rId2358" Type="http://schemas.openxmlformats.org/officeDocument/2006/relationships/hyperlink" Target="https://www.instagram.com/tamaklub/" TargetMode="External"/><Relationship Id="rId1028" Type="http://schemas.openxmlformats.org/officeDocument/2006/relationships/hyperlink" Target="https://ra.co/promoters/60646" TargetMode="External"/><Relationship Id="rId2359" Type="http://schemas.openxmlformats.org/officeDocument/2006/relationships/hyperlink" Target="https://www.instagram.com/SPYBAR/" TargetMode="External"/><Relationship Id="rId1029" Type="http://schemas.openxmlformats.org/officeDocument/2006/relationships/hyperlink" Target="https://www.instagram.com/global_ark/" TargetMode="External"/><Relationship Id="rId679" Type="http://schemas.openxmlformats.org/officeDocument/2006/relationships/hyperlink" Target="https://www.linkedin.com/in/laurent-garnier-jr" TargetMode="External"/><Relationship Id="rId678" Type="http://schemas.openxmlformats.org/officeDocument/2006/relationships/hyperlink" Target="https://www.instagram.com/katzeclubzh" TargetMode="External"/><Relationship Id="rId677" Type="http://schemas.openxmlformats.org/officeDocument/2006/relationships/hyperlink" Target="https://www.linkedin.com/in/laura-muller-zurich" TargetMode="External"/><Relationship Id="rId676" Type="http://schemas.openxmlformats.org/officeDocument/2006/relationships/hyperlink" Target="https://www.instagram.com/katzeclubzh" TargetMode="External"/><Relationship Id="rId671" Type="http://schemas.openxmlformats.org/officeDocument/2006/relationships/hyperlink" Target="https://www.instagram.com/monoclubhamburg" TargetMode="External"/><Relationship Id="rId670" Type="http://schemas.openxmlformats.org/officeDocument/2006/relationships/hyperlink" Target="https://www.linkedin.com/in/lars-petersen-hamburg" TargetMode="External"/><Relationship Id="rId2350" Type="http://schemas.openxmlformats.org/officeDocument/2006/relationships/hyperlink" Target="https://ra.co/dj/jade" TargetMode="External"/><Relationship Id="rId1020" Type="http://schemas.openxmlformats.org/officeDocument/2006/relationships/hyperlink" Target="https://www.instagram.com/grandbeachmiami/" TargetMode="External"/><Relationship Id="rId2351" Type="http://schemas.openxmlformats.org/officeDocument/2006/relationships/hyperlink" Target="https://ra.co/dj/marvin&amp;guy" TargetMode="External"/><Relationship Id="rId1021" Type="http://schemas.openxmlformats.org/officeDocument/2006/relationships/hyperlink" Target="https://www.instagram.com/koara_tokyo/" TargetMode="External"/><Relationship Id="rId2352" Type="http://schemas.openxmlformats.org/officeDocument/2006/relationships/hyperlink" Target="https://ra.co/dj/paulipocket" TargetMode="External"/><Relationship Id="rId675" Type="http://schemas.openxmlformats.org/officeDocument/2006/relationships/hyperlink" Target="https://www.linkedin.com/in/laura-muller-zurich" TargetMode="External"/><Relationship Id="rId1022" Type="http://schemas.openxmlformats.org/officeDocument/2006/relationships/hyperlink" Target="https://www.instagram.com/lanternclubbeijing/?hl=en" TargetMode="External"/><Relationship Id="rId2353" Type="http://schemas.openxmlformats.org/officeDocument/2006/relationships/hyperlink" Target="https://ra.co/dj/scon" TargetMode="External"/><Relationship Id="rId674" Type="http://schemas.openxmlformats.org/officeDocument/2006/relationships/hyperlink" Target="https://www.linkedin.com/in/laura-hughes-9529a969/?originalSubdomain=au" TargetMode="External"/><Relationship Id="rId1023" Type="http://schemas.openxmlformats.org/officeDocument/2006/relationships/hyperlink" Target="https://www.instagram.com/thegreyhound.uk/" TargetMode="External"/><Relationship Id="rId2354" Type="http://schemas.openxmlformats.org/officeDocument/2006/relationships/hyperlink" Target="https://ra.co/dj/tell" TargetMode="External"/><Relationship Id="rId673" Type="http://schemas.openxmlformats.org/officeDocument/2006/relationships/hyperlink" Target="mailto:laura@amigas.live" TargetMode="External"/><Relationship Id="rId1024" Type="http://schemas.openxmlformats.org/officeDocument/2006/relationships/hyperlink" Target="https://www.instagram.com/circus_osaka/" TargetMode="External"/><Relationship Id="rId2355" Type="http://schemas.openxmlformats.org/officeDocument/2006/relationships/hyperlink" Target="https://www.facebook.com/TomSparkMusic" TargetMode="External"/><Relationship Id="rId672" Type="http://schemas.openxmlformats.org/officeDocument/2006/relationships/hyperlink" Target="https://www.linkedin.com/in/laura-davidson-076711149/" TargetMode="External"/><Relationship Id="rId1025" Type="http://schemas.openxmlformats.org/officeDocument/2006/relationships/hyperlink" Target="https://www.instagram.com/circus_osaka/" TargetMode="External"/><Relationship Id="rId2356" Type="http://schemas.openxmlformats.org/officeDocument/2006/relationships/hyperlink" Target="https://www.instagram.com/tmrwtday" TargetMode="External"/><Relationship Id="rId190" Type="http://schemas.openxmlformats.org/officeDocument/2006/relationships/hyperlink" Target="https://www.linkedin.com/in/asem-shama-58497176" TargetMode="External"/><Relationship Id="rId194" Type="http://schemas.openxmlformats.org/officeDocument/2006/relationships/hyperlink" Target="https://instagram.com/astronbar" TargetMode="External"/><Relationship Id="rId193" Type="http://schemas.openxmlformats.org/officeDocument/2006/relationships/hyperlink" Target="mailto:astronbarathens@gmail.com" TargetMode="External"/><Relationship Id="rId192" Type="http://schemas.openxmlformats.org/officeDocument/2006/relationships/hyperlink" Target="https://www.linkedin.com/in/astron-bar-b4327a26/" TargetMode="External"/><Relationship Id="rId191" Type="http://schemas.openxmlformats.org/officeDocument/2006/relationships/hyperlink" Target="https://www.linkedin.com/in/ashes57/" TargetMode="External"/><Relationship Id="rId187" Type="http://schemas.openxmlformats.org/officeDocument/2006/relationships/hyperlink" Target="https://www.linkedin.com/in/asem-shama-58497176" TargetMode="External"/><Relationship Id="rId186" Type="http://schemas.openxmlformats.org/officeDocument/2006/relationships/hyperlink" Target="https://www.instagram.com/baramericas" TargetMode="External"/><Relationship Id="rId185" Type="http://schemas.openxmlformats.org/officeDocument/2006/relationships/hyperlink" Target="https://www.linkedin.com/in/armando-servin" TargetMode="External"/><Relationship Id="rId184" Type="http://schemas.openxmlformats.org/officeDocument/2006/relationships/hyperlink" Target="https://www.linkedin.com/in/arlettedejong/?originalSubdomain=nl" TargetMode="External"/><Relationship Id="rId189" Type="http://schemas.openxmlformats.org/officeDocument/2006/relationships/hyperlink" Target="https://instagram.com/asemshama" TargetMode="External"/><Relationship Id="rId188" Type="http://schemas.openxmlformats.org/officeDocument/2006/relationships/hyperlink" Target="mailto:roberto@sportclub-music.de" TargetMode="External"/><Relationship Id="rId183" Type="http://schemas.openxmlformats.org/officeDocument/2006/relationships/hyperlink" Target="https://www.instagram.com/contactgoa" TargetMode="External"/><Relationship Id="rId182" Type="http://schemas.openxmlformats.org/officeDocument/2006/relationships/hyperlink" Target="https://www.linkedin.com/in/arjun-vagale" TargetMode="External"/><Relationship Id="rId181" Type="http://schemas.openxmlformats.org/officeDocument/2006/relationships/hyperlink" Target="https://instagram.com/astralindustrieslondon" TargetMode="External"/><Relationship Id="rId180" Type="http://schemas.openxmlformats.org/officeDocument/2006/relationships/hyperlink" Target="mailto:info@astralindustries.co.uk" TargetMode="External"/><Relationship Id="rId176" Type="http://schemas.openxmlformats.org/officeDocument/2006/relationships/hyperlink" Target="https://www.instagram.com/greenworldfest/" TargetMode="External"/><Relationship Id="rId175" Type="http://schemas.openxmlformats.org/officeDocument/2006/relationships/hyperlink" Target="https://www.linkedin.com/in/archip-simmelink-46856927/" TargetMode="External"/><Relationship Id="rId174" Type="http://schemas.openxmlformats.org/officeDocument/2006/relationships/hyperlink" Target="https://www.instagram.com/greenworldfest/?hl=en" TargetMode="External"/><Relationship Id="rId173" Type="http://schemas.openxmlformats.org/officeDocument/2006/relationships/hyperlink" Target="https://www.instagram.com/lifefestival/" TargetMode="External"/><Relationship Id="rId179" Type="http://schemas.openxmlformats.org/officeDocument/2006/relationships/hyperlink" Target="https://www.linkedin.com/in/ario-barzan" TargetMode="External"/><Relationship Id="rId178" Type="http://schemas.openxmlformats.org/officeDocument/2006/relationships/hyperlink" Target="https://instagram.com/arielronniebern" TargetMode="External"/><Relationship Id="rId177" Type="http://schemas.openxmlformats.org/officeDocument/2006/relationships/hyperlink" Target="https://www.linkedin.com/in/arielbern/?originalSubdomain=ar" TargetMode="External"/><Relationship Id="rId1910" Type="http://schemas.openxmlformats.org/officeDocument/2006/relationships/hyperlink" Target="https://www.instagram.com/gloss_club/" TargetMode="External"/><Relationship Id="rId1911" Type="http://schemas.openxmlformats.org/officeDocument/2006/relationships/hyperlink" Target="https://www.instagram.com/basement45/?hl=en-gb" TargetMode="External"/><Relationship Id="rId1912" Type="http://schemas.openxmlformats.org/officeDocument/2006/relationships/hyperlink" Target="https://www.instagram.com/canalmills/" TargetMode="External"/><Relationship Id="rId1913" Type="http://schemas.openxmlformats.org/officeDocument/2006/relationships/hyperlink" Target="https://www.instagram.com/najbolje_zurke_maximus_kotor/" TargetMode="External"/><Relationship Id="rId1914" Type="http://schemas.openxmlformats.org/officeDocument/2006/relationships/hyperlink" Target="https://www.instagram.com/chapeaucz/?hl=en" TargetMode="External"/><Relationship Id="rId1915" Type="http://schemas.openxmlformats.org/officeDocument/2006/relationships/hyperlink" Target="https://www.instagram.com/decadance.gent/?hl=en" TargetMode="External"/><Relationship Id="rId1916" Type="http://schemas.openxmlformats.org/officeDocument/2006/relationships/hyperlink" Target="https://www.instagram.com/pudel_com/" TargetMode="External"/><Relationship Id="rId1917" Type="http://schemas.openxmlformats.org/officeDocument/2006/relationships/hyperlink" Target="https://www.instagram.com/loop_events/" TargetMode="External"/><Relationship Id="rId1918" Type="http://schemas.openxmlformats.org/officeDocument/2006/relationships/hyperlink" Target="https://www.instagram.com/music_matters_lisboa/" TargetMode="External"/><Relationship Id="rId1919" Type="http://schemas.openxmlformats.org/officeDocument/2006/relationships/hyperlink" Target="https://www.instagram.com/block33live/?hl=en" TargetMode="External"/><Relationship Id="rId1900" Type="http://schemas.openxmlformats.org/officeDocument/2006/relationships/hyperlink" Target="https://www.instagram.com/cirqclub/" TargetMode="External"/><Relationship Id="rId1901" Type="http://schemas.openxmlformats.org/officeDocument/2006/relationships/hyperlink" Target="https://www.instagram.com/jaegeroslo/" TargetMode="External"/><Relationship Id="rId1902" Type="http://schemas.openxmlformats.org/officeDocument/2006/relationships/hyperlink" Target="https://www.instagram.com/merakiliverpool/" TargetMode="External"/><Relationship Id="rId1903" Type="http://schemas.openxmlformats.org/officeDocument/2006/relationships/hyperlink" Target="https://www.instagram.com/electricgalway/?hl=en" TargetMode="External"/><Relationship Id="rId1904" Type="http://schemas.openxmlformats.org/officeDocument/2006/relationships/hyperlink" Target="https://www.instagram.com/baalsaal.club.official/" TargetMode="External"/><Relationship Id="rId1905" Type="http://schemas.openxmlformats.org/officeDocument/2006/relationships/hyperlink" Target="https://www.instagram.com/tobaccodock/?hl=en" TargetMode="External"/><Relationship Id="rId1906" Type="http://schemas.openxmlformats.org/officeDocument/2006/relationships/hyperlink" Target="https://www.instagram.com/kitsch_club/" TargetMode="External"/><Relationship Id="rId1907" Type="http://schemas.openxmlformats.org/officeDocument/2006/relationships/hyperlink" Target="https://www.instagram.com/datteratilhagen/" TargetMode="External"/><Relationship Id="rId1908" Type="http://schemas.openxmlformats.org/officeDocument/2006/relationships/hyperlink" Target="https://www.instagram.com/berns/?hl=en" TargetMode="External"/><Relationship Id="rId1909" Type="http://schemas.openxmlformats.org/officeDocument/2006/relationships/hyperlink" Target="https://www.instagram.com/engineroomssouthampton/" TargetMode="External"/><Relationship Id="rId198" Type="http://schemas.openxmlformats.org/officeDocument/2006/relationships/hyperlink" Target="https://www.linkedin.com/in/aurelien-bouhours-19a3214a" TargetMode="External"/><Relationship Id="rId197" Type="http://schemas.openxmlformats.org/officeDocument/2006/relationships/hyperlink" Target="https://www.instagram.com/allthingslivese/" TargetMode="External"/><Relationship Id="rId196" Type="http://schemas.openxmlformats.org/officeDocument/2006/relationships/hyperlink" Target="https://www.linkedin.com/in/atro-anttila/" TargetMode="External"/><Relationship Id="rId195" Type="http://schemas.openxmlformats.org/officeDocument/2006/relationships/hyperlink" Target="https://www.linkedin.com/in/ata-macias-927474194/?originalSubdomain=de" TargetMode="External"/><Relationship Id="rId199" Type="http://schemas.openxmlformats.org/officeDocument/2006/relationships/hyperlink" Target="https://www.instagram.com/djoonclub" TargetMode="External"/><Relationship Id="rId150" Type="http://schemas.openxmlformats.org/officeDocument/2006/relationships/hyperlink" Target="https://www.linkedin.com/in/andrew-akanbi-946a5b85/" TargetMode="External"/><Relationship Id="rId149" Type="http://schemas.openxmlformats.org/officeDocument/2006/relationships/hyperlink" Target="https://www.instagram.com/kaputtclub" TargetMode="External"/><Relationship Id="rId148" Type="http://schemas.openxmlformats.org/officeDocument/2006/relationships/hyperlink" Target="https://www.linkedin.com/in/andrei-rusu-control" TargetMode="External"/><Relationship Id="rId1090" Type="http://schemas.openxmlformats.org/officeDocument/2006/relationships/hyperlink" Target="https://www.instagram.com/lamarquiseresortgr/" TargetMode="External"/><Relationship Id="rId1091" Type="http://schemas.openxmlformats.org/officeDocument/2006/relationships/hyperlink" Target="https://www.instagram.com/bellonaclub_/" TargetMode="External"/><Relationship Id="rId1092" Type="http://schemas.openxmlformats.org/officeDocument/2006/relationships/hyperlink" Target="https://www.instagram.com/daslokal" TargetMode="External"/><Relationship Id="rId1093" Type="http://schemas.openxmlformats.org/officeDocument/2006/relationships/hyperlink" Target="https://www.instagram.com/future_disco/" TargetMode="External"/><Relationship Id="rId1094" Type="http://schemas.openxmlformats.org/officeDocument/2006/relationships/hyperlink" Target="https://www.instagram.com/gashouder.westergas/" TargetMode="External"/><Relationship Id="rId143" Type="http://schemas.openxmlformats.org/officeDocument/2006/relationships/hyperlink" Target="https://ra.co/events/1454340" TargetMode="External"/><Relationship Id="rId1095" Type="http://schemas.openxmlformats.org/officeDocument/2006/relationships/hyperlink" Target="https://www.instagram.com/fourfourgalway/" TargetMode="External"/><Relationship Id="rId142" Type="http://schemas.openxmlformats.org/officeDocument/2006/relationships/hyperlink" Target="https://www.instagram.com/kilobali" TargetMode="External"/><Relationship Id="rId1096" Type="http://schemas.openxmlformats.org/officeDocument/2006/relationships/hyperlink" Target="https://www.instagram.com/heinz.gaul/?hl=en" TargetMode="External"/><Relationship Id="rId141" Type="http://schemas.openxmlformats.org/officeDocument/2006/relationships/hyperlink" Target="https://www.linkedin.com/in/Andrea-pelino" TargetMode="External"/><Relationship Id="rId1097" Type="http://schemas.openxmlformats.org/officeDocument/2006/relationships/hyperlink" Target="https://www.instagram.com/goldengate.berlin/" TargetMode="External"/><Relationship Id="rId140" Type="http://schemas.openxmlformats.org/officeDocument/2006/relationships/hyperlink" Target="https://www.linkedin.com/in/Andrea-pelino" TargetMode="External"/><Relationship Id="rId1098" Type="http://schemas.openxmlformats.org/officeDocument/2006/relationships/hyperlink" Target="https://www.instagram.com/ilseserika/?hl=en" TargetMode="External"/><Relationship Id="rId147" Type="http://schemas.openxmlformats.org/officeDocument/2006/relationships/hyperlink" Target="https://www.instagram.com/controlclub" TargetMode="External"/><Relationship Id="rId1099" Type="http://schemas.openxmlformats.org/officeDocument/2006/relationships/hyperlink" Target="https://www.instagram.com/hetmagazijn.club/?hl=en" TargetMode="External"/><Relationship Id="rId146" Type="http://schemas.openxmlformats.org/officeDocument/2006/relationships/hyperlink" Target="https://www.linkedin.com/in/andrei-rusu-control" TargetMode="External"/><Relationship Id="rId145" Type="http://schemas.openxmlformats.org/officeDocument/2006/relationships/hyperlink" Target="https://www.instagram.com/electricloveaut/?hl=en" TargetMode="External"/><Relationship Id="rId144" Type="http://schemas.openxmlformats.org/officeDocument/2006/relationships/hyperlink" Target="https://www.linkedin.com/in/andreas-hechenberger/?originalSubdomain=at" TargetMode="External"/><Relationship Id="rId139" Type="http://schemas.openxmlformats.org/officeDocument/2006/relationships/hyperlink" Target="https://www.linkedin.com/in/Andrea-pelino" TargetMode="External"/><Relationship Id="rId138" Type="http://schemas.openxmlformats.org/officeDocument/2006/relationships/hyperlink" Target="https://www.instagram.com/basscoastfestival" TargetMode="External"/><Relationship Id="rId137" Type="http://schemas.openxmlformats.org/officeDocument/2006/relationships/hyperlink" Target="mailto:andrea@basscoast.ca" TargetMode="External"/><Relationship Id="rId1080" Type="http://schemas.openxmlformats.org/officeDocument/2006/relationships/hyperlink" Target="https://www.instagram.com/verkniptevents/?hl=en" TargetMode="External"/><Relationship Id="rId1081" Type="http://schemas.openxmlformats.org/officeDocument/2006/relationships/hyperlink" Target="https://www.instagram.com/club90s_la/?hl=en" TargetMode="External"/><Relationship Id="rId1082" Type="http://schemas.openxmlformats.org/officeDocument/2006/relationships/hyperlink" Target="https://www.instagram.com/fuse.london/" TargetMode="External"/><Relationship Id="rId1083" Type="http://schemas.openxmlformats.org/officeDocument/2006/relationships/hyperlink" Target="https://www.instagram.com/fuse.london/" TargetMode="External"/><Relationship Id="rId132" Type="http://schemas.openxmlformats.org/officeDocument/2006/relationships/hyperlink" Target="https://www.linkedin.com/in/Anais-dolivat-64811035/?originalSubdomain=nl" TargetMode="External"/><Relationship Id="rId1084" Type="http://schemas.openxmlformats.org/officeDocument/2006/relationships/hyperlink" Target="https://ra.co/promoters/69586" TargetMode="External"/><Relationship Id="rId131" Type="http://schemas.openxmlformats.org/officeDocument/2006/relationships/hyperlink" Target="https://www.fib.no/en" TargetMode="External"/><Relationship Id="rId1085" Type="http://schemas.openxmlformats.org/officeDocument/2006/relationships/hyperlink" Target="https://www.instagram.com/brunchbcn/?hl=en" TargetMode="External"/><Relationship Id="rId130" Type="http://schemas.openxmlformats.org/officeDocument/2006/relationships/hyperlink" Target="https://www.linkedin.com/in/Anais-dolivat-64811035/?originalSubdomain=nl" TargetMode="External"/><Relationship Id="rId1086" Type="http://schemas.openxmlformats.org/officeDocument/2006/relationships/hyperlink" Target="https://www.instagram.com/mauke_club/" TargetMode="External"/><Relationship Id="rId1087" Type="http://schemas.openxmlformats.org/officeDocument/2006/relationships/hyperlink" Target="https://www.instagram.com/cafelapalmaclub/" TargetMode="External"/><Relationship Id="rId136" Type="http://schemas.openxmlformats.org/officeDocument/2006/relationships/hyperlink" Target="https://www.linkedin.com/in/Andrea-graham-224b9619a" TargetMode="External"/><Relationship Id="rId1088" Type="http://schemas.openxmlformats.org/officeDocument/2006/relationships/hyperlink" Target="https://www.instagram.com/leopoldcafe_brussels/" TargetMode="External"/><Relationship Id="rId135" Type="http://schemas.openxmlformats.org/officeDocument/2006/relationships/hyperlink" Target="https://www.instagram.com/galatoslive" TargetMode="External"/><Relationship Id="rId1089" Type="http://schemas.openxmlformats.org/officeDocument/2006/relationships/hyperlink" Target="https://www.instagram.com/clubdivisionskg/" TargetMode="External"/><Relationship Id="rId134" Type="http://schemas.openxmlformats.org/officeDocument/2006/relationships/hyperlink" Target="https://www.linkedin.com/in/andrea-clark-220a5955/?originalSubdomain=nz" TargetMode="External"/><Relationship Id="rId133" Type="http://schemas.openxmlformats.org/officeDocument/2006/relationships/hyperlink" Target="https://www.linkedin.com/in/andrea-cavallaro-/?original_referer=https%3A%2F%2Fuk%2Esearch%2Eyahoo%2Ecom%2F&amp;originalSubdomain=it" TargetMode="External"/><Relationship Id="rId172" Type="http://schemas.openxmlformats.org/officeDocument/2006/relationships/hyperlink" Target="https://www.linkedin.com/in/aoifeahern/?originalSubdomain=ie" TargetMode="External"/><Relationship Id="rId171" Type="http://schemas.openxmlformats.org/officeDocument/2006/relationships/hyperlink" Target="https://www.instagram.com/kulturazvuka" TargetMode="External"/><Relationship Id="rId170" Type="http://schemas.openxmlformats.org/officeDocument/2006/relationships/hyperlink" Target="https://www.linkedin.com/in/anton-bibikov" TargetMode="External"/><Relationship Id="rId165" Type="http://schemas.openxmlformats.org/officeDocument/2006/relationships/hyperlink" Target="https://www.linkedin.com/in/anna-berglund" TargetMode="External"/><Relationship Id="rId164" Type="http://schemas.openxmlformats.org/officeDocument/2006/relationships/hyperlink" Target="https://www.instagram.com/ekkobergen/?hl=en-gb" TargetMode="External"/><Relationship Id="rId163" Type="http://schemas.openxmlformats.org/officeDocument/2006/relationships/hyperlink" Target="https://www.linkedin.com/in/ann-kristin-kreutz-73318318/" TargetMode="External"/><Relationship Id="rId162" Type="http://schemas.openxmlformats.org/officeDocument/2006/relationships/hyperlink" Target="https://ra.co/promoters/10869" TargetMode="External"/><Relationship Id="rId169" Type="http://schemas.openxmlformats.org/officeDocument/2006/relationships/hyperlink" Target="https://www.linkedin.com/in/anthony-smith-a6325184/" TargetMode="External"/><Relationship Id="rId168" Type="http://schemas.openxmlformats.org/officeDocument/2006/relationships/hyperlink" Target="https://www.instagram.com/myoclub" TargetMode="External"/><Relationship Id="rId167" Type="http://schemas.openxmlformats.org/officeDocument/2006/relationships/hyperlink" Target="https://www.linkedin.com/in/anthony-rousselle" TargetMode="External"/><Relationship Id="rId166" Type="http://schemas.openxmlformats.org/officeDocument/2006/relationships/hyperlink" Target="https://www.instagram.com/kvarteretgbg" TargetMode="External"/><Relationship Id="rId161" Type="http://schemas.openxmlformats.org/officeDocument/2006/relationships/hyperlink" Target="https://www.instagram.com/angel.molina.official/?hl=en-gb" TargetMode="External"/><Relationship Id="rId160" Type="http://schemas.openxmlformats.org/officeDocument/2006/relationships/hyperlink" Target="https://www.linkedin.com/in/angelmolinasound/?originalSubdomain=mx" TargetMode="External"/><Relationship Id="rId159" Type="http://schemas.openxmlformats.org/officeDocument/2006/relationships/hyperlink" Target="https://www.instagram.com/instytut_festival" TargetMode="External"/><Relationship Id="rId154" Type="http://schemas.openxmlformats.org/officeDocument/2006/relationships/hyperlink" Target="https://www.linkedin.com/in/andy-ellis-ab393468/?original_referer=https%3A%2F%2Fuk%2Esearch%2Eyahoo%2Ecom%2F&amp;originalSubdomain=uk" TargetMode="External"/><Relationship Id="rId153" Type="http://schemas.openxmlformats.org/officeDocument/2006/relationships/hyperlink" Target="https://www.instagram.com/kabinetmuz" TargetMode="External"/><Relationship Id="rId152" Type="http://schemas.openxmlformats.org/officeDocument/2006/relationships/hyperlink" Target="https://www.linkedin.com/in/andrew-christoforou-97876a8a/?originalSubdomain=ca" TargetMode="External"/><Relationship Id="rId151" Type="http://schemas.openxmlformats.org/officeDocument/2006/relationships/hyperlink" Target="https://www.instagram.com/planetgroovy" TargetMode="External"/><Relationship Id="rId158" Type="http://schemas.openxmlformats.org/officeDocument/2006/relationships/hyperlink" Target="https://www.linkedin.com/in/aneta-kupicz" TargetMode="External"/><Relationship Id="rId157" Type="http://schemas.openxmlformats.org/officeDocument/2006/relationships/hyperlink" Target="https://www.instagram.com/lostvillagefestival/" TargetMode="External"/><Relationship Id="rId156" Type="http://schemas.openxmlformats.org/officeDocument/2006/relationships/hyperlink" Target="https://www.linkedin.com/in/Andy-ge0rge/" TargetMode="External"/><Relationship Id="rId155" Type="http://schemas.openxmlformats.org/officeDocument/2006/relationships/hyperlink" Target="https://www.instagram.com/lostvillagefestival/" TargetMode="External"/><Relationship Id="rId1972" Type="http://schemas.openxmlformats.org/officeDocument/2006/relationships/hyperlink" Target="https://ra.co/promoters/81405" TargetMode="External"/><Relationship Id="rId1973" Type="http://schemas.openxmlformats.org/officeDocument/2006/relationships/hyperlink" Target="https://www.instagram.com/echowaves.festival/?hl=en" TargetMode="External"/><Relationship Id="rId1974" Type="http://schemas.openxmlformats.org/officeDocument/2006/relationships/hyperlink" Target="https://www.instagram.com/projectx.italy/?hl=en" TargetMode="External"/><Relationship Id="rId1975" Type="http://schemas.openxmlformats.org/officeDocument/2006/relationships/hyperlink" Target="https://www.instagram.com/visiofestival/?hl=en" TargetMode="External"/><Relationship Id="rId1976" Type="http://schemas.openxmlformats.org/officeDocument/2006/relationships/hyperlink" Target="https://www.instagram.com/ostrov.festival/?hl=en" TargetMode="External"/><Relationship Id="rId1977" Type="http://schemas.openxmlformats.org/officeDocument/2006/relationships/hyperlink" Target="https://www.instagram.com/mrhaste/" TargetMode="External"/><Relationship Id="rId1978" Type="http://schemas.openxmlformats.org/officeDocument/2006/relationships/hyperlink" Target="https://www.instagram.com/dv1_club/?hl=en-gb" TargetMode="External"/><Relationship Id="rId1979" Type="http://schemas.openxmlformats.org/officeDocument/2006/relationships/hyperlink" Target="https://www.instagram.com/etoiles_paris/" TargetMode="External"/><Relationship Id="rId1970" Type="http://schemas.openxmlformats.org/officeDocument/2006/relationships/hyperlink" Target="https://ra.co/promoters/62185" TargetMode="External"/><Relationship Id="rId1971" Type="http://schemas.openxmlformats.org/officeDocument/2006/relationships/hyperlink" Target="https://www.instagram.com/gemfest.anaklia/?hl=en" TargetMode="External"/><Relationship Id="rId1961" Type="http://schemas.openxmlformats.org/officeDocument/2006/relationships/hyperlink" Target="https://www.instagram.com/wonderfruitfestival" TargetMode="External"/><Relationship Id="rId1962" Type="http://schemas.openxmlformats.org/officeDocument/2006/relationships/hyperlink" Target="https://www.instagram.com/wonderfruitfestival" TargetMode="External"/><Relationship Id="rId1963" Type="http://schemas.openxmlformats.org/officeDocument/2006/relationships/hyperlink" Target="https://ra.co/promoters/125870" TargetMode="External"/><Relationship Id="rId1964" Type="http://schemas.openxmlformats.org/officeDocument/2006/relationships/hyperlink" Target="https://www.instagram.com/thecollabagency_uk/" TargetMode="External"/><Relationship Id="rId1965" Type="http://schemas.openxmlformats.org/officeDocument/2006/relationships/hyperlink" Target="https://ra.co/promoters/29510" TargetMode="External"/><Relationship Id="rId1966" Type="http://schemas.openxmlformats.org/officeDocument/2006/relationships/hyperlink" Target="https://www.instagram.com/ohmfest/?hl=en" TargetMode="External"/><Relationship Id="rId1967" Type="http://schemas.openxmlformats.org/officeDocument/2006/relationships/hyperlink" Target="https://www.instagram.com/obonjan_island_resort/?hl=en" TargetMode="External"/><Relationship Id="rId1968" Type="http://schemas.openxmlformats.org/officeDocument/2006/relationships/hyperlink" Target="https://www.instagram.com/terrafestival.lv/" TargetMode="External"/><Relationship Id="rId1969" Type="http://schemas.openxmlformats.org/officeDocument/2006/relationships/hyperlink" Target="https://www.instagram.com/nowa_muzyka/?hl=en" TargetMode="External"/><Relationship Id="rId1960" Type="http://schemas.openxmlformats.org/officeDocument/2006/relationships/hyperlink" Target="https://vizit-travel.com/festivals/electric-nation-vienna/2023" TargetMode="External"/><Relationship Id="rId1510" Type="http://schemas.openxmlformats.org/officeDocument/2006/relationships/hyperlink" Target="mailto:contact@artefactparis.com" TargetMode="External"/><Relationship Id="rId1994" Type="http://schemas.openxmlformats.org/officeDocument/2006/relationships/hyperlink" Target="https://www.instagram.com/angelsoflovenapoli/?hl=en" TargetMode="External"/><Relationship Id="rId1511" Type="http://schemas.openxmlformats.org/officeDocument/2006/relationships/hyperlink" Target="https://instagram.com/artefactparis" TargetMode="External"/><Relationship Id="rId1995" Type="http://schemas.openxmlformats.org/officeDocument/2006/relationships/hyperlink" Target="https://www.instagram.com/theberlinerbar/" TargetMode="External"/><Relationship Id="rId1512" Type="http://schemas.openxmlformats.org/officeDocument/2006/relationships/hyperlink" Target="https://www.instagram.com/klubk4" TargetMode="External"/><Relationship Id="rId1996" Type="http://schemas.openxmlformats.org/officeDocument/2006/relationships/hyperlink" Target="http://www.instagram.com/kometenmelodien" TargetMode="External"/><Relationship Id="rId1513" Type="http://schemas.openxmlformats.org/officeDocument/2006/relationships/hyperlink" Target="https://www.instagram.com/fomolisboa" TargetMode="External"/><Relationship Id="rId1997" Type="http://schemas.openxmlformats.org/officeDocument/2006/relationships/hyperlink" Target="https://www.instagram.com/crevetterecords" TargetMode="External"/><Relationship Id="rId1514" Type="http://schemas.openxmlformats.org/officeDocument/2006/relationships/hyperlink" Target="https://www.facebook.com/fraiseldn" TargetMode="External"/><Relationship Id="rId1998" Type="http://schemas.openxmlformats.org/officeDocument/2006/relationships/hyperlink" Target="https://www.instagram.com/macronite_ireland" TargetMode="External"/><Relationship Id="rId1515" Type="http://schemas.openxmlformats.org/officeDocument/2006/relationships/hyperlink" Target="https://ra.co/dj/grabuge" TargetMode="External"/><Relationship Id="rId1999" Type="http://schemas.openxmlformats.org/officeDocument/2006/relationships/hyperlink" Target="https://www.instagram.com/ryan_hayden_illicit/?hl=en" TargetMode="External"/><Relationship Id="rId1516" Type="http://schemas.openxmlformats.org/officeDocument/2006/relationships/hyperlink" Target="https://ra.co/promoters/95262" TargetMode="External"/><Relationship Id="rId1517" Type="http://schemas.openxmlformats.org/officeDocument/2006/relationships/hyperlink" Target="https://ra.co/dj/hoove" TargetMode="External"/><Relationship Id="rId1518" Type="http://schemas.openxmlformats.org/officeDocument/2006/relationships/hyperlink" Target="https://www.facebook.com/HooveChildRecords" TargetMode="External"/><Relationship Id="rId1519" Type="http://schemas.openxmlformats.org/officeDocument/2006/relationships/hyperlink" Target="https://ra.co/promoters/61572" TargetMode="External"/><Relationship Id="rId1990" Type="http://schemas.openxmlformats.org/officeDocument/2006/relationships/hyperlink" Target="https://www.instagram.com/internationalmusicsummitdubai/?hl=en" TargetMode="External"/><Relationship Id="rId1991" Type="http://schemas.openxmlformats.org/officeDocument/2006/relationships/hyperlink" Target="https://www.instagram.com/samhainfestival/" TargetMode="External"/><Relationship Id="rId1992" Type="http://schemas.openxmlformats.org/officeDocument/2006/relationships/hyperlink" Target="https://www.instagram.com/mashkov/" TargetMode="External"/><Relationship Id="rId1993" Type="http://schemas.openxmlformats.org/officeDocument/2006/relationships/hyperlink" Target="https://www.instagram.com/makinmovesuk/" TargetMode="External"/><Relationship Id="rId1983" Type="http://schemas.openxmlformats.org/officeDocument/2006/relationships/hyperlink" Target="https://www.instagram.com/boogaloo_liv/" TargetMode="External"/><Relationship Id="rId1500" Type="http://schemas.openxmlformats.org/officeDocument/2006/relationships/hyperlink" Target="https://instagram.com/antidotelondon" TargetMode="External"/><Relationship Id="rId1984" Type="http://schemas.openxmlformats.org/officeDocument/2006/relationships/hyperlink" Target="https://www.instagram.com/exploitedrec/?hl=en" TargetMode="External"/><Relationship Id="rId1501" Type="http://schemas.openxmlformats.org/officeDocument/2006/relationships/hyperlink" Target="mailto:artyouout@gmail.com" TargetMode="External"/><Relationship Id="rId1985" Type="http://schemas.openxmlformats.org/officeDocument/2006/relationships/hyperlink" Target="https://www.instagram.com/alter.paname/" TargetMode="External"/><Relationship Id="rId1502" Type="http://schemas.openxmlformats.org/officeDocument/2006/relationships/hyperlink" Target="https://instagram.com/artyouout" TargetMode="External"/><Relationship Id="rId1986" Type="http://schemas.openxmlformats.org/officeDocument/2006/relationships/hyperlink" Target="https://www.instagram.com/instytut.techno/?hl=en" TargetMode="External"/><Relationship Id="rId1503" Type="http://schemas.openxmlformats.org/officeDocument/2006/relationships/hyperlink" Target="mailto:askarabaskara@gmail.com" TargetMode="External"/><Relationship Id="rId1987" Type="http://schemas.openxmlformats.org/officeDocument/2006/relationships/hyperlink" Target="https://www.instagram.com/the_columbo_group/?hl=en" TargetMode="External"/><Relationship Id="rId1504" Type="http://schemas.openxmlformats.org/officeDocument/2006/relationships/hyperlink" Target="https://instagram.com/askarabaskara.crew" TargetMode="External"/><Relationship Id="rId1988" Type="http://schemas.openxmlformats.org/officeDocument/2006/relationships/hyperlink" Target="https://www.instagram.com/b.a.r.512.insta.okinawa/" TargetMode="External"/><Relationship Id="rId1505" Type="http://schemas.openxmlformats.org/officeDocument/2006/relationships/hyperlink" Target="https://instagram.com/astraltechnosessions" TargetMode="External"/><Relationship Id="rId1989" Type="http://schemas.openxmlformats.org/officeDocument/2006/relationships/hyperlink" Target="https://www.instagram.com/classic_ibiza/" TargetMode="External"/><Relationship Id="rId1506" Type="http://schemas.openxmlformats.org/officeDocument/2006/relationships/hyperlink" Target="https://www.instagram.com/bredrenbe/" TargetMode="External"/><Relationship Id="rId1507" Type="http://schemas.openxmlformats.org/officeDocument/2006/relationships/hyperlink" Target="https://www.instagram.com/chinabotasia/" TargetMode="External"/><Relationship Id="rId1508" Type="http://schemas.openxmlformats.org/officeDocument/2006/relationships/hyperlink" Target="https://ra.co/dj/clubheartbroken" TargetMode="External"/><Relationship Id="rId1509" Type="http://schemas.openxmlformats.org/officeDocument/2006/relationships/hyperlink" Target="https://instagram.com/arosaelectronica" TargetMode="External"/><Relationship Id="rId1980" Type="http://schemas.openxmlformats.org/officeDocument/2006/relationships/hyperlink" Target="https://www.instagram.com/number90bar/" TargetMode="External"/><Relationship Id="rId1981" Type="http://schemas.openxmlformats.org/officeDocument/2006/relationships/hyperlink" Target="https://www.instagram.com/butter_side_up/" TargetMode="External"/><Relationship Id="rId1982" Type="http://schemas.openxmlformats.org/officeDocument/2006/relationships/hyperlink" Target="https://www.instagram.com/butter_side_up/" TargetMode="External"/><Relationship Id="rId1930" Type="http://schemas.openxmlformats.org/officeDocument/2006/relationships/hyperlink" Target="https://www.instagram.com/originationfestival" TargetMode="External"/><Relationship Id="rId1931" Type="http://schemas.openxmlformats.org/officeDocument/2006/relationships/hyperlink" Target="https://ra.co/promoters/77505" TargetMode="External"/><Relationship Id="rId1932" Type="http://schemas.openxmlformats.org/officeDocument/2006/relationships/hyperlink" Target="https://www.instagram.com/docklandsfestival/" TargetMode="External"/><Relationship Id="rId1933" Type="http://schemas.openxmlformats.org/officeDocument/2006/relationships/hyperlink" Target="https://www.foundfestival.uk/" TargetMode="External"/><Relationship Id="rId1934" Type="http://schemas.openxmlformats.org/officeDocument/2006/relationships/hyperlink" Target="https://www.instagram.com/found.festival/" TargetMode="External"/><Relationship Id="rId1935" Type="http://schemas.openxmlformats.org/officeDocument/2006/relationships/hyperlink" Target="https://www.facebook.com/CornburyMusicFestival/?locale=en_GB" TargetMode="External"/><Relationship Id="rId1936" Type="http://schemas.openxmlformats.org/officeDocument/2006/relationships/hyperlink" Target="https://ra.co/events/804847" TargetMode="External"/><Relationship Id="rId1937" Type="http://schemas.openxmlformats.org/officeDocument/2006/relationships/hyperlink" Target="https://www.instagram.com/freshislandfestival" TargetMode="External"/><Relationship Id="rId1938" Type="http://schemas.openxmlformats.org/officeDocument/2006/relationships/hyperlink" Target="https://ra.co/events/1454340" TargetMode="External"/><Relationship Id="rId1939" Type="http://schemas.openxmlformats.org/officeDocument/2006/relationships/hyperlink" Target="https://backofbeyondfestival.co.uk/" TargetMode="External"/><Relationship Id="rId1920" Type="http://schemas.openxmlformats.org/officeDocument/2006/relationships/hyperlink" Target="https://www.instagram.com/lizdas.sound.institute/" TargetMode="External"/><Relationship Id="rId1921" Type="http://schemas.openxmlformats.org/officeDocument/2006/relationships/hyperlink" Target="https://www.instagram.com/nukleusfestival/" TargetMode="External"/><Relationship Id="rId1922" Type="http://schemas.openxmlformats.org/officeDocument/2006/relationships/hyperlink" Target="https://www.instagram.com/nukleusfestival/" TargetMode="External"/><Relationship Id="rId1923" Type="http://schemas.openxmlformats.org/officeDocument/2006/relationships/hyperlink" Target="https://www.instagram.com/ilmcworld/?hl=en" TargetMode="External"/><Relationship Id="rId1924" Type="http://schemas.openxmlformats.org/officeDocument/2006/relationships/hyperlink" Target="https://www.instagram.com/meetbyyet/" TargetMode="External"/><Relationship Id="rId1925" Type="http://schemas.openxmlformats.org/officeDocument/2006/relationships/hyperlink" Target="https://www.instagram.com/one7fourfestival/" TargetMode="External"/><Relationship Id="rId1926" Type="http://schemas.openxmlformats.org/officeDocument/2006/relationships/hyperlink" Target="https://www.instagram.com/meetbyyet/" TargetMode="External"/><Relationship Id="rId1927" Type="http://schemas.openxmlformats.org/officeDocument/2006/relationships/hyperlink" Target="https://www.instagram.com/commonpeopleso/?hl=en-gb" TargetMode="External"/><Relationship Id="rId1928" Type="http://schemas.openxmlformats.org/officeDocument/2006/relationships/hyperlink" Target="https://www.instagram.com/magneticfestival/?hl=en" TargetMode="External"/><Relationship Id="rId1929" Type="http://schemas.openxmlformats.org/officeDocument/2006/relationships/hyperlink" Target="https://bathfestivals.org.uk/the-bath-festival/the-bath-festival-finale-weekend-roundup/" TargetMode="External"/><Relationship Id="rId1950" Type="http://schemas.openxmlformats.org/officeDocument/2006/relationships/hyperlink" Target="https://www.instagram.com/boothstock_festival/" TargetMode="External"/><Relationship Id="rId1951" Type="http://schemas.openxmlformats.org/officeDocument/2006/relationships/hyperlink" Target="https://www.instagram.com/undercitypl/?hl=en" TargetMode="External"/><Relationship Id="rId1952" Type="http://schemas.openxmlformats.org/officeDocument/2006/relationships/hyperlink" Target="https://www.instagram.com/semf_stuttgart/?hl=en" TargetMode="External"/><Relationship Id="rId1953" Type="http://schemas.openxmlformats.org/officeDocument/2006/relationships/hyperlink" Target="https://www.instagram.com/oranjebloesemfestival/?hl=en" TargetMode="External"/><Relationship Id="rId1954" Type="http://schemas.openxmlformats.org/officeDocument/2006/relationships/hyperlink" Target="https://www.instagram.com/StromBar/" TargetMode="External"/><Relationship Id="rId1955" Type="http://schemas.openxmlformats.org/officeDocument/2006/relationships/hyperlink" Target="https://www.instagram.com/live.nation.israel/" TargetMode="External"/><Relationship Id="rId1956" Type="http://schemas.openxmlformats.org/officeDocument/2006/relationships/hyperlink" Target="https://www.instagram.com/fuchsbaufestival/?hl=en" TargetMode="External"/><Relationship Id="rId1957" Type="http://schemas.openxmlformats.org/officeDocument/2006/relationships/hyperlink" Target="https://www.instagram.com/anchoredcruise/" TargetMode="External"/><Relationship Id="rId1958" Type="http://schemas.openxmlformats.org/officeDocument/2006/relationships/hyperlink" Target="https://festivalrepublic.com/" TargetMode="External"/><Relationship Id="rId1959" Type="http://schemas.openxmlformats.org/officeDocument/2006/relationships/hyperlink" Target="https://www.instagram.com/festivalrepublic" TargetMode="External"/><Relationship Id="rId1940" Type="http://schemas.openxmlformats.org/officeDocument/2006/relationships/hyperlink" Target="https://www.instagram.com/sirenfestival/" TargetMode="External"/><Relationship Id="rId1941" Type="http://schemas.openxmlformats.org/officeDocument/2006/relationships/hyperlink" Target="https://henley-festival.co.uk/" TargetMode="External"/><Relationship Id="rId1942" Type="http://schemas.openxmlformats.org/officeDocument/2006/relationships/hyperlink" Target="https://henley-festival.co.uk/" TargetMode="External"/><Relationship Id="rId1943" Type="http://schemas.openxmlformats.org/officeDocument/2006/relationships/hyperlink" Target="https://www.instagram.com/todaysart/?hl=en" TargetMode="External"/><Relationship Id="rId1944" Type="http://schemas.openxmlformats.org/officeDocument/2006/relationships/hyperlink" Target="https://www.instagram.com/thewildwoodfestival/" TargetMode="External"/><Relationship Id="rId1945" Type="http://schemas.openxmlformats.org/officeDocument/2006/relationships/hyperlink" Target="https://ra.co/promoters/115" TargetMode="External"/><Relationship Id="rId1946" Type="http://schemas.openxmlformats.org/officeDocument/2006/relationships/hyperlink" Target="https://www.instagram.com/bangface/" TargetMode="External"/><Relationship Id="rId1947" Type="http://schemas.openxmlformats.org/officeDocument/2006/relationships/hyperlink" Target="https://boothstock.nl/" TargetMode="External"/><Relationship Id="rId1948" Type="http://schemas.openxmlformats.org/officeDocument/2006/relationships/hyperlink" Target="https://www.instagram.com/boothstock_festival/" TargetMode="External"/><Relationship Id="rId1949" Type="http://schemas.openxmlformats.org/officeDocument/2006/relationships/hyperlink" Target="https://boothstock.nl/" TargetMode="External"/><Relationship Id="rId1576" Type="http://schemas.openxmlformats.org/officeDocument/2006/relationships/hyperlink" Target="https://festivalnomade.com/en/home/" TargetMode="External"/><Relationship Id="rId1577" Type="http://schemas.openxmlformats.org/officeDocument/2006/relationships/hyperlink" Target="https://www.instagram.com/nrmal/?hl=en" TargetMode="External"/><Relationship Id="rId1578" Type="http://schemas.openxmlformats.org/officeDocument/2006/relationships/hyperlink" Target="https://www.instagram.com/goptun/" TargetMode="External"/><Relationship Id="rId1579" Type="http://schemas.openxmlformats.org/officeDocument/2006/relationships/hyperlink" Target="https://www.instagram.com/koolbeachclub" TargetMode="External"/><Relationship Id="rId509" Type="http://schemas.openxmlformats.org/officeDocument/2006/relationships/hyperlink" Target="mailto:gard@jaeferoslo.no" TargetMode="External"/><Relationship Id="rId508" Type="http://schemas.openxmlformats.org/officeDocument/2006/relationships/hyperlink" Target="https://www.linkedin.com/in/gard-jenssen-9215a012" TargetMode="External"/><Relationship Id="rId503" Type="http://schemas.openxmlformats.org/officeDocument/2006/relationships/hyperlink" Target="https://www.instagram.com/kikk_festival/" TargetMode="External"/><Relationship Id="rId987" Type="http://schemas.openxmlformats.org/officeDocument/2006/relationships/hyperlink" Target="https://zamnafestival.com/" TargetMode="External"/><Relationship Id="rId502" Type="http://schemas.openxmlformats.org/officeDocument/2006/relationships/hyperlink" Target="https://www.linkedin.com/in/ga%C3%ABtan-libertiaux-b0a2443b/" TargetMode="External"/><Relationship Id="rId986" Type="http://schemas.openxmlformats.org/officeDocument/2006/relationships/hyperlink" Target="mailto:oli@pica.melbourne" TargetMode="External"/><Relationship Id="rId501" Type="http://schemas.openxmlformats.org/officeDocument/2006/relationships/hyperlink" Target="https://www.linkedin.com/in/frenk-wiersma-8168835/?originalSubdomain=nl" TargetMode="External"/><Relationship Id="rId985" Type="http://schemas.openxmlformats.org/officeDocument/2006/relationships/hyperlink" Target="https://www.pica.melbourne/events/electric-warehouse-melbourne" TargetMode="External"/><Relationship Id="rId500" Type="http://schemas.openxmlformats.org/officeDocument/2006/relationships/hyperlink" Target="https://ra.co/events/2096008" TargetMode="External"/><Relationship Id="rId984" Type="http://schemas.openxmlformats.org/officeDocument/2006/relationships/hyperlink" Target="mailto:ben@pica.melbourne" TargetMode="External"/><Relationship Id="rId507" Type="http://schemas.openxmlformats.org/officeDocument/2006/relationships/hyperlink" Target="https://www.linkedin.com/in/gabriel-day-48994738/" TargetMode="External"/><Relationship Id="rId506" Type="http://schemas.openxmlformats.org/officeDocument/2006/relationships/hyperlink" Target="https://instagram.com/bmylakefestival" TargetMode="External"/><Relationship Id="rId505" Type="http://schemas.openxmlformats.org/officeDocument/2006/relationships/hyperlink" Target="mailto:info@bmylake.hu" TargetMode="External"/><Relationship Id="rId989" Type="http://schemas.openxmlformats.org/officeDocument/2006/relationships/hyperlink" Target="https://ee.linkedin.com/company/i-land-sound-festival" TargetMode="External"/><Relationship Id="rId504" Type="http://schemas.openxmlformats.org/officeDocument/2006/relationships/hyperlink" Target="https://www.linkedin.com/in/gabor-kovacs-bml" TargetMode="External"/><Relationship Id="rId988" Type="http://schemas.openxmlformats.org/officeDocument/2006/relationships/hyperlink" Target="https://instagram.com/zamna.music" TargetMode="External"/><Relationship Id="rId1570" Type="http://schemas.openxmlformats.org/officeDocument/2006/relationships/hyperlink" Target="https://www.instagram.com/gaboforero__/" TargetMode="External"/><Relationship Id="rId1571" Type="http://schemas.openxmlformats.org/officeDocument/2006/relationships/hyperlink" Target="https://www.instagram.com/haus_bar_/" TargetMode="External"/><Relationship Id="rId983" Type="http://schemas.openxmlformats.org/officeDocument/2006/relationships/hyperlink" Target="https://www.pica.melbourne/" TargetMode="External"/><Relationship Id="rId1572" Type="http://schemas.openxmlformats.org/officeDocument/2006/relationships/hyperlink" Target="https://www.instagram.com/hideoutcreations/?hl=en" TargetMode="External"/><Relationship Id="rId982" Type="http://schemas.openxmlformats.org/officeDocument/2006/relationships/hyperlink" Target="https://www.instagram.com/montreuxjazzfestival" TargetMode="External"/><Relationship Id="rId1573" Type="http://schemas.openxmlformats.org/officeDocument/2006/relationships/hyperlink" Target="https://www.instagram.com/hive_club/" TargetMode="External"/><Relationship Id="rId981" Type="http://schemas.openxmlformats.org/officeDocument/2006/relationships/hyperlink" Target="mailto:david.torreblanca@mjf.ch" TargetMode="External"/><Relationship Id="rId1574" Type="http://schemas.openxmlformats.org/officeDocument/2006/relationships/hyperlink" Target="https://www.instagram.com/mamitasbeachclub/" TargetMode="External"/><Relationship Id="rId980" Type="http://schemas.openxmlformats.org/officeDocument/2006/relationships/hyperlink" Target="https://www.montreuxjazzfestival.com/en/festival/team/" TargetMode="External"/><Relationship Id="rId1575" Type="http://schemas.openxmlformats.org/officeDocument/2006/relationships/hyperlink" Target="https://www.instagram.com/odd___odd/?hl=en" TargetMode="External"/><Relationship Id="rId1565" Type="http://schemas.openxmlformats.org/officeDocument/2006/relationships/hyperlink" Target="https://www.instagram.com/soultechfestival/" TargetMode="External"/><Relationship Id="rId1566" Type="http://schemas.openxmlformats.org/officeDocument/2006/relationships/hyperlink" Target="https://ra.co/promoters/49072" TargetMode="External"/><Relationship Id="rId1567" Type="http://schemas.openxmlformats.org/officeDocument/2006/relationships/hyperlink" Target="https://www.instagram.com/wahafestival" TargetMode="External"/><Relationship Id="rId1568" Type="http://schemas.openxmlformats.org/officeDocument/2006/relationships/hyperlink" Target="https://www.instagram.com/sirilomusicoficial/" TargetMode="External"/><Relationship Id="rId1569" Type="http://schemas.openxmlformats.org/officeDocument/2006/relationships/hyperlink" Target="https://www.instagram.com/intelligent_division/" TargetMode="External"/><Relationship Id="rId976" Type="http://schemas.openxmlformats.org/officeDocument/2006/relationships/hyperlink" Target="https://www.instagram.com/contacttokyo" TargetMode="External"/><Relationship Id="rId975" Type="http://schemas.openxmlformats.org/officeDocument/2006/relationships/hyperlink" Target="https://www.linkedin.com/in/yuko-ichikawa-222" TargetMode="External"/><Relationship Id="rId974" Type="http://schemas.openxmlformats.org/officeDocument/2006/relationships/hyperlink" Target="https://www.linkedin.com/in/yelenasilva/?locale=en_US" TargetMode="External"/><Relationship Id="rId973" Type="http://schemas.openxmlformats.org/officeDocument/2006/relationships/hyperlink" Target="https://www.instagram.com/marbleldn" TargetMode="External"/><Relationship Id="rId979" Type="http://schemas.openxmlformats.org/officeDocument/2006/relationships/hyperlink" Target="https://www.instagram.com/khidi_tbilisi" TargetMode="External"/><Relationship Id="rId978" Type="http://schemas.openxmlformats.org/officeDocument/2006/relationships/hyperlink" Target="https://www.linkedin.com/in/zviad-gelashvili" TargetMode="External"/><Relationship Id="rId977" Type="http://schemas.openxmlformats.org/officeDocument/2006/relationships/hyperlink" Target="https://www.instagram.com/lovefest.rs/?hl=en" TargetMode="External"/><Relationship Id="rId1560" Type="http://schemas.openxmlformats.org/officeDocument/2006/relationships/hyperlink" Target="https://www.instagram.com/lamezcaaxixic/" TargetMode="External"/><Relationship Id="rId972" Type="http://schemas.openxmlformats.org/officeDocument/2006/relationships/hyperlink" Target="https://www.linkedin.com/in/xsevents/" TargetMode="External"/><Relationship Id="rId1561" Type="http://schemas.openxmlformats.org/officeDocument/2006/relationships/hyperlink" Target="https://www.instagram.com/haptic_edinburgh/" TargetMode="External"/><Relationship Id="rId971" Type="http://schemas.openxmlformats.org/officeDocument/2006/relationships/hyperlink" Target="https://www.instagram.com/horstartsandmusic/?hl=en" TargetMode="External"/><Relationship Id="rId1562" Type="http://schemas.openxmlformats.org/officeDocument/2006/relationships/hyperlink" Target="https://www.instagram.com/blueparrotplaya/?hl=en" TargetMode="External"/><Relationship Id="rId970" Type="http://schemas.openxmlformats.org/officeDocument/2006/relationships/hyperlink" Target="https://instagram.com/zouksingapore" TargetMode="External"/><Relationship Id="rId1563" Type="http://schemas.openxmlformats.org/officeDocument/2006/relationships/hyperlink" Target="https://www.instagram.com/kikaoficialok/" TargetMode="External"/><Relationship Id="rId1564" Type="http://schemas.openxmlformats.org/officeDocument/2006/relationships/hyperlink" Target="https://www.instagram.com/levitarbar/?hl=en" TargetMode="External"/><Relationship Id="rId1114" Type="http://schemas.openxmlformats.org/officeDocument/2006/relationships/hyperlink" Target="https://www.instagram.com/friedasbuexe.ch/" TargetMode="External"/><Relationship Id="rId1598" Type="http://schemas.openxmlformats.org/officeDocument/2006/relationships/hyperlink" Target="https://ra.co/promoters/84598" TargetMode="External"/><Relationship Id="rId1115" Type="http://schemas.openxmlformats.org/officeDocument/2006/relationships/hyperlink" Target="https://www.instagram.com/grabenhallest.gallen/" TargetMode="External"/><Relationship Id="rId1599" Type="http://schemas.openxmlformats.org/officeDocument/2006/relationships/hyperlink" Target="https://www.instagram.com/greengorillalounge/" TargetMode="External"/><Relationship Id="rId1116" Type="http://schemas.openxmlformats.org/officeDocument/2006/relationships/hyperlink" Target="https://www.instagram.com/la3club/" TargetMode="External"/><Relationship Id="rId1117" Type="http://schemas.openxmlformats.org/officeDocument/2006/relationships/hyperlink" Target="https://www.instagram.com/jaegeroslo/" TargetMode="External"/><Relationship Id="rId1118" Type="http://schemas.openxmlformats.org/officeDocument/2006/relationships/hyperlink" Target="https://www.instagram.com/kalypsozrce/" TargetMode="External"/><Relationship Id="rId1119" Type="http://schemas.openxmlformats.org/officeDocument/2006/relationships/hyperlink" Target="https://www.instagram.com/intransformation.space/?__d=1%3Futm_source%3Dig_embed!" TargetMode="External"/><Relationship Id="rId525" Type="http://schemas.openxmlformats.org/officeDocument/2006/relationships/hyperlink" Target="https://www.linkedin.com/in/giovanni-gandolfi-43702a209/" TargetMode="External"/><Relationship Id="rId524" Type="http://schemas.openxmlformats.org/officeDocument/2006/relationships/hyperlink" Target="https://www.instagram.com/halcyonsf" TargetMode="External"/><Relationship Id="rId523" Type="http://schemas.openxmlformats.org/officeDocument/2006/relationships/hyperlink" Target="https://www.linkedin.com/in/gina-milano-22042415" TargetMode="External"/><Relationship Id="rId522" Type="http://schemas.openxmlformats.org/officeDocument/2006/relationships/hyperlink" Target="https://www.instagram.com/paradisecityofficial/" TargetMode="External"/><Relationship Id="rId529" Type="http://schemas.openxmlformats.org/officeDocument/2006/relationships/hyperlink" Target="https://www.instagram.com/motelcampo" TargetMode="External"/><Relationship Id="rId528" Type="http://schemas.openxmlformats.org/officeDocument/2006/relationships/hyperlink" Target="https://www.linkedin.com/in/gregorio-lazzarini" TargetMode="External"/><Relationship Id="rId527" Type="http://schemas.openxmlformats.org/officeDocument/2006/relationships/hyperlink" Target="https://www.linkedin.com/in/giuseppe-converso-961956105/?originalSubdomain=it" TargetMode="External"/><Relationship Id="rId526" Type="http://schemas.openxmlformats.org/officeDocument/2006/relationships/hyperlink" Target="https://www.instagram.com/locomotivclub/" TargetMode="External"/><Relationship Id="rId1590" Type="http://schemas.openxmlformats.org/officeDocument/2006/relationships/hyperlink" Target="https://www.elementsfest.us/" TargetMode="External"/><Relationship Id="rId1591" Type="http://schemas.openxmlformats.org/officeDocument/2006/relationships/hyperlink" Target="https://www.instagram.com/elementsfestival/" TargetMode="External"/><Relationship Id="rId1592" Type="http://schemas.openxmlformats.org/officeDocument/2006/relationships/hyperlink" Target="https://lasvegas.electricdaisycarnival.com/" TargetMode="External"/><Relationship Id="rId1593" Type="http://schemas.openxmlformats.org/officeDocument/2006/relationships/hyperlink" Target="https://www.instagram.com/edc_lasvegas/" TargetMode="External"/><Relationship Id="rId521" Type="http://schemas.openxmlformats.org/officeDocument/2006/relationships/hyperlink" Target="https://www.linkedin.com/in/gilles-de-decker-b06bb8/" TargetMode="External"/><Relationship Id="rId1110" Type="http://schemas.openxmlformats.org/officeDocument/2006/relationships/hyperlink" Target="https://www.instagram.com/disco_zwei/" TargetMode="External"/><Relationship Id="rId1594" Type="http://schemas.openxmlformats.org/officeDocument/2006/relationships/hyperlink" Target="https://www.instagram.com/libfestival" TargetMode="External"/><Relationship Id="rId520" Type="http://schemas.openxmlformats.org/officeDocument/2006/relationships/hyperlink" Target="https://www.instagram.com/thisisgala/" TargetMode="External"/><Relationship Id="rId1111" Type="http://schemas.openxmlformats.org/officeDocument/2006/relationships/hyperlink" Target="https://www.instagram.com/docks.hamburg/" TargetMode="External"/><Relationship Id="rId1595" Type="http://schemas.openxmlformats.org/officeDocument/2006/relationships/hyperlink" Target="https://www.coachella.com/" TargetMode="External"/><Relationship Id="rId1112" Type="http://schemas.openxmlformats.org/officeDocument/2006/relationships/hyperlink" Target="https://www.instagram.com/electricgalway/?hl=en" TargetMode="External"/><Relationship Id="rId1596" Type="http://schemas.openxmlformats.org/officeDocument/2006/relationships/hyperlink" Target="https://ra.co/events/1873521" TargetMode="External"/><Relationship Id="rId1113" Type="http://schemas.openxmlformats.org/officeDocument/2006/relationships/hyperlink" Target="https://www.instagram.com/folklor_club/?hl=en" TargetMode="External"/><Relationship Id="rId1597" Type="http://schemas.openxmlformats.org/officeDocument/2006/relationships/hyperlink" Target="https://www.instagram.com/houseofyesnyc/" TargetMode="External"/><Relationship Id="rId1103" Type="http://schemas.openxmlformats.org/officeDocument/2006/relationships/hyperlink" Target="https://www.instagram.com/berns/?hl=en" TargetMode="External"/><Relationship Id="rId1587" Type="http://schemas.openxmlformats.org/officeDocument/2006/relationships/hyperlink" Target="https://www.instagram.com/edc_orlando/?hl=en" TargetMode="External"/><Relationship Id="rId1104" Type="http://schemas.openxmlformats.org/officeDocument/2006/relationships/hyperlink" Target="https://www.instagram.com/case_a_chocs/?hl=en" TargetMode="External"/><Relationship Id="rId1588" Type="http://schemas.openxmlformats.org/officeDocument/2006/relationships/hyperlink" Target="https://www.instagram.com/edc_orlando/" TargetMode="External"/><Relationship Id="rId1105" Type="http://schemas.openxmlformats.org/officeDocument/2006/relationships/hyperlink" Target="https://ra.co/clubs/27389" TargetMode="External"/><Relationship Id="rId1589" Type="http://schemas.openxmlformats.org/officeDocument/2006/relationships/hyperlink" Target="https://www.instagram.com/libfestival" TargetMode="External"/><Relationship Id="rId1106" Type="http://schemas.openxmlformats.org/officeDocument/2006/relationships/hyperlink" Target="https://www.instagram.com/kudchannelzero/?hl=en-gb" TargetMode="External"/><Relationship Id="rId1107" Type="http://schemas.openxmlformats.org/officeDocument/2006/relationships/hyperlink" Target="https://www.instagram.com/goaclubrome/" TargetMode="External"/><Relationship Id="rId1108" Type="http://schemas.openxmlformats.org/officeDocument/2006/relationships/hyperlink" Target="https://www.instagram.com/clubkaiku/" TargetMode="External"/><Relationship Id="rId1109" Type="http://schemas.openxmlformats.org/officeDocument/2006/relationships/hyperlink" Target="https://www.instagram.com/der_weisse_hase_berlin/?hl=en" TargetMode="External"/><Relationship Id="rId519" Type="http://schemas.openxmlformats.org/officeDocument/2006/relationships/hyperlink" Target="https://www.linkedin.com/in/jonathan-edwards-74739ba6/" TargetMode="External"/><Relationship Id="rId514" Type="http://schemas.openxmlformats.org/officeDocument/2006/relationships/hyperlink" Target="mailto:gemma@fold.london" TargetMode="External"/><Relationship Id="rId998" Type="http://schemas.openxmlformats.org/officeDocument/2006/relationships/hyperlink" Target="https://www.instagram.com/ndsm/" TargetMode="External"/><Relationship Id="rId513" Type="http://schemas.openxmlformats.org/officeDocument/2006/relationships/hyperlink" Target="https://www.linkedin.com/in/gemma-middleditch-694069b6/?originalSubdomain=uk" TargetMode="External"/><Relationship Id="rId997" Type="http://schemas.openxmlformats.org/officeDocument/2006/relationships/hyperlink" Target="mailto:lucy@showcaseartists.co.uk" TargetMode="External"/><Relationship Id="rId512" Type="http://schemas.openxmlformats.org/officeDocument/2006/relationships/hyperlink" Target="https://www.instagram.com/metropolisclub_/" TargetMode="External"/><Relationship Id="rId996" Type="http://schemas.openxmlformats.org/officeDocument/2006/relationships/hyperlink" Target="mailto:luke@boomtownfair.co.uk" TargetMode="External"/><Relationship Id="rId511" Type="http://schemas.openxmlformats.org/officeDocument/2006/relationships/hyperlink" Target="https://www.linkedin.com/in/gavin48/?originalSubdomain=uk" TargetMode="External"/><Relationship Id="rId995" Type="http://schemas.openxmlformats.org/officeDocument/2006/relationships/hyperlink" Target="http://linkedin.com/in/nickmorganofficial" TargetMode="External"/><Relationship Id="rId518" Type="http://schemas.openxmlformats.org/officeDocument/2006/relationships/hyperlink" Target="https://www.instagram.com/illuzion_phuket/?hl=en" TargetMode="External"/><Relationship Id="rId517" Type="http://schemas.openxmlformats.org/officeDocument/2006/relationships/hyperlink" Target="https://www.linkedin.com/in/giacomo-mengoni-a16024196/" TargetMode="External"/><Relationship Id="rId516" Type="http://schemas.openxmlformats.org/officeDocument/2006/relationships/hyperlink" Target="https://www.linkedin.com/in/geoff-ellis-057aa556/" TargetMode="External"/><Relationship Id="rId515" Type="http://schemas.openxmlformats.org/officeDocument/2006/relationships/hyperlink" Target="https://www.instagram.com/fold.ldn" TargetMode="External"/><Relationship Id="rId999" Type="http://schemas.openxmlformats.org/officeDocument/2006/relationships/hyperlink" Target="mailto:sabinehoffmann@gmx.com" TargetMode="External"/><Relationship Id="rId990" Type="http://schemas.openxmlformats.org/officeDocument/2006/relationships/hyperlink" Target="mailto:paapis@icloud.com" TargetMode="External"/><Relationship Id="rId1580" Type="http://schemas.openxmlformats.org/officeDocument/2006/relationships/hyperlink" Target="https://ra.co/promoters/31303" TargetMode="External"/><Relationship Id="rId1581" Type="http://schemas.openxmlformats.org/officeDocument/2006/relationships/hyperlink" Target="https://www.instagram.com/dayzerofestival" TargetMode="External"/><Relationship Id="rId1582" Type="http://schemas.openxmlformats.org/officeDocument/2006/relationships/hyperlink" Target="http://medellinstyle.com" TargetMode="External"/><Relationship Id="rId510" Type="http://schemas.openxmlformats.org/officeDocument/2006/relationships/hyperlink" Target="https://instagram.com/jaegeroslo" TargetMode="External"/><Relationship Id="rId994" Type="http://schemas.openxmlformats.org/officeDocument/2006/relationships/hyperlink" Target="mailto:gemma@fold.london" TargetMode="External"/><Relationship Id="rId1583" Type="http://schemas.openxmlformats.org/officeDocument/2006/relationships/hyperlink" Target="https://www.instagram.com/leefestuk" TargetMode="External"/><Relationship Id="rId993" Type="http://schemas.openxmlformats.org/officeDocument/2006/relationships/hyperlink" Target="https://uk.linkedin.com/in/gemma-middleditch-694069b6" TargetMode="External"/><Relationship Id="rId1100" Type="http://schemas.openxmlformats.org/officeDocument/2006/relationships/hyperlink" Target="https://www.instagram.com/highhoopsdj/?hl=en" TargetMode="External"/><Relationship Id="rId1584" Type="http://schemas.openxmlformats.org/officeDocument/2006/relationships/hyperlink" Target="https://www.instagram.com/ultra" TargetMode="External"/><Relationship Id="rId992" Type="http://schemas.openxmlformats.org/officeDocument/2006/relationships/hyperlink" Target="mailto:jessica@westcoastweekender.net" TargetMode="External"/><Relationship Id="rId1101" Type="http://schemas.openxmlformats.org/officeDocument/2006/relationships/hyperlink" Target="https://www.instagram.com/bakkendk/" TargetMode="External"/><Relationship Id="rId1585" Type="http://schemas.openxmlformats.org/officeDocument/2006/relationships/hyperlink" Target="https://www.instagram.com/livmiami/" TargetMode="External"/><Relationship Id="rId991" Type="http://schemas.openxmlformats.org/officeDocument/2006/relationships/hyperlink" Target="https://www.instagram.com/ilandsoundfestival" TargetMode="External"/><Relationship Id="rId1102" Type="http://schemas.openxmlformats.org/officeDocument/2006/relationships/hyperlink" Target="https://www.instagram.com/karavaanamsterdam/?hl=en" TargetMode="External"/><Relationship Id="rId1586" Type="http://schemas.openxmlformats.org/officeDocument/2006/relationships/hyperlink" Target="https://www.crssdfest.com/" TargetMode="External"/><Relationship Id="rId1532" Type="http://schemas.openxmlformats.org/officeDocument/2006/relationships/hyperlink" Target="https://www.instagram.com/lola_ed_paris" TargetMode="External"/><Relationship Id="rId1533" Type="http://schemas.openxmlformats.org/officeDocument/2006/relationships/hyperlink" Target="https://ra.co/dj/nteibint" TargetMode="External"/><Relationship Id="rId1534" Type="http://schemas.openxmlformats.org/officeDocument/2006/relationships/hyperlink" Target="https://www.instagram.com/freqsofnaturefestival" TargetMode="External"/><Relationship Id="rId1535" Type="http://schemas.openxmlformats.org/officeDocument/2006/relationships/hyperlink" Target="https://www.instagram.com/goamadrid" TargetMode="External"/><Relationship Id="rId1536" Type="http://schemas.openxmlformats.org/officeDocument/2006/relationships/hyperlink" Target="https://instagram.com/aspirationsamsterdam" TargetMode="External"/><Relationship Id="rId1537" Type="http://schemas.openxmlformats.org/officeDocument/2006/relationships/hyperlink" Target="https://ra.co/promoters/66757" TargetMode="External"/><Relationship Id="rId1538" Type="http://schemas.openxmlformats.org/officeDocument/2006/relationships/hyperlink" Target="https://instagram.com/arcadiasounds" TargetMode="External"/><Relationship Id="rId1539" Type="http://schemas.openxmlformats.org/officeDocument/2006/relationships/hyperlink" Target="https://ra.co/promoters/86933" TargetMode="External"/><Relationship Id="rId949" Type="http://schemas.openxmlformats.org/officeDocument/2006/relationships/hyperlink" Target="https://www.instagram.com/hiddenclubmcr/?hl=en" TargetMode="External"/><Relationship Id="rId948" Type="http://schemas.openxmlformats.org/officeDocument/2006/relationships/hyperlink" Target="https://www.linkedin.com/in/tom-shenton-a7387a1b9/" TargetMode="External"/><Relationship Id="rId943" Type="http://schemas.openxmlformats.org/officeDocument/2006/relationships/hyperlink" Target="mailto:info@astralpeople.com" TargetMode="External"/><Relationship Id="rId942" Type="http://schemas.openxmlformats.org/officeDocument/2006/relationships/hyperlink" Target="https://www.linkedin.com/in/tom-huggett" TargetMode="External"/><Relationship Id="rId941" Type="http://schemas.openxmlformats.org/officeDocument/2006/relationships/hyperlink" Target="https://www.linkedin.com/in/tom-carpenter-74434619/" TargetMode="External"/><Relationship Id="rId940" Type="http://schemas.openxmlformats.org/officeDocument/2006/relationships/hyperlink" Target="https://www.instagram.com/kasernebasel/" TargetMode="External"/><Relationship Id="rId947" Type="http://schemas.openxmlformats.org/officeDocument/2006/relationships/hyperlink" Target="https://www.instagram.com/muziekgieterij" TargetMode="External"/><Relationship Id="rId946" Type="http://schemas.openxmlformats.org/officeDocument/2006/relationships/hyperlink" Target="https://www.linkedin.com/in/tom-peters" TargetMode="External"/><Relationship Id="rId945" Type="http://schemas.openxmlformats.org/officeDocument/2006/relationships/hyperlink" Target="https://ra.co/promoters/85993" TargetMode="External"/><Relationship Id="rId944" Type="http://schemas.openxmlformats.org/officeDocument/2006/relationships/hyperlink" Target="https://instagram.com/astralpeoplemusic" TargetMode="External"/><Relationship Id="rId1530" Type="http://schemas.openxmlformats.org/officeDocument/2006/relationships/hyperlink" Target="https://ra.co/dj/lovechild" TargetMode="External"/><Relationship Id="rId1531" Type="http://schemas.openxmlformats.org/officeDocument/2006/relationships/hyperlink" Target="https://ra.co/dj/freeridemillenium" TargetMode="External"/><Relationship Id="rId1521" Type="http://schemas.openxmlformats.org/officeDocument/2006/relationships/hyperlink" Target="https://www.instagram.com/audioobscura" TargetMode="External"/><Relationship Id="rId1522" Type="http://schemas.openxmlformats.org/officeDocument/2006/relationships/hyperlink" Target="https://ra.co/clubs/117969" TargetMode="External"/><Relationship Id="rId1523" Type="http://schemas.openxmlformats.org/officeDocument/2006/relationships/hyperlink" Target="https://www.instagram.com/girlslovedjs" TargetMode="External"/><Relationship Id="rId1524" Type="http://schemas.openxmlformats.org/officeDocument/2006/relationships/hyperlink" Target="https://www.instagram.com/innocent_music" TargetMode="External"/><Relationship Id="rId1525" Type="http://schemas.openxmlformats.org/officeDocument/2006/relationships/hyperlink" Target="https://www.instagram.com/loulouplayers" TargetMode="External"/><Relationship Id="rId1526" Type="http://schemas.openxmlformats.org/officeDocument/2006/relationships/hyperlink" Target="https://www.instagram.com/mannequinrecords" TargetMode="External"/><Relationship Id="rId1527" Type="http://schemas.openxmlformats.org/officeDocument/2006/relationships/hyperlink" Target="http://minimal.lt" TargetMode="External"/><Relationship Id="rId1528" Type="http://schemas.openxmlformats.org/officeDocument/2006/relationships/hyperlink" Target="https://www.instagram.com/intercell_amsterdam" TargetMode="External"/><Relationship Id="rId1529" Type="http://schemas.openxmlformats.org/officeDocument/2006/relationships/hyperlink" Target="https://ra.co/dj/left,right&amp;centre" TargetMode="External"/><Relationship Id="rId939" Type="http://schemas.openxmlformats.org/officeDocument/2006/relationships/hyperlink" Target="https://www.linkedin.com/in/tobiasbrenk/" TargetMode="External"/><Relationship Id="rId938" Type="http://schemas.openxmlformats.org/officeDocument/2006/relationships/hyperlink" Target="https://www.instagram.com/ndsm/" TargetMode="External"/><Relationship Id="rId937" Type="http://schemas.openxmlformats.org/officeDocument/2006/relationships/hyperlink" Target="https://www.linkedin.com/in/timvermeulen" TargetMode="External"/><Relationship Id="rId932" Type="http://schemas.openxmlformats.org/officeDocument/2006/relationships/hyperlink" Target="https://www.linkedin.com/in/tim-hoeben-88771089" TargetMode="External"/><Relationship Id="rId931" Type="http://schemas.openxmlformats.org/officeDocument/2006/relationships/hyperlink" Target="https://www.instagram.com/morabalx" TargetMode="External"/><Relationship Id="rId930" Type="http://schemas.openxmlformats.org/officeDocument/2006/relationships/hyperlink" Target="https://www.linkedin.com/in/tiago-almeida-lisbon" TargetMode="External"/><Relationship Id="rId936" Type="http://schemas.openxmlformats.org/officeDocument/2006/relationships/hyperlink" Target="https://instagram.com/awakenings" TargetMode="External"/><Relationship Id="rId935" Type="http://schemas.openxmlformats.org/officeDocument/2006/relationships/hyperlink" Target="mailto:tim@awakenings.nl" TargetMode="External"/><Relationship Id="rId934" Type="http://schemas.openxmlformats.org/officeDocument/2006/relationships/hyperlink" Target="https://www.linkedin.com/in/tim-hooijmans-4a914614" TargetMode="External"/><Relationship Id="rId933" Type="http://schemas.openxmlformats.org/officeDocument/2006/relationships/hyperlink" Target="https://instagram.com/junktionutrecht" TargetMode="External"/><Relationship Id="rId1520" Type="http://schemas.openxmlformats.org/officeDocument/2006/relationships/hyperlink" Target="https://instagram.com/asusualmusic" TargetMode="External"/><Relationship Id="rId1554" Type="http://schemas.openxmlformats.org/officeDocument/2006/relationships/hyperlink" Target="https://www.instagram.com/baumfestival/" TargetMode="External"/><Relationship Id="rId1555" Type="http://schemas.openxmlformats.org/officeDocument/2006/relationships/hyperlink" Target="https://ra.co/promoters/96555" TargetMode="External"/><Relationship Id="rId1556" Type="http://schemas.openxmlformats.org/officeDocument/2006/relationships/hyperlink" Target="https://ra.co/promoters/57748" TargetMode="External"/><Relationship Id="rId1557" Type="http://schemas.openxmlformats.org/officeDocument/2006/relationships/hyperlink" Target="https://omniamedia.co.uk/" TargetMode="External"/><Relationship Id="rId1558" Type="http://schemas.openxmlformats.org/officeDocument/2006/relationships/hyperlink" Target="https://www.instagram.com/casaclub.oficial/" TargetMode="External"/><Relationship Id="rId1559" Type="http://schemas.openxmlformats.org/officeDocument/2006/relationships/hyperlink" Target="https://www.instagram.com/cocoliche_oficial_/?hl=en" TargetMode="External"/><Relationship Id="rId965" Type="http://schemas.openxmlformats.org/officeDocument/2006/relationships/hyperlink" Target="https://www.instagram.com/equationfestival/" TargetMode="External"/><Relationship Id="rId964" Type="http://schemas.openxmlformats.org/officeDocument/2006/relationships/hyperlink" Target="https://ra.co/events/1789540" TargetMode="External"/><Relationship Id="rId963" Type="http://schemas.openxmlformats.org/officeDocument/2006/relationships/hyperlink" Target="https://www.instagram.com/korjaamohki" TargetMode="External"/><Relationship Id="rId962" Type="http://schemas.openxmlformats.org/officeDocument/2006/relationships/hyperlink" Target="https://www.linkedin.com/in/ville-laaksonen" TargetMode="External"/><Relationship Id="rId969" Type="http://schemas.openxmlformats.org/officeDocument/2006/relationships/hyperlink" Target="https://www.linkedin.com/in/wayneleecw/?originalSubdomain=sg" TargetMode="External"/><Relationship Id="rId968" Type="http://schemas.openxmlformats.org/officeDocument/2006/relationships/hyperlink" Target="https://instagram.com/badabing_oslo" TargetMode="External"/><Relationship Id="rId967" Type="http://schemas.openxmlformats.org/officeDocument/2006/relationships/hyperlink" Target="mailto:vinny@badabing.no" TargetMode="External"/><Relationship Id="rId966" Type="http://schemas.openxmlformats.org/officeDocument/2006/relationships/hyperlink" Target="https://www.linkedin.com/in/vinny-vilbass" TargetMode="External"/><Relationship Id="rId961" Type="http://schemas.openxmlformats.org/officeDocument/2006/relationships/hyperlink" Target="https://www.instagram.com/loftasfest" TargetMode="External"/><Relationship Id="rId1550" Type="http://schemas.openxmlformats.org/officeDocument/2006/relationships/hyperlink" Target="https://www.instagram.com/dedgesp/" TargetMode="External"/><Relationship Id="rId960" Type="http://schemas.openxmlformats.org/officeDocument/2006/relationships/hyperlink" Target="https://www.linkedin.com/in/vilius-tamosaitis" TargetMode="External"/><Relationship Id="rId1551" Type="http://schemas.openxmlformats.org/officeDocument/2006/relationships/hyperlink" Target="https://mexico.electricdaisycarnival.com/en/" TargetMode="External"/><Relationship Id="rId1552" Type="http://schemas.openxmlformats.org/officeDocument/2006/relationships/hyperlink" Target="https://www.instagram.com/edc_mexico/" TargetMode="External"/><Relationship Id="rId1553" Type="http://schemas.openxmlformats.org/officeDocument/2006/relationships/hyperlink" Target="https://ra.co/promoters/65820" TargetMode="External"/><Relationship Id="rId1543" Type="http://schemas.openxmlformats.org/officeDocument/2006/relationships/hyperlink" Target="mailto:info@elclubdetroit.com" TargetMode="External"/><Relationship Id="rId1544" Type="http://schemas.openxmlformats.org/officeDocument/2006/relationships/hyperlink" Target="mailto:info@theannexdetroit.com" TargetMode="External"/><Relationship Id="rId1545" Type="http://schemas.openxmlformats.org/officeDocument/2006/relationships/hyperlink" Target="https://www.instagram.com/laferiaclub.oficial/" TargetMode="External"/><Relationship Id="rId1546" Type="http://schemas.openxmlformats.org/officeDocument/2006/relationships/hyperlink" Target="https://www.instagram.com/baumbogota/" TargetMode="External"/><Relationship Id="rId1547" Type="http://schemas.openxmlformats.org/officeDocument/2006/relationships/hyperlink" Target="https://www.instagram.com/crobarclub/" TargetMode="External"/><Relationship Id="rId1548" Type="http://schemas.openxmlformats.org/officeDocument/2006/relationships/hyperlink" Target="https://www.instagram.com/lostbeachclub/" TargetMode="External"/><Relationship Id="rId1549" Type="http://schemas.openxmlformats.org/officeDocument/2006/relationships/hyperlink" Target="https://www.instagram.com/lostbeachclub/" TargetMode="External"/><Relationship Id="rId959" Type="http://schemas.openxmlformats.org/officeDocument/2006/relationships/hyperlink" Target="https://www.instagram.com/sunscapefestival" TargetMode="External"/><Relationship Id="rId954" Type="http://schemas.openxmlformats.org/officeDocument/2006/relationships/hyperlink" Target="https://www.linkedin.com/in/valentino-lorenzi-258926159/" TargetMode="External"/><Relationship Id="rId953" Type="http://schemas.openxmlformats.org/officeDocument/2006/relationships/hyperlink" Target="https://www.instagram.com/intonalfestival/" TargetMode="External"/><Relationship Id="rId952" Type="http://schemas.openxmlformats.org/officeDocument/2006/relationships/hyperlink" Target="https://www.instagram.com/szigetofficial/" TargetMode="External"/><Relationship Id="rId951" Type="http://schemas.openxmlformats.org/officeDocument/2006/relationships/hyperlink" Target="https://www.linkedin.com/in/tomas-loeffen/" TargetMode="External"/><Relationship Id="rId958" Type="http://schemas.openxmlformats.org/officeDocument/2006/relationships/hyperlink" Target="https://www.linkedin.com/in/victor-john-borg-13765037/?originalSubdomain=uk" TargetMode="External"/><Relationship Id="rId957" Type="http://schemas.openxmlformats.org/officeDocument/2006/relationships/hyperlink" Target="https://www.instagram.com/inputbcn" TargetMode="External"/><Relationship Id="rId956" Type="http://schemas.openxmlformats.org/officeDocument/2006/relationships/hyperlink" Target="https://www.linkedin.com/in/victor-aguado" TargetMode="External"/><Relationship Id="rId955" Type="http://schemas.openxmlformats.org/officeDocument/2006/relationships/hyperlink" Target="https://www.instagram.com/friedasbuexe.ch/" TargetMode="External"/><Relationship Id="rId950" Type="http://schemas.openxmlformats.org/officeDocument/2006/relationships/hyperlink" Target="https://www.amsterdamopenair.nl/" TargetMode="External"/><Relationship Id="rId1540" Type="http://schemas.openxmlformats.org/officeDocument/2006/relationships/hyperlink" Target="https://www.instagram.com/locanda_atlantide" TargetMode="External"/><Relationship Id="rId1541" Type="http://schemas.openxmlformats.org/officeDocument/2006/relationships/hyperlink" Target="https://www.facebook.com/andreeasdubai/?locale=en_GB" TargetMode="External"/><Relationship Id="rId1542" Type="http://schemas.openxmlformats.org/officeDocument/2006/relationships/hyperlink" Target="mailto:Events@WillisShowBar.com" TargetMode="External"/><Relationship Id="rId2027" Type="http://schemas.openxmlformats.org/officeDocument/2006/relationships/hyperlink" Target="https://www.instagram.com/kater.berlin/" TargetMode="External"/><Relationship Id="rId2028" Type="http://schemas.openxmlformats.org/officeDocument/2006/relationships/hyperlink" Target="https://www.instagram.com/barraca_music/?hl=en" TargetMode="External"/><Relationship Id="rId2029" Type="http://schemas.openxmlformats.org/officeDocument/2006/relationships/hyperlink" Target="https://www.instagram.com/legrandrex/" TargetMode="External"/><Relationship Id="rId590" Type="http://schemas.openxmlformats.org/officeDocument/2006/relationships/hyperlink" Target="mailto:jlinden@ayli-sf.com" TargetMode="External"/><Relationship Id="rId107" Type="http://schemas.openxmlformats.org/officeDocument/2006/relationships/hyperlink" Target="https://www.linkedin.com/in/alessio-teora-8185ba177/?originalSubdomain=es" TargetMode="External"/><Relationship Id="rId106" Type="http://schemas.openxmlformats.org/officeDocument/2006/relationships/hyperlink" Target="https://www.instagram.com/culturalclubskopje" TargetMode="External"/><Relationship Id="rId105" Type="http://schemas.openxmlformats.org/officeDocument/2006/relationships/hyperlink" Target="https://www.linkedin.com/in/javier-crecente-8bb452161/?originalSubdomain=es" TargetMode="External"/><Relationship Id="rId589" Type="http://schemas.openxmlformats.org/officeDocument/2006/relationships/hyperlink" Target="https://www.linkedin.com/in/jeremy-linden-5565667" TargetMode="External"/><Relationship Id="rId104" Type="http://schemas.openxmlformats.org/officeDocument/2006/relationships/hyperlink" Target="https://www.linkedin.com/in/alejandro-pive-roca-perea-a16460179/" TargetMode="External"/><Relationship Id="rId588" Type="http://schemas.openxmlformats.org/officeDocument/2006/relationships/hyperlink" Target="https://www.instagram.com/crackbellmer" TargetMode="External"/><Relationship Id="rId109" Type="http://schemas.openxmlformats.org/officeDocument/2006/relationships/hyperlink" Target="http://feel-festival.de/" TargetMode="External"/><Relationship Id="rId1170" Type="http://schemas.openxmlformats.org/officeDocument/2006/relationships/hyperlink" Target="https://www.contre-temps.net/" TargetMode="External"/><Relationship Id="rId108" Type="http://schemas.openxmlformats.org/officeDocument/2006/relationships/hyperlink" Target="https://www.instagram.com/macarenaclubbarcelona/" TargetMode="External"/><Relationship Id="rId1171" Type="http://schemas.openxmlformats.org/officeDocument/2006/relationships/hyperlink" Target="https://www.instagram.com/homespunsoundsystem/" TargetMode="External"/><Relationship Id="rId583" Type="http://schemas.openxmlformats.org/officeDocument/2006/relationships/hyperlink" Target="https://www.linkedin.com/in/jean-yves-reumont/" TargetMode="External"/><Relationship Id="rId1172" Type="http://schemas.openxmlformats.org/officeDocument/2006/relationships/hyperlink" Target="https://ra.co/events/1454340" TargetMode="External"/><Relationship Id="rId582" Type="http://schemas.openxmlformats.org/officeDocument/2006/relationships/hyperlink" Target="https://ra.co/promoters/66257" TargetMode="External"/><Relationship Id="rId1173" Type="http://schemas.openxmlformats.org/officeDocument/2006/relationships/hyperlink" Target="https://ra.co/events/1454340" TargetMode="External"/><Relationship Id="rId2020" Type="http://schemas.openxmlformats.org/officeDocument/2006/relationships/hyperlink" Target="https://www.instagram.com/lamachineparis/" TargetMode="External"/><Relationship Id="rId581" Type="http://schemas.openxmlformats.org/officeDocument/2006/relationships/hyperlink" Target="https://www.linkedin.com/in/jay-claytor-a8596842/?originalSubdomain=kr" TargetMode="External"/><Relationship Id="rId1174" Type="http://schemas.openxmlformats.org/officeDocument/2006/relationships/hyperlink" Target="https://ra.co/promoters/63440" TargetMode="External"/><Relationship Id="rId2021" Type="http://schemas.openxmlformats.org/officeDocument/2006/relationships/hyperlink" Target="https://www.instagram.com/corsica.studios/" TargetMode="External"/><Relationship Id="rId580" Type="http://schemas.openxmlformats.org/officeDocument/2006/relationships/hyperlink" Target="https://www.instagram.com/becoolbcn" TargetMode="External"/><Relationship Id="rId1175" Type="http://schemas.openxmlformats.org/officeDocument/2006/relationships/hyperlink" Target="http://feel-festival.de/" TargetMode="External"/><Relationship Id="rId2022" Type="http://schemas.openxmlformats.org/officeDocument/2006/relationships/hyperlink" Target="https://www.instagram.com/subclub87/" TargetMode="External"/><Relationship Id="rId103" Type="http://schemas.openxmlformats.org/officeDocument/2006/relationships/hyperlink" Target="https://www.linkedin.com/in/albertobragado/?originalSubdomain=uk" TargetMode="External"/><Relationship Id="rId587" Type="http://schemas.openxmlformats.org/officeDocument/2006/relationships/hyperlink" Target="https://www.linkedin.com/in/jens-schubert-berlin" TargetMode="External"/><Relationship Id="rId1176" Type="http://schemas.openxmlformats.org/officeDocument/2006/relationships/hyperlink" Target="https://www.instagram.com/herdamitfestival/?hl=en" TargetMode="External"/><Relationship Id="rId2023" Type="http://schemas.openxmlformats.org/officeDocument/2006/relationships/hyperlink" Target="https://www.instagram.com/dierakete64/?hl=en" TargetMode="External"/><Relationship Id="rId102" Type="http://schemas.openxmlformats.org/officeDocument/2006/relationships/hyperlink" Target="https://www.instagram.com/concrete_1994/" TargetMode="External"/><Relationship Id="rId586" Type="http://schemas.openxmlformats.org/officeDocument/2006/relationships/hyperlink" Target="https://www.instagram.com/cekatezagreb" TargetMode="External"/><Relationship Id="rId1177" Type="http://schemas.openxmlformats.org/officeDocument/2006/relationships/hyperlink" Target="https://www.instagram.com/herdamitfestival/?hl=en" TargetMode="External"/><Relationship Id="rId2024" Type="http://schemas.openxmlformats.org/officeDocument/2006/relationships/hyperlink" Target="https://www.instagram.com/kater.berlin/" TargetMode="External"/><Relationship Id="rId101" Type="http://schemas.openxmlformats.org/officeDocument/2006/relationships/hyperlink" Target="https://www.linkedin.com/in/albert-ariss-27122a5b/?originalSubdomain=lb" TargetMode="External"/><Relationship Id="rId585" Type="http://schemas.openxmlformats.org/officeDocument/2006/relationships/hyperlink" Target="https://www.linkedin.com/in/jelena-milos" TargetMode="External"/><Relationship Id="rId1178" Type="http://schemas.openxmlformats.org/officeDocument/2006/relationships/hyperlink" Target="https://www.instagram.com/ostendbeach/?hl=en" TargetMode="External"/><Relationship Id="rId2025" Type="http://schemas.openxmlformats.org/officeDocument/2006/relationships/hyperlink" Target="https://www.instagram.com/deafinstitute/" TargetMode="External"/><Relationship Id="rId100" Type="http://schemas.openxmlformats.org/officeDocument/2006/relationships/hyperlink" Target="https://www.linkedin.com/in/alainmongeau/" TargetMode="External"/><Relationship Id="rId584" Type="http://schemas.openxmlformats.org/officeDocument/2006/relationships/hyperlink" Target="https://www.instagram.com/lesardentes/" TargetMode="External"/><Relationship Id="rId1179" Type="http://schemas.openxmlformats.org/officeDocument/2006/relationships/hyperlink" Target="https://www.barnonthefarm.co.uk/" TargetMode="External"/><Relationship Id="rId2026" Type="http://schemas.openxmlformats.org/officeDocument/2006/relationships/hyperlink" Target="https://www.instagram.com/eden_ibiza/" TargetMode="External"/><Relationship Id="rId1169" Type="http://schemas.openxmlformats.org/officeDocument/2006/relationships/hyperlink" Target="https://www.instagram.com/blissfields/" TargetMode="External"/><Relationship Id="rId2016" Type="http://schemas.openxmlformats.org/officeDocument/2006/relationships/hyperlink" Target="https://www.instagram.com/conneisland/" TargetMode="External"/><Relationship Id="rId2017" Type="http://schemas.openxmlformats.org/officeDocument/2006/relationships/hyperlink" Target="https://www.instagram.com/wombtokyo" TargetMode="External"/><Relationship Id="rId2018" Type="http://schemas.openxmlformats.org/officeDocument/2006/relationships/hyperlink" Target="https://www.instagram.com/joshuabrooksmcr/" TargetMode="External"/><Relationship Id="rId2019" Type="http://schemas.openxmlformats.org/officeDocument/2006/relationships/hyperlink" Target="https://www.instagram.com/kristalclubro/" TargetMode="External"/><Relationship Id="rId579" Type="http://schemas.openxmlformats.org/officeDocument/2006/relationships/hyperlink" Target="https://www.linkedin.com/in/javier-gonzalez-bcn" TargetMode="External"/><Relationship Id="rId578" Type="http://schemas.openxmlformats.org/officeDocument/2006/relationships/hyperlink" Target="https://www.instagram.com/reviersuedost" TargetMode="External"/><Relationship Id="rId577" Type="http://schemas.openxmlformats.org/officeDocument/2006/relationships/hyperlink" Target="https://www.linkedin.com/in/jannis-schulze-berlin" TargetMode="External"/><Relationship Id="rId1160" Type="http://schemas.openxmlformats.org/officeDocument/2006/relationships/hyperlink" Target="https://ra.co/events/2096182" TargetMode="External"/><Relationship Id="rId572" Type="http://schemas.openxmlformats.org/officeDocument/2006/relationships/hyperlink" Target="https://www.linkedin.com/in/jan-ernst-06a82b164/" TargetMode="External"/><Relationship Id="rId1161" Type="http://schemas.openxmlformats.org/officeDocument/2006/relationships/hyperlink" Target="https://www.instagram.com/dancityfestival" TargetMode="External"/><Relationship Id="rId571" Type="http://schemas.openxmlformats.org/officeDocument/2006/relationships/hyperlink" Target="https://instagram.com/bastardoelectrico" TargetMode="External"/><Relationship Id="rId1162" Type="http://schemas.openxmlformats.org/officeDocument/2006/relationships/hyperlink" Target="https://eosradio.de/" TargetMode="External"/><Relationship Id="rId570" Type="http://schemas.openxmlformats.org/officeDocument/2006/relationships/hyperlink" Target="mailto:jamie@bastardoelectrico.com" TargetMode="External"/><Relationship Id="rId1163" Type="http://schemas.openxmlformats.org/officeDocument/2006/relationships/hyperlink" Target="https://www.instagram.com/eos.festival/" TargetMode="External"/><Relationship Id="rId2010" Type="http://schemas.openxmlformats.org/officeDocument/2006/relationships/hyperlink" Target="https://www.instagram.com/mintwarehouseleeds/?hl=en" TargetMode="External"/><Relationship Id="rId1164" Type="http://schemas.openxmlformats.org/officeDocument/2006/relationships/hyperlink" Target="https://www.instagram.com/kamehamehafestival.official/" TargetMode="External"/><Relationship Id="rId2011" Type="http://schemas.openxmlformats.org/officeDocument/2006/relationships/hyperlink" Target="https://www.instagram.com/distriktbarleeds/" TargetMode="External"/><Relationship Id="rId576" Type="http://schemas.openxmlformats.org/officeDocument/2006/relationships/hyperlink" Target="https://www.instagram.com/berghain_ostgut" TargetMode="External"/><Relationship Id="rId1165" Type="http://schemas.openxmlformats.org/officeDocument/2006/relationships/hyperlink" Target="https://ra.co/events/1684358" TargetMode="External"/><Relationship Id="rId2012" Type="http://schemas.openxmlformats.org/officeDocument/2006/relationships/hyperlink" Target="https://www.instagram.com/e1ldn/" TargetMode="External"/><Relationship Id="rId575" Type="http://schemas.openxmlformats.org/officeDocument/2006/relationships/hyperlink" Target="https://www.linkedin.com/in/jana-dreyer" TargetMode="External"/><Relationship Id="rId1166" Type="http://schemas.openxmlformats.org/officeDocument/2006/relationships/hyperlink" Target="https://www.instagram.com/svojsice_festival/" TargetMode="External"/><Relationship Id="rId2013" Type="http://schemas.openxmlformats.org/officeDocument/2006/relationships/hyperlink" Target="https://www.instagram.com/indigoclubist/" TargetMode="External"/><Relationship Id="rId574" Type="http://schemas.openxmlformats.org/officeDocument/2006/relationships/hyperlink" Target="https://instagram.com/reviersuedost" TargetMode="External"/><Relationship Id="rId1167" Type="http://schemas.openxmlformats.org/officeDocument/2006/relationships/hyperlink" Target="https://www.instagram.com/originationfestival" TargetMode="External"/><Relationship Id="rId2014" Type="http://schemas.openxmlformats.org/officeDocument/2006/relationships/hyperlink" Target="https://www.instagram.com/macarenaclubbarcelona/" TargetMode="External"/><Relationship Id="rId573" Type="http://schemas.openxmlformats.org/officeDocument/2006/relationships/hyperlink" Target="https://www.linkedin.com/in/jan-schulte-5932a3199" TargetMode="External"/><Relationship Id="rId1168" Type="http://schemas.openxmlformats.org/officeDocument/2006/relationships/hyperlink" Target="https://www.facebook.com/blissfields/" TargetMode="External"/><Relationship Id="rId2015" Type="http://schemas.openxmlformats.org/officeDocument/2006/relationships/hyperlink" Target="https://www.instagram.com/lakota.bristol/" TargetMode="External"/><Relationship Id="rId2049" Type="http://schemas.openxmlformats.org/officeDocument/2006/relationships/hyperlink" Target="https://www.instagram.com/kalafestival/" TargetMode="External"/><Relationship Id="rId129" Type="http://schemas.openxmlformats.org/officeDocument/2006/relationships/hyperlink" Target="https://ra.co/dj/cardia" TargetMode="External"/><Relationship Id="rId128" Type="http://schemas.openxmlformats.org/officeDocument/2006/relationships/hyperlink" Target="https://www.linkedin.com/in/alvarolopezaniel/?locale=en_US" TargetMode="External"/><Relationship Id="rId127" Type="http://schemas.openxmlformats.org/officeDocument/2006/relationships/hyperlink" Target="https://www.linkedin.com/in/alvaro-prol-5873b222/?originalSubdomain=ca" TargetMode="External"/><Relationship Id="rId126" Type="http://schemas.openxmlformats.org/officeDocument/2006/relationships/hyperlink" Target="mailto:info@europe.insomniac.com" TargetMode="External"/><Relationship Id="rId1190" Type="http://schemas.openxmlformats.org/officeDocument/2006/relationships/hyperlink" Target="https://www.instagram.com/nachtdigital/" TargetMode="External"/><Relationship Id="rId1191" Type="http://schemas.openxmlformats.org/officeDocument/2006/relationships/hyperlink" Target="https://www.instagram.com/ssstkr/?hl=en" TargetMode="External"/><Relationship Id="rId1192" Type="http://schemas.openxmlformats.org/officeDocument/2006/relationships/hyperlink" Target="https://ra.co/promoters/59354" TargetMode="External"/><Relationship Id="rId1193" Type="http://schemas.openxmlformats.org/officeDocument/2006/relationships/hyperlink" Target="https://ra.co/promoters/70006" TargetMode="External"/><Relationship Id="rId2040" Type="http://schemas.openxmlformats.org/officeDocument/2006/relationships/hyperlink" Target="https://www.instagram.com/greatescapefest/?hl=en" TargetMode="External"/><Relationship Id="rId121" Type="http://schemas.openxmlformats.org/officeDocument/2006/relationships/hyperlink" Target="https://www.linkedin.com/in/alexandrestevens/?originalSubdomain=be" TargetMode="External"/><Relationship Id="rId1194" Type="http://schemas.openxmlformats.org/officeDocument/2006/relationships/hyperlink" Target="https://www.instagram.com/hexenwerk_festival/?hl=en" TargetMode="External"/><Relationship Id="rId2041" Type="http://schemas.openxmlformats.org/officeDocument/2006/relationships/hyperlink" Target="https://www.instagram.com/lostandfound.festival/?hl=en" TargetMode="External"/><Relationship Id="rId120" Type="http://schemas.openxmlformats.org/officeDocument/2006/relationships/hyperlink" Target="https://www.dourfestival.eu/en/" TargetMode="External"/><Relationship Id="rId1195" Type="http://schemas.openxmlformats.org/officeDocument/2006/relationships/hyperlink" Target="https://equinoxfestival.org.uk/" TargetMode="External"/><Relationship Id="rId2042" Type="http://schemas.openxmlformats.org/officeDocument/2006/relationships/hyperlink" Target="https://ra.co/promoters/50895" TargetMode="External"/><Relationship Id="rId1196" Type="http://schemas.openxmlformats.org/officeDocument/2006/relationships/hyperlink" Target="https://www.instagram.com/namefestival/" TargetMode="External"/><Relationship Id="rId2043" Type="http://schemas.openxmlformats.org/officeDocument/2006/relationships/hyperlink" Target="https://www.instagram.com/lovesavesthedayfestival/" TargetMode="External"/><Relationship Id="rId1197" Type="http://schemas.openxmlformats.org/officeDocument/2006/relationships/hyperlink" Target="https://www.instagram.com/mugakofestival/?hl=en" TargetMode="External"/><Relationship Id="rId2044" Type="http://schemas.openxmlformats.org/officeDocument/2006/relationships/hyperlink" Target="https://www.instagram.com/riversidefestivalglasgow/?hl=en" TargetMode="External"/><Relationship Id="rId125" Type="http://schemas.openxmlformats.org/officeDocument/2006/relationships/hyperlink" Target="https://www.linkedin.com/in/Allan-hardenberg-38a915a/" TargetMode="External"/><Relationship Id="rId1198" Type="http://schemas.openxmlformats.org/officeDocument/2006/relationships/hyperlink" Target="https://backslashfestival.com/" TargetMode="External"/><Relationship Id="rId2045" Type="http://schemas.openxmlformats.org/officeDocument/2006/relationships/hyperlink" Target="https://ra.co/promoters/59296" TargetMode="External"/><Relationship Id="rId124" Type="http://schemas.openxmlformats.org/officeDocument/2006/relationships/hyperlink" Target="https://www.instagram.com/smftampa/?hl=en" TargetMode="External"/><Relationship Id="rId1199" Type="http://schemas.openxmlformats.org/officeDocument/2006/relationships/hyperlink" Target="https://www.instagram.com/backslash.festival/" TargetMode="External"/><Relationship Id="rId2046" Type="http://schemas.openxmlformats.org/officeDocument/2006/relationships/hyperlink" Target="https://ra.co/promoters/59296" TargetMode="External"/><Relationship Id="rId123" Type="http://schemas.openxmlformats.org/officeDocument/2006/relationships/hyperlink" Target="https://www.linkedin.com/in/alexschamback/" TargetMode="External"/><Relationship Id="rId2047" Type="http://schemas.openxmlformats.org/officeDocument/2006/relationships/hyperlink" Target="https://www.amsterdamopenair.nl/" TargetMode="External"/><Relationship Id="rId122" Type="http://schemas.openxmlformats.org/officeDocument/2006/relationships/hyperlink" Target="https://www.instagram.com/karmaclubbucharest" TargetMode="External"/><Relationship Id="rId2048" Type="http://schemas.openxmlformats.org/officeDocument/2006/relationships/hyperlink" Target="https://www.instagram.com/mintwarehouseleeds/?hl=en" TargetMode="External"/><Relationship Id="rId2038" Type="http://schemas.openxmlformats.org/officeDocument/2006/relationships/hyperlink" Target="https://www.instagram.com/greatescapefest/?hl=en" TargetMode="External"/><Relationship Id="rId2039" Type="http://schemas.openxmlformats.org/officeDocument/2006/relationships/hyperlink" Target="https://www.instagram.com/lostandfound.festival/?hl=en" TargetMode="External"/><Relationship Id="rId118" Type="http://schemas.openxmlformats.org/officeDocument/2006/relationships/hyperlink" Target="https://www.instagram.com/untoldfestival/" TargetMode="External"/><Relationship Id="rId117" Type="http://schemas.openxmlformats.org/officeDocument/2006/relationships/hyperlink" Target="https://www.linkedin.com/in/alexandra-mihali-583a80150/?originalSubdomain=ro" TargetMode="External"/><Relationship Id="rId116" Type="http://schemas.openxmlformats.org/officeDocument/2006/relationships/hyperlink" Target="https://www.linkedin.com/in/desiree-naranjo86753/" TargetMode="External"/><Relationship Id="rId115" Type="http://schemas.openxmlformats.org/officeDocument/2006/relationships/hyperlink" Target="https://www.governorsballmusicfestival.com/" TargetMode="External"/><Relationship Id="rId599" Type="http://schemas.openxmlformats.org/officeDocument/2006/relationships/hyperlink" Target="https://www.instagram.com/hangarlisboa" TargetMode="External"/><Relationship Id="rId1180" Type="http://schemas.openxmlformats.org/officeDocument/2006/relationships/hyperlink" Target="https://www.instagram.com/barnonthefarm/" TargetMode="External"/><Relationship Id="rId1181" Type="http://schemas.openxmlformats.org/officeDocument/2006/relationships/hyperlink" Target="https://festivaldiapason.com/?lang=en" TargetMode="External"/><Relationship Id="rId119" Type="http://schemas.openxmlformats.org/officeDocument/2006/relationships/hyperlink" Target="https://www.linkedin.com/in/alexandre-sartre-b6102b139/" TargetMode="External"/><Relationship Id="rId1182" Type="http://schemas.openxmlformats.org/officeDocument/2006/relationships/hyperlink" Target="https://backofbeyondfestival.co.uk/" TargetMode="External"/><Relationship Id="rId110" Type="http://schemas.openxmlformats.org/officeDocument/2006/relationships/hyperlink" Target="https://www.linkedin.com/in/alex-alte-31166069/?originalSubdomain=de" TargetMode="External"/><Relationship Id="rId594" Type="http://schemas.openxmlformats.org/officeDocument/2006/relationships/hyperlink" Target="https://www.linkedin.com/in/jeroenkok78/" TargetMode="External"/><Relationship Id="rId1183" Type="http://schemas.openxmlformats.org/officeDocument/2006/relationships/hyperlink" Target="https://www.facebook.com/Festevol/" TargetMode="External"/><Relationship Id="rId2030" Type="http://schemas.openxmlformats.org/officeDocument/2006/relationships/hyperlink" Target="https://www.instagram.com/clubpapaya/?hl=en" TargetMode="External"/><Relationship Id="rId593" Type="http://schemas.openxmlformats.org/officeDocument/2006/relationships/hyperlink" Target="https://www.instagram.com/clubvaag" TargetMode="External"/><Relationship Id="rId1184" Type="http://schemas.openxmlformats.org/officeDocument/2006/relationships/hyperlink" Target="https://www.instagram.com/festevol/" TargetMode="External"/><Relationship Id="rId2031" Type="http://schemas.openxmlformats.org/officeDocument/2006/relationships/hyperlink" Target="https://www.instagram.com/klubverboten/" TargetMode="External"/><Relationship Id="rId592" Type="http://schemas.openxmlformats.org/officeDocument/2006/relationships/hyperlink" Target="https://www.linkedin.com/in/jeroen-smolders" TargetMode="External"/><Relationship Id="rId1185" Type="http://schemas.openxmlformats.org/officeDocument/2006/relationships/hyperlink" Target="https://www.instagram.com/lindisfarnefest/?hl=en-gb" TargetMode="External"/><Relationship Id="rId2032" Type="http://schemas.openxmlformats.org/officeDocument/2006/relationships/hyperlink" Target="https://www.instagram.com/clubpapaya/?hl=en" TargetMode="External"/><Relationship Id="rId591" Type="http://schemas.openxmlformats.org/officeDocument/2006/relationships/hyperlink" Target="https://instagram.com/ayli_sanfrancisco" TargetMode="External"/><Relationship Id="rId1186" Type="http://schemas.openxmlformats.org/officeDocument/2006/relationships/hyperlink" Target="https://ra.co/promoters/70006" TargetMode="External"/><Relationship Id="rId2033" Type="http://schemas.openxmlformats.org/officeDocument/2006/relationships/hyperlink" Target="https://www.instagram.com/distillery_leipzig/" TargetMode="External"/><Relationship Id="rId114" Type="http://schemas.openxmlformats.org/officeDocument/2006/relationships/hyperlink" Target="https://www.linkedin.com/in/alex-joffe-b410695/" TargetMode="External"/><Relationship Id="rId598" Type="http://schemas.openxmlformats.org/officeDocument/2006/relationships/hyperlink" Target="https://www.linkedin.com/in/joao-silva-lisbon" TargetMode="External"/><Relationship Id="rId1187" Type="http://schemas.openxmlformats.org/officeDocument/2006/relationships/hyperlink" Target="https://www.instagram.com/hexenwerk_festival/?hl=en" TargetMode="External"/><Relationship Id="rId2034" Type="http://schemas.openxmlformats.org/officeDocument/2006/relationships/hyperlink" Target="https://www.instagram.com/distriktbarleeds/" TargetMode="External"/><Relationship Id="rId113" Type="http://schemas.openxmlformats.org/officeDocument/2006/relationships/hyperlink" Target="https://www.governorsballmusicfestival.com/" TargetMode="External"/><Relationship Id="rId597" Type="http://schemas.openxmlformats.org/officeDocument/2006/relationships/hyperlink" Target="https://www.instagram.com/cabinetclubporto" TargetMode="External"/><Relationship Id="rId1188" Type="http://schemas.openxmlformats.org/officeDocument/2006/relationships/hyperlink" Target="https://experimentintrinsic.space/" TargetMode="External"/><Relationship Id="rId2035" Type="http://schemas.openxmlformats.org/officeDocument/2006/relationships/hyperlink" Target="https://www.instagram.com/legrandrex/?hl=en" TargetMode="External"/><Relationship Id="rId112" Type="http://schemas.openxmlformats.org/officeDocument/2006/relationships/hyperlink" Target="https://www.linkedin.com/in/alex-deadman-51238739/?originalSubdomain=uk" TargetMode="External"/><Relationship Id="rId596" Type="http://schemas.openxmlformats.org/officeDocument/2006/relationships/hyperlink" Target="https://www.linkedin.com/in/joao-ferreira-porto" TargetMode="External"/><Relationship Id="rId1189" Type="http://schemas.openxmlformats.org/officeDocument/2006/relationships/hyperlink" Target="https://ra.co/promoters/59354" TargetMode="External"/><Relationship Id="rId2036" Type="http://schemas.openxmlformats.org/officeDocument/2006/relationships/hyperlink" Target="https://www.instagram.com/lab11warehouse/?hl=en" TargetMode="External"/><Relationship Id="rId111" Type="http://schemas.openxmlformats.org/officeDocument/2006/relationships/hyperlink" Target="https://www.linkedin.com/in/alex-castillo-709852110/?originalSubdomain=es" TargetMode="External"/><Relationship Id="rId595" Type="http://schemas.openxmlformats.org/officeDocument/2006/relationships/hyperlink" Target="https://www.linkedin.com/in/jessinneijts/" TargetMode="External"/><Relationship Id="rId2037" Type="http://schemas.openxmlformats.org/officeDocument/2006/relationships/hyperlink" Target="https://www.instagram.com/lovelandnl/?hl=en" TargetMode="External"/><Relationship Id="rId1136" Type="http://schemas.openxmlformats.org/officeDocument/2006/relationships/hyperlink" Target="https://www.instagram.com/masters.zagreb" TargetMode="External"/><Relationship Id="rId1137" Type="http://schemas.openxmlformats.org/officeDocument/2006/relationships/hyperlink" Target="https://www.instagram.com/clubsnafu/" TargetMode="External"/><Relationship Id="rId1138" Type="http://schemas.openxmlformats.org/officeDocument/2006/relationships/hyperlink" Target="https://www.instagram.com/clubflexvienna/?hl=en" TargetMode="External"/><Relationship Id="rId1139" Type="http://schemas.openxmlformats.org/officeDocument/2006/relationships/hyperlink" Target="https://www.instagram.com/jaegeroslo/" TargetMode="External"/><Relationship Id="rId547" Type="http://schemas.openxmlformats.org/officeDocument/2006/relationships/hyperlink" Target="https://www.linkedin.com/in/ioana-pop-135716287/" TargetMode="External"/><Relationship Id="rId546" Type="http://schemas.openxmlformats.org/officeDocument/2006/relationships/hyperlink" Target="https://www.instagram.com/herr_zimmerman/?hl=en" TargetMode="External"/><Relationship Id="rId545" Type="http://schemas.openxmlformats.org/officeDocument/2006/relationships/hyperlink" Target="https://www.linkedin.com/in/herr-zimmerman-1936271b/?original_referer=https%3A%2F%2Fuk%2Esearch%2Eyahoo%2Ecom%2F&amp;originalSubdomain=nl" TargetMode="External"/><Relationship Id="rId544" Type="http://schemas.openxmlformats.org/officeDocument/2006/relationships/hyperlink" Target="https://www.linkedin.com/in/hernan-piraquive-6baa68263/" TargetMode="External"/><Relationship Id="rId549" Type="http://schemas.openxmlformats.org/officeDocument/2006/relationships/hyperlink" Target="https://www.linkedin.com/in/ivan-banovic-zagreb" TargetMode="External"/><Relationship Id="rId548" Type="http://schemas.openxmlformats.org/officeDocument/2006/relationships/hyperlink" Target="https://www.instagram.com/sunwavesfest/" TargetMode="External"/><Relationship Id="rId1130" Type="http://schemas.openxmlformats.org/officeDocument/2006/relationships/hyperlink" Target="https://www.instagram.com/datteratilhagen/" TargetMode="External"/><Relationship Id="rId1131" Type="http://schemas.openxmlformats.org/officeDocument/2006/relationships/hyperlink" Target="https://www.instagram.com/hafen2.offenbach/" TargetMode="External"/><Relationship Id="rId543" Type="http://schemas.openxmlformats.org/officeDocument/2006/relationships/hyperlink" Target="https://www.instagram.com/crobarbuenosaires" TargetMode="External"/><Relationship Id="rId1132" Type="http://schemas.openxmlformats.org/officeDocument/2006/relationships/hyperlink" Target="http://www.instagram.com/kosovoelectronicmusic" TargetMode="External"/><Relationship Id="rId542" Type="http://schemas.openxmlformats.org/officeDocument/2006/relationships/hyperlink" Target="https://www.linkedin.com/in/hernan-cattaneo" TargetMode="External"/><Relationship Id="rId1133" Type="http://schemas.openxmlformats.org/officeDocument/2006/relationships/hyperlink" Target="https://www.instagram.com/lets.groove.rotterdam/" TargetMode="External"/><Relationship Id="rId541" Type="http://schemas.openxmlformats.org/officeDocument/2006/relationships/hyperlink" Target="https://ra.co/promoters/15510" TargetMode="External"/><Relationship Id="rId1134" Type="http://schemas.openxmlformats.org/officeDocument/2006/relationships/hyperlink" Target="https://www.instagram.com/clubkaiku/" TargetMode="External"/><Relationship Id="rId540" Type="http://schemas.openxmlformats.org/officeDocument/2006/relationships/hyperlink" Target="https://www.instagram.com/allthingslivese/" TargetMode="External"/><Relationship Id="rId1135" Type="http://schemas.openxmlformats.org/officeDocument/2006/relationships/hyperlink" Target="https://www.instagram.com/liquidclubmalta/" TargetMode="External"/><Relationship Id="rId1125" Type="http://schemas.openxmlformats.org/officeDocument/2006/relationships/hyperlink" Target="https://www.instagram.com/meakusma/" TargetMode="External"/><Relationship Id="rId1126" Type="http://schemas.openxmlformats.org/officeDocument/2006/relationships/hyperlink" Target="https://www.instagram.com/greendoorstore/" TargetMode="External"/><Relationship Id="rId1127" Type="http://schemas.openxmlformats.org/officeDocument/2006/relationships/hyperlink" Target="https://www.instagram.com/hificlubleeds/?hl=en" TargetMode="External"/><Relationship Id="rId1128" Type="http://schemas.openxmlformats.org/officeDocument/2006/relationships/hyperlink" Target="https://www.instagram.com/clubflexvienna/?hl=en" TargetMode="External"/><Relationship Id="rId1129" Type="http://schemas.openxmlformats.org/officeDocument/2006/relationships/hyperlink" Target="http://www.instagram.com/klokgebouw" TargetMode="External"/><Relationship Id="rId536" Type="http://schemas.openxmlformats.org/officeDocument/2006/relationships/hyperlink" Target="https://www.linkedin.com/in/gunsalmoreno/?originalSubdomain=es" TargetMode="External"/><Relationship Id="rId535" Type="http://schemas.openxmlformats.org/officeDocument/2006/relationships/hyperlink" Target="mailto:guillaume@allofloride.com" TargetMode="External"/><Relationship Id="rId534" Type="http://schemas.openxmlformats.org/officeDocument/2006/relationships/hyperlink" Target="https://www.linkedin.com/in/guillaumebenfeghoul/?originalSubdomain=fr" TargetMode="External"/><Relationship Id="rId533" Type="http://schemas.openxmlformats.org/officeDocument/2006/relationships/hyperlink" Target="https://www.instagram.com/dedgerio" TargetMode="External"/><Relationship Id="rId539" Type="http://schemas.openxmlformats.org/officeDocument/2006/relationships/hyperlink" Target="https://www.linkedin.com/in/hardi-loog-b745ab257/?originalSubdomain=fi" TargetMode="External"/><Relationship Id="rId538" Type="http://schemas.openxmlformats.org/officeDocument/2006/relationships/hyperlink" Target="https://allthingslive.com/" TargetMode="External"/><Relationship Id="rId537" Type="http://schemas.openxmlformats.org/officeDocument/2006/relationships/hyperlink" Target="https://www.instagram.com/laterrrazza/" TargetMode="External"/><Relationship Id="rId1120" Type="http://schemas.openxmlformats.org/officeDocument/2006/relationships/hyperlink" Target="https://www.instagram.com/karrera_klub/" TargetMode="External"/><Relationship Id="rId532" Type="http://schemas.openxmlformats.org/officeDocument/2006/relationships/hyperlink" Target="https://www.linkedin.com/in/guilherme-barros-rio" TargetMode="External"/><Relationship Id="rId1121" Type="http://schemas.openxmlformats.org/officeDocument/2006/relationships/hyperlink" Target="https://www.instagram.com/lacheetahclub/" TargetMode="External"/><Relationship Id="rId531" Type="http://schemas.openxmlformats.org/officeDocument/2006/relationships/hyperlink" Target="mailto:info@allthingslive.com" TargetMode="External"/><Relationship Id="rId1122" Type="http://schemas.openxmlformats.org/officeDocument/2006/relationships/hyperlink" Target="https://www.instagram.com/laroccaclub/" TargetMode="External"/><Relationship Id="rId530" Type="http://schemas.openxmlformats.org/officeDocument/2006/relationships/hyperlink" Target="https://www.linkedin.com/in/gry-m%C3%B8lleskog-8a28803/?originalSubdomain=no" TargetMode="External"/><Relationship Id="rId1123" Type="http://schemas.openxmlformats.org/officeDocument/2006/relationships/hyperlink" Target="https://ra.co/clubs/2061" TargetMode="External"/><Relationship Id="rId1124" Type="http://schemas.openxmlformats.org/officeDocument/2006/relationships/hyperlink" Target="https://www.instagram.com/officialmaassilo/" TargetMode="External"/><Relationship Id="rId1158" Type="http://schemas.openxmlformats.org/officeDocument/2006/relationships/hyperlink" Target="https://www.instagram.com/elitamilano/?hl=en" TargetMode="External"/><Relationship Id="rId2005" Type="http://schemas.openxmlformats.org/officeDocument/2006/relationships/hyperlink" Target="https://www.instagram.com/_loco_domingo/" TargetMode="External"/><Relationship Id="rId1159" Type="http://schemas.openxmlformats.org/officeDocument/2006/relationships/hyperlink" Target="https://www.instagram.com/lamagnifiquesociety/" TargetMode="External"/><Relationship Id="rId2006" Type="http://schemas.openxmlformats.org/officeDocument/2006/relationships/hyperlink" Target="https://www.instagram.com/justjackbristol" TargetMode="External"/><Relationship Id="rId2007" Type="http://schemas.openxmlformats.org/officeDocument/2006/relationships/hyperlink" Target="https://www.instagram.com/melodicdublin/" TargetMode="External"/><Relationship Id="rId2008" Type="http://schemas.openxmlformats.org/officeDocument/2006/relationships/hyperlink" Target="https://www.instagram.com/dv1_club/?hl=en-gb" TargetMode="External"/><Relationship Id="rId2009" Type="http://schemas.openxmlformats.org/officeDocument/2006/relationships/hyperlink" Target="https://www.instagram.com/basic_moves_walrus/?hl=en-gb" TargetMode="External"/><Relationship Id="rId569" Type="http://schemas.openxmlformats.org/officeDocument/2006/relationships/hyperlink" Target="https://www.linkedin.com/in/jamie-behan-90194631" TargetMode="External"/><Relationship Id="rId568" Type="http://schemas.openxmlformats.org/officeDocument/2006/relationships/hyperlink" Target="https://www.instagram.com/meanwhile.agency/" TargetMode="External"/><Relationship Id="rId567" Type="http://schemas.openxmlformats.org/officeDocument/2006/relationships/hyperlink" Target="https://www.linkedin.com/in/jamesplcross/" TargetMode="External"/><Relationship Id="rId566" Type="http://schemas.openxmlformats.org/officeDocument/2006/relationships/hyperlink" Target="https://www.instagram.com/cassetteclub" TargetMode="External"/><Relationship Id="rId561" Type="http://schemas.openxmlformats.org/officeDocument/2006/relationships/hyperlink" Target="https://www.linkedin.com/in/james-john-bangface" TargetMode="External"/><Relationship Id="rId1150" Type="http://schemas.openxmlformats.org/officeDocument/2006/relationships/hyperlink" Target="https://electronfestival.ch/" TargetMode="External"/><Relationship Id="rId560" Type="http://schemas.openxmlformats.org/officeDocument/2006/relationships/hyperlink" Target="https://www.instagram.com/merakiliverpool" TargetMode="External"/><Relationship Id="rId1151" Type="http://schemas.openxmlformats.org/officeDocument/2006/relationships/hyperlink" Target="https://www.instagram.com/electron_festival/?hl=en" TargetMode="External"/><Relationship Id="rId1152" Type="http://schemas.openxmlformats.org/officeDocument/2006/relationships/hyperlink" Target="https://electronfestival.ch/" TargetMode="External"/><Relationship Id="rId1153" Type="http://schemas.openxmlformats.org/officeDocument/2006/relationships/hyperlink" Target="https://www.instagram.com/electron_festival/?hl=en" TargetMode="External"/><Relationship Id="rId2000" Type="http://schemas.openxmlformats.org/officeDocument/2006/relationships/hyperlink" Target="https://www.instagram.com/awaymusicbln/?hl=en" TargetMode="External"/><Relationship Id="rId565" Type="http://schemas.openxmlformats.org/officeDocument/2006/relationships/hyperlink" Target="https://www.linkedin.com/in/james-ware-sydney" TargetMode="External"/><Relationship Id="rId1154" Type="http://schemas.openxmlformats.org/officeDocument/2006/relationships/hyperlink" Target="https://www.instagram.com/lapsus_barcelona/?hl=en" TargetMode="External"/><Relationship Id="rId2001" Type="http://schemas.openxmlformats.org/officeDocument/2006/relationships/hyperlink" Target="https://www.instagram.com/letitbleedberlin/" TargetMode="External"/><Relationship Id="rId564" Type="http://schemas.openxmlformats.org/officeDocument/2006/relationships/hyperlink" Target="https://www.instagram.com/ubbidubbifest/?hl=en" TargetMode="External"/><Relationship Id="rId1155" Type="http://schemas.openxmlformats.org/officeDocument/2006/relationships/hyperlink" Target="https://www.instagram.com/intonalfestival/" TargetMode="External"/><Relationship Id="rId2002" Type="http://schemas.openxmlformats.org/officeDocument/2006/relationships/hyperlink" Target="https://www.instagram.com/ht_rec/" TargetMode="External"/><Relationship Id="rId563" Type="http://schemas.openxmlformats.org/officeDocument/2006/relationships/hyperlink" Target="https://instagram.com/bangfaceweekender" TargetMode="External"/><Relationship Id="rId1156" Type="http://schemas.openxmlformats.org/officeDocument/2006/relationships/hyperlink" Target="https://www.instagram.com/skyelivefest/?hl=en" TargetMode="External"/><Relationship Id="rId2003" Type="http://schemas.openxmlformats.org/officeDocument/2006/relationships/hyperlink" Target="https://www.instagram.com/ht_rec/" TargetMode="External"/><Relationship Id="rId562" Type="http://schemas.openxmlformats.org/officeDocument/2006/relationships/hyperlink" Target="mailto:info@bangface.com" TargetMode="External"/><Relationship Id="rId1157" Type="http://schemas.openxmlformats.org/officeDocument/2006/relationships/hyperlink" Target="https://www.redbull.com/gb-en/events/elita-festival" TargetMode="External"/><Relationship Id="rId2004" Type="http://schemas.openxmlformats.org/officeDocument/2006/relationships/hyperlink" Target="https://www.instagram.com/junction___/" TargetMode="External"/><Relationship Id="rId1147" Type="http://schemas.openxmlformats.org/officeDocument/2006/relationships/hyperlink" Target="https://www.instagram.com/cocosprivemd/" TargetMode="External"/><Relationship Id="rId1148" Type="http://schemas.openxmlformats.org/officeDocument/2006/relationships/hyperlink" Target="https://www.instagram.com/clubtunnel_/" TargetMode="External"/><Relationship Id="rId1149" Type="http://schemas.openxmlformats.org/officeDocument/2006/relationships/hyperlink" Target="https://www.instagram.com/beaverworks.leeds/" TargetMode="External"/><Relationship Id="rId558" Type="http://schemas.openxmlformats.org/officeDocument/2006/relationships/hyperlink" Target="https://instagram.com/balamii" TargetMode="External"/><Relationship Id="rId557" Type="http://schemas.openxmlformats.org/officeDocument/2006/relationships/hyperlink" Target="mailto:info@balamii.com" TargetMode="External"/><Relationship Id="rId556" Type="http://schemas.openxmlformats.org/officeDocument/2006/relationships/hyperlink" Target="https://www.linkedin.com/in/james-browning-1280a883" TargetMode="External"/><Relationship Id="rId555" Type="http://schemas.openxmlformats.org/officeDocument/2006/relationships/hyperlink" Target="https://www.instagram.com/driftomtedansen" TargetMode="External"/><Relationship Id="rId559" Type="http://schemas.openxmlformats.org/officeDocument/2006/relationships/hyperlink" Target="https://www.linkedin.com/in/james-dutton-1a9020180" TargetMode="External"/><Relationship Id="rId550" Type="http://schemas.openxmlformats.org/officeDocument/2006/relationships/hyperlink" Target="https://www.instagram.com/kulturazagreb" TargetMode="External"/><Relationship Id="rId1140" Type="http://schemas.openxmlformats.org/officeDocument/2006/relationships/hyperlink" Target="https://www.instagram.com/biosathens/" TargetMode="External"/><Relationship Id="rId1141" Type="http://schemas.openxmlformats.org/officeDocument/2006/relationships/hyperlink" Target="https://www.instagram.com/biosathens/" TargetMode="External"/><Relationship Id="rId1142" Type="http://schemas.openxmlformats.org/officeDocument/2006/relationships/hyperlink" Target="https://www.instagram.com/chapeaucz/?hl=en" TargetMode="External"/><Relationship Id="rId554" Type="http://schemas.openxmlformats.org/officeDocument/2006/relationships/hyperlink" Target="http://jaap@driftomtedansen.nl/" TargetMode="External"/><Relationship Id="rId1143" Type="http://schemas.openxmlformats.org/officeDocument/2006/relationships/hyperlink" Target="https://www.instagram.com/batofar_paris/" TargetMode="External"/><Relationship Id="rId553" Type="http://schemas.openxmlformats.org/officeDocument/2006/relationships/hyperlink" Target="https://www.linkedin.com/in/jaap-bruijstens-9234b4a5/?originalSubdomain=nl" TargetMode="External"/><Relationship Id="rId1144" Type="http://schemas.openxmlformats.org/officeDocument/2006/relationships/hyperlink" Target="https://www.instagram.com/meccaprague/?hl=en" TargetMode="External"/><Relationship Id="rId552" Type="http://schemas.openxmlformats.org/officeDocument/2006/relationships/hyperlink" Target="https://www.instagram.com/42belowsclub" TargetMode="External"/><Relationship Id="rId1145" Type="http://schemas.openxmlformats.org/officeDocument/2006/relationships/hyperlink" Target="https://www.instagram.com/gypsytales.official/" TargetMode="External"/><Relationship Id="rId551" Type="http://schemas.openxmlformats.org/officeDocument/2006/relationships/hyperlink" Target="https://www.linkedin.com/in/ivan-petrov-sofia" TargetMode="External"/><Relationship Id="rId1146" Type="http://schemas.openxmlformats.org/officeDocument/2006/relationships/hyperlink" Target="https://www.instagram.com/blocbarcelona/" TargetMode="External"/><Relationship Id="rId2090" Type="http://schemas.openxmlformats.org/officeDocument/2006/relationships/hyperlink" Target="https://www.instagram.com/hideandseekfestival/" TargetMode="External"/><Relationship Id="rId2091" Type="http://schemas.openxmlformats.org/officeDocument/2006/relationships/hyperlink" Target="https://dimensionsfestival.com/" TargetMode="External"/><Relationship Id="rId2092" Type="http://schemas.openxmlformats.org/officeDocument/2006/relationships/hyperlink" Target="https://www.flyflyfly.co.uk/open-air" TargetMode="External"/><Relationship Id="rId2093" Type="http://schemas.openxmlformats.org/officeDocument/2006/relationships/hyperlink" Target="https://www.instagram.com/openairfly/?hl=en" TargetMode="External"/><Relationship Id="rId2094" Type="http://schemas.openxmlformats.org/officeDocument/2006/relationships/hyperlink" Target="https://www.instagram.com/osloworld" TargetMode="External"/><Relationship Id="rId2095" Type="http://schemas.openxmlformats.org/officeDocument/2006/relationships/hyperlink" Target="https://www.instagram.com/raveonsnow_festival/?hl=en" TargetMode="External"/><Relationship Id="rId2096" Type="http://schemas.openxmlformats.org/officeDocument/2006/relationships/hyperlink" Target="https://www.instagram.com/positiveeducation/?hl=en" TargetMode="External"/><Relationship Id="rId2097" Type="http://schemas.openxmlformats.org/officeDocument/2006/relationships/hyperlink" Target="https://www.instagram.com/polarisfestival/?hl=en" TargetMode="External"/><Relationship Id="rId2098" Type="http://schemas.openxmlformats.org/officeDocument/2006/relationships/hyperlink" Target="https://festivalsudoeste.com/?doing_wp_cron=1740077744.6360709667205810546875" TargetMode="External"/><Relationship Id="rId2099" Type="http://schemas.openxmlformats.org/officeDocument/2006/relationships/hyperlink" Target="https://www.instagram.com/wonderfruitfestival" TargetMode="External"/><Relationship Id="rId2060" Type="http://schemas.openxmlformats.org/officeDocument/2006/relationships/hyperlink" Target="https://www.instagram.com/seayou_festival/?hl=en" TargetMode="External"/><Relationship Id="rId2061" Type="http://schemas.openxmlformats.org/officeDocument/2006/relationships/hyperlink" Target="https://ra.co/promoters/60807" TargetMode="External"/><Relationship Id="rId2062" Type="http://schemas.openxmlformats.org/officeDocument/2006/relationships/hyperlink" Target="https://www.instagram.com/bluedotfestival/" TargetMode="External"/><Relationship Id="rId2063" Type="http://schemas.openxmlformats.org/officeDocument/2006/relationships/hyperlink" Target="https://www.instagram.com/soundwavesfest/" TargetMode="External"/><Relationship Id="rId2064" Type="http://schemas.openxmlformats.org/officeDocument/2006/relationships/hyperlink" Target="https://ra.co/promoters/41359" TargetMode="External"/><Relationship Id="rId2065" Type="http://schemas.openxmlformats.org/officeDocument/2006/relationships/hyperlink" Target="https://www.instagram.com/southwestfour/?hl=en" TargetMode="External"/><Relationship Id="rId2066" Type="http://schemas.openxmlformats.org/officeDocument/2006/relationships/hyperlink" Target="https://ra.co/promoters/41359" TargetMode="External"/><Relationship Id="rId2067" Type="http://schemas.openxmlformats.org/officeDocument/2006/relationships/hyperlink" Target="https://www.instagram.com/leedsfestivalofficial" TargetMode="External"/><Relationship Id="rId2068" Type="http://schemas.openxmlformats.org/officeDocument/2006/relationships/hyperlink" Target="https://boardmasters.com/" TargetMode="External"/><Relationship Id="rId2069" Type="http://schemas.openxmlformats.org/officeDocument/2006/relationships/hyperlink" Target="https://www.glitchfestival.com/" TargetMode="External"/><Relationship Id="rId2050" Type="http://schemas.openxmlformats.org/officeDocument/2006/relationships/hyperlink" Target="https://www.gottwood.co.uk/" TargetMode="External"/><Relationship Id="rId2051" Type="http://schemas.openxmlformats.org/officeDocument/2006/relationships/hyperlink" Target="https://www.gottwood.co.uk/" TargetMode="External"/><Relationship Id="rId495" Type="http://schemas.openxmlformats.org/officeDocument/2006/relationships/hyperlink" Target="https://www.instagram.com/iboatbordeaux/" TargetMode="External"/><Relationship Id="rId2052" Type="http://schemas.openxmlformats.org/officeDocument/2006/relationships/hyperlink" Target="https://tickets.efott.hu/events/efott-2025" TargetMode="External"/><Relationship Id="rId494" Type="http://schemas.openxmlformats.org/officeDocument/2006/relationships/hyperlink" Target="https://www.linkedin.com/in/florianlevrey/" TargetMode="External"/><Relationship Id="rId2053" Type="http://schemas.openxmlformats.org/officeDocument/2006/relationships/hyperlink" Target="https://www.instagram.com/efott_official/?hl=en-gb" TargetMode="External"/><Relationship Id="rId493" Type="http://schemas.openxmlformats.org/officeDocument/2006/relationships/hyperlink" Target="https://www.instagram.com/kranhalle_munich" TargetMode="External"/><Relationship Id="rId2054" Type="http://schemas.openxmlformats.org/officeDocument/2006/relationships/hyperlink" Target="https://www.instagram.com/panoramanyc/?hl=en" TargetMode="External"/><Relationship Id="rId492" Type="http://schemas.openxmlformats.org/officeDocument/2006/relationships/hyperlink" Target="https://www.linkedin.com/in/florian-keller-73a47158" TargetMode="External"/><Relationship Id="rId2055" Type="http://schemas.openxmlformats.org/officeDocument/2006/relationships/hyperlink" Target="https://ra.co/events/1896178" TargetMode="External"/><Relationship Id="rId499" Type="http://schemas.openxmlformats.org/officeDocument/2006/relationships/hyperlink" Target="https://www.linkedin.com/in/fred-olafsson-7583825/?originalSubdomain=uk" TargetMode="External"/><Relationship Id="rId2056" Type="http://schemas.openxmlformats.org/officeDocument/2006/relationships/hyperlink" Target="https://www.instagram.com/beatsforlove.cz" TargetMode="External"/><Relationship Id="rId498" Type="http://schemas.openxmlformats.org/officeDocument/2006/relationships/hyperlink" Target="https://www.instagram.com/shapesfestival" TargetMode="External"/><Relationship Id="rId2057" Type="http://schemas.openxmlformats.org/officeDocument/2006/relationships/hyperlink" Target="https://beatherder.co.uk/" TargetMode="External"/><Relationship Id="rId497" Type="http://schemas.openxmlformats.org/officeDocument/2006/relationships/hyperlink" Target="https://instagram.com/clubdervisionaere" TargetMode="External"/><Relationship Id="rId2058" Type="http://schemas.openxmlformats.org/officeDocument/2006/relationships/hyperlink" Target="https://www.instagram.com/beat_herder/" TargetMode="External"/><Relationship Id="rId496" Type="http://schemas.openxmlformats.org/officeDocument/2006/relationships/hyperlink" Target="https://www.linkedin.com/in/fran-balsa-51405555/?originalSubdomain=es" TargetMode="External"/><Relationship Id="rId2059" Type="http://schemas.openxmlformats.org/officeDocument/2006/relationships/hyperlink" Target="https://ra.co/promoters/41359" TargetMode="External"/><Relationship Id="rId2080" Type="http://schemas.openxmlformats.org/officeDocument/2006/relationships/hyperlink" Target="https://ra.co/events/677585" TargetMode="External"/><Relationship Id="rId2081" Type="http://schemas.openxmlformats.org/officeDocument/2006/relationships/hyperlink" Target="https://ra.co/promoters/39140" TargetMode="External"/><Relationship Id="rId2082" Type="http://schemas.openxmlformats.org/officeDocument/2006/relationships/hyperlink" Target="https://www.instagram.com/lovelandnl/?hl=en" TargetMode="External"/><Relationship Id="rId2083" Type="http://schemas.openxmlformats.org/officeDocument/2006/relationships/hyperlink" Target="https://www.instagram.com/lovefest.rs/?hl=en" TargetMode="External"/><Relationship Id="rId2084" Type="http://schemas.openxmlformats.org/officeDocument/2006/relationships/hyperlink" Target="https://www.instagram.com/lovefest.rs/?hl=en" TargetMode="External"/><Relationship Id="rId2085" Type="http://schemas.openxmlformats.org/officeDocument/2006/relationships/hyperlink" Target="https://dimensionsfestival.com/" TargetMode="External"/><Relationship Id="rId2086" Type="http://schemas.openxmlformats.org/officeDocument/2006/relationships/hyperlink" Target="https://www.instagram.com/ionfestival/" TargetMode="External"/><Relationship Id="rId2087" Type="http://schemas.openxmlformats.org/officeDocument/2006/relationships/hyperlink" Target="https://endoftheroadfestival.com/" TargetMode="External"/><Relationship Id="rId2088" Type="http://schemas.openxmlformats.org/officeDocument/2006/relationships/hyperlink" Target="https://www.instagram.com/endoftheroad/" TargetMode="External"/><Relationship Id="rId2089" Type="http://schemas.openxmlformats.org/officeDocument/2006/relationships/hyperlink" Target="https://www.hideandseekfestival.co.uk/" TargetMode="External"/><Relationship Id="rId2070" Type="http://schemas.openxmlformats.org/officeDocument/2006/relationships/hyperlink" Target="https://festfestival.pl/" TargetMode="External"/><Relationship Id="rId2071" Type="http://schemas.openxmlformats.org/officeDocument/2006/relationships/hyperlink" Target="https://www.boomtownfair.co.uk/" TargetMode="External"/><Relationship Id="rId2072" Type="http://schemas.openxmlformats.org/officeDocument/2006/relationships/hyperlink" Target="https://www.instagram.com/plageselectro/" TargetMode="External"/><Relationship Id="rId2073" Type="http://schemas.openxmlformats.org/officeDocument/2006/relationships/hyperlink" Target="https://www.instagram.com/seadancefestival/?hl=en" TargetMode="External"/><Relationship Id="rId2074" Type="http://schemas.openxmlformats.org/officeDocument/2006/relationships/hyperlink" Target="https://ra.co/promoters/2593" TargetMode="External"/><Relationship Id="rId2075" Type="http://schemas.openxmlformats.org/officeDocument/2006/relationships/hyperlink" Target="https://ra.co/promoters/2593" TargetMode="External"/><Relationship Id="rId2076" Type="http://schemas.openxmlformats.org/officeDocument/2006/relationships/hyperlink" Target="https://www.instagram.com/southwestfour/?hl=en" TargetMode="External"/><Relationship Id="rId2077" Type="http://schemas.openxmlformats.org/officeDocument/2006/relationships/hyperlink" Target="https://ra.co/promoters/41359" TargetMode="External"/><Relationship Id="rId2078" Type="http://schemas.openxmlformats.org/officeDocument/2006/relationships/hyperlink" Target="https://ra.co/promoters/41359" TargetMode="External"/><Relationship Id="rId2079" Type="http://schemas.openxmlformats.org/officeDocument/2006/relationships/hyperlink" Target="https://www.instagram.com/waterworksldn/?hl=en" TargetMode="External"/><Relationship Id="rId1610" Type="http://schemas.openxmlformats.org/officeDocument/2006/relationships/hyperlink" Target="https://www.balenblanc.com/" TargetMode="External"/><Relationship Id="rId1611" Type="http://schemas.openxmlformats.org/officeDocument/2006/relationships/hyperlink" Target="https://www.instagram.com/balenblanc/" TargetMode="External"/><Relationship Id="rId1612" Type="http://schemas.openxmlformats.org/officeDocument/2006/relationships/hyperlink" Target="https://www.instagram.com/areulisted/" TargetMode="External"/><Relationship Id="rId1613" Type="http://schemas.openxmlformats.org/officeDocument/2006/relationships/hyperlink" Target="https://www.instagram.com/godeevarecordsofficial/" TargetMode="External"/><Relationship Id="rId1614" Type="http://schemas.openxmlformats.org/officeDocument/2006/relationships/hyperlink" Target="https://www.instagram.com/galaktiknyc/" TargetMode="External"/><Relationship Id="rId1615" Type="http://schemas.openxmlformats.org/officeDocument/2006/relationships/hyperlink" Target="https://www.instagram.com/linkmiamirebels_/" TargetMode="External"/><Relationship Id="rId1616" Type="http://schemas.openxmlformats.org/officeDocument/2006/relationships/hyperlink" Target="https://www.instagram.com/esscala_ent/" TargetMode="External"/><Relationship Id="rId907" Type="http://schemas.openxmlformats.org/officeDocument/2006/relationships/hyperlink" Target="https://www.linkedin.com/in/spikey-tee-6789814/?originalSubdomain=uk" TargetMode="External"/><Relationship Id="rId1617" Type="http://schemas.openxmlformats.org/officeDocument/2006/relationships/hyperlink" Target="https://www.instagram.com/gametightentny/" TargetMode="External"/><Relationship Id="rId906" Type="http://schemas.openxmlformats.org/officeDocument/2006/relationships/hyperlink" Target="https://www.instagram.com/bassiani" TargetMode="External"/><Relationship Id="rId1618" Type="http://schemas.openxmlformats.org/officeDocument/2006/relationships/hyperlink" Target="https://www.instagram.com/generationacidofficial/" TargetMode="External"/><Relationship Id="rId905" Type="http://schemas.openxmlformats.org/officeDocument/2006/relationships/hyperlink" Target="https://www.linkedin.com/in/sofia-shanidze" TargetMode="External"/><Relationship Id="rId1619" Type="http://schemas.openxmlformats.org/officeDocument/2006/relationships/hyperlink" Target="https://www.instagram.com/basic_nyc/?hl=en-gb" TargetMode="External"/><Relationship Id="rId904" Type="http://schemas.openxmlformats.org/officeDocument/2006/relationships/hyperlink" Target="https://www.instagram.com/obonjan_island_resort/?hl=en" TargetMode="External"/><Relationship Id="rId909" Type="http://schemas.openxmlformats.org/officeDocument/2006/relationships/hyperlink" Target="https://www.linkedin.com/in/spinola-nicolas-988685110/?originalSubdomain=fr" TargetMode="External"/><Relationship Id="rId908" Type="http://schemas.openxmlformats.org/officeDocument/2006/relationships/hyperlink" Target="https://www.instagram.com/originationfestival" TargetMode="External"/><Relationship Id="rId903" Type="http://schemas.openxmlformats.org/officeDocument/2006/relationships/hyperlink" Target="https://www.linkedin.com/in/slobodan-bursa%C4%87-15182564/?originalSubdomain=hr" TargetMode="External"/><Relationship Id="rId902" Type="http://schemas.openxmlformats.org/officeDocument/2006/relationships/hyperlink" Target="https://www.instagram.com/glazartparis/" TargetMode="External"/><Relationship Id="rId901" Type="http://schemas.openxmlformats.org/officeDocument/2006/relationships/hyperlink" Target="https://www.linkedin.com/in/slemerle/" TargetMode="External"/><Relationship Id="rId900" Type="http://schemas.openxmlformats.org/officeDocument/2006/relationships/hyperlink" Target="https://www.linkedin.com/in/sjoerd-post-a352933b/?originalSubdomain=nl" TargetMode="External"/><Relationship Id="rId1600" Type="http://schemas.openxmlformats.org/officeDocument/2006/relationships/hyperlink" Target="https://www.instagram.com/cielonyc/?hl=en" TargetMode="External"/><Relationship Id="rId1601" Type="http://schemas.openxmlformats.org/officeDocument/2006/relationships/hyperlink" Target="https://www.instagram.com/f8sf/" TargetMode="External"/><Relationship Id="rId1602" Type="http://schemas.openxmlformats.org/officeDocument/2006/relationships/hyperlink" Target="https://www.instagram.com/lot613/" TargetMode="External"/><Relationship Id="rId1603" Type="http://schemas.openxmlformats.org/officeDocument/2006/relationships/hyperlink" Target="https://www.instagram.com/monarchsf/" TargetMode="External"/><Relationship Id="rId1604" Type="http://schemas.openxmlformats.org/officeDocument/2006/relationships/hyperlink" Target="https://www.instagram.com/labacchanale/" TargetMode="External"/><Relationship Id="rId1605" Type="http://schemas.openxmlformats.org/officeDocument/2006/relationships/hyperlink" Target="https://www.instagram.com/lavibe__la/?hl=en" TargetMode="External"/><Relationship Id="rId1606" Type="http://schemas.openxmlformats.org/officeDocument/2006/relationships/hyperlink" Target="https://www.instagram.com/timfsf/?hl=en-gb" TargetMode="External"/><Relationship Id="rId1607" Type="http://schemas.openxmlformats.org/officeDocument/2006/relationships/hyperlink" Target="https://ra.co/events/1997201" TargetMode="External"/><Relationship Id="rId1608" Type="http://schemas.openxmlformats.org/officeDocument/2006/relationships/hyperlink" Target="https://www.balenblanc.com/" TargetMode="External"/><Relationship Id="rId1609" Type="http://schemas.openxmlformats.org/officeDocument/2006/relationships/hyperlink" Target="https://www.instagram.com/balenblanc/" TargetMode="External"/><Relationship Id="rId1631" Type="http://schemas.openxmlformats.org/officeDocument/2006/relationships/hyperlink" Target="https://www.instagram.com/celebrities_van/?hl=en" TargetMode="External"/><Relationship Id="rId1632" Type="http://schemas.openxmlformats.org/officeDocument/2006/relationships/hyperlink" Target="https://www.instagram.com/projectglowfest/?hl=en" TargetMode="External"/><Relationship Id="rId1633" Type="http://schemas.openxmlformats.org/officeDocument/2006/relationships/hyperlink" Target="https://www.instagram.com/codatoronto/" TargetMode="External"/><Relationship Id="rId1634" Type="http://schemas.openxmlformats.org/officeDocument/2006/relationships/hyperlink" Target="https://www.instagram.com/lprnyc/" TargetMode="External"/><Relationship Id="rId1635" Type="http://schemas.openxmlformats.org/officeDocument/2006/relationships/hyperlink" Target="https://www.instagram.com/marbledetroit/" TargetMode="External"/><Relationship Id="rId1636" Type="http://schemas.openxmlformats.org/officeDocument/2006/relationships/hyperlink" Target="https://www.instagram.com/lprnyc/" TargetMode="External"/><Relationship Id="rId1637" Type="http://schemas.openxmlformats.org/officeDocument/2006/relationships/hyperlink" Target="https://ra.co/events/2087437" TargetMode="External"/><Relationship Id="rId1638" Type="http://schemas.openxmlformats.org/officeDocument/2006/relationships/hyperlink" Target="https://www.instagram.com/northcoastfest/" TargetMode="External"/><Relationship Id="rId929" Type="http://schemas.openxmlformats.org/officeDocument/2006/relationships/hyperlink" Target="https://www.instagram.com/boilerroom/" TargetMode="External"/><Relationship Id="rId1639" Type="http://schemas.openxmlformats.org/officeDocument/2006/relationships/hyperlink" Target="https://chosenfewdjs.com/" TargetMode="External"/><Relationship Id="rId928" Type="http://schemas.openxmlformats.org/officeDocument/2006/relationships/hyperlink" Target="https://www.linkedin.com/in/thristianweiland/" TargetMode="External"/><Relationship Id="rId927" Type="http://schemas.openxmlformats.org/officeDocument/2006/relationships/hyperlink" Target="https://decadencenye.com/" TargetMode="External"/><Relationship Id="rId926" Type="http://schemas.openxmlformats.org/officeDocument/2006/relationships/hyperlink" Target="https://www.instagram.com/cdv_rio" TargetMode="External"/><Relationship Id="rId921" Type="http://schemas.openxmlformats.org/officeDocument/2006/relationships/hyperlink" Target="https://www.linkedin.com/in/tam%C3%A1s-k%C3%A1d%C3%A1r-67548828/" TargetMode="External"/><Relationship Id="rId920" Type="http://schemas.openxmlformats.org/officeDocument/2006/relationships/hyperlink" Target="https://instagram.com/goodroomnyc" TargetMode="External"/><Relationship Id="rId925" Type="http://schemas.openxmlformats.org/officeDocument/2006/relationships/hyperlink" Target="https://www.linkedin.com/in/thiago-santos-rio" TargetMode="External"/><Relationship Id="rId924" Type="http://schemas.openxmlformats.org/officeDocument/2006/relationships/hyperlink" Target="https://instagram.com/bassianiclub" TargetMode="External"/><Relationship Id="rId923" Type="http://schemas.openxmlformats.org/officeDocument/2006/relationships/hyperlink" Target="mailto:tato@bassiani.com" TargetMode="External"/><Relationship Id="rId922" Type="http://schemas.openxmlformats.org/officeDocument/2006/relationships/hyperlink" Target="https://www.linkedin.com/in/tato-getia-8a5568147" TargetMode="External"/><Relationship Id="rId1630" Type="http://schemas.openxmlformats.org/officeDocument/2006/relationships/hyperlink" Target="https://www.instagram.com/bijouboston/" TargetMode="External"/><Relationship Id="rId1620" Type="http://schemas.openxmlformats.org/officeDocument/2006/relationships/hyperlink" Target="https://www.instagram.com/gorgomish/" TargetMode="External"/><Relationship Id="rId1621" Type="http://schemas.openxmlformats.org/officeDocument/2006/relationships/hyperlink" Target="https://www.instagram.com/iloveneon/" TargetMode="External"/><Relationship Id="rId1622" Type="http://schemas.openxmlformats.org/officeDocument/2006/relationships/hyperlink" Target="http://www.instagram.com/kizigarden" TargetMode="External"/><Relationship Id="rId1623" Type="http://schemas.openxmlformats.org/officeDocument/2006/relationships/hyperlink" Target="https://www.instagram.com/lasernative/" TargetMode="External"/><Relationship Id="rId1624" Type="http://schemas.openxmlformats.org/officeDocument/2006/relationships/hyperlink" Target="https://www.instagram.com/lesenfants_paris/" TargetMode="External"/><Relationship Id="rId1625" Type="http://schemas.openxmlformats.org/officeDocument/2006/relationships/hyperlink" Target="https://www.instagram.com/machinelimited/?hl=en" TargetMode="External"/><Relationship Id="rId1626" Type="http://schemas.openxmlformats.org/officeDocument/2006/relationships/hyperlink" Target="https://www.instagram.com/magneticgrooves/?hl=en" TargetMode="External"/><Relationship Id="rId1627" Type="http://schemas.openxmlformats.org/officeDocument/2006/relationships/hyperlink" Target="https://www.instagram.com/mnmlktchn/" TargetMode="External"/><Relationship Id="rId918" Type="http://schemas.openxmlformats.org/officeDocument/2006/relationships/hyperlink" Target="https://instagram.com/avalandofficial" TargetMode="External"/><Relationship Id="rId1628" Type="http://schemas.openxmlformats.org/officeDocument/2006/relationships/hyperlink" Target="https://www.instagram.com/kaviardiscoclub/" TargetMode="External"/><Relationship Id="rId917" Type="http://schemas.openxmlformats.org/officeDocument/2006/relationships/hyperlink" Target="mailto:info@avaland.tv" TargetMode="External"/><Relationship Id="rId1629" Type="http://schemas.openxmlformats.org/officeDocument/2006/relationships/hyperlink" Target="https://www.instagram.com/bardatcha/" TargetMode="External"/><Relationship Id="rId916" Type="http://schemas.openxmlformats.org/officeDocument/2006/relationships/hyperlink" Target="https://www.linkedin.com/in/steve-kooluris-1a835a6" TargetMode="External"/><Relationship Id="rId915" Type="http://schemas.openxmlformats.org/officeDocument/2006/relationships/hyperlink" Target="https://www.instagram.com/hoppetosseberlin" TargetMode="External"/><Relationship Id="rId919" Type="http://schemas.openxmlformats.org/officeDocument/2006/relationships/hyperlink" Target="https://www.linkedin.com/in/steve-shakewell-71b84258" TargetMode="External"/><Relationship Id="rId910" Type="http://schemas.openxmlformats.org/officeDocument/2006/relationships/hyperlink" Target="mailto:contact@alterpaname.com" TargetMode="External"/><Relationship Id="rId914" Type="http://schemas.openxmlformats.org/officeDocument/2006/relationships/hyperlink" Target="https://www.linkedin.com/in/steffi-doms" TargetMode="External"/><Relationship Id="rId913" Type="http://schemas.openxmlformats.org/officeDocument/2006/relationships/hyperlink" Target="https://www.linkedin.com/in/stefan-sumper-6546b4107/" TargetMode="External"/><Relationship Id="rId912" Type="http://schemas.openxmlformats.org/officeDocument/2006/relationships/hyperlink" Target="https://www.instagram.com/freerotation" TargetMode="External"/><Relationship Id="rId911" Type="http://schemas.openxmlformats.org/officeDocument/2006/relationships/hyperlink" Target="https://www.linkedin.com/in/steevio-freerotation" TargetMode="External"/><Relationship Id="rId1213" Type="http://schemas.openxmlformats.org/officeDocument/2006/relationships/hyperlink" Target="https://www.instagram.com/bmylakefestival/" TargetMode="External"/><Relationship Id="rId1697" Type="http://schemas.openxmlformats.org/officeDocument/2006/relationships/hyperlink" Target="https://www.instagram.com/zoukclub" TargetMode="External"/><Relationship Id="rId1214" Type="http://schemas.openxmlformats.org/officeDocument/2006/relationships/hyperlink" Target="https://www.facebook.com/fasmafestival/" TargetMode="External"/><Relationship Id="rId1698" Type="http://schemas.openxmlformats.org/officeDocument/2006/relationships/hyperlink" Target="https://ra.co/clubs/117969" TargetMode="External"/><Relationship Id="rId1215" Type="http://schemas.openxmlformats.org/officeDocument/2006/relationships/hyperlink" Target="http://feel-festival.de/" TargetMode="External"/><Relationship Id="rId1699" Type="http://schemas.openxmlformats.org/officeDocument/2006/relationships/hyperlink" Target="https://www.instagram.com/larealproducciones/?hl=en" TargetMode="External"/><Relationship Id="rId1216" Type="http://schemas.openxmlformats.org/officeDocument/2006/relationships/hyperlink" Target="https://www.instagram.com/semibreve/?hl=en" TargetMode="External"/><Relationship Id="rId1217" Type="http://schemas.openxmlformats.org/officeDocument/2006/relationships/hyperlink" Target="https://www.instagram.com/nachtiville/" TargetMode="External"/><Relationship Id="rId1218" Type="http://schemas.openxmlformats.org/officeDocument/2006/relationships/hyperlink" Target="https://www.instagram.com/plisskenfest/?hl=en" TargetMode="External"/><Relationship Id="rId1219" Type="http://schemas.openxmlformats.org/officeDocument/2006/relationships/hyperlink" Target="https://www.instagram.com/reaktor_katharsis/?hl=en" TargetMode="External"/><Relationship Id="rId866" Type="http://schemas.openxmlformats.org/officeDocument/2006/relationships/hyperlink" Target="https://www.instagram.com/moduletokyo" TargetMode="External"/><Relationship Id="rId865" Type="http://schemas.openxmlformats.org/officeDocument/2006/relationships/hyperlink" Target="https://www.linkedin.com/in/ryo-watanabe-tokyo" TargetMode="External"/><Relationship Id="rId864" Type="http://schemas.openxmlformats.org/officeDocument/2006/relationships/hyperlink" Target="https://www.instagram.com/moscavideclub" TargetMode="External"/><Relationship Id="rId863" Type="http://schemas.openxmlformats.org/officeDocument/2006/relationships/hyperlink" Target="https://www.linkedin.com/in/rui-carvalho" TargetMode="External"/><Relationship Id="rId869" Type="http://schemas.openxmlformats.org/officeDocument/2006/relationships/hyperlink" Target="https://www.linkedin.com/in/salmantoor" TargetMode="External"/><Relationship Id="rId868" Type="http://schemas.openxmlformats.org/officeDocument/2006/relationships/hyperlink" Target="https://instagram.com/bushwickprods" TargetMode="External"/><Relationship Id="rId867" Type="http://schemas.openxmlformats.org/officeDocument/2006/relationships/hyperlink" Target="https://www.linkedin.com/in/salmantoor" TargetMode="External"/><Relationship Id="rId1690" Type="http://schemas.openxmlformats.org/officeDocument/2006/relationships/hyperlink" Target="https://www.instagram.com/chi_decadencehouse/" TargetMode="External"/><Relationship Id="rId1691" Type="http://schemas.openxmlformats.org/officeDocument/2006/relationships/hyperlink" Target="https://www.instagram.com/clubdivisionskg/" TargetMode="External"/><Relationship Id="rId1692" Type="http://schemas.openxmlformats.org/officeDocument/2006/relationships/hyperlink" Target="https://www.instagram.com/batofar_paris/" TargetMode="External"/><Relationship Id="rId862" Type="http://schemas.openxmlformats.org/officeDocument/2006/relationships/hyperlink" Target="https://www.instagram.com/kater.berlin/" TargetMode="External"/><Relationship Id="rId1693" Type="http://schemas.openxmlformats.org/officeDocument/2006/relationships/hyperlink" Target="https://www.instagram.com/merakiliverpool/" TargetMode="External"/><Relationship Id="rId861" Type="http://schemas.openxmlformats.org/officeDocument/2006/relationships/hyperlink" Target="https://www.linkedin.com/in/rosemardit/" TargetMode="External"/><Relationship Id="rId1210" Type="http://schemas.openxmlformats.org/officeDocument/2006/relationships/hyperlink" Target="https://www.barrakud.com/" TargetMode="External"/><Relationship Id="rId1694" Type="http://schemas.openxmlformats.org/officeDocument/2006/relationships/hyperlink" Target="https://www.instagram.com/innercityelectronic" TargetMode="External"/><Relationship Id="rId860" Type="http://schemas.openxmlformats.org/officeDocument/2006/relationships/hyperlink" Target="https://www.instagram.com/lesucrelyon" TargetMode="External"/><Relationship Id="rId1211" Type="http://schemas.openxmlformats.org/officeDocument/2006/relationships/hyperlink" Target="https://www.instagram.com/barrakud_official/?hl=en-gb" TargetMode="External"/><Relationship Id="rId1695" Type="http://schemas.openxmlformats.org/officeDocument/2006/relationships/hyperlink" Target="https://bigfootfestival.co.uk/announcement/" TargetMode="External"/><Relationship Id="rId1212" Type="http://schemas.openxmlformats.org/officeDocument/2006/relationships/hyperlink" Target="https://ra.co/promoters/60368" TargetMode="External"/><Relationship Id="rId1696" Type="http://schemas.openxmlformats.org/officeDocument/2006/relationships/hyperlink" Target="https://www.instagram.com/zoukclub" TargetMode="External"/><Relationship Id="rId1202" Type="http://schemas.openxmlformats.org/officeDocument/2006/relationships/hyperlink" Target="https://www.instagram.com/broxfestival/" TargetMode="External"/><Relationship Id="rId1686" Type="http://schemas.openxmlformats.org/officeDocument/2006/relationships/hyperlink" Target="https://creamfields.com/" TargetMode="External"/><Relationship Id="rId1203" Type="http://schemas.openxmlformats.org/officeDocument/2006/relationships/hyperlink" Target="https://www.spectaculare.cz/en" TargetMode="External"/><Relationship Id="rId1687" Type="http://schemas.openxmlformats.org/officeDocument/2006/relationships/hyperlink" Target="https://www.instagram.com/officialrandl/?hl=en" TargetMode="External"/><Relationship Id="rId1204" Type="http://schemas.openxmlformats.org/officeDocument/2006/relationships/hyperlink" Target="https://www.instagram.com/nowa_muzyka/?hl=en" TargetMode="External"/><Relationship Id="rId1688" Type="http://schemas.openxmlformats.org/officeDocument/2006/relationships/hyperlink" Target="https://creamfields.com/" TargetMode="External"/><Relationship Id="rId1205" Type="http://schemas.openxmlformats.org/officeDocument/2006/relationships/hyperlink" Target="https://www.instagram.com/murmurfestival/" TargetMode="External"/><Relationship Id="rId1689" Type="http://schemas.openxmlformats.org/officeDocument/2006/relationships/hyperlink" Target="https://www.instagram.com/fabriclondonofficial/" TargetMode="External"/><Relationship Id="rId1206" Type="http://schemas.openxmlformats.org/officeDocument/2006/relationships/hyperlink" Target="https://www.instagram.com/etherfestival/?hl=en" TargetMode="External"/><Relationship Id="rId1207" Type="http://schemas.openxmlformats.org/officeDocument/2006/relationships/hyperlink" Target="https://ra.co/promoters/83731" TargetMode="External"/><Relationship Id="rId1208" Type="http://schemas.openxmlformats.org/officeDocument/2006/relationships/hyperlink" Target="https://www.instagram.com/beat_hotel/" TargetMode="External"/><Relationship Id="rId1209" Type="http://schemas.openxmlformats.org/officeDocument/2006/relationships/hyperlink" Target="https://www.instagram.com/lisboaelectronica/" TargetMode="External"/><Relationship Id="rId855" Type="http://schemas.openxmlformats.org/officeDocument/2006/relationships/hyperlink" Target="https://www.linkedin.com/in/rodrigo-vidal" TargetMode="External"/><Relationship Id="rId854" Type="http://schemas.openxmlformats.org/officeDocument/2006/relationships/hyperlink" Target="https://instagram.com/awakenings" TargetMode="External"/><Relationship Id="rId853" Type="http://schemas.openxmlformats.org/officeDocument/2006/relationships/hyperlink" Target="mailto:info@awakenings.nl" TargetMode="External"/><Relationship Id="rId852" Type="http://schemas.openxmlformats.org/officeDocument/2006/relationships/hyperlink" Target="https://www.linkedin.com/in/rocco-veenboer-8a0a5217" TargetMode="External"/><Relationship Id="rId859" Type="http://schemas.openxmlformats.org/officeDocument/2006/relationships/hyperlink" Target="https://www.linkedin.com/in/romain-richard-lyon" TargetMode="External"/><Relationship Id="rId858" Type="http://schemas.openxmlformats.org/officeDocument/2006/relationships/hyperlink" Target="https://www.instagram.com/bpmfestival/" TargetMode="External"/><Relationship Id="rId857" Type="http://schemas.openxmlformats.org/officeDocument/2006/relationships/hyperlink" Target="https://www.linkedin.com/in/rodrigodutra/" TargetMode="External"/><Relationship Id="rId856" Type="http://schemas.openxmlformats.org/officeDocument/2006/relationships/hyperlink" Target="https://www.instagram.com/clubnautilus" TargetMode="External"/><Relationship Id="rId1680" Type="http://schemas.openxmlformats.org/officeDocument/2006/relationships/hyperlink" Target="https://www.instagram.com/fabriclondonofficial/" TargetMode="External"/><Relationship Id="rId1681" Type="http://schemas.openxmlformats.org/officeDocument/2006/relationships/hyperlink" Target="https://www.instagram.com/tresorberlin/?hl=en" TargetMode="External"/><Relationship Id="rId851" Type="http://schemas.openxmlformats.org/officeDocument/2006/relationships/hyperlink" Target="https://www.instagram.com/ritterbutzke.berlin/" TargetMode="External"/><Relationship Id="rId1682" Type="http://schemas.openxmlformats.org/officeDocument/2006/relationships/hyperlink" Target="https://www.instagram.com/fabriclondonofficial/" TargetMode="External"/><Relationship Id="rId850" Type="http://schemas.openxmlformats.org/officeDocument/2006/relationships/hyperlink" Target="https://www.linkedin.com/in/robert-weidemann-50960b83/" TargetMode="External"/><Relationship Id="rId1683" Type="http://schemas.openxmlformats.org/officeDocument/2006/relationships/hyperlink" Target="https://www.instagram.com/fabrikmadrid/" TargetMode="External"/><Relationship Id="rId1200" Type="http://schemas.openxmlformats.org/officeDocument/2006/relationships/hyperlink" Target="https://backslashfestival.com/" TargetMode="External"/><Relationship Id="rId1684" Type="http://schemas.openxmlformats.org/officeDocument/2006/relationships/hyperlink" Target="https://www.instagram.com/ikarus.festival/" TargetMode="External"/><Relationship Id="rId1201" Type="http://schemas.openxmlformats.org/officeDocument/2006/relationships/hyperlink" Target="https://ra.co/promoters/66803" TargetMode="External"/><Relationship Id="rId1685" Type="http://schemas.openxmlformats.org/officeDocument/2006/relationships/hyperlink" Target="https://www.instagram.com/futur_festival/" TargetMode="External"/><Relationship Id="rId1235" Type="http://schemas.openxmlformats.org/officeDocument/2006/relationships/hyperlink" Target="https://www.instagram.com/southernsoulfestival/?hl=en-gb" TargetMode="External"/><Relationship Id="rId1236" Type="http://schemas.openxmlformats.org/officeDocument/2006/relationships/hyperlink" Target="https://www.instagram.com/southernsoulfestival/?hl=en-gb" TargetMode="External"/><Relationship Id="rId1237" Type="http://schemas.openxmlformats.org/officeDocument/2006/relationships/hyperlink" Target="https://www.instagram.com/turkumodern/?hl=en" TargetMode="External"/><Relationship Id="rId1238" Type="http://schemas.openxmlformats.org/officeDocument/2006/relationships/hyperlink" Target="https://www.instagram.com/santosbeachclub/?hl=en" TargetMode="External"/><Relationship Id="rId1239" Type="http://schemas.openxmlformats.org/officeDocument/2006/relationships/hyperlink" Target="https://instagram.com/aperipulp" TargetMode="External"/><Relationship Id="rId409" Type="http://schemas.openxmlformats.org/officeDocument/2006/relationships/hyperlink" Target="https://www.linkedin.com/in/diego-mendoza-tulum" TargetMode="External"/><Relationship Id="rId404" Type="http://schemas.openxmlformats.org/officeDocument/2006/relationships/hyperlink" Target="https://www.instagram.com/terminalvfest/" TargetMode="External"/><Relationship Id="rId888" Type="http://schemas.openxmlformats.org/officeDocument/2006/relationships/hyperlink" Target="https://www.instagram.com/uebel_und_gefaehrlich" TargetMode="External"/><Relationship Id="rId403" Type="http://schemas.openxmlformats.org/officeDocument/2006/relationships/hyperlink" Target="https://www.instagram.com/terminalvfest/" TargetMode="External"/><Relationship Id="rId887" Type="http://schemas.openxmlformats.org/officeDocument/2006/relationships/hyperlink" Target="https://www.linkedin.com/in/sebastian-kuhl" TargetMode="External"/><Relationship Id="rId402" Type="http://schemas.openxmlformats.org/officeDocument/2006/relationships/hyperlink" Target="https://www.linkedin.com/in/derek-martin-199111137/?originalSubdomain=uk" TargetMode="External"/><Relationship Id="rId886" Type="http://schemas.openxmlformats.org/officeDocument/2006/relationships/hyperlink" Target="https://www.instagram.com/timfsf/?hl=en-gb" TargetMode="External"/><Relationship Id="rId401" Type="http://schemas.openxmlformats.org/officeDocument/2006/relationships/hyperlink" Target="https://www.instagram.com/cbe_cologne" TargetMode="External"/><Relationship Id="rId885" Type="http://schemas.openxmlformats.org/officeDocument/2006/relationships/hyperlink" Target="https://instagram.com/avafestival" TargetMode="External"/><Relationship Id="rId408" Type="http://schemas.openxmlformats.org/officeDocument/2006/relationships/hyperlink" Target="https://www.instagram.com/salasonorabilbao/" TargetMode="External"/><Relationship Id="rId407" Type="http://schemas.openxmlformats.org/officeDocument/2006/relationships/hyperlink" Target="https://www.linkedin.com/in/diego-l-maestre-aa196545/?originalSubdomain=es" TargetMode="External"/><Relationship Id="rId406" Type="http://schemas.openxmlformats.org/officeDocument/2006/relationships/hyperlink" Target="https://www.instagram.com/hive_club/?hl=en" TargetMode="External"/><Relationship Id="rId405" Type="http://schemas.openxmlformats.org/officeDocument/2006/relationships/hyperlink" Target="https://www.linkedin.com/in/diego-carraro-83115b321/?originalSubdomain=br" TargetMode="External"/><Relationship Id="rId889" Type="http://schemas.openxmlformats.org/officeDocument/2006/relationships/hyperlink" Target="https://www.linkedin.com/in/sergey-makarov" TargetMode="External"/><Relationship Id="rId880" Type="http://schemas.openxmlformats.org/officeDocument/2006/relationships/hyperlink" Target="https://www.linkedin.com/in/sarah-mcbriar-2822a01b/" TargetMode="External"/><Relationship Id="rId1230" Type="http://schemas.openxmlformats.org/officeDocument/2006/relationships/hyperlink" Target="https://www.instagram.com/familypiknikofc/?hl=en" TargetMode="External"/><Relationship Id="rId400" Type="http://schemas.openxmlformats.org/officeDocument/2006/relationships/hyperlink" Target="https://www.linkedin.com/in/dennis-lange-cologne" TargetMode="External"/><Relationship Id="rId884" Type="http://schemas.openxmlformats.org/officeDocument/2006/relationships/hyperlink" Target="mailto:sarah@avafestival.com" TargetMode="External"/><Relationship Id="rId1231" Type="http://schemas.openxmlformats.org/officeDocument/2006/relationships/hyperlink" Target="https://www.instagram.com/shtgnfestival/?hl=en" TargetMode="External"/><Relationship Id="rId883" Type="http://schemas.openxmlformats.org/officeDocument/2006/relationships/hyperlink" Target="https://www.linkedin.com/in/sarahmcbriar" TargetMode="External"/><Relationship Id="rId1232" Type="http://schemas.openxmlformats.org/officeDocument/2006/relationships/hyperlink" Target="https://www.instagram.com/pressure_festival/?locale=en-GB&amp;hl=en" TargetMode="External"/><Relationship Id="rId882" Type="http://schemas.openxmlformats.org/officeDocument/2006/relationships/hyperlink" Target="https://www.instagram.com/concretejunglekl" TargetMode="External"/><Relationship Id="rId1233" Type="http://schemas.openxmlformats.org/officeDocument/2006/relationships/hyperlink" Target="https://www.instagram.com/ostrov.festival/?hl=en" TargetMode="External"/><Relationship Id="rId881" Type="http://schemas.openxmlformats.org/officeDocument/2006/relationships/hyperlink" Target="https://www.linkedin.com/in/sarah-tan-kl" TargetMode="External"/><Relationship Id="rId1234" Type="http://schemas.openxmlformats.org/officeDocument/2006/relationships/hyperlink" Target="https://www.instagram.com/serendubity/" TargetMode="External"/><Relationship Id="rId1224" Type="http://schemas.openxmlformats.org/officeDocument/2006/relationships/hyperlink" Target="https://www.instagram.com/innersoundfestival" TargetMode="External"/><Relationship Id="rId1225" Type="http://schemas.openxmlformats.org/officeDocument/2006/relationships/hyperlink" Target="https://www.instagram.com/mitdirfestival/?hl=en" TargetMode="External"/><Relationship Id="rId1226" Type="http://schemas.openxmlformats.org/officeDocument/2006/relationships/hyperlink" Target="https://www.instagram.com/lachineriefest/" TargetMode="External"/><Relationship Id="rId1227" Type="http://schemas.openxmlformats.org/officeDocument/2006/relationships/hyperlink" Target="https://www.instagram.com/horizonfestival31/?hl=en" TargetMode="External"/><Relationship Id="rId1228" Type="http://schemas.openxmlformats.org/officeDocument/2006/relationships/hyperlink" Target="https://www.instagram.com/mackimusicfestival/?hl=en" TargetMode="External"/><Relationship Id="rId1229" Type="http://schemas.openxmlformats.org/officeDocument/2006/relationships/hyperlink" Target="https://www.familypiknikfestival.com/welcome" TargetMode="External"/><Relationship Id="rId877" Type="http://schemas.openxmlformats.org/officeDocument/2006/relationships/hyperlink" Target="https://www.linkedin.com/in/sandra-abrantes-713016100/" TargetMode="External"/><Relationship Id="rId876" Type="http://schemas.openxmlformats.org/officeDocument/2006/relationships/hyperlink" Target="https://www.linkedin.com/in/sam-kandel-955889170/" TargetMode="External"/><Relationship Id="rId875" Type="http://schemas.openxmlformats.org/officeDocument/2006/relationships/hyperlink" Target="https://www.linkedin.com/in/sam-fotias-9301331/" TargetMode="External"/><Relationship Id="rId874" Type="http://schemas.openxmlformats.org/officeDocument/2006/relationships/hyperlink" Target="https://www.instagram.com/clubvaag" TargetMode="External"/><Relationship Id="rId879" Type="http://schemas.openxmlformats.org/officeDocument/2006/relationships/hyperlink" Target="https://instagram.com/melt_booking" TargetMode="External"/><Relationship Id="rId878" Type="http://schemas.openxmlformats.org/officeDocument/2006/relationships/hyperlink" Target="https://www.linkedin.com/in/sarah-farina-516bb419" TargetMode="External"/><Relationship Id="rId873" Type="http://schemas.openxmlformats.org/officeDocument/2006/relationships/hyperlink" Target="https://www.linkedin.com/in/sam-de-brabander-857291142" TargetMode="External"/><Relationship Id="rId1220" Type="http://schemas.openxmlformats.org/officeDocument/2006/relationships/hyperlink" Target="https://www.instagram.com/ruisfestival/?hl=en" TargetMode="External"/><Relationship Id="rId872" Type="http://schemas.openxmlformats.org/officeDocument/2006/relationships/hyperlink" Target="https://www.instagram.com/hideandseekfestival/" TargetMode="External"/><Relationship Id="rId1221" Type="http://schemas.openxmlformats.org/officeDocument/2006/relationships/hyperlink" Target="https://www.instagram.com/sacred_ground_festival/" TargetMode="External"/><Relationship Id="rId871" Type="http://schemas.openxmlformats.org/officeDocument/2006/relationships/hyperlink" Target="https://www.hideandseekfestival.co.uk/" TargetMode="External"/><Relationship Id="rId1222" Type="http://schemas.openxmlformats.org/officeDocument/2006/relationships/hyperlink" Target="https://www.instagram.com/smsfestival/?hl=en-gb" TargetMode="External"/><Relationship Id="rId870" Type="http://schemas.openxmlformats.org/officeDocument/2006/relationships/hyperlink" Target="https://www.instagram.com/bushwickprods/" TargetMode="External"/><Relationship Id="rId1223" Type="http://schemas.openxmlformats.org/officeDocument/2006/relationships/hyperlink" Target="https://www.instagram.com/strpeindhoven/?hl=en" TargetMode="External"/><Relationship Id="rId1653" Type="http://schemas.openxmlformats.org/officeDocument/2006/relationships/hyperlink" Target="https://www.instagram.com/fleetmacwood" TargetMode="External"/><Relationship Id="rId1654" Type="http://schemas.openxmlformats.org/officeDocument/2006/relationships/hyperlink" Target="https://www.instagram.com/aylisf/" TargetMode="External"/><Relationship Id="rId1655" Type="http://schemas.openxmlformats.org/officeDocument/2006/relationships/hyperlink" Target="https://www.instagram.com/focusoc" TargetMode="External"/><Relationship Id="rId1656" Type="http://schemas.openxmlformats.org/officeDocument/2006/relationships/hyperlink" Target="https://www.instagram.com/friendsoffriendsmusic" TargetMode="External"/><Relationship Id="rId1657" Type="http://schemas.openxmlformats.org/officeDocument/2006/relationships/hyperlink" Target="https://www.instagram.com/incognito_la" TargetMode="External"/><Relationship Id="rId1658" Type="http://schemas.openxmlformats.org/officeDocument/2006/relationships/hyperlink" Target="https://www.instagram.com/interdimensionaltransmissions" TargetMode="External"/><Relationship Id="rId1659" Type="http://schemas.openxmlformats.org/officeDocument/2006/relationships/hyperlink" Target="http://divingstation.fm" TargetMode="External"/><Relationship Id="rId829" Type="http://schemas.openxmlformats.org/officeDocument/2006/relationships/hyperlink" Target="https://www.instagram.com/contactgoa" TargetMode="External"/><Relationship Id="rId828" Type="http://schemas.openxmlformats.org/officeDocument/2006/relationships/hyperlink" Target="https://www.linkedin.com/in/prashant-poojary" TargetMode="External"/><Relationship Id="rId827" Type="http://schemas.openxmlformats.org/officeDocument/2006/relationships/hyperlink" Target="https://www.instagram.com/contactgoa" TargetMode="External"/><Relationship Id="rId822" Type="http://schemas.openxmlformats.org/officeDocument/2006/relationships/hyperlink" Target="https://www.linkedin.com/in/pierregaudelet" TargetMode="External"/><Relationship Id="rId821" Type="http://schemas.openxmlformats.org/officeDocument/2006/relationships/hyperlink" Target="https://www.instagram.com/codatoronto" TargetMode="External"/><Relationship Id="rId820" Type="http://schemas.openxmlformats.org/officeDocument/2006/relationships/hyperlink" Target="https://www.linkedin.com/in/philip-k-2b62a416" TargetMode="External"/><Relationship Id="rId826" Type="http://schemas.openxmlformats.org/officeDocument/2006/relationships/hyperlink" Target="https://www.linkedin.com/in/prashant-poojary" TargetMode="External"/><Relationship Id="rId825" Type="http://schemas.openxmlformats.org/officeDocument/2006/relationships/hyperlink" Target="https://www.instagram.com/lesucrelyon/" TargetMode="External"/><Relationship Id="rId824" Type="http://schemas.openxmlformats.org/officeDocument/2006/relationships/hyperlink" Target="https://www.linkedin.com/in/pierremarieoullion/" TargetMode="External"/><Relationship Id="rId823" Type="http://schemas.openxmlformats.org/officeDocument/2006/relationships/hyperlink" Target="https://www.instagram.com/fusebrussels" TargetMode="External"/><Relationship Id="rId1650" Type="http://schemas.openxmlformats.org/officeDocument/2006/relationships/hyperlink" Target="https://ra.co/promoters/146595" TargetMode="External"/><Relationship Id="rId1651" Type="http://schemas.openxmlformats.org/officeDocument/2006/relationships/hyperlink" Target="https://www.instagram.com/aphoticnyc" TargetMode="External"/><Relationship Id="rId1652" Type="http://schemas.openxmlformats.org/officeDocument/2006/relationships/hyperlink" Target="https://www.instagram.com/bodyandsoulnyc/?hl=en" TargetMode="External"/><Relationship Id="rId1642" Type="http://schemas.openxmlformats.org/officeDocument/2006/relationships/hyperlink" Target="https://www.b2s.nl/en/events/decibel/decibel-outdoor-2025/" TargetMode="External"/><Relationship Id="rId1643" Type="http://schemas.openxmlformats.org/officeDocument/2006/relationships/hyperlink" Target="https://www.instagram.com/decibelopenair/" TargetMode="External"/><Relationship Id="rId1644" Type="http://schemas.openxmlformats.org/officeDocument/2006/relationships/hyperlink" Target="https://www.instagram.com/lebainnyc/" TargetMode="External"/><Relationship Id="rId1645" Type="http://schemas.openxmlformats.org/officeDocument/2006/relationships/hyperlink" Target="https://www.instagram.com/miamineversleeps/" TargetMode="External"/><Relationship Id="rId1646" Type="http://schemas.openxmlformats.org/officeDocument/2006/relationships/hyperlink" Target="https://www.instagram.com/donotsit/" TargetMode="External"/><Relationship Id="rId1647" Type="http://schemas.openxmlformats.org/officeDocument/2006/relationships/hyperlink" Target="https://www.instagram.com/lights_down_low/" TargetMode="External"/><Relationship Id="rId1648" Type="http://schemas.openxmlformats.org/officeDocument/2006/relationships/hyperlink" Target="https://www.instagram.com/bambistoronto/" TargetMode="External"/><Relationship Id="rId1649" Type="http://schemas.openxmlformats.org/officeDocument/2006/relationships/hyperlink" Target="https://www.instagram.com/harlot_sf" TargetMode="External"/><Relationship Id="rId819" Type="http://schemas.openxmlformats.org/officeDocument/2006/relationships/hyperlink" Target="https://instagram.com/audioobscura" TargetMode="External"/><Relationship Id="rId818" Type="http://schemas.openxmlformats.org/officeDocument/2006/relationships/hyperlink" Target="mailto:peter@audio-obscura.com" TargetMode="External"/><Relationship Id="rId817" Type="http://schemas.openxmlformats.org/officeDocument/2006/relationships/hyperlink" Target="https://www.linkedin.com/in/peter-smidt-2a736a13" TargetMode="External"/><Relationship Id="rId816" Type="http://schemas.openxmlformats.org/officeDocument/2006/relationships/hyperlink" Target="https://instagram.com/zerogravitydubai" TargetMode="External"/><Relationship Id="rId811" Type="http://schemas.openxmlformats.org/officeDocument/2006/relationships/hyperlink" Target="https://www.linkedin.com/in/petejordanuk/" TargetMode="External"/><Relationship Id="rId810" Type="http://schemas.openxmlformats.org/officeDocument/2006/relationships/hyperlink" Target="https://www.instagram.com/macadamclub" TargetMode="External"/><Relationship Id="rId815" Type="http://schemas.openxmlformats.org/officeDocument/2006/relationships/hyperlink" Target="https://www.linkedin.com/in/peter-skudutis-37948255/" TargetMode="External"/><Relationship Id="rId814" Type="http://schemas.openxmlformats.org/officeDocument/2006/relationships/hyperlink" Target="https://www.instagram.com/corvinclub" TargetMode="External"/><Relationship Id="rId813" Type="http://schemas.openxmlformats.org/officeDocument/2006/relationships/hyperlink" Target="https://www.linkedin.com/in/peter-fodor-budapest" TargetMode="External"/><Relationship Id="rId812" Type="http://schemas.openxmlformats.org/officeDocument/2006/relationships/hyperlink" Target="mailto:paul.shurey@tribalgathering.co.uk" TargetMode="External"/><Relationship Id="rId1640" Type="http://schemas.openxmlformats.org/officeDocument/2006/relationships/hyperlink" Target="https://ondalinda.com/" TargetMode="External"/><Relationship Id="rId1641" Type="http://schemas.openxmlformats.org/officeDocument/2006/relationships/hyperlink" Target="https://www.instagram.com/ondalinda_/?hl=en" TargetMode="External"/><Relationship Id="rId1675" Type="http://schemas.openxmlformats.org/officeDocument/2006/relationships/hyperlink" Target="mailto:tom@allnightflightrecords.com" TargetMode="External"/><Relationship Id="rId1676" Type="http://schemas.openxmlformats.org/officeDocument/2006/relationships/hyperlink" Target="mailto:jan@worldwidewarsaw.com" TargetMode="External"/><Relationship Id="rId1677" Type="http://schemas.openxmlformats.org/officeDocument/2006/relationships/hyperlink" Target="https://instagram.com/worldwidewarsaw" TargetMode="External"/><Relationship Id="rId1678" Type="http://schemas.openxmlformats.org/officeDocument/2006/relationships/hyperlink" Target="https://www.instagram.com/inkbarauckland" TargetMode="External"/><Relationship Id="rId1679" Type="http://schemas.openxmlformats.org/officeDocument/2006/relationships/hyperlink" Target="https://www.instagram.com/tresorberlin/?hl=en" TargetMode="External"/><Relationship Id="rId849" Type="http://schemas.openxmlformats.org/officeDocument/2006/relationships/hyperlink" Target="https://instagram.com/artaphine" TargetMode="External"/><Relationship Id="rId844" Type="http://schemas.openxmlformats.org/officeDocument/2006/relationships/hyperlink" Target="https://www.linkedin.com/in/richard-marshall-35677249/" TargetMode="External"/><Relationship Id="rId843" Type="http://schemas.openxmlformats.org/officeDocument/2006/relationships/hyperlink" Target="https://instagram.com/wearebabel" TargetMode="External"/><Relationship Id="rId842" Type="http://schemas.openxmlformats.org/officeDocument/2006/relationships/hyperlink" Target="mailto:info@wearebabel.com" TargetMode="External"/><Relationship Id="rId841" Type="http://schemas.openxmlformats.org/officeDocument/2006/relationships/hyperlink" Target="https://www.linkedin.com/in/ricardo-garcia-nyc" TargetMode="External"/><Relationship Id="rId848" Type="http://schemas.openxmlformats.org/officeDocument/2006/relationships/hyperlink" Target="mailto:robert@artaphine.com" TargetMode="External"/><Relationship Id="rId847" Type="http://schemas.openxmlformats.org/officeDocument/2006/relationships/hyperlink" Target="https://www.linkedin.com/in/robert-vosmeijer" TargetMode="External"/><Relationship Id="rId846" Type="http://schemas.openxmlformats.org/officeDocument/2006/relationships/hyperlink" Target="https://ra.co/promoters/2593" TargetMode="External"/><Relationship Id="rId845" Type="http://schemas.openxmlformats.org/officeDocument/2006/relationships/hyperlink" Target="https://www.instagram.com/kalafestival/" TargetMode="External"/><Relationship Id="rId1670" Type="http://schemas.openxmlformats.org/officeDocument/2006/relationships/hyperlink" Target="https://www.instagram.com/triipfestival/" TargetMode="External"/><Relationship Id="rId840" Type="http://schemas.openxmlformats.org/officeDocument/2006/relationships/hyperlink" Target="https://www.instagram.com/dedgeclub" TargetMode="External"/><Relationship Id="rId1671" Type="http://schemas.openxmlformats.org/officeDocument/2006/relationships/hyperlink" Target="https://www.instagram.com/artefact_paris" TargetMode="External"/><Relationship Id="rId1672" Type="http://schemas.openxmlformats.org/officeDocument/2006/relationships/hyperlink" Target="https://ra.co/dj/slamcityjams" TargetMode="External"/><Relationship Id="rId1673" Type="http://schemas.openxmlformats.org/officeDocument/2006/relationships/hyperlink" Target="https://ra.co/dj/oath" TargetMode="External"/><Relationship Id="rId1674" Type="http://schemas.openxmlformats.org/officeDocument/2006/relationships/hyperlink" Target="https://ra.co/dj/spaghetticlub" TargetMode="External"/><Relationship Id="rId1664" Type="http://schemas.openxmlformats.org/officeDocument/2006/relationships/hyperlink" Target="https://ra.co/dj/crossbreed" TargetMode="External"/><Relationship Id="rId1665" Type="http://schemas.openxmlformats.org/officeDocument/2006/relationships/hyperlink" Target="https://ra.co/dj/dialogue" TargetMode="External"/><Relationship Id="rId1666" Type="http://schemas.openxmlformats.org/officeDocument/2006/relationships/hyperlink" Target="https://ra.co/dj/ekman" TargetMode="External"/><Relationship Id="rId1667" Type="http://schemas.openxmlformats.org/officeDocument/2006/relationships/hyperlink" Target="https://ra.co/dj/kocho" TargetMode="External"/><Relationship Id="rId1668" Type="http://schemas.openxmlformats.org/officeDocument/2006/relationships/hyperlink" Target="https://www.instagram.com/theskiweek/?locale=en_gb&amp;hl=en" TargetMode="External"/><Relationship Id="rId1669" Type="http://schemas.openxmlformats.org/officeDocument/2006/relationships/hyperlink" Target="https://www.instagram.com/triipfestival/" TargetMode="External"/><Relationship Id="rId839" Type="http://schemas.openxmlformats.org/officeDocument/2006/relationships/hyperlink" Target="https://www.linkedin.com/in/renato-ratier-2261a615a" TargetMode="External"/><Relationship Id="rId838" Type="http://schemas.openxmlformats.org/officeDocument/2006/relationships/hyperlink" Target="https://www.instagram.com/dedgeclub" TargetMode="External"/><Relationship Id="rId833" Type="http://schemas.openxmlformats.org/officeDocument/2006/relationships/hyperlink" Target="https://www.linkedin.com/in/rafi-akhunzada-40696a190/" TargetMode="External"/><Relationship Id="rId832" Type="http://schemas.openxmlformats.org/officeDocument/2006/relationships/hyperlink" Target="https://www.instagram.com/clubdomina" TargetMode="External"/><Relationship Id="rId831" Type="http://schemas.openxmlformats.org/officeDocument/2006/relationships/hyperlink" Target="https://www.linkedin.com/in/rafael-mendes-142b15192" TargetMode="External"/><Relationship Id="rId830" Type="http://schemas.openxmlformats.org/officeDocument/2006/relationships/hyperlink" Target="https://ra.co/promoters/59354" TargetMode="External"/><Relationship Id="rId837" Type="http://schemas.openxmlformats.org/officeDocument/2006/relationships/hyperlink" Target="https://www.linkedin.com/in/renato-ratier-2261a615a" TargetMode="External"/><Relationship Id="rId836" Type="http://schemas.openxmlformats.org/officeDocument/2006/relationships/hyperlink" Target="https://www.linkedin.com/in/rastko-andri%C4%87-63412125/?originalSubdomain=rs" TargetMode="External"/><Relationship Id="rId835" Type="http://schemas.openxmlformats.org/officeDocument/2006/relationships/hyperlink" Target="https://www.exitfest.org/en" TargetMode="External"/><Relationship Id="rId834" Type="http://schemas.openxmlformats.org/officeDocument/2006/relationships/hyperlink" Target="https://www.linkedin.com/in/ramihaykal/" TargetMode="External"/><Relationship Id="rId1660" Type="http://schemas.openxmlformats.org/officeDocument/2006/relationships/hyperlink" Target="https://www.instagram.com/audiosf" TargetMode="External"/><Relationship Id="rId1661" Type="http://schemas.openxmlformats.org/officeDocument/2006/relationships/hyperlink" Target="https://ra.co/dj/bellasarris" TargetMode="External"/><Relationship Id="rId1662" Type="http://schemas.openxmlformats.org/officeDocument/2006/relationships/hyperlink" Target="https://ra.co/dj/club.record" TargetMode="External"/><Relationship Id="rId1663" Type="http://schemas.openxmlformats.org/officeDocument/2006/relationships/hyperlink" Target="https://ra.co/dj/clubyeke" TargetMode="External"/><Relationship Id="rId2148" Type="http://schemas.openxmlformats.org/officeDocument/2006/relationships/hyperlink" Target="https://instagram.com/balancefm" TargetMode="External"/><Relationship Id="rId2149" Type="http://schemas.openxmlformats.org/officeDocument/2006/relationships/hyperlink" Target="mailto:ankali@anka.li" TargetMode="External"/><Relationship Id="rId469" Type="http://schemas.openxmlformats.org/officeDocument/2006/relationships/hyperlink" Target="https://www.linkedin.com/in/erica-freshman-aa4067a8/" TargetMode="External"/><Relationship Id="rId468" Type="http://schemas.openxmlformats.org/officeDocument/2006/relationships/hyperlink" Target="https://www.linkedin.com/in/eoinsmyth/" TargetMode="External"/><Relationship Id="rId467" Type="http://schemas.openxmlformats.org/officeDocument/2006/relationships/hyperlink" Target="https://www.instagram.com/foundfestival" TargetMode="External"/><Relationship Id="rId1290" Type="http://schemas.openxmlformats.org/officeDocument/2006/relationships/hyperlink" Target="https://www.instagram.com/luxorlive/" TargetMode="External"/><Relationship Id="rId1291" Type="http://schemas.openxmlformats.org/officeDocument/2006/relationships/hyperlink" Target="https://www.instagram.com/lvptn/?hl=en" TargetMode="External"/><Relationship Id="rId1292" Type="http://schemas.openxmlformats.org/officeDocument/2006/relationships/hyperlink" Target="https://www.instagram.com/maschine_music/" TargetMode="External"/><Relationship Id="rId462" Type="http://schemas.openxmlformats.org/officeDocument/2006/relationships/hyperlink" Target="mailto:booking@away-berlin.de" TargetMode="External"/><Relationship Id="rId1293" Type="http://schemas.openxmlformats.org/officeDocument/2006/relationships/hyperlink" Target="https://www.instagram.com/gogbot/" TargetMode="External"/><Relationship Id="rId2140" Type="http://schemas.openxmlformats.org/officeDocument/2006/relationships/hyperlink" Target="https://instagram.com/basscouture" TargetMode="External"/><Relationship Id="rId461" Type="http://schemas.openxmlformats.org/officeDocument/2006/relationships/hyperlink" Target="https://www.linkedin.com/in/emmanuel-satie-49232110a" TargetMode="External"/><Relationship Id="rId1294" Type="http://schemas.openxmlformats.org/officeDocument/2006/relationships/hyperlink" Target="https://www.instagram.com/magnacarta_music/?hl=en" TargetMode="External"/><Relationship Id="rId2141" Type="http://schemas.openxmlformats.org/officeDocument/2006/relationships/hyperlink" Target="mailto:info@balance.hr" TargetMode="External"/><Relationship Id="rId460" Type="http://schemas.openxmlformats.org/officeDocument/2006/relationships/hyperlink" Target="https://www.instagram.com/klaproosamsterdam/" TargetMode="External"/><Relationship Id="rId1295" Type="http://schemas.openxmlformats.org/officeDocument/2006/relationships/hyperlink" Target="https://www.instagram.com/inmotionmusic/" TargetMode="External"/><Relationship Id="rId2142" Type="http://schemas.openxmlformats.org/officeDocument/2006/relationships/hyperlink" Target="https://instagram.com/balance_entertainment" TargetMode="External"/><Relationship Id="rId1296" Type="http://schemas.openxmlformats.org/officeDocument/2006/relationships/hyperlink" Target="https://www.instagram.com/junction___/" TargetMode="External"/><Relationship Id="rId2143" Type="http://schemas.openxmlformats.org/officeDocument/2006/relationships/hyperlink" Target="mailto:office@bt-venture.de" TargetMode="External"/><Relationship Id="rId466" Type="http://schemas.openxmlformats.org/officeDocument/2006/relationships/hyperlink" Target="https://www.linkedin.com/in/eniz-hilmi-71176b41/?originalSubdomain=uk" TargetMode="External"/><Relationship Id="rId1297" Type="http://schemas.openxmlformats.org/officeDocument/2006/relationships/hyperlink" Target="https://www.instagram.com/kataklismarecords/" TargetMode="External"/><Relationship Id="rId2144" Type="http://schemas.openxmlformats.org/officeDocument/2006/relationships/hyperlink" Target="https://instagram.com/btventure.ug" TargetMode="External"/><Relationship Id="rId465" Type="http://schemas.openxmlformats.org/officeDocument/2006/relationships/hyperlink" Target="https://www.linkedin.com/in/emmett-costello-84aa4ba4/?originalSubdomain=uk" TargetMode="External"/><Relationship Id="rId1298" Type="http://schemas.openxmlformats.org/officeDocument/2006/relationships/hyperlink" Target="https://www.instagram.com/lizerecords/" TargetMode="External"/><Relationship Id="rId2145" Type="http://schemas.openxmlformats.org/officeDocument/2006/relationships/hyperlink" Target="mailto:info@awkwardlysocial.co" TargetMode="External"/><Relationship Id="rId464" Type="http://schemas.openxmlformats.org/officeDocument/2006/relationships/hyperlink" Target="https://ra.co/promoters/50895" TargetMode="External"/><Relationship Id="rId1299" Type="http://schemas.openxmlformats.org/officeDocument/2006/relationships/hyperlink" Target="https://www.instagram.com/laclap.paris/" TargetMode="External"/><Relationship Id="rId2146" Type="http://schemas.openxmlformats.org/officeDocument/2006/relationships/hyperlink" Target="https://instagram.com/awkwardlysocial" TargetMode="External"/><Relationship Id="rId463" Type="http://schemas.openxmlformats.org/officeDocument/2006/relationships/hyperlink" Target="https://instagram.com/away_berlin" TargetMode="External"/><Relationship Id="rId2147" Type="http://schemas.openxmlformats.org/officeDocument/2006/relationships/hyperlink" Target="mailto:balancefm@gmail.com" TargetMode="External"/><Relationship Id="rId2137" Type="http://schemas.openxmlformats.org/officeDocument/2006/relationships/hyperlink" Target="mailto:info@baldoriaevents.com" TargetMode="External"/><Relationship Id="rId2138" Type="http://schemas.openxmlformats.org/officeDocument/2006/relationships/hyperlink" Target="https://instagram.com/baldoriaevents" TargetMode="External"/><Relationship Id="rId2139" Type="http://schemas.openxmlformats.org/officeDocument/2006/relationships/hyperlink" Target="mailto:info@basscouture.cz" TargetMode="External"/><Relationship Id="rId459" Type="http://schemas.openxmlformats.org/officeDocument/2006/relationships/hyperlink" Target="https://www.linkedin.com/in/emmadejonge/" TargetMode="External"/><Relationship Id="rId458" Type="http://schemas.openxmlformats.org/officeDocument/2006/relationships/hyperlink" Target="https://www.instagram.com/rainbowserpentfestival" TargetMode="External"/><Relationship Id="rId457" Type="http://schemas.openxmlformats.org/officeDocument/2006/relationships/hyperlink" Target="https://www.instagram.com/nefertitiofficial" TargetMode="External"/><Relationship Id="rId456" Type="http://schemas.openxmlformats.org/officeDocument/2006/relationships/hyperlink" Target="https://www.linkedin.com/in/emma-hakansson" TargetMode="External"/><Relationship Id="rId1280" Type="http://schemas.openxmlformats.org/officeDocument/2006/relationships/hyperlink" Target="https://www.instagram.com/clubsodacph/" TargetMode="External"/><Relationship Id="rId1281" Type="http://schemas.openxmlformats.org/officeDocument/2006/relationships/hyperlink" Target="https://www.instagram.com/baldoria_events/" TargetMode="External"/><Relationship Id="rId451" Type="http://schemas.openxmlformats.org/officeDocument/2006/relationships/hyperlink" Target="https://www.linkedin.com/in/ellis-reilly-coles-1a35b394/?originalSubdomain=uk" TargetMode="External"/><Relationship Id="rId1282" Type="http://schemas.openxmlformats.org/officeDocument/2006/relationships/hyperlink" Target="https://www.instagram.com/electricdeluxerecorders/reels/?locale=en_US%2Cen_US&amp;hl=ar" TargetMode="External"/><Relationship Id="rId450" Type="http://schemas.openxmlformats.org/officeDocument/2006/relationships/hyperlink" Target="https://www.linkedin.com/in/eliot-caraly/" TargetMode="External"/><Relationship Id="rId1283" Type="http://schemas.openxmlformats.org/officeDocument/2006/relationships/hyperlink" Target="https://www.instagram.com/exitclubitalia/" TargetMode="External"/><Relationship Id="rId2130" Type="http://schemas.openxmlformats.org/officeDocument/2006/relationships/hyperlink" Target="https://instagram.com/basicmovement_berlin" TargetMode="External"/><Relationship Id="rId1284" Type="http://schemas.openxmlformats.org/officeDocument/2006/relationships/hyperlink" Target="https://www.instagram.com/_grundton_/" TargetMode="External"/><Relationship Id="rId2131" Type="http://schemas.openxmlformats.org/officeDocument/2006/relationships/hyperlink" Target="mailto:basilcollectiveuk@gmail.com" TargetMode="External"/><Relationship Id="rId1285" Type="http://schemas.openxmlformats.org/officeDocument/2006/relationships/hyperlink" Target="https://www.instagram.com/hinterhof_ch/" TargetMode="External"/><Relationship Id="rId2132" Type="http://schemas.openxmlformats.org/officeDocument/2006/relationships/hyperlink" Target="https://instagram.com/basilcollective" TargetMode="External"/><Relationship Id="rId455" Type="http://schemas.openxmlformats.org/officeDocument/2006/relationships/hyperlink" Target="https://www.instagram.com/commonpeopleso/?hl=en-gb" TargetMode="External"/><Relationship Id="rId1286" Type="http://schemas.openxmlformats.org/officeDocument/2006/relationships/hyperlink" Target="https://www.instagram.com/hypercolourrecords/" TargetMode="External"/><Relationship Id="rId2133" Type="http://schemas.openxmlformats.org/officeDocument/2006/relationships/hyperlink" Target="mailto:booking@b-low.de" TargetMode="External"/><Relationship Id="rId454" Type="http://schemas.openxmlformats.org/officeDocument/2006/relationships/hyperlink" Target="https://www.linkedin.com/in/emma-farrow-thomas-355784306/?originalSubdomain=uk" TargetMode="External"/><Relationship Id="rId1287" Type="http://schemas.openxmlformats.org/officeDocument/2006/relationships/hyperlink" Target="https://www.instagram.com/jackmode_agency/" TargetMode="External"/><Relationship Id="rId2134" Type="http://schemas.openxmlformats.org/officeDocument/2006/relationships/hyperlink" Target="https://instagram.com/b_low.events" TargetMode="External"/><Relationship Id="rId453" Type="http://schemas.openxmlformats.org/officeDocument/2006/relationships/hyperlink" Target="https://www.instagram.com/the_home_bcn/?hl=en" TargetMode="External"/><Relationship Id="rId1288" Type="http://schemas.openxmlformats.org/officeDocument/2006/relationships/hyperlink" Target="http://www.instagram.com/koffain" TargetMode="External"/><Relationship Id="rId2135" Type="http://schemas.openxmlformats.org/officeDocument/2006/relationships/hyperlink" Target="mailto:contact@backinlive.fr" TargetMode="External"/><Relationship Id="rId452" Type="http://schemas.openxmlformats.org/officeDocument/2006/relationships/hyperlink" Target="https://www.linkedin.com/in/emanuelavirago/" TargetMode="External"/><Relationship Id="rId1289" Type="http://schemas.openxmlformats.org/officeDocument/2006/relationships/hyperlink" Target="https://www.instagram.com/linkesoto" TargetMode="External"/><Relationship Id="rId2136" Type="http://schemas.openxmlformats.org/officeDocument/2006/relationships/hyperlink" Target="https://instagram.com/backinlive" TargetMode="External"/><Relationship Id="rId491" Type="http://schemas.openxmlformats.org/officeDocument/2006/relationships/hyperlink" Target="mailto:fiona@gmn.co.uk" TargetMode="External"/><Relationship Id="rId490" Type="http://schemas.openxmlformats.org/officeDocument/2006/relationships/hyperlink" Target="https://www.linkedin.com/in/fiona-stewart-9489553/?originalSubdomain=uk" TargetMode="External"/><Relationship Id="rId489" Type="http://schemas.openxmlformats.org/officeDocument/2006/relationships/hyperlink" Target="https://www.instagram.com/candelariaclub" TargetMode="External"/><Relationship Id="rId2160" Type="http://schemas.openxmlformats.org/officeDocument/2006/relationships/hyperlink" Target="mailto:info@audiotheque.ch" TargetMode="External"/><Relationship Id="rId2161" Type="http://schemas.openxmlformats.org/officeDocument/2006/relationships/hyperlink" Target="https://instagram.com/audiotheque.ch" TargetMode="External"/><Relationship Id="rId484" Type="http://schemas.openxmlformats.org/officeDocument/2006/relationships/hyperlink" Target="https://www.instagram.com/kulturraumleipzig" TargetMode="External"/><Relationship Id="rId2162" Type="http://schemas.openxmlformats.org/officeDocument/2006/relationships/hyperlink" Target="mailto:info@jaegeroslo.no" TargetMode="External"/><Relationship Id="rId483" Type="http://schemas.openxmlformats.org/officeDocument/2006/relationships/hyperlink" Target="https://www.linkedin.com/in/fabian-ruck" TargetMode="External"/><Relationship Id="rId2163" Type="http://schemas.openxmlformats.org/officeDocument/2006/relationships/hyperlink" Target="mailto:info@picklefactory.co" TargetMode="External"/><Relationship Id="rId482" Type="http://schemas.openxmlformats.org/officeDocument/2006/relationships/hyperlink" Target="https://www.linkedin.com/in/fabian-bala-5726a92b3/?originalSubdomain=uk" TargetMode="External"/><Relationship Id="rId2164" Type="http://schemas.openxmlformats.org/officeDocument/2006/relationships/hyperlink" Target="mailto:info@studio-amore.de" TargetMode="External"/><Relationship Id="rId481" Type="http://schemas.openxmlformats.org/officeDocument/2006/relationships/hyperlink" Target="https://ra.co/promoters/2593" TargetMode="External"/><Relationship Id="rId2165" Type="http://schemas.openxmlformats.org/officeDocument/2006/relationships/hyperlink" Target="https://ra.co/clubs/13730" TargetMode="External"/><Relationship Id="rId488" Type="http://schemas.openxmlformats.org/officeDocument/2006/relationships/hyperlink" Target="https://www.linkedin.com/in/felipe-torres-bogota" TargetMode="External"/><Relationship Id="rId2166" Type="http://schemas.openxmlformats.org/officeDocument/2006/relationships/hyperlink" Target="https://www.instagram.com/clubbasis/" TargetMode="External"/><Relationship Id="rId487" Type="http://schemas.openxmlformats.org/officeDocument/2006/relationships/hyperlink" Target="https://instagram.com/axeonwaxrecords" TargetMode="External"/><Relationship Id="rId2167" Type="http://schemas.openxmlformats.org/officeDocument/2006/relationships/hyperlink" Target="https://www.instagram.com/gianpulamalta" TargetMode="External"/><Relationship Id="rId486" Type="http://schemas.openxmlformats.org/officeDocument/2006/relationships/hyperlink" Target="mailto:axeonwax@gmail.com" TargetMode="External"/><Relationship Id="rId2168" Type="http://schemas.openxmlformats.org/officeDocument/2006/relationships/hyperlink" Target="mailto:monika@lizdas.club" TargetMode="External"/><Relationship Id="rId485" Type="http://schemas.openxmlformats.org/officeDocument/2006/relationships/hyperlink" Target="https://www.linkedin.com/in/fedelng" TargetMode="External"/><Relationship Id="rId2169" Type="http://schemas.openxmlformats.org/officeDocument/2006/relationships/hyperlink" Target="https://www.instagram.com/kuudeslinja" TargetMode="External"/><Relationship Id="rId2159" Type="http://schemas.openxmlformats.org/officeDocument/2006/relationships/hyperlink" Target="mailto:contact@clubost.de" TargetMode="External"/><Relationship Id="rId480" Type="http://schemas.openxmlformats.org/officeDocument/2006/relationships/hyperlink" Target="https://www.instagram.com/discodolly020/?hl=en" TargetMode="External"/><Relationship Id="rId479" Type="http://schemas.openxmlformats.org/officeDocument/2006/relationships/hyperlink" Target="https://www.linkedin.com/in/evers/" TargetMode="External"/><Relationship Id="rId478" Type="http://schemas.openxmlformats.org/officeDocument/2006/relationships/hyperlink" Target="https://www.clockenflap.com/" TargetMode="External"/><Relationship Id="rId2150" Type="http://schemas.openxmlformats.org/officeDocument/2006/relationships/hyperlink" Target="https://instagram.com/ankali_club" TargetMode="External"/><Relationship Id="rId473" Type="http://schemas.openxmlformats.org/officeDocument/2006/relationships/hyperlink" Target="https://www.linkedin.com/in/erion-hoxha" TargetMode="External"/><Relationship Id="rId2151" Type="http://schemas.openxmlformats.org/officeDocument/2006/relationships/hyperlink" Target="https://instagram.com/arenaclubberlin" TargetMode="External"/><Relationship Id="rId472" Type="http://schemas.openxmlformats.org/officeDocument/2006/relationships/hyperlink" Target="https://www.instagram.com/ketaloco/" TargetMode="External"/><Relationship Id="rId2152" Type="http://schemas.openxmlformats.org/officeDocument/2006/relationships/hyperlink" Target="https://instagram.com/antrakt.club" TargetMode="External"/><Relationship Id="rId471" Type="http://schemas.openxmlformats.org/officeDocument/2006/relationships/hyperlink" Target="https://www.linkedin.com/in/erik-berry-861057107/" TargetMode="External"/><Relationship Id="rId2153" Type="http://schemas.openxmlformats.org/officeDocument/2006/relationships/hyperlink" Target="mailto:info@thewarehouseproject.com" TargetMode="External"/><Relationship Id="rId470" Type="http://schemas.openxmlformats.org/officeDocument/2006/relationships/hyperlink" Target="https://www.instagram.com/iiipoints/?hl=en" TargetMode="External"/><Relationship Id="rId2154" Type="http://schemas.openxmlformats.org/officeDocument/2006/relationships/hyperlink" Target="mailto:atak@atak.nl" TargetMode="External"/><Relationship Id="rId477" Type="http://schemas.openxmlformats.org/officeDocument/2006/relationships/hyperlink" Target="https://www.clockenflap.com/" TargetMode="External"/><Relationship Id="rId2155" Type="http://schemas.openxmlformats.org/officeDocument/2006/relationships/hyperlink" Target="https://instagram.com/atak_events" TargetMode="External"/><Relationship Id="rId476" Type="http://schemas.openxmlformats.org/officeDocument/2006/relationships/hyperlink" Target="https://www.instagram.com/szigetofficial/" TargetMode="External"/><Relationship Id="rId2156" Type="http://schemas.openxmlformats.org/officeDocument/2006/relationships/hyperlink" Target="mailto:boxoffice@theglasshouseicm.org" TargetMode="External"/><Relationship Id="rId475" Type="http://schemas.openxmlformats.org/officeDocument/2006/relationships/hyperlink" Target="https://www.linkedin.com/in/ettore-folliero-45330727/" TargetMode="External"/><Relationship Id="rId2157" Type="http://schemas.openxmlformats.org/officeDocument/2006/relationships/hyperlink" Target="mailto:club@artheater.de" TargetMode="External"/><Relationship Id="rId474" Type="http://schemas.openxmlformats.org/officeDocument/2006/relationships/hyperlink" Target="https://www.instagram.com/dekadenzclub" TargetMode="External"/><Relationship Id="rId2158" Type="http://schemas.openxmlformats.org/officeDocument/2006/relationships/hyperlink" Target="https://instagram.com/artheater_koeln" TargetMode="External"/><Relationship Id="rId1257" Type="http://schemas.openxmlformats.org/officeDocument/2006/relationships/hyperlink" Target="https://www.instagram.com/looselipsevents/" TargetMode="External"/><Relationship Id="rId2104" Type="http://schemas.openxmlformats.org/officeDocument/2006/relationships/hyperlink" Target="https://www.instagram.com/the.tripping/" TargetMode="External"/><Relationship Id="rId1258" Type="http://schemas.openxmlformats.org/officeDocument/2006/relationships/hyperlink" Target="https://www.instagram.com/lostinamoment_official/" TargetMode="External"/><Relationship Id="rId2105" Type="http://schemas.openxmlformats.org/officeDocument/2006/relationships/hyperlink" Target="https://www.forbiddenfruit.ie/" TargetMode="External"/><Relationship Id="rId1259" Type="http://schemas.openxmlformats.org/officeDocument/2006/relationships/hyperlink" Target="https://www.instagram.com/demain.kollectiv/" TargetMode="External"/><Relationship Id="rId2106" Type="http://schemas.openxmlformats.org/officeDocument/2006/relationships/hyperlink" Target="https://ra.co/promoters/50895" TargetMode="External"/><Relationship Id="rId2107" Type="http://schemas.openxmlformats.org/officeDocument/2006/relationships/hyperlink" Target="https://www.instagram.com/tunes_in_the_dunes/?hl=en" TargetMode="External"/><Relationship Id="rId2108" Type="http://schemas.openxmlformats.org/officeDocument/2006/relationships/hyperlink" Target="https://www.instagram.com/kalunabeachclub/" TargetMode="External"/><Relationship Id="rId2109" Type="http://schemas.openxmlformats.org/officeDocument/2006/relationships/hyperlink" Target="https://www.instagram.com/geckobeachclub/" TargetMode="External"/><Relationship Id="rId426" Type="http://schemas.openxmlformats.org/officeDocument/2006/relationships/hyperlink" Target="https://www.linkedin.com/in/dom-donnelly-bb158528/?originalSubdomain=uk" TargetMode="External"/><Relationship Id="rId425" Type="http://schemas.openxmlformats.org/officeDocument/2006/relationships/hyperlink" Target="https://instagram.com/atlasweekend" TargetMode="External"/><Relationship Id="rId424" Type="http://schemas.openxmlformats.org/officeDocument/2006/relationships/hyperlink" Target="mailto:admin@atlasweekend.com" TargetMode="External"/><Relationship Id="rId423" Type="http://schemas.openxmlformats.org/officeDocument/2006/relationships/hyperlink" Target="https://www.linkedin.com/in/dmitriy-sidorenko" TargetMode="External"/><Relationship Id="rId429" Type="http://schemas.openxmlformats.org/officeDocument/2006/relationships/hyperlink" Target="https://www.linkedin.com/in/dominic-cappello-2a181a42" TargetMode="External"/><Relationship Id="rId428" Type="http://schemas.openxmlformats.org/officeDocument/2006/relationships/hyperlink" Target="https://www.instagram.com/elysia_basel" TargetMode="External"/><Relationship Id="rId427" Type="http://schemas.openxmlformats.org/officeDocument/2006/relationships/hyperlink" Target="https://www.linkedin.com/in/domenico-ferrari-elysia" TargetMode="External"/><Relationship Id="rId1250" Type="http://schemas.openxmlformats.org/officeDocument/2006/relationships/hyperlink" Target="https://www.instagram.com/legalaelectronique/" TargetMode="External"/><Relationship Id="rId1251" Type="http://schemas.openxmlformats.org/officeDocument/2006/relationships/hyperlink" Target="https://www.instagram.com/alter.paname/" TargetMode="External"/><Relationship Id="rId1252" Type="http://schemas.openxmlformats.org/officeDocument/2006/relationships/hyperlink" Target="https://www.instagram.com/dement3drecords/?hl=en-gb" TargetMode="External"/><Relationship Id="rId422" Type="http://schemas.openxmlformats.org/officeDocument/2006/relationships/hyperlink" Target="https://www.instagram.com/grooveonthegrass.ksa/" TargetMode="External"/><Relationship Id="rId1253" Type="http://schemas.openxmlformats.org/officeDocument/2006/relationships/hyperlink" Target="https://www.instagram.com/haiku_paris/" TargetMode="External"/><Relationship Id="rId2100" Type="http://schemas.openxmlformats.org/officeDocument/2006/relationships/hyperlink" Target="https://www.instagram.com/thezooproject/?hl=en" TargetMode="External"/><Relationship Id="rId421" Type="http://schemas.openxmlformats.org/officeDocument/2006/relationships/hyperlink" Target="https://www.linkedin.com/in/dmarkov/?originalSubdomain=ae" TargetMode="External"/><Relationship Id="rId1254" Type="http://schemas.openxmlformats.org/officeDocument/2006/relationships/hyperlink" Target="https://www.instagram.com/horde.paris/?hl=en" TargetMode="External"/><Relationship Id="rId2101" Type="http://schemas.openxmlformats.org/officeDocument/2006/relationships/hyperlink" Target="https://www.instagram.com/extrema.be/" TargetMode="External"/><Relationship Id="rId420" Type="http://schemas.openxmlformats.org/officeDocument/2006/relationships/hyperlink" Target="https://ra.co/promoters/65064" TargetMode="External"/><Relationship Id="rId1255" Type="http://schemas.openxmlformats.org/officeDocument/2006/relationships/hyperlink" Target="http://www.instagram.com/latenightburners" TargetMode="External"/><Relationship Id="rId2102" Type="http://schemas.openxmlformats.org/officeDocument/2006/relationships/hyperlink" Target="https://www.instagram.com/soultownfestival/?hl=en" TargetMode="External"/><Relationship Id="rId1256" Type="http://schemas.openxmlformats.org/officeDocument/2006/relationships/hyperlink" Target="https://www.instagram.com/longevityfestival/" TargetMode="External"/><Relationship Id="rId2103" Type="http://schemas.openxmlformats.org/officeDocument/2006/relationships/hyperlink" Target="https://www.instagram.com/westerunie" TargetMode="External"/><Relationship Id="rId1246" Type="http://schemas.openxmlformats.org/officeDocument/2006/relationships/hyperlink" Target="https://www.instagram.com/kidslovewax/" TargetMode="External"/><Relationship Id="rId1247" Type="http://schemas.openxmlformats.org/officeDocument/2006/relationships/hyperlink" Target="https://www.instagram.com/braaf_records/" TargetMode="External"/><Relationship Id="rId1248" Type="http://schemas.openxmlformats.org/officeDocument/2006/relationships/hyperlink" Target="https://www.instagram.com/closer_milano/?hl=en" TargetMode="External"/><Relationship Id="rId1249" Type="http://schemas.openxmlformats.org/officeDocument/2006/relationships/hyperlink" Target="https://www.instagram.com/hors_sol/?hl=en" TargetMode="External"/><Relationship Id="rId415" Type="http://schemas.openxmlformats.org/officeDocument/2006/relationships/hyperlink" Target="https://www.redbull.com/gb-en/events/elita-festival" TargetMode="External"/><Relationship Id="rId899" Type="http://schemas.openxmlformats.org/officeDocument/2006/relationships/hyperlink" Target="https://www.instagram.com/morloxclub" TargetMode="External"/><Relationship Id="rId414" Type="http://schemas.openxmlformats.org/officeDocument/2006/relationships/hyperlink" Target="https://www.instagram.com/dolphinclubsofia" TargetMode="External"/><Relationship Id="rId898" Type="http://schemas.openxmlformats.org/officeDocument/2006/relationships/hyperlink" Target="https://www.linkedin.com/in/simone-keller" TargetMode="External"/><Relationship Id="rId413" Type="http://schemas.openxmlformats.org/officeDocument/2006/relationships/hyperlink" Target="https://www.linkedin.com/in/dimitar-ivanov-sofia" TargetMode="External"/><Relationship Id="rId897" Type="http://schemas.openxmlformats.org/officeDocument/2006/relationships/hyperlink" Target="https://www.instagram.com/blockclubtlv" TargetMode="External"/><Relationship Id="rId412" Type="http://schemas.openxmlformats.org/officeDocument/2006/relationships/hyperlink" Target="https://www.instagram.com/chinastraat" TargetMode="External"/><Relationship Id="rId896" Type="http://schemas.openxmlformats.org/officeDocument/2006/relationships/hyperlink" Target="https://www.linkedin.com/in/shiran-amram" TargetMode="External"/><Relationship Id="rId419" Type="http://schemas.openxmlformats.org/officeDocument/2006/relationships/hyperlink" Target="https://www.linkedin.com/in/dirk-de-ruyck-2a057273/?original_referer=https%3A%2F%2Fuk%2Esearch%2Eyahoo%2Ecom%2F&amp;originalSubdomain=be" TargetMode="External"/><Relationship Id="rId418" Type="http://schemas.openxmlformats.org/officeDocument/2006/relationships/hyperlink" Target="https://www.instagram.com/ca_vilardemouros/?hl=en" TargetMode="External"/><Relationship Id="rId417" Type="http://schemas.openxmlformats.org/officeDocument/2006/relationships/hyperlink" Target="https://www.instagram.com/elitamilano/?hl=en" TargetMode="External"/><Relationship Id="rId416" Type="http://schemas.openxmlformats.org/officeDocument/2006/relationships/hyperlink" Target="https://www.linkedin.com/in/dinolupelli/?originalSubdomain=it" TargetMode="External"/><Relationship Id="rId891" Type="http://schemas.openxmlformats.org/officeDocument/2006/relationships/hyperlink" Target="https://www.linkedin.com/in/sergey-makarov" TargetMode="External"/><Relationship Id="rId890" Type="http://schemas.openxmlformats.org/officeDocument/2006/relationships/hyperlink" Target="https://www.instagram.com/clubtunnelspb" TargetMode="External"/><Relationship Id="rId1240" Type="http://schemas.openxmlformats.org/officeDocument/2006/relationships/hyperlink" Target="https://instagram.com/arupamusic" TargetMode="External"/><Relationship Id="rId1241" Type="http://schemas.openxmlformats.org/officeDocument/2006/relationships/hyperlink" Target="mailto:astraofficecontact@gmail.com" TargetMode="External"/><Relationship Id="rId411" Type="http://schemas.openxmlformats.org/officeDocument/2006/relationships/hyperlink" Target="https://www.linkedin.com/in/dieter-de-groote" TargetMode="External"/><Relationship Id="rId895" Type="http://schemas.openxmlformats.org/officeDocument/2006/relationships/hyperlink" Target="https://www.instagram.com/viva_festival/?hl=en" TargetMode="External"/><Relationship Id="rId1242" Type="http://schemas.openxmlformats.org/officeDocument/2006/relationships/hyperlink" Target="https://instagram.com/astraspacetravel" TargetMode="External"/><Relationship Id="rId410" Type="http://schemas.openxmlformats.org/officeDocument/2006/relationships/hyperlink" Target="https://www.instagram.com/audiotulum" TargetMode="External"/><Relationship Id="rId894" Type="http://schemas.openxmlformats.org/officeDocument/2006/relationships/hyperlink" Target="https://www.instagram.com/clubtoclubfestival" TargetMode="External"/><Relationship Id="rId1243" Type="http://schemas.openxmlformats.org/officeDocument/2006/relationships/hyperlink" Target="https://www.instagram.com/audioldn/" TargetMode="External"/><Relationship Id="rId893" Type="http://schemas.openxmlformats.org/officeDocument/2006/relationships/hyperlink" Target="https://www.linkedin.com/in/sergio-ricciardone" TargetMode="External"/><Relationship Id="rId1244" Type="http://schemas.openxmlformats.org/officeDocument/2006/relationships/hyperlink" Target="https://instagram.com/astraspacetravel" TargetMode="External"/><Relationship Id="rId892" Type="http://schemas.openxmlformats.org/officeDocument/2006/relationships/hyperlink" Target="https://www.instagram.com/clubtunnelspb" TargetMode="External"/><Relationship Id="rId1245" Type="http://schemas.openxmlformats.org/officeDocument/2006/relationships/hyperlink" Target="https://www.instagram.com/bestworksbooking/" TargetMode="External"/><Relationship Id="rId1279" Type="http://schemas.openxmlformats.org/officeDocument/2006/relationships/hyperlink" Target="https://www.instagram.com/clfartcafe/?hl=en" TargetMode="External"/><Relationship Id="rId2126" Type="http://schemas.openxmlformats.org/officeDocument/2006/relationships/hyperlink" Target="https://instagram.com/baldhead.events" TargetMode="External"/><Relationship Id="rId2127" Type="http://schemas.openxmlformats.org/officeDocument/2006/relationships/hyperlink" Target="mailto:ballerseventsuk@gmail.com" TargetMode="External"/><Relationship Id="rId2128" Type="http://schemas.openxmlformats.org/officeDocument/2006/relationships/hyperlink" Target="https://instagram.com/ballerseventsuk" TargetMode="External"/><Relationship Id="rId2129" Type="http://schemas.openxmlformats.org/officeDocument/2006/relationships/hyperlink" Target="mailto:basicmovement@gmail.com" TargetMode="External"/><Relationship Id="rId448" Type="http://schemas.openxmlformats.org/officeDocument/2006/relationships/hyperlink" Target="https://www.linkedin.com/in/edy-chereji-b74537182/" TargetMode="External"/><Relationship Id="rId447" Type="http://schemas.openxmlformats.org/officeDocument/2006/relationships/hyperlink" Target="https://www.instagram.com/untoldfestival/" TargetMode="External"/><Relationship Id="rId446" Type="http://schemas.openxmlformats.org/officeDocument/2006/relationships/hyperlink" Target="https://www.linkedin.com/in/bogdan-buta-untold/?originalSubdomain=ro" TargetMode="External"/><Relationship Id="rId445" Type="http://schemas.openxmlformats.org/officeDocument/2006/relationships/hyperlink" Target="https://www.linkedin.com/in/edu-giradiscos/" TargetMode="External"/><Relationship Id="rId449" Type="http://schemas.openxmlformats.org/officeDocument/2006/relationships/hyperlink" Target="https://www.instagram.com/untoldfestival/" TargetMode="External"/><Relationship Id="rId1270" Type="http://schemas.openxmlformats.org/officeDocument/2006/relationships/hyperlink" Target="https://www.instagram.com/haptic_edinburgh/" TargetMode="External"/><Relationship Id="rId440" Type="http://schemas.openxmlformats.org/officeDocument/2006/relationships/hyperlink" Target="https://www.instagram.com/cirquemagiquefestival/?hl=en-gb" TargetMode="External"/><Relationship Id="rId1271" Type="http://schemas.openxmlformats.org/officeDocument/2006/relationships/hyperlink" Target="https://www.instagram.com/he4rtbroken_nights/?hl=en-gb" TargetMode="External"/><Relationship Id="rId1272" Type="http://schemas.openxmlformats.org/officeDocument/2006/relationships/hyperlink" Target="https://www.instagram.com/dukestudioleeds/?hl=en" TargetMode="External"/><Relationship Id="rId1273" Type="http://schemas.openxmlformats.org/officeDocument/2006/relationships/hyperlink" Target="https://www.instagram.com/hidden_agenda/?hl=en" TargetMode="External"/><Relationship Id="rId2120" Type="http://schemas.openxmlformats.org/officeDocument/2006/relationships/hyperlink" Target="https://www.instagram.com/donotsleepibiza/" TargetMode="External"/><Relationship Id="rId1274" Type="http://schemas.openxmlformats.org/officeDocument/2006/relationships/hyperlink" Target="https://www.instagram.com/holydubs_madrid/" TargetMode="External"/><Relationship Id="rId2121" Type="http://schemas.openxmlformats.org/officeDocument/2006/relationships/hyperlink" Target="https://www.instagram.com/l_w_e/" TargetMode="External"/><Relationship Id="rId444" Type="http://schemas.openxmlformats.org/officeDocument/2006/relationships/hyperlink" Target="https://www.instagram.com/mistersaturdaynightrecords/?hl=en" TargetMode="External"/><Relationship Id="rId1275" Type="http://schemas.openxmlformats.org/officeDocument/2006/relationships/hyperlink" Target="https://www.instagram.com/melomana_cl/" TargetMode="External"/><Relationship Id="rId2122" Type="http://schemas.openxmlformats.org/officeDocument/2006/relationships/hyperlink" Target="https://www.instagram.com/circusmusic/" TargetMode="External"/><Relationship Id="rId443" Type="http://schemas.openxmlformats.org/officeDocument/2006/relationships/hyperlink" Target="https://www.linkedin.com/in/eamonharkin/" TargetMode="External"/><Relationship Id="rId1276" Type="http://schemas.openxmlformats.org/officeDocument/2006/relationships/hyperlink" Target="https://www.instagram.com/alter.paname/" TargetMode="External"/><Relationship Id="rId2123" Type="http://schemas.openxmlformats.org/officeDocument/2006/relationships/hyperlink" Target="mailto:backspace.events@gmail.com" TargetMode="External"/><Relationship Id="rId442" Type="http://schemas.openxmlformats.org/officeDocument/2006/relationships/hyperlink" Target="https://www.linkedin.com/in/dylan-hurdwell-608263101/?originalSubdomain=uk" TargetMode="External"/><Relationship Id="rId1277" Type="http://schemas.openxmlformats.org/officeDocument/2006/relationships/hyperlink" Target="https://www.instagram.com/b.lauwdruk/" TargetMode="External"/><Relationship Id="rId2124" Type="http://schemas.openxmlformats.org/officeDocument/2006/relationships/hyperlink" Target="https://instagram.com/backspace_events" TargetMode="External"/><Relationship Id="rId441" Type="http://schemas.openxmlformats.org/officeDocument/2006/relationships/hyperlink" Target="https://www.linkedin.com/in/dylan-griffin-mcdade-95a270354/?originalSubdomain=au" TargetMode="External"/><Relationship Id="rId1278" Type="http://schemas.openxmlformats.org/officeDocument/2006/relationships/hyperlink" Target="https://www.instagram.com/choice_cuts/" TargetMode="External"/><Relationship Id="rId2125" Type="http://schemas.openxmlformats.org/officeDocument/2006/relationships/hyperlink" Target="mailto:baldhead.events@gmail.com" TargetMode="External"/><Relationship Id="rId1268" Type="http://schemas.openxmlformats.org/officeDocument/2006/relationships/hyperlink" Target="https://www.instagram.com/groundedlondon_/" TargetMode="External"/><Relationship Id="rId2115" Type="http://schemas.openxmlformats.org/officeDocument/2006/relationships/hyperlink" Target="https://www.instagram.com/secretsundaze/?hl=en" TargetMode="External"/><Relationship Id="rId1269" Type="http://schemas.openxmlformats.org/officeDocument/2006/relationships/hyperlink" Target="https://www.instagram.com/ht_rec/" TargetMode="External"/><Relationship Id="rId2116" Type="http://schemas.openxmlformats.org/officeDocument/2006/relationships/hyperlink" Target="https://www.instagram.com/blooprecordings/" TargetMode="External"/><Relationship Id="rId2117" Type="http://schemas.openxmlformats.org/officeDocument/2006/relationships/hyperlink" Target="https://www.instagram.com/lifefestival/" TargetMode="External"/><Relationship Id="rId2118" Type="http://schemas.openxmlformats.org/officeDocument/2006/relationships/hyperlink" Target="https://www.instagram.com/live_from_earth/" TargetMode="External"/><Relationship Id="rId2119" Type="http://schemas.openxmlformats.org/officeDocument/2006/relationships/hyperlink" Target="https://www.instagram.com/rumorsonthedancefloor/?hl=en" TargetMode="External"/><Relationship Id="rId437" Type="http://schemas.openxmlformats.org/officeDocument/2006/relationships/hyperlink" Target="https://www.linkedin.com/in/doru-rusanescu-a3251060/?originalSubdomain=ro" TargetMode="External"/><Relationship Id="rId436" Type="http://schemas.openxmlformats.org/officeDocument/2006/relationships/hyperlink" Target="https://electriccastle.ro/" TargetMode="External"/><Relationship Id="rId435" Type="http://schemas.openxmlformats.org/officeDocument/2006/relationships/hyperlink" Target="https://www.instagram.com/snowmachinefest/?hl=en" TargetMode="External"/><Relationship Id="rId434" Type="http://schemas.openxmlformats.org/officeDocument/2006/relationships/hyperlink" Target="https://www.linkedin.com/in/donal-mccarthy-5670b848/" TargetMode="External"/><Relationship Id="rId439" Type="http://schemas.openxmlformats.org/officeDocument/2006/relationships/hyperlink" Target="https://www.cirquemagique.eu/" TargetMode="External"/><Relationship Id="rId438" Type="http://schemas.openxmlformats.org/officeDocument/2006/relationships/hyperlink" Target="https://www.instagram.com/riversidefestivalglasgow/?hl=en" TargetMode="External"/><Relationship Id="rId1260" Type="http://schemas.openxmlformats.org/officeDocument/2006/relationships/hyperlink" Target="https://www.instagram.com/dement3drecords/?hl=en-gb" TargetMode="External"/><Relationship Id="rId1261" Type="http://schemas.openxmlformats.org/officeDocument/2006/relationships/hyperlink" Target="https://www.instagram.com/lowercaseevents/?hl=en" TargetMode="External"/><Relationship Id="rId1262" Type="http://schemas.openxmlformats.org/officeDocument/2006/relationships/hyperlink" Target="https://www.instagram.com/electricgalway/?hl=en" TargetMode="External"/><Relationship Id="rId1263" Type="http://schemas.openxmlformats.org/officeDocument/2006/relationships/hyperlink" Target="https://www.instagram.com/haiku_paris/" TargetMode="External"/><Relationship Id="rId2110" Type="http://schemas.openxmlformats.org/officeDocument/2006/relationships/hyperlink" Target="https://www.instagram.com/geckobeachclub/" TargetMode="External"/><Relationship Id="rId433" Type="http://schemas.openxmlformats.org/officeDocument/2006/relationships/hyperlink" Target="https://snow-machine.com/" TargetMode="External"/><Relationship Id="rId1264" Type="http://schemas.openxmlformats.org/officeDocument/2006/relationships/hyperlink" Target="https://www.instagram.com/genauturin/" TargetMode="External"/><Relationship Id="rId2111" Type="http://schemas.openxmlformats.org/officeDocument/2006/relationships/hyperlink" Target="https://www.instagram.com/shalvatatelaviv/?hl=en" TargetMode="External"/><Relationship Id="rId432" Type="http://schemas.openxmlformats.org/officeDocument/2006/relationships/hyperlink" Target="https://www.linkedin.com/in/donal-mccarthy-5670b848/" TargetMode="External"/><Relationship Id="rId1265" Type="http://schemas.openxmlformats.org/officeDocument/2006/relationships/hyperlink" Target="https://www.instagram.com/groovedge_records_store/" TargetMode="External"/><Relationship Id="rId2112" Type="http://schemas.openxmlformats.org/officeDocument/2006/relationships/hyperlink" Target="https://www.instagram.com/lxmusicevents/" TargetMode="External"/><Relationship Id="rId431" Type="http://schemas.openxmlformats.org/officeDocument/2006/relationships/hyperlink" Target="https://www.forbiddenfruit.ie/" TargetMode="External"/><Relationship Id="rId1266" Type="http://schemas.openxmlformats.org/officeDocument/2006/relationships/hyperlink" Target="https://www.instagram.com/grooveliferecords/" TargetMode="External"/><Relationship Id="rId2113" Type="http://schemas.openxmlformats.org/officeDocument/2006/relationships/hyperlink" Target="https://www.instagram.com/secretsundaze/?hl=en" TargetMode="External"/><Relationship Id="rId430" Type="http://schemas.openxmlformats.org/officeDocument/2006/relationships/hyperlink" Target="https://instagram.com/lacheetahclub" TargetMode="External"/><Relationship Id="rId1267" Type="http://schemas.openxmlformats.org/officeDocument/2006/relationships/hyperlink" Target="https://www.instagram.com/_groovetheory/" TargetMode="External"/><Relationship Id="rId2114" Type="http://schemas.openxmlformats.org/officeDocument/2006/relationships/hyperlink" Target="https://www.instagram.com/balamii/" TargetMode="External"/></Relationships>
</file>

<file path=xl/worksheets/_rels/sheet5.xml.rels><?xml version="1.0" encoding="UTF-8" standalone="yes"?><Relationships xmlns="http://schemas.openxmlformats.org/package/2006/relationships"><Relationship Id="rId392" Type="http://schemas.openxmlformats.org/officeDocument/2006/relationships/hyperlink" Target="mailto:Ben.willmott@juno.co.uk" TargetMode="External"/><Relationship Id="rId391" Type="http://schemas.openxmlformats.org/officeDocument/2006/relationships/hyperlink" Target="https://www.instagram.com/junodaily/" TargetMode="External"/><Relationship Id="rId390" Type="http://schemas.openxmlformats.org/officeDocument/2006/relationships/hyperlink" Target="mailto:info@jambase.com" TargetMode="External"/><Relationship Id="rId1" Type="http://schemas.openxmlformats.org/officeDocument/2006/relationships/hyperlink" Target="https://www.instagram.com/_technonation_/" TargetMode="External"/><Relationship Id="rId2" Type="http://schemas.openxmlformats.org/officeDocument/2006/relationships/hyperlink" Target="https://soundcloud.com/44100hzsocialclub" TargetMode="External"/><Relationship Id="rId3" Type="http://schemas.openxmlformats.org/officeDocument/2006/relationships/hyperlink" Target="mailto:44100hzsocialclub@gmail.com" TargetMode="External"/><Relationship Id="rId4" Type="http://schemas.openxmlformats.org/officeDocument/2006/relationships/hyperlink" Target="https://www.instagram.com/6amgroup/?hl=en" TargetMode="External"/><Relationship Id="rId9" Type="http://schemas.openxmlformats.org/officeDocument/2006/relationships/hyperlink" Target="https://www.youtube.com/user/adamaudiospeakers" TargetMode="External"/><Relationship Id="rId385" Type="http://schemas.openxmlformats.org/officeDocument/2006/relationships/hyperlink" Target="https://www.instagram.com/invertedaudio/?hl=en" TargetMode="External"/><Relationship Id="rId384" Type="http://schemas.openxmlformats.org/officeDocument/2006/relationships/hyperlink" Target="https://www.instagram.com/invertedaudio/?hl=en" TargetMode="External"/><Relationship Id="rId383" Type="http://schemas.openxmlformats.org/officeDocument/2006/relationships/hyperlink" Target="https://www.instagram.com/idjmagazine/" TargetMode="External"/><Relationship Id="rId382" Type="http://schemas.openxmlformats.org/officeDocument/2006/relationships/hyperlink" Target="https://www.instagram.com/idjmagazine/" TargetMode="External"/><Relationship Id="rId5" Type="http://schemas.openxmlformats.org/officeDocument/2006/relationships/hyperlink" Target="https://www.instagram.com/6amgroup/?hl=en" TargetMode="External"/><Relationship Id="rId389" Type="http://schemas.openxmlformats.org/officeDocument/2006/relationships/hyperlink" Target="https://www.instagram.com/Jambase/" TargetMode="External"/><Relationship Id="rId6" Type="http://schemas.openxmlformats.org/officeDocument/2006/relationships/hyperlink" Target="https://www.instagram.com/6amgroup/?hl=en" TargetMode="External"/><Relationship Id="rId388" Type="http://schemas.openxmlformats.org/officeDocument/2006/relationships/hyperlink" Target="https://www.instagram.com/itsalltechno/" TargetMode="External"/><Relationship Id="rId7" Type="http://schemas.openxmlformats.org/officeDocument/2006/relationships/hyperlink" Target="https://www.instagram.com/radio80000/?hl=en" TargetMode="External"/><Relationship Id="rId387" Type="http://schemas.openxmlformats.org/officeDocument/2006/relationships/hyperlink" Target="https://www.instagram.com/itsoundsfuture/" TargetMode="External"/><Relationship Id="rId8" Type="http://schemas.openxmlformats.org/officeDocument/2006/relationships/hyperlink" Target="mailto:info@acidstag.com?__xts__=" TargetMode="External"/><Relationship Id="rId386" Type="http://schemas.openxmlformats.org/officeDocument/2006/relationships/hyperlink" Target="https://www.instagram.com/iq.mag/" TargetMode="External"/><Relationship Id="rId381" Type="http://schemas.openxmlformats.org/officeDocument/2006/relationships/hyperlink" Target="https://www.instagram.com/techno__of__insta/" TargetMode="External"/><Relationship Id="rId380" Type="http://schemas.openxmlformats.org/officeDocument/2006/relationships/hyperlink" Target="https://www.youtube.com/channel/UCGNqRguEGXv9SZa41XVN1Ng" TargetMode="External"/><Relationship Id="rId379" Type="http://schemas.openxmlformats.org/officeDocument/2006/relationships/hyperlink" Target="https://www.feedspot.com/infiniterss.php?_src=feed_title&amp;followfeedid=4960565&amp;q=site:https%3A%2F%2Fwww.youtube.com%2Ffeeds%2Fvideos.xml%3Fuser%3Dsoundsfromthebox" TargetMode="External"/><Relationship Id="rId374" Type="http://schemas.openxmlformats.org/officeDocument/2006/relationships/hyperlink" Target="https://www.instagram.com/ibizasonica/?hl=en" TargetMode="External"/><Relationship Id="rId373" Type="http://schemas.openxmlformats.org/officeDocument/2006/relationships/hyperlink" Target="https://www.instagram.com/ibizasonica/?hl=en" TargetMode="External"/><Relationship Id="rId372" Type="http://schemas.openxmlformats.org/officeDocument/2006/relationships/hyperlink" Target="https://www.instagram.com/ibizasonica/?hl=en" TargetMode="External"/><Relationship Id="rId371" Type="http://schemas.openxmlformats.org/officeDocument/2006/relationships/hyperlink" Target="https://www.instagram.com/ibizasonica/?hl=en" TargetMode="External"/><Relationship Id="rId378" Type="http://schemas.openxmlformats.org/officeDocument/2006/relationships/hyperlink" Target="https://www.instagram.com/ida.radio/" TargetMode="External"/><Relationship Id="rId377" Type="http://schemas.openxmlformats.org/officeDocument/2006/relationships/hyperlink" Target="https://www.instagram.com/ibizasonica/?hl=en" TargetMode="External"/><Relationship Id="rId376" Type="http://schemas.openxmlformats.org/officeDocument/2006/relationships/hyperlink" Target="https://www.instagram.com/ibizasonica/?hl=en" TargetMode="External"/><Relationship Id="rId375" Type="http://schemas.openxmlformats.org/officeDocument/2006/relationships/hyperlink" Target="https://www.instagram.com/ibizasonica/?hl=en" TargetMode="External"/><Relationship Id="rId396" Type="http://schemas.openxmlformats.org/officeDocument/2006/relationships/hyperlink" Target="https://www.instagram.com/meet.kiku/" TargetMode="External"/><Relationship Id="rId395" Type="http://schemas.openxmlformats.org/officeDocument/2006/relationships/hyperlink" Target="https://soundcloud.com/kashemezurich/sets/kasheme-sessions" TargetMode="External"/><Relationship Id="rId394" Type="http://schemas.openxmlformats.org/officeDocument/2006/relationships/hyperlink" Target="https://www.tiktok.com/@boilerroomtv?lang=en" TargetMode="External"/><Relationship Id="rId393" Type="http://schemas.openxmlformats.org/officeDocument/2006/relationships/hyperlink" Target="https://www.instagram.com/justlovetechno/" TargetMode="External"/><Relationship Id="rId399" Type="http://schemas.openxmlformats.org/officeDocument/2006/relationships/hyperlink" Target="https://www.instagram.com/kompaktrecords/?hl=en" TargetMode="External"/><Relationship Id="rId398" Type="http://schemas.openxmlformats.org/officeDocument/2006/relationships/hyperlink" Target="https://www.klingandemusic.com/contact/" TargetMode="External"/><Relationship Id="rId397" Type="http://schemas.openxmlformats.org/officeDocument/2006/relationships/hyperlink" Target="https://www.instagram.com/kiosk.radio/?hl=en" TargetMode="External"/><Relationship Id="rId40" Type="http://schemas.openxmlformats.org/officeDocument/2006/relationships/hyperlink" Target="https://soundcloud.com/bespoke-musik" TargetMode="External"/><Relationship Id="rId42" Type="http://schemas.openxmlformats.org/officeDocument/2006/relationships/hyperlink" Target="https://www.tiktok.com/@boilerroomtv?lang=en" TargetMode="External"/><Relationship Id="rId41" Type="http://schemas.openxmlformats.org/officeDocument/2006/relationships/hyperlink" Target="https://www.tiktok.com/@boilerroomtv?lang=en" TargetMode="External"/><Relationship Id="rId44" Type="http://schemas.openxmlformats.org/officeDocument/2006/relationships/hyperlink" Target="https://www.instagram.com/boilerroomtv/?hl=en" TargetMode="External"/><Relationship Id="rId43" Type="http://schemas.openxmlformats.org/officeDocument/2006/relationships/hyperlink" Target="https://www.tiktok.com/@boilerroomtv?lang=en" TargetMode="External"/><Relationship Id="rId46" Type="http://schemas.openxmlformats.org/officeDocument/2006/relationships/hyperlink" Target="mailto:federico.durante@billboard.it" TargetMode="External"/><Relationship Id="rId45" Type="http://schemas.openxmlformats.org/officeDocument/2006/relationships/hyperlink" Target="https://www.instagram.com/billboarditalia/?hl=en" TargetMode="External"/><Relationship Id="rId48" Type="http://schemas.openxmlformats.org/officeDocument/2006/relationships/hyperlink" Target="https://www.instagram.com/billboarditalia/?hl=en" TargetMode="External"/><Relationship Id="rId47" Type="http://schemas.openxmlformats.org/officeDocument/2006/relationships/hyperlink" Target="https://www.tiktok.com/@boilerroomtv?lang=en" TargetMode="External"/><Relationship Id="rId49" Type="http://schemas.openxmlformats.org/officeDocument/2006/relationships/hyperlink" Target="https://www.facebook.com/CDeepMusicOriginal/" TargetMode="External"/><Relationship Id="rId31" Type="http://schemas.openxmlformats.org/officeDocument/2006/relationships/hyperlink" Target="https://www.instagram.com/beatport/" TargetMode="External"/><Relationship Id="rId30" Type="http://schemas.openxmlformats.org/officeDocument/2006/relationships/hyperlink" Target="https://www.instagram.com/beatport/" TargetMode="External"/><Relationship Id="rId33" Type="http://schemas.openxmlformats.org/officeDocument/2006/relationships/hyperlink" Target="https://www.instagram.com/bespokemusik/?hl=en" TargetMode="External"/><Relationship Id="rId32" Type="http://schemas.openxmlformats.org/officeDocument/2006/relationships/hyperlink" Target="https://www.instagram.com/beatport/" TargetMode="External"/><Relationship Id="rId35" Type="http://schemas.openxmlformats.org/officeDocument/2006/relationships/hyperlink" Target="https://www.instagram.com/bespokemusik/?hl=en" TargetMode="External"/><Relationship Id="rId34" Type="http://schemas.openxmlformats.org/officeDocument/2006/relationships/hyperlink" Target="mailto:baez@bespokemusik.com" TargetMode="External"/><Relationship Id="rId37" Type="http://schemas.openxmlformats.org/officeDocument/2006/relationships/hyperlink" Target="https://www.facebook.com/bespokemusik/" TargetMode="External"/><Relationship Id="rId36" Type="http://schemas.openxmlformats.org/officeDocument/2006/relationships/hyperlink" Target="https://www.tiktok.com/@boilerroomtv?lang=en" TargetMode="External"/><Relationship Id="rId39" Type="http://schemas.openxmlformats.org/officeDocument/2006/relationships/hyperlink" Target="https://www.tiktok.com/@boilerroomtv?lang=en" TargetMode="External"/><Relationship Id="rId38" Type="http://schemas.openxmlformats.org/officeDocument/2006/relationships/hyperlink" Target="https://www.tiktok.com/@boilerroomtv?lang=en" TargetMode="External"/><Relationship Id="rId20" Type="http://schemas.openxmlformats.org/officeDocument/2006/relationships/hyperlink" Target="mailto:george_patrick@be-at.tv" TargetMode="External"/><Relationship Id="rId22" Type="http://schemas.openxmlformats.org/officeDocument/2006/relationships/hyperlink" Target="https://www.facebook.com/artofminimaltechno/" TargetMode="External"/><Relationship Id="rId21" Type="http://schemas.openxmlformats.org/officeDocument/2006/relationships/hyperlink" Target="https://www.youtube.com/c/ArtofMinimalTechnoTrip" TargetMode="External"/><Relationship Id="rId24" Type="http://schemas.openxmlformats.org/officeDocument/2006/relationships/hyperlink" Target="https://www.instagram.com/baramericas/?hl=en" TargetMode="External"/><Relationship Id="rId23" Type="http://schemas.openxmlformats.org/officeDocument/2006/relationships/hyperlink" Target="https://open.spotify.com/artist/6vq4mPooAmxUzOH85O4We9" TargetMode="External"/><Relationship Id="rId26" Type="http://schemas.openxmlformats.org/officeDocument/2006/relationships/hyperlink" Target="mailto:andrea.minoia@billboard.it" TargetMode="External"/><Relationship Id="rId25" Type="http://schemas.openxmlformats.org/officeDocument/2006/relationships/hyperlink" Target="https://www.instagram.com/baramericas/?hl=en" TargetMode="External"/><Relationship Id="rId28" Type="http://schemas.openxmlformats.org/officeDocument/2006/relationships/hyperlink" Target="https://www.instagram.com/be_at_tv/" TargetMode="External"/><Relationship Id="rId27" Type="http://schemas.openxmlformats.org/officeDocument/2006/relationships/hyperlink" Target="https://www.instagram.com/be_at_tv/" TargetMode="External"/><Relationship Id="rId29" Type="http://schemas.openxmlformats.org/officeDocument/2006/relationships/hyperlink" Target="https://www.instagram.com/beatforbeatbr/?hl=en" TargetMode="External"/><Relationship Id="rId11" Type="http://schemas.openxmlformats.org/officeDocument/2006/relationships/hyperlink" Target="https://www.facebook.com/groups/AnjunadeepRecommends/" TargetMode="External"/><Relationship Id="rId10" Type="http://schemas.openxmlformats.org/officeDocument/2006/relationships/hyperlink" Target="https://www.instagram.com/adhdtv__/" TargetMode="External"/><Relationship Id="rId13" Type="http://schemas.openxmlformats.org/officeDocument/2006/relationships/hyperlink" Target="https://www.facebook.com/complex/" TargetMode="External"/><Relationship Id="rId12" Type="http://schemas.openxmlformats.org/officeDocument/2006/relationships/hyperlink" Target="http://atlastmedia.com/music/" TargetMode="External"/><Relationship Id="rId15" Type="http://schemas.openxmlformats.org/officeDocument/2006/relationships/hyperlink" Target="https://www.instagram.com/aquasellafest/?hl=en" TargetMode="External"/><Relationship Id="rId14" Type="http://schemas.openxmlformats.org/officeDocument/2006/relationships/hyperlink" Target="https://www.instagram.com/aquasellafest/?hl=en" TargetMode="External"/><Relationship Id="rId17" Type="http://schemas.openxmlformats.org/officeDocument/2006/relationships/hyperlink" Target="https://www.youtube.com/user/armadamusic/videos" TargetMode="External"/><Relationship Id="rId16" Type="http://schemas.openxmlformats.org/officeDocument/2006/relationships/hyperlink" Target="https://www.instagram.com/aquasellafest/?hl=en" TargetMode="External"/><Relationship Id="rId19" Type="http://schemas.openxmlformats.org/officeDocument/2006/relationships/hyperlink" Target="https://www.youtube.com/c/ArtofMinimalTechnoTrip" TargetMode="External"/><Relationship Id="rId18" Type="http://schemas.openxmlformats.org/officeDocument/2006/relationships/hyperlink" Target="https://www.youtube.com/user/armadamusic/videos" TargetMode="External"/><Relationship Id="rId84" Type="http://schemas.openxmlformats.org/officeDocument/2006/relationships/hyperlink" Target="https://www.youtube.com/user/BoltingBits" TargetMode="External"/><Relationship Id="rId83" Type="http://schemas.openxmlformats.org/officeDocument/2006/relationships/hyperlink" Target="https://www.instagram.com/boltingbits/" TargetMode="External"/><Relationship Id="rId86" Type="http://schemas.openxmlformats.org/officeDocument/2006/relationships/hyperlink" Target="https://open.spotify.com/user/83m6eda72th7gfcces26aez5g" TargetMode="External"/><Relationship Id="rId85" Type="http://schemas.openxmlformats.org/officeDocument/2006/relationships/hyperlink" Target="https://www.facebook.com/BoltingBits/" TargetMode="External"/><Relationship Id="rId88" Type="http://schemas.openxmlformats.org/officeDocument/2006/relationships/hyperlink" Target="https://www.instagram.com/boltingbits/" TargetMode="External"/><Relationship Id="rId87" Type="http://schemas.openxmlformats.org/officeDocument/2006/relationships/hyperlink" Target="https://linktr.ee/boltingbits?fbclid=PAZXh0bgNhZW0CMTEAAacOdY3kP_J_tI0THdsF3_89bR7fVts44Elu6MqOuO5BeYJDAum3xWw3xRYtUg_aem_411hYIWIFQto3YltKMQt8A" TargetMode="External"/><Relationship Id="rId89" Type="http://schemas.openxmlformats.org/officeDocument/2006/relationships/hyperlink" Target="https://www.youtube.com/user/BoltingBits" TargetMode="External"/><Relationship Id="rId80" Type="http://schemas.openxmlformats.org/officeDocument/2006/relationships/hyperlink" Target="https://open.spotify.com/user/83m6eda72th7gfcces26aez5g" TargetMode="External"/><Relationship Id="rId82" Type="http://schemas.openxmlformats.org/officeDocument/2006/relationships/hyperlink" Target="https://www.instagram.com/boltingbits/" TargetMode="External"/><Relationship Id="rId81" Type="http://schemas.openxmlformats.org/officeDocument/2006/relationships/hyperlink" Target="https://linktr.ee/boltingbits?fbclid=PAZXh0bgNhZW0CMTEAAacOdY3kP_J_tI0THdsF3_89bR7fVts44Elu6MqOuO5BeYJDAum3xWw3xRYtUg_aem_411hYIWIFQto3YltKMQt8A" TargetMode="External"/><Relationship Id="rId73" Type="http://schemas.openxmlformats.org/officeDocument/2006/relationships/hyperlink" Target="https://www.instagram.com/boilerroomtv/?hl=en" TargetMode="External"/><Relationship Id="rId72" Type="http://schemas.openxmlformats.org/officeDocument/2006/relationships/hyperlink" Target="https://www.instagram.com/boilerroomtv/?hl=en" TargetMode="External"/><Relationship Id="rId75" Type="http://schemas.openxmlformats.org/officeDocument/2006/relationships/hyperlink" Target="mailto:dfarella@dancingastronaut.com" TargetMode="External"/><Relationship Id="rId74" Type="http://schemas.openxmlformats.org/officeDocument/2006/relationships/hyperlink" Target="https://www.instagram.com/boilerroomtv/?hl=en" TargetMode="External"/><Relationship Id="rId77" Type="http://schemas.openxmlformats.org/officeDocument/2006/relationships/hyperlink" Target="https://www.instagram.com/boltingbits/" TargetMode="External"/><Relationship Id="rId76" Type="http://schemas.openxmlformats.org/officeDocument/2006/relationships/hyperlink" Target="https://www.instagram.com/boilerroomtv/?hl=en" TargetMode="External"/><Relationship Id="rId79" Type="http://schemas.openxmlformats.org/officeDocument/2006/relationships/hyperlink" Target="https://www.facebook.com/BoltingBits/" TargetMode="External"/><Relationship Id="rId78" Type="http://schemas.openxmlformats.org/officeDocument/2006/relationships/hyperlink" Target="https://www.instagram.com/boltingbits/" TargetMode="External"/><Relationship Id="rId71" Type="http://schemas.openxmlformats.org/officeDocument/2006/relationships/hyperlink" Target="https://www.instagram.com/boilerroomtv/?hl=en" TargetMode="External"/><Relationship Id="rId70" Type="http://schemas.openxmlformats.org/officeDocument/2006/relationships/hyperlink" Target="https://www.instagram.com/blooplondon/?hl=en-gb" TargetMode="External"/><Relationship Id="rId62" Type="http://schemas.openxmlformats.org/officeDocument/2006/relationships/hyperlink" Target="https://www.instagram.com/blancaudio/" TargetMode="External"/><Relationship Id="rId61" Type="http://schemas.openxmlformats.org/officeDocument/2006/relationships/hyperlink" Target="https://www.tiktok.com/@blancaudioofficial" TargetMode="External"/><Relationship Id="rId64" Type="http://schemas.openxmlformats.org/officeDocument/2006/relationships/hyperlink" Target="https://x.com/blancaudio" TargetMode="External"/><Relationship Id="rId63" Type="http://schemas.openxmlformats.org/officeDocument/2006/relationships/hyperlink" Target="https://www.facebook.com/blancaudio/" TargetMode="External"/><Relationship Id="rId66" Type="http://schemas.openxmlformats.org/officeDocument/2006/relationships/hyperlink" Target="https://soundcloud.com/blancaudio" TargetMode="External"/><Relationship Id="rId65" Type="http://schemas.openxmlformats.org/officeDocument/2006/relationships/hyperlink" Target="https://open.spotify.com/user/blancaudio" TargetMode="External"/><Relationship Id="rId68" Type="http://schemas.openxmlformats.org/officeDocument/2006/relationships/hyperlink" Target="http://bln.fm/" TargetMode="External"/><Relationship Id="rId67" Type="http://schemas.openxmlformats.org/officeDocument/2006/relationships/hyperlink" Target="https://www.tiktok.com/@blancaudioofficial" TargetMode="External"/><Relationship Id="rId60" Type="http://schemas.openxmlformats.org/officeDocument/2006/relationships/hyperlink" Target="https://soundcloud.com/blancaudio" TargetMode="External"/><Relationship Id="rId69" Type="http://schemas.openxmlformats.org/officeDocument/2006/relationships/hyperlink" Target="https://www.instagram.com/blooplondon/?hl=en-gb" TargetMode="External"/><Relationship Id="rId51" Type="http://schemas.openxmlformats.org/officeDocument/2006/relationships/hyperlink" Target="https://www.tiktok.com/@boilerroomtv?lang=en" TargetMode="External"/><Relationship Id="rId50" Type="http://schemas.openxmlformats.org/officeDocument/2006/relationships/hyperlink" Target="https://www.instagram.com/billboarditalia/?hl=en" TargetMode="External"/><Relationship Id="rId53" Type="http://schemas.openxmlformats.org/officeDocument/2006/relationships/hyperlink" Target="https://www.tiktok.com/@boilerroomtv?lang=en" TargetMode="External"/><Relationship Id="rId52" Type="http://schemas.openxmlformats.org/officeDocument/2006/relationships/hyperlink" Target="https://www.instagram.com/billboarditalia/?hl=en" TargetMode="External"/><Relationship Id="rId55" Type="http://schemas.openxmlformats.org/officeDocument/2006/relationships/hyperlink" Target="https://www.instagram.com/blancaudio/" TargetMode="External"/><Relationship Id="rId54" Type="http://schemas.openxmlformats.org/officeDocument/2006/relationships/hyperlink" Target="mailto:blanc.inbox@gmail.com" TargetMode="External"/><Relationship Id="rId57" Type="http://schemas.openxmlformats.org/officeDocument/2006/relationships/hyperlink" Target="https://www.facebook.com/blancaudio/" TargetMode="External"/><Relationship Id="rId56" Type="http://schemas.openxmlformats.org/officeDocument/2006/relationships/hyperlink" Target="https://www.youtube.com/complex" TargetMode="External"/><Relationship Id="rId59" Type="http://schemas.openxmlformats.org/officeDocument/2006/relationships/hyperlink" Target="https://open.spotify.com/user/blancaudio" TargetMode="External"/><Relationship Id="rId58" Type="http://schemas.openxmlformats.org/officeDocument/2006/relationships/hyperlink" Target="https://x.com/blancaudio" TargetMode="External"/><Relationship Id="rId349" Type="http://schemas.openxmlformats.org/officeDocument/2006/relationships/hyperlink" Target="https://www.youtube.com/complex" TargetMode="External"/><Relationship Id="rId348" Type="http://schemas.openxmlformats.org/officeDocument/2006/relationships/hyperlink" Target="https://www.instagram.com/harpersbazaarus/" TargetMode="External"/><Relationship Id="rId347" Type="http://schemas.openxmlformats.org/officeDocument/2006/relationships/hyperlink" Target="https://www.instagram.com/groovebassment/" TargetMode="External"/><Relationship Id="rId346" Type="http://schemas.openxmlformats.org/officeDocument/2006/relationships/hyperlink" Target="https://www.instagram.com/groove_mag/" TargetMode="External"/><Relationship Id="rId341" Type="http://schemas.openxmlformats.org/officeDocument/2006/relationships/hyperlink" Target="https://www.youtube.com/complex" TargetMode="External"/><Relationship Id="rId340" Type="http://schemas.openxmlformats.org/officeDocument/2006/relationships/hyperlink" Target="https://www.facebook.com/CDeepMusicOriginal/" TargetMode="External"/><Relationship Id="rId345" Type="http://schemas.openxmlformats.org/officeDocument/2006/relationships/hyperlink" Target="https://www.instagram.com/grainysounds/?hl=en" TargetMode="External"/><Relationship Id="rId344" Type="http://schemas.openxmlformats.org/officeDocument/2006/relationships/hyperlink" Target="https://www.instagram.com/globaldanceelectronic/?hl=en" TargetMode="External"/><Relationship Id="rId343" Type="http://schemas.openxmlformats.org/officeDocument/2006/relationships/hyperlink" Target="https://www.instagram.com/globaldanceelectronic/?hl=en" TargetMode="External"/><Relationship Id="rId342" Type="http://schemas.openxmlformats.org/officeDocument/2006/relationships/hyperlink" Target="https://www.youtube.com/Gazzz696" TargetMode="External"/><Relationship Id="rId338" Type="http://schemas.openxmlformats.org/officeDocument/2006/relationships/hyperlink" Target="https://www.instagram.com/mr.afterparty/?hl=en" TargetMode="External"/><Relationship Id="rId337" Type="http://schemas.openxmlformats.org/officeDocument/2006/relationships/hyperlink" Target="https://www.instagram.com/futurehousemusic/?hl=en" TargetMode="External"/><Relationship Id="rId336" Type="http://schemas.openxmlformats.org/officeDocument/2006/relationships/hyperlink" Target="https://www.youtube.com/complex" TargetMode="External"/><Relationship Id="rId335" Type="http://schemas.openxmlformats.org/officeDocument/2006/relationships/hyperlink" Target="https://www.instagram.com/futurehousemusic/?hl=en" TargetMode="External"/><Relationship Id="rId339" Type="http://schemas.openxmlformats.org/officeDocument/2006/relationships/hyperlink" Target="https://www.youtube.com/channel/UCWpj4ecgMNOjPfLq5G7njRw/videos" TargetMode="External"/><Relationship Id="rId330" Type="http://schemas.openxmlformats.org/officeDocument/2006/relationships/hyperlink" Target="http://fluxfm.de" TargetMode="External"/><Relationship Id="rId334" Type="http://schemas.openxmlformats.org/officeDocument/2006/relationships/hyperlink" Target="https://www.instagram.com/fritzkalkbrenner/?hl=en" TargetMode="External"/><Relationship Id="rId333" Type="http://schemas.openxmlformats.org/officeDocument/2006/relationships/hyperlink" Target="https://www.instagram.com/fngrscrssd/?hl=en" TargetMode="External"/><Relationship Id="rId332" Type="http://schemas.openxmlformats.org/officeDocument/2006/relationships/hyperlink" Target="http://fluxfm.de" TargetMode="External"/><Relationship Id="rId331" Type="http://schemas.openxmlformats.org/officeDocument/2006/relationships/hyperlink" Target="http://fluxfm.de" TargetMode="External"/><Relationship Id="rId370" Type="http://schemas.openxmlformats.org/officeDocument/2006/relationships/hyperlink" Target="https://www.instagram.com/ibizaglobalradio/?hl=en" TargetMode="External"/><Relationship Id="rId369" Type="http://schemas.openxmlformats.org/officeDocument/2006/relationships/hyperlink" Target="https://www.instagram.com/ibizaglobalradio/?hl=en" TargetMode="External"/><Relationship Id="rId368" Type="http://schemas.openxmlformats.org/officeDocument/2006/relationships/hyperlink" Target="https://www.instagram.com/ibiza_by_night/" TargetMode="External"/><Relationship Id="rId363" Type="http://schemas.openxmlformats.org/officeDocument/2006/relationships/hyperlink" Target="https://www.instagram.com/housemusickingdom/" TargetMode="External"/><Relationship Id="rId362" Type="http://schemas.openxmlformats.org/officeDocument/2006/relationships/hyperlink" Target="mailto:arthur@housem.nl" TargetMode="External"/><Relationship Id="rId361" Type="http://schemas.openxmlformats.org/officeDocument/2006/relationships/hyperlink" Target="https://www.youtube.com/channel/UCj_Y-xJ2DRDGP4ilfzplCOQ/videos" TargetMode="External"/><Relationship Id="rId360" Type="http://schemas.openxmlformats.org/officeDocument/2006/relationships/hyperlink" Target="https://www.youtube.com/channel/UCj_Y-xJ2DRDGP4ilfzplCOQ/videos" TargetMode="External"/><Relationship Id="rId367" Type="http://schemas.openxmlformats.org/officeDocument/2006/relationships/hyperlink" Target="https://www.instagram.com/hypnoticgrooveuk/?hl=en-gb" TargetMode="External"/><Relationship Id="rId366" Type="http://schemas.openxmlformats.org/officeDocument/2006/relationships/hyperlink" Target="https://soundcloud.com/hurfyd" TargetMode="External"/><Relationship Id="rId365" Type="http://schemas.openxmlformats.org/officeDocument/2006/relationships/hyperlink" Target="https://www.youtube.com/channel/UC58C_BhzlZIJTeomuVSD2lA" TargetMode="External"/><Relationship Id="rId364" Type="http://schemas.openxmlformats.org/officeDocument/2006/relationships/hyperlink" Target="https://www.tiktok.com/@boilerroomtv?lang=en" TargetMode="External"/><Relationship Id="rId95" Type="http://schemas.openxmlformats.org/officeDocument/2006/relationships/hyperlink" Target="https://www.instagram.com/ccbookings/" TargetMode="External"/><Relationship Id="rId94" Type="http://schemas.openxmlformats.org/officeDocument/2006/relationships/hyperlink" Target="https://open.spotify.com/playlist/3p4Z0MYcp6W7P8C5Lb58t0" TargetMode="External"/><Relationship Id="rId97" Type="http://schemas.openxmlformats.org/officeDocument/2006/relationships/hyperlink" Target="https://www.youtube.com/user/CDeepMusicOrigina" TargetMode="External"/><Relationship Id="rId96" Type="http://schemas.openxmlformats.org/officeDocument/2006/relationships/hyperlink" Target="mailto:callmeapineapple@gmail.com" TargetMode="External"/><Relationship Id="rId99" Type="http://schemas.openxmlformats.org/officeDocument/2006/relationships/hyperlink" Target="https://open.spotify.com/playlist/4Gan4PoW6Q50m7gcGrqg7r" TargetMode="External"/><Relationship Id="rId98" Type="http://schemas.openxmlformats.org/officeDocument/2006/relationships/hyperlink" Target="https://www.facebook.com/CDeepMusicOriginal/" TargetMode="External"/><Relationship Id="rId91" Type="http://schemas.openxmlformats.org/officeDocument/2006/relationships/hyperlink" Target="https://open.spotify.com/user/83m6eda72th7gfcces26aez5g" TargetMode="External"/><Relationship Id="rId90" Type="http://schemas.openxmlformats.org/officeDocument/2006/relationships/hyperlink" Target="https://www.facebook.com/BoltingBits/" TargetMode="External"/><Relationship Id="rId93" Type="http://schemas.openxmlformats.org/officeDocument/2006/relationships/hyperlink" Target="https://open.spotify.com/playlist/3p4Z0MYcp6W7P8C5Lb58t0" TargetMode="External"/><Relationship Id="rId92" Type="http://schemas.openxmlformats.org/officeDocument/2006/relationships/hyperlink" Target="https://linktr.ee/boltingbits?fbclid=PAZXh0bgNhZW0CMTEAAacOdY3kP_J_tI0THdsF3_89bR7fVts44Elu6MqOuO5BeYJDAum3xWw3xRYtUg_aem_411hYIWIFQto3YltKMQt8A" TargetMode="External"/><Relationship Id="rId359" Type="http://schemas.openxmlformats.org/officeDocument/2006/relationships/hyperlink" Target="https://www.instagram.com/subpac/?hl=en" TargetMode="External"/><Relationship Id="rId358" Type="http://schemas.openxmlformats.org/officeDocument/2006/relationships/hyperlink" Target="https://www.instagram.com/houseculturenet/" TargetMode="External"/><Relationship Id="rId357" Type="http://schemas.openxmlformats.org/officeDocument/2006/relationships/hyperlink" Target="https://open.spotify.com/album/0FIaKzU8cTagXePNRNtCKa" TargetMode="External"/><Relationship Id="rId352" Type="http://schemas.openxmlformats.org/officeDocument/2006/relationships/hyperlink" Target="mailto:show@heistpodcast.com?__xts__=" TargetMode="External"/><Relationship Id="rId351" Type="http://schemas.openxmlformats.org/officeDocument/2006/relationships/hyperlink" Target="https://www.tiktok.com/@boilerroomtv?lang=en" TargetMode="External"/><Relationship Id="rId350" Type="http://schemas.openxmlformats.org/officeDocument/2006/relationships/hyperlink" Target="https://www.instagram.com/hate_collective" TargetMode="External"/><Relationship Id="rId356" Type="http://schemas.openxmlformats.org/officeDocument/2006/relationships/hyperlink" Target="https://www.instagram.com/honeysoundsystem/" TargetMode="External"/><Relationship Id="rId355" Type="http://schemas.openxmlformats.org/officeDocument/2006/relationships/hyperlink" Target="https://soundcloud.com/himselfher" TargetMode="External"/><Relationship Id="rId354" Type="http://schemas.openxmlformats.org/officeDocument/2006/relationships/hyperlink" Target="https://soundcloud.com/himselfher" TargetMode="External"/><Relationship Id="rId353" Type="http://schemas.openxmlformats.org/officeDocument/2006/relationships/hyperlink" Target="https://www.instagram.com/highsnobiety/?hl=en" TargetMode="External"/><Relationship Id="rId305" Type="http://schemas.openxmlformats.org/officeDocument/2006/relationships/hyperlink" Target="https://www.instagram.com/fastenmusique/" TargetMode="External"/><Relationship Id="rId304" Type="http://schemas.openxmlformats.org/officeDocument/2006/relationships/hyperlink" Target="https://www.instagram.com/fastenmusique/" TargetMode="External"/><Relationship Id="rId303" Type="http://schemas.openxmlformats.org/officeDocument/2006/relationships/hyperlink" Target="https://www.instagram.com/etonmessymusic/" TargetMode="External"/><Relationship Id="rId302" Type="http://schemas.openxmlformats.org/officeDocument/2006/relationships/hyperlink" Target="https://www.youtube.com/complex" TargetMode="External"/><Relationship Id="rId309" Type="http://schemas.openxmlformats.org/officeDocument/2006/relationships/hyperlink" Target="https://www.instagram.com/fazemag/?hl=en" TargetMode="External"/><Relationship Id="rId308" Type="http://schemas.openxmlformats.org/officeDocument/2006/relationships/hyperlink" Target="https://www.instagram.com/fazemag/?hl=en" TargetMode="External"/><Relationship Id="rId307" Type="http://schemas.openxmlformats.org/officeDocument/2006/relationships/hyperlink" Target="https://www.instagram.com/fazemag/?hl=en" TargetMode="External"/><Relationship Id="rId306" Type="http://schemas.openxmlformats.org/officeDocument/2006/relationships/hyperlink" Target="https://www.instagram.com/fazemag/?hl=en" TargetMode="External"/><Relationship Id="rId301" Type="http://schemas.openxmlformats.org/officeDocument/2006/relationships/hyperlink" Target="https://www.instagram.com/etonmessymusic/" TargetMode="External"/><Relationship Id="rId300" Type="http://schemas.openxmlformats.org/officeDocument/2006/relationships/hyperlink" Target="https://www.youtube.com/complex" TargetMode="External"/><Relationship Id="rId327" Type="http://schemas.openxmlformats.org/officeDocument/2006/relationships/hyperlink" Target="https://www.instagram.com/floodmagazine/" TargetMode="External"/><Relationship Id="rId326" Type="http://schemas.openxmlformats.org/officeDocument/2006/relationships/hyperlink" Target="https://www.instagram.com/flauntmagazine/" TargetMode="External"/><Relationship Id="rId325" Type="http://schemas.openxmlformats.org/officeDocument/2006/relationships/hyperlink" Target="https://www.instagram.com/flauntmagazine/" TargetMode="External"/><Relationship Id="rId324" Type="http://schemas.openxmlformats.org/officeDocument/2006/relationships/hyperlink" Target="mailto:findyoursounds@gmail.com" TargetMode="External"/><Relationship Id="rId329" Type="http://schemas.openxmlformats.org/officeDocument/2006/relationships/hyperlink" Target="https://www.facebook.com/CDeepMusicOriginal/" TargetMode="External"/><Relationship Id="rId328" Type="http://schemas.openxmlformats.org/officeDocument/2006/relationships/hyperlink" Target="https://www.youtube.com/complex" TargetMode="External"/><Relationship Id="rId323" Type="http://schemas.openxmlformats.org/officeDocument/2006/relationships/hyperlink" Target="mailto:marianna.giusti@ft.com" TargetMode="External"/><Relationship Id="rId322" Type="http://schemas.openxmlformats.org/officeDocument/2006/relationships/hyperlink" Target="https://open.spotify.com/user/sonymusicuk" TargetMode="External"/><Relationship Id="rId321" Type="http://schemas.openxmlformats.org/officeDocument/2006/relationships/hyperlink" Target="https://www.instagram.com/fiftyshadesoftechno/" TargetMode="External"/><Relationship Id="rId320" Type="http://schemas.openxmlformats.org/officeDocument/2006/relationships/hyperlink" Target="mailto:info@fiestaybullshit.com" TargetMode="External"/><Relationship Id="rId316" Type="http://schemas.openxmlformats.org/officeDocument/2006/relationships/hyperlink" Target="https://www.instagram.com/fazemag/?hl=en" TargetMode="External"/><Relationship Id="rId315" Type="http://schemas.openxmlformats.org/officeDocument/2006/relationships/hyperlink" Target="https://www.instagram.com/fazemag/?hl=en" TargetMode="External"/><Relationship Id="rId314" Type="http://schemas.openxmlformats.org/officeDocument/2006/relationships/hyperlink" Target="https://www.instagram.com/fazemag/?hl=en" TargetMode="External"/><Relationship Id="rId313" Type="http://schemas.openxmlformats.org/officeDocument/2006/relationships/hyperlink" Target="https://www.instagram.com/fazemag/?hl=en" TargetMode="External"/><Relationship Id="rId319" Type="http://schemas.openxmlformats.org/officeDocument/2006/relationships/hyperlink" Target="https://www.instagram.com/fiestaybullst/" TargetMode="External"/><Relationship Id="rId318" Type="http://schemas.openxmlformats.org/officeDocument/2006/relationships/hyperlink" Target="http://instagram.com/festifeed" TargetMode="External"/><Relationship Id="rId317" Type="http://schemas.openxmlformats.org/officeDocument/2006/relationships/hyperlink" Target="https://open.spotify.com/user/1121901622" TargetMode="External"/><Relationship Id="rId312" Type="http://schemas.openxmlformats.org/officeDocument/2006/relationships/hyperlink" Target="https://www.instagram.com/fazemag/?hl=en" TargetMode="External"/><Relationship Id="rId311" Type="http://schemas.openxmlformats.org/officeDocument/2006/relationships/hyperlink" Target="https://www.tiktok.com/@boilerroomtv?lang=en" TargetMode="External"/><Relationship Id="rId310" Type="http://schemas.openxmlformats.org/officeDocument/2006/relationships/hyperlink" Target="mailto:mail@lukasfritscher.com" TargetMode="External"/><Relationship Id="rId297" Type="http://schemas.openxmlformats.org/officeDocument/2006/relationships/hyperlink" Target="https://www.instagram.com/endlesssound/" TargetMode="External"/><Relationship Id="rId296" Type="http://schemas.openxmlformats.org/officeDocument/2006/relationships/hyperlink" Target="https://www.instagram.com/empotv/?hl=en" TargetMode="External"/><Relationship Id="rId295" Type="http://schemas.openxmlformats.org/officeDocument/2006/relationships/hyperlink" Target="https://www.instagram.com/empotv/?hl=en" TargetMode="External"/><Relationship Id="rId294" Type="http://schemas.openxmlformats.org/officeDocument/2006/relationships/hyperlink" Target="https://www.instagram.com/empire.techno/" TargetMode="External"/><Relationship Id="rId299" Type="http://schemas.openxmlformats.org/officeDocument/2006/relationships/hyperlink" Target="https://www.instagram.com/etonmessymusic/" TargetMode="External"/><Relationship Id="rId298" Type="http://schemas.openxmlformats.org/officeDocument/2006/relationships/hyperlink" Target="https://www.instagram.com/equate__/" TargetMode="External"/><Relationship Id="rId271" Type="http://schemas.openxmlformats.org/officeDocument/2006/relationships/hyperlink" Target="http://edm.com" TargetMode="External"/><Relationship Id="rId270" Type="http://schemas.openxmlformats.org/officeDocument/2006/relationships/hyperlink" Target="mailto:stevo@edmsauce.com" TargetMode="External"/><Relationship Id="rId269" Type="http://schemas.openxmlformats.org/officeDocument/2006/relationships/hyperlink" Target="https://www.instagram.com/edmsauce/" TargetMode="External"/><Relationship Id="rId264" Type="http://schemas.openxmlformats.org/officeDocument/2006/relationships/hyperlink" Target="https://www.instagram.com/edmlife/" TargetMode="External"/><Relationship Id="rId263" Type="http://schemas.openxmlformats.org/officeDocument/2006/relationships/hyperlink" Target="https://www.instagram.com/edmidentity/?hl=en" TargetMode="External"/><Relationship Id="rId262" Type="http://schemas.openxmlformats.org/officeDocument/2006/relationships/hyperlink" Target="https://www.instagram.com/edmhousenetwork/?hl=en" TargetMode="External"/><Relationship Id="rId261" Type="http://schemas.openxmlformats.org/officeDocument/2006/relationships/hyperlink" Target="https://www.instagram.com/_earwaxx/?hl=en" TargetMode="External"/><Relationship Id="rId268" Type="http://schemas.openxmlformats.org/officeDocument/2006/relationships/hyperlink" Target="https://www.instagram.com/edmnationscom/?hl=en" TargetMode="External"/><Relationship Id="rId267" Type="http://schemas.openxmlformats.org/officeDocument/2006/relationships/hyperlink" Target="https://www.instagram.com/edmnationscom/?hl=en" TargetMode="External"/><Relationship Id="rId266" Type="http://schemas.openxmlformats.org/officeDocument/2006/relationships/hyperlink" Target="https://www.instagram.com/edc_mexico/?hl=en" TargetMode="External"/><Relationship Id="rId265" Type="http://schemas.openxmlformats.org/officeDocument/2006/relationships/hyperlink" Target="https://www.instagram.com/edm_maniac/?hl=en" TargetMode="External"/><Relationship Id="rId260" Type="http://schemas.openxmlformats.org/officeDocument/2006/relationships/hyperlink" Target="https://www.instagram.com/earmilk/" TargetMode="External"/><Relationship Id="rId259" Type="http://schemas.openxmlformats.org/officeDocument/2006/relationships/hyperlink" Target="https://www.instagram.com/earmilk/" TargetMode="External"/><Relationship Id="rId258" Type="http://schemas.openxmlformats.org/officeDocument/2006/relationships/hyperlink" Target="https://www.instagram.com/earful_of_wax/" TargetMode="External"/><Relationship Id="rId253" Type="http://schemas.openxmlformats.org/officeDocument/2006/relationships/hyperlink" Target="https://www.instagram.com/dskonnect/?hl=en" TargetMode="External"/><Relationship Id="rId252" Type="http://schemas.openxmlformats.org/officeDocument/2006/relationships/hyperlink" Target="https://www.instagram.com/dskonnect/?hl=en" TargetMode="External"/><Relationship Id="rId251" Type="http://schemas.openxmlformats.org/officeDocument/2006/relationships/hyperlink" Target="https://www.youtube.com/@DoFunkk/videos" TargetMode="External"/><Relationship Id="rId250" Type="http://schemas.openxmlformats.org/officeDocument/2006/relationships/hyperlink" Target="https://www.instagram.com/dmymag/?hl=en" TargetMode="External"/><Relationship Id="rId257" Type="http://schemas.openxmlformats.org/officeDocument/2006/relationships/hyperlink" Target="https://www.instagram.com/durevie/?hl=en" TargetMode="External"/><Relationship Id="rId256" Type="http://schemas.openxmlformats.org/officeDocument/2006/relationships/hyperlink" Target="https://www.instagram.com/durevie/?hl=en" TargetMode="External"/><Relationship Id="rId255" Type="http://schemas.openxmlformats.org/officeDocument/2006/relationships/hyperlink" Target="mailto:dubiks.pr@gmail.com" TargetMode="External"/><Relationship Id="rId254" Type="http://schemas.openxmlformats.org/officeDocument/2006/relationships/hyperlink" Target="https://www.facebook.com/CDeepMusicOriginal/" TargetMode="External"/><Relationship Id="rId293" Type="http://schemas.openxmlformats.org/officeDocument/2006/relationships/hyperlink" Target="https://www.instagram.com/origins_festival/?hl=en" TargetMode="External"/><Relationship Id="rId292" Type="http://schemas.openxmlformats.org/officeDocument/2006/relationships/hyperlink" Target="https://www.instagram.com/elleslovenija/?hl=en" TargetMode="External"/><Relationship Id="rId291" Type="http://schemas.openxmlformats.org/officeDocument/2006/relationships/hyperlink" Target="https://www.instagram.com/electronicgroove//" TargetMode="External"/><Relationship Id="rId290" Type="http://schemas.openxmlformats.org/officeDocument/2006/relationships/hyperlink" Target="https://www.instagram.com/electronicgroove//" TargetMode="External"/><Relationship Id="rId286" Type="http://schemas.openxmlformats.org/officeDocument/2006/relationships/hyperlink" Target="https://www.instagram.com/electronicbeats/?hl=en" TargetMode="External"/><Relationship Id="rId285" Type="http://schemas.openxmlformats.org/officeDocument/2006/relationships/hyperlink" Target="https://www.instagram.com/electronicbeats/?hl=en" TargetMode="External"/><Relationship Id="rId284" Type="http://schemas.openxmlformats.org/officeDocument/2006/relationships/hyperlink" Target="https://www.youtube.com/complex" TargetMode="External"/><Relationship Id="rId283" Type="http://schemas.openxmlformats.org/officeDocument/2006/relationships/hyperlink" Target="https://www.instagram.com/electronicbeats/?hl=en" TargetMode="External"/><Relationship Id="rId289" Type="http://schemas.openxmlformats.org/officeDocument/2006/relationships/hyperlink" Target="https://www.instagram.com/electronicgroove//" TargetMode="External"/><Relationship Id="rId288" Type="http://schemas.openxmlformats.org/officeDocument/2006/relationships/hyperlink" Target="https://www.instagram.com/electronicbeats.ro/?hl=en" TargetMode="External"/><Relationship Id="rId287" Type="http://schemas.openxmlformats.org/officeDocument/2006/relationships/hyperlink" Target="https://www.instagram.com/electronicbeats.ro/?hl=en" TargetMode="External"/><Relationship Id="rId282" Type="http://schemas.openxmlformats.org/officeDocument/2006/relationships/hyperlink" Target="https://www.youtube.com/user/ElectroDanceMovement/videos" TargetMode="External"/><Relationship Id="rId281" Type="http://schemas.openxmlformats.org/officeDocument/2006/relationships/hyperlink" Target="https://www.youtube.com/user/ElectroDanceMovement/videos" TargetMode="External"/><Relationship Id="rId280" Type="http://schemas.openxmlformats.org/officeDocument/2006/relationships/hyperlink" Target="https://www.instagram.com/eelf.records/?hl=en" TargetMode="External"/><Relationship Id="rId275" Type="http://schemas.openxmlformats.org/officeDocument/2006/relationships/hyperlink" Target="https://www.facebook.com/complex/" TargetMode="External"/><Relationship Id="rId274" Type="http://schemas.openxmlformats.org/officeDocument/2006/relationships/hyperlink" Target="https://www.youtube.com/complex" TargetMode="External"/><Relationship Id="rId273" Type="http://schemas.openxmlformats.org/officeDocument/2006/relationships/hyperlink" Target="http://edm.com" TargetMode="External"/><Relationship Id="rId272" Type="http://schemas.openxmlformats.org/officeDocument/2006/relationships/hyperlink" Target="https://www.facebook.com/complex/" TargetMode="External"/><Relationship Id="rId279" Type="http://schemas.openxmlformats.org/officeDocument/2006/relationships/hyperlink" Target="http://edmli.com" TargetMode="External"/><Relationship Id="rId278" Type="http://schemas.openxmlformats.org/officeDocument/2006/relationships/hyperlink" Target="https://www.facebook.com/complex/" TargetMode="External"/><Relationship Id="rId277" Type="http://schemas.openxmlformats.org/officeDocument/2006/relationships/hyperlink" Target="https://www.youtube.com/complex" TargetMode="External"/><Relationship Id="rId276" Type="http://schemas.openxmlformats.org/officeDocument/2006/relationships/hyperlink" Target="http://edm.com" TargetMode="External"/><Relationship Id="rId629" Type="http://schemas.openxmlformats.org/officeDocument/2006/relationships/hyperlink" Target="https://www.youtube.com/user/Undergroudcharizma/video" TargetMode="External"/><Relationship Id="rId624" Type="http://schemas.openxmlformats.org/officeDocument/2006/relationships/hyperlink" Target="mailto:riccardo@truantsblog.com" TargetMode="External"/><Relationship Id="rId623" Type="http://schemas.openxmlformats.org/officeDocument/2006/relationships/hyperlink" Target="mailto:info@trommelmusic.com" TargetMode="External"/><Relationship Id="rId622" Type="http://schemas.openxmlformats.org/officeDocument/2006/relationships/hyperlink" Target="http://trndmusik.de" TargetMode="External"/><Relationship Id="rId621" Type="http://schemas.openxmlformats.org/officeDocument/2006/relationships/hyperlink" Target="https://www.facebook.com/CDeepMusicOriginal/" TargetMode="External"/><Relationship Id="rId628" Type="http://schemas.openxmlformats.org/officeDocument/2006/relationships/hyperlink" Target="https://www.instagram.com/bloomrecords/" TargetMode="External"/><Relationship Id="rId627" Type="http://schemas.openxmlformats.org/officeDocument/2006/relationships/hyperlink" Target="https://open.spotify.com/artist/0JlpXUIoM8dRXNNYVWSS5E" TargetMode="External"/><Relationship Id="rId626" Type="http://schemas.openxmlformats.org/officeDocument/2006/relationships/hyperlink" Target="https://www.instagram.com/tunefullymusic/" TargetMode="External"/><Relationship Id="rId625" Type="http://schemas.openxmlformats.org/officeDocument/2006/relationships/hyperlink" Target="mailto:soraya@truantsblog.com" TargetMode="External"/><Relationship Id="rId620" Type="http://schemas.openxmlformats.org/officeDocument/2006/relationships/hyperlink" Target="http://trndmusik.de" TargetMode="External"/><Relationship Id="rId619" Type="http://schemas.openxmlformats.org/officeDocument/2006/relationships/hyperlink" Target="https://www.instagram.com/trndmsk/" TargetMode="External"/><Relationship Id="rId618" Type="http://schemas.openxmlformats.org/officeDocument/2006/relationships/hyperlink" Target="https://www.instagram.com/traxsource/" TargetMode="External"/><Relationship Id="rId613" Type="http://schemas.openxmlformats.org/officeDocument/2006/relationships/hyperlink" Target="https://www.youtube.com/user/ThrillingMusic/videos" TargetMode="External"/><Relationship Id="rId612" Type="http://schemas.openxmlformats.org/officeDocument/2006/relationships/hyperlink" Target="https://www.facebook.com/CDeepMusicOriginal/" TargetMode="External"/><Relationship Id="rId611" Type="http://schemas.openxmlformats.org/officeDocument/2006/relationships/hyperlink" Target="mailto:themusicessentials@gmail.com" TargetMode="External"/><Relationship Id="rId610" Type="http://schemas.openxmlformats.org/officeDocument/2006/relationships/hyperlink" Target="https://www.instagram.com/themusicessentials/?hl=en" TargetMode="External"/><Relationship Id="rId617" Type="http://schemas.openxmlformats.org/officeDocument/2006/relationships/hyperlink" Target="https://www.facebook.com/CDeepMusicOriginal/" TargetMode="External"/><Relationship Id="rId616" Type="http://schemas.openxmlformats.org/officeDocument/2006/relationships/hyperlink" Target="https://www.facebook.com/CDeepMusicOriginal/" TargetMode="External"/><Relationship Id="rId615" Type="http://schemas.openxmlformats.org/officeDocument/2006/relationships/hyperlink" Target="https://www.instagram.com/trackidblog/" TargetMode="External"/><Relationship Id="rId614" Type="http://schemas.openxmlformats.org/officeDocument/2006/relationships/hyperlink" Target="https://www.instagram.com/topsify/?hl=en" TargetMode="External"/><Relationship Id="rId646" Type="http://schemas.openxmlformats.org/officeDocument/2006/relationships/hyperlink" Target="https://www.instagram.com/wonderlandinrave/" TargetMode="External"/><Relationship Id="rId645" Type="http://schemas.openxmlformats.org/officeDocument/2006/relationships/hyperlink" Target="https://www.instagram.com/women_dj/" TargetMode="External"/><Relationship Id="rId644" Type="http://schemas.openxmlformats.org/officeDocument/2006/relationships/hyperlink" Target="https://www.instagram.com/wololosound/?hl=en" TargetMode="External"/><Relationship Id="rId643" Type="http://schemas.openxmlformats.org/officeDocument/2006/relationships/hyperlink" Target="mailto:Contact@wikiedm.com" TargetMode="External"/><Relationship Id="rId649" Type="http://schemas.openxmlformats.org/officeDocument/2006/relationships/hyperlink" Target="https://www.instagram.com/world_of_technoo/" TargetMode="External"/><Relationship Id="rId648" Type="http://schemas.openxmlformats.org/officeDocument/2006/relationships/hyperlink" Target="https://www.facebook.com/complex/" TargetMode="External"/><Relationship Id="rId647" Type="http://schemas.openxmlformats.org/officeDocument/2006/relationships/hyperlink" Target="mailto:yohan@wonderlandinrave.com" TargetMode="External"/><Relationship Id="rId642" Type="http://schemas.openxmlformats.org/officeDocument/2006/relationships/hyperlink" Target="https://www.instagram.com/wikiedm/" TargetMode="External"/><Relationship Id="rId641" Type="http://schemas.openxmlformats.org/officeDocument/2006/relationships/hyperlink" Target="https://www.instagram.com/why_people_dance/?hl=en" TargetMode="External"/><Relationship Id="rId640" Type="http://schemas.openxmlformats.org/officeDocument/2006/relationships/hyperlink" Target="https://www.youtube.com/complex" TargetMode="External"/><Relationship Id="rId635" Type="http://schemas.openxmlformats.org/officeDocument/2006/relationships/hyperlink" Target="https://www.instagram.com/viacomindia/?hl=en" TargetMode="External"/><Relationship Id="rId634" Type="http://schemas.openxmlformats.org/officeDocument/2006/relationships/hyperlink" Target="https://www.youtube.com/channel/UC8oP_tOmavLzdit03JYwpmQ" TargetMode="External"/><Relationship Id="rId633" Type="http://schemas.openxmlformats.org/officeDocument/2006/relationships/hyperlink" Target="https://www.instagram.com/vastiongroup/" TargetMode="External"/><Relationship Id="rId632" Type="http://schemas.openxmlformats.org/officeDocument/2006/relationships/hyperlink" Target="https://www.youtube.com/complex" TargetMode="External"/><Relationship Id="rId639" Type="http://schemas.openxmlformats.org/officeDocument/2006/relationships/hyperlink" Target="https://www.instagram.com/whenwedip/?hl=en" TargetMode="External"/><Relationship Id="rId638" Type="http://schemas.openxmlformats.org/officeDocument/2006/relationships/hyperlink" Target="https://www.instagram.com/weraveyou/" TargetMode="External"/><Relationship Id="rId637" Type="http://schemas.openxmlformats.org/officeDocument/2006/relationships/hyperlink" Target="https://www.instagram.com/weraveyou/" TargetMode="External"/><Relationship Id="rId636" Type="http://schemas.openxmlformats.org/officeDocument/2006/relationships/hyperlink" Target="https://www.instagram.com/weraveyou/" TargetMode="External"/><Relationship Id="rId631" Type="http://schemas.openxmlformats.org/officeDocument/2006/relationships/hyperlink" Target="https://www.instagram.com/dts_channel/" TargetMode="External"/><Relationship Id="rId630" Type="http://schemas.openxmlformats.org/officeDocument/2006/relationships/hyperlink" Target="https://www.youtube.com/user/Undergroudcharizma/video" TargetMode="External"/><Relationship Id="rId609" Type="http://schemas.openxmlformats.org/officeDocument/2006/relationships/hyperlink" Target="https://www.youtube.com/user/TheLatestSounds" TargetMode="External"/><Relationship Id="rId608" Type="http://schemas.openxmlformats.org/officeDocument/2006/relationships/hyperlink" Target="https://www.youtube.com/channel/UCRNpVCL3kAN88CCaLJTJCqQ/videos" TargetMode="External"/><Relationship Id="rId607" Type="http://schemas.openxmlformats.org/officeDocument/2006/relationships/hyperlink" Target="https://www.youtube.com/channel/UCRNpVCL3kAN88CCaLJTJCqQ/videos" TargetMode="External"/><Relationship Id="rId602" Type="http://schemas.openxmlformats.org/officeDocument/2006/relationships/hyperlink" Target="https://www.instagram.com/techno.tent/" TargetMode="External"/><Relationship Id="rId601" Type="http://schemas.openxmlformats.org/officeDocument/2006/relationships/hyperlink" Target="https://www.instagram.com/techno_team_serbia/" TargetMode="External"/><Relationship Id="rId600" Type="http://schemas.openxmlformats.org/officeDocument/2006/relationships/hyperlink" Target="https://www.instagram.com/technotales/" TargetMode="External"/><Relationship Id="rId606" Type="http://schemas.openxmlformats.org/officeDocument/2006/relationships/hyperlink" Target="https://www.instagram.com/techno.withus/" TargetMode="External"/><Relationship Id="rId605" Type="http://schemas.openxmlformats.org/officeDocument/2006/relationships/hyperlink" Target="https://www.instagram.com/techno__zone/" TargetMode="External"/><Relationship Id="rId604" Type="http://schemas.openxmlformats.org/officeDocument/2006/relationships/hyperlink" Target="http://www.instagram.com/technowereld" TargetMode="External"/><Relationship Id="rId603" Type="http://schemas.openxmlformats.org/officeDocument/2006/relationships/hyperlink" Target="https://www.instagram.com/technothings/" TargetMode="External"/><Relationship Id="rId228" Type="http://schemas.openxmlformats.org/officeDocument/2006/relationships/hyperlink" Target="https://www.instagram.com/djmagfr/?hl=en" TargetMode="External"/><Relationship Id="rId227" Type="http://schemas.openxmlformats.org/officeDocument/2006/relationships/hyperlink" Target="https://www.instagram.com/djmagfr/?hl=en" TargetMode="External"/><Relationship Id="rId226" Type="http://schemas.openxmlformats.org/officeDocument/2006/relationships/hyperlink" Target="https://www.instagram.com/djmagfr/?hl=en" TargetMode="External"/><Relationship Id="rId225" Type="http://schemas.openxmlformats.org/officeDocument/2006/relationships/hyperlink" Target="https://www.instagram.com/djmagfr/?hl=en" TargetMode="External"/><Relationship Id="rId229" Type="http://schemas.openxmlformats.org/officeDocument/2006/relationships/hyperlink" Target="https://www.instagram.com/djmagitalia/?hl=en-gb" TargetMode="External"/><Relationship Id="rId220" Type="http://schemas.openxmlformats.org/officeDocument/2006/relationships/hyperlink" Target="https://www.instagram.com/djmagofficial/" TargetMode="External"/><Relationship Id="rId224" Type="http://schemas.openxmlformats.org/officeDocument/2006/relationships/hyperlink" Target="https://www.facebook.com/complex/" TargetMode="External"/><Relationship Id="rId223" Type="http://schemas.openxmlformats.org/officeDocument/2006/relationships/hyperlink" Target="mailto:ben.hindle@djmag.com" TargetMode="External"/><Relationship Id="rId222" Type="http://schemas.openxmlformats.org/officeDocument/2006/relationships/hyperlink" Target="https://www.facebook.com/complex/" TargetMode="External"/><Relationship Id="rId221" Type="http://schemas.openxmlformats.org/officeDocument/2006/relationships/hyperlink" Target="https://www.youtube.com/complex" TargetMode="External"/><Relationship Id="rId217" Type="http://schemas.openxmlformats.org/officeDocument/2006/relationships/hyperlink" Target="https://www.instagram.com/djmagofficial/" TargetMode="External"/><Relationship Id="rId216" Type="http://schemas.openxmlformats.org/officeDocument/2006/relationships/hyperlink" Target="https://www.instagram.com/djmagofficial/" TargetMode="External"/><Relationship Id="rId215" Type="http://schemas.openxmlformats.org/officeDocument/2006/relationships/hyperlink" Target="https://www.instagram.com/djmagofficial/" TargetMode="External"/><Relationship Id="rId214" Type="http://schemas.openxmlformats.org/officeDocument/2006/relationships/hyperlink" Target="https://www.instagram.com/distracttv/" TargetMode="External"/><Relationship Id="rId219" Type="http://schemas.openxmlformats.org/officeDocument/2006/relationships/hyperlink" Target="https://www.instagram.com/djmagofficial/" TargetMode="External"/><Relationship Id="rId218" Type="http://schemas.openxmlformats.org/officeDocument/2006/relationships/hyperlink" Target="https://www.instagram.com/djmagofficial/" TargetMode="External"/><Relationship Id="rId213" Type="http://schemas.openxmlformats.org/officeDocument/2006/relationships/hyperlink" Target="https://www.instagram.com/discwomannyc/" TargetMode="External"/><Relationship Id="rId212" Type="http://schemas.openxmlformats.org/officeDocument/2006/relationships/hyperlink" Target="https://www.instagram.com/discoveryservice_" TargetMode="External"/><Relationship Id="rId211" Type="http://schemas.openxmlformats.org/officeDocument/2006/relationships/hyperlink" Target="mailto:discomilano.mag@gmail.com" TargetMode="External"/><Relationship Id="rId210" Type="http://schemas.openxmlformats.org/officeDocument/2006/relationships/hyperlink" Target="https://www.instagram.com/ibizasonica/?hl=en" TargetMode="External"/><Relationship Id="rId249" Type="http://schemas.openxmlformats.org/officeDocument/2006/relationships/hyperlink" Target="https://www.tiktok.com/@boilerroomtv?lang=en" TargetMode="External"/><Relationship Id="rId248" Type="http://schemas.openxmlformats.org/officeDocument/2006/relationships/hyperlink" Target="https://www.youtube.com/complex" TargetMode="External"/><Relationship Id="rId247" Type="http://schemas.openxmlformats.org/officeDocument/2006/relationships/hyperlink" Target="https://www.youtube.com/user/DJFlyBeatMusic/videos" TargetMode="External"/><Relationship Id="rId242" Type="http://schemas.openxmlformats.org/officeDocument/2006/relationships/hyperlink" Target="https://www.facebook.com/complex/" TargetMode="External"/><Relationship Id="rId241" Type="http://schemas.openxmlformats.org/officeDocument/2006/relationships/hyperlink" Target="https://www.instagram.com/djmagofficial/?hl=en" TargetMode="External"/><Relationship Id="rId240" Type="http://schemas.openxmlformats.org/officeDocument/2006/relationships/hyperlink" Target="https://www.instagram.com/djmagofficial/?hl=en" TargetMode="External"/><Relationship Id="rId246" Type="http://schemas.openxmlformats.org/officeDocument/2006/relationships/hyperlink" Target="https://www.instagram.com/djtechtools/" TargetMode="External"/><Relationship Id="rId245" Type="http://schemas.openxmlformats.org/officeDocument/2006/relationships/hyperlink" Target="mailto:eduardo@djmag.es" TargetMode="External"/><Relationship Id="rId244" Type="http://schemas.openxmlformats.org/officeDocument/2006/relationships/hyperlink" Target="https://www.instagram.com/djmag.es/?hl=en" TargetMode="External"/><Relationship Id="rId243" Type="http://schemas.openxmlformats.org/officeDocument/2006/relationships/hyperlink" Target="https://www.instagram.com/djmag.es/?hl=en" TargetMode="External"/><Relationship Id="rId239" Type="http://schemas.openxmlformats.org/officeDocument/2006/relationships/hyperlink" Target="https://www.instagram.com/djmagofficial/?hl=en" TargetMode="External"/><Relationship Id="rId238" Type="http://schemas.openxmlformats.org/officeDocument/2006/relationships/hyperlink" Target="https://www.facebook.com/CDeepMusicOriginal/" TargetMode="External"/><Relationship Id="rId237" Type="http://schemas.openxmlformats.org/officeDocument/2006/relationships/hyperlink" Target="https://www.instagram.com/djmagla/?hl=en" TargetMode="External"/><Relationship Id="rId236" Type="http://schemas.openxmlformats.org/officeDocument/2006/relationships/hyperlink" Target="https://www.instagram.com/djmagla/?hl=en" TargetMode="External"/><Relationship Id="rId231" Type="http://schemas.openxmlformats.org/officeDocument/2006/relationships/hyperlink" Target="https://www.instagram.com/djmagitalia/?hl=en-gb" TargetMode="External"/><Relationship Id="rId230" Type="http://schemas.openxmlformats.org/officeDocument/2006/relationships/hyperlink" Target="https://www.instagram.com/djmagitalia/?hl=en-gb" TargetMode="External"/><Relationship Id="rId235" Type="http://schemas.openxmlformats.org/officeDocument/2006/relationships/hyperlink" Target="https://www.instagram.com/djmagitalia/?hl=en-gb" TargetMode="External"/><Relationship Id="rId234" Type="http://schemas.openxmlformats.org/officeDocument/2006/relationships/hyperlink" Target="https://www.instagram.com/djmagitalia/?hl=en-gb" TargetMode="External"/><Relationship Id="rId233" Type="http://schemas.openxmlformats.org/officeDocument/2006/relationships/hyperlink" Target="https://www.instagram.com/djmagitalia/?hl=en-gb" TargetMode="External"/><Relationship Id="rId232" Type="http://schemas.openxmlformats.org/officeDocument/2006/relationships/hyperlink" Target="https://www.instagram.com/djmagitalia/?hl=en-gb" TargetMode="External"/><Relationship Id="rId651" Type="http://schemas.openxmlformats.org/officeDocument/2006/relationships/drawing" Target="../drawings/drawing5.xml"/><Relationship Id="rId650" Type="http://schemas.openxmlformats.org/officeDocument/2006/relationships/hyperlink" Target="mailto:youngones9@live.com?__xt__=33.%7B%22logging_data%22%3A%7B%22event_type%22%3A%22clicked_open_url_action%22%2C%22impression_info%22%3A%22eyJmIjp7InN0eWxlIjoiMzgiLCJpdGVtX2NvdW50IjoiMCJ9fQ%22%2C%22surface%22%3A%22www_page_about_tab%22%2C%22interacted_story_type%22%3A%22718520444955922%22%2C%22session_id%22%3A%2216680bf08c76bc99d8307a88071ef775%22%7D%7D" TargetMode="External"/><Relationship Id="rId206" Type="http://schemas.openxmlformats.org/officeDocument/2006/relationships/hyperlink" Target="https://www.instagram.com/deeptechminimal/?hl=en" TargetMode="External"/><Relationship Id="rId205" Type="http://schemas.openxmlformats.org/officeDocument/2006/relationships/hyperlink" Target="https://www.instagram.com/futurehousemusic/?hl=en" TargetMode="External"/><Relationship Id="rId204" Type="http://schemas.openxmlformats.org/officeDocument/2006/relationships/hyperlink" Target="https://www.instagram.com/deep.in.tech/" TargetMode="External"/><Relationship Id="rId203" Type="http://schemas.openxmlformats.org/officeDocument/2006/relationships/hyperlink" Target="mailto:deephousevancity@gmail.com?__xts__=" TargetMode="External"/><Relationship Id="rId209" Type="http://schemas.openxmlformats.org/officeDocument/2006/relationships/hyperlink" Target="https://www.instagram.com/digitaltrends/?hl=en" TargetMode="External"/><Relationship Id="rId208" Type="http://schemas.openxmlformats.org/officeDocument/2006/relationships/hyperlink" Target="https://open.spotify.com/playlist/1NRQmQFlwBLw4hd5K1O6lG" TargetMode="External"/><Relationship Id="rId207" Type="http://schemas.openxmlformats.org/officeDocument/2006/relationships/hyperlink" Target="https://www.youtube.com/complex" TargetMode="External"/><Relationship Id="rId202" Type="http://schemas.openxmlformats.org/officeDocument/2006/relationships/hyperlink" Target="https://www.tiktok.com/@boilerroomtv?lang=en" TargetMode="External"/><Relationship Id="rId201" Type="http://schemas.openxmlformats.org/officeDocument/2006/relationships/hyperlink" Target="https://www.tiktok.com/@boilerroomtv?lang=en" TargetMode="External"/><Relationship Id="rId200" Type="http://schemas.openxmlformats.org/officeDocument/2006/relationships/hyperlink" Target="https://www.tiktok.com/@boilerroomtv?lang=en" TargetMode="External"/><Relationship Id="rId190" Type="http://schemas.openxmlformats.org/officeDocument/2006/relationships/hyperlink" Target="https://www.instagram.com/fazemag/?hl=en" TargetMode="External"/><Relationship Id="rId194" Type="http://schemas.openxmlformats.org/officeDocument/2006/relationships/hyperlink" Target="https://www.facebook.com/CDeepMusicOriginal/" TargetMode="External"/><Relationship Id="rId193" Type="http://schemas.openxmlformats.org/officeDocument/2006/relationships/hyperlink" Target="https://www.instagram.com/deephousesounds/" TargetMode="External"/><Relationship Id="rId192" Type="http://schemas.openxmlformats.org/officeDocument/2006/relationships/hyperlink" Target="https://www.instagram.com/deephousemoscow/" TargetMode="External"/><Relationship Id="rId191" Type="http://schemas.openxmlformats.org/officeDocument/2006/relationships/hyperlink" Target="mailto:mail@lukasfritscher.com" TargetMode="External"/><Relationship Id="rId187" Type="http://schemas.openxmlformats.org/officeDocument/2006/relationships/hyperlink" Target="https://www.instagram.com/deephousebible/" TargetMode="External"/><Relationship Id="rId186" Type="http://schemas.openxmlformats.org/officeDocument/2006/relationships/hyperlink" Target="https://www.youtube.com/complex" TargetMode="External"/><Relationship Id="rId185" Type="http://schemas.openxmlformats.org/officeDocument/2006/relationships/hyperlink" Target="https://www.instagram.com/deep_electronics/?hl=en" TargetMode="External"/><Relationship Id="rId184" Type="http://schemas.openxmlformats.org/officeDocument/2006/relationships/hyperlink" Target="https://www.instagram.com/decodedmagazine/?hl=en" TargetMode="External"/><Relationship Id="rId189" Type="http://schemas.openxmlformats.org/officeDocument/2006/relationships/hyperlink" Target="https://soundcloud.com/deephousebucharest" TargetMode="External"/><Relationship Id="rId188" Type="http://schemas.openxmlformats.org/officeDocument/2006/relationships/hyperlink" Target="mailto:deephousebucharest@gmail.com?__xts__=" TargetMode="External"/><Relationship Id="rId183" Type="http://schemas.openxmlformats.org/officeDocument/2006/relationships/hyperlink" Target="https://www.instagram.com/decodedmagazine/?hl=en" TargetMode="External"/><Relationship Id="rId182" Type="http://schemas.openxmlformats.org/officeDocument/2006/relationships/hyperlink" Target="https://www.instagram.com/decodedmagazine/?hl=en" TargetMode="External"/><Relationship Id="rId181" Type="http://schemas.openxmlformats.org/officeDocument/2006/relationships/hyperlink" Target="https://soundcloud.com/data-transmission" TargetMode="External"/><Relationship Id="rId180" Type="http://schemas.openxmlformats.org/officeDocument/2006/relationships/hyperlink" Target="https://www.instagram.com/datatransmission/?hl=en" TargetMode="External"/><Relationship Id="rId176" Type="http://schemas.openxmlformats.org/officeDocument/2006/relationships/hyperlink" Target="https://www.facebook.com/complex/" TargetMode="External"/><Relationship Id="rId175" Type="http://schemas.openxmlformats.org/officeDocument/2006/relationships/hyperlink" Target="https://www.instagram.com/dancingastro/" TargetMode="External"/><Relationship Id="rId174" Type="http://schemas.openxmlformats.org/officeDocument/2006/relationships/hyperlink" Target="https://www.facebook.com/complex/" TargetMode="External"/><Relationship Id="rId173" Type="http://schemas.openxmlformats.org/officeDocument/2006/relationships/hyperlink" Target="https://www.instagram.com/dancingastro/" TargetMode="External"/><Relationship Id="rId179" Type="http://schemas.openxmlformats.org/officeDocument/2006/relationships/hyperlink" Target="https://www.instagram.com/dancingastro/" TargetMode="External"/><Relationship Id="rId178" Type="http://schemas.openxmlformats.org/officeDocument/2006/relationships/hyperlink" Target="https://www.facebook.com/complex/" TargetMode="External"/><Relationship Id="rId177" Type="http://schemas.openxmlformats.org/officeDocument/2006/relationships/hyperlink" Target="https://www.instagram.com/dancingastro/" TargetMode="External"/><Relationship Id="rId198" Type="http://schemas.openxmlformats.org/officeDocument/2006/relationships/hyperlink" Target="https://www.tiktok.com/@boilerroomtv?lang=en" TargetMode="External"/><Relationship Id="rId197" Type="http://schemas.openxmlformats.org/officeDocument/2006/relationships/hyperlink" Target="https://www.tiktok.com/@boilerroomtv?lang=en" TargetMode="External"/><Relationship Id="rId196" Type="http://schemas.openxmlformats.org/officeDocument/2006/relationships/hyperlink" Target="https://www.instagram.com/deephousetunes/" TargetMode="External"/><Relationship Id="rId195" Type="http://schemas.openxmlformats.org/officeDocument/2006/relationships/hyperlink" Target="http://fluxfm.de" TargetMode="External"/><Relationship Id="rId199" Type="http://schemas.openxmlformats.org/officeDocument/2006/relationships/hyperlink" Target="https://www.tiktok.com/@boilerroomtv?lang=en" TargetMode="External"/><Relationship Id="rId150" Type="http://schemas.openxmlformats.org/officeDocument/2006/relationships/hyperlink" Target="https://www.facebook.com/complex/" TargetMode="External"/><Relationship Id="rId149" Type="http://schemas.openxmlformats.org/officeDocument/2006/relationships/hyperlink" Target="https://www.facebook.com/complex/" TargetMode="External"/><Relationship Id="rId148" Type="http://schemas.openxmlformats.org/officeDocument/2006/relationships/hyperlink" Target="https://www.facebook.com/complex/" TargetMode="External"/><Relationship Id="rId143" Type="http://schemas.openxmlformats.org/officeDocument/2006/relationships/hyperlink" Target="https://www.facebook.com/complex/" TargetMode="External"/><Relationship Id="rId142" Type="http://schemas.openxmlformats.org/officeDocument/2006/relationships/hyperlink" Target="https://www.facebook.com/complex/" TargetMode="External"/><Relationship Id="rId141" Type="http://schemas.openxmlformats.org/officeDocument/2006/relationships/hyperlink" Target="https://www.facebook.com/complex/" TargetMode="External"/><Relationship Id="rId140" Type="http://schemas.openxmlformats.org/officeDocument/2006/relationships/hyperlink" Target="https://www.facebook.com/complex/" TargetMode="External"/><Relationship Id="rId147" Type="http://schemas.openxmlformats.org/officeDocument/2006/relationships/hyperlink" Target="https://www.facebook.com/complex/" TargetMode="External"/><Relationship Id="rId146" Type="http://schemas.openxmlformats.org/officeDocument/2006/relationships/hyperlink" Target="https://www.youtube.com/complex" TargetMode="External"/><Relationship Id="rId145" Type="http://schemas.openxmlformats.org/officeDocument/2006/relationships/hyperlink" Target="https://www.instagram.com/complex/" TargetMode="External"/><Relationship Id="rId144" Type="http://schemas.openxmlformats.org/officeDocument/2006/relationships/hyperlink" Target="https://www.facebook.com/complex/" TargetMode="External"/><Relationship Id="rId139" Type="http://schemas.openxmlformats.org/officeDocument/2006/relationships/hyperlink" Target="https://www.youtube.com/complex" TargetMode="External"/><Relationship Id="rId138" Type="http://schemas.openxmlformats.org/officeDocument/2006/relationships/hyperlink" Target="https://www.instagram.com/complex/" TargetMode="External"/><Relationship Id="rId137" Type="http://schemas.openxmlformats.org/officeDocument/2006/relationships/hyperlink" Target="https://www.facebook.com/complex/" TargetMode="External"/><Relationship Id="rId132" Type="http://schemas.openxmlformats.org/officeDocument/2006/relationships/hyperlink" Target="https://www.youtube.com/complex" TargetMode="External"/><Relationship Id="rId131" Type="http://schemas.openxmlformats.org/officeDocument/2006/relationships/hyperlink" Target="https://www.instagram.com/complex/" TargetMode="External"/><Relationship Id="rId130" Type="http://schemas.openxmlformats.org/officeDocument/2006/relationships/hyperlink" Target="https://www.instagram.com/complex/" TargetMode="External"/><Relationship Id="rId136" Type="http://schemas.openxmlformats.org/officeDocument/2006/relationships/hyperlink" Target="https://www.facebook.com/complex/" TargetMode="External"/><Relationship Id="rId135" Type="http://schemas.openxmlformats.org/officeDocument/2006/relationships/hyperlink" Target="https://www.facebook.com/complex/" TargetMode="External"/><Relationship Id="rId134" Type="http://schemas.openxmlformats.org/officeDocument/2006/relationships/hyperlink" Target="https://www.facebook.com/complex/" TargetMode="External"/><Relationship Id="rId133" Type="http://schemas.openxmlformats.org/officeDocument/2006/relationships/hyperlink" Target="https://www.facebook.com/complex/" TargetMode="External"/><Relationship Id="rId172" Type="http://schemas.openxmlformats.org/officeDocument/2006/relationships/hyperlink" Target="mailto:dfarella@dancingastronaut.com" TargetMode="External"/><Relationship Id="rId171" Type="http://schemas.openxmlformats.org/officeDocument/2006/relationships/hyperlink" Target="https://www.instagram.com/dancingastro/" TargetMode="External"/><Relationship Id="rId170" Type="http://schemas.openxmlformats.org/officeDocument/2006/relationships/hyperlink" Target="https://www.instagram.com/dance.wax/" TargetMode="External"/><Relationship Id="rId165" Type="http://schemas.openxmlformats.org/officeDocument/2006/relationships/hyperlink" Target="https://www.instagram.com/dancetelevision/" TargetMode="External"/><Relationship Id="rId164" Type="http://schemas.openxmlformats.org/officeDocument/2006/relationships/hyperlink" Target="https://soundcloud.com/dancefloorromancer" TargetMode="External"/><Relationship Id="rId163" Type="http://schemas.openxmlformats.org/officeDocument/2006/relationships/hyperlink" Target="mailto:dancefloorromancer@gmail.com" TargetMode="External"/><Relationship Id="rId162" Type="http://schemas.openxmlformats.org/officeDocument/2006/relationships/hyperlink" Target="https://www.instagram.com/dancefloor_romancer/?locale=en_CA&amp;hl=en" TargetMode="External"/><Relationship Id="rId169" Type="http://schemas.openxmlformats.org/officeDocument/2006/relationships/hyperlink" Target="https://www.instagram.com/dancetelevision/" TargetMode="External"/><Relationship Id="rId168" Type="http://schemas.openxmlformats.org/officeDocument/2006/relationships/hyperlink" Target="https://www.instagram.com/dancetelevision/" TargetMode="External"/><Relationship Id="rId167" Type="http://schemas.openxmlformats.org/officeDocument/2006/relationships/hyperlink" Target="https://www.youtube.com/complex" TargetMode="External"/><Relationship Id="rId166" Type="http://schemas.openxmlformats.org/officeDocument/2006/relationships/hyperlink" Target="https://www.instagram.com/dancetelevision/" TargetMode="External"/><Relationship Id="rId161" Type="http://schemas.openxmlformats.org/officeDocument/2006/relationships/hyperlink" Target="https://www.instagram.com/daily_dose_of_techno/" TargetMode="External"/><Relationship Id="rId160" Type="http://schemas.openxmlformats.org/officeDocument/2006/relationships/hyperlink" Target="https://www.instagram.com/d.liveset/" TargetMode="External"/><Relationship Id="rId159" Type="http://schemas.openxmlformats.org/officeDocument/2006/relationships/hyperlink" Target="https://soundcloud.com/cyclicrecords" TargetMode="External"/><Relationship Id="rId154" Type="http://schemas.openxmlformats.org/officeDocument/2006/relationships/hyperlink" Target="https://www.instagram.com/culturetrip/" TargetMode="External"/><Relationship Id="rId153" Type="http://schemas.openxmlformats.org/officeDocument/2006/relationships/hyperlink" Target="https://www.instagram.com/rtscouleur3/?hl=en" TargetMode="External"/><Relationship Id="rId152" Type="http://schemas.openxmlformats.org/officeDocument/2006/relationships/hyperlink" Target="https://soundcloud.com/connectch" TargetMode="External"/><Relationship Id="rId151" Type="http://schemas.openxmlformats.org/officeDocument/2006/relationships/hyperlink" Target="https://www.facebook.com/complex/" TargetMode="External"/><Relationship Id="rId158" Type="http://schemas.openxmlformats.org/officeDocument/2006/relationships/hyperlink" Target="https://www.facebook.com/cyclicagency/" TargetMode="External"/><Relationship Id="rId157" Type="http://schemas.openxmlformats.org/officeDocument/2006/relationships/hyperlink" Target="https://www.youtube.com/user/cyclicagency" TargetMode="External"/><Relationship Id="rId156" Type="http://schemas.openxmlformats.org/officeDocument/2006/relationships/hyperlink" Target="https://www.instagram.com/cyclic_music/reels/" TargetMode="External"/><Relationship Id="rId155" Type="http://schemas.openxmlformats.org/officeDocument/2006/relationships/hyperlink" Target="https://www.instagram.com/cyclic_music/reels/" TargetMode="External"/><Relationship Id="rId509" Type="http://schemas.openxmlformats.org/officeDocument/2006/relationships/hyperlink" Target="https://www.instagram.com/ravefootage/?hl=en" TargetMode="External"/><Relationship Id="rId508" Type="http://schemas.openxmlformats.org/officeDocument/2006/relationships/hyperlink" Target="https://www.instagram.com/ravecultur/" TargetMode="External"/><Relationship Id="rId503" Type="http://schemas.openxmlformats.org/officeDocument/2006/relationships/hyperlink" Target="https://www.youtube.com/user/ThrillingMusic/videos" TargetMode="External"/><Relationship Id="rId502" Type="http://schemas.openxmlformats.org/officeDocument/2006/relationships/hyperlink" Target="https://www.instagram.com/radio.intense/" TargetMode="External"/><Relationship Id="rId501" Type="http://schemas.openxmlformats.org/officeDocument/2006/relationships/hyperlink" Target="https://www.instagram.com/radiofgofficiel/?hl=en" TargetMode="External"/><Relationship Id="rId500" Type="http://schemas.openxmlformats.org/officeDocument/2006/relationships/hyperlink" Target="https://www.instagram.com/radiofgofficiel/?hl=en" TargetMode="External"/><Relationship Id="rId507" Type="http://schemas.openxmlformats.org/officeDocument/2006/relationships/hyperlink" Target="https://www.instagram.com/ravecultur/" TargetMode="External"/><Relationship Id="rId506" Type="http://schemas.openxmlformats.org/officeDocument/2006/relationships/hyperlink" Target="https://www.facebook.com/CDeepMusicOriginal/" TargetMode="External"/><Relationship Id="rId505" Type="http://schemas.openxmlformats.org/officeDocument/2006/relationships/hyperlink" Target="https://www.youtube.com/user/ThrillingMusic/videos" TargetMode="External"/><Relationship Id="rId504" Type="http://schemas.openxmlformats.org/officeDocument/2006/relationships/hyperlink" Target="https://www.instagram.com/radio.intense/" TargetMode="External"/><Relationship Id="rId525" Type="http://schemas.openxmlformats.org/officeDocument/2006/relationships/hyperlink" Target="https://www.youtube.com/user/SelectedBase" TargetMode="External"/><Relationship Id="rId524" Type="http://schemas.openxmlformats.org/officeDocument/2006/relationships/hyperlink" Target="mailto:info@schirmchendrink.com" TargetMode="External"/><Relationship Id="rId523" Type="http://schemas.openxmlformats.org/officeDocument/2006/relationships/hyperlink" Target="https://www.instagram.com/schirmchendrink/" TargetMode="External"/><Relationship Id="rId522" Type="http://schemas.openxmlformats.org/officeDocument/2006/relationships/hyperlink" Target="https://www.instagram.com/rts.fm/?hl=en" TargetMode="External"/><Relationship Id="rId529" Type="http://schemas.openxmlformats.org/officeDocument/2006/relationships/hyperlink" Target="https://soundcloud.com/dancefloorromancer" TargetMode="External"/><Relationship Id="rId528" Type="http://schemas.openxmlformats.org/officeDocument/2006/relationships/hyperlink" Target="mailto:info@sensu.fm" TargetMode="External"/><Relationship Id="rId527" Type="http://schemas.openxmlformats.org/officeDocument/2006/relationships/hyperlink" Target="https://open.spotify.com/user/selectedbase" TargetMode="External"/><Relationship Id="rId526" Type="http://schemas.openxmlformats.org/officeDocument/2006/relationships/hyperlink" Target="https://www.instagram.com/selected_grooves/" TargetMode="External"/><Relationship Id="rId521" Type="http://schemas.openxmlformats.org/officeDocument/2006/relationships/hyperlink" Target="https://www.instagram.com/rominimal_/" TargetMode="External"/><Relationship Id="rId520" Type="http://schemas.openxmlformats.org/officeDocument/2006/relationships/hyperlink" Target="https://www.instagram.com/romaniansound/" TargetMode="External"/><Relationship Id="rId519" Type="http://schemas.openxmlformats.org/officeDocument/2006/relationships/hyperlink" Target="https://www.youtube.com/complex" TargetMode="External"/><Relationship Id="rId514" Type="http://schemas.openxmlformats.org/officeDocument/2006/relationships/hyperlink" Target="https://www.instagram.com/raw.minimal/?hl=en" TargetMode="External"/><Relationship Id="rId513" Type="http://schemas.openxmlformats.org/officeDocument/2006/relationships/hyperlink" Target="https://www.instagram.com/raverglueck/" TargetMode="External"/><Relationship Id="rId512" Type="http://schemas.openxmlformats.org/officeDocument/2006/relationships/hyperlink" Target="https://www.instagram.com/ravvenmusik/" TargetMode="External"/><Relationship Id="rId511" Type="http://schemas.openxmlformats.org/officeDocument/2006/relationships/hyperlink" Target="https://www.instagram.com/raveresidence/" TargetMode="External"/><Relationship Id="rId518" Type="http://schemas.openxmlformats.org/officeDocument/2006/relationships/hyperlink" Target="https://www.youtube.com/complex" TargetMode="External"/><Relationship Id="rId517" Type="http://schemas.openxmlformats.org/officeDocument/2006/relationships/hyperlink" Target="https://www.instagram.com/rinsefrance/?hl=en" TargetMode="External"/><Relationship Id="rId516" Type="http://schemas.openxmlformats.org/officeDocument/2006/relationships/hyperlink" Target="https://www.youtube.com/complex" TargetMode="External"/><Relationship Id="rId515" Type="http://schemas.openxmlformats.org/officeDocument/2006/relationships/hyperlink" Target="mailto:will.gilgrass@redbull.com" TargetMode="External"/><Relationship Id="rId510" Type="http://schemas.openxmlformats.org/officeDocument/2006/relationships/hyperlink" Target="https://www.instagram.com/rave_na_mente/" TargetMode="External"/><Relationship Id="rId590" Type="http://schemas.openxmlformats.org/officeDocument/2006/relationships/hyperlink" Target="https://www.instagram.com/techno__mob/" TargetMode="External"/><Relationship Id="rId107" Type="http://schemas.openxmlformats.org/officeDocument/2006/relationships/hyperlink" Target="https://www.youtube.com/channel/UCPB81Qi_m2xSRGHeJqFtRQQ/video" TargetMode="External"/><Relationship Id="rId106" Type="http://schemas.openxmlformats.org/officeDocument/2006/relationships/hyperlink" Target="https://www.instagram.com/techno__city/?hl=en" TargetMode="External"/><Relationship Id="rId105" Type="http://schemas.openxmlformats.org/officeDocument/2006/relationships/hyperlink" Target="mailto:eduardo@djmag.es" TargetMode="External"/><Relationship Id="rId589" Type="http://schemas.openxmlformats.org/officeDocument/2006/relationships/hyperlink" Target="https://www.instagram.com/technomindset/" TargetMode="External"/><Relationship Id="rId104" Type="http://schemas.openxmlformats.org/officeDocument/2006/relationships/hyperlink" Target="https://www.youtube.com/channel/UCPB81Qi_m2xSRGHeJqFtRQQ/video" TargetMode="External"/><Relationship Id="rId588" Type="http://schemas.openxmlformats.org/officeDocument/2006/relationships/hyperlink" Target="https://www.instagram.com/technoomilitants/" TargetMode="External"/><Relationship Id="rId109" Type="http://schemas.openxmlformats.org/officeDocument/2006/relationships/hyperlink" Target="https://www.instagram.com/club.techno/" TargetMode="External"/><Relationship Id="rId108" Type="http://schemas.openxmlformats.org/officeDocument/2006/relationships/hyperlink" Target="https://www.youtube.com/channel/UCPB81Qi_m2xSRGHeJqFtRQQ/video" TargetMode="External"/><Relationship Id="rId583" Type="http://schemas.openxmlformats.org/officeDocument/2006/relationships/hyperlink" Target="https://www.instagram.com/technoherd" TargetMode="External"/><Relationship Id="rId582" Type="http://schemas.openxmlformats.org/officeDocument/2006/relationships/hyperlink" Target="https://www.instagram.com/technobygas" TargetMode="External"/><Relationship Id="rId581" Type="http://schemas.openxmlformats.org/officeDocument/2006/relationships/hyperlink" Target="https://www.instagram.com/technoforlovers/" TargetMode="External"/><Relationship Id="rId580" Type="http://schemas.openxmlformats.org/officeDocument/2006/relationships/hyperlink" Target="https://www.instagram.com/techno_festival/" TargetMode="External"/><Relationship Id="rId103" Type="http://schemas.openxmlformats.org/officeDocument/2006/relationships/hyperlink" Target="https://www.instagram.com/blancaudio/" TargetMode="External"/><Relationship Id="rId587" Type="http://schemas.openxmlformats.org/officeDocument/2006/relationships/hyperlink" Target="https://www.instagram.com/technomagiksound/" TargetMode="External"/><Relationship Id="rId102" Type="http://schemas.openxmlformats.org/officeDocument/2006/relationships/hyperlink" Target="https://www.instagram.com/blancaudio/" TargetMode="External"/><Relationship Id="rId586" Type="http://schemas.openxmlformats.org/officeDocument/2006/relationships/hyperlink" Target="https://www.instagram.com/technoloft/" TargetMode="External"/><Relationship Id="rId101" Type="http://schemas.openxmlformats.org/officeDocument/2006/relationships/hyperlink" Target="https://www.instagram.com/certifiedjackinofficial/" TargetMode="External"/><Relationship Id="rId585" Type="http://schemas.openxmlformats.org/officeDocument/2006/relationships/hyperlink" Target="https://www.instagram.com/technolivesets/" TargetMode="External"/><Relationship Id="rId100" Type="http://schemas.openxmlformats.org/officeDocument/2006/relationships/hyperlink" Target="https://soundcloud.com/Cdeepmusic" TargetMode="External"/><Relationship Id="rId584" Type="http://schemas.openxmlformats.org/officeDocument/2006/relationships/hyperlink" Target="https://www.instagram.com/technoinstitution/" TargetMode="External"/><Relationship Id="rId579" Type="http://schemas.openxmlformats.org/officeDocument/2006/relationships/hyperlink" Target="https://www.instagram.com/technoexperience/" TargetMode="External"/><Relationship Id="rId578" Type="http://schemas.openxmlformats.org/officeDocument/2006/relationships/hyperlink" Target="https://www.instagram.com/techno.exclusive/" TargetMode="External"/><Relationship Id="rId577" Type="http://schemas.openxmlformats.org/officeDocument/2006/relationships/hyperlink" Target="https://www.instagram.com/techno_der_visionaere/" TargetMode="External"/><Relationship Id="rId572" Type="http://schemas.openxmlformats.org/officeDocument/2006/relationships/hyperlink" Target="https://www.instagram.com/technobunkr/" TargetMode="External"/><Relationship Id="rId571" Type="http://schemas.openxmlformats.org/officeDocument/2006/relationships/hyperlink" Target="https://www.tiktok.com/@boilerroomtv?lang=en" TargetMode="External"/><Relationship Id="rId570" Type="http://schemas.openxmlformats.org/officeDocument/2006/relationships/hyperlink" Target="https://www.instagram.com/technoblazer/" TargetMode="External"/><Relationship Id="rId576" Type="http://schemas.openxmlformats.org/officeDocument/2006/relationships/hyperlink" Target="https://www.instagram.com/techno.days/" TargetMode="External"/><Relationship Id="rId575" Type="http://schemas.openxmlformats.org/officeDocument/2006/relationships/hyperlink" Target="https://www.instagram.com/techno__city/?hl=en" TargetMode="External"/><Relationship Id="rId574" Type="http://schemas.openxmlformats.org/officeDocument/2006/relationships/hyperlink" Target="https://www.instagram.com/technocave/?hl=en" TargetMode="External"/><Relationship Id="rId573" Type="http://schemas.openxmlformats.org/officeDocument/2006/relationships/hyperlink" Target="https://www.instagram.com/techno_cartel/" TargetMode="External"/><Relationship Id="rId129" Type="http://schemas.openxmlformats.org/officeDocument/2006/relationships/hyperlink" Target="https://www.facebook.com/complex/" TargetMode="External"/><Relationship Id="rId128" Type="http://schemas.openxmlformats.org/officeDocument/2006/relationships/hyperlink" Target="https://www.facebook.com/complex/" TargetMode="External"/><Relationship Id="rId127" Type="http://schemas.openxmlformats.org/officeDocument/2006/relationships/hyperlink" Target="https://www.facebook.com/complex/" TargetMode="External"/><Relationship Id="rId126" Type="http://schemas.openxmlformats.org/officeDocument/2006/relationships/hyperlink" Target="https://www.facebook.com/complex/" TargetMode="External"/><Relationship Id="rId121" Type="http://schemas.openxmlformats.org/officeDocument/2006/relationships/hyperlink" Target="https://www.instagram.com/coastalhaze/?hl=en" TargetMode="External"/><Relationship Id="rId120" Type="http://schemas.openxmlformats.org/officeDocument/2006/relationships/hyperlink" Target="https://www.instagram.com/clubbingtv/?hl=en" TargetMode="External"/><Relationship Id="rId125" Type="http://schemas.openxmlformats.org/officeDocument/2006/relationships/hyperlink" Target="https://www.facebook.com/complex/" TargetMode="External"/><Relationship Id="rId124" Type="http://schemas.openxmlformats.org/officeDocument/2006/relationships/hyperlink" Target="https://www.youtube.com/complex" TargetMode="External"/><Relationship Id="rId123" Type="http://schemas.openxmlformats.org/officeDocument/2006/relationships/hyperlink" Target="https://www.instagram.com/complex/" TargetMode="External"/><Relationship Id="rId122" Type="http://schemas.openxmlformats.org/officeDocument/2006/relationships/hyperlink" Target="https://www.instagram.com/coldcutshotwax/?hl=en" TargetMode="External"/><Relationship Id="rId118" Type="http://schemas.openxmlformats.org/officeDocument/2006/relationships/hyperlink" Target="https://www.instagram.com/clubbingtv/?hl=en" TargetMode="External"/><Relationship Id="rId117" Type="http://schemas.openxmlformats.org/officeDocument/2006/relationships/hyperlink" Target="https://www.instagram.com/clubbingtv/?hl=en" TargetMode="External"/><Relationship Id="rId116" Type="http://schemas.openxmlformats.org/officeDocument/2006/relationships/hyperlink" Target="mailto:laure@clubbingtv.com" TargetMode="External"/><Relationship Id="rId115" Type="http://schemas.openxmlformats.org/officeDocument/2006/relationships/hyperlink" Target="https://www.instagram.com/clubbingtv/?hl=en" TargetMode="External"/><Relationship Id="rId599" Type="http://schemas.openxmlformats.org/officeDocument/2006/relationships/hyperlink" Target="https://www.instagram.com/technostyle_/" TargetMode="External"/><Relationship Id="rId119" Type="http://schemas.openxmlformats.org/officeDocument/2006/relationships/hyperlink" Target="https://www.instagram.com/clubbingtv/?hl=en" TargetMode="External"/><Relationship Id="rId110" Type="http://schemas.openxmlformats.org/officeDocument/2006/relationships/hyperlink" Target="https://www.instagram.com/club.techno/" TargetMode="External"/><Relationship Id="rId594" Type="http://schemas.openxmlformats.org/officeDocument/2006/relationships/hyperlink" Target="https://www.instagram.com/techno_nl/" TargetMode="External"/><Relationship Id="rId593" Type="http://schemas.openxmlformats.org/officeDocument/2006/relationships/hyperlink" Target="https://www.instagram.com/technomusicworld.official/?hl=en" TargetMode="External"/><Relationship Id="rId592" Type="http://schemas.openxmlformats.org/officeDocument/2006/relationships/hyperlink" Target="https://www.instagram.com/technomusic101bpm/" TargetMode="External"/><Relationship Id="rId591" Type="http://schemas.openxmlformats.org/officeDocument/2006/relationships/hyperlink" Target="https://www.instagram.com/techno_mood/" TargetMode="External"/><Relationship Id="rId114" Type="http://schemas.openxmlformats.org/officeDocument/2006/relationships/hyperlink" Target="https://www.instagram.com/clubbers_202_/" TargetMode="External"/><Relationship Id="rId598" Type="http://schemas.openxmlformats.org/officeDocument/2006/relationships/hyperlink" Target="https://www.instagram.com/techno.stalkers/" TargetMode="External"/><Relationship Id="rId113" Type="http://schemas.openxmlformats.org/officeDocument/2006/relationships/hyperlink" Target="mailto:info@clubberia.com" TargetMode="External"/><Relationship Id="rId597" Type="http://schemas.openxmlformats.org/officeDocument/2006/relationships/hyperlink" Target="https://www.instagram.com/technosnobs/" TargetMode="External"/><Relationship Id="rId112" Type="http://schemas.openxmlformats.org/officeDocument/2006/relationships/hyperlink" Target="http://clubber.rs/" TargetMode="External"/><Relationship Id="rId596" Type="http://schemas.openxmlformats.org/officeDocument/2006/relationships/hyperlink" Target="https://www.instagram.com/technosceneofficial/" TargetMode="External"/><Relationship Id="rId111" Type="http://schemas.openxmlformats.org/officeDocument/2006/relationships/hyperlink" Target="http://clubber.rs/" TargetMode="External"/><Relationship Id="rId595" Type="http://schemas.openxmlformats.org/officeDocument/2006/relationships/hyperlink" Target="https://www.instagram.com/technoresistance/" TargetMode="External"/><Relationship Id="rId547" Type="http://schemas.openxmlformats.org/officeDocument/2006/relationships/hyperlink" Target="mailto:elodieprochet@stockx.com" TargetMode="External"/><Relationship Id="rId546" Type="http://schemas.openxmlformats.org/officeDocument/2006/relationships/hyperlink" Target="https://www.instagram.com/spinninrecords/?hl=en" TargetMode="External"/><Relationship Id="rId545" Type="http://schemas.openxmlformats.org/officeDocument/2006/relationships/hyperlink" Target="https://www.youtube.com/complex" TargetMode="External"/><Relationship Id="rId544" Type="http://schemas.openxmlformats.org/officeDocument/2006/relationships/hyperlink" Target="https://www.instagram.com/wearesoundspace/?api=1%2F&amp;hl=zh-cn" TargetMode="External"/><Relationship Id="rId549" Type="http://schemas.openxmlformats.org/officeDocument/2006/relationships/hyperlink" Target="https://www.instagram.com/subpac/?hl=en" TargetMode="External"/><Relationship Id="rId548" Type="http://schemas.openxmlformats.org/officeDocument/2006/relationships/hyperlink" Target="https://www.youtube.com/complex" TargetMode="External"/><Relationship Id="rId543" Type="http://schemas.openxmlformats.org/officeDocument/2006/relationships/hyperlink" Target="mailto:info@sfnwseries.com" TargetMode="External"/><Relationship Id="rId542" Type="http://schemas.openxmlformats.org/officeDocument/2006/relationships/hyperlink" Target="https://www.instagram.com/sounds_from_nowhere_series/" TargetMode="External"/><Relationship Id="rId541" Type="http://schemas.openxmlformats.org/officeDocument/2006/relationships/hyperlink" Target="https://www.instagram.com/soundplate/?hl=en" TargetMode="External"/><Relationship Id="rId540" Type="http://schemas.openxmlformats.org/officeDocument/2006/relationships/hyperlink" Target="https://www.youtube.com/channel/UCINHOGLmaYvqEfC5dvu7jCw/video" TargetMode="External"/><Relationship Id="rId536" Type="http://schemas.openxmlformats.org/officeDocument/2006/relationships/hyperlink" Target="https://www.instagram.com/social_rave/" TargetMode="External"/><Relationship Id="rId535" Type="http://schemas.openxmlformats.org/officeDocument/2006/relationships/hyperlink" Target="https://www.youtube.com/channel/UC8MLS5X0vWxxa5nyJxfSA1A" TargetMode="External"/><Relationship Id="rId534" Type="http://schemas.openxmlformats.org/officeDocument/2006/relationships/hyperlink" Target="https://www.instagram.com/skylab_radio/?hl=en" TargetMode="External"/><Relationship Id="rId533" Type="http://schemas.openxmlformats.org/officeDocument/2006/relationships/hyperlink" Target="mailto:pippa@skiddle.com" TargetMode="External"/><Relationship Id="rId539" Type="http://schemas.openxmlformats.org/officeDocument/2006/relationships/hyperlink" Target="https://www.youtube.com/complex" TargetMode="External"/><Relationship Id="rId538" Type="http://schemas.openxmlformats.org/officeDocument/2006/relationships/hyperlink" Target="https://www.instagram.com/soundoftechno/" TargetMode="External"/><Relationship Id="rId537" Type="http://schemas.openxmlformats.org/officeDocument/2006/relationships/hyperlink" Target="https://www.instagram.com/solardosound/?hl=en" TargetMode="External"/><Relationship Id="rId532" Type="http://schemas.openxmlformats.org/officeDocument/2006/relationships/hyperlink" Target="https://www.instagram.com/skiddleuk/?hl=en" TargetMode="External"/><Relationship Id="rId531" Type="http://schemas.openxmlformats.org/officeDocument/2006/relationships/hyperlink" Target="https://ra.co/clubs/180428" TargetMode="External"/><Relationship Id="rId530" Type="http://schemas.openxmlformats.org/officeDocument/2006/relationships/hyperlink" Target="https://soundcloud.com/dancefloorromancer" TargetMode="External"/><Relationship Id="rId569" Type="http://schemas.openxmlformats.org/officeDocument/2006/relationships/hyperlink" Target="https://www.instagram.com/technobible/" TargetMode="External"/><Relationship Id="rId568" Type="http://schemas.openxmlformats.org/officeDocument/2006/relationships/hyperlink" Target="https://www.instagram.com/technobangersdaily/" TargetMode="External"/><Relationship Id="rId567" Type="http://schemas.openxmlformats.org/officeDocument/2006/relationships/hyperlink" Target="https://www.instagram.com/technoairlines/" TargetMode="External"/><Relationship Id="rId566" Type="http://schemas.openxmlformats.org/officeDocument/2006/relationships/hyperlink" Target="https://www.instagram.com/technoaddictofficial/" TargetMode="External"/><Relationship Id="rId561" Type="http://schemas.openxmlformats.org/officeDocument/2006/relationships/hyperlink" Target="https://www.instagram.com/techitdeep/?hl=en" TargetMode="External"/><Relationship Id="rId560" Type="http://schemas.openxmlformats.org/officeDocument/2006/relationships/hyperlink" Target="https://www.instagram.com/techhouse/" TargetMode="External"/><Relationship Id="rId565" Type="http://schemas.openxmlformats.org/officeDocument/2006/relationships/hyperlink" Target="https://www.instagram.com/technoandhousemusic/" TargetMode="External"/><Relationship Id="rId564" Type="http://schemas.openxmlformats.org/officeDocument/2006/relationships/hyperlink" Target="https://www.instagram.com/technoandchill/?hl=en" TargetMode="External"/><Relationship Id="rId563" Type="http://schemas.openxmlformats.org/officeDocument/2006/relationships/hyperlink" Target="https://www.instagram.com/techlepatic" TargetMode="External"/><Relationship Id="rId562" Type="http://schemas.openxmlformats.org/officeDocument/2006/relationships/hyperlink" Target="https://www.instagram.com/techyesnotechno/" TargetMode="External"/><Relationship Id="rId558" Type="http://schemas.openxmlformats.org/officeDocument/2006/relationships/hyperlink" Target="https://www.instagram.com/tech_empires/" TargetMode="External"/><Relationship Id="rId557" Type="http://schemas.openxmlformats.org/officeDocument/2006/relationships/hyperlink" Target="https://www.instagram.com/tbx_records/" TargetMode="External"/><Relationship Id="rId556" Type="http://schemas.openxmlformats.org/officeDocument/2006/relationships/hyperlink" Target="https://www.instagram.com/tanzgemeinschaft/" TargetMode="External"/><Relationship Id="rId555" Type="http://schemas.openxmlformats.org/officeDocument/2006/relationships/hyperlink" Target="https://www.instagram.com/tanzgemeinschaft/" TargetMode="External"/><Relationship Id="rId559" Type="http://schemas.openxmlformats.org/officeDocument/2006/relationships/hyperlink" Target="https://www.instagram.com/tech_groove/" TargetMode="External"/><Relationship Id="rId550" Type="http://schemas.openxmlformats.org/officeDocument/2006/relationships/hyperlink" Target="https://www.instagram.com/subsoul/" TargetMode="External"/><Relationship Id="rId554" Type="http://schemas.openxmlformats.org/officeDocument/2006/relationships/hyperlink" Target="https://www.instagram.com/tintechno/?hl=en" TargetMode="External"/><Relationship Id="rId553" Type="http://schemas.openxmlformats.org/officeDocument/2006/relationships/hyperlink" Target="https://www.instagram.com/synthetikminds/" TargetMode="External"/><Relationship Id="rId552" Type="http://schemas.openxmlformats.org/officeDocument/2006/relationships/hyperlink" Target="mailto:promo@sweetmusic.fr" TargetMode="External"/><Relationship Id="rId551" Type="http://schemas.openxmlformats.org/officeDocument/2006/relationships/hyperlink" Target="mailto:alex@suprematicagency.com" TargetMode="External"/><Relationship Id="rId495" Type="http://schemas.openxmlformats.org/officeDocument/2006/relationships/hyperlink" Target="https://www.instagram.com/progressiveastronaut/?hl=en" TargetMode="External"/><Relationship Id="rId494" Type="http://schemas.openxmlformats.org/officeDocument/2006/relationships/hyperlink" Target="https://www.instagram.com/profoundchannel/?hl=en" TargetMode="External"/><Relationship Id="rId493" Type="http://schemas.openxmlformats.org/officeDocument/2006/relationships/hyperlink" Target="http://plug.in" TargetMode="External"/><Relationship Id="rId492" Type="http://schemas.openxmlformats.org/officeDocument/2006/relationships/hyperlink" Target="https://www.instagram.com/playedby_/" TargetMode="External"/><Relationship Id="rId499" Type="http://schemas.openxmlformats.org/officeDocument/2006/relationships/hyperlink" Target="https://www.instagram.com/pureibizaradio/?hl=en-gb" TargetMode="External"/><Relationship Id="rId498" Type="http://schemas.openxmlformats.org/officeDocument/2006/relationships/hyperlink" Target="https://www.instagram.com/pureibizaradio/?hl=en-gb" TargetMode="External"/><Relationship Id="rId497" Type="http://schemas.openxmlformats.org/officeDocument/2006/relationships/hyperlink" Target="https://www.youtube.com/channel/UCUopvBtHeCwvIQJwiUI6Wmw" TargetMode="External"/><Relationship Id="rId496" Type="http://schemas.openxmlformats.org/officeDocument/2006/relationships/hyperlink" Target="https://www.youtube.com/channel/UCUopvBtHeCwvIQJwiUI6Wmw" TargetMode="External"/><Relationship Id="rId409" Type="http://schemas.openxmlformats.org/officeDocument/2006/relationships/hyperlink" Target="https://www.instagram.com/thelotradio/" TargetMode="External"/><Relationship Id="rId404" Type="http://schemas.openxmlformats.org/officeDocument/2006/relationships/hyperlink" Target="https://www.instagram.com/lesyeuxorange/" TargetMode="External"/><Relationship Id="rId403" Type="http://schemas.openxmlformats.org/officeDocument/2006/relationships/hyperlink" Target="https://levisiteuronline.com/" TargetMode="External"/><Relationship Id="rId402" Type="http://schemas.openxmlformats.org/officeDocument/2006/relationships/hyperlink" Target="https://www.instagram.com/labelworx/" TargetMode="External"/><Relationship Id="rId401" Type="http://schemas.openxmlformats.org/officeDocument/2006/relationships/hyperlink" Target="mailto:arthur.cios@konbini.com" TargetMode="External"/><Relationship Id="rId408" Type="http://schemas.openxmlformats.org/officeDocument/2006/relationships/hyperlink" Target="https://www.instagram.com/la_mp/" TargetMode="External"/><Relationship Id="rId407" Type="http://schemas.openxmlformats.org/officeDocument/2006/relationships/hyperlink" Target="mailto:contact@loose-lips.co.uk?__xt__=33.%7B%22logging_data%22%3A%7B%22event_type%22%3A%22clicked_open_url_action%22%2C%22impression_info%22%3A%22eyJmIjp7InN0eWxlIjoiMzgiLCJpdGVtX2NvdW50IjoiMCJ9fQ%22%2C%22surface%22%3A%22www_page_about_tab%22%2C%22interacted_story_type%22%3A%22718520444955922%22%2C%22session_id%22%3A%226c10c219c43a7d61fe6ffa53659f3b7d%22%7D%7D" TargetMode="External"/><Relationship Id="rId406" Type="http://schemas.openxmlformats.org/officeDocument/2006/relationships/hyperlink" Target="https://soundcloud.com/loose-lips123" TargetMode="External"/><Relationship Id="rId405" Type="http://schemas.openxmlformats.org/officeDocument/2006/relationships/hyperlink" Target="https://soundcloud.com/loose-lips123" TargetMode="External"/><Relationship Id="rId400" Type="http://schemas.openxmlformats.org/officeDocument/2006/relationships/hyperlink" Target="https://www.instagram.com/konbini/" TargetMode="External"/><Relationship Id="rId469" Type="http://schemas.openxmlformats.org/officeDocument/2006/relationships/hyperlink" Target="https://www.youtube.com/complex" TargetMode="External"/><Relationship Id="rId468" Type="http://schemas.openxmlformats.org/officeDocument/2006/relationships/hyperlink" Target="https://www.youtube.com/complex" TargetMode="External"/><Relationship Id="rId467" Type="http://schemas.openxmlformats.org/officeDocument/2006/relationships/hyperlink" Target="https://www.youtube.com/complex" TargetMode="External"/><Relationship Id="rId462" Type="http://schemas.openxmlformats.org/officeDocument/2006/relationships/hyperlink" Target="http://muno.pl" TargetMode="External"/><Relationship Id="rId461" Type="http://schemas.openxmlformats.org/officeDocument/2006/relationships/hyperlink" Target="http://muno.pl" TargetMode="External"/><Relationship Id="rId460" Type="http://schemas.openxmlformats.org/officeDocument/2006/relationships/hyperlink" Target="https://www.youtube.com/user/MrDeepSense" TargetMode="External"/><Relationship Id="rId466" Type="http://schemas.openxmlformats.org/officeDocument/2006/relationships/hyperlink" Target="https://www.youtube.com/complex" TargetMode="External"/><Relationship Id="rId465" Type="http://schemas.openxmlformats.org/officeDocument/2006/relationships/hyperlink" Target="https://www.youtube.com/user/TheGooeyness/videos" TargetMode="External"/><Relationship Id="rId464" Type="http://schemas.openxmlformats.org/officeDocument/2006/relationships/hyperlink" Target="https://www.instagram.com/musiclifegram/?hl=en" TargetMode="External"/><Relationship Id="rId463" Type="http://schemas.openxmlformats.org/officeDocument/2006/relationships/hyperlink" Target="https://www.instagram.com/music_connection/" TargetMode="External"/><Relationship Id="rId459" Type="http://schemas.openxmlformats.org/officeDocument/2006/relationships/hyperlink" Target="https://www.instagram.com/bookingsmovement/?hl=en" TargetMode="External"/><Relationship Id="rId458" Type="http://schemas.openxmlformats.org/officeDocument/2006/relationships/hyperlink" Target="https://www.instagram.com/motzberlin/?hl=en" TargetMode="External"/><Relationship Id="rId457" Type="http://schemas.openxmlformats.org/officeDocument/2006/relationships/hyperlink" Target="https://www.instagram.com/moskalus/?hl=en-gb" TargetMode="External"/><Relationship Id="rId456" Type="http://schemas.openxmlformats.org/officeDocument/2006/relationships/hyperlink" Target="https://www.instagram.com/mnmt.no/?hl=en" TargetMode="External"/><Relationship Id="rId451" Type="http://schemas.openxmlformats.org/officeDocument/2006/relationships/hyperlink" Target="https://www.instagram.com/mixmaglatam/" TargetMode="External"/><Relationship Id="rId450" Type="http://schemas.openxmlformats.org/officeDocument/2006/relationships/hyperlink" Target="https://www.instagram.com/mixmag/?hl=en" TargetMode="External"/><Relationship Id="rId455" Type="http://schemas.openxmlformats.org/officeDocument/2006/relationships/hyperlink" Target="https://www.instagram.com/mnmt.no/?hl=en" TargetMode="External"/><Relationship Id="rId454" Type="http://schemas.openxmlformats.org/officeDocument/2006/relationships/hyperlink" Target="https://www.facebook.com/CDeepMusicOriginal/" TargetMode="External"/><Relationship Id="rId453" Type="http://schemas.openxmlformats.org/officeDocument/2006/relationships/hyperlink" Target="https://www.instagram.com/mixmag/?hl=en" TargetMode="External"/><Relationship Id="rId452" Type="http://schemas.openxmlformats.org/officeDocument/2006/relationships/hyperlink" Target="https://www.instagram.com/mixmag/?hl=en" TargetMode="External"/><Relationship Id="rId491" Type="http://schemas.openxmlformats.org/officeDocument/2006/relationships/hyperlink" Target="https://www.instagram.com/partyaddicted/" TargetMode="External"/><Relationship Id="rId490" Type="http://schemas.openxmlformats.org/officeDocument/2006/relationships/hyperlink" Target="https://www.instagram.com/paradoxindia_/?hl=en" TargetMode="External"/><Relationship Id="rId489" Type="http://schemas.openxmlformats.org/officeDocument/2006/relationships/hyperlink" Target="https://www.instagram.com/orbmagazineofficial/" TargetMode="External"/><Relationship Id="rId484" Type="http://schemas.openxmlformats.org/officeDocument/2006/relationships/hyperlink" Target="https://www.tiktok.com/@boilerroomtv?lang=en" TargetMode="External"/><Relationship Id="rId483" Type="http://schemas.openxmlformats.org/officeDocument/2006/relationships/hyperlink" Target="https://www.instagram.com/onlytechno_official/" TargetMode="External"/><Relationship Id="rId482" Type="http://schemas.openxmlformats.org/officeDocument/2006/relationships/hyperlink" Target="https://www.instagram.com/onlytechno_official/" TargetMode="External"/><Relationship Id="rId481" Type="http://schemas.openxmlformats.org/officeDocument/2006/relationships/hyperlink" Target="https://www.instagram.com/only.fiesta/" TargetMode="External"/><Relationship Id="rId488" Type="http://schemas.openxmlformats.org/officeDocument/2006/relationships/hyperlink" Target="https://www.instagram.com/onlymusicfree/" TargetMode="External"/><Relationship Id="rId487" Type="http://schemas.openxmlformats.org/officeDocument/2006/relationships/hyperlink" Target="https://www.tiktok.com/@boilerroomtv?lang=en" TargetMode="External"/><Relationship Id="rId486" Type="http://schemas.openxmlformats.org/officeDocument/2006/relationships/hyperlink" Target="https://www.instagram.com/onlytechno_official/" TargetMode="External"/><Relationship Id="rId485" Type="http://schemas.openxmlformats.org/officeDocument/2006/relationships/hyperlink" Target="https://www.instagram.com/onlytechno_official/" TargetMode="External"/><Relationship Id="rId480" Type="http://schemas.openxmlformats.org/officeDocument/2006/relationships/hyperlink" Target="https://www.instagram.com/onthe5thday/?hl=en" TargetMode="External"/><Relationship Id="rId479" Type="http://schemas.openxmlformats.org/officeDocument/2006/relationships/hyperlink" Target="https://www.instagram.com/oldschooldeephouse/" TargetMode="External"/><Relationship Id="rId478" Type="http://schemas.openxmlformats.org/officeDocument/2006/relationships/hyperlink" Target="mailto:alice@olaradio.fr" TargetMode="External"/><Relationship Id="rId473" Type="http://schemas.openxmlformats.org/officeDocument/2006/relationships/hyperlink" Target="https://www.facebook.com/Novajrecords" TargetMode="External"/><Relationship Id="rId472" Type="http://schemas.openxmlformats.org/officeDocument/2006/relationships/hyperlink" Target="https://www.instagram.com/nosleep.techno/" TargetMode="External"/><Relationship Id="rId471" Type="http://schemas.openxmlformats.org/officeDocument/2006/relationships/hyperlink" Target="https://www.instagram.com/nightvibe_/?hl=en" TargetMode="External"/><Relationship Id="rId470" Type="http://schemas.openxmlformats.org/officeDocument/2006/relationships/hyperlink" Target="https://www.facebook.com/CDeepMusicOriginal/" TargetMode="External"/><Relationship Id="rId477" Type="http://schemas.openxmlformats.org/officeDocument/2006/relationships/hyperlink" Target="mailto:oecus.info@gmail.com" TargetMode="External"/><Relationship Id="rId476" Type="http://schemas.openxmlformats.org/officeDocument/2006/relationships/hyperlink" Target="https://www.instagram.com/oecus/?hl=en" TargetMode="External"/><Relationship Id="rId475" Type="http://schemas.openxmlformats.org/officeDocument/2006/relationships/hyperlink" Target="mailto:padraigh@ntslive.co.uk" TargetMode="External"/><Relationship Id="rId474" Type="http://schemas.openxmlformats.org/officeDocument/2006/relationships/hyperlink" Target="mailto:flo@ntslive.co.uk" TargetMode="External"/><Relationship Id="rId426" Type="http://schemas.openxmlformats.org/officeDocument/2006/relationships/hyperlink" Target="https://www.instagram.com/melodylab/" TargetMode="External"/><Relationship Id="rId425" Type="http://schemas.openxmlformats.org/officeDocument/2006/relationships/hyperlink" Target="https://www.instagram.com/melodikminds/" TargetMode="External"/><Relationship Id="rId424" Type="http://schemas.openxmlformats.org/officeDocument/2006/relationships/hyperlink" Target="https://www.instagram.com/melodikminds/" TargetMode="External"/><Relationship Id="rId423" Type="http://schemas.openxmlformats.org/officeDocument/2006/relationships/hyperlink" Target="https://www.instagram.com/melodicdistrict/" TargetMode="External"/><Relationship Id="rId429" Type="http://schemas.openxmlformats.org/officeDocument/2006/relationships/hyperlink" Target="https://www.instagram.com/miamendi_/" TargetMode="External"/><Relationship Id="rId428" Type="http://schemas.openxmlformats.org/officeDocument/2006/relationships/hyperlink" Target="https://www.instagram.com/musicis4lovers/?hl=en" TargetMode="External"/><Relationship Id="rId427" Type="http://schemas.openxmlformats.org/officeDocument/2006/relationships/hyperlink" Target="mailto:contact@melodylabtv.com" TargetMode="External"/><Relationship Id="rId422" Type="http://schemas.openxmlformats.org/officeDocument/2006/relationships/hyperlink" Target="https://www.instagram.com/melodicdistrict/" TargetMode="External"/><Relationship Id="rId421" Type="http://schemas.openxmlformats.org/officeDocument/2006/relationships/hyperlink" Target="https://www.instagram.com/meoko_musicmag/" TargetMode="External"/><Relationship Id="rId420" Type="http://schemas.openxmlformats.org/officeDocument/2006/relationships/hyperlink" Target="https://www.facebook.com/CDeepMusicOriginal/" TargetMode="External"/><Relationship Id="rId415" Type="http://schemas.openxmlformats.org/officeDocument/2006/relationships/hyperlink" Target="https://www.instagram.com/maheshpresents/" TargetMode="External"/><Relationship Id="rId414" Type="http://schemas.openxmlformats.org/officeDocument/2006/relationships/hyperlink" Target="https://www.instagram.com/magnetic_magazine/" TargetMode="External"/><Relationship Id="rId413" Type="http://schemas.openxmlformats.org/officeDocument/2006/relationships/hyperlink" Target="https://www.instagram.com/madorasindahouse/?hl=en" TargetMode="External"/><Relationship Id="rId412" Type="http://schemas.openxmlformats.org/officeDocument/2006/relationships/hyperlink" Target="https://www.instagram.com/loudlife.eu/" TargetMode="External"/><Relationship Id="rId419" Type="http://schemas.openxmlformats.org/officeDocument/2006/relationships/hyperlink" Target="https://www.instagram.com/melodicdeep/?hl=en-gb" TargetMode="External"/><Relationship Id="rId418" Type="http://schemas.openxmlformats.org/officeDocument/2006/relationships/hyperlink" Target="https://www.instagram.com/melodicdeep/?hl=en-gb" TargetMode="External"/><Relationship Id="rId417" Type="http://schemas.openxmlformats.org/officeDocument/2006/relationships/hyperlink" Target="https://www.facebook.com/complex/" TargetMode="External"/><Relationship Id="rId416" Type="http://schemas.openxmlformats.org/officeDocument/2006/relationships/hyperlink" Target="https://soundcloud.com/mantissa1" TargetMode="External"/><Relationship Id="rId411" Type="http://schemas.openxmlformats.org/officeDocument/2006/relationships/hyperlink" Target="mailto:matus@loudlife.eu" TargetMode="External"/><Relationship Id="rId410" Type="http://schemas.openxmlformats.org/officeDocument/2006/relationships/hyperlink" Target="https://www.instagram.com/loudlife.eu/" TargetMode="External"/><Relationship Id="rId448" Type="http://schemas.openxmlformats.org/officeDocument/2006/relationships/hyperlink" Target="https://www.instagram.com/mixmag/?hl=en" TargetMode="External"/><Relationship Id="rId447" Type="http://schemas.openxmlformats.org/officeDocument/2006/relationships/hyperlink" Target="mailto:teo@mixmag.es" TargetMode="External"/><Relationship Id="rId446" Type="http://schemas.openxmlformats.org/officeDocument/2006/relationships/hyperlink" Target="https://www.instagram.com/mixmag.es/" TargetMode="External"/><Relationship Id="rId445" Type="http://schemas.openxmlformats.org/officeDocument/2006/relationships/hyperlink" Target="https://www.instagram.com/mixmag/?hl=en" TargetMode="External"/><Relationship Id="rId449" Type="http://schemas.openxmlformats.org/officeDocument/2006/relationships/hyperlink" Target="https://www.tiktok.com/@boilerroomtv?lang=en" TargetMode="External"/><Relationship Id="rId440" Type="http://schemas.openxmlformats.org/officeDocument/2006/relationships/hyperlink" Target="https://www.instagram.com/mixmag/?hl=en" TargetMode="External"/><Relationship Id="rId444" Type="http://schemas.openxmlformats.org/officeDocument/2006/relationships/hyperlink" Target="https://www.instagram.com/mixmag/?hl=en" TargetMode="External"/><Relationship Id="rId443" Type="http://schemas.openxmlformats.org/officeDocument/2006/relationships/hyperlink" Target="https://www.instagram.com/mixmagbrazil/?hl=en" TargetMode="External"/><Relationship Id="rId442" Type="http://schemas.openxmlformats.org/officeDocument/2006/relationships/hyperlink" Target="https://www.instagram.com/mixmag/?hl=en" TargetMode="External"/><Relationship Id="rId441" Type="http://schemas.openxmlformats.org/officeDocument/2006/relationships/hyperlink" Target="https://www.instagram.com/mixmag/?hl=en" TargetMode="External"/><Relationship Id="rId437" Type="http://schemas.openxmlformats.org/officeDocument/2006/relationships/hyperlink" Target="https://www.tiktok.com/@boilerroomtv?lang=en" TargetMode="External"/><Relationship Id="rId436" Type="http://schemas.openxmlformats.org/officeDocument/2006/relationships/hyperlink" Target="https://www.youtube.com/user/BESTMIXA" TargetMode="External"/><Relationship Id="rId435" Type="http://schemas.openxmlformats.org/officeDocument/2006/relationships/hyperlink" Target="https://www.youtube.com/complex" TargetMode="External"/><Relationship Id="rId434" Type="http://schemas.openxmlformats.org/officeDocument/2006/relationships/hyperlink" Target="https://www.youtube.com/user/DJGoesta/videos" TargetMode="External"/><Relationship Id="rId439" Type="http://schemas.openxmlformats.org/officeDocument/2006/relationships/hyperlink" Target="https://www.instagram.com/mixmag/?hl=en" TargetMode="External"/><Relationship Id="rId438" Type="http://schemas.openxmlformats.org/officeDocument/2006/relationships/hyperlink" Target="https://www.instagram.com/mixmag/?hl=en" TargetMode="External"/><Relationship Id="rId433" Type="http://schemas.openxmlformats.org/officeDocument/2006/relationships/hyperlink" Target="https://www.instagram.com/minimaler.club/?hl=en" TargetMode="External"/><Relationship Id="rId432" Type="http://schemas.openxmlformats.org/officeDocument/2006/relationships/hyperlink" Target="https://www.instagram.com/minimalwave/?hl=en" TargetMode="External"/><Relationship Id="rId431" Type="http://schemas.openxmlformats.org/officeDocument/2006/relationships/hyperlink" Target="https://www.instagram.com/iloveminimaltechno/?hl=en" TargetMode="External"/><Relationship Id="rId430" Type="http://schemas.openxmlformats.org/officeDocument/2006/relationships/hyperlink" Target="https://www.instagram.com/minimalrou_/"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linkedin.com/in/clarkealice/" TargetMode="External"/><Relationship Id="rId2" Type="http://schemas.openxmlformats.org/officeDocument/2006/relationships/hyperlink" Target="http://google.com" TargetMode="External"/><Relationship Id="rId3" Type="http://schemas.openxmlformats.org/officeDocument/2006/relationships/hyperlink" Target="http://bmat.com" TargetMode="External"/><Relationship Id="rId4" Type="http://schemas.openxmlformats.org/officeDocument/2006/relationships/hyperlink" Target="http://delightmgmt.com" TargetMode="External"/><Relationship Id="rId9" Type="http://schemas.openxmlformats.org/officeDocument/2006/relationships/hyperlink" Target="https://www.linkedin.com/in/david-w-johnson-5135376/" TargetMode="External"/><Relationship Id="rId5" Type="http://schemas.openxmlformats.org/officeDocument/2006/relationships/hyperlink" Target="https://www.facebook.com/LindiDelight" TargetMode="External"/><Relationship Id="rId6" Type="http://schemas.openxmlformats.org/officeDocument/2006/relationships/hyperlink" Target="http://discodonniepresents.com" TargetMode="External"/><Relationship Id="rId7" Type="http://schemas.openxmlformats.org/officeDocument/2006/relationships/hyperlink" Target="https://www.linkedin.com/in/david-w-johnson-5135376/" TargetMode="External"/><Relationship Id="rId8" Type="http://schemas.openxmlformats.org/officeDocument/2006/relationships/hyperlink" Target="https://www.linkedin.com/in/david-w-johnson-5135376/" TargetMode="External"/><Relationship Id="rId379" Type="http://schemas.openxmlformats.org/officeDocument/2006/relationships/drawing" Target="../drawings/drawing6.xml"/><Relationship Id="rId374" Type="http://schemas.openxmlformats.org/officeDocument/2006/relationships/hyperlink" Target="http://www.hyatt.com/" TargetMode="External"/><Relationship Id="rId373" Type="http://schemas.openxmlformats.org/officeDocument/2006/relationships/hyperlink" Target="https://www.linkedin.com/in/hugoroblin/" TargetMode="External"/><Relationship Id="rId372" Type="http://schemas.openxmlformats.org/officeDocument/2006/relationships/hyperlink" Target="http://www.hyatt.com/" TargetMode="External"/><Relationship Id="rId371" Type="http://schemas.openxmlformats.org/officeDocument/2006/relationships/hyperlink" Target="https://www.linkedin.com/in/felinebol/" TargetMode="External"/><Relationship Id="rId378" Type="http://schemas.openxmlformats.org/officeDocument/2006/relationships/hyperlink" Target="http://www.hyatt.com/" TargetMode="External"/><Relationship Id="rId377" Type="http://schemas.openxmlformats.org/officeDocument/2006/relationships/hyperlink" Target="https://www.linkedin.com/in/mike-urbanowski-a559b014/" TargetMode="External"/><Relationship Id="rId376" Type="http://schemas.openxmlformats.org/officeDocument/2006/relationships/hyperlink" Target="http://www.hyatt.com/" TargetMode="External"/><Relationship Id="rId375" Type="http://schemas.openxmlformats.org/officeDocument/2006/relationships/hyperlink" Target="https://www.linkedin.com/in/laurasucillon/" TargetMode="External"/><Relationship Id="rId40" Type="http://schemas.openxmlformats.org/officeDocument/2006/relationships/hyperlink" Target="https://www.linkedin.com/in/avrilbarthelarregle/" TargetMode="External"/><Relationship Id="rId42" Type="http://schemas.openxmlformats.org/officeDocument/2006/relationships/hyperlink" Target="https://www.linkedin.com/in/ayse-ak-b919b338/" TargetMode="External"/><Relationship Id="rId41" Type="http://schemas.openxmlformats.org/officeDocument/2006/relationships/hyperlink" Target="https://www.panasonic.com/global" TargetMode="External"/><Relationship Id="rId44" Type="http://schemas.openxmlformats.org/officeDocument/2006/relationships/hyperlink" Target="https://www.linkedin.com/in/ben-errington-0ba5b99/" TargetMode="External"/><Relationship Id="rId43" Type="http://schemas.openxmlformats.org/officeDocument/2006/relationships/hyperlink" Target="http://www.monsterenergy.com/" TargetMode="External"/><Relationship Id="rId46" Type="http://schemas.openxmlformats.org/officeDocument/2006/relationships/hyperlink" Target="http://www.monsterenergy.com/" TargetMode="External"/><Relationship Id="rId45" Type="http://schemas.openxmlformats.org/officeDocument/2006/relationships/hyperlink" Target="https://www.linkedin.com/in/ben-ashlin-78520633/" TargetMode="External"/><Relationship Id="rId48" Type="http://schemas.openxmlformats.org/officeDocument/2006/relationships/hyperlink" Target="http://jobs.nike.com/" TargetMode="External"/><Relationship Id="rId47" Type="http://schemas.openxmlformats.org/officeDocument/2006/relationships/hyperlink" Target="https://www.linkedin.com/in/ben-reeves-6ba7826/" TargetMode="External"/><Relationship Id="rId49" Type="http://schemas.openxmlformats.org/officeDocument/2006/relationships/hyperlink" Target="https://www.linkedin.com/in/benoist-eraville/" TargetMode="External"/><Relationship Id="rId31" Type="http://schemas.openxmlformats.org/officeDocument/2006/relationships/hyperlink" Target="https://www.facebook.com/UjoMusic/" TargetMode="External"/><Relationship Id="rId30" Type="http://schemas.openxmlformats.org/officeDocument/2006/relationships/hyperlink" Target="http://ujomusic.com" TargetMode="External"/><Relationship Id="rId33" Type="http://schemas.openxmlformats.org/officeDocument/2006/relationships/hyperlink" Target="http://unmute.in" TargetMode="External"/><Relationship Id="rId32" Type="http://schemas.openxmlformats.org/officeDocument/2006/relationships/hyperlink" Target="https://twitter.com/UjoMusic" TargetMode="External"/><Relationship Id="rId35" Type="http://schemas.openxmlformats.org/officeDocument/2006/relationships/hyperlink" Target="https://www.musicbusinessworldwide.com/" TargetMode="External"/><Relationship Id="rId34" Type="http://schemas.openxmlformats.org/officeDocument/2006/relationships/hyperlink" Target="https://www.linkedin.com/in/murray-stassen-40071678/" TargetMode="External"/><Relationship Id="rId37" Type="http://schemas.openxmlformats.org/officeDocument/2006/relationships/hyperlink" Target="http://patagonia.com" TargetMode="External"/><Relationship Id="rId36" Type="http://schemas.openxmlformats.org/officeDocument/2006/relationships/hyperlink" Target="https://www.linkedin.com/in/alex-weller-he-him-b435a85/" TargetMode="External"/><Relationship Id="rId39" Type="http://schemas.openxmlformats.org/officeDocument/2006/relationships/hyperlink" Target="https://www.bmwgroup.jobs/careers" TargetMode="External"/><Relationship Id="rId38" Type="http://schemas.openxmlformats.org/officeDocument/2006/relationships/hyperlink" Target="https://www.linkedin.com/in/toniocastro/" TargetMode="External"/><Relationship Id="rId20" Type="http://schemas.openxmlformats.org/officeDocument/2006/relationships/hyperlink" Target="https://www.facebook.com/moonjellyagency/" TargetMode="External"/><Relationship Id="rId22" Type="http://schemas.openxmlformats.org/officeDocument/2006/relationships/hyperlink" Target="https://www.digitalartsonline.co.uk/" TargetMode="External"/><Relationship Id="rId21" Type="http://schemas.openxmlformats.org/officeDocument/2006/relationships/hyperlink" Target="https://www.linkedin.com/in/bennettneil/" TargetMode="External"/><Relationship Id="rId24" Type="http://schemas.openxmlformats.org/officeDocument/2006/relationships/hyperlink" Target="http://facebook.com/paradise.distribution/" TargetMode="External"/><Relationship Id="rId23" Type="http://schemas.openxmlformats.org/officeDocument/2006/relationships/hyperlink" Target="http://paradise-distribution.com" TargetMode="External"/><Relationship Id="rId26" Type="http://schemas.openxmlformats.org/officeDocument/2006/relationships/hyperlink" Target="https://www.facebook.com/remarqabl" TargetMode="External"/><Relationship Id="rId25" Type="http://schemas.openxmlformats.org/officeDocument/2006/relationships/hyperlink" Target="http://remarqabl.com" TargetMode="External"/><Relationship Id="rId28" Type="http://schemas.openxmlformats.org/officeDocument/2006/relationships/hyperlink" Target="http://telavivvolume.com" TargetMode="External"/><Relationship Id="rId27" Type="http://schemas.openxmlformats.org/officeDocument/2006/relationships/hyperlink" Target="http://ridney.com" TargetMode="External"/><Relationship Id="rId29" Type="http://schemas.openxmlformats.org/officeDocument/2006/relationships/hyperlink" Target="http://theradiodepartment.com" TargetMode="External"/><Relationship Id="rId11" Type="http://schemas.openxmlformats.org/officeDocument/2006/relationships/hyperlink" Target="http://jayslay.com" TargetMode="External"/><Relationship Id="rId10" Type="http://schemas.openxmlformats.org/officeDocument/2006/relationships/hyperlink" Target="http://evermix.fm" TargetMode="External"/><Relationship Id="rId13" Type="http://schemas.openxmlformats.org/officeDocument/2006/relationships/hyperlink" Target="http://twitter.com/jayslaymusic" TargetMode="External"/><Relationship Id="rId12" Type="http://schemas.openxmlformats.org/officeDocument/2006/relationships/hyperlink" Target="http://facebook.com/jayslaymusic" TargetMode="External"/><Relationship Id="rId15" Type="http://schemas.openxmlformats.org/officeDocument/2006/relationships/hyperlink" Target="https://www.facebook.com/labelradar" TargetMode="External"/><Relationship Id="rId14" Type="http://schemas.openxmlformats.org/officeDocument/2006/relationships/hyperlink" Target="http://labelradar.com" TargetMode="External"/><Relationship Id="rId17" Type="http://schemas.openxmlformats.org/officeDocument/2006/relationships/hyperlink" Target="http://facebook.com/limebluemusic" TargetMode="External"/><Relationship Id="rId16" Type="http://schemas.openxmlformats.org/officeDocument/2006/relationships/hyperlink" Target="http://limebluemusic.com" TargetMode="External"/><Relationship Id="rId19" Type="http://schemas.openxmlformats.org/officeDocument/2006/relationships/hyperlink" Target="http://meindertkennis.com" TargetMode="External"/><Relationship Id="rId18" Type="http://schemas.openxmlformats.org/officeDocument/2006/relationships/hyperlink" Target="http://twitter.com/limebluemusic" TargetMode="External"/><Relationship Id="rId84" Type="http://schemas.openxmlformats.org/officeDocument/2006/relationships/hyperlink" Target="https://www.linkedin.com/in/dmoloney/" TargetMode="External"/><Relationship Id="rId83" Type="http://schemas.openxmlformats.org/officeDocument/2006/relationships/hyperlink" Target="http://musicbrands.co.uk" TargetMode="External"/><Relationship Id="rId86" Type="http://schemas.openxmlformats.org/officeDocument/2006/relationships/hyperlink" Target="https://www.linkedin.com/in/domingo-palacio-b231375/" TargetMode="External"/><Relationship Id="rId85" Type="http://schemas.openxmlformats.org/officeDocument/2006/relationships/hyperlink" Target="https://www.linkedin.com/in/diidosman/" TargetMode="External"/><Relationship Id="rId88" Type="http://schemas.openxmlformats.org/officeDocument/2006/relationships/hyperlink" Target="https://www.linkedin.com/in/elaine-mclardy/" TargetMode="External"/><Relationship Id="rId87" Type="http://schemas.openxmlformats.org/officeDocument/2006/relationships/hyperlink" Target="https://careers.adidas-group.com/" TargetMode="External"/><Relationship Id="rId89" Type="http://schemas.openxmlformats.org/officeDocument/2006/relationships/hyperlink" Target="https://www.linkedin.com/in/emilyjrichardson/" TargetMode="External"/><Relationship Id="rId80" Type="http://schemas.openxmlformats.org/officeDocument/2006/relationships/hyperlink" Target="https://www.panasonic.com/global" TargetMode="External"/><Relationship Id="rId82" Type="http://schemas.openxmlformats.org/officeDocument/2006/relationships/hyperlink" Target="http://clarks.com" TargetMode="External"/><Relationship Id="rId81" Type="http://schemas.openxmlformats.org/officeDocument/2006/relationships/hyperlink" Target="https://www.linkedin.com/in/darreneday/" TargetMode="External"/><Relationship Id="rId73" Type="http://schemas.openxmlformats.org/officeDocument/2006/relationships/hyperlink" Target="http://about.puma.com/en/careers" TargetMode="External"/><Relationship Id="rId72" Type="http://schemas.openxmlformats.org/officeDocument/2006/relationships/hyperlink" Target="https://www.linkedin.com/in/clelialobba/" TargetMode="External"/><Relationship Id="rId75" Type="http://schemas.openxmlformats.org/officeDocument/2006/relationships/hyperlink" Target="https://www.linkedin.com/in/mark-cowland-80383a57/" TargetMode="External"/><Relationship Id="rId74" Type="http://schemas.openxmlformats.org/officeDocument/2006/relationships/hyperlink" Target="https://www.linkedin.com/pub/conor-mcintyre/24/373/282" TargetMode="External"/><Relationship Id="rId77" Type="http://schemas.openxmlformats.org/officeDocument/2006/relationships/hyperlink" Target="http://www.aireuropa.com/" TargetMode="External"/><Relationship Id="rId76" Type="http://schemas.openxmlformats.org/officeDocument/2006/relationships/hyperlink" Target="https://www.linkedin.com/in/cristian-balbi-3909859/" TargetMode="External"/><Relationship Id="rId79" Type="http://schemas.openxmlformats.org/officeDocument/2006/relationships/hyperlink" Target="https://www.linkedin.com/in/daniel-morrissey-1791b58/" TargetMode="External"/><Relationship Id="rId78" Type="http://schemas.openxmlformats.org/officeDocument/2006/relationships/hyperlink" Target="https://www.linkedin.com/in/daniel-taman-84a140178/" TargetMode="External"/><Relationship Id="rId71" Type="http://schemas.openxmlformats.org/officeDocument/2006/relationships/hyperlink" Target="https://www.linkedin.com/in/christopher-thomas-4b031166/" TargetMode="External"/><Relationship Id="rId70" Type="http://schemas.openxmlformats.org/officeDocument/2006/relationships/hyperlink" Target="http://www.raptor-london.co.uk" TargetMode="External"/><Relationship Id="rId62" Type="http://schemas.openxmlformats.org/officeDocument/2006/relationships/hyperlink" Target="https://www.linkedin.com/in/charlotte-blanchard-7004944b/" TargetMode="External"/><Relationship Id="rId61" Type="http://schemas.openxmlformats.org/officeDocument/2006/relationships/hyperlink" Target="https://www.linkedin.com/in/charliebuckle/" TargetMode="External"/><Relationship Id="rId64" Type="http://schemas.openxmlformats.org/officeDocument/2006/relationships/hyperlink" Target="https://www.linkedin.com/in/charlotte-tucker/" TargetMode="External"/><Relationship Id="rId63" Type="http://schemas.openxmlformats.org/officeDocument/2006/relationships/hyperlink" Target="https://careers.loreal.com/global/en?utm_source=linkedin&amp;utm_medium=linkedin_page_cta" TargetMode="External"/><Relationship Id="rId66" Type="http://schemas.openxmlformats.org/officeDocument/2006/relationships/hyperlink" Target="https://waterandmusic.transistor.fm" TargetMode="External"/><Relationship Id="rId65" Type="http://schemas.openxmlformats.org/officeDocument/2006/relationships/hyperlink" Target="https://www.eu-startups.com/" TargetMode="External"/><Relationship Id="rId68" Type="http://schemas.openxmlformats.org/officeDocument/2006/relationships/hyperlink" Target="https://careers.adidas-group.com/" TargetMode="External"/><Relationship Id="rId67" Type="http://schemas.openxmlformats.org/officeDocument/2006/relationships/hyperlink" Target="https://www.linkedin.com/in/chris-hedderman-49bb9738/" TargetMode="External"/><Relationship Id="rId60" Type="http://schemas.openxmlformats.org/officeDocument/2006/relationships/hyperlink" Target="http://www.camparigroup.com/" TargetMode="External"/><Relationship Id="rId69" Type="http://schemas.openxmlformats.org/officeDocument/2006/relationships/hyperlink" Target="https://www.linkedin.com/in/christopher-thomas-4b031166/" TargetMode="External"/><Relationship Id="rId51" Type="http://schemas.openxmlformats.org/officeDocument/2006/relationships/hyperlink" Target="https://www.linkedin.com/in/bertram-lemmert-36007768/" TargetMode="External"/><Relationship Id="rId50" Type="http://schemas.openxmlformats.org/officeDocument/2006/relationships/hyperlink" Target="http://www.airfrance.com/" TargetMode="External"/><Relationship Id="rId53" Type="http://schemas.openxmlformats.org/officeDocument/2006/relationships/hyperlink" Target="https://www.linkedin.com/in/brigid-anne-gilbert/" TargetMode="External"/><Relationship Id="rId52" Type="http://schemas.openxmlformats.org/officeDocument/2006/relationships/hyperlink" Target="https://careers.adidas-group.com/" TargetMode="External"/><Relationship Id="rId55" Type="http://schemas.openxmlformats.org/officeDocument/2006/relationships/hyperlink" Target="https://www.linkedin.com/in/park-christine-4298b31a/" TargetMode="External"/><Relationship Id="rId54" Type="http://schemas.openxmlformats.org/officeDocument/2006/relationships/hyperlink" Target="https://brokenrecordpodcast.com" TargetMode="External"/><Relationship Id="rId57" Type="http://schemas.openxmlformats.org/officeDocument/2006/relationships/hyperlink" Target="https://www.linkedin.com/in/camilla-barnard-31b6999/" TargetMode="External"/><Relationship Id="rId56" Type="http://schemas.openxmlformats.org/officeDocument/2006/relationships/hyperlink" Target="http://samsung.com" TargetMode="External"/><Relationship Id="rId59" Type="http://schemas.openxmlformats.org/officeDocument/2006/relationships/hyperlink" Target="https://www.linkedin.com/in/charlieasgill/" TargetMode="External"/><Relationship Id="rId58" Type="http://schemas.openxmlformats.org/officeDocument/2006/relationships/hyperlink" Target="http://rudehealth.com/" TargetMode="External"/><Relationship Id="rId349" Type="http://schemas.openxmlformats.org/officeDocument/2006/relationships/hyperlink" Target="http://www.sonos.com/" TargetMode="External"/><Relationship Id="rId348" Type="http://schemas.openxmlformats.org/officeDocument/2006/relationships/hyperlink" Target="https://www.linkedin.com/in/shawn-lemke-72680945/" TargetMode="External"/><Relationship Id="rId347" Type="http://schemas.openxmlformats.org/officeDocument/2006/relationships/hyperlink" Target="http://bacardilimited.com" TargetMode="External"/><Relationship Id="rId346" Type="http://schemas.openxmlformats.org/officeDocument/2006/relationships/hyperlink" Target="https://www.linkedin.com/in/stephanie-chassing-chandok-55b0a35/" TargetMode="External"/><Relationship Id="rId341" Type="http://schemas.openxmlformats.org/officeDocument/2006/relationships/hyperlink" Target="http://innocentdrinks.co.uk/" TargetMode="External"/><Relationship Id="rId340" Type="http://schemas.openxmlformats.org/officeDocument/2006/relationships/hyperlink" Target="https://www.linkedin.com/in/rhian-williams-b5525043/" TargetMode="External"/><Relationship Id="rId345" Type="http://schemas.openxmlformats.org/officeDocument/2006/relationships/hyperlink" Target="http://www.voidacoustics.com" TargetMode="External"/><Relationship Id="rId344" Type="http://schemas.openxmlformats.org/officeDocument/2006/relationships/hyperlink" Target="https://www.linkedin.com/in/ross-burchell-58a20110a/" TargetMode="External"/><Relationship Id="rId343" Type="http://schemas.openxmlformats.org/officeDocument/2006/relationships/hyperlink" Target="http://google.com" TargetMode="External"/><Relationship Id="rId342" Type="http://schemas.openxmlformats.org/officeDocument/2006/relationships/hyperlink" Target="https://www.linkedin.com/in/rachel-keenan-4092b626/" TargetMode="External"/><Relationship Id="rId338" Type="http://schemas.openxmlformats.org/officeDocument/2006/relationships/hyperlink" Target="https://www.linkedin.com/in/rachel-o-hara-4a801692/" TargetMode="External"/><Relationship Id="rId337" Type="http://schemas.openxmlformats.org/officeDocument/2006/relationships/hyperlink" Target="https://ninjatune.net/podcast" TargetMode="External"/><Relationship Id="rId336" Type="http://schemas.openxmlformats.org/officeDocument/2006/relationships/hyperlink" Target="http://bacardilimited.com" TargetMode="External"/><Relationship Id="rId335" Type="http://schemas.openxmlformats.org/officeDocument/2006/relationships/hyperlink" Target="https://www.linkedin.com/in/ellender/" TargetMode="External"/><Relationship Id="rId339" Type="http://schemas.openxmlformats.org/officeDocument/2006/relationships/hyperlink" Target="http://mediacom.com" TargetMode="External"/><Relationship Id="rId330" Type="http://schemas.openxmlformats.org/officeDocument/2006/relationships/hyperlink" Target="https://www.linkedin.com/in/marga-stehmann-a1a44837/" TargetMode="External"/><Relationship Id="rId334" Type="http://schemas.openxmlformats.org/officeDocument/2006/relationships/hyperlink" Target="http://www.porsche.com/careers" TargetMode="External"/><Relationship Id="rId333" Type="http://schemas.openxmlformats.org/officeDocument/2006/relationships/hyperlink" Target="https://www.linkedin.com/in/natalie-whyte-5ab01727/" TargetMode="External"/><Relationship Id="rId332" Type="http://schemas.openxmlformats.org/officeDocument/2006/relationships/hyperlink" Target="https://www.linkedin.com/in/naomiwalkland/" TargetMode="External"/><Relationship Id="rId331" Type="http://schemas.openxmlformats.org/officeDocument/2006/relationships/hyperlink" Target="http://carhartt.com" TargetMode="External"/><Relationship Id="rId370" Type="http://schemas.openxmlformats.org/officeDocument/2006/relationships/hyperlink" Target="http://www.burberrycareers.com/" TargetMode="External"/><Relationship Id="rId369" Type="http://schemas.openxmlformats.org/officeDocument/2006/relationships/hyperlink" Target="https://www.linkedin.com/in/emma-delbarre-770a8517/" TargetMode="External"/><Relationship Id="rId368" Type="http://schemas.openxmlformats.org/officeDocument/2006/relationships/hyperlink" Target="http://www.hyatt.com/" TargetMode="External"/><Relationship Id="rId363" Type="http://schemas.openxmlformats.org/officeDocument/2006/relationships/hyperlink" Target="https://www.linkedin.com/in/william-naylor-8831a643/" TargetMode="External"/><Relationship Id="rId362" Type="http://schemas.openxmlformats.org/officeDocument/2006/relationships/hyperlink" Target="http://www.pernod-ricard.com/" TargetMode="External"/><Relationship Id="rId361" Type="http://schemas.openxmlformats.org/officeDocument/2006/relationships/hyperlink" Target="https://www.linkedin.com/in/vlastimil-spelda-6aa43617/" TargetMode="External"/><Relationship Id="rId360" Type="http://schemas.openxmlformats.org/officeDocument/2006/relationships/hyperlink" Target="http://www.sennheiser.com/" TargetMode="External"/><Relationship Id="rId367" Type="http://schemas.openxmlformats.org/officeDocument/2006/relationships/hyperlink" Target="https://www.linkedin.com/in/claudinekoehler/" TargetMode="External"/><Relationship Id="rId366" Type="http://schemas.openxmlformats.org/officeDocument/2006/relationships/hyperlink" Target="https://www.ownerdirect.com/" TargetMode="External"/><Relationship Id="rId365" Type="http://schemas.openxmlformats.org/officeDocument/2006/relationships/hyperlink" Target="https://www.linkedin.com/in/andrea-lamond-71311b2/" TargetMode="External"/><Relationship Id="rId364" Type="http://schemas.openxmlformats.org/officeDocument/2006/relationships/hyperlink" Target="http://bacardilimited.com" TargetMode="External"/><Relationship Id="rId95" Type="http://schemas.openxmlformats.org/officeDocument/2006/relationships/hyperlink" Target="https://www.linkedin.com/in/gemmaabrahams/" TargetMode="External"/><Relationship Id="rId94" Type="http://schemas.openxmlformats.org/officeDocument/2006/relationships/hyperlink" Target="http://apple.com" TargetMode="External"/><Relationship Id="rId97" Type="http://schemas.openxmlformats.org/officeDocument/2006/relationships/hyperlink" Target="http://trebl.io" TargetMode="External"/><Relationship Id="rId96" Type="http://schemas.openxmlformats.org/officeDocument/2006/relationships/hyperlink" Target="http://www.ba.com/" TargetMode="External"/><Relationship Id="rId99" Type="http://schemas.openxmlformats.org/officeDocument/2006/relationships/hyperlink" Target="https://www.linkedin.com/in/glen-h-ba169619/" TargetMode="External"/><Relationship Id="rId98" Type="http://schemas.openxmlformats.org/officeDocument/2006/relationships/hyperlink" Target="https://www.linkedin.com/in/gillian-soutar-208956b1/" TargetMode="External"/><Relationship Id="rId91" Type="http://schemas.openxmlformats.org/officeDocument/2006/relationships/hyperlink" Target="https://www.linkedin.com/in/ewan-hudson-ba120b37/" TargetMode="External"/><Relationship Id="rId90" Type="http://schemas.openxmlformats.org/officeDocument/2006/relationships/hyperlink" Target="http://clarks.com" TargetMode="External"/><Relationship Id="rId93" Type="http://schemas.openxmlformats.org/officeDocument/2006/relationships/hyperlink" Target="https://www.linkedin.com/in/fiona-glen-5ba6232/" TargetMode="External"/><Relationship Id="rId92" Type="http://schemas.openxmlformats.org/officeDocument/2006/relationships/hyperlink" Target="http://chivasbrothers.com" TargetMode="External"/><Relationship Id="rId359" Type="http://schemas.openxmlformats.org/officeDocument/2006/relationships/hyperlink" Target="https://www.linkedin.com/in/virginie-de-beco-991a179/" TargetMode="External"/><Relationship Id="rId358" Type="http://schemas.openxmlformats.org/officeDocument/2006/relationships/hyperlink" Target="http://www.elcompanies.com/" TargetMode="External"/><Relationship Id="rId357" Type="http://schemas.openxmlformats.org/officeDocument/2006/relationships/hyperlink" Target="https://www.linkedin.com/in/vickylouisepalmer/" TargetMode="External"/><Relationship Id="rId352" Type="http://schemas.openxmlformats.org/officeDocument/2006/relationships/hyperlink" Target="https://www.linkedin.com/in/taranjit-AAAwin-42226417/" TargetMode="External"/><Relationship Id="rId351" Type="http://schemas.openxmlformats.org/officeDocument/2006/relationships/hyperlink" Target="http://www.lost-mary.com/" TargetMode="External"/><Relationship Id="rId350" Type="http://schemas.openxmlformats.org/officeDocument/2006/relationships/hyperlink" Target="https://www.linkedin.com/search/results/all/?keywords=Sam%20Nethercot%20mark%20anthony&amp;origin=GLOBAL_SEARCH_HEADER&amp;sid=I!g" TargetMode="External"/><Relationship Id="rId356" Type="http://schemas.openxmlformats.org/officeDocument/2006/relationships/hyperlink" Target="http://google.com" TargetMode="External"/><Relationship Id="rId355" Type="http://schemas.openxmlformats.org/officeDocument/2006/relationships/hyperlink" Target="https://www.linkedin.com/in/torstenschuppe/" TargetMode="External"/><Relationship Id="rId354" Type="http://schemas.openxmlformats.org/officeDocument/2006/relationships/hyperlink" Target="https://www.linkedin.com/in/toni-ingram-94776731/" TargetMode="External"/><Relationship Id="rId353" Type="http://schemas.openxmlformats.org/officeDocument/2006/relationships/hyperlink" Target="http://hugoboss.com" TargetMode="External"/><Relationship Id="rId305" Type="http://schemas.openxmlformats.org/officeDocument/2006/relationships/hyperlink" Target="http://www.canowater.com/" TargetMode="External"/><Relationship Id="rId304" Type="http://schemas.openxmlformats.org/officeDocument/2006/relationships/hyperlink" Target="https://www.linkedin.com/in/josh-white-78b56b9a/" TargetMode="External"/><Relationship Id="rId303" Type="http://schemas.openxmlformats.org/officeDocument/2006/relationships/hyperlink" Target="https://www.linkedin.com/in/joseph-randle-2a2586156/" TargetMode="External"/><Relationship Id="rId302" Type="http://schemas.openxmlformats.org/officeDocument/2006/relationships/hyperlink" Target="https://podcasts.apple.com/gb/podcast/popcast/id120315823" TargetMode="External"/><Relationship Id="rId309" Type="http://schemas.openxmlformats.org/officeDocument/2006/relationships/hyperlink" Target="http://www.sennheiser.com/" TargetMode="External"/><Relationship Id="rId308" Type="http://schemas.openxmlformats.org/officeDocument/2006/relationships/hyperlink" Target="https://www.linkedin.com/in/kavitamalhi/" TargetMode="External"/><Relationship Id="rId307" Type="http://schemas.openxmlformats.org/officeDocument/2006/relationships/hyperlink" Target="http://innocentdrinks.co.uk/" TargetMode="External"/><Relationship Id="rId306" Type="http://schemas.openxmlformats.org/officeDocument/2006/relationships/hyperlink" Target="https://www.linkedin.com/in/katie-simpson-0075197/" TargetMode="External"/><Relationship Id="rId301" Type="http://schemas.openxmlformats.org/officeDocument/2006/relationships/hyperlink" Target="http://www.sennheiser.com/" TargetMode="External"/><Relationship Id="rId300" Type="http://schemas.openxmlformats.org/officeDocument/2006/relationships/hyperlink" Target="https://www.linkedin.com/in/joerk-meyerrose-39135aa/" TargetMode="External"/><Relationship Id="rId327" Type="http://schemas.openxmlformats.org/officeDocument/2006/relationships/hyperlink" Target="https://www.linkedin.com/in/mikaela-miller-75b89910/" TargetMode="External"/><Relationship Id="rId326" Type="http://schemas.openxmlformats.org/officeDocument/2006/relationships/hyperlink" Target="http://www.iberia.com/" TargetMode="External"/><Relationship Id="rId325" Type="http://schemas.openxmlformats.org/officeDocument/2006/relationships/hyperlink" Target="https://www.linkedin.com/in/marta-basterra-aab24115/" TargetMode="External"/><Relationship Id="rId324" Type="http://schemas.openxmlformats.org/officeDocument/2006/relationships/hyperlink" Target="https://www.linkedin.com/in/mjburnsy" TargetMode="External"/><Relationship Id="rId329" Type="http://schemas.openxmlformats.org/officeDocument/2006/relationships/hyperlink" Target="https://ra.co/dj/vicklavender" TargetMode="External"/><Relationship Id="rId328" Type="http://schemas.openxmlformats.org/officeDocument/2006/relationships/hyperlink" Target="http://www.bose.com/" TargetMode="External"/><Relationship Id="rId323" Type="http://schemas.openxmlformats.org/officeDocument/2006/relationships/hyperlink" Target="http://www.pernod-ricard.com/" TargetMode="External"/><Relationship Id="rId322" Type="http://schemas.openxmlformats.org/officeDocument/2006/relationships/hyperlink" Target="https://www.linkedin.com/in/martin-jaskolowski/" TargetMode="External"/><Relationship Id="rId321" Type="http://schemas.openxmlformats.org/officeDocument/2006/relationships/hyperlink" Target="http://mango.com" TargetMode="External"/><Relationship Id="rId320" Type="http://schemas.openxmlformats.org/officeDocument/2006/relationships/hyperlink" Target="http://www.benefitcosmetics.com/" TargetMode="External"/><Relationship Id="rId316" Type="http://schemas.openxmlformats.org/officeDocument/2006/relationships/hyperlink" Target="http://hugoboss.com" TargetMode="External"/><Relationship Id="rId315" Type="http://schemas.openxmlformats.org/officeDocument/2006/relationships/hyperlink" Target="https://www.linkedin.com/in/luederfromm/" TargetMode="External"/><Relationship Id="rId314" Type="http://schemas.openxmlformats.org/officeDocument/2006/relationships/hyperlink" Target="http://www.alpro.com/" TargetMode="External"/><Relationship Id="rId313" Type="http://schemas.openxmlformats.org/officeDocument/2006/relationships/hyperlink" Target="https://www.linkedin.com/in/lucia-chevallard-3a280944/" TargetMode="External"/><Relationship Id="rId319" Type="http://schemas.openxmlformats.org/officeDocument/2006/relationships/hyperlink" Target="https://www.linkedin.com/in/mark-rogers-774b5699/" TargetMode="External"/><Relationship Id="rId318" Type="http://schemas.openxmlformats.org/officeDocument/2006/relationships/hyperlink" Target="http://google.com" TargetMode="External"/><Relationship Id="rId317" Type="http://schemas.openxmlformats.org/officeDocument/2006/relationships/hyperlink" Target="https://www.linkedin.com/in/marcinkarnowski/" TargetMode="External"/><Relationship Id="rId312" Type="http://schemas.openxmlformats.org/officeDocument/2006/relationships/hyperlink" Target="http://www.benefitcosmetics.com/" TargetMode="External"/><Relationship Id="rId311" Type="http://schemas.openxmlformats.org/officeDocument/2006/relationships/hyperlink" Target="https://www.linkedin.com/in/lou-bennett-b831579/" TargetMode="External"/><Relationship Id="rId310" Type="http://schemas.openxmlformats.org/officeDocument/2006/relationships/hyperlink" Target="https://www.linkedin.com/search/results/all/?keywords=Kenny%20Hyslop%20pernod&amp;origin=GLOBAL_SEARCH_HEADER&amp;sid=_.%3A" TargetMode="External"/><Relationship Id="rId297" Type="http://schemas.openxmlformats.org/officeDocument/2006/relationships/hyperlink" Target="http://www.sennheiser.com/" TargetMode="External"/><Relationship Id="rId296" Type="http://schemas.openxmlformats.org/officeDocument/2006/relationships/hyperlink" Target="https://www.linkedin.com/in/jessika-petrusch-65356492/" TargetMode="External"/><Relationship Id="rId295" Type="http://schemas.openxmlformats.org/officeDocument/2006/relationships/hyperlink" Target="http://www.theabsolutcompany.com/" TargetMode="External"/><Relationship Id="rId294" Type="http://schemas.openxmlformats.org/officeDocument/2006/relationships/hyperlink" Target="https://www.linkedin.com/in/jean-charles-van-nuijs-bb76438/" TargetMode="External"/><Relationship Id="rId299" Type="http://schemas.openxmlformats.org/officeDocument/2006/relationships/hyperlink" Target="http://mediacom.com" TargetMode="External"/><Relationship Id="rId298" Type="http://schemas.openxmlformats.org/officeDocument/2006/relationships/hyperlink" Target="https://www.linkedin.com/in/joanna-andreopoulos-23841a36/" TargetMode="External"/><Relationship Id="rId271" Type="http://schemas.openxmlformats.org/officeDocument/2006/relationships/hyperlink" Target="https://www.linkedin.com/in/george-meller-39220498/" TargetMode="External"/><Relationship Id="rId270" Type="http://schemas.openxmlformats.org/officeDocument/2006/relationships/hyperlink" Target="http://www.airfrance.com/" TargetMode="External"/><Relationship Id="rId269" Type="http://schemas.openxmlformats.org/officeDocument/2006/relationships/hyperlink" Target="https://www.linkedin.com/in/florence-estra-1712722/" TargetMode="External"/><Relationship Id="rId264" Type="http://schemas.openxmlformats.org/officeDocument/2006/relationships/hyperlink" Target="https://www.iqos.com/gb/en/home.html" TargetMode="External"/><Relationship Id="rId263" Type="http://schemas.openxmlformats.org/officeDocument/2006/relationships/hyperlink" Target="https://www.linkedin.com/in/elen-barnes-28810921/" TargetMode="External"/><Relationship Id="rId262" Type="http://schemas.openxmlformats.org/officeDocument/2006/relationships/hyperlink" Target="https://www.musictech.net/" TargetMode="External"/><Relationship Id="rId261" Type="http://schemas.openxmlformats.org/officeDocument/2006/relationships/hyperlink" Target="https://www.linkedin.com/in/andy-jones-214a7a81/?originalSubdomain=uk" TargetMode="External"/><Relationship Id="rId268" Type="http://schemas.openxmlformats.org/officeDocument/2006/relationships/hyperlink" Target="http://vwgroup.to/D3R130lFh7y" TargetMode="External"/><Relationship Id="rId267" Type="http://schemas.openxmlformats.org/officeDocument/2006/relationships/hyperlink" Target="https://www.linkedin.com/in/erickspada/" TargetMode="External"/><Relationship Id="rId266" Type="http://schemas.openxmlformats.org/officeDocument/2006/relationships/hyperlink" Target="http://google.com" TargetMode="External"/><Relationship Id="rId265" Type="http://schemas.openxmlformats.org/officeDocument/2006/relationships/hyperlink" Target="https://www.linkedin.com/in/elizabeth-priday-95272a44/" TargetMode="External"/><Relationship Id="rId260" Type="http://schemas.openxmlformats.org/officeDocument/2006/relationships/hyperlink" Target="http://www.versace.com/" TargetMode="External"/><Relationship Id="rId259" Type="http://schemas.openxmlformats.org/officeDocument/2006/relationships/hyperlink" Target="https://www.linkedin.com/in/domenico-russo-b3250a15/" TargetMode="External"/><Relationship Id="rId258" Type="http://schemas.openxmlformats.org/officeDocument/2006/relationships/hyperlink" Target="http://mediacom.com" TargetMode="External"/><Relationship Id="rId253" Type="http://schemas.openxmlformats.org/officeDocument/2006/relationships/hyperlink" Target="https://www.linkedin.com/in/damian-marshall-6791929/" TargetMode="External"/><Relationship Id="rId252" Type="http://schemas.openxmlformats.org/officeDocument/2006/relationships/hyperlink" Target="http://bacardilimited.com" TargetMode="External"/><Relationship Id="rId251" Type="http://schemas.openxmlformats.org/officeDocument/2006/relationships/hyperlink" Target="https://www.linkedin.com/in/chriswindebank/" TargetMode="External"/><Relationship Id="rId250" Type="http://schemas.openxmlformats.org/officeDocument/2006/relationships/hyperlink" Target="https://www.computerweekly.com/" TargetMode="External"/><Relationship Id="rId257" Type="http://schemas.openxmlformats.org/officeDocument/2006/relationships/hyperlink" Target="https://www.linkedin.com/in/david-kyffin-8a6788/" TargetMode="External"/><Relationship Id="rId256" Type="http://schemas.openxmlformats.org/officeDocument/2006/relationships/hyperlink" Target="http://www.sennheiser.com/" TargetMode="External"/><Relationship Id="rId255" Type="http://schemas.openxmlformats.org/officeDocument/2006/relationships/hyperlink" Target="https://www.linkedin.com/in/daniela-ptak-1068a198/" TargetMode="External"/><Relationship Id="rId254" Type="http://schemas.openxmlformats.org/officeDocument/2006/relationships/hyperlink" Target="http://redbull.com" TargetMode="External"/><Relationship Id="rId293" Type="http://schemas.openxmlformats.org/officeDocument/2006/relationships/hyperlink" Target="http://www.alpro.com/" TargetMode="External"/><Relationship Id="rId292" Type="http://schemas.openxmlformats.org/officeDocument/2006/relationships/hyperlink" Target="https://www.linkedin.com/in/jwhelming/" TargetMode="External"/><Relationship Id="rId291" Type="http://schemas.openxmlformats.org/officeDocument/2006/relationships/hyperlink" Target="http://www.benefitcosmetics.com/" TargetMode="External"/><Relationship Id="rId290" Type="http://schemas.openxmlformats.org/officeDocument/2006/relationships/hyperlink" Target="https://www.linkedin.com/in/janessa-bartsch-4292546b/" TargetMode="External"/><Relationship Id="rId286" Type="http://schemas.openxmlformats.org/officeDocument/2006/relationships/hyperlink" Target="https://www.linkedin.com/in/jade-perrau-7b8b5582/" TargetMode="External"/><Relationship Id="rId285" Type="http://schemas.openxmlformats.org/officeDocument/2006/relationships/hyperlink" Target="http://www.toyota-global.com/" TargetMode="External"/><Relationship Id="rId284" Type="http://schemas.openxmlformats.org/officeDocument/2006/relationships/hyperlink" Target="https://www.linkedin.com/in/jacqueline-challifour-2080494/" TargetMode="External"/><Relationship Id="rId283" Type="http://schemas.openxmlformats.org/officeDocument/2006/relationships/hyperlink" Target="https://www.linkedin.com/in/jacksonauvodka/" TargetMode="External"/><Relationship Id="rId289" Type="http://schemas.openxmlformats.org/officeDocument/2006/relationships/hyperlink" Target="http://redbull.com" TargetMode="External"/><Relationship Id="rId288" Type="http://schemas.openxmlformats.org/officeDocument/2006/relationships/hyperlink" Target="https://www.linkedin.com/in/jaimecacharron/" TargetMode="External"/><Relationship Id="rId287" Type="http://schemas.openxmlformats.org/officeDocument/2006/relationships/hyperlink" Target="http://www.bose.com/" TargetMode="External"/><Relationship Id="rId282" Type="http://schemas.openxmlformats.org/officeDocument/2006/relationships/hyperlink" Target="http://voodoo.io" TargetMode="External"/><Relationship Id="rId281" Type="http://schemas.openxmlformats.org/officeDocument/2006/relationships/hyperlink" Target="http://voodoo.io" TargetMode="External"/><Relationship Id="rId280" Type="http://schemas.openxmlformats.org/officeDocument/2006/relationships/hyperlink" Target="http://www.pernod-ricard.com/" TargetMode="External"/><Relationship Id="rId275" Type="http://schemas.openxmlformats.org/officeDocument/2006/relationships/hyperlink" Target="https://www.linkedin.com/in/200378/" TargetMode="External"/><Relationship Id="rId274" Type="http://schemas.openxmlformats.org/officeDocument/2006/relationships/hyperlink" Target="https://www.bulgari.com" TargetMode="External"/><Relationship Id="rId273" Type="http://schemas.openxmlformats.org/officeDocument/2006/relationships/hyperlink" Target="https://www.linkedin.com/in/giona-zen-6548946/" TargetMode="External"/><Relationship Id="rId272" Type="http://schemas.openxmlformats.org/officeDocument/2006/relationships/hyperlink" Target="http://redbull.com" TargetMode="External"/><Relationship Id="rId279" Type="http://schemas.openxmlformats.org/officeDocument/2006/relationships/hyperlink" Target="https://www.linkedin.com/in/hayley-barton-292b9953/" TargetMode="External"/><Relationship Id="rId278" Type="http://schemas.openxmlformats.org/officeDocument/2006/relationships/hyperlink" Target="https://www.linkedin.com/in/guillermo-marraco-12980a134/" TargetMode="External"/><Relationship Id="rId277" Type="http://schemas.openxmlformats.org/officeDocument/2006/relationships/hyperlink" Target="http://www.iberia.com/" TargetMode="External"/><Relationship Id="rId276" Type="http://schemas.openxmlformats.org/officeDocument/2006/relationships/hyperlink" Target="https://www.bulgari.com" TargetMode="External"/><Relationship Id="rId228" Type="http://schemas.openxmlformats.org/officeDocument/2006/relationships/hyperlink" Target="http://google.com" TargetMode="External"/><Relationship Id="rId227" Type="http://schemas.openxmlformats.org/officeDocument/2006/relationships/hyperlink" Target="https://www.linkedin.com/in/barnabyvoss/" TargetMode="External"/><Relationship Id="rId226" Type="http://schemas.openxmlformats.org/officeDocument/2006/relationships/hyperlink" Target="http://www.sephora.com/" TargetMode="External"/><Relationship Id="rId225" Type="http://schemas.openxmlformats.org/officeDocument/2006/relationships/hyperlink" Target="https://www.linkedin.com/in/aurelien-utzeri-95535221/" TargetMode="External"/><Relationship Id="rId229" Type="http://schemas.openxmlformats.org/officeDocument/2006/relationships/hyperlink" Target="https://www.linkedin.com/in/benmalbon/" TargetMode="External"/><Relationship Id="rId220" Type="http://schemas.openxmlformats.org/officeDocument/2006/relationships/hyperlink" Target="http://www.alpro.com/" TargetMode="External"/><Relationship Id="rId224" Type="http://schemas.openxmlformats.org/officeDocument/2006/relationships/hyperlink" Target="http://redbull.com" TargetMode="External"/><Relationship Id="rId223" Type="http://schemas.openxmlformats.org/officeDocument/2006/relationships/hyperlink" Target="https://www.linkedin.com/in/aparna-shekar-roy-b0a462116/" TargetMode="External"/><Relationship Id="rId222" Type="http://schemas.openxmlformats.org/officeDocument/2006/relationships/hyperlink" Target="http://innocentdrinks.co.uk/" TargetMode="External"/><Relationship Id="rId221" Type="http://schemas.openxmlformats.org/officeDocument/2006/relationships/hyperlink" Target="https://www.linkedin.com/in/anna-bateson-9380b628/" TargetMode="External"/><Relationship Id="rId217" Type="http://schemas.openxmlformats.org/officeDocument/2006/relationships/hyperlink" Target="https://www.linkedin.com/in/alessandra-sibillo-9a885a5/" TargetMode="External"/><Relationship Id="rId216" Type="http://schemas.openxmlformats.org/officeDocument/2006/relationships/hyperlink" Target="http://www.versace.com/" TargetMode="External"/><Relationship Id="rId215" Type="http://schemas.openxmlformats.org/officeDocument/2006/relationships/hyperlink" Target="https://www.linkedin.com/in/alessandra-satta-83615540/" TargetMode="External"/><Relationship Id="rId214" Type="http://schemas.openxmlformats.org/officeDocument/2006/relationships/hyperlink" Target="https://www.linkedin.com/in/alasdair-fowle-42178a6a/" TargetMode="External"/><Relationship Id="rId219" Type="http://schemas.openxmlformats.org/officeDocument/2006/relationships/hyperlink" Target="https://www.linkedin.com/in/anja-grunefeld-49b08a11a/" TargetMode="External"/><Relationship Id="rId218" Type="http://schemas.openxmlformats.org/officeDocument/2006/relationships/hyperlink" Target="https://www.bulgari.com" TargetMode="External"/><Relationship Id="rId213" Type="http://schemas.openxmlformats.org/officeDocument/2006/relationships/hyperlink" Target="https://hitechglitz.com/" TargetMode="External"/><Relationship Id="rId212" Type="http://schemas.openxmlformats.org/officeDocument/2006/relationships/hyperlink" Target="https://www.linkedin.com/in/yasemin-kosereisoglu-271b655a/" TargetMode="External"/><Relationship Id="rId211" Type="http://schemas.openxmlformats.org/officeDocument/2006/relationships/hyperlink" Target="http://apple.com" TargetMode="External"/><Relationship Id="rId210" Type="http://schemas.openxmlformats.org/officeDocument/2006/relationships/hyperlink" Target="https://www.linkedin.com/in/wiqas-javed-5b07a327/" TargetMode="External"/><Relationship Id="rId249" Type="http://schemas.openxmlformats.org/officeDocument/2006/relationships/hyperlink" Target="https://www.linkedin.com/in/cliffsaran/?originalSubdomain=uk" TargetMode="External"/><Relationship Id="rId248" Type="http://schemas.openxmlformats.org/officeDocument/2006/relationships/hyperlink" Target="https://musictechfest.net" TargetMode="External"/><Relationship Id="rId247" Type="http://schemas.openxmlformats.org/officeDocument/2006/relationships/hyperlink" Target="http://www.pernod-ricard.com/" TargetMode="External"/><Relationship Id="rId242" Type="http://schemas.openxmlformats.org/officeDocument/2006/relationships/hyperlink" Target="https://www.linkedin.com/in/caroline-herbert-5801822/" TargetMode="External"/><Relationship Id="rId241" Type="http://schemas.openxmlformats.org/officeDocument/2006/relationships/hyperlink" Target="http://www.theabsolutcompany.com/" TargetMode="External"/><Relationship Id="rId240" Type="http://schemas.openxmlformats.org/officeDocument/2006/relationships/hyperlink" Target="https://www.linkedin.com/in/charlbassil/" TargetMode="External"/><Relationship Id="rId246" Type="http://schemas.openxmlformats.org/officeDocument/2006/relationships/hyperlink" Target="https://www.linkedin.com/in/craig-johnson-a3a329b/" TargetMode="External"/><Relationship Id="rId245" Type="http://schemas.openxmlformats.org/officeDocument/2006/relationships/hyperlink" Target="http://redbull.com" TargetMode="External"/><Relationship Id="rId244" Type="http://schemas.openxmlformats.org/officeDocument/2006/relationships/hyperlink" Target="https://www.linkedin.com/in/chutiton-pryde-59793723/" TargetMode="External"/><Relationship Id="rId243" Type="http://schemas.openxmlformats.org/officeDocument/2006/relationships/hyperlink" Target="http://bacardilimited.com" TargetMode="External"/><Relationship Id="rId239" Type="http://schemas.openxmlformats.org/officeDocument/2006/relationships/hyperlink" Target="http://hugoboss.com" TargetMode="External"/><Relationship Id="rId238" Type="http://schemas.openxmlformats.org/officeDocument/2006/relationships/hyperlink" Target="https://www.linkedin.com/in/catherine-rymer-1b469713/" TargetMode="External"/><Relationship Id="rId237" Type="http://schemas.openxmlformats.org/officeDocument/2006/relationships/hyperlink" Target="http://hugoboss.com" TargetMode="External"/><Relationship Id="rId236" Type="http://schemas.openxmlformats.org/officeDocument/2006/relationships/hyperlink" Target="https://www.linkedin.com/in/caroline-schneider-2b5b97b/" TargetMode="External"/><Relationship Id="rId231" Type="http://schemas.openxmlformats.org/officeDocument/2006/relationships/hyperlink" Target="https://www.linkedin.com/in/brucehoughton/" TargetMode="External"/><Relationship Id="rId230" Type="http://schemas.openxmlformats.org/officeDocument/2006/relationships/hyperlink" Target="http://google.com" TargetMode="External"/><Relationship Id="rId235" Type="http://schemas.openxmlformats.org/officeDocument/2006/relationships/hyperlink" Target="http://www.dolcegabbana.com/" TargetMode="External"/><Relationship Id="rId234" Type="http://schemas.openxmlformats.org/officeDocument/2006/relationships/hyperlink" Target="https://www.linkedin.com/in/carolina-riva-14321429/" TargetMode="External"/><Relationship Id="rId233" Type="http://schemas.openxmlformats.org/officeDocument/2006/relationships/hyperlink" Target="https://www.linkedin.com/in/brian-lancey/" TargetMode="External"/><Relationship Id="rId232" Type="http://schemas.openxmlformats.org/officeDocument/2006/relationships/hyperlink" Target="https://www.hypebot.com/" TargetMode="External"/><Relationship Id="rId206" Type="http://schemas.openxmlformats.org/officeDocument/2006/relationships/hyperlink" Target="https://ra.co/dj/vintagevoudou" TargetMode="External"/><Relationship Id="rId205" Type="http://schemas.openxmlformats.org/officeDocument/2006/relationships/hyperlink" Target="https://www.linkedin.com/in/victoria-peacock-73806551/" TargetMode="External"/><Relationship Id="rId204" Type="http://schemas.openxmlformats.org/officeDocument/2006/relationships/hyperlink" Target="http://apple.com" TargetMode="External"/><Relationship Id="rId203" Type="http://schemas.openxmlformats.org/officeDocument/2006/relationships/hyperlink" Target="https://www.linkedin.com/in/tatianasiddle/" TargetMode="External"/><Relationship Id="rId209" Type="http://schemas.openxmlformats.org/officeDocument/2006/relationships/hyperlink" Target="https://www.linkedin.com/in/willem-christiaan-van-den-wijngaart-b44b96a/" TargetMode="External"/><Relationship Id="rId208" Type="http://schemas.openxmlformats.org/officeDocument/2006/relationships/hyperlink" Target="https://www.hellofresh.com/careers/" TargetMode="External"/><Relationship Id="rId207" Type="http://schemas.openxmlformats.org/officeDocument/2006/relationships/hyperlink" Target="https://www.linkedin.com/in/freddy-ward-32074a56/" TargetMode="External"/><Relationship Id="rId202" Type="http://schemas.openxmlformats.org/officeDocument/2006/relationships/hyperlink" Target="http://swatchgroup.com" TargetMode="External"/><Relationship Id="rId201" Type="http://schemas.openxmlformats.org/officeDocument/2006/relationships/hyperlink" Target="https://www.linkedin.com/in/tom-manger-3135333/" TargetMode="External"/><Relationship Id="rId200" Type="http://schemas.openxmlformats.org/officeDocument/2006/relationships/hyperlink" Target="https://www.linkedin.com/in/tom-manger-3135333/" TargetMode="External"/><Relationship Id="rId190" Type="http://schemas.openxmlformats.org/officeDocument/2006/relationships/hyperlink" Target="https://www.linkedin.com/in/steve-lewis-b7365a14/" TargetMode="External"/><Relationship Id="rId194" Type="http://schemas.openxmlformats.org/officeDocument/2006/relationships/hyperlink" Target="https://www.linkedin.com/in/tommorey/" TargetMode="External"/><Relationship Id="rId193" Type="http://schemas.openxmlformats.org/officeDocument/2006/relationships/hyperlink" Target="https://podcasts.apple.com/us/podcast/festhype/id1093024030" TargetMode="External"/><Relationship Id="rId192" Type="http://schemas.openxmlformats.org/officeDocument/2006/relationships/hyperlink" Target="https://musically.com/" TargetMode="External"/><Relationship Id="rId191" Type="http://schemas.openxmlformats.org/officeDocument/2006/relationships/hyperlink" Target="https://www.linkedin.com/in/stuart-dredge-9ab710b1/?originalSubdomain=uk" TargetMode="External"/><Relationship Id="rId187" Type="http://schemas.openxmlformats.org/officeDocument/2006/relationships/hyperlink" Target="http://diesel.com" TargetMode="External"/><Relationship Id="rId186" Type="http://schemas.openxmlformats.org/officeDocument/2006/relationships/hyperlink" Target="https://www.linkedin.com/in/serena-pederiva-bb52431/" TargetMode="External"/><Relationship Id="rId185" Type="http://schemas.openxmlformats.org/officeDocument/2006/relationships/hyperlink" Target="http://www.hardrock.com/" TargetMode="External"/><Relationship Id="rId184" Type="http://schemas.openxmlformats.org/officeDocument/2006/relationships/hyperlink" Target="https://www.linkedin.com/in/sandrinetaylor/" TargetMode="External"/><Relationship Id="rId189" Type="http://schemas.openxmlformats.org/officeDocument/2006/relationships/hyperlink" Target="http://www.ableton.com/" TargetMode="External"/><Relationship Id="rId188" Type="http://schemas.openxmlformats.org/officeDocument/2006/relationships/hyperlink" Target="https://www.linkedin.com/search/results/all/?keywords=Si%20Halstead&amp;origin=GLOBAL_SEARCH_HEADER&amp;sid=Y(v" TargetMode="External"/><Relationship Id="rId183" Type="http://schemas.openxmlformats.org/officeDocument/2006/relationships/hyperlink" Target="https://www.hellofresh.com/careers/" TargetMode="External"/><Relationship Id="rId182" Type="http://schemas.openxmlformats.org/officeDocument/2006/relationships/hyperlink" Target="https://www.linkedin.com/in/salima-faye-35489367/" TargetMode="External"/><Relationship Id="rId181" Type="http://schemas.openxmlformats.org/officeDocument/2006/relationships/hyperlink" Target="https://careers.adidas-group.com/" TargetMode="External"/><Relationship Id="rId180" Type="http://schemas.openxmlformats.org/officeDocument/2006/relationships/hyperlink" Target="https://www.linkedin.com/in/rogardner/" TargetMode="External"/><Relationship Id="rId176" Type="http://schemas.openxmlformats.org/officeDocument/2006/relationships/hyperlink" Target="https://www.linkedin.com/in/robertjeffersonuk/" TargetMode="External"/><Relationship Id="rId175" Type="http://schemas.openxmlformats.org/officeDocument/2006/relationships/hyperlink" Target="http://www.rippla.tv" TargetMode="External"/><Relationship Id="rId174" Type="http://schemas.openxmlformats.org/officeDocument/2006/relationships/hyperlink" Target="https://www.linkedin.com/in/rickybarber01/" TargetMode="External"/><Relationship Id="rId173" Type="http://schemas.openxmlformats.org/officeDocument/2006/relationships/hyperlink" Target="http://apple.com" TargetMode="External"/><Relationship Id="rId179" Type="http://schemas.openxmlformats.org/officeDocument/2006/relationships/hyperlink" Target="http://swatchgroup.com" TargetMode="External"/><Relationship Id="rId178" Type="http://schemas.openxmlformats.org/officeDocument/2006/relationships/hyperlink" Target="https://www.linkedin.com/in/roberta-petrosillo-417b394/" TargetMode="External"/><Relationship Id="rId177" Type="http://schemas.openxmlformats.org/officeDocument/2006/relationships/hyperlink" Target="http://virginmoney.com" TargetMode="External"/><Relationship Id="rId198" Type="http://schemas.openxmlformats.org/officeDocument/2006/relationships/hyperlink" Target="https://tapenotes.co.uk" TargetMode="External"/><Relationship Id="rId197" Type="http://schemas.openxmlformats.org/officeDocument/2006/relationships/hyperlink" Target="http://www.theabsolutcompany.com/" TargetMode="External"/><Relationship Id="rId196" Type="http://schemas.openxmlformats.org/officeDocument/2006/relationships/hyperlink" Target="https://www.linkedin.com/in/tad-greenough-72a1354/" TargetMode="External"/><Relationship Id="rId195" Type="http://schemas.openxmlformats.org/officeDocument/2006/relationships/hyperlink" Target="http://samsung.com" TargetMode="External"/><Relationship Id="rId199" Type="http://schemas.openxmlformats.org/officeDocument/2006/relationships/hyperlink" Target="https://www.bbc.co.uk/programmes/b078n25h/episodes/downloads" TargetMode="External"/><Relationship Id="rId150" Type="http://schemas.openxmlformats.org/officeDocument/2006/relationships/hyperlink" Target="https://www.linkedin.com/in/michael-brown-31a47a17/" TargetMode="External"/><Relationship Id="rId149" Type="http://schemas.openxmlformats.org/officeDocument/2006/relationships/hyperlink" Target="https://www.hellofresh.com/careers/" TargetMode="External"/><Relationship Id="rId148" Type="http://schemas.openxmlformats.org/officeDocument/2006/relationships/hyperlink" Target="https://www.linkedin.com/in/mereleggink/" TargetMode="External"/><Relationship Id="rId143" Type="http://schemas.openxmlformats.org/officeDocument/2006/relationships/hyperlink" Target="https://www.linkedin.com/in/marina-torres-909a7824/" TargetMode="External"/><Relationship Id="rId142" Type="http://schemas.openxmlformats.org/officeDocument/2006/relationships/hyperlink" Target="https://www.panasonic.com/global" TargetMode="External"/><Relationship Id="rId141" Type="http://schemas.openxmlformats.org/officeDocument/2006/relationships/hyperlink" Target="https://www.linkedin.com/in/marco-rach/" TargetMode="External"/><Relationship Id="rId140" Type="http://schemas.openxmlformats.org/officeDocument/2006/relationships/hyperlink" Target="http://volumo.com" TargetMode="External"/><Relationship Id="rId147" Type="http://schemas.openxmlformats.org/officeDocument/2006/relationships/hyperlink" Target="https://www.linkedin.com/in/martin-dockree-0a4659b/?originalSubdomain=uk" TargetMode="External"/><Relationship Id="rId146" Type="http://schemas.openxmlformats.org/officeDocument/2006/relationships/hyperlink" Target="http://www.camparigroup.com/" TargetMode="External"/><Relationship Id="rId145" Type="http://schemas.openxmlformats.org/officeDocument/2006/relationships/hyperlink" Target="https://www.linkedin.com/in/martaexposito/" TargetMode="External"/><Relationship Id="rId144" Type="http://schemas.openxmlformats.org/officeDocument/2006/relationships/hyperlink" Target="https://careers.loreal.com/global/en?utm_source=linkedin&amp;utm_medium=linkedin_page_cta" TargetMode="External"/><Relationship Id="rId139" Type="http://schemas.openxmlformats.org/officeDocument/2006/relationships/hyperlink" Target="http://www.ableton.com/" TargetMode="External"/><Relationship Id="rId138" Type="http://schemas.openxmlformats.org/officeDocument/2006/relationships/hyperlink" Target="http://www.russianstandardvodka.com/" TargetMode="External"/><Relationship Id="rId137" Type="http://schemas.openxmlformats.org/officeDocument/2006/relationships/hyperlink" Target="https://www.linkedin.com/in/lynda-little/" TargetMode="External"/><Relationship Id="rId132" Type="http://schemas.openxmlformats.org/officeDocument/2006/relationships/hyperlink" Target="https://www.bmwgroup.jobs/careers" TargetMode="External"/><Relationship Id="rId131" Type="http://schemas.openxmlformats.org/officeDocument/2006/relationships/hyperlink" Target="https://www.linkedin.com/in/lisa-steinhauer-6072284/" TargetMode="External"/><Relationship Id="rId130" Type="http://schemas.openxmlformats.org/officeDocument/2006/relationships/hyperlink" Target="http://www.rolex.com/" TargetMode="External"/><Relationship Id="rId136" Type="http://schemas.openxmlformats.org/officeDocument/2006/relationships/hyperlink" Target="https://www.linkedin.com/in/luke-mcfayden-02281421/" TargetMode="External"/><Relationship Id="rId135" Type="http://schemas.openxmlformats.org/officeDocument/2006/relationships/hyperlink" Target="https://www.linkedin.com/in/lucy-vevers-31588b15b/" TargetMode="External"/><Relationship Id="rId134" Type="http://schemas.openxmlformats.org/officeDocument/2006/relationships/hyperlink" Target="http://paulsmith.co.uk" TargetMode="External"/><Relationship Id="rId133" Type="http://schemas.openxmlformats.org/officeDocument/2006/relationships/hyperlink" Target="https://www.linkedin.com/in/lucinda-westbrooke-reed-4a1b2027/" TargetMode="External"/><Relationship Id="rId172" Type="http://schemas.openxmlformats.org/officeDocument/2006/relationships/hyperlink" Target="https://www.linkedin.com/in/richard-hollidge-2b29364/" TargetMode="External"/><Relationship Id="rId171" Type="http://schemas.openxmlformats.org/officeDocument/2006/relationships/hyperlink" Target="http://www.stoli-group.com/" TargetMode="External"/><Relationship Id="rId170" Type="http://schemas.openxmlformats.org/officeDocument/2006/relationships/hyperlink" Target="https://www.linkedin.com/in/polina-schneider-furletova-9540a322/" TargetMode="External"/><Relationship Id="rId165" Type="http://schemas.openxmlformats.org/officeDocument/2006/relationships/hyperlink" Target="https://www.bmwgroup.jobs/careers" TargetMode="External"/><Relationship Id="rId164" Type="http://schemas.openxmlformats.org/officeDocument/2006/relationships/hyperlink" Target="https://www.linkedin.com/in/paulo-alves-2480744/" TargetMode="External"/><Relationship Id="rId163" Type="http://schemas.openxmlformats.org/officeDocument/2006/relationships/hyperlink" Target="http://about.puma.com/en/careers" TargetMode="External"/><Relationship Id="rId162" Type="http://schemas.openxmlformats.org/officeDocument/2006/relationships/hyperlink" Target="https://www.linkedin.com/in/paulpaska/" TargetMode="External"/><Relationship Id="rId169" Type="http://schemas.openxmlformats.org/officeDocument/2006/relationships/hyperlink" Target="https://www.bmwgroup.jobs/careers" TargetMode="External"/><Relationship Id="rId168" Type="http://schemas.openxmlformats.org/officeDocument/2006/relationships/hyperlink" Target="https://www.linkedin.com/in/peterhaug/" TargetMode="External"/><Relationship Id="rId167" Type="http://schemas.openxmlformats.org/officeDocument/2006/relationships/hyperlink" Target="http://about.puma.com/en/careers" TargetMode="External"/><Relationship Id="rId166" Type="http://schemas.openxmlformats.org/officeDocument/2006/relationships/hyperlink" Target="https://www.linkedin.com/in/pedromoscoso/" TargetMode="External"/><Relationship Id="rId161" Type="http://schemas.openxmlformats.org/officeDocument/2006/relationships/hyperlink" Target="http://www.camparigroup.com/" TargetMode="External"/><Relationship Id="rId160" Type="http://schemas.openxmlformats.org/officeDocument/2006/relationships/hyperlink" Target="https://www.linkedin.com/in/nuriaescoda/" TargetMode="External"/><Relationship Id="rId159" Type="http://schemas.openxmlformats.org/officeDocument/2006/relationships/hyperlink" Target="https://careers.easyjet.com/" TargetMode="External"/><Relationship Id="rId154" Type="http://schemas.openxmlformats.org/officeDocument/2006/relationships/hyperlink" Target="https://www.prolificlondon.co.uk/" TargetMode="External"/><Relationship Id="rId153" Type="http://schemas.openxmlformats.org/officeDocument/2006/relationships/hyperlink" Target="https://www.linkedin.com/in/nick-jaspan-8174a74/?originalSubdomain=uk" TargetMode="External"/><Relationship Id="rId152" Type="http://schemas.openxmlformats.org/officeDocument/2006/relationships/hyperlink" Target="https://www.linkedin.com/in/neil-gallagher-a7948328/" TargetMode="External"/><Relationship Id="rId151" Type="http://schemas.openxmlformats.org/officeDocument/2006/relationships/hyperlink" Target="http://virginmoney.com" TargetMode="External"/><Relationship Id="rId158" Type="http://schemas.openxmlformats.org/officeDocument/2006/relationships/hyperlink" Target="https://www.linkedin.com/in/frisolinoemi/" TargetMode="External"/><Relationship Id="rId157" Type="http://schemas.openxmlformats.org/officeDocument/2006/relationships/hyperlink" Target="https://musicbiz.org/" TargetMode="External"/><Relationship Id="rId156" Type="http://schemas.openxmlformats.org/officeDocument/2006/relationships/hyperlink" Target="https://www.linkedin.com/in/nicolehennessey/" TargetMode="External"/><Relationship Id="rId155" Type="http://schemas.openxmlformats.org/officeDocument/2006/relationships/hyperlink" Target="http://musicbiz.org" TargetMode="External"/><Relationship Id="rId107" Type="http://schemas.openxmlformats.org/officeDocument/2006/relationships/hyperlink" Target="https://www.linkedin.com/in/garynuell/" TargetMode="External"/><Relationship Id="rId106" Type="http://schemas.openxmlformats.org/officeDocument/2006/relationships/hyperlink" Target="http://theheinekencompany.com/" TargetMode="External"/><Relationship Id="rId105" Type="http://schemas.openxmlformats.org/officeDocument/2006/relationships/hyperlink" Target="https://www.linkedin.com/in/henry-stremes-8057b9ab/" TargetMode="External"/><Relationship Id="rId104" Type="http://schemas.openxmlformats.org/officeDocument/2006/relationships/hyperlink" Target="http://www.ba.com/" TargetMode="External"/><Relationship Id="rId109" Type="http://schemas.openxmlformats.org/officeDocument/2006/relationships/hyperlink" Target="https://www.facebook.com/morethanmusicibiza" TargetMode="External"/><Relationship Id="rId108" Type="http://schemas.openxmlformats.org/officeDocument/2006/relationships/hyperlink" Target="https://fansxr.com/" TargetMode="External"/><Relationship Id="rId103" Type="http://schemas.openxmlformats.org/officeDocument/2006/relationships/hyperlink" Target="https://www.linkedin.com/in/hamishmcvey/" TargetMode="External"/><Relationship Id="rId102" Type="http://schemas.openxmlformats.org/officeDocument/2006/relationships/hyperlink" Target="http://cm.com" TargetMode="External"/><Relationship Id="rId101" Type="http://schemas.openxmlformats.org/officeDocument/2006/relationships/hyperlink" Target="https://www.loudandquiet.com/podcasts-category/midnight-chats/" TargetMode="External"/><Relationship Id="rId100" Type="http://schemas.openxmlformats.org/officeDocument/2006/relationships/hyperlink" Target="http://puma.com" TargetMode="External"/><Relationship Id="rId129" Type="http://schemas.openxmlformats.org/officeDocument/2006/relationships/hyperlink" Target="https://www.linkedin.com/in/lisa-cross-1109ba3/" TargetMode="External"/><Relationship Id="rId128" Type="http://schemas.openxmlformats.org/officeDocument/2006/relationships/hyperlink" Target="https://www.zdnet.com/" TargetMode="External"/><Relationship Id="rId127" Type="http://schemas.openxmlformats.org/officeDocument/2006/relationships/hyperlink" Target="https://www.linkedin.com/in/larrydignan/" TargetMode="External"/><Relationship Id="rId126" Type="http://schemas.openxmlformats.org/officeDocument/2006/relationships/hyperlink" Target="http://apple.com" TargetMode="External"/><Relationship Id="rId121" Type="http://schemas.openxmlformats.org/officeDocument/2006/relationships/hyperlink" Target="https://www.linkedin.com/in/katie-edmunds-174824151/" TargetMode="External"/><Relationship Id="rId120" Type="http://schemas.openxmlformats.org/officeDocument/2006/relationships/hyperlink" Target="https://uk.linkedin.com/in/karencrowley" TargetMode="External"/><Relationship Id="rId125" Type="http://schemas.openxmlformats.org/officeDocument/2006/relationships/hyperlink" Target="https://www.linkedin.com/in/lauramariaramos/" TargetMode="External"/><Relationship Id="rId124" Type="http://schemas.openxmlformats.org/officeDocument/2006/relationships/hyperlink" Target="https://careers.loreal.com/global/en?utm_source=linkedin&amp;utm_medium=linkedin_page_cta" TargetMode="External"/><Relationship Id="rId123" Type="http://schemas.openxmlformats.org/officeDocument/2006/relationships/hyperlink" Target="https://www.linkedin.com/in/kristina-konakova-216b1317/" TargetMode="External"/><Relationship Id="rId122" Type="http://schemas.openxmlformats.org/officeDocument/2006/relationships/hyperlink" Target="https://drink-trip.com/" TargetMode="External"/><Relationship Id="rId118" Type="http://schemas.openxmlformats.org/officeDocument/2006/relationships/hyperlink" Target="http://about.puma.com/en/careers" TargetMode="External"/><Relationship Id="rId117" Type="http://schemas.openxmlformats.org/officeDocument/2006/relationships/hyperlink" Target="https://www.linkedin.com/in/johan-adamsson-430b99/" TargetMode="External"/><Relationship Id="rId116" Type="http://schemas.openxmlformats.org/officeDocument/2006/relationships/hyperlink" Target="https://www.linkedin.com/in/jim-geraghty-0447b245/" TargetMode="External"/><Relationship Id="rId115" Type="http://schemas.openxmlformats.org/officeDocument/2006/relationships/hyperlink" Target="https://www.linkedin.com/in/jason-de-lencastre-069322a7/" TargetMode="External"/><Relationship Id="rId119" Type="http://schemas.openxmlformats.org/officeDocument/2006/relationships/hyperlink" Target="https://www.musicmarketingmanifesto.com" TargetMode="External"/><Relationship Id="rId110" Type="http://schemas.openxmlformats.org/officeDocument/2006/relationships/hyperlink" Target="https://jalurmusik.id" TargetMode="External"/><Relationship Id="rId114" Type="http://schemas.openxmlformats.org/officeDocument/2006/relationships/hyperlink" Target="https://careers.loreal.com/global/en?utm_source=linkedin&amp;utm_medium=linkedin_page_cta" TargetMode="External"/><Relationship Id="rId113" Type="http://schemas.openxmlformats.org/officeDocument/2006/relationships/hyperlink" Target="https://www.linkedin.com/in/jason-adebisi-88740184/" TargetMode="External"/><Relationship Id="rId112" Type="http://schemas.openxmlformats.org/officeDocument/2006/relationships/hyperlink" Target="https://www.linkedin.com/in/jamie-young12345/" TargetMode="External"/><Relationship Id="rId111" Type="http://schemas.openxmlformats.org/officeDocument/2006/relationships/hyperlink" Target="https://www.linkedin.com/in/jamiecoombe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grammy.com" TargetMode="External"/><Relationship Id="rId2" Type="http://schemas.openxmlformats.org/officeDocument/2006/relationships/hyperlink" Target="https://www.middleclassmusician.co/podcast" TargetMode="External"/><Relationship Id="rId3" Type="http://schemas.openxmlformats.org/officeDocument/2006/relationships/hyperlink" Target="http://audiosect.org" TargetMode="External"/><Relationship Id="rId4" Type="http://schemas.openxmlformats.org/officeDocument/2006/relationships/hyperlink" Target="http://k-of-m.com" TargetMode="External"/><Relationship Id="rId9" Type="http://schemas.openxmlformats.org/officeDocument/2006/relationships/hyperlink" Target="http://bookaa.de" TargetMode="External"/><Relationship Id="rId5" Type="http://schemas.openxmlformats.org/officeDocument/2006/relationships/hyperlink" Target="http://o300f.com" TargetMode="External"/><Relationship Id="rId6" Type="http://schemas.openxmlformats.org/officeDocument/2006/relationships/hyperlink" Target="http://yakazi.net" TargetMode="External"/><Relationship Id="rId7" Type="http://schemas.openxmlformats.org/officeDocument/2006/relationships/hyperlink" Target="http://ele-phant.org" TargetMode="External"/><Relationship Id="rId8" Type="http://schemas.openxmlformats.org/officeDocument/2006/relationships/hyperlink" Target="http://helic.al" TargetMode="External"/><Relationship Id="rId11" Type="http://schemas.openxmlformats.org/officeDocument/2006/relationships/hyperlink" Target="http://frekvencii.mk" TargetMode="External"/><Relationship Id="rId10" Type="http://schemas.openxmlformats.org/officeDocument/2006/relationships/hyperlink" Target="http://clubbing.rs" TargetMode="External"/><Relationship Id="rId13" Type="http://schemas.openxmlformats.org/officeDocument/2006/relationships/hyperlink" Target="http://playgroove.es" TargetMode="External"/><Relationship Id="rId12" Type="http://schemas.openxmlformats.org/officeDocument/2006/relationships/hyperlink" Target="http://ikigai-artists.com" TargetMode="External"/><Relationship Id="rId15" Type="http://schemas.openxmlformats.org/officeDocument/2006/relationships/drawing" Target="../drawings/drawing7.xml"/><Relationship Id="rId14" Type="http://schemas.openxmlformats.org/officeDocument/2006/relationships/hyperlink" Target="http://meanwhile.nl"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ra.co/dj/birdsmakingmachine" TargetMode="External"/><Relationship Id="rId2" Type="http://schemas.openxmlformats.org/officeDocument/2006/relationships/hyperlink" Target="https://ra.co/dj/constratti" TargetMode="External"/><Relationship Id="rId3" Type="http://schemas.openxmlformats.org/officeDocument/2006/relationships/hyperlink" Target="mailto:crowdcontrol92@gmail.com" TargetMode="External"/><Relationship Id="rId4" Type="http://schemas.openxmlformats.org/officeDocument/2006/relationships/hyperlink" Target="https://soundcloud.com/slothboogie/sb-premiere-crowd-control-bring-you-down-happiness-therapy" TargetMode="External"/><Relationship Id="rId9" Type="http://schemas.openxmlformats.org/officeDocument/2006/relationships/hyperlink" Target="https://www.facebook.com/legittrip" TargetMode="External"/><Relationship Id="rId5" Type="http://schemas.openxmlformats.org/officeDocument/2006/relationships/hyperlink" Target="https://ra.co/dj/davidgtronic" TargetMode="External"/><Relationship Id="rId6" Type="http://schemas.openxmlformats.org/officeDocument/2006/relationships/hyperlink" Target="https://ra.co/dj/jamahr" TargetMode="External"/><Relationship Id="rId7" Type="http://schemas.openxmlformats.org/officeDocument/2006/relationships/hyperlink" Target="mailto:jessemaasdj@gmail.com" TargetMode="External"/><Relationship Id="rId8" Type="http://schemas.openxmlformats.org/officeDocument/2006/relationships/hyperlink" Target="https://soundcloud.com/jessemaaas" TargetMode="External"/><Relationship Id="rId20" Type="http://schemas.openxmlformats.org/officeDocument/2006/relationships/hyperlink" Target="https://ra.co/dj/onysia" TargetMode="External"/><Relationship Id="rId21" Type="http://schemas.openxmlformats.org/officeDocument/2006/relationships/drawing" Target="../drawings/drawing8.xml"/><Relationship Id="rId11" Type="http://schemas.openxmlformats.org/officeDocument/2006/relationships/hyperlink" Target="https://ra.co/dj/monolink" TargetMode="External"/><Relationship Id="rId10" Type="http://schemas.openxmlformats.org/officeDocument/2006/relationships/hyperlink" Target="https://ra.co/dj/legittrip" TargetMode="External"/><Relationship Id="rId13" Type="http://schemas.openxmlformats.org/officeDocument/2006/relationships/hyperlink" Target="mailto:Sonanlay@gmail.com" TargetMode="External"/><Relationship Id="rId12" Type="http://schemas.openxmlformats.org/officeDocument/2006/relationships/hyperlink" Target="https://www.facebook.com/sashakaktus.music" TargetMode="External"/><Relationship Id="rId15" Type="http://schemas.openxmlformats.org/officeDocument/2006/relationships/hyperlink" Target="https://ra.co/labels/16666" TargetMode="External"/><Relationship Id="rId14" Type="http://schemas.openxmlformats.org/officeDocument/2006/relationships/hyperlink" Target="https://ra.co/dj/stugmusic" TargetMode="External"/><Relationship Id="rId17" Type="http://schemas.openxmlformats.org/officeDocument/2006/relationships/hyperlink" Target="https://soundcloud.com/zenk_microorbitrecords" TargetMode="External"/><Relationship Id="rId16" Type="http://schemas.openxmlformats.org/officeDocument/2006/relationships/hyperlink" Target="mailto:microorbitrecords@outlook.com" TargetMode="External"/><Relationship Id="rId19" Type="http://schemas.openxmlformats.org/officeDocument/2006/relationships/hyperlink" Target="https://www.facebook.com/circagroove" TargetMode="External"/><Relationship Id="rId18" Type="http://schemas.openxmlformats.org/officeDocument/2006/relationships/hyperlink" Target="https://ra.co/dj/alessiocollin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7.88"/>
    <col customWidth="1" min="2" max="2" width="23.63"/>
    <col customWidth="1" min="3" max="3" width="30.25"/>
  </cols>
  <sheetData>
    <row r="1">
      <c r="A1" s="1" t="s">
        <v>0</v>
      </c>
      <c r="B1" s="1" t="s">
        <v>1</v>
      </c>
      <c r="C1" s="1" t="s">
        <v>2</v>
      </c>
    </row>
    <row r="2">
      <c r="A2" s="2" t="s">
        <v>3</v>
      </c>
      <c r="B2" s="2" t="s">
        <v>4</v>
      </c>
      <c r="C2" s="2" t="s">
        <v>5</v>
      </c>
    </row>
    <row r="3">
      <c r="A3" s="2" t="s">
        <v>6</v>
      </c>
      <c r="B3" s="2" t="s">
        <v>4</v>
      </c>
      <c r="C3" s="2" t="s">
        <v>7</v>
      </c>
    </row>
    <row r="4">
      <c r="A4" s="3" t="s">
        <v>8</v>
      </c>
      <c r="B4" s="4" t="s">
        <v>4</v>
      </c>
      <c r="C4" s="5" t="s">
        <v>9</v>
      </c>
    </row>
    <row r="5">
      <c r="A5" s="6" t="s">
        <v>10</v>
      </c>
      <c r="B5" s="6" t="s">
        <v>10</v>
      </c>
      <c r="C5" s="7" t="s">
        <v>11</v>
      </c>
    </row>
    <row r="6">
      <c r="A6" s="2" t="s">
        <v>12</v>
      </c>
      <c r="B6" s="2" t="s">
        <v>13</v>
      </c>
      <c r="C6" s="2" t="s">
        <v>14</v>
      </c>
    </row>
    <row r="7">
      <c r="A7" s="2" t="s">
        <v>15</v>
      </c>
      <c r="B7" s="2" t="s">
        <v>16</v>
      </c>
      <c r="C7" s="2" t="s">
        <v>17</v>
      </c>
    </row>
    <row r="8">
      <c r="A8" s="2" t="s">
        <v>18</v>
      </c>
      <c r="B8" s="2" t="s">
        <v>19</v>
      </c>
      <c r="C8" s="2" t="s">
        <v>20</v>
      </c>
    </row>
    <row r="9">
      <c r="A9" s="7" t="s">
        <v>21</v>
      </c>
      <c r="B9" s="8" t="s">
        <v>22</v>
      </c>
      <c r="C9" s="7" t="s">
        <v>23</v>
      </c>
    </row>
    <row r="10">
      <c r="A10" s="7" t="s">
        <v>24</v>
      </c>
      <c r="B10" s="8" t="s">
        <v>25</v>
      </c>
      <c r="C10" s="7" t="s">
        <v>26</v>
      </c>
    </row>
    <row r="11">
      <c r="A11" s="6" t="s">
        <v>27</v>
      </c>
      <c r="B11" s="6" t="s">
        <v>28</v>
      </c>
      <c r="C11" s="7" t="s">
        <v>29</v>
      </c>
    </row>
    <row r="12">
      <c r="A12" s="6" t="s">
        <v>30</v>
      </c>
      <c r="B12" s="6" t="s">
        <v>31</v>
      </c>
      <c r="C12" s="7" t="s">
        <v>32</v>
      </c>
    </row>
    <row r="13">
      <c r="A13" s="9" t="s">
        <v>33</v>
      </c>
      <c r="B13" s="10" t="s">
        <v>34</v>
      </c>
      <c r="C13" s="10" t="s">
        <v>35</v>
      </c>
    </row>
    <row r="14">
      <c r="A14" s="7" t="s">
        <v>36</v>
      </c>
      <c r="B14" s="6" t="s">
        <v>37</v>
      </c>
      <c r="C14" s="7" t="s">
        <v>38</v>
      </c>
    </row>
    <row r="15">
      <c r="A15" s="7" t="s">
        <v>39</v>
      </c>
      <c r="B15" s="8" t="s">
        <v>40</v>
      </c>
      <c r="C15" s="7" t="s">
        <v>41</v>
      </c>
    </row>
    <row r="16">
      <c r="A16" s="11" t="s">
        <v>42</v>
      </c>
      <c r="B16" s="12" t="s">
        <v>43</v>
      </c>
      <c r="C16" s="12" t="s">
        <v>44</v>
      </c>
    </row>
    <row r="17">
      <c r="A17" s="7" t="s">
        <v>45</v>
      </c>
      <c r="B17" s="8" t="s">
        <v>46</v>
      </c>
      <c r="C17" s="7" t="s">
        <v>47</v>
      </c>
    </row>
    <row r="18">
      <c r="A18" s="7" t="s">
        <v>48</v>
      </c>
      <c r="B18" s="6" t="s">
        <v>49</v>
      </c>
      <c r="C18" s="7" t="s">
        <v>50</v>
      </c>
    </row>
    <row r="19">
      <c r="A19" s="7" t="s">
        <v>51</v>
      </c>
      <c r="B19" s="8" t="s">
        <v>52</v>
      </c>
      <c r="C19" s="7" t="s">
        <v>53</v>
      </c>
    </row>
    <row r="20">
      <c r="A20" s="7" t="s">
        <v>54</v>
      </c>
      <c r="B20" s="8" t="s">
        <v>52</v>
      </c>
      <c r="C20" s="7" t="s">
        <v>55</v>
      </c>
    </row>
    <row r="21">
      <c r="A21" s="7" t="s">
        <v>56</v>
      </c>
      <c r="B21" s="8" t="s">
        <v>57</v>
      </c>
      <c r="C21" s="7" t="s">
        <v>58</v>
      </c>
    </row>
    <row r="22">
      <c r="A22" s="2" t="s">
        <v>59</v>
      </c>
      <c r="B22" s="2" t="s">
        <v>60</v>
      </c>
      <c r="C22" s="2" t="s">
        <v>61</v>
      </c>
    </row>
    <row r="23">
      <c r="A23" s="7" t="s">
        <v>62</v>
      </c>
      <c r="B23" s="8" t="s">
        <v>63</v>
      </c>
      <c r="C23" s="7" t="s">
        <v>64</v>
      </c>
    </row>
    <row r="24">
      <c r="A24" s="7" t="s">
        <v>65</v>
      </c>
      <c r="B24" s="8" t="s">
        <v>66</v>
      </c>
      <c r="C24" s="7" t="s">
        <v>67</v>
      </c>
    </row>
    <row r="25">
      <c r="A25" s="7" t="s">
        <v>68</v>
      </c>
      <c r="B25" s="8" t="s">
        <v>69</v>
      </c>
      <c r="C25" s="7" t="s">
        <v>70</v>
      </c>
    </row>
    <row r="26">
      <c r="A26" s="2" t="s">
        <v>71</v>
      </c>
      <c r="B26" s="2" t="s">
        <v>72</v>
      </c>
      <c r="C26" s="2" t="s">
        <v>73</v>
      </c>
    </row>
    <row r="27">
      <c r="A27" s="12" t="s">
        <v>74</v>
      </c>
      <c r="B27" s="12" t="s">
        <v>75</v>
      </c>
      <c r="C27" s="12" t="s">
        <v>76</v>
      </c>
    </row>
    <row r="28">
      <c r="A28" s="7" t="s">
        <v>77</v>
      </c>
      <c r="B28" s="8" t="s">
        <v>78</v>
      </c>
      <c r="C28" s="7" t="s">
        <v>79</v>
      </c>
    </row>
    <row r="29">
      <c r="A29" s="7" t="s">
        <v>80</v>
      </c>
      <c r="B29" s="8" t="s">
        <v>81</v>
      </c>
      <c r="C29" s="7" t="s">
        <v>82</v>
      </c>
    </row>
    <row r="30">
      <c r="A30" s="6" t="s">
        <v>83</v>
      </c>
      <c r="B30" s="6" t="s">
        <v>84</v>
      </c>
      <c r="C30" s="13" t="s">
        <v>85</v>
      </c>
    </row>
    <row r="31">
      <c r="A31" s="3" t="s">
        <v>86</v>
      </c>
      <c r="B31" s="4" t="s">
        <v>87</v>
      </c>
      <c r="C31" s="5" t="s">
        <v>88</v>
      </c>
    </row>
    <row r="32">
      <c r="A32" s="12" t="s">
        <v>89</v>
      </c>
      <c r="B32" s="12" t="s">
        <v>90</v>
      </c>
      <c r="C32" s="12" t="s">
        <v>91</v>
      </c>
    </row>
    <row r="33">
      <c r="A33" s="7" t="s">
        <v>92</v>
      </c>
      <c r="B33" s="8" t="s">
        <v>93</v>
      </c>
      <c r="C33" s="7" t="s">
        <v>94</v>
      </c>
    </row>
    <row r="34">
      <c r="A34" s="8" t="s">
        <v>95</v>
      </c>
      <c r="B34" s="8" t="s">
        <v>96</v>
      </c>
      <c r="C34" s="12" t="s">
        <v>97</v>
      </c>
    </row>
    <row r="35">
      <c r="A35" s="8" t="s">
        <v>98</v>
      </c>
      <c r="B35" s="8" t="s">
        <v>99</v>
      </c>
      <c r="C35" s="12" t="s">
        <v>100</v>
      </c>
    </row>
    <row r="36">
      <c r="A36" s="12" t="s">
        <v>101</v>
      </c>
      <c r="B36" s="12" t="s">
        <v>102</v>
      </c>
      <c r="C36" s="12" t="s">
        <v>103</v>
      </c>
    </row>
    <row r="37">
      <c r="A37" s="2" t="s">
        <v>104</v>
      </c>
      <c r="B37" s="2" t="s">
        <v>105</v>
      </c>
      <c r="C37" s="2" t="s">
        <v>106</v>
      </c>
    </row>
    <row r="38">
      <c r="A38" s="2" t="s">
        <v>107</v>
      </c>
      <c r="B38" s="2" t="s">
        <v>108</v>
      </c>
      <c r="C38" s="2" t="s">
        <v>109</v>
      </c>
    </row>
    <row r="39">
      <c r="A39" s="9" t="s">
        <v>110</v>
      </c>
      <c r="B39" s="10" t="s">
        <v>111</v>
      </c>
      <c r="C39" s="14" t="s">
        <v>112</v>
      </c>
    </row>
    <row r="40">
      <c r="A40" s="7" t="s">
        <v>113</v>
      </c>
      <c r="B40" s="8" t="s">
        <v>114</v>
      </c>
      <c r="C40" s="7" t="s">
        <v>115</v>
      </c>
    </row>
    <row r="41">
      <c r="A41" s="7" t="s">
        <v>116</v>
      </c>
      <c r="B41" s="8" t="s">
        <v>117</v>
      </c>
      <c r="C41" s="7" t="s">
        <v>118</v>
      </c>
    </row>
    <row r="42">
      <c r="A42" s="2" t="s">
        <v>119</v>
      </c>
      <c r="B42" s="2" t="s">
        <v>120</v>
      </c>
      <c r="C42" s="2" t="s">
        <v>121</v>
      </c>
    </row>
    <row r="43">
      <c r="A43" s="2" t="s">
        <v>122</v>
      </c>
      <c r="B43" s="2" t="s">
        <v>120</v>
      </c>
      <c r="C43" s="2" t="s">
        <v>123</v>
      </c>
    </row>
    <row r="44">
      <c r="A44" s="2" t="s">
        <v>124</v>
      </c>
      <c r="B44" s="2" t="s">
        <v>125</v>
      </c>
      <c r="C44" s="2" t="s">
        <v>126</v>
      </c>
    </row>
    <row r="45">
      <c r="A45" s="7" t="s">
        <v>127</v>
      </c>
      <c r="B45" s="8" t="s">
        <v>125</v>
      </c>
      <c r="C45" s="7" t="s">
        <v>128</v>
      </c>
    </row>
    <row r="46">
      <c r="A46" s="3" t="s">
        <v>129</v>
      </c>
      <c r="B46" s="4" t="s">
        <v>125</v>
      </c>
      <c r="C46" s="3" t="s">
        <v>130</v>
      </c>
    </row>
    <row r="47">
      <c r="A47" s="7" t="s">
        <v>131</v>
      </c>
      <c r="B47" s="8" t="s">
        <v>125</v>
      </c>
      <c r="C47" s="7" t="s">
        <v>132</v>
      </c>
    </row>
    <row r="48">
      <c r="A48" s="7" t="s">
        <v>133</v>
      </c>
      <c r="B48" s="8" t="s">
        <v>125</v>
      </c>
      <c r="C48" s="7" t="s">
        <v>134</v>
      </c>
    </row>
    <row r="49">
      <c r="A49" s="2" t="s">
        <v>135</v>
      </c>
      <c r="B49" s="2" t="s">
        <v>136</v>
      </c>
      <c r="C49" s="2" t="s">
        <v>137</v>
      </c>
    </row>
    <row r="50">
      <c r="A50" s="2" t="s">
        <v>138</v>
      </c>
      <c r="B50" s="2" t="s">
        <v>136</v>
      </c>
      <c r="C50" s="2" t="s">
        <v>139</v>
      </c>
    </row>
    <row r="51">
      <c r="A51" s="2" t="s">
        <v>140</v>
      </c>
      <c r="B51" s="2" t="s">
        <v>136</v>
      </c>
      <c r="C51" s="2" t="s">
        <v>141</v>
      </c>
    </row>
    <row r="52">
      <c r="A52" s="2" t="s">
        <v>142</v>
      </c>
      <c r="B52" s="2" t="s">
        <v>136</v>
      </c>
      <c r="C52" s="2" t="s">
        <v>143</v>
      </c>
    </row>
    <row r="53">
      <c r="A53" s="15" t="s">
        <v>144</v>
      </c>
      <c r="B53" s="15" t="s">
        <v>145</v>
      </c>
      <c r="C53" s="15" t="s">
        <v>146</v>
      </c>
    </row>
    <row r="54">
      <c r="A54" s="8" t="s">
        <v>147</v>
      </c>
      <c r="B54" s="8" t="s">
        <v>148</v>
      </c>
      <c r="C54" s="12" t="s">
        <v>149</v>
      </c>
    </row>
    <row r="55">
      <c r="A55" s="9" t="s">
        <v>150</v>
      </c>
      <c r="B55" s="10" t="s">
        <v>151</v>
      </c>
      <c r="C55" s="16" t="s">
        <v>152</v>
      </c>
    </row>
    <row r="56">
      <c r="A56" s="7" t="s">
        <v>153</v>
      </c>
      <c r="B56" s="8" t="s">
        <v>151</v>
      </c>
      <c r="C56" s="7" t="s">
        <v>154</v>
      </c>
    </row>
    <row r="57">
      <c r="A57" s="7" t="s">
        <v>155</v>
      </c>
      <c r="B57" s="8" t="s">
        <v>151</v>
      </c>
      <c r="C57" s="7" t="s">
        <v>156</v>
      </c>
    </row>
    <row r="58">
      <c r="A58" s="7" t="s">
        <v>157</v>
      </c>
      <c r="B58" s="8" t="s">
        <v>151</v>
      </c>
      <c r="C58" s="7" t="s">
        <v>158</v>
      </c>
    </row>
    <row r="59">
      <c r="A59" s="12" t="s">
        <v>159</v>
      </c>
      <c r="B59" s="13" t="s">
        <v>160</v>
      </c>
      <c r="C59" s="12" t="s">
        <v>161</v>
      </c>
    </row>
    <row r="60">
      <c r="A60" s="3" t="s">
        <v>162</v>
      </c>
      <c r="B60" s="4" t="s">
        <v>163</v>
      </c>
      <c r="C60" s="5" t="s">
        <v>164</v>
      </c>
    </row>
    <row r="61">
      <c r="A61" s="15" t="s">
        <v>165</v>
      </c>
      <c r="B61" s="4" t="s">
        <v>163</v>
      </c>
      <c r="C61" s="10" t="s">
        <v>166</v>
      </c>
    </row>
    <row r="62">
      <c r="A62" s="7" t="s">
        <v>167</v>
      </c>
      <c r="B62" s="8" t="s">
        <v>163</v>
      </c>
      <c r="C62" s="7" t="s">
        <v>168</v>
      </c>
    </row>
    <row r="63">
      <c r="A63" s="2" t="s">
        <v>169</v>
      </c>
      <c r="B63" s="2" t="s">
        <v>170</v>
      </c>
      <c r="C63" s="2" t="s">
        <v>171</v>
      </c>
    </row>
    <row r="64">
      <c r="A64" s="2" t="s">
        <v>172</v>
      </c>
      <c r="B64" s="2" t="s">
        <v>173</v>
      </c>
      <c r="C64" s="2" t="s">
        <v>174</v>
      </c>
    </row>
    <row r="65">
      <c r="A65" s="2" t="s">
        <v>175</v>
      </c>
      <c r="B65" s="2" t="s">
        <v>173</v>
      </c>
      <c r="C65" s="2" t="s">
        <v>176</v>
      </c>
    </row>
    <row r="66">
      <c r="A66" s="2" t="s">
        <v>177</v>
      </c>
      <c r="B66" s="2" t="s">
        <v>173</v>
      </c>
      <c r="C66" s="2" t="s">
        <v>178</v>
      </c>
    </row>
    <row r="67">
      <c r="A67" s="2" t="s">
        <v>179</v>
      </c>
      <c r="B67" s="2" t="s">
        <v>173</v>
      </c>
      <c r="C67" s="2" t="s">
        <v>180</v>
      </c>
    </row>
    <row r="68">
      <c r="A68" s="7" t="s">
        <v>181</v>
      </c>
      <c r="B68" s="8" t="s">
        <v>173</v>
      </c>
      <c r="C68" s="7" t="s">
        <v>182</v>
      </c>
    </row>
    <row r="69">
      <c r="A69" s="7" t="s">
        <v>183</v>
      </c>
      <c r="B69" s="8" t="s">
        <v>173</v>
      </c>
      <c r="C69" s="7" t="s">
        <v>184</v>
      </c>
    </row>
    <row r="70">
      <c r="A70" s="7" t="s">
        <v>185</v>
      </c>
      <c r="B70" s="8" t="s">
        <v>173</v>
      </c>
      <c r="C70" s="7" t="s">
        <v>186</v>
      </c>
    </row>
    <row r="71">
      <c r="A71" s="2" t="s">
        <v>187</v>
      </c>
      <c r="B71" s="2" t="s">
        <v>188</v>
      </c>
      <c r="C71" s="2" t="s">
        <v>189</v>
      </c>
    </row>
    <row r="72">
      <c r="A72" s="2" t="s">
        <v>190</v>
      </c>
      <c r="B72" s="2" t="s">
        <v>188</v>
      </c>
      <c r="C72" s="2" t="s">
        <v>191</v>
      </c>
    </row>
    <row r="73">
      <c r="A73" s="7" t="s">
        <v>192</v>
      </c>
      <c r="B73" s="8" t="s">
        <v>193</v>
      </c>
      <c r="C73" s="7" t="s">
        <v>194</v>
      </c>
    </row>
    <row r="74">
      <c r="A74" s="2" t="s">
        <v>195</v>
      </c>
      <c r="B74" s="2" t="s">
        <v>196</v>
      </c>
      <c r="C74" s="2" t="s">
        <v>197</v>
      </c>
    </row>
    <row r="75">
      <c r="A75" s="7" t="s">
        <v>198</v>
      </c>
      <c r="B75" s="8" t="s">
        <v>196</v>
      </c>
      <c r="C75" s="7" t="s">
        <v>199</v>
      </c>
    </row>
    <row r="76">
      <c r="A76" s="7" t="s">
        <v>200</v>
      </c>
      <c r="B76" s="8" t="s">
        <v>196</v>
      </c>
      <c r="C76" s="7" t="s">
        <v>201</v>
      </c>
    </row>
    <row r="77">
      <c r="A77" s="12" t="s">
        <v>202</v>
      </c>
      <c r="B77" s="12" t="s">
        <v>203</v>
      </c>
      <c r="C77" s="12" t="s">
        <v>204</v>
      </c>
    </row>
    <row r="78">
      <c r="A78" s="7" t="s">
        <v>205</v>
      </c>
      <c r="B78" s="8" t="s">
        <v>206</v>
      </c>
      <c r="C78" s="7" t="s">
        <v>207</v>
      </c>
    </row>
    <row r="79">
      <c r="A79" s="7" t="s">
        <v>208</v>
      </c>
      <c r="B79" s="8" t="s">
        <v>206</v>
      </c>
      <c r="C79" s="7" t="s">
        <v>209</v>
      </c>
    </row>
    <row r="80">
      <c r="A80" s="7" t="s">
        <v>210</v>
      </c>
      <c r="B80" s="8" t="s">
        <v>211</v>
      </c>
      <c r="C80" s="7" t="s">
        <v>212</v>
      </c>
    </row>
    <row r="81">
      <c r="A81" s="7" t="s">
        <v>213</v>
      </c>
      <c r="B81" s="8" t="s">
        <v>214</v>
      </c>
      <c r="C81" s="7" t="s">
        <v>215</v>
      </c>
    </row>
    <row r="82">
      <c r="A82" s="7" t="s">
        <v>216</v>
      </c>
      <c r="B82" s="8" t="s">
        <v>217</v>
      </c>
      <c r="C82" s="7" t="s">
        <v>218</v>
      </c>
    </row>
    <row r="83">
      <c r="A83" s="2" t="s">
        <v>219</v>
      </c>
      <c r="B83" s="17" t="s">
        <v>220</v>
      </c>
      <c r="C83" s="2" t="s">
        <v>221</v>
      </c>
    </row>
    <row r="84">
      <c r="A84" s="2" t="s">
        <v>222</v>
      </c>
      <c r="B84" s="2" t="s">
        <v>223</v>
      </c>
      <c r="C84" s="2" t="s">
        <v>224</v>
      </c>
    </row>
    <row r="85">
      <c r="A85" s="2" t="s">
        <v>222</v>
      </c>
      <c r="B85" s="2" t="s">
        <v>223</v>
      </c>
      <c r="C85" s="2" t="s">
        <v>225</v>
      </c>
    </row>
    <row r="86">
      <c r="A86" s="7" t="s">
        <v>226</v>
      </c>
      <c r="B86" s="8" t="s">
        <v>227</v>
      </c>
      <c r="C86" s="7" t="s">
        <v>228</v>
      </c>
    </row>
    <row r="87">
      <c r="A87" s="3" t="s">
        <v>229</v>
      </c>
      <c r="B87" s="4" t="s">
        <v>230</v>
      </c>
      <c r="C87" s="5" t="s">
        <v>231</v>
      </c>
    </row>
    <row r="88">
      <c r="A88" s="7" t="s">
        <v>232</v>
      </c>
      <c r="B88" s="8" t="s">
        <v>233</v>
      </c>
      <c r="C88" s="7" t="s">
        <v>234</v>
      </c>
    </row>
    <row r="89">
      <c r="A89" s="7" t="s">
        <v>235</v>
      </c>
      <c r="B89" s="8" t="s">
        <v>236</v>
      </c>
      <c r="C89" s="7" t="s">
        <v>237</v>
      </c>
    </row>
    <row r="90">
      <c r="A90" s="2" t="s">
        <v>238</v>
      </c>
      <c r="B90" s="2" t="s">
        <v>239</v>
      </c>
      <c r="C90" s="2" t="s">
        <v>240</v>
      </c>
    </row>
    <row r="91">
      <c r="A91" s="2" t="s">
        <v>241</v>
      </c>
      <c r="B91" s="2" t="s">
        <v>239</v>
      </c>
      <c r="C91" s="2" t="s">
        <v>242</v>
      </c>
    </row>
    <row r="92">
      <c r="A92" s="7" t="s">
        <v>243</v>
      </c>
      <c r="B92" s="8" t="s">
        <v>244</v>
      </c>
      <c r="C92" s="7" t="s">
        <v>245</v>
      </c>
    </row>
    <row r="93">
      <c r="A93" s="7" t="s">
        <v>246</v>
      </c>
      <c r="B93" s="8" t="s">
        <v>247</v>
      </c>
      <c r="C93" s="7" t="s">
        <v>248</v>
      </c>
    </row>
    <row r="94">
      <c r="A94" s="2" t="s">
        <v>249</v>
      </c>
      <c r="B94" s="2" t="s">
        <v>250</v>
      </c>
      <c r="C94" s="2" t="s">
        <v>251</v>
      </c>
    </row>
    <row r="95">
      <c r="A95" s="2" t="s">
        <v>252</v>
      </c>
      <c r="B95" s="2" t="s">
        <v>250</v>
      </c>
      <c r="C95" s="2" t="s">
        <v>253</v>
      </c>
    </row>
    <row r="96">
      <c r="A96" s="2" t="s">
        <v>254</v>
      </c>
      <c r="B96" s="2" t="s">
        <v>255</v>
      </c>
      <c r="C96" s="2" t="s">
        <v>256</v>
      </c>
    </row>
    <row r="97">
      <c r="A97" s="7" t="s">
        <v>257</v>
      </c>
      <c r="B97" s="8" t="s">
        <v>258</v>
      </c>
      <c r="C97" s="7" t="s">
        <v>259</v>
      </c>
    </row>
    <row r="98">
      <c r="A98" s="18" t="s">
        <v>257</v>
      </c>
      <c r="B98" s="5" t="s">
        <v>260</v>
      </c>
      <c r="C98" s="5" t="s">
        <v>261</v>
      </c>
    </row>
    <row r="99">
      <c r="A99" s="12" t="s">
        <v>262</v>
      </c>
      <c r="B99" s="12" t="s">
        <v>263</v>
      </c>
      <c r="C99" s="12" t="s">
        <v>264</v>
      </c>
    </row>
    <row r="100">
      <c r="A100" s="9" t="s">
        <v>265</v>
      </c>
      <c r="B100" s="4" t="s">
        <v>266</v>
      </c>
      <c r="C100" s="10" t="s">
        <v>267</v>
      </c>
    </row>
    <row r="101">
      <c r="A101" s="2" t="s">
        <v>268</v>
      </c>
      <c r="B101" s="2" t="s">
        <v>269</v>
      </c>
      <c r="C101" s="2" t="s">
        <v>270</v>
      </c>
    </row>
    <row r="102">
      <c r="A102" s="7" t="s">
        <v>271</v>
      </c>
      <c r="B102" s="8" t="s">
        <v>269</v>
      </c>
      <c r="C102" s="7" t="s">
        <v>272</v>
      </c>
    </row>
    <row r="103">
      <c r="A103" s="3" t="s">
        <v>273</v>
      </c>
      <c r="B103" s="4" t="s">
        <v>274</v>
      </c>
      <c r="C103" s="3" t="s">
        <v>275</v>
      </c>
    </row>
    <row r="104">
      <c r="A104" s="7" t="s">
        <v>276</v>
      </c>
      <c r="B104" s="8" t="s">
        <v>277</v>
      </c>
      <c r="C104" s="7" t="s">
        <v>278</v>
      </c>
    </row>
    <row r="105">
      <c r="A105" s="3" t="s">
        <v>279</v>
      </c>
      <c r="B105" s="3" t="s">
        <v>280</v>
      </c>
      <c r="C105" s="3" t="s">
        <v>281</v>
      </c>
    </row>
    <row r="106">
      <c r="A106" s="15" t="s">
        <v>282</v>
      </c>
      <c r="B106" s="15" t="s">
        <v>283</v>
      </c>
      <c r="C106" s="9" t="s">
        <v>284</v>
      </c>
    </row>
    <row r="107">
      <c r="A107" s="9" t="s">
        <v>282</v>
      </c>
      <c r="B107" s="15" t="s">
        <v>283</v>
      </c>
      <c r="C107" s="9" t="s">
        <v>285</v>
      </c>
    </row>
    <row r="108">
      <c r="A108" s="6" t="s">
        <v>286</v>
      </c>
      <c r="B108" s="8" t="s">
        <v>283</v>
      </c>
      <c r="C108" s="7" t="s">
        <v>287</v>
      </c>
    </row>
    <row r="109">
      <c r="A109" s="3" t="s">
        <v>288</v>
      </c>
      <c r="B109" s="4" t="s">
        <v>283</v>
      </c>
      <c r="C109" s="4" t="s">
        <v>289</v>
      </c>
    </row>
    <row r="110">
      <c r="A110" s="7" t="s">
        <v>288</v>
      </c>
      <c r="B110" s="8" t="s">
        <v>283</v>
      </c>
      <c r="C110" s="7" t="s">
        <v>290</v>
      </c>
    </row>
    <row r="111">
      <c r="A111" s="2" t="s">
        <v>291</v>
      </c>
      <c r="B111" s="2" t="s">
        <v>292</v>
      </c>
      <c r="C111" s="2" t="s">
        <v>293</v>
      </c>
    </row>
    <row r="112">
      <c r="A112" s="2" t="s">
        <v>294</v>
      </c>
      <c r="B112" s="2" t="s">
        <v>292</v>
      </c>
      <c r="C112" s="2" t="s">
        <v>295</v>
      </c>
    </row>
    <row r="113">
      <c r="A113" s="2" t="s">
        <v>296</v>
      </c>
      <c r="B113" s="2" t="s">
        <v>292</v>
      </c>
      <c r="C113" s="2" t="s">
        <v>297</v>
      </c>
    </row>
    <row r="114">
      <c r="A114" s="3" t="s">
        <v>298</v>
      </c>
      <c r="B114" s="4" t="s">
        <v>299</v>
      </c>
      <c r="C114" s="5" t="s">
        <v>300</v>
      </c>
    </row>
    <row r="115">
      <c r="A115" s="2" t="s">
        <v>301</v>
      </c>
      <c r="B115" s="2" t="s">
        <v>302</v>
      </c>
      <c r="C115" s="2" t="s">
        <v>303</v>
      </c>
    </row>
    <row r="116">
      <c r="A116" s="2" t="s">
        <v>304</v>
      </c>
      <c r="B116" s="2" t="s">
        <v>305</v>
      </c>
      <c r="C116" s="2" t="s">
        <v>306</v>
      </c>
    </row>
    <row r="117">
      <c r="A117" s="2" t="s">
        <v>307</v>
      </c>
      <c r="B117" s="2" t="s">
        <v>308</v>
      </c>
      <c r="C117" s="2" t="s">
        <v>309</v>
      </c>
    </row>
    <row r="118">
      <c r="A118" s="12" t="s">
        <v>310</v>
      </c>
      <c r="B118" s="12" t="s">
        <v>311</v>
      </c>
      <c r="C118" s="12" t="s">
        <v>312</v>
      </c>
    </row>
    <row r="119">
      <c r="A119" s="8" t="s">
        <v>313</v>
      </c>
      <c r="B119" s="8" t="s">
        <v>314</v>
      </c>
      <c r="C119" s="12" t="s">
        <v>315</v>
      </c>
    </row>
    <row r="120">
      <c r="A120" s="2" t="s">
        <v>316</v>
      </c>
      <c r="B120" s="2" t="s">
        <v>317</v>
      </c>
      <c r="C120" s="2" t="s">
        <v>318</v>
      </c>
    </row>
    <row r="121">
      <c r="A121" s="3" t="s">
        <v>319</v>
      </c>
      <c r="B121" s="2" t="s">
        <v>317</v>
      </c>
      <c r="C121" s="5" t="s">
        <v>320</v>
      </c>
    </row>
    <row r="122">
      <c r="A122" s="3" t="s">
        <v>321</v>
      </c>
      <c r="B122" s="4" t="s">
        <v>317</v>
      </c>
      <c r="C122" s="5" t="s">
        <v>322</v>
      </c>
    </row>
    <row r="123">
      <c r="A123" s="3" t="s">
        <v>323</v>
      </c>
      <c r="B123" s="18" t="s">
        <v>317</v>
      </c>
      <c r="C123" s="3" t="s">
        <v>324</v>
      </c>
    </row>
    <row r="124">
      <c r="A124" s="7" t="s">
        <v>325</v>
      </c>
      <c r="B124" s="6" t="s">
        <v>317</v>
      </c>
      <c r="C124" s="7" t="s">
        <v>326</v>
      </c>
    </row>
    <row r="125">
      <c r="A125" s="7" t="s">
        <v>327</v>
      </c>
      <c r="B125" s="6" t="s">
        <v>328</v>
      </c>
      <c r="C125" s="19" t="s">
        <v>329</v>
      </c>
    </row>
    <row r="126">
      <c r="A126" s="2" t="s">
        <v>330</v>
      </c>
      <c r="B126" s="2" t="s">
        <v>331</v>
      </c>
      <c r="C126" s="2" t="s">
        <v>332</v>
      </c>
    </row>
    <row r="127">
      <c r="A127" s="9" t="s">
        <v>333</v>
      </c>
      <c r="B127" s="15" t="s">
        <v>331</v>
      </c>
      <c r="C127" s="9" t="s">
        <v>334</v>
      </c>
    </row>
    <row r="128">
      <c r="A128" s="7" t="s">
        <v>335</v>
      </c>
      <c r="B128" s="8" t="s">
        <v>331</v>
      </c>
      <c r="C128" s="7" t="s">
        <v>336</v>
      </c>
    </row>
    <row r="129">
      <c r="A129" s="2" t="s">
        <v>337</v>
      </c>
      <c r="B129" s="2" t="s">
        <v>338</v>
      </c>
      <c r="C129" s="2" t="s">
        <v>339</v>
      </c>
    </row>
    <row r="130">
      <c r="A130" s="2" t="s">
        <v>340</v>
      </c>
      <c r="B130" s="2" t="s">
        <v>341</v>
      </c>
      <c r="C130" s="2" t="s">
        <v>342</v>
      </c>
    </row>
    <row r="131">
      <c r="A131" s="7" t="s">
        <v>282</v>
      </c>
      <c r="B131" s="8" t="s">
        <v>343</v>
      </c>
      <c r="C131" s="7" t="s">
        <v>344</v>
      </c>
    </row>
    <row r="132">
      <c r="A132" s="7" t="s">
        <v>345</v>
      </c>
      <c r="B132" s="8" t="s">
        <v>346</v>
      </c>
      <c r="C132" s="7" t="s">
        <v>347</v>
      </c>
    </row>
    <row r="133">
      <c r="A133" s="7" t="s">
        <v>348</v>
      </c>
      <c r="B133" s="8" t="s">
        <v>349</v>
      </c>
      <c r="C133" s="7" t="s">
        <v>350</v>
      </c>
    </row>
    <row r="134">
      <c r="A134" s="3" t="s">
        <v>351</v>
      </c>
      <c r="B134" s="4" t="s">
        <v>352</v>
      </c>
      <c r="C134" s="5" t="s">
        <v>353</v>
      </c>
    </row>
    <row r="135">
      <c r="A135" s="6" t="s">
        <v>354</v>
      </c>
      <c r="B135" s="8" t="s">
        <v>355</v>
      </c>
      <c r="C135" s="7" t="s">
        <v>356</v>
      </c>
    </row>
    <row r="136">
      <c r="A136" s="7" t="s">
        <v>357</v>
      </c>
      <c r="B136" s="8" t="s">
        <v>358</v>
      </c>
      <c r="C136" s="7" t="s">
        <v>359</v>
      </c>
    </row>
    <row r="137">
      <c r="A137" s="2" t="s">
        <v>360</v>
      </c>
      <c r="B137" s="2" t="s">
        <v>361</v>
      </c>
      <c r="C137" s="2" t="s">
        <v>362</v>
      </c>
    </row>
    <row r="138">
      <c r="A138" s="7" t="s">
        <v>363</v>
      </c>
      <c r="B138" s="6" t="s">
        <v>364</v>
      </c>
      <c r="C138" s="7" t="s">
        <v>365</v>
      </c>
    </row>
    <row r="139">
      <c r="A139" s="8" t="s">
        <v>366</v>
      </c>
      <c r="B139" s="8" t="s">
        <v>367</v>
      </c>
      <c r="C139" s="12" t="s">
        <v>368</v>
      </c>
    </row>
    <row r="140">
      <c r="A140" s="7" t="s">
        <v>369</v>
      </c>
      <c r="B140" s="6" t="s">
        <v>370</v>
      </c>
      <c r="C140" s="7" t="s">
        <v>371</v>
      </c>
    </row>
    <row r="141">
      <c r="A141" s="6" t="s">
        <v>372</v>
      </c>
      <c r="B141" s="6" t="s">
        <v>373</v>
      </c>
      <c r="C141" s="12" t="s">
        <v>374</v>
      </c>
    </row>
    <row r="142">
      <c r="A142" s="2" t="s">
        <v>375</v>
      </c>
      <c r="B142" s="2" t="s">
        <v>376</v>
      </c>
      <c r="C142" s="2" t="s">
        <v>377</v>
      </c>
    </row>
    <row r="143">
      <c r="A143" s="2" t="s">
        <v>378</v>
      </c>
      <c r="B143" s="2" t="s">
        <v>379</v>
      </c>
      <c r="C143" s="2" t="s">
        <v>380</v>
      </c>
    </row>
    <row r="144">
      <c r="A144" s="8" t="s">
        <v>381</v>
      </c>
      <c r="B144" s="8" t="s">
        <v>382</v>
      </c>
      <c r="C144" s="12" t="s">
        <v>383</v>
      </c>
    </row>
    <row r="145">
      <c r="A145" s="2" t="s">
        <v>384</v>
      </c>
      <c r="B145" s="2" t="s">
        <v>385</v>
      </c>
      <c r="C145" s="2" t="s">
        <v>386</v>
      </c>
    </row>
    <row r="146">
      <c r="A146" s="2" t="s">
        <v>387</v>
      </c>
      <c r="B146" s="2" t="s">
        <v>388</v>
      </c>
      <c r="C146" s="2" t="s">
        <v>389</v>
      </c>
    </row>
    <row r="147">
      <c r="A147" s="2" t="s">
        <v>387</v>
      </c>
      <c r="B147" s="2" t="s">
        <v>388</v>
      </c>
      <c r="C147" s="2" t="s">
        <v>390</v>
      </c>
    </row>
    <row r="148">
      <c r="A148" s="12" t="s">
        <v>391</v>
      </c>
      <c r="B148" s="12" t="s">
        <v>388</v>
      </c>
      <c r="C148" s="12" t="s">
        <v>392</v>
      </c>
    </row>
    <row r="149">
      <c r="A149" s="2" t="s">
        <v>393</v>
      </c>
      <c r="B149" s="2" t="s">
        <v>394</v>
      </c>
      <c r="C149" s="2" t="s">
        <v>395</v>
      </c>
    </row>
    <row r="150">
      <c r="A150" s="7" t="s">
        <v>396</v>
      </c>
      <c r="B150" s="6" t="s">
        <v>397</v>
      </c>
      <c r="C150" s="7" t="s">
        <v>398</v>
      </c>
    </row>
    <row r="151">
      <c r="A151" s="2" t="s">
        <v>399</v>
      </c>
      <c r="B151" s="2" t="s">
        <v>400</v>
      </c>
      <c r="C151" s="2" t="s">
        <v>401</v>
      </c>
    </row>
    <row r="152">
      <c r="A152" s="8" t="s">
        <v>402</v>
      </c>
      <c r="B152" s="8" t="s">
        <v>403</v>
      </c>
      <c r="C152" s="12" t="s">
        <v>404</v>
      </c>
    </row>
    <row r="153">
      <c r="A153" s="18" t="s">
        <v>405</v>
      </c>
      <c r="B153" s="5" t="s">
        <v>406</v>
      </c>
      <c r="C153" s="5" t="s">
        <v>407</v>
      </c>
    </row>
    <row r="154">
      <c r="A154" s="7" t="s">
        <v>408</v>
      </c>
      <c r="B154" s="8" t="s">
        <v>409</v>
      </c>
      <c r="C154" s="7" t="s">
        <v>410</v>
      </c>
    </row>
    <row r="155">
      <c r="A155" s="7" t="s">
        <v>411</v>
      </c>
      <c r="B155" s="8" t="s">
        <v>412</v>
      </c>
      <c r="C155" s="7" t="s">
        <v>413</v>
      </c>
    </row>
    <row r="156">
      <c r="A156" s="7" t="s">
        <v>414</v>
      </c>
      <c r="B156" s="8" t="s">
        <v>415</v>
      </c>
      <c r="C156" s="7" t="s">
        <v>416</v>
      </c>
    </row>
    <row r="157">
      <c r="A157" s="2" t="s">
        <v>417</v>
      </c>
      <c r="B157" s="2" t="s">
        <v>418</v>
      </c>
      <c r="C157" s="2" t="s">
        <v>419</v>
      </c>
    </row>
    <row r="158">
      <c r="A158" s="3" t="s">
        <v>420</v>
      </c>
      <c r="B158" s="4" t="s">
        <v>421</v>
      </c>
      <c r="C158" s="20" t="s">
        <v>422</v>
      </c>
    </row>
    <row r="159">
      <c r="A159" s="7" t="s">
        <v>423</v>
      </c>
      <c r="B159" s="8" t="s">
        <v>421</v>
      </c>
      <c r="C159" s="7" t="s">
        <v>424</v>
      </c>
    </row>
    <row r="160">
      <c r="A160" s="7" t="s">
        <v>425</v>
      </c>
      <c r="B160" s="6" t="s">
        <v>421</v>
      </c>
      <c r="C160" s="7" t="s">
        <v>426</v>
      </c>
    </row>
    <row r="161">
      <c r="A161" s="9" t="s">
        <v>175</v>
      </c>
      <c r="B161" s="15" t="s">
        <v>427</v>
      </c>
      <c r="C161" s="9" t="s">
        <v>428</v>
      </c>
    </row>
    <row r="162">
      <c r="A162" s="7" t="s">
        <v>429</v>
      </c>
      <c r="B162" s="8" t="s">
        <v>430</v>
      </c>
      <c r="C162" s="7" t="s">
        <v>431</v>
      </c>
    </row>
    <row r="163">
      <c r="A163" s="7" t="s">
        <v>432</v>
      </c>
      <c r="B163" s="8" t="s">
        <v>433</v>
      </c>
      <c r="C163" s="7" t="s">
        <v>434</v>
      </c>
    </row>
    <row r="164">
      <c r="A164" s="7" t="s">
        <v>435</v>
      </c>
      <c r="B164" s="8" t="s">
        <v>436</v>
      </c>
      <c r="C164" s="7" t="s">
        <v>437</v>
      </c>
    </row>
    <row r="165">
      <c r="A165" s="2" t="s">
        <v>438</v>
      </c>
      <c r="B165" s="2" t="s">
        <v>439</v>
      </c>
      <c r="C165" s="2" t="s">
        <v>440</v>
      </c>
    </row>
    <row r="166">
      <c r="A166" s="7" t="s">
        <v>441</v>
      </c>
      <c r="B166" s="8" t="s">
        <v>442</v>
      </c>
      <c r="C166" s="7" t="s">
        <v>443</v>
      </c>
    </row>
    <row r="167">
      <c r="A167" s="7" t="s">
        <v>444</v>
      </c>
      <c r="B167" s="8" t="s">
        <v>445</v>
      </c>
      <c r="C167" s="7" t="s">
        <v>446</v>
      </c>
    </row>
    <row r="168">
      <c r="A168" s="7" t="s">
        <v>447</v>
      </c>
      <c r="B168" s="8" t="s">
        <v>445</v>
      </c>
      <c r="C168" s="7" t="s">
        <v>448</v>
      </c>
    </row>
    <row r="169">
      <c r="A169" s="12" t="s">
        <v>449</v>
      </c>
      <c r="B169" s="12" t="s">
        <v>450</v>
      </c>
      <c r="C169" s="12" t="s">
        <v>451</v>
      </c>
    </row>
    <row r="170">
      <c r="A170" s="2" t="s">
        <v>452</v>
      </c>
      <c r="B170" s="2" t="s">
        <v>453</v>
      </c>
      <c r="C170" s="2" t="s">
        <v>454</v>
      </c>
    </row>
    <row r="171">
      <c r="A171" s="7" t="s">
        <v>455</v>
      </c>
      <c r="B171" s="6" t="s">
        <v>456</v>
      </c>
      <c r="C171" s="19" t="s">
        <v>457</v>
      </c>
    </row>
    <row r="172">
      <c r="A172" s="12" t="s">
        <v>458</v>
      </c>
      <c r="B172" s="12" t="s">
        <v>459</v>
      </c>
      <c r="C172" s="12" t="s">
        <v>460</v>
      </c>
    </row>
    <row r="173">
      <c r="A173" s="12" t="s">
        <v>461</v>
      </c>
      <c r="B173" s="12" t="s">
        <v>462</v>
      </c>
      <c r="C173" s="12" t="s">
        <v>463</v>
      </c>
    </row>
    <row r="174">
      <c r="A174" s="6" t="s">
        <v>464</v>
      </c>
      <c r="B174" s="6" t="s">
        <v>465</v>
      </c>
      <c r="C174" s="7" t="s">
        <v>466</v>
      </c>
    </row>
    <row r="175">
      <c r="A175" s="3" t="s">
        <v>467</v>
      </c>
      <c r="B175" s="4" t="s">
        <v>468</v>
      </c>
      <c r="C175" s="20" t="s">
        <v>469</v>
      </c>
    </row>
    <row r="176">
      <c r="A176" s="7" t="s">
        <v>470</v>
      </c>
      <c r="B176" s="8" t="s">
        <v>471</v>
      </c>
      <c r="C176" s="7" t="s">
        <v>472</v>
      </c>
    </row>
    <row r="177">
      <c r="A177" s="7" t="s">
        <v>473</v>
      </c>
      <c r="B177" s="8" t="s">
        <v>474</v>
      </c>
      <c r="C177" s="7" t="s">
        <v>475</v>
      </c>
    </row>
    <row r="178">
      <c r="A178" s="2" t="s">
        <v>476</v>
      </c>
      <c r="B178" s="2" t="s">
        <v>477</v>
      </c>
      <c r="C178" s="2" t="s">
        <v>478</v>
      </c>
    </row>
    <row r="179">
      <c r="A179" s="7" t="s">
        <v>479</v>
      </c>
      <c r="B179" s="6" t="s">
        <v>480</v>
      </c>
      <c r="C179" s="7" t="s">
        <v>481</v>
      </c>
    </row>
    <row r="180">
      <c r="A180" s="2" t="s">
        <v>482</v>
      </c>
      <c r="B180" s="2" t="s">
        <v>483</v>
      </c>
      <c r="C180" s="2" t="s">
        <v>484</v>
      </c>
    </row>
    <row r="181">
      <c r="A181" s="2" t="s">
        <v>485</v>
      </c>
      <c r="B181" s="2" t="s">
        <v>486</v>
      </c>
      <c r="C181" s="2" t="s">
        <v>487</v>
      </c>
    </row>
    <row r="182">
      <c r="A182" s="18" t="s">
        <v>488</v>
      </c>
      <c r="B182" s="4" t="s">
        <v>489</v>
      </c>
      <c r="C182" s="5" t="s">
        <v>490</v>
      </c>
    </row>
    <row r="183">
      <c r="A183" s="2" t="s">
        <v>491</v>
      </c>
      <c r="B183" s="2" t="s">
        <v>492</v>
      </c>
      <c r="C183" s="2" t="s">
        <v>493</v>
      </c>
    </row>
    <row r="184">
      <c r="A184" s="12" t="s">
        <v>494</v>
      </c>
      <c r="B184" s="12" t="s">
        <v>492</v>
      </c>
      <c r="C184" s="12" t="s">
        <v>495</v>
      </c>
    </row>
    <row r="185">
      <c r="A185" s="2" t="s">
        <v>496</v>
      </c>
      <c r="B185" s="2" t="s">
        <v>497</v>
      </c>
      <c r="C185" s="2" t="s">
        <v>498</v>
      </c>
    </row>
    <row r="186">
      <c r="A186" s="2" t="s">
        <v>499</v>
      </c>
      <c r="B186" s="2" t="s">
        <v>500</v>
      </c>
      <c r="C186" s="2" t="s">
        <v>501</v>
      </c>
    </row>
    <row r="187">
      <c r="A187" s="2" t="s">
        <v>502</v>
      </c>
      <c r="B187" s="2" t="s">
        <v>503</v>
      </c>
      <c r="C187" s="2" t="s">
        <v>504</v>
      </c>
    </row>
    <row r="188">
      <c r="A188" s="7" t="s">
        <v>505</v>
      </c>
      <c r="B188" s="8" t="s">
        <v>506</v>
      </c>
      <c r="C188" s="7" t="s">
        <v>507</v>
      </c>
    </row>
    <row r="189">
      <c r="A189" s="7" t="s">
        <v>508</v>
      </c>
      <c r="B189" s="8" t="s">
        <v>509</v>
      </c>
      <c r="C189" s="7" t="s">
        <v>510</v>
      </c>
    </row>
    <row r="190">
      <c r="A190" s="7" t="s">
        <v>511</v>
      </c>
      <c r="B190" s="8" t="s">
        <v>512</v>
      </c>
      <c r="C190" s="7" t="s">
        <v>513</v>
      </c>
    </row>
    <row r="191">
      <c r="A191" s="12" t="s">
        <v>514</v>
      </c>
      <c r="B191" s="12" t="s">
        <v>515</v>
      </c>
      <c r="C191" s="12" t="s">
        <v>516</v>
      </c>
    </row>
    <row r="192">
      <c r="A192" s="18" t="s">
        <v>517</v>
      </c>
      <c r="B192" s="5" t="s">
        <v>518</v>
      </c>
      <c r="C192" s="5" t="s">
        <v>519</v>
      </c>
    </row>
    <row r="193">
      <c r="A193" s="7" t="s">
        <v>520</v>
      </c>
      <c r="B193" s="6" t="s">
        <v>521</v>
      </c>
      <c r="C193" s="19" t="s">
        <v>522</v>
      </c>
    </row>
    <row r="194">
      <c r="A194" s="7" t="s">
        <v>523</v>
      </c>
      <c r="B194" s="8" t="s">
        <v>524</v>
      </c>
      <c r="C194" s="7" t="s">
        <v>525</v>
      </c>
    </row>
    <row r="195">
      <c r="A195" s="7" t="s">
        <v>526</v>
      </c>
      <c r="B195" s="8" t="s">
        <v>527</v>
      </c>
      <c r="C195" s="7" t="s">
        <v>528</v>
      </c>
    </row>
    <row r="196">
      <c r="A196" s="7" t="s">
        <v>529</v>
      </c>
      <c r="B196" s="8" t="s">
        <v>530</v>
      </c>
      <c r="C196" s="7" t="s">
        <v>531</v>
      </c>
    </row>
    <row r="197">
      <c r="A197" s="2" t="s">
        <v>532</v>
      </c>
      <c r="B197" s="17" t="s">
        <v>533</v>
      </c>
      <c r="C197" s="2" t="s">
        <v>534</v>
      </c>
    </row>
    <row r="198">
      <c r="A198" s="2" t="s">
        <v>535</v>
      </c>
      <c r="B198" s="2" t="s">
        <v>536</v>
      </c>
      <c r="C198" s="2" t="s">
        <v>537</v>
      </c>
    </row>
    <row r="199">
      <c r="A199" s="2" t="s">
        <v>538</v>
      </c>
      <c r="B199" s="2" t="s">
        <v>539</v>
      </c>
      <c r="C199" s="2" t="s">
        <v>540</v>
      </c>
    </row>
    <row r="200">
      <c r="A200" s="2" t="s">
        <v>541</v>
      </c>
      <c r="B200" s="2" t="s">
        <v>539</v>
      </c>
      <c r="C200" s="2" t="s">
        <v>542</v>
      </c>
    </row>
    <row r="201">
      <c r="A201" s="2" t="s">
        <v>543</v>
      </c>
      <c r="B201" s="2" t="s">
        <v>544</v>
      </c>
      <c r="C201" s="2" t="s">
        <v>545</v>
      </c>
    </row>
    <row r="202">
      <c r="A202" s="2" t="s">
        <v>546</v>
      </c>
      <c r="B202" s="2" t="s">
        <v>547</v>
      </c>
      <c r="C202" s="2" t="s">
        <v>548</v>
      </c>
    </row>
    <row r="203">
      <c r="A203" s="2" t="s">
        <v>549</v>
      </c>
      <c r="B203" s="2" t="s">
        <v>550</v>
      </c>
      <c r="C203" s="2" t="s">
        <v>551</v>
      </c>
    </row>
    <row r="204">
      <c r="A204" s="2" t="s">
        <v>552</v>
      </c>
      <c r="B204" s="2" t="s">
        <v>553</v>
      </c>
      <c r="C204" s="2" t="s">
        <v>554</v>
      </c>
    </row>
    <row r="205">
      <c r="A205" s="7" t="s">
        <v>555</v>
      </c>
      <c r="B205" s="8" t="s">
        <v>556</v>
      </c>
      <c r="C205" s="7" t="s">
        <v>557</v>
      </c>
    </row>
    <row r="206">
      <c r="A206" s="7" t="s">
        <v>558</v>
      </c>
      <c r="B206" s="8" t="s">
        <v>559</v>
      </c>
      <c r="C206" s="7" t="s">
        <v>560</v>
      </c>
    </row>
    <row r="207">
      <c r="A207" s="6" t="s">
        <v>561</v>
      </c>
      <c r="B207" s="6" t="s">
        <v>562</v>
      </c>
      <c r="C207" s="7" t="s">
        <v>563</v>
      </c>
    </row>
    <row r="208">
      <c r="A208" s="12" t="s">
        <v>564</v>
      </c>
      <c r="B208" s="12" t="s">
        <v>565</v>
      </c>
      <c r="C208" s="12" t="s">
        <v>566</v>
      </c>
    </row>
    <row r="209">
      <c r="A209" s="7" t="s">
        <v>567</v>
      </c>
      <c r="B209" s="8" t="s">
        <v>568</v>
      </c>
      <c r="C209" s="7" t="s">
        <v>569</v>
      </c>
    </row>
    <row r="210">
      <c r="A210" s="7" t="s">
        <v>570</v>
      </c>
      <c r="B210" s="8" t="s">
        <v>571</v>
      </c>
      <c r="C210" s="7" t="s">
        <v>572</v>
      </c>
    </row>
    <row r="211">
      <c r="A211" s="7" t="s">
        <v>573</v>
      </c>
      <c r="B211" s="8" t="s">
        <v>574</v>
      </c>
      <c r="C211" s="7" t="s">
        <v>575</v>
      </c>
    </row>
    <row r="212">
      <c r="A212" s="7" t="s">
        <v>576</v>
      </c>
      <c r="B212" s="8" t="s">
        <v>574</v>
      </c>
      <c r="C212" s="7" t="s">
        <v>577</v>
      </c>
    </row>
    <row r="213">
      <c r="A213" s="6" t="s">
        <v>578</v>
      </c>
      <c r="B213" s="8" t="s">
        <v>574</v>
      </c>
      <c r="C213" s="7" t="s">
        <v>579</v>
      </c>
    </row>
    <row r="214">
      <c r="A214" s="7" t="s">
        <v>580</v>
      </c>
      <c r="B214" s="6" t="s">
        <v>574</v>
      </c>
      <c r="C214" s="7" t="s">
        <v>581</v>
      </c>
    </row>
    <row r="215">
      <c r="A215" s="2" t="s">
        <v>582</v>
      </c>
      <c r="B215" s="2" t="s">
        <v>583</v>
      </c>
      <c r="C215" s="2" t="s">
        <v>584</v>
      </c>
    </row>
    <row r="216">
      <c r="A216" s="2" t="s">
        <v>585</v>
      </c>
      <c r="B216" s="2" t="s">
        <v>583</v>
      </c>
      <c r="C216" s="2" t="s">
        <v>586</v>
      </c>
    </row>
    <row r="217">
      <c r="A217" s="2" t="s">
        <v>587</v>
      </c>
      <c r="B217" s="2" t="s">
        <v>583</v>
      </c>
      <c r="C217" s="2" t="s">
        <v>588</v>
      </c>
    </row>
    <row r="218">
      <c r="A218" s="3" t="s">
        <v>589</v>
      </c>
      <c r="B218" s="4" t="s">
        <v>583</v>
      </c>
      <c r="C218" s="3" t="s">
        <v>590</v>
      </c>
    </row>
    <row r="219">
      <c r="A219" s="18" t="s">
        <v>591</v>
      </c>
      <c r="B219" s="3" t="s">
        <v>583</v>
      </c>
      <c r="C219" s="3" t="s">
        <v>592</v>
      </c>
    </row>
    <row r="220">
      <c r="A220" s="12" t="s">
        <v>593</v>
      </c>
      <c r="B220" s="12" t="s">
        <v>583</v>
      </c>
      <c r="C220" s="12" t="s">
        <v>594</v>
      </c>
    </row>
    <row r="221">
      <c r="A221" s="12" t="s">
        <v>595</v>
      </c>
      <c r="B221" s="12" t="s">
        <v>583</v>
      </c>
      <c r="C221" s="12" t="s">
        <v>596</v>
      </c>
    </row>
    <row r="222">
      <c r="A222" s="3" t="s">
        <v>597</v>
      </c>
      <c r="B222" s="4" t="s">
        <v>583</v>
      </c>
      <c r="C222" s="3" t="s">
        <v>598</v>
      </c>
    </row>
    <row r="223">
      <c r="A223" s="2" t="s">
        <v>599</v>
      </c>
      <c r="B223" s="2" t="s">
        <v>600</v>
      </c>
      <c r="C223" s="2" t="s">
        <v>601</v>
      </c>
    </row>
    <row r="224">
      <c r="A224" s="2" t="s">
        <v>602</v>
      </c>
      <c r="B224" s="2" t="s">
        <v>603</v>
      </c>
      <c r="C224" s="2" t="s">
        <v>604</v>
      </c>
    </row>
    <row r="225">
      <c r="A225" s="7" t="s">
        <v>605</v>
      </c>
      <c r="B225" s="8" t="s">
        <v>606</v>
      </c>
      <c r="C225" s="7" t="s">
        <v>607</v>
      </c>
    </row>
    <row r="226">
      <c r="A226" s="2" t="s">
        <v>608</v>
      </c>
      <c r="B226" s="2" t="s">
        <v>609</v>
      </c>
      <c r="C226" s="2" t="s">
        <v>610</v>
      </c>
    </row>
    <row r="227">
      <c r="A227" s="2" t="s">
        <v>611</v>
      </c>
      <c r="B227" s="2" t="s">
        <v>612</v>
      </c>
      <c r="C227" s="2" t="s">
        <v>613</v>
      </c>
    </row>
    <row r="228">
      <c r="A228" s="3" t="s">
        <v>614</v>
      </c>
      <c r="B228" s="3" t="s">
        <v>615</v>
      </c>
      <c r="C228" s="3" t="s">
        <v>616</v>
      </c>
    </row>
    <row r="229">
      <c r="A229" s="8" t="s">
        <v>617</v>
      </c>
      <c r="B229" s="8" t="s">
        <v>618</v>
      </c>
      <c r="C229" s="12" t="s">
        <v>619</v>
      </c>
    </row>
    <row r="230">
      <c r="A230" s="2" t="s">
        <v>620</v>
      </c>
      <c r="B230" s="2" t="s">
        <v>621</v>
      </c>
      <c r="C230" s="2" t="s">
        <v>622</v>
      </c>
    </row>
    <row r="231">
      <c r="A231" s="2" t="s">
        <v>623</v>
      </c>
      <c r="B231" s="2" t="s">
        <v>624</v>
      </c>
      <c r="C231" s="2" t="s">
        <v>625</v>
      </c>
    </row>
    <row r="232">
      <c r="A232" s="7" t="s">
        <v>626</v>
      </c>
      <c r="B232" s="8" t="s">
        <v>627</v>
      </c>
      <c r="C232" s="7" t="s">
        <v>628</v>
      </c>
    </row>
    <row r="233">
      <c r="A233" s="2" t="s">
        <v>629</v>
      </c>
      <c r="B233" s="2" t="s">
        <v>630</v>
      </c>
      <c r="C233" s="2" t="s">
        <v>631</v>
      </c>
    </row>
    <row r="234">
      <c r="A234" s="7" t="s">
        <v>632</v>
      </c>
      <c r="B234" s="8" t="s">
        <v>630</v>
      </c>
      <c r="C234" s="7" t="s">
        <v>633</v>
      </c>
    </row>
    <row r="235">
      <c r="A235" s="7" t="s">
        <v>634</v>
      </c>
      <c r="B235" s="8" t="s">
        <v>630</v>
      </c>
      <c r="C235" s="7" t="s">
        <v>635</v>
      </c>
    </row>
    <row r="236">
      <c r="A236" s="7" t="s">
        <v>636</v>
      </c>
      <c r="B236" s="8" t="s">
        <v>637</v>
      </c>
      <c r="C236" s="7" t="s">
        <v>638</v>
      </c>
    </row>
    <row r="237">
      <c r="A237" s="2" t="s">
        <v>639</v>
      </c>
      <c r="B237" s="2" t="s">
        <v>640</v>
      </c>
      <c r="C237" s="2" t="s">
        <v>641</v>
      </c>
    </row>
    <row r="238">
      <c r="A238" s="2" t="s">
        <v>642</v>
      </c>
      <c r="B238" s="2" t="s">
        <v>643</v>
      </c>
      <c r="C238" s="2" t="s">
        <v>644</v>
      </c>
    </row>
    <row r="239">
      <c r="A239" s="8" t="s">
        <v>645</v>
      </c>
      <c r="B239" s="8" t="s">
        <v>646</v>
      </c>
      <c r="C239" s="12" t="s">
        <v>647</v>
      </c>
    </row>
    <row r="240">
      <c r="A240" s="7" t="s">
        <v>648</v>
      </c>
      <c r="B240" s="12" t="s">
        <v>649</v>
      </c>
      <c r="C240" s="12" t="s">
        <v>650</v>
      </c>
    </row>
    <row r="241">
      <c r="A241" s="7" t="s">
        <v>651</v>
      </c>
      <c r="B241" s="8" t="s">
        <v>652</v>
      </c>
      <c r="C241" s="7" t="s">
        <v>653</v>
      </c>
    </row>
    <row r="242">
      <c r="A242" s="7" t="s">
        <v>654</v>
      </c>
      <c r="B242" s="8" t="s">
        <v>652</v>
      </c>
      <c r="C242" s="7" t="s">
        <v>655</v>
      </c>
    </row>
    <row r="243">
      <c r="A243" s="7" t="s">
        <v>656</v>
      </c>
      <c r="B243" s="8" t="s">
        <v>652</v>
      </c>
      <c r="C243" s="7" t="s">
        <v>657</v>
      </c>
    </row>
    <row r="244">
      <c r="A244" s="8" t="s">
        <v>658</v>
      </c>
      <c r="B244" s="8" t="s">
        <v>659</v>
      </c>
      <c r="C244" s="12" t="s">
        <v>660</v>
      </c>
    </row>
    <row r="245">
      <c r="A245" s="7" t="s">
        <v>661</v>
      </c>
      <c r="B245" s="8" t="s">
        <v>662</v>
      </c>
      <c r="C245" s="7" t="s">
        <v>663</v>
      </c>
    </row>
    <row r="246">
      <c r="A246" s="7" t="s">
        <v>664</v>
      </c>
      <c r="B246" s="8" t="s">
        <v>665</v>
      </c>
      <c r="C246" s="7" t="s">
        <v>666</v>
      </c>
    </row>
    <row r="247">
      <c r="A247" s="6" t="s">
        <v>667</v>
      </c>
      <c r="B247" s="8" t="s">
        <v>668</v>
      </c>
      <c r="C247" s="7" t="s">
        <v>669</v>
      </c>
    </row>
    <row r="248">
      <c r="A248" s="7" t="s">
        <v>670</v>
      </c>
      <c r="B248" s="6" t="s">
        <v>671</v>
      </c>
      <c r="C248" s="7" t="s">
        <v>672</v>
      </c>
    </row>
    <row r="249">
      <c r="A249" s="2" t="s">
        <v>673</v>
      </c>
      <c r="B249" s="2" t="s">
        <v>674</v>
      </c>
      <c r="C249" s="2" t="s">
        <v>675</v>
      </c>
    </row>
    <row r="250">
      <c r="A250" s="3" t="s">
        <v>676</v>
      </c>
      <c r="B250" s="2" t="s">
        <v>677</v>
      </c>
      <c r="C250" s="20" t="s">
        <v>678</v>
      </c>
    </row>
    <row r="251">
      <c r="A251" s="7" t="s">
        <v>679</v>
      </c>
      <c r="B251" s="8" t="s">
        <v>680</v>
      </c>
      <c r="C251" s="7" t="s">
        <v>681</v>
      </c>
    </row>
    <row r="252">
      <c r="A252" s="7" t="s">
        <v>682</v>
      </c>
      <c r="B252" s="8" t="s">
        <v>683</v>
      </c>
      <c r="C252" s="7" t="s">
        <v>684</v>
      </c>
    </row>
    <row r="253">
      <c r="A253" s="2" t="s">
        <v>685</v>
      </c>
      <c r="B253" s="2" t="s">
        <v>686</v>
      </c>
      <c r="C253" s="2" t="s">
        <v>687</v>
      </c>
    </row>
    <row r="254">
      <c r="A254" s="2" t="s">
        <v>688</v>
      </c>
      <c r="B254" s="2" t="s">
        <v>689</v>
      </c>
      <c r="C254" s="2" t="s">
        <v>690</v>
      </c>
    </row>
    <row r="255">
      <c r="A255" s="21" t="s">
        <v>691</v>
      </c>
      <c r="B255" s="6" t="s">
        <v>692</v>
      </c>
      <c r="C255" s="12" t="s">
        <v>693</v>
      </c>
    </row>
    <row r="256">
      <c r="A256" s="2" t="s">
        <v>694</v>
      </c>
      <c r="B256" s="2" t="s">
        <v>695</v>
      </c>
      <c r="C256" s="2" t="s">
        <v>696</v>
      </c>
    </row>
    <row r="257">
      <c r="A257" s="7" t="s">
        <v>697</v>
      </c>
      <c r="B257" s="8" t="s">
        <v>698</v>
      </c>
      <c r="C257" s="7" t="s">
        <v>699</v>
      </c>
    </row>
    <row r="258">
      <c r="A258" s="7" t="s">
        <v>700</v>
      </c>
      <c r="B258" s="8" t="s">
        <v>701</v>
      </c>
      <c r="C258" s="7" t="s">
        <v>702</v>
      </c>
    </row>
    <row r="259">
      <c r="A259" s="7" t="s">
        <v>700</v>
      </c>
      <c r="B259" s="8" t="s">
        <v>701</v>
      </c>
      <c r="C259" s="7" t="s">
        <v>703</v>
      </c>
    </row>
    <row r="260">
      <c r="A260" s="7" t="s">
        <v>704</v>
      </c>
      <c r="B260" s="8" t="s">
        <v>705</v>
      </c>
      <c r="C260" s="7" t="s">
        <v>706</v>
      </c>
    </row>
    <row r="261">
      <c r="A261" s="7" t="s">
        <v>707</v>
      </c>
      <c r="B261" s="8" t="s">
        <v>708</v>
      </c>
      <c r="C261" s="7" t="s">
        <v>709</v>
      </c>
    </row>
    <row r="262">
      <c r="A262" s="2" t="s">
        <v>710</v>
      </c>
      <c r="B262" s="2" t="s">
        <v>711</v>
      </c>
      <c r="C262" s="2" t="s">
        <v>712</v>
      </c>
    </row>
    <row r="263">
      <c r="A263" s="7" t="s">
        <v>713</v>
      </c>
      <c r="B263" s="8" t="s">
        <v>714</v>
      </c>
      <c r="C263" s="7" t="s">
        <v>715</v>
      </c>
    </row>
    <row r="264">
      <c r="A264" s="7" t="s">
        <v>716</v>
      </c>
      <c r="B264" s="8" t="s">
        <v>714</v>
      </c>
      <c r="C264" s="7" t="s">
        <v>717</v>
      </c>
    </row>
    <row r="265">
      <c r="A265" s="7" t="s">
        <v>718</v>
      </c>
      <c r="B265" s="8" t="s">
        <v>719</v>
      </c>
      <c r="C265" s="7" t="s">
        <v>720</v>
      </c>
    </row>
    <row r="266">
      <c r="A266" s="7" t="s">
        <v>721</v>
      </c>
      <c r="B266" s="8" t="s">
        <v>722</v>
      </c>
      <c r="C266" s="7" t="s">
        <v>723</v>
      </c>
    </row>
    <row r="267">
      <c r="A267" s="8" t="s">
        <v>724</v>
      </c>
      <c r="B267" s="8" t="s">
        <v>725</v>
      </c>
      <c r="C267" s="12" t="s">
        <v>726</v>
      </c>
    </row>
    <row r="268">
      <c r="A268" s="7" t="s">
        <v>727</v>
      </c>
      <c r="B268" s="8" t="s">
        <v>728</v>
      </c>
      <c r="C268" s="7" t="s">
        <v>729</v>
      </c>
    </row>
    <row r="269">
      <c r="A269" s="12" t="s">
        <v>730</v>
      </c>
      <c r="B269" s="12" t="s">
        <v>731</v>
      </c>
      <c r="C269" s="12" t="s">
        <v>732</v>
      </c>
    </row>
    <row r="270">
      <c r="A270" s="7" t="s">
        <v>733</v>
      </c>
      <c r="B270" s="8" t="s">
        <v>734</v>
      </c>
      <c r="C270" s="7" t="s">
        <v>735</v>
      </c>
    </row>
    <row r="271">
      <c r="A271" s="7" t="s">
        <v>736</v>
      </c>
      <c r="B271" s="8" t="s">
        <v>737</v>
      </c>
      <c r="C271" s="7" t="s">
        <v>738</v>
      </c>
    </row>
    <row r="272">
      <c r="A272" s="12" t="s">
        <v>739</v>
      </c>
      <c r="B272" s="12" t="s">
        <v>740</v>
      </c>
      <c r="C272" s="12" t="s">
        <v>741</v>
      </c>
    </row>
    <row r="273">
      <c r="A273" s="7" t="s">
        <v>742</v>
      </c>
      <c r="B273" s="6" t="s">
        <v>743</v>
      </c>
      <c r="C273" s="7" t="s">
        <v>744</v>
      </c>
    </row>
    <row r="274">
      <c r="A274" s="7" t="s">
        <v>745</v>
      </c>
      <c r="B274" s="8" t="s">
        <v>746</v>
      </c>
      <c r="C274" s="7" t="s">
        <v>747</v>
      </c>
    </row>
    <row r="275">
      <c r="A275" s="2" t="s">
        <v>748</v>
      </c>
      <c r="B275" s="17" t="s">
        <v>749</v>
      </c>
      <c r="C275" s="2" t="s">
        <v>750</v>
      </c>
    </row>
    <row r="276">
      <c r="A276" s="7" t="s">
        <v>751</v>
      </c>
      <c r="B276" s="8" t="s">
        <v>752</v>
      </c>
      <c r="C276" s="7" t="s">
        <v>753</v>
      </c>
    </row>
    <row r="277">
      <c r="A277" s="7" t="s">
        <v>754</v>
      </c>
      <c r="B277" s="8" t="s">
        <v>755</v>
      </c>
      <c r="C277" s="7" t="s">
        <v>756</v>
      </c>
    </row>
    <row r="278">
      <c r="A278" s="7" t="s">
        <v>757</v>
      </c>
      <c r="B278" s="8" t="s">
        <v>758</v>
      </c>
      <c r="C278" s="7" t="s">
        <v>759</v>
      </c>
    </row>
    <row r="279">
      <c r="A279" s="7" t="s">
        <v>760</v>
      </c>
      <c r="B279" s="8" t="s">
        <v>761</v>
      </c>
      <c r="C279" s="7" t="s">
        <v>762</v>
      </c>
    </row>
    <row r="280">
      <c r="A280" s="2" t="s">
        <v>763</v>
      </c>
      <c r="B280" s="2" t="s">
        <v>764</v>
      </c>
      <c r="C280" s="2" t="s">
        <v>765</v>
      </c>
    </row>
    <row r="281">
      <c r="A281" s="2" t="s">
        <v>766</v>
      </c>
      <c r="B281" s="2" t="s">
        <v>767</v>
      </c>
      <c r="C281" s="2" t="s">
        <v>768</v>
      </c>
    </row>
    <row r="282">
      <c r="A282" s="7" t="s">
        <v>769</v>
      </c>
      <c r="B282" s="8" t="s">
        <v>770</v>
      </c>
      <c r="C282" s="7" t="s">
        <v>771</v>
      </c>
    </row>
    <row r="283">
      <c r="A283" s="12" t="s">
        <v>772</v>
      </c>
      <c r="B283" s="12" t="s">
        <v>772</v>
      </c>
      <c r="C283" s="12" t="s">
        <v>773</v>
      </c>
    </row>
    <row r="284">
      <c r="A284" s="7" t="s">
        <v>774</v>
      </c>
      <c r="B284" s="8" t="s">
        <v>775</v>
      </c>
      <c r="C284" s="7" t="s">
        <v>776</v>
      </c>
    </row>
    <row r="285">
      <c r="A285" s="2" t="s">
        <v>777</v>
      </c>
      <c r="B285" s="2" t="s">
        <v>778</v>
      </c>
      <c r="C285" s="2" t="s">
        <v>779</v>
      </c>
    </row>
    <row r="286">
      <c r="A286" s="7" t="s">
        <v>780</v>
      </c>
      <c r="B286" s="8" t="s">
        <v>781</v>
      </c>
      <c r="C286" s="7" t="s">
        <v>782</v>
      </c>
    </row>
    <row r="287">
      <c r="A287" s="7" t="s">
        <v>783</v>
      </c>
      <c r="B287" s="8" t="s">
        <v>781</v>
      </c>
      <c r="C287" s="7" t="s">
        <v>784</v>
      </c>
    </row>
    <row r="288">
      <c r="A288" s="2" t="s">
        <v>785</v>
      </c>
      <c r="B288" s="2" t="s">
        <v>786</v>
      </c>
      <c r="C288" s="2" t="s">
        <v>787</v>
      </c>
    </row>
    <row r="289">
      <c r="A289" s="2" t="s">
        <v>788</v>
      </c>
      <c r="B289" s="2" t="s">
        <v>789</v>
      </c>
      <c r="C289" s="2" t="s">
        <v>790</v>
      </c>
    </row>
    <row r="290">
      <c r="A290" s="2" t="s">
        <v>791</v>
      </c>
      <c r="B290" s="2" t="s">
        <v>789</v>
      </c>
      <c r="C290" s="2" t="s">
        <v>792</v>
      </c>
    </row>
    <row r="291">
      <c r="A291" s="2" t="s">
        <v>793</v>
      </c>
      <c r="B291" s="2" t="s">
        <v>794</v>
      </c>
      <c r="C291" s="2" t="s">
        <v>795</v>
      </c>
    </row>
    <row r="292">
      <c r="A292" s="7" t="s">
        <v>796</v>
      </c>
      <c r="B292" s="6" t="s">
        <v>797</v>
      </c>
      <c r="C292" s="7" t="s">
        <v>798</v>
      </c>
    </row>
    <row r="293">
      <c r="A293" s="7" t="s">
        <v>799</v>
      </c>
      <c r="B293" s="8" t="s">
        <v>800</v>
      </c>
      <c r="C293" s="7" t="s">
        <v>801</v>
      </c>
    </row>
    <row r="294">
      <c r="A294" s="7" t="s">
        <v>802</v>
      </c>
      <c r="B294" s="8" t="s">
        <v>803</v>
      </c>
      <c r="C294" s="7" t="s">
        <v>804</v>
      </c>
    </row>
    <row r="295">
      <c r="A295" s="2" t="s">
        <v>805</v>
      </c>
      <c r="B295" s="2" t="s">
        <v>806</v>
      </c>
      <c r="C295" s="2" t="s">
        <v>807</v>
      </c>
    </row>
    <row r="296">
      <c r="A296" s="7" t="s">
        <v>808</v>
      </c>
      <c r="B296" s="8" t="s">
        <v>809</v>
      </c>
      <c r="C296" s="7" t="s">
        <v>810</v>
      </c>
    </row>
    <row r="297">
      <c r="A297" s="7" t="s">
        <v>811</v>
      </c>
      <c r="B297" s="8" t="s">
        <v>812</v>
      </c>
      <c r="C297" s="7" t="s">
        <v>813</v>
      </c>
    </row>
    <row r="298">
      <c r="A298" s="12" t="s">
        <v>814</v>
      </c>
      <c r="B298" s="13" t="s">
        <v>815</v>
      </c>
      <c r="C298" s="12" t="s">
        <v>816</v>
      </c>
    </row>
    <row r="299">
      <c r="A299" s="15" t="s">
        <v>817</v>
      </c>
      <c r="B299" s="4" t="s">
        <v>818</v>
      </c>
      <c r="C299" s="15" t="s">
        <v>819</v>
      </c>
    </row>
    <row r="300">
      <c r="A300" s="7" t="s">
        <v>820</v>
      </c>
      <c r="B300" s="8" t="s">
        <v>821</v>
      </c>
      <c r="C300" s="7" t="s">
        <v>822</v>
      </c>
    </row>
    <row r="301">
      <c r="A301" s="3" t="s">
        <v>823</v>
      </c>
      <c r="B301" s="4" t="s">
        <v>824</v>
      </c>
      <c r="C301" s="5" t="s">
        <v>825</v>
      </c>
    </row>
    <row r="302">
      <c r="A302" s="3" t="s">
        <v>826</v>
      </c>
      <c r="B302" s="4" t="s">
        <v>827</v>
      </c>
      <c r="C302" s="18" t="s">
        <v>828</v>
      </c>
    </row>
    <row r="303">
      <c r="A303" s="7" t="s">
        <v>829</v>
      </c>
      <c r="B303" s="8" t="s">
        <v>830</v>
      </c>
      <c r="C303" s="7" t="s">
        <v>831</v>
      </c>
    </row>
    <row r="304">
      <c r="A304" s="3" t="s">
        <v>832</v>
      </c>
      <c r="B304" s="4" t="s">
        <v>833</v>
      </c>
      <c r="C304" s="5" t="s">
        <v>834</v>
      </c>
    </row>
    <row r="305">
      <c r="A305" s="7" t="s">
        <v>835</v>
      </c>
      <c r="B305" s="8" t="s">
        <v>833</v>
      </c>
      <c r="C305" s="7" t="s">
        <v>836</v>
      </c>
    </row>
    <row r="306">
      <c r="A306" s="9" t="s">
        <v>837</v>
      </c>
      <c r="B306" s="10" t="s">
        <v>838</v>
      </c>
      <c r="C306" s="10" t="s">
        <v>839</v>
      </c>
    </row>
    <row r="307">
      <c r="A307" s="7" t="s">
        <v>840</v>
      </c>
      <c r="B307" s="6" t="s">
        <v>838</v>
      </c>
      <c r="C307" s="7" t="s">
        <v>841</v>
      </c>
    </row>
    <row r="308">
      <c r="A308" s="12" t="s">
        <v>842</v>
      </c>
      <c r="B308" s="12" t="s">
        <v>843</v>
      </c>
      <c r="C308" s="12" t="s">
        <v>844</v>
      </c>
    </row>
    <row r="309">
      <c r="A309" s="2" t="s">
        <v>845</v>
      </c>
      <c r="B309" s="2" t="s">
        <v>846</v>
      </c>
      <c r="C309" s="2" t="s">
        <v>847</v>
      </c>
    </row>
    <row r="310">
      <c r="A310" s="7" t="s">
        <v>848</v>
      </c>
      <c r="B310" s="8" t="s">
        <v>849</v>
      </c>
      <c r="C310" s="7" t="s">
        <v>850</v>
      </c>
    </row>
    <row r="311">
      <c r="A311" s="2" t="s">
        <v>851</v>
      </c>
      <c r="B311" s="2" t="s">
        <v>852</v>
      </c>
      <c r="C311" s="2" t="s">
        <v>853</v>
      </c>
    </row>
    <row r="312">
      <c r="A312" s="7" t="s">
        <v>854</v>
      </c>
      <c r="B312" s="8" t="s">
        <v>855</v>
      </c>
      <c r="C312" s="7" t="s">
        <v>856</v>
      </c>
    </row>
    <row r="313">
      <c r="A313" s="12" t="s">
        <v>857</v>
      </c>
      <c r="B313" s="12" t="s">
        <v>858</v>
      </c>
      <c r="C313" s="12" t="s">
        <v>859</v>
      </c>
    </row>
    <row r="314">
      <c r="A314" s="7" t="s">
        <v>860</v>
      </c>
      <c r="B314" s="8" t="s">
        <v>861</v>
      </c>
      <c r="C314" s="7" t="s">
        <v>862</v>
      </c>
    </row>
    <row r="315">
      <c r="A315" s="7" t="s">
        <v>863</v>
      </c>
      <c r="B315" s="8" t="s">
        <v>861</v>
      </c>
      <c r="C315" s="7" t="s">
        <v>864</v>
      </c>
    </row>
    <row r="316">
      <c r="A316" s="2" t="s">
        <v>865</v>
      </c>
      <c r="B316" s="2" t="s">
        <v>866</v>
      </c>
      <c r="C316" s="2" t="s">
        <v>867</v>
      </c>
    </row>
    <row r="317">
      <c r="A317" s="9" t="s">
        <v>868</v>
      </c>
      <c r="B317" s="10" t="s">
        <v>869</v>
      </c>
      <c r="C317" s="10" t="s">
        <v>870</v>
      </c>
    </row>
    <row r="318">
      <c r="A318" s="8" t="s">
        <v>871</v>
      </c>
      <c r="B318" s="8" t="s">
        <v>872</v>
      </c>
      <c r="C318" s="12" t="s">
        <v>873</v>
      </c>
    </row>
    <row r="319">
      <c r="A319" s="2" t="s">
        <v>874</v>
      </c>
      <c r="B319" s="17" t="s">
        <v>875</v>
      </c>
      <c r="C319" s="2" t="s">
        <v>876</v>
      </c>
    </row>
    <row r="320">
      <c r="A320" s="2" t="s">
        <v>877</v>
      </c>
      <c r="B320" s="2" t="s">
        <v>878</v>
      </c>
      <c r="C320" s="2" t="s">
        <v>879</v>
      </c>
    </row>
    <row r="321">
      <c r="A321" s="2" t="s">
        <v>880</v>
      </c>
      <c r="B321" s="2" t="s">
        <v>878</v>
      </c>
      <c r="C321" s="2" t="s">
        <v>881</v>
      </c>
    </row>
    <row r="322">
      <c r="A322" s="15" t="s">
        <v>882</v>
      </c>
      <c r="B322" s="2" t="s">
        <v>878</v>
      </c>
      <c r="C322" s="15" t="s">
        <v>883</v>
      </c>
    </row>
    <row r="323">
      <c r="A323" s="7" t="s">
        <v>884</v>
      </c>
      <c r="B323" s="8" t="s">
        <v>885</v>
      </c>
      <c r="C323" s="7" t="s">
        <v>886</v>
      </c>
    </row>
    <row r="324">
      <c r="A324" s="7" t="s">
        <v>887</v>
      </c>
      <c r="B324" s="8" t="s">
        <v>888</v>
      </c>
      <c r="C324" s="7" t="s">
        <v>889</v>
      </c>
    </row>
    <row r="325">
      <c r="A325" s="7" t="s">
        <v>890</v>
      </c>
      <c r="B325" s="6" t="s">
        <v>888</v>
      </c>
      <c r="C325" s="7" t="s">
        <v>891</v>
      </c>
    </row>
    <row r="326">
      <c r="A326" s="7" t="s">
        <v>892</v>
      </c>
      <c r="B326" s="8" t="s">
        <v>893</v>
      </c>
      <c r="C326" s="7" t="s">
        <v>894</v>
      </c>
    </row>
    <row r="327">
      <c r="A327" s="3" t="s">
        <v>895</v>
      </c>
      <c r="B327" s="4" t="s">
        <v>896</v>
      </c>
      <c r="C327" s="5" t="s">
        <v>897</v>
      </c>
    </row>
    <row r="328">
      <c r="A328" s="7" t="s">
        <v>898</v>
      </c>
      <c r="B328" s="8" t="s">
        <v>899</v>
      </c>
      <c r="C328" s="7" t="s">
        <v>898</v>
      </c>
    </row>
    <row r="329">
      <c r="A329" s="2" t="s">
        <v>900</v>
      </c>
      <c r="B329" s="2" t="s">
        <v>901</v>
      </c>
      <c r="C329" s="2" t="s">
        <v>902</v>
      </c>
    </row>
    <row r="330">
      <c r="A330" s="7" t="s">
        <v>903</v>
      </c>
      <c r="B330" s="8" t="s">
        <v>904</v>
      </c>
      <c r="C330" s="7" t="s">
        <v>905</v>
      </c>
    </row>
    <row r="331">
      <c r="A331" s="12" t="s">
        <v>906</v>
      </c>
      <c r="B331" s="12" t="s">
        <v>907</v>
      </c>
      <c r="C331" s="12" t="s">
        <v>908</v>
      </c>
    </row>
    <row r="332">
      <c r="A332" s="12" t="s">
        <v>909</v>
      </c>
      <c r="B332" s="13" t="s">
        <v>910</v>
      </c>
      <c r="C332" s="12" t="s">
        <v>911</v>
      </c>
    </row>
    <row r="333">
      <c r="A333" s="7" t="s">
        <v>912</v>
      </c>
      <c r="B333" s="8" t="s">
        <v>913</v>
      </c>
      <c r="C333" s="7" t="s">
        <v>914</v>
      </c>
    </row>
    <row r="334">
      <c r="A334" s="7" t="s">
        <v>915</v>
      </c>
      <c r="B334" s="8" t="s">
        <v>916</v>
      </c>
      <c r="C334" s="7" t="s">
        <v>917</v>
      </c>
    </row>
    <row r="335">
      <c r="A335" s="7" t="s">
        <v>918</v>
      </c>
      <c r="B335" s="8" t="s">
        <v>919</v>
      </c>
      <c r="C335" s="7" t="s">
        <v>920</v>
      </c>
    </row>
    <row r="336">
      <c r="A336" s="2" t="s">
        <v>921</v>
      </c>
      <c r="B336" s="2" t="s">
        <v>922</v>
      </c>
      <c r="C336" s="2" t="s">
        <v>923</v>
      </c>
    </row>
    <row r="337">
      <c r="A337" s="7" t="s">
        <v>924</v>
      </c>
      <c r="B337" s="8" t="s">
        <v>925</v>
      </c>
      <c r="C337" s="7" t="s">
        <v>926</v>
      </c>
    </row>
    <row r="338">
      <c r="A338" s="7" t="s">
        <v>927</v>
      </c>
      <c r="B338" s="8" t="s">
        <v>928</v>
      </c>
      <c r="C338" s="7" t="s">
        <v>929</v>
      </c>
    </row>
    <row r="339">
      <c r="A339" s="12" t="s">
        <v>930</v>
      </c>
      <c r="B339" s="12" t="s">
        <v>931</v>
      </c>
      <c r="C339" s="12" t="s">
        <v>932</v>
      </c>
    </row>
    <row r="340">
      <c r="A340" s="8" t="s">
        <v>933</v>
      </c>
      <c r="B340" s="8" t="s">
        <v>934</v>
      </c>
      <c r="C340" s="12" t="s">
        <v>935</v>
      </c>
    </row>
    <row r="341">
      <c r="A341" s="15" t="s">
        <v>936</v>
      </c>
      <c r="B341" s="9" t="s">
        <v>936</v>
      </c>
      <c r="C341" s="9" t="s">
        <v>937</v>
      </c>
    </row>
    <row r="342">
      <c r="A342" s="2" t="s">
        <v>938</v>
      </c>
      <c r="B342" s="2" t="s">
        <v>939</v>
      </c>
      <c r="C342" s="2" t="s">
        <v>940</v>
      </c>
    </row>
    <row r="343">
      <c r="A343" s="2" t="s">
        <v>941</v>
      </c>
      <c r="B343" s="2" t="s">
        <v>939</v>
      </c>
      <c r="C343" s="2" t="s">
        <v>942</v>
      </c>
    </row>
    <row r="344">
      <c r="A344" s="2" t="s">
        <v>941</v>
      </c>
      <c r="B344" s="2" t="s">
        <v>939</v>
      </c>
      <c r="C344" s="2" t="s">
        <v>943</v>
      </c>
    </row>
    <row r="345">
      <c r="A345" s="2" t="s">
        <v>944</v>
      </c>
      <c r="B345" s="2" t="s">
        <v>945</v>
      </c>
      <c r="C345" s="2" t="s">
        <v>946</v>
      </c>
    </row>
    <row r="346">
      <c r="A346" s="7" t="s">
        <v>947</v>
      </c>
      <c r="B346" s="8" t="s">
        <v>945</v>
      </c>
      <c r="C346" s="7" t="s">
        <v>948</v>
      </c>
    </row>
    <row r="347">
      <c r="A347" s="7" t="s">
        <v>949</v>
      </c>
      <c r="B347" s="8" t="s">
        <v>950</v>
      </c>
      <c r="C347" s="7" t="s">
        <v>951</v>
      </c>
    </row>
    <row r="348">
      <c r="A348" s="18" t="s">
        <v>952</v>
      </c>
      <c r="B348" s="4" t="s">
        <v>953</v>
      </c>
      <c r="C348" s="3" t="s">
        <v>954</v>
      </c>
    </row>
    <row r="349">
      <c r="A349" s="7" t="s">
        <v>952</v>
      </c>
      <c r="B349" s="8" t="s">
        <v>955</v>
      </c>
      <c r="C349" s="7" t="s">
        <v>956</v>
      </c>
    </row>
    <row r="350">
      <c r="A350" s="2" t="s">
        <v>957</v>
      </c>
      <c r="B350" s="17" t="s">
        <v>958</v>
      </c>
      <c r="C350" s="2" t="s">
        <v>959</v>
      </c>
    </row>
    <row r="351">
      <c r="A351" s="7" t="s">
        <v>960</v>
      </c>
      <c r="B351" s="8" t="s">
        <v>961</v>
      </c>
      <c r="C351" s="7" t="s">
        <v>962</v>
      </c>
    </row>
    <row r="352">
      <c r="A352" s="7" t="s">
        <v>963</v>
      </c>
      <c r="B352" s="8" t="s">
        <v>961</v>
      </c>
      <c r="C352" s="7" t="s">
        <v>964</v>
      </c>
    </row>
    <row r="353">
      <c r="A353" s="8" t="s">
        <v>965</v>
      </c>
      <c r="B353" s="8" t="s">
        <v>961</v>
      </c>
      <c r="C353" s="12" t="s">
        <v>966</v>
      </c>
    </row>
    <row r="354">
      <c r="A354" s="6" t="s">
        <v>967</v>
      </c>
      <c r="B354" s="8" t="s">
        <v>961</v>
      </c>
      <c r="C354" s="7" t="s">
        <v>968</v>
      </c>
    </row>
    <row r="355">
      <c r="A355" s="2" t="s">
        <v>969</v>
      </c>
      <c r="B355" s="2" t="s">
        <v>970</v>
      </c>
      <c r="C355" s="2" t="s">
        <v>971</v>
      </c>
    </row>
    <row r="356">
      <c r="A356" s="2" t="s">
        <v>972</v>
      </c>
      <c r="B356" s="2" t="s">
        <v>970</v>
      </c>
      <c r="C356" s="2" t="s">
        <v>973</v>
      </c>
    </row>
    <row r="357">
      <c r="A357" s="12" t="s">
        <v>974</v>
      </c>
      <c r="B357" s="12" t="s">
        <v>970</v>
      </c>
      <c r="C357" s="12" t="s">
        <v>975</v>
      </c>
    </row>
    <row r="358">
      <c r="A358" s="12" t="s">
        <v>976</v>
      </c>
      <c r="B358" s="12" t="s">
        <v>970</v>
      </c>
      <c r="C358" s="12" t="s">
        <v>977</v>
      </c>
    </row>
    <row r="359">
      <c r="A359" s="7" t="s">
        <v>978</v>
      </c>
      <c r="B359" s="8" t="s">
        <v>979</v>
      </c>
      <c r="C359" s="7" t="s">
        <v>980</v>
      </c>
    </row>
    <row r="360">
      <c r="A360" s="8" t="s">
        <v>981</v>
      </c>
      <c r="B360" s="8" t="s">
        <v>982</v>
      </c>
      <c r="C360" s="12" t="s">
        <v>983</v>
      </c>
    </row>
    <row r="361">
      <c r="A361" s="2" t="s">
        <v>984</v>
      </c>
      <c r="B361" s="2" t="s">
        <v>985</v>
      </c>
      <c r="C361" s="2" t="s">
        <v>986</v>
      </c>
    </row>
    <row r="362">
      <c r="A362" s="8" t="s">
        <v>987</v>
      </c>
      <c r="B362" s="8" t="s">
        <v>988</v>
      </c>
      <c r="C362" s="12" t="s">
        <v>989</v>
      </c>
    </row>
    <row r="363">
      <c r="A363" s="7" t="s">
        <v>990</v>
      </c>
      <c r="B363" s="8" t="s">
        <v>991</v>
      </c>
      <c r="C363" s="7" t="s">
        <v>992</v>
      </c>
    </row>
    <row r="364">
      <c r="A364" s="3" t="s">
        <v>993</v>
      </c>
      <c r="B364" s="4" t="s">
        <v>994</v>
      </c>
      <c r="C364" s="3" t="s">
        <v>995</v>
      </c>
    </row>
    <row r="365">
      <c r="A365" s="7" t="s">
        <v>996</v>
      </c>
      <c r="B365" s="8" t="s">
        <v>997</v>
      </c>
      <c r="C365" s="7" t="s">
        <v>998</v>
      </c>
    </row>
    <row r="366">
      <c r="A366" s="7" t="s">
        <v>999</v>
      </c>
      <c r="B366" s="8" t="s">
        <v>1000</v>
      </c>
      <c r="C366" s="7" t="s">
        <v>1001</v>
      </c>
    </row>
    <row r="367">
      <c r="A367" s="2" t="s">
        <v>1002</v>
      </c>
      <c r="B367" s="2" t="s">
        <v>1003</v>
      </c>
      <c r="C367" s="2" t="s">
        <v>1004</v>
      </c>
    </row>
    <row r="368">
      <c r="A368" s="2" t="s">
        <v>1005</v>
      </c>
      <c r="B368" s="2" t="s">
        <v>1003</v>
      </c>
      <c r="C368" s="2" t="s">
        <v>1006</v>
      </c>
    </row>
    <row r="369">
      <c r="A369" s="7" t="s">
        <v>1007</v>
      </c>
      <c r="B369" s="8" t="s">
        <v>1003</v>
      </c>
      <c r="C369" s="7" t="s">
        <v>1008</v>
      </c>
    </row>
    <row r="370">
      <c r="A370" s="7" t="s">
        <v>1009</v>
      </c>
      <c r="B370" s="8" t="s">
        <v>1003</v>
      </c>
      <c r="C370" s="7" t="s">
        <v>1010</v>
      </c>
    </row>
    <row r="371">
      <c r="A371" s="7" t="s">
        <v>1011</v>
      </c>
      <c r="B371" s="8" t="s">
        <v>1003</v>
      </c>
      <c r="C371" s="7" t="s">
        <v>1012</v>
      </c>
    </row>
    <row r="372">
      <c r="A372" s="7" t="s">
        <v>1013</v>
      </c>
      <c r="B372" s="8" t="s">
        <v>1003</v>
      </c>
      <c r="C372" s="7" t="s">
        <v>1014</v>
      </c>
    </row>
    <row r="373">
      <c r="A373" s="7" t="s">
        <v>1015</v>
      </c>
      <c r="B373" s="8" t="s">
        <v>1003</v>
      </c>
      <c r="C373" s="7" t="s">
        <v>1016</v>
      </c>
    </row>
    <row r="374">
      <c r="A374" s="7" t="s">
        <v>1017</v>
      </c>
      <c r="B374" s="8" t="s">
        <v>1003</v>
      </c>
      <c r="C374" s="7" t="s">
        <v>1018</v>
      </c>
    </row>
    <row r="375">
      <c r="A375" s="7" t="s">
        <v>1019</v>
      </c>
      <c r="B375" s="8" t="s">
        <v>1003</v>
      </c>
      <c r="C375" s="7" t="s">
        <v>1020</v>
      </c>
    </row>
    <row r="376">
      <c r="A376" s="7" t="s">
        <v>1021</v>
      </c>
      <c r="B376" s="8" t="s">
        <v>1003</v>
      </c>
      <c r="C376" s="7" t="s">
        <v>1022</v>
      </c>
    </row>
    <row r="377">
      <c r="A377" s="12" t="s">
        <v>1023</v>
      </c>
      <c r="B377" s="13" t="s">
        <v>1003</v>
      </c>
      <c r="C377" s="12" t="s">
        <v>1024</v>
      </c>
    </row>
    <row r="378">
      <c r="A378" s="7" t="s">
        <v>1025</v>
      </c>
      <c r="B378" s="6" t="s">
        <v>1003</v>
      </c>
      <c r="C378" s="7" t="s">
        <v>1026</v>
      </c>
    </row>
    <row r="379">
      <c r="A379" s="7" t="s">
        <v>1027</v>
      </c>
      <c r="B379" s="8" t="s">
        <v>1003</v>
      </c>
      <c r="C379" s="7" t="s">
        <v>1028</v>
      </c>
    </row>
    <row r="380">
      <c r="A380" s="7" t="s">
        <v>1029</v>
      </c>
      <c r="B380" s="8" t="s">
        <v>1003</v>
      </c>
      <c r="C380" s="7" t="s">
        <v>1030</v>
      </c>
    </row>
    <row r="381">
      <c r="A381" s="2" t="s">
        <v>1031</v>
      </c>
      <c r="B381" s="2" t="s">
        <v>1032</v>
      </c>
      <c r="C381" s="2" t="s">
        <v>1033</v>
      </c>
    </row>
    <row r="382">
      <c r="A382" s="2" t="s">
        <v>1034</v>
      </c>
      <c r="B382" s="2" t="s">
        <v>1032</v>
      </c>
      <c r="C382" s="2" t="s">
        <v>1035</v>
      </c>
    </row>
    <row r="383">
      <c r="A383" s="12" t="s">
        <v>1036</v>
      </c>
      <c r="B383" s="22" t="s">
        <v>1032</v>
      </c>
      <c r="C383" s="23" t="s">
        <v>1037</v>
      </c>
    </row>
    <row r="384">
      <c r="A384" s="2" t="s">
        <v>1038</v>
      </c>
      <c r="B384" s="17" t="s">
        <v>1039</v>
      </c>
      <c r="C384" s="2" t="s">
        <v>1040</v>
      </c>
    </row>
    <row r="385">
      <c r="A385" s="7" t="s">
        <v>1041</v>
      </c>
      <c r="B385" s="8" t="s">
        <v>1042</v>
      </c>
      <c r="C385" s="7" t="s">
        <v>1043</v>
      </c>
    </row>
    <row r="386">
      <c r="A386" s="7" t="s">
        <v>1044</v>
      </c>
      <c r="B386" s="8" t="s">
        <v>1042</v>
      </c>
      <c r="C386" s="7" t="s">
        <v>1045</v>
      </c>
    </row>
    <row r="387">
      <c r="A387" s="7" t="s">
        <v>1046</v>
      </c>
      <c r="B387" s="8" t="s">
        <v>1042</v>
      </c>
      <c r="C387" s="7" t="s">
        <v>1047</v>
      </c>
    </row>
    <row r="388">
      <c r="A388" s="8" t="s">
        <v>1048</v>
      </c>
      <c r="B388" s="8" t="s">
        <v>1042</v>
      </c>
      <c r="C388" s="12" t="s">
        <v>1049</v>
      </c>
    </row>
    <row r="389">
      <c r="A389" s="7" t="s">
        <v>1050</v>
      </c>
      <c r="B389" s="8" t="s">
        <v>1042</v>
      </c>
      <c r="C389" s="7" t="s">
        <v>1051</v>
      </c>
    </row>
    <row r="390">
      <c r="A390" s="2" t="s">
        <v>1052</v>
      </c>
      <c r="B390" s="2" t="s">
        <v>1053</v>
      </c>
      <c r="C390" s="2" t="s">
        <v>1054</v>
      </c>
    </row>
    <row r="391">
      <c r="A391" s="2" t="s">
        <v>1055</v>
      </c>
      <c r="B391" s="2" t="s">
        <v>1053</v>
      </c>
      <c r="C391" s="2" t="s">
        <v>1056</v>
      </c>
    </row>
    <row r="392">
      <c r="A392" s="3" t="s">
        <v>1057</v>
      </c>
      <c r="B392" s="4" t="s">
        <v>1053</v>
      </c>
      <c r="C392" s="3" t="s">
        <v>1058</v>
      </c>
    </row>
    <row r="393">
      <c r="A393" s="8" t="s">
        <v>1059</v>
      </c>
      <c r="B393" s="8" t="s">
        <v>1053</v>
      </c>
      <c r="C393" s="12" t="s">
        <v>1060</v>
      </c>
    </row>
    <row r="394">
      <c r="A394" s="7" t="s">
        <v>1061</v>
      </c>
      <c r="B394" s="6" t="s">
        <v>1062</v>
      </c>
      <c r="C394" s="7" t="s">
        <v>1063</v>
      </c>
    </row>
    <row r="395">
      <c r="A395" s="2" t="s">
        <v>1064</v>
      </c>
      <c r="B395" s="2" t="s">
        <v>1065</v>
      </c>
      <c r="C395" s="2" t="s">
        <v>1066</v>
      </c>
    </row>
    <row r="396">
      <c r="A396" s="3" t="s">
        <v>1067</v>
      </c>
      <c r="B396" s="4" t="s">
        <v>1065</v>
      </c>
      <c r="C396" s="3" t="s">
        <v>1068</v>
      </c>
    </row>
    <row r="397">
      <c r="A397" s="2" t="s">
        <v>1069</v>
      </c>
      <c r="B397" s="2" t="s">
        <v>1070</v>
      </c>
      <c r="C397" s="2" t="s">
        <v>1071</v>
      </c>
    </row>
    <row r="398">
      <c r="A398" s="8" t="s">
        <v>1072</v>
      </c>
      <c r="B398" s="8" t="s">
        <v>1073</v>
      </c>
      <c r="C398" s="12" t="s">
        <v>1074</v>
      </c>
    </row>
    <row r="399">
      <c r="A399" s="8" t="s">
        <v>1072</v>
      </c>
      <c r="B399" s="8" t="s">
        <v>1073</v>
      </c>
      <c r="C399" s="12" t="s">
        <v>1075</v>
      </c>
    </row>
    <row r="400">
      <c r="A400" s="2" t="s">
        <v>1076</v>
      </c>
      <c r="B400" s="2" t="s">
        <v>1077</v>
      </c>
      <c r="C400" s="2" t="s">
        <v>1078</v>
      </c>
    </row>
    <row r="401">
      <c r="A401" s="6" t="s">
        <v>1079</v>
      </c>
      <c r="B401" s="6" t="s">
        <v>1077</v>
      </c>
      <c r="C401" s="13" t="s">
        <v>1080</v>
      </c>
    </row>
    <row r="402">
      <c r="A402" s="7" t="s">
        <v>1081</v>
      </c>
      <c r="B402" s="6" t="s">
        <v>1077</v>
      </c>
      <c r="C402" s="7" t="s">
        <v>1082</v>
      </c>
    </row>
    <row r="403">
      <c r="A403" s="2" t="s">
        <v>1083</v>
      </c>
      <c r="B403" s="2" t="s">
        <v>1084</v>
      </c>
      <c r="C403" s="2" t="s">
        <v>1085</v>
      </c>
    </row>
    <row r="404">
      <c r="A404" s="2" t="s">
        <v>1086</v>
      </c>
      <c r="B404" s="2" t="s">
        <v>1087</v>
      </c>
      <c r="C404" s="2" t="s">
        <v>1088</v>
      </c>
    </row>
    <row r="405">
      <c r="A405" s="7" t="s">
        <v>1089</v>
      </c>
      <c r="B405" s="8" t="s">
        <v>1090</v>
      </c>
      <c r="C405" s="7" t="s">
        <v>1091</v>
      </c>
    </row>
    <row r="406">
      <c r="A406" s="7" t="s">
        <v>1092</v>
      </c>
      <c r="B406" s="6" t="s">
        <v>1093</v>
      </c>
      <c r="C406" s="7" t="s">
        <v>1094</v>
      </c>
    </row>
    <row r="407">
      <c r="A407" s="7" t="s">
        <v>1095</v>
      </c>
      <c r="B407" s="8" t="s">
        <v>1096</v>
      </c>
      <c r="C407" s="7" t="s">
        <v>1097</v>
      </c>
    </row>
    <row r="408">
      <c r="A408" s="7" t="s">
        <v>1098</v>
      </c>
      <c r="B408" s="8" t="s">
        <v>1099</v>
      </c>
      <c r="C408" s="7" t="s">
        <v>1100</v>
      </c>
    </row>
    <row r="409">
      <c r="A409" s="8" t="s">
        <v>1072</v>
      </c>
      <c r="B409" s="8" t="s">
        <v>1101</v>
      </c>
      <c r="C409" s="12" t="s">
        <v>1102</v>
      </c>
    </row>
    <row r="410">
      <c r="A410" s="8" t="s">
        <v>1103</v>
      </c>
      <c r="B410" s="8" t="s">
        <v>1104</v>
      </c>
      <c r="C410" s="12" t="s">
        <v>1105</v>
      </c>
    </row>
    <row r="411">
      <c r="A411" s="8" t="s">
        <v>1106</v>
      </c>
      <c r="B411" s="8" t="s">
        <v>1104</v>
      </c>
      <c r="C411" s="12" t="s">
        <v>1107</v>
      </c>
    </row>
    <row r="412">
      <c r="A412" s="3" t="s">
        <v>1108</v>
      </c>
      <c r="B412" s="4" t="s">
        <v>1109</v>
      </c>
      <c r="C412" s="5" t="s">
        <v>1110</v>
      </c>
    </row>
    <row r="413">
      <c r="A413" s="2" t="s">
        <v>1111</v>
      </c>
      <c r="B413" s="17" t="s">
        <v>1112</v>
      </c>
      <c r="C413" s="2" t="s">
        <v>1113</v>
      </c>
    </row>
    <row r="414">
      <c r="A414" s="2" t="s">
        <v>1114</v>
      </c>
      <c r="B414" s="2" t="s">
        <v>1115</v>
      </c>
      <c r="C414" s="2" t="s">
        <v>1116</v>
      </c>
    </row>
    <row r="415">
      <c r="A415" s="3" t="s">
        <v>1117</v>
      </c>
      <c r="B415" s="4" t="s">
        <v>1115</v>
      </c>
      <c r="C415" s="5" t="s">
        <v>1118</v>
      </c>
    </row>
    <row r="416">
      <c r="A416" s="7" t="s">
        <v>1119</v>
      </c>
      <c r="B416" s="8" t="s">
        <v>1120</v>
      </c>
      <c r="C416" s="7" t="s">
        <v>1121</v>
      </c>
    </row>
    <row r="417">
      <c r="A417" s="7" t="s">
        <v>1122</v>
      </c>
      <c r="B417" s="8" t="s">
        <v>1123</v>
      </c>
      <c r="C417" s="7" t="s">
        <v>1124</v>
      </c>
    </row>
    <row r="418">
      <c r="A418" s="2" t="s">
        <v>1119</v>
      </c>
      <c r="B418" s="2" t="s">
        <v>1125</v>
      </c>
      <c r="C418" s="2" t="s">
        <v>1126</v>
      </c>
    </row>
    <row r="419">
      <c r="A419" s="2" t="s">
        <v>1127</v>
      </c>
      <c r="B419" s="2" t="s">
        <v>1128</v>
      </c>
      <c r="C419" s="2" t="s">
        <v>1129</v>
      </c>
    </row>
    <row r="420">
      <c r="A420" s="6" t="s">
        <v>1130</v>
      </c>
      <c r="B420" s="6" t="s">
        <v>1131</v>
      </c>
      <c r="C420" s="7" t="s">
        <v>1132</v>
      </c>
    </row>
    <row r="421">
      <c r="A421" s="8" t="s">
        <v>1133</v>
      </c>
      <c r="B421" s="8" t="s">
        <v>1134</v>
      </c>
      <c r="C421" s="12" t="s">
        <v>1135</v>
      </c>
    </row>
    <row r="422">
      <c r="A422" s="7" t="s">
        <v>1136</v>
      </c>
      <c r="B422" s="8" t="s">
        <v>1137</v>
      </c>
      <c r="C422" s="7" t="s">
        <v>1138</v>
      </c>
    </row>
    <row r="423">
      <c r="A423" s="2" t="s">
        <v>1139</v>
      </c>
      <c r="B423" s="17" t="s">
        <v>1140</v>
      </c>
      <c r="C423" s="2" t="s">
        <v>1141</v>
      </c>
    </row>
    <row r="424">
      <c r="A424" s="7" t="s">
        <v>1142</v>
      </c>
      <c r="B424" s="8" t="s">
        <v>1143</v>
      </c>
      <c r="C424" s="7" t="s">
        <v>1144</v>
      </c>
    </row>
    <row r="425">
      <c r="A425" s="2" t="s">
        <v>1145</v>
      </c>
      <c r="B425" s="2" t="s">
        <v>1146</v>
      </c>
      <c r="C425" s="2" t="s">
        <v>1147</v>
      </c>
    </row>
    <row r="426">
      <c r="A426" s="8" t="s">
        <v>1145</v>
      </c>
      <c r="B426" s="8" t="s">
        <v>1146</v>
      </c>
      <c r="C426" s="12" t="s">
        <v>1148</v>
      </c>
    </row>
    <row r="427">
      <c r="A427" s="2" t="s">
        <v>1149</v>
      </c>
      <c r="B427" s="2" t="s">
        <v>1150</v>
      </c>
      <c r="C427" s="2" t="s">
        <v>1151</v>
      </c>
    </row>
    <row r="428">
      <c r="A428" s="2" t="s">
        <v>1152</v>
      </c>
      <c r="B428" s="2" t="s">
        <v>1150</v>
      </c>
      <c r="C428" s="2" t="s">
        <v>1153</v>
      </c>
    </row>
    <row r="429">
      <c r="A429" s="2" t="s">
        <v>1154</v>
      </c>
      <c r="B429" s="2" t="s">
        <v>1155</v>
      </c>
      <c r="C429" s="2" t="s">
        <v>1156</v>
      </c>
    </row>
    <row r="430">
      <c r="A430" s="7" t="s">
        <v>1157</v>
      </c>
      <c r="B430" s="8" t="s">
        <v>1158</v>
      </c>
      <c r="C430" s="7" t="s">
        <v>1159</v>
      </c>
    </row>
    <row r="431">
      <c r="A431" s="7" t="s">
        <v>1157</v>
      </c>
      <c r="B431" s="8" t="s">
        <v>1160</v>
      </c>
      <c r="C431" s="7" t="s">
        <v>1161</v>
      </c>
    </row>
    <row r="432">
      <c r="A432" s="7" t="s">
        <v>1162</v>
      </c>
      <c r="B432" s="8" t="s">
        <v>1163</v>
      </c>
      <c r="C432" s="7" t="s">
        <v>1164</v>
      </c>
    </row>
    <row r="433">
      <c r="A433" s="2" t="s">
        <v>1165</v>
      </c>
      <c r="B433" s="2" t="s">
        <v>1166</v>
      </c>
      <c r="C433" s="2" t="s">
        <v>1167</v>
      </c>
    </row>
    <row r="434">
      <c r="A434" s="12" t="s">
        <v>1168</v>
      </c>
      <c r="B434" s="13" t="s">
        <v>1169</v>
      </c>
      <c r="C434" s="12" t="s">
        <v>1170</v>
      </c>
    </row>
    <row r="435">
      <c r="A435" s="2" t="s">
        <v>1171</v>
      </c>
      <c r="B435" s="2" t="s">
        <v>1172</v>
      </c>
      <c r="C435" s="2" t="s">
        <v>1173</v>
      </c>
    </row>
    <row r="436">
      <c r="A436" s="2" t="s">
        <v>1174</v>
      </c>
      <c r="B436" s="2" t="s">
        <v>1175</v>
      </c>
      <c r="C436" s="2" t="s">
        <v>1176</v>
      </c>
    </row>
    <row r="437">
      <c r="A437" s="7" t="s">
        <v>1177</v>
      </c>
      <c r="B437" s="8" t="s">
        <v>1178</v>
      </c>
      <c r="C437" s="7" t="s">
        <v>1179</v>
      </c>
    </row>
    <row r="438">
      <c r="A438" s="7" t="s">
        <v>1180</v>
      </c>
      <c r="B438" s="8" t="s">
        <v>1181</v>
      </c>
      <c r="C438" s="7" t="s">
        <v>1182</v>
      </c>
    </row>
    <row r="439">
      <c r="A439" s="3" t="s">
        <v>1183</v>
      </c>
      <c r="B439" s="4" t="s">
        <v>1184</v>
      </c>
      <c r="C439" s="5" t="s">
        <v>1185</v>
      </c>
    </row>
    <row r="440">
      <c r="A440" s="7" t="s">
        <v>1186</v>
      </c>
      <c r="B440" s="8" t="s">
        <v>1187</v>
      </c>
      <c r="C440" s="7" t="s">
        <v>1188</v>
      </c>
    </row>
    <row r="441">
      <c r="A441" s="2" t="s">
        <v>1189</v>
      </c>
      <c r="B441" s="2" t="s">
        <v>1190</v>
      </c>
      <c r="C441" s="2" t="s">
        <v>1191</v>
      </c>
    </row>
    <row r="442">
      <c r="A442" s="2" t="s">
        <v>1192</v>
      </c>
      <c r="B442" s="2" t="s">
        <v>1190</v>
      </c>
      <c r="C442" s="2" t="s">
        <v>1193</v>
      </c>
    </row>
    <row r="443">
      <c r="A443" s="15" t="s">
        <v>1194</v>
      </c>
      <c r="B443" s="4" t="s">
        <v>1190</v>
      </c>
      <c r="C443" s="5" t="s">
        <v>1195</v>
      </c>
    </row>
    <row r="444">
      <c r="A444" s="7" t="s">
        <v>1196</v>
      </c>
      <c r="B444" s="8" t="s">
        <v>1197</v>
      </c>
      <c r="C444" s="7" t="s">
        <v>1198</v>
      </c>
    </row>
    <row r="445">
      <c r="A445" s="2" t="s">
        <v>1199</v>
      </c>
      <c r="B445" s="2" t="s">
        <v>1200</v>
      </c>
      <c r="C445" s="2" t="s">
        <v>1201</v>
      </c>
    </row>
    <row r="446">
      <c r="A446" s="6" t="s">
        <v>1202</v>
      </c>
      <c r="B446" s="6" t="s">
        <v>1203</v>
      </c>
      <c r="C446" s="7" t="s">
        <v>1204</v>
      </c>
    </row>
    <row r="447">
      <c r="A447" s="7" t="s">
        <v>1205</v>
      </c>
      <c r="B447" s="8" t="s">
        <v>1206</v>
      </c>
      <c r="C447" s="7" t="s">
        <v>1207</v>
      </c>
    </row>
    <row r="448">
      <c r="A448" s="2" t="s">
        <v>1205</v>
      </c>
      <c r="B448" s="2" t="s">
        <v>1208</v>
      </c>
      <c r="C448" s="2" t="s">
        <v>1209</v>
      </c>
    </row>
    <row r="449">
      <c r="A449" s="7" t="s">
        <v>1210</v>
      </c>
      <c r="B449" s="8" t="s">
        <v>1211</v>
      </c>
      <c r="C449" s="7" t="s">
        <v>1212</v>
      </c>
    </row>
    <row r="450">
      <c r="A450" s="2" t="s">
        <v>1213</v>
      </c>
      <c r="B450" s="2" t="s">
        <v>1214</v>
      </c>
      <c r="C450" s="2" t="s">
        <v>1215</v>
      </c>
    </row>
    <row r="451">
      <c r="A451" s="6" t="s">
        <v>1216</v>
      </c>
      <c r="B451" s="6" t="s">
        <v>1217</v>
      </c>
      <c r="C451" s="7" t="s">
        <v>1218</v>
      </c>
    </row>
    <row r="452">
      <c r="A452" s="2" t="s">
        <v>1219</v>
      </c>
      <c r="B452" s="2" t="s">
        <v>1220</v>
      </c>
      <c r="C452" s="2" t="s">
        <v>1221</v>
      </c>
    </row>
    <row r="453">
      <c r="A453" s="15" t="s">
        <v>1222</v>
      </c>
      <c r="B453" s="4" t="s">
        <v>1223</v>
      </c>
      <c r="C453" s="3" t="s">
        <v>1224</v>
      </c>
    </row>
    <row r="454">
      <c r="A454" s="7" t="s">
        <v>1225</v>
      </c>
      <c r="B454" s="8" t="s">
        <v>1226</v>
      </c>
      <c r="C454" s="7" t="s">
        <v>1227</v>
      </c>
    </row>
    <row r="455">
      <c r="A455" s="8" t="s">
        <v>1228</v>
      </c>
      <c r="B455" s="8" t="s">
        <v>1226</v>
      </c>
      <c r="C455" s="12" t="s">
        <v>1229</v>
      </c>
    </row>
    <row r="456">
      <c r="A456" s="7" t="s">
        <v>1230</v>
      </c>
      <c r="B456" s="8" t="s">
        <v>1226</v>
      </c>
      <c r="C456" s="7" t="s">
        <v>1231</v>
      </c>
    </row>
    <row r="457">
      <c r="A457" s="8" t="s">
        <v>1232</v>
      </c>
      <c r="B457" s="8" t="s">
        <v>1226</v>
      </c>
      <c r="C457" s="12" t="s">
        <v>1233</v>
      </c>
    </row>
    <row r="458">
      <c r="A458" s="2" t="s">
        <v>1234</v>
      </c>
      <c r="B458" s="2" t="s">
        <v>1235</v>
      </c>
      <c r="C458" s="2" t="s">
        <v>1236</v>
      </c>
    </row>
    <row r="459">
      <c r="A459" s="7" t="s">
        <v>1237</v>
      </c>
      <c r="B459" s="6" t="s">
        <v>1238</v>
      </c>
      <c r="C459" s="7" t="s">
        <v>1239</v>
      </c>
    </row>
    <row r="460">
      <c r="A460" s="2" t="s">
        <v>1240</v>
      </c>
      <c r="B460" s="2" t="s">
        <v>1241</v>
      </c>
      <c r="C460" s="2" t="s">
        <v>1242</v>
      </c>
    </row>
    <row r="461">
      <c r="A461" s="7" t="s">
        <v>1243</v>
      </c>
      <c r="B461" s="8" t="s">
        <v>1244</v>
      </c>
      <c r="C461" s="7" t="s">
        <v>1245</v>
      </c>
    </row>
    <row r="462">
      <c r="A462" s="7" t="s">
        <v>1246</v>
      </c>
      <c r="B462" s="8" t="s">
        <v>1247</v>
      </c>
      <c r="C462" s="7" t="s">
        <v>1248</v>
      </c>
    </row>
    <row r="463">
      <c r="A463" s="7" t="s">
        <v>1249</v>
      </c>
      <c r="B463" s="8" t="s">
        <v>1250</v>
      </c>
      <c r="C463" s="7" t="s">
        <v>1251</v>
      </c>
    </row>
    <row r="464">
      <c r="A464" s="7" t="s">
        <v>1252</v>
      </c>
      <c r="B464" s="8" t="s">
        <v>1253</v>
      </c>
      <c r="C464" s="7" t="s">
        <v>1254</v>
      </c>
    </row>
    <row r="465">
      <c r="A465" s="2" t="s">
        <v>1255</v>
      </c>
      <c r="B465" s="2" t="s">
        <v>1256</v>
      </c>
      <c r="C465" s="2" t="s">
        <v>1257</v>
      </c>
    </row>
    <row r="466">
      <c r="A466" s="2" t="s">
        <v>1255</v>
      </c>
      <c r="B466" s="2" t="s">
        <v>1256</v>
      </c>
      <c r="C466" s="2" t="s">
        <v>1258</v>
      </c>
    </row>
    <row r="467">
      <c r="A467" s="2" t="s">
        <v>1259</v>
      </c>
      <c r="B467" s="2" t="s">
        <v>1260</v>
      </c>
      <c r="C467" s="2" t="s">
        <v>1261</v>
      </c>
    </row>
    <row r="468">
      <c r="A468" s="3" t="s">
        <v>1262</v>
      </c>
      <c r="B468" s="4" t="s">
        <v>1263</v>
      </c>
      <c r="C468" s="5" t="s">
        <v>1264</v>
      </c>
    </row>
    <row r="469">
      <c r="A469" s="7" t="s">
        <v>1265</v>
      </c>
      <c r="B469" s="8" t="s">
        <v>1266</v>
      </c>
      <c r="C469" s="7" t="s">
        <v>1267</v>
      </c>
    </row>
    <row r="470">
      <c r="A470" s="8" t="s">
        <v>1268</v>
      </c>
      <c r="B470" s="8" t="s">
        <v>1269</v>
      </c>
      <c r="C470" s="12" t="s">
        <v>1270</v>
      </c>
    </row>
    <row r="471">
      <c r="A471" s="7" t="s">
        <v>1271</v>
      </c>
      <c r="B471" s="8" t="str">
        <f>IFERROR(__xludf.DUMMYFUNCTION("CONCATENATE(REGEXEXTRACT(A471,""[A-Za-z]+""),"","")"),"D,")</f>
        <v>D,</v>
      </c>
      <c r="C471" s="7" t="s">
        <v>1272</v>
      </c>
    </row>
    <row r="472">
      <c r="A472" s="7" t="s">
        <v>1273</v>
      </c>
      <c r="B472" s="8" t="s">
        <v>1274</v>
      </c>
      <c r="C472" s="7" t="s">
        <v>1275</v>
      </c>
    </row>
    <row r="473">
      <c r="A473" s="7" t="s">
        <v>1276</v>
      </c>
      <c r="B473" s="8" t="s">
        <v>1277</v>
      </c>
      <c r="C473" s="7" t="s">
        <v>1276</v>
      </c>
    </row>
    <row r="474">
      <c r="A474" s="7" t="s">
        <v>1278</v>
      </c>
      <c r="B474" s="8" t="s">
        <v>1279</v>
      </c>
      <c r="C474" s="7" t="s">
        <v>1280</v>
      </c>
    </row>
    <row r="475">
      <c r="A475" s="7" t="s">
        <v>1281</v>
      </c>
      <c r="B475" s="8" t="s">
        <v>1279</v>
      </c>
      <c r="C475" s="7" t="s">
        <v>1282</v>
      </c>
    </row>
    <row r="476">
      <c r="A476" s="2" t="s">
        <v>1283</v>
      </c>
      <c r="B476" s="2" t="s">
        <v>1284</v>
      </c>
      <c r="C476" s="2" t="s">
        <v>1285</v>
      </c>
    </row>
    <row r="477">
      <c r="A477" s="12" t="s">
        <v>1286</v>
      </c>
      <c r="B477" s="12" t="s">
        <v>1284</v>
      </c>
      <c r="C477" s="12" t="s">
        <v>1287</v>
      </c>
    </row>
    <row r="478">
      <c r="A478" s="2" t="s">
        <v>1288</v>
      </c>
      <c r="B478" s="2" t="s">
        <v>1289</v>
      </c>
      <c r="C478" s="2" t="s">
        <v>1290</v>
      </c>
    </row>
    <row r="479">
      <c r="A479" s="2" t="s">
        <v>1291</v>
      </c>
      <c r="B479" s="2" t="s">
        <v>1292</v>
      </c>
      <c r="C479" s="2" t="s">
        <v>1293</v>
      </c>
    </row>
    <row r="480">
      <c r="A480" s="7" t="s">
        <v>1294</v>
      </c>
      <c r="B480" s="6" t="s">
        <v>1292</v>
      </c>
      <c r="C480" s="7" t="s">
        <v>1295</v>
      </c>
    </row>
    <row r="481">
      <c r="A481" s="7" t="s">
        <v>307</v>
      </c>
      <c r="B481" s="8" t="s">
        <v>1296</v>
      </c>
      <c r="C481" s="7" t="s">
        <v>1297</v>
      </c>
    </row>
    <row r="482">
      <c r="A482" s="7" t="s">
        <v>1298</v>
      </c>
      <c r="B482" s="8" t="s">
        <v>1296</v>
      </c>
      <c r="C482" s="7" t="s">
        <v>1299</v>
      </c>
    </row>
    <row r="483">
      <c r="A483" s="2" t="s">
        <v>1300</v>
      </c>
      <c r="B483" s="2" t="s">
        <v>1301</v>
      </c>
      <c r="C483" s="2" t="s">
        <v>1302</v>
      </c>
    </row>
    <row r="484">
      <c r="A484" s="2" t="s">
        <v>1300</v>
      </c>
      <c r="B484" s="2" t="s">
        <v>1301</v>
      </c>
      <c r="C484" s="2" t="s">
        <v>1303</v>
      </c>
    </row>
    <row r="485">
      <c r="A485" s="7" t="s">
        <v>1304</v>
      </c>
      <c r="B485" s="8" t="s">
        <v>1305</v>
      </c>
      <c r="C485" s="7" t="s">
        <v>1306</v>
      </c>
    </row>
    <row r="486">
      <c r="A486" s="7" t="s">
        <v>1307</v>
      </c>
      <c r="B486" s="8" t="s">
        <v>1305</v>
      </c>
      <c r="C486" s="7" t="s">
        <v>1308</v>
      </c>
    </row>
    <row r="487">
      <c r="A487" s="7" t="s">
        <v>1309</v>
      </c>
      <c r="B487" s="8" t="s">
        <v>1305</v>
      </c>
      <c r="C487" s="7" t="s">
        <v>1310</v>
      </c>
    </row>
    <row r="488">
      <c r="A488" s="2" t="s">
        <v>1268</v>
      </c>
      <c r="B488" s="2" t="s">
        <v>1311</v>
      </c>
      <c r="C488" s="2" t="s">
        <v>1312</v>
      </c>
    </row>
    <row r="489">
      <c r="A489" s="2" t="s">
        <v>1313</v>
      </c>
      <c r="B489" s="2" t="s">
        <v>1311</v>
      </c>
      <c r="C489" s="2" t="s">
        <v>1314</v>
      </c>
    </row>
    <row r="490">
      <c r="A490" s="2" t="s">
        <v>1315</v>
      </c>
      <c r="B490" s="2" t="s">
        <v>1311</v>
      </c>
      <c r="C490" s="2" t="s">
        <v>1316</v>
      </c>
    </row>
    <row r="491">
      <c r="A491" s="8" t="s">
        <v>1317</v>
      </c>
      <c r="B491" s="8" t="s">
        <v>1318</v>
      </c>
      <c r="C491" s="12" t="s">
        <v>1319</v>
      </c>
    </row>
    <row r="492">
      <c r="A492" s="8" t="s">
        <v>1320</v>
      </c>
      <c r="B492" s="8" t="s">
        <v>1318</v>
      </c>
      <c r="C492" s="12" t="s">
        <v>1321</v>
      </c>
    </row>
    <row r="493">
      <c r="A493" s="7" t="s">
        <v>1322</v>
      </c>
      <c r="B493" s="8" t="s">
        <v>1318</v>
      </c>
      <c r="C493" s="7" t="s">
        <v>1323</v>
      </c>
    </row>
    <row r="494">
      <c r="A494" s="2" t="s">
        <v>1324</v>
      </c>
      <c r="B494" s="17" t="s">
        <v>1325</v>
      </c>
      <c r="C494" s="2" t="s">
        <v>1326</v>
      </c>
    </row>
    <row r="495">
      <c r="A495" s="3" t="s">
        <v>1327</v>
      </c>
      <c r="B495" s="4" t="s">
        <v>1325</v>
      </c>
      <c r="C495" s="5" t="s">
        <v>1328</v>
      </c>
    </row>
    <row r="496">
      <c r="A496" s="7" t="s">
        <v>1329</v>
      </c>
      <c r="B496" s="8" t="s">
        <v>1325</v>
      </c>
      <c r="C496" s="7" t="s">
        <v>1330</v>
      </c>
    </row>
    <row r="497">
      <c r="A497" s="7" t="s">
        <v>1331</v>
      </c>
      <c r="B497" s="8" t="s">
        <v>1325</v>
      </c>
      <c r="C497" s="7" t="s">
        <v>1332</v>
      </c>
    </row>
    <row r="498">
      <c r="A498" s="12" t="s">
        <v>1333</v>
      </c>
      <c r="B498" s="12" t="s">
        <v>1325</v>
      </c>
      <c r="C498" s="12" t="s">
        <v>1334</v>
      </c>
    </row>
    <row r="499">
      <c r="A499" s="7" t="s">
        <v>1335</v>
      </c>
      <c r="B499" s="8" t="s">
        <v>1325</v>
      </c>
      <c r="C499" s="7" t="s">
        <v>1336</v>
      </c>
    </row>
    <row r="500">
      <c r="A500" s="7" t="s">
        <v>1337</v>
      </c>
      <c r="B500" s="8" t="s">
        <v>1325</v>
      </c>
      <c r="C500" s="7" t="s">
        <v>1338</v>
      </c>
    </row>
    <row r="501">
      <c r="A501" s="7" t="s">
        <v>1339</v>
      </c>
      <c r="B501" s="8" t="s">
        <v>1325</v>
      </c>
      <c r="C501" s="7" t="s">
        <v>1340</v>
      </c>
    </row>
    <row r="502">
      <c r="A502" s="7" t="s">
        <v>1341</v>
      </c>
      <c r="B502" s="8" t="s">
        <v>1325</v>
      </c>
      <c r="C502" s="7" t="s">
        <v>1342</v>
      </c>
    </row>
    <row r="503">
      <c r="A503" s="7" t="s">
        <v>1343</v>
      </c>
      <c r="B503" s="6" t="s">
        <v>1325</v>
      </c>
      <c r="C503" s="7" t="s">
        <v>1344</v>
      </c>
    </row>
    <row r="504">
      <c r="A504" s="7" t="s">
        <v>1345</v>
      </c>
      <c r="B504" s="8" t="s">
        <v>1325</v>
      </c>
      <c r="C504" s="7" t="s">
        <v>1346</v>
      </c>
    </row>
    <row r="505">
      <c r="A505" s="7" t="s">
        <v>1347</v>
      </c>
      <c r="B505" s="6" t="s">
        <v>1325</v>
      </c>
      <c r="C505" s="19" t="s">
        <v>1348</v>
      </c>
    </row>
    <row r="506">
      <c r="A506" s="7" t="s">
        <v>1349</v>
      </c>
      <c r="B506" s="8" t="s">
        <v>1325</v>
      </c>
      <c r="C506" s="7" t="s">
        <v>1350</v>
      </c>
    </row>
    <row r="507">
      <c r="A507" s="7" t="s">
        <v>1351</v>
      </c>
      <c r="B507" s="8" t="s">
        <v>1325</v>
      </c>
      <c r="C507" s="7" t="s">
        <v>1352</v>
      </c>
    </row>
    <row r="508">
      <c r="A508" s="7" t="s">
        <v>1353</v>
      </c>
      <c r="B508" s="8" t="s">
        <v>1325</v>
      </c>
      <c r="C508" s="7" t="s">
        <v>1354</v>
      </c>
    </row>
    <row r="509">
      <c r="A509" s="2" t="s">
        <v>1355</v>
      </c>
      <c r="B509" s="2" t="s">
        <v>1356</v>
      </c>
      <c r="C509" s="2" t="s">
        <v>1357</v>
      </c>
    </row>
    <row r="510">
      <c r="A510" s="2" t="s">
        <v>1358</v>
      </c>
      <c r="B510" s="2" t="s">
        <v>1356</v>
      </c>
      <c r="C510" s="2" t="s">
        <v>1359</v>
      </c>
    </row>
    <row r="511">
      <c r="A511" s="2" t="s">
        <v>1360</v>
      </c>
      <c r="B511" s="2" t="s">
        <v>1356</v>
      </c>
      <c r="C511" s="2" t="s">
        <v>1361</v>
      </c>
    </row>
    <row r="512">
      <c r="A512" s="2" t="s">
        <v>1362</v>
      </c>
      <c r="B512" s="2" t="s">
        <v>1356</v>
      </c>
      <c r="C512" s="2" t="s">
        <v>1363</v>
      </c>
    </row>
    <row r="513">
      <c r="A513" s="7" t="s">
        <v>1364</v>
      </c>
      <c r="B513" s="8" t="s">
        <v>1356</v>
      </c>
      <c r="C513" s="7" t="s">
        <v>1365</v>
      </c>
    </row>
    <row r="514">
      <c r="A514" s="7" t="s">
        <v>1366</v>
      </c>
      <c r="B514" s="8" t="s">
        <v>1356</v>
      </c>
      <c r="C514" s="7" t="s">
        <v>1367</v>
      </c>
    </row>
    <row r="515">
      <c r="A515" s="7" t="s">
        <v>1368</v>
      </c>
      <c r="B515" s="8" t="s">
        <v>1356</v>
      </c>
      <c r="C515" s="7" t="s">
        <v>1369</v>
      </c>
    </row>
    <row r="516">
      <c r="A516" s="7" t="s">
        <v>1370</v>
      </c>
      <c r="B516" s="8" t="s">
        <v>1356</v>
      </c>
      <c r="C516" s="7" t="s">
        <v>1371</v>
      </c>
    </row>
    <row r="517">
      <c r="A517" s="7" t="s">
        <v>1372</v>
      </c>
      <c r="B517" s="6" t="s">
        <v>1373</v>
      </c>
      <c r="C517" s="7" t="s">
        <v>1374</v>
      </c>
    </row>
    <row r="518">
      <c r="A518" s="7" t="s">
        <v>1375</v>
      </c>
      <c r="B518" s="8" t="s">
        <v>1376</v>
      </c>
      <c r="C518" s="7" t="s">
        <v>1377</v>
      </c>
    </row>
    <row r="519">
      <c r="A519" s="2" t="s">
        <v>1378</v>
      </c>
      <c r="B519" s="2" t="s">
        <v>1379</v>
      </c>
      <c r="C519" s="2" t="s">
        <v>1380</v>
      </c>
    </row>
    <row r="520">
      <c r="A520" s="3" t="s">
        <v>1381</v>
      </c>
      <c r="B520" s="4" t="s">
        <v>1382</v>
      </c>
      <c r="C520" s="5" t="s">
        <v>1383</v>
      </c>
    </row>
    <row r="521">
      <c r="A521" s="7" t="s">
        <v>1384</v>
      </c>
      <c r="B521" s="8" t="s">
        <v>1385</v>
      </c>
      <c r="C521" s="7" t="s">
        <v>1386</v>
      </c>
    </row>
    <row r="522">
      <c r="A522" s="7" t="s">
        <v>1387</v>
      </c>
      <c r="B522" s="8" t="s">
        <v>1385</v>
      </c>
      <c r="C522" s="7" t="s">
        <v>1388</v>
      </c>
    </row>
    <row r="523">
      <c r="A523" s="2" t="s">
        <v>1389</v>
      </c>
      <c r="B523" s="2" t="s">
        <v>1390</v>
      </c>
      <c r="C523" s="2" t="s">
        <v>1391</v>
      </c>
    </row>
    <row r="524">
      <c r="A524" s="2" t="s">
        <v>1313</v>
      </c>
      <c r="B524" s="2" t="s">
        <v>1390</v>
      </c>
      <c r="C524" s="2" t="s">
        <v>1392</v>
      </c>
    </row>
    <row r="525">
      <c r="A525" s="3" t="s">
        <v>1393</v>
      </c>
      <c r="B525" s="4" t="s">
        <v>1390</v>
      </c>
      <c r="C525" s="18" t="s">
        <v>1394</v>
      </c>
    </row>
    <row r="526">
      <c r="A526" s="12" t="s">
        <v>1395</v>
      </c>
      <c r="B526" s="12" t="s">
        <v>1390</v>
      </c>
      <c r="C526" s="12" t="s">
        <v>1396</v>
      </c>
    </row>
    <row r="527">
      <c r="A527" s="7" t="s">
        <v>1397</v>
      </c>
      <c r="B527" s="8" t="s">
        <v>1398</v>
      </c>
      <c r="C527" s="7" t="s">
        <v>1399</v>
      </c>
    </row>
    <row r="528">
      <c r="A528" s="7" t="s">
        <v>1400</v>
      </c>
      <c r="B528" s="8" t="s">
        <v>1401</v>
      </c>
      <c r="C528" s="7" t="s">
        <v>1402</v>
      </c>
    </row>
    <row r="529">
      <c r="A529" s="7" t="s">
        <v>1403</v>
      </c>
      <c r="B529" s="8" t="s">
        <v>1404</v>
      </c>
      <c r="C529" s="7" t="s">
        <v>1405</v>
      </c>
    </row>
    <row r="530">
      <c r="A530" s="2" t="s">
        <v>1406</v>
      </c>
      <c r="B530" s="2" t="s">
        <v>1407</v>
      </c>
      <c r="C530" s="2" t="s">
        <v>1408</v>
      </c>
    </row>
    <row r="531">
      <c r="A531" s="2" t="s">
        <v>1409</v>
      </c>
      <c r="B531" s="2" t="s">
        <v>1410</v>
      </c>
      <c r="C531" s="2" t="s">
        <v>1411</v>
      </c>
    </row>
    <row r="532">
      <c r="A532" s="2" t="s">
        <v>1412</v>
      </c>
      <c r="B532" s="2" t="s">
        <v>1410</v>
      </c>
      <c r="C532" s="2" t="s">
        <v>1413</v>
      </c>
    </row>
    <row r="533">
      <c r="A533" s="2" t="s">
        <v>1414</v>
      </c>
      <c r="B533" s="2" t="s">
        <v>1415</v>
      </c>
      <c r="C533" s="2" t="s">
        <v>1416</v>
      </c>
    </row>
    <row r="534">
      <c r="A534" s="2" t="s">
        <v>1417</v>
      </c>
      <c r="B534" s="2" t="s">
        <v>1418</v>
      </c>
      <c r="C534" s="2" t="s">
        <v>1419</v>
      </c>
    </row>
    <row r="535">
      <c r="A535" s="7" t="s">
        <v>1420</v>
      </c>
      <c r="B535" s="8" t="s">
        <v>1418</v>
      </c>
      <c r="C535" s="7" t="s">
        <v>1421</v>
      </c>
    </row>
    <row r="536">
      <c r="A536" s="7" t="s">
        <v>1422</v>
      </c>
      <c r="B536" s="8" t="s">
        <v>1418</v>
      </c>
      <c r="C536" s="7" t="s">
        <v>1423</v>
      </c>
    </row>
    <row r="537">
      <c r="A537" s="7" t="s">
        <v>1417</v>
      </c>
      <c r="B537" s="8" t="s">
        <v>1418</v>
      </c>
      <c r="C537" s="7" t="s">
        <v>1424</v>
      </c>
    </row>
    <row r="538">
      <c r="A538" s="7" t="s">
        <v>1425</v>
      </c>
      <c r="B538" s="8" t="s">
        <v>1418</v>
      </c>
      <c r="C538" s="7" t="s">
        <v>1426</v>
      </c>
    </row>
    <row r="539">
      <c r="A539" s="7" t="s">
        <v>1425</v>
      </c>
      <c r="B539" s="8" t="s">
        <v>1418</v>
      </c>
      <c r="C539" s="7" t="s">
        <v>1427</v>
      </c>
    </row>
    <row r="540">
      <c r="A540" s="2" t="s">
        <v>1428</v>
      </c>
      <c r="B540" s="2" t="s">
        <v>1429</v>
      </c>
      <c r="C540" s="2" t="s">
        <v>1430</v>
      </c>
    </row>
    <row r="541">
      <c r="A541" s="2" t="s">
        <v>1431</v>
      </c>
      <c r="B541" s="2" t="s">
        <v>1429</v>
      </c>
      <c r="C541" s="2" t="s">
        <v>1432</v>
      </c>
    </row>
    <row r="542">
      <c r="A542" s="2" t="s">
        <v>1433</v>
      </c>
      <c r="B542" s="2" t="s">
        <v>1429</v>
      </c>
      <c r="C542" s="2" t="s">
        <v>1434</v>
      </c>
    </row>
    <row r="543">
      <c r="A543" s="7" t="s">
        <v>1435</v>
      </c>
      <c r="B543" s="8" t="s">
        <v>1429</v>
      </c>
      <c r="C543" s="7" t="s">
        <v>1436</v>
      </c>
    </row>
    <row r="544">
      <c r="A544" s="2" t="s">
        <v>1437</v>
      </c>
      <c r="B544" s="2" t="s">
        <v>1438</v>
      </c>
      <c r="C544" s="2" t="s">
        <v>1439</v>
      </c>
    </row>
    <row r="545">
      <c r="A545" s="2" t="s">
        <v>1440</v>
      </c>
      <c r="B545" s="2" t="s">
        <v>1441</v>
      </c>
      <c r="C545" s="2" t="s">
        <v>1442</v>
      </c>
    </row>
    <row r="546">
      <c r="A546" s="7" t="s">
        <v>1443</v>
      </c>
      <c r="B546" s="8" t="s">
        <v>1441</v>
      </c>
      <c r="C546" s="7" t="s">
        <v>1444</v>
      </c>
    </row>
    <row r="547">
      <c r="A547" s="7" t="s">
        <v>1445</v>
      </c>
      <c r="B547" s="8" t="s">
        <v>1441</v>
      </c>
      <c r="C547" s="7" t="s">
        <v>1446</v>
      </c>
    </row>
    <row r="548">
      <c r="A548" s="7" t="s">
        <v>1447</v>
      </c>
      <c r="B548" s="8" t="s">
        <v>1441</v>
      </c>
      <c r="C548" s="7" t="s">
        <v>1448</v>
      </c>
    </row>
    <row r="549">
      <c r="A549" s="7" t="s">
        <v>1449</v>
      </c>
      <c r="B549" s="8" t="s">
        <v>1441</v>
      </c>
      <c r="C549" s="7" t="s">
        <v>1450</v>
      </c>
    </row>
    <row r="550">
      <c r="A550" s="8" t="s">
        <v>1451</v>
      </c>
      <c r="B550" s="8" t="s">
        <v>1441</v>
      </c>
      <c r="C550" s="12" t="s">
        <v>1452</v>
      </c>
    </row>
    <row r="551">
      <c r="A551" s="7" t="s">
        <v>1453</v>
      </c>
      <c r="B551" s="8" t="s">
        <v>1441</v>
      </c>
      <c r="C551" s="7" t="s">
        <v>1454</v>
      </c>
    </row>
    <row r="552">
      <c r="A552" s="7" t="s">
        <v>1455</v>
      </c>
      <c r="B552" s="8" t="s">
        <v>1441</v>
      </c>
      <c r="C552" s="7" t="s">
        <v>1456</v>
      </c>
    </row>
    <row r="553">
      <c r="A553" s="7" t="s">
        <v>1457</v>
      </c>
      <c r="B553" s="8" t="s">
        <v>1441</v>
      </c>
      <c r="C553" s="7" t="s">
        <v>1458</v>
      </c>
    </row>
    <row r="554">
      <c r="A554" s="7" t="s">
        <v>1459</v>
      </c>
      <c r="B554" s="8" t="s">
        <v>1441</v>
      </c>
      <c r="C554" s="7" t="s">
        <v>1460</v>
      </c>
    </row>
    <row r="555">
      <c r="A555" s="7" t="s">
        <v>1461</v>
      </c>
      <c r="B555" s="6" t="s">
        <v>1441</v>
      </c>
      <c r="C555" s="7" t="s">
        <v>1462</v>
      </c>
    </row>
    <row r="556">
      <c r="A556" s="8" t="s">
        <v>1463</v>
      </c>
      <c r="B556" s="8" t="s">
        <v>1441</v>
      </c>
      <c r="C556" s="12" t="s">
        <v>1464</v>
      </c>
    </row>
    <row r="557">
      <c r="A557" s="7" t="s">
        <v>1465</v>
      </c>
      <c r="B557" s="6" t="s">
        <v>1441</v>
      </c>
      <c r="C557" s="19" t="s">
        <v>1466</v>
      </c>
    </row>
    <row r="558">
      <c r="A558" s="7" t="s">
        <v>1467</v>
      </c>
      <c r="B558" s="6" t="s">
        <v>1441</v>
      </c>
      <c r="C558" s="7" t="s">
        <v>1468</v>
      </c>
    </row>
    <row r="559">
      <c r="A559" s="7" t="s">
        <v>1469</v>
      </c>
      <c r="B559" s="6" t="s">
        <v>1441</v>
      </c>
      <c r="C559" s="7" t="s">
        <v>1470</v>
      </c>
    </row>
    <row r="560">
      <c r="A560" s="2" t="s">
        <v>1471</v>
      </c>
      <c r="B560" s="2" t="s">
        <v>1472</v>
      </c>
      <c r="C560" s="2" t="s">
        <v>1473</v>
      </c>
    </row>
    <row r="561">
      <c r="A561" s="2" t="s">
        <v>1474</v>
      </c>
      <c r="B561" s="2" t="s">
        <v>1472</v>
      </c>
      <c r="C561" s="2" t="s">
        <v>1475</v>
      </c>
    </row>
    <row r="562">
      <c r="A562" s="2" t="s">
        <v>1476</v>
      </c>
      <c r="B562" s="2" t="s">
        <v>1472</v>
      </c>
      <c r="C562" s="2" t="s">
        <v>1477</v>
      </c>
    </row>
    <row r="563">
      <c r="A563" s="2" t="s">
        <v>1478</v>
      </c>
      <c r="B563" s="2" t="s">
        <v>1472</v>
      </c>
      <c r="C563" s="2" t="s">
        <v>1479</v>
      </c>
    </row>
    <row r="564">
      <c r="A564" s="2" t="s">
        <v>1480</v>
      </c>
      <c r="B564" s="2" t="s">
        <v>1472</v>
      </c>
      <c r="C564" s="2" t="s">
        <v>1481</v>
      </c>
    </row>
    <row r="565">
      <c r="A565" s="2" t="s">
        <v>1482</v>
      </c>
      <c r="B565" s="2" t="s">
        <v>1472</v>
      </c>
      <c r="C565" s="2" t="s">
        <v>1483</v>
      </c>
    </row>
    <row r="566">
      <c r="A566" s="2" t="s">
        <v>1484</v>
      </c>
      <c r="B566" s="2" t="s">
        <v>1472</v>
      </c>
      <c r="C566" s="2" t="s">
        <v>1485</v>
      </c>
    </row>
    <row r="567">
      <c r="A567" s="2" t="s">
        <v>1486</v>
      </c>
      <c r="B567" s="2" t="s">
        <v>1472</v>
      </c>
      <c r="C567" s="2" t="s">
        <v>1487</v>
      </c>
    </row>
    <row r="568">
      <c r="A568" s="3" t="s">
        <v>1488</v>
      </c>
      <c r="B568" s="4" t="s">
        <v>1472</v>
      </c>
      <c r="C568" s="20" t="s">
        <v>1489</v>
      </c>
    </row>
    <row r="569">
      <c r="A569" s="3" t="s">
        <v>1490</v>
      </c>
      <c r="B569" s="4" t="s">
        <v>1472</v>
      </c>
      <c r="C569" s="5" t="s">
        <v>1491</v>
      </c>
    </row>
    <row r="570">
      <c r="A570" s="3" t="s">
        <v>1492</v>
      </c>
      <c r="B570" s="2" t="s">
        <v>1472</v>
      </c>
      <c r="C570" s="5" t="s">
        <v>1493</v>
      </c>
    </row>
    <row r="571">
      <c r="A571" s="7" t="s">
        <v>1494</v>
      </c>
      <c r="B571" s="8" t="s">
        <v>1495</v>
      </c>
      <c r="C571" s="7" t="s">
        <v>1496</v>
      </c>
    </row>
    <row r="572">
      <c r="A572" s="7" t="s">
        <v>1497</v>
      </c>
      <c r="B572" s="8" t="s">
        <v>1495</v>
      </c>
      <c r="C572" s="7" t="s">
        <v>1498</v>
      </c>
    </row>
    <row r="573">
      <c r="A573" s="8" t="s">
        <v>1499</v>
      </c>
      <c r="B573" s="8" t="s">
        <v>1500</v>
      </c>
      <c r="C573" s="12" t="s">
        <v>1501</v>
      </c>
    </row>
    <row r="574">
      <c r="A574" s="8" t="s">
        <v>1502</v>
      </c>
      <c r="B574" s="8" t="s">
        <v>1503</v>
      </c>
      <c r="C574" s="12" t="s">
        <v>1504</v>
      </c>
    </row>
    <row r="575">
      <c r="A575" s="7" t="s">
        <v>1505</v>
      </c>
      <c r="B575" s="8" t="s">
        <v>1506</v>
      </c>
      <c r="C575" s="7" t="s">
        <v>1507</v>
      </c>
    </row>
    <row r="576">
      <c r="A576" s="2" t="s">
        <v>1508</v>
      </c>
      <c r="B576" s="2" t="s">
        <v>1509</v>
      </c>
      <c r="C576" s="2" t="s">
        <v>1510</v>
      </c>
    </row>
    <row r="577">
      <c r="A577" s="8" t="s">
        <v>1511</v>
      </c>
      <c r="B577" s="8" t="s">
        <v>1512</v>
      </c>
      <c r="C577" s="12" t="s">
        <v>1513</v>
      </c>
    </row>
    <row r="578">
      <c r="A578" s="2" t="s">
        <v>1514</v>
      </c>
      <c r="B578" s="2" t="s">
        <v>1515</v>
      </c>
      <c r="C578" s="2" t="s">
        <v>1516</v>
      </c>
    </row>
    <row r="579">
      <c r="A579" s="8" t="s">
        <v>1511</v>
      </c>
      <c r="B579" s="8" t="s">
        <v>1515</v>
      </c>
      <c r="C579" s="12" t="s">
        <v>1517</v>
      </c>
    </row>
    <row r="580">
      <c r="A580" s="2" t="s">
        <v>1518</v>
      </c>
      <c r="B580" s="17" t="s">
        <v>1519</v>
      </c>
      <c r="C580" s="2" t="s">
        <v>1520</v>
      </c>
    </row>
    <row r="581">
      <c r="A581" s="8" t="s">
        <v>1521</v>
      </c>
      <c r="B581" s="8" t="s">
        <v>1522</v>
      </c>
      <c r="C581" s="12" t="s">
        <v>1523</v>
      </c>
    </row>
    <row r="582">
      <c r="A582" s="6" t="s">
        <v>1524</v>
      </c>
      <c r="B582" s="6" t="s">
        <v>1525</v>
      </c>
      <c r="C582" s="19" t="s">
        <v>1526</v>
      </c>
    </row>
    <row r="583">
      <c r="A583" s="8" t="s">
        <v>1527</v>
      </c>
      <c r="B583" s="8" t="s">
        <v>1528</v>
      </c>
      <c r="C583" s="12" t="s">
        <v>1529</v>
      </c>
    </row>
    <row r="584">
      <c r="A584" s="2" t="s">
        <v>1530</v>
      </c>
      <c r="B584" s="2" t="s">
        <v>1531</v>
      </c>
      <c r="C584" s="2" t="s">
        <v>1532</v>
      </c>
    </row>
    <row r="585">
      <c r="A585" s="8" t="s">
        <v>1533</v>
      </c>
      <c r="B585" s="8" t="s">
        <v>1533</v>
      </c>
      <c r="C585" s="12" t="s">
        <v>1534</v>
      </c>
    </row>
    <row r="586">
      <c r="A586" s="7" t="s">
        <v>1535</v>
      </c>
      <c r="B586" s="8" t="s">
        <v>1536</v>
      </c>
      <c r="C586" s="7" t="s">
        <v>1537</v>
      </c>
    </row>
    <row r="587">
      <c r="A587" s="7" t="s">
        <v>1538</v>
      </c>
      <c r="B587" s="8" t="s">
        <v>1539</v>
      </c>
      <c r="C587" s="7" t="s">
        <v>1540</v>
      </c>
    </row>
    <row r="588">
      <c r="A588" s="7" t="s">
        <v>1541</v>
      </c>
      <c r="B588" s="8" t="s">
        <v>1542</v>
      </c>
      <c r="C588" s="7" t="s">
        <v>1543</v>
      </c>
    </row>
    <row r="589">
      <c r="A589" s="9" t="s">
        <v>1541</v>
      </c>
      <c r="B589" s="10" t="s">
        <v>1542</v>
      </c>
      <c r="C589" s="10" t="s">
        <v>1544</v>
      </c>
    </row>
    <row r="590">
      <c r="A590" s="12" t="s">
        <v>1545</v>
      </c>
      <c r="B590" s="12" t="s">
        <v>1546</v>
      </c>
      <c r="C590" s="12" t="s">
        <v>1547</v>
      </c>
    </row>
    <row r="591">
      <c r="A591" s="7" t="s">
        <v>1548</v>
      </c>
      <c r="B591" s="8" t="s">
        <v>1549</v>
      </c>
      <c r="C591" s="7" t="s">
        <v>1550</v>
      </c>
    </row>
    <row r="592">
      <c r="A592" s="2" t="s">
        <v>1551</v>
      </c>
      <c r="B592" s="2" t="s">
        <v>1552</v>
      </c>
      <c r="C592" s="2" t="s">
        <v>1553</v>
      </c>
    </row>
    <row r="593">
      <c r="A593" s="7" t="s">
        <v>1554</v>
      </c>
      <c r="B593" s="8" t="s">
        <v>1552</v>
      </c>
      <c r="C593" s="7" t="s">
        <v>1555</v>
      </c>
    </row>
    <row r="594">
      <c r="A594" s="7" t="s">
        <v>1556</v>
      </c>
      <c r="B594" s="8" t="s">
        <v>1557</v>
      </c>
      <c r="C594" s="7" t="s">
        <v>1558</v>
      </c>
    </row>
    <row r="595">
      <c r="A595" s="7" t="s">
        <v>1559</v>
      </c>
      <c r="B595" s="8" t="s">
        <v>1560</v>
      </c>
      <c r="C595" s="7" t="s">
        <v>1561</v>
      </c>
    </row>
    <row r="596">
      <c r="A596" s="8" t="s">
        <v>1562</v>
      </c>
      <c r="B596" s="8" t="s">
        <v>1563</v>
      </c>
      <c r="C596" s="12" t="s">
        <v>1564</v>
      </c>
    </row>
    <row r="597">
      <c r="A597" s="7" t="s">
        <v>1565</v>
      </c>
      <c r="B597" s="8" t="s">
        <v>1566</v>
      </c>
      <c r="C597" s="7" t="s">
        <v>1567</v>
      </c>
    </row>
    <row r="598">
      <c r="A598" s="7" t="s">
        <v>1568</v>
      </c>
      <c r="B598" s="6" t="s">
        <v>1569</v>
      </c>
      <c r="C598" s="7" t="s">
        <v>1570</v>
      </c>
    </row>
    <row r="599">
      <c r="A599" s="8" t="s">
        <v>1571</v>
      </c>
      <c r="B599" s="8" t="s">
        <v>1572</v>
      </c>
      <c r="C599" s="12" t="s">
        <v>1573</v>
      </c>
    </row>
    <row r="600">
      <c r="A600" s="7" t="s">
        <v>1574</v>
      </c>
      <c r="B600" s="8" t="s">
        <v>1575</v>
      </c>
      <c r="C600" s="7" t="s">
        <v>1576</v>
      </c>
    </row>
    <row r="601">
      <c r="A601" s="2" t="s">
        <v>1577</v>
      </c>
      <c r="B601" s="2" t="s">
        <v>1578</v>
      </c>
      <c r="C601" s="2" t="s">
        <v>1579</v>
      </c>
    </row>
    <row r="602">
      <c r="A602" s="7" t="s">
        <v>1580</v>
      </c>
      <c r="B602" s="8" t="s">
        <v>1581</v>
      </c>
      <c r="C602" s="7" t="s">
        <v>1582</v>
      </c>
    </row>
    <row r="603">
      <c r="A603" s="7" t="s">
        <v>1583</v>
      </c>
      <c r="B603" s="8" t="s">
        <v>1581</v>
      </c>
      <c r="C603" s="7" t="s">
        <v>1584</v>
      </c>
    </row>
    <row r="604">
      <c r="A604" s="2" t="s">
        <v>1585</v>
      </c>
      <c r="B604" s="17" t="s">
        <v>1586</v>
      </c>
      <c r="C604" s="2" t="s">
        <v>1587</v>
      </c>
    </row>
    <row r="605">
      <c r="A605" s="9" t="s">
        <v>1588</v>
      </c>
      <c r="B605" s="10" t="s">
        <v>1586</v>
      </c>
      <c r="C605" s="10" t="s">
        <v>1589</v>
      </c>
    </row>
    <row r="606">
      <c r="A606" s="7" t="s">
        <v>1590</v>
      </c>
      <c r="B606" s="8" t="s">
        <v>1591</v>
      </c>
      <c r="C606" s="7" t="s">
        <v>1592</v>
      </c>
    </row>
    <row r="607">
      <c r="A607" s="15" t="s">
        <v>1593</v>
      </c>
      <c r="B607" s="4" t="s">
        <v>1594</v>
      </c>
      <c r="C607" s="14" t="s">
        <v>1595</v>
      </c>
    </row>
    <row r="608">
      <c r="A608" s="2" t="s">
        <v>1596</v>
      </c>
      <c r="B608" s="2" t="s">
        <v>1597</v>
      </c>
      <c r="C608" s="2" t="s">
        <v>1598</v>
      </c>
    </row>
    <row r="609">
      <c r="A609" s="2" t="s">
        <v>1599</v>
      </c>
      <c r="B609" s="2" t="s">
        <v>1600</v>
      </c>
      <c r="C609" s="2" t="s">
        <v>1601</v>
      </c>
    </row>
    <row r="610">
      <c r="A610" s="9" t="s">
        <v>1602</v>
      </c>
      <c r="B610" s="10" t="s">
        <v>1600</v>
      </c>
      <c r="C610" s="14" t="s">
        <v>1603</v>
      </c>
    </row>
    <row r="611">
      <c r="A611" s="8" t="s">
        <v>1604</v>
      </c>
      <c r="B611" s="8" t="s">
        <v>1605</v>
      </c>
      <c r="C611" s="12" t="s">
        <v>1606</v>
      </c>
    </row>
    <row r="612">
      <c r="A612" s="7" t="s">
        <v>1607</v>
      </c>
      <c r="B612" s="8" t="str">
        <f>IFERROR(__xludf.DUMMYFUNCTION("CONCATENATE(REGEXEXTRACT(A612,""[A-Za-z]+""),"","")"),"Denise,")</f>
        <v>Denise,</v>
      </c>
      <c r="C612" s="7" t="s">
        <v>1608</v>
      </c>
    </row>
    <row r="613">
      <c r="A613" s="7" t="s">
        <v>1609</v>
      </c>
      <c r="B613" s="8" t="str">
        <f>IFERROR(__xludf.DUMMYFUNCTION("CONCATENATE(REGEXEXTRACT(A613,""[A-Za-z]+""),"","")"),"Deniz,")</f>
        <v>Deniz,</v>
      </c>
      <c r="C613" s="7" t="s">
        <v>1610</v>
      </c>
    </row>
    <row r="614">
      <c r="A614" s="2" t="s">
        <v>1611</v>
      </c>
      <c r="B614" s="2" t="s">
        <v>1612</v>
      </c>
      <c r="C614" s="2" t="s">
        <v>1613</v>
      </c>
    </row>
    <row r="615">
      <c r="A615" s="2" t="s">
        <v>1614</v>
      </c>
      <c r="B615" s="2" t="s">
        <v>1615</v>
      </c>
      <c r="C615" s="2" t="s">
        <v>1616</v>
      </c>
    </row>
    <row r="616">
      <c r="A616" s="7" t="s">
        <v>1617</v>
      </c>
      <c r="B616" s="8" t="str">
        <f>IFERROR(__xludf.DUMMYFUNCTION("CONCATENATE(REGEXEXTRACT(A616,""[A-Za-z]+""),"","")"),"Dennis,")</f>
        <v>Dennis,</v>
      </c>
      <c r="C616" s="7" t="s">
        <v>1618</v>
      </c>
    </row>
    <row r="617">
      <c r="A617" s="2" t="s">
        <v>1619</v>
      </c>
      <c r="B617" s="2" t="s">
        <v>1620</v>
      </c>
      <c r="C617" s="2" t="s">
        <v>1621</v>
      </c>
    </row>
    <row r="618">
      <c r="A618" s="2" t="s">
        <v>1622</v>
      </c>
      <c r="B618" s="2" t="s">
        <v>1620</v>
      </c>
      <c r="C618" s="2" t="s">
        <v>1623</v>
      </c>
    </row>
    <row r="619">
      <c r="A619" s="2" t="s">
        <v>1624</v>
      </c>
      <c r="B619" s="2" t="s">
        <v>1620</v>
      </c>
      <c r="C619" s="2" t="s">
        <v>1625</v>
      </c>
    </row>
    <row r="620">
      <c r="A620" s="2" t="s">
        <v>1626</v>
      </c>
      <c r="B620" s="2" t="s">
        <v>1627</v>
      </c>
      <c r="C620" s="2" t="s">
        <v>1628</v>
      </c>
    </row>
    <row r="621">
      <c r="A621" s="13" t="s">
        <v>1629</v>
      </c>
      <c r="B621" s="12" t="s">
        <v>1627</v>
      </c>
      <c r="C621" s="12" t="s">
        <v>1630</v>
      </c>
    </row>
    <row r="622">
      <c r="A622" s="7" t="s">
        <v>1631</v>
      </c>
      <c r="B622" s="8" t="str">
        <f>IFERROR(__xludf.DUMMYFUNCTION("CONCATENATE(REGEXEXTRACT(A622,""[A-Za-z]+""),"","")"),"Deron,")</f>
        <v>Deron,</v>
      </c>
      <c r="C622" s="7" t="s">
        <v>1632</v>
      </c>
    </row>
    <row r="623">
      <c r="A623" s="7" t="s">
        <v>1633</v>
      </c>
      <c r="B623" s="6" t="s">
        <v>1634</v>
      </c>
      <c r="C623" s="19" t="s">
        <v>1635</v>
      </c>
    </row>
    <row r="624">
      <c r="A624" s="7" t="s">
        <v>1636</v>
      </c>
      <c r="B624" s="8" t="str">
        <f>IFERROR(__xludf.DUMMYFUNCTION("CONCATENATE(REGEXEXTRACT(A624,""[A-Za-z]+""),"","")"),"Desyn,")</f>
        <v>Desyn,</v>
      </c>
      <c r="C624" s="7" t="s">
        <v>1637</v>
      </c>
    </row>
    <row r="625">
      <c r="A625" s="2" t="s">
        <v>1638</v>
      </c>
      <c r="B625" s="17" t="s">
        <v>1639</v>
      </c>
      <c r="C625" s="2" t="s">
        <v>1640</v>
      </c>
    </row>
    <row r="626">
      <c r="A626" s="7" t="s">
        <v>1641</v>
      </c>
      <c r="B626" s="6" t="s">
        <v>1642</v>
      </c>
      <c r="C626" s="7" t="s">
        <v>1643</v>
      </c>
    </row>
    <row r="627">
      <c r="A627" s="2" t="s">
        <v>1644</v>
      </c>
      <c r="B627" s="2" t="s">
        <v>1645</v>
      </c>
      <c r="C627" s="2" t="s">
        <v>1646</v>
      </c>
    </row>
    <row r="628">
      <c r="A628" s="3" t="s">
        <v>1647</v>
      </c>
      <c r="B628" s="4" t="s">
        <v>1648</v>
      </c>
      <c r="C628" s="18" t="s">
        <v>1649</v>
      </c>
    </row>
    <row r="629">
      <c r="A629" s="7" t="s">
        <v>1650</v>
      </c>
      <c r="B629" s="6" t="s">
        <v>1651</v>
      </c>
      <c r="C629" s="7" t="s">
        <v>1652</v>
      </c>
    </row>
    <row r="630">
      <c r="A630" s="2" t="s">
        <v>1653</v>
      </c>
      <c r="B630" s="2" t="s">
        <v>1654</v>
      </c>
      <c r="C630" s="2" t="s">
        <v>1655</v>
      </c>
    </row>
    <row r="631">
      <c r="A631" s="3" t="s">
        <v>1656</v>
      </c>
      <c r="B631" s="4" t="s">
        <v>1657</v>
      </c>
      <c r="C631" s="5" t="s">
        <v>1658</v>
      </c>
    </row>
    <row r="632">
      <c r="A632" s="3" t="s">
        <v>1659</v>
      </c>
      <c r="B632" s="4" t="s">
        <v>1657</v>
      </c>
      <c r="C632" s="5" t="s">
        <v>1660</v>
      </c>
    </row>
    <row r="633">
      <c r="A633" s="7" t="s">
        <v>1661</v>
      </c>
      <c r="B633" s="8" t="str">
        <f>IFERROR(__xludf.DUMMYFUNCTION("CONCATENATE(REGEXEXTRACT(A633,""[A-Za-z]+""),"","")"),"Diego,")</f>
        <v>Diego,</v>
      </c>
      <c r="C633" s="7" t="s">
        <v>1662</v>
      </c>
    </row>
    <row r="634">
      <c r="A634" s="7" t="s">
        <v>1663</v>
      </c>
      <c r="B634" s="8" t="str">
        <f>IFERROR(__xludf.DUMMYFUNCTION("CONCATENATE(REGEXEXTRACT(A634,""[A-Za-z]+""),"","")"),"Diego,")</f>
        <v>Diego,</v>
      </c>
      <c r="C634" s="7" t="s">
        <v>1664</v>
      </c>
    </row>
    <row r="635">
      <c r="A635" s="7" t="s">
        <v>1665</v>
      </c>
      <c r="B635" s="6" t="s">
        <v>1657</v>
      </c>
      <c r="C635" s="7" t="s">
        <v>1666</v>
      </c>
    </row>
    <row r="636">
      <c r="A636" s="2" t="s">
        <v>1667</v>
      </c>
      <c r="B636" s="2" t="s">
        <v>1668</v>
      </c>
      <c r="C636" s="2" t="s">
        <v>1669</v>
      </c>
    </row>
    <row r="637">
      <c r="A637" s="2" t="s">
        <v>1670</v>
      </c>
      <c r="B637" s="2" t="s">
        <v>1668</v>
      </c>
      <c r="C637" s="2" t="s">
        <v>1671</v>
      </c>
    </row>
    <row r="638">
      <c r="A638" s="12" t="s">
        <v>1672</v>
      </c>
      <c r="B638" s="12" t="s">
        <v>1668</v>
      </c>
      <c r="C638" s="12" t="s">
        <v>1673</v>
      </c>
    </row>
    <row r="639">
      <c r="A639" s="7" t="s">
        <v>1674</v>
      </c>
      <c r="B639" s="8" t="s">
        <v>1668</v>
      </c>
      <c r="C639" s="7" t="s">
        <v>1675</v>
      </c>
    </row>
    <row r="640">
      <c r="A640" s="7" t="s">
        <v>1676</v>
      </c>
      <c r="B640" s="8" t="str">
        <f>IFERROR(__xludf.DUMMYFUNCTION("CONCATENATE(REGEXEXTRACT(A640,""[A-Za-z]+""),"","")"),"Dieter,")</f>
        <v>Dieter,</v>
      </c>
      <c r="C640" s="7" t="s">
        <v>1677</v>
      </c>
    </row>
    <row r="641">
      <c r="A641" s="7" t="s">
        <v>1678</v>
      </c>
      <c r="B641" s="8" t="str">
        <f>IFERROR(__xludf.DUMMYFUNCTION("CONCATENATE(REGEXEXTRACT(A641,""[A-Za-z]+""),"","")"),"Dima,")</f>
        <v>Dima,</v>
      </c>
      <c r="C641" s="7" t="s">
        <v>1679</v>
      </c>
    </row>
    <row r="642">
      <c r="A642" s="7" t="s">
        <v>1680</v>
      </c>
      <c r="B642" s="8" t="str">
        <f>IFERROR(__xludf.DUMMYFUNCTION("CONCATENATE(REGEXEXTRACT(A642,""[A-Za-z]+""),"","")"),"Dimitri,")</f>
        <v>Dimitri,</v>
      </c>
      <c r="C642" s="7" t="s">
        <v>1681</v>
      </c>
    </row>
    <row r="643">
      <c r="A643" s="3" t="s">
        <v>1682</v>
      </c>
      <c r="B643" s="4" t="s">
        <v>1683</v>
      </c>
      <c r="C643" s="5" t="s">
        <v>1684</v>
      </c>
    </row>
    <row r="644">
      <c r="A644" s="8" t="s">
        <v>1685</v>
      </c>
      <c r="B644" s="8" t="s">
        <v>1686</v>
      </c>
      <c r="C644" s="12" t="s">
        <v>1687</v>
      </c>
    </row>
    <row r="645">
      <c r="A645" s="2" t="s">
        <v>1688</v>
      </c>
      <c r="B645" s="2" t="s">
        <v>1689</v>
      </c>
      <c r="C645" s="2" t="s">
        <v>1690</v>
      </c>
    </row>
    <row r="646">
      <c r="A646" s="2" t="s">
        <v>1688</v>
      </c>
      <c r="B646" s="2" t="s">
        <v>1689</v>
      </c>
      <c r="C646" s="2" t="s">
        <v>1691</v>
      </c>
    </row>
    <row r="647">
      <c r="A647" s="3" t="s">
        <v>1692</v>
      </c>
      <c r="B647" s="4" t="s">
        <v>1693</v>
      </c>
      <c r="C647" s="5" t="s">
        <v>1694</v>
      </c>
    </row>
    <row r="648">
      <c r="A648" s="12" t="s">
        <v>1695</v>
      </c>
      <c r="B648" s="12" t="s">
        <v>1696</v>
      </c>
      <c r="C648" s="12" t="s">
        <v>1697</v>
      </c>
    </row>
    <row r="649">
      <c r="A649" s="3" t="s">
        <v>1698</v>
      </c>
      <c r="B649" s="4" t="s">
        <v>1699</v>
      </c>
      <c r="C649" s="5" t="s">
        <v>1700</v>
      </c>
    </row>
    <row r="650">
      <c r="A650" s="8" t="s">
        <v>1701</v>
      </c>
      <c r="B650" s="8" t="s">
        <v>1702</v>
      </c>
      <c r="C650" s="12" t="s">
        <v>1703</v>
      </c>
    </row>
    <row r="651">
      <c r="A651" s="8" t="s">
        <v>1701</v>
      </c>
      <c r="B651" s="8" t="s">
        <v>1702</v>
      </c>
      <c r="C651" s="12" t="s">
        <v>1704</v>
      </c>
    </row>
    <row r="652">
      <c r="A652" s="2" t="s">
        <v>1705</v>
      </c>
      <c r="B652" s="17" t="s">
        <v>1706</v>
      </c>
      <c r="C652" s="2" t="s">
        <v>1707</v>
      </c>
    </row>
    <row r="653">
      <c r="A653" s="6" t="s">
        <v>1708</v>
      </c>
      <c r="B653" s="8" t="str">
        <f>IFERROR(__xludf.DUMMYFUNCTION("CONCATENATE(REGEXEXTRACT(A653,""[A-Za-z]+""),"","")"),"DJ,")</f>
        <v>DJ,</v>
      </c>
      <c r="C653" s="7" t="s">
        <v>1709</v>
      </c>
    </row>
    <row r="654">
      <c r="A654" s="7" t="s">
        <v>1710</v>
      </c>
      <c r="B654" s="8" t="str">
        <f>IFERROR(__xludf.DUMMYFUNCTION("CONCATENATE(REGEXEXTRACT(A654,""[A-Za-z]+""),"","")"),"Dj,")</f>
        <v>Dj,</v>
      </c>
      <c r="C654" s="7" t="s">
        <v>1711</v>
      </c>
    </row>
    <row r="655">
      <c r="A655" s="12" t="s">
        <v>1712</v>
      </c>
      <c r="B655" s="12" t="s">
        <v>1713</v>
      </c>
      <c r="C655" s="12" t="s">
        <v>1714</v>
      </c>
    </row>
    <row r="656">
      <c r="A656" s="8" t="s">
        <v>1715</v>
      </c>
      <c r="B656" s="8" t="s">
        <v>1716</v>
      </c>
      <c r="C656" s="12" t="s">
        <v>1717</v>
      </c>
    </row>
    <row r="657">
      <c r="A657" s="2" t="s">
        <v>1680</v>
      </c>
      <c r="B657" s="2" t="s">
        <v>1718</v>
      </c>
      <c r="C657" s="2" t="s">
        <v>1719</v>
      </c>
    </row>
    <row r="658">
      <c r="A658" s="2" t="s">
        <v>1720</v>
      </c>
      <c r="B658" s="2" t="s">
        <v>1718</v>
      </c>
      <c r="C658" s="2" t="s">
        <v>1721</v>
      </c>
    </row>
    <row r="659">
      <c r="A659" s="3" t="s">
        <v>1722</v>
      </c>
      <c r="B659" s="4" t="s">
        <v>1723</v>
      </c>
      <c r="C659" s="5" t="s">
        <v>1724</v>
      </c>
    </row>
    <row r="660">
      <c r="A660" s="2" t="s">
        <v>1725</v>
      </c>
      <c r="B660" s="2" t="s">
        <v>1726</v>
      </c>
      <c r="C660" s="2" t="s">
        <v>1727</v>
      </c>
    </row>
    <row r="661">
      <c r="A661" s="7" t="s">
        <v>1728</v>
      </c>
      <c r="B661" s="8" t="str">
        <f>IFERROR(__xludf.DUMMYFUNCTION("CONCATENATE(REGEXEXTRACT(A661,""[A-Za-z]+""),"","")"),"DNB,")</f>
        <v>DNB,</v>
      </c>
      <c r="C661" s="7" t="s">
        <v>1729</v>
      </c>
    </row>
    <row r="662">
      <c r="A662" s="2" t="s">
        <v>1730</v>
      </c>
      <c r="B662" s="2" t="s">
        <v>1731</v>
      </c>
      <c r="C662" s="2" t="s">
        <v>1732</v>
      </c>
    </row>
    <row r="663">
      <c r="A663" s="2" t="s">
        <v>1733</v>
      </c>
      <c r="B663" s="2" t="s">
        <v>1734</v>
      </c>
      <c r="C663" s="2" t="s">
        <v>1735</v>
      </c>
    </row>
    <row r="664">
      <c r="A664" s="7" t="s">
        <v>1736</v>
      </c>
      <c r="B664" s="8" t="str">
        <f>IFERROR(__xludf.DUMMYFUNCTION("CONCATENATE(REGEXEXTRACT(A664,""[A-Za-z]+""),"","")"),"DOMA,")</f>
        <v>DOMA,</v>
      </c>
      <c r="C664" s="7" t="s">
        <v>1737</v>
      </c>
    </row>
    <row r="665">
      <c r="A665" s="8" t="s">
        <v>1738</v>
      </c>
      <c r="B665" s="8" t="s">
        <v>1739</v>
      </c>
      <c r="C665" s="12" t="s">
        <v>1740</v>
      </c>
    </row>
    <row r="666">
      <c r="A666" s="2" t="s">
        <v>1741</v>
      </c>
      <c r="B666" s="2" t="s">
        <v>1742</v>
      </c>
      <c r="C666" s="2" t="s">
        <v>1743</v>
      </c>
    </row>
    <row r="667">
      <c r="A667" s="2" t="s">
        <v>1744</v>
      </c>
      <c r="B667" s="2" t="s">
        <v>1745</v>
      </c>
      <c r="C667" s="2" t="s">
        <v>1746</v>
      </c>
    </row>
    <row r="668">
      <c r="A668" s="9" t="s">
        <v>1747</v>
      </c>
      <c r="B668" s="10" t="s">
        <v>1748</v>
      </c>
      <c r="C668" s="14" t="s">
        <v>1749</v>
      </c>
    </row>
    <row r="669">
      <c r="A669" s="2" t="s">
        <v>1750</v>
      </c>
      <c r="B669" s="2" t="s">
        <v>1751</v>
      </c>
      <c r="C669" s="2" t="s">
        <v>1752</v>
      </c>
    </row>
    <row r="670">
      <c r="A670" s="7" t="s">
        <v>1753</v>
      </c>
      <c r="B670" s="8" t="str">
        <f>IFERROR(__xludf.DUMMYFUNCTION("CONCATENATE(REGEXEXTRACT(A670,""[A-Za-z]+""),"","")"),"Doozie,")</f>
        <v>Doozie,</v>
      </c>
      <c r="C670" s="7" t="s">
        <v>1754</v>
      </c>
    </row>
    <row r="671">
      <c r="A671" s="2" t="s">
        <v>1755</v>
      </c>
      <c r="B671" s="2" t="s">
        <v>1756</v>
      </c>
      <c r="C671" s="2" t="s">
        <v>1757</v>
      </c>
    </row>
    <row r="672">
      <c r="A672" s="2" t="s">
        <v>1758</v>
      </c>
      <c r="B672" s="2" t="s">
        <v>1759</v>
      </c>
      <c r="C672" s="2" t="s">
        <v>1760</v>
      </c>
    </row>
    <row r="673">
      <c r="A673" s="2" t="s">
        <v>1758</v>
      </c>
      <c r="B673" s="2" t="s">
        <v>1759</v>
      </c>
      <c r="C673" s="2" t="s">
        <v>1761</v>
      </c>
    </row>
    <row r="674">
      <c r="A674" s="2" t="s">
        <v>1762</v>
      </c>
      <c r="B674" s="2" t="s">
        <v>1763</v>
      </c>
      <c r="C674" s="2" t="s">
        <v>1764</v>
      </c>
    </row>
    <row r="675">
      <c r="A675" s="7" t="s">
        <v>1765</v>
      </c>
      <c r="B675" s="8" t="str">
        <f>IFERROR(__xludf.DUMMYFUNCTION("CONCATENATE(REGEXEXTRACT(A675,""[A-Za-z]+""),"","")"),"Douglas,")</f>
        <v>Douglas,</v>
      </c>
      <c r="C675" s="7" t="s">
        <v>1766</v>
      </c>
    </row>
    <row r="676">
      <c r="A676" s="12" t="s">
        <v>1767</v>
      </c>
      <c r="B676" s="12" t="s">
        <v>1768</v>
      </c>
      <c r="C676" s="12" t="s">
        <v>1769</v>
      </c>
    </row>
    <row r="677">
      <c r="A677" s="2" t="s">
        <v>1770</v>
      </c>
      <c r="B677" s="17" t="s">
        <v>1771</v>
      </c>
      <c r="C677" s="2" t="s">
        <v>1772</v>
      </c>
    </row>
    <row r="678">
      <c r="A678" s="7" t="s">
        <v>1773</v>
      </c>
      <c r="B678" s="8" t="str">
        <f>IFERROR(__xludf.DUMMYFUNCTION("CONCATENATE(REGEXEXTRACT(A678,""[A-Za-z]+""),"","")"),"Dragonfly,")</f>
        <v>Dragonfly,</v>
      </c>
      <c r="C678" s="7" t="s">
        <v>1774</v>
      </c>
    </row>
    <row r="679">
      <c r="A679" s="2" t="s">
        <v>1775</v>
      </c>
      <c r="B679" s="2" t="s">
        <v>1776</v>
      </c>
      <c r="C679" s="2" t="s">
        <v>1777</v>
      </c>
    </row>
    <row r="680">
      <c r="A680" s="12" t="s">
        <v>1778</v>
      </c>
      <c r="B680" s="12" t="s">
        <v>1776</v>
      </c>
      <c r="C680" s="12" t="s">
        <v>1779</v>
      </c>
    </row>
    <row r="681">
      <c r="A681" s="2" t="s">
        <v>1780</v>
      </c>
      <c r="B681" s="2" t="s">
        <v>1781</v>
      </c>
      <c r="C681" s="2" t="s">
        <v>1782</v>
      </c>
    </row>
    <row r="682">
      <c r="A682" s="2" t="s">
        <v>1783</v>
      </c>
      <c r="B682" s="17" t="s">
        <v>1784</v>
      </c>
      <c r="C682" s="2" t="s">
        <v>1785</v>
      </c>
    </row>
    <row r="683">
      <c r="A683" s="7" t="s">
        <v>1786</v>
      </c>
      <c r="B683" s="8" t="str">
        <f>IFERROR(__xludf.DUMMYFUNCTION("CONCATENATE(REGEXEXTRACT(A683,""[A-Za-z]+""),"","")"),"Drew,")</f>
        <v>Drew,</v>
      </c>
      <c r="C683" s="7" t="s">
        <v>1787</v>
      </c>
    </row>
    <row r="684">
      <c r="A684" s="2" t="s">
        <v>1788</v>
      </c>
      <c r="B684" s="2" t="s">
        <v>1789</v>
      </c>
      <c r="C684" s="2" t="s">
        <v>1790</v>
      </c>
    </row>
    <row r="685">
      <c r="A685" s="12" t="s">
        <v>1791</v>
      </c>
      <c r="B685" s="12" t="s">
        <v>1792</v>
      </c>
      <c r="C685" s="12" t="s">
        <v>1793</v>
      </c>
    </row>
    <row r="686">
      <c r="A686" s="7" t="s">
        <v>1794</v>
      </c>
      <c r="B686" s="8" t="str">
        <f>IFERROR(__xludf.DUMMYFUNCTION("CONCATENATE(REGEXEXTRACT(A686,""[A-Za-z]+""),"","")"),"Dude,")</f>
        <v>Dude,</v>
      </c>
      <c r="C686" s="7" t="s">
        <v>1795</v>
      </c>
    </row>
    <row r="687">
      <c r="A687" s="2" t="s">
        <v>1796</v>
      </c>
      <c r="B687" s="8" t="str">
        <f>IFERROR(__xludf.DUMMYFUNCTION("CONCATENATE(REGEXEXTRACT(A687,""[A-Za-z]+""),"","")"),"Dudley,")</f>
        <v>Dudley,</v>
      </c>
      <c r="C687" s="2" t="s">
        <v>1797</v>
      </c>
    </row>
    <row r="688">
      <c r="A688" s="7" t="s">
        <v>1798</v>
      </c>
      <c r="B688" s="8" t="str">
        <f>IFERROR(__xludf.DUMMYFUNCTION("CONCATENATE(REGEXEXTRACT(A688,""[A-Za-z]+""),"","")"),"Duncan,")</f>
        <v>Duncan,</v>
      </c>
      <c r="C688" s="7" t="s">
        <v>1799</v>
      </c>
    </row>
    <row r="689">
      <c r="A689" s="7" t="s">
        <v>1800</v>
      </c>
      <c r="B689" s="8" t="str">
        <f>IFERROR(__xludf.DUMMYFUNCTION("CONCATENATE(REGEXEXTRACT(A689,""[A-Za-z]+""),"","")"),"Duncan,")</f>
        <v>Duncan,</v>
      </c>
      <c r="C689" s="7" t="s">
        <v>1801</v>
      </c>
    </row>
    <row r="690">
      <c r="A690" s="7" t="s">
        <v>1802</v>
      </c>
      <c r="B690" s="6" t="s">
        <v>1803</v>
      </c>
      <c r="C690" s="7" t="s">
        <v>1804</v>
      </c>
    </row>
    <row r="691">
      <c r="A691" s="2" t="s">
        <v>1805</v>
      </c>
      <c r="B691" s="2" t="s">
        <v>1806</v>
      </c>
      <c r="C691" s="2" t="s">
        <v>1807</v>
      </c>
    </row>
    <row r="692">
      <c r="A692" s="7" t="s">
        <v>1808</v>
      </c>
      <c r="B692" s="8" t="str">
        <f>IFERROR(__xludf.DUMMYFUNCTION("CONCATENATE(REGEXEXTRACT(A692,""[A-Za-z]+""),"","")"),"Dusty,")</f>
        <v>Dusty,</v>
      </c>
      <c r="C692" s="7" t="s">
        <v>1809</v>
      </c>
    </row>
    <row r="693">
      <c r="A693" s="8" t="s">
        <v>1810</v>
      </c>
      <c r="B693" s="8" t="s">
        <v>1811</v>
      </c>
      <c r="C693" s="12" t="s">
        <v>1812</v>
      </c>
    </row>
    <row r="694">
      <c r="A694" s="2" t="s">
        <v>1813</v>
      </c>
      <c r="B694" s="2" t="s">
        <v>1814</v>
      </c>
      <c r="C694" s="2" t="s">
        <v>1815</v>
      </c>
    </row>
    <row r="695">
      <c r="A695" s="7" t="s">
        <v>1816</v>
      </c>
      <c r="B695" s="8" t="str">
        <f>IFERROR(__xludf.DUMMYFUNCTION("CONCATENATE(REGEXEXTRACT(A695,""[A-Za-z]+""),"","")"),"DYZEN,")</f>
        <v>DYZEN,</v>
      </c>
      <c r="C695" s="7" t="s">
        <v>1817</v>
      </c>
    </row>
    <row r="696">
      <c r="A696" s="2" t="s">
        <v>1818</v>
      </c>
      <c r="B696" s="2" t="s">
        <v>1819</v>
      </c>
      <c r="C696" s="2" t="s">
        <v>1820</v>
      </c>
    </row>
    <row r="697">
      <c r="A697" s="7" t="s">
        <v>1821</v>
      </c>
      <c r="B697" s="8" t="str">
        <f>IFERROR(__xludf.DUMMYFUNCTION("CONCATENATE(REGEXEXTRACT(A697,""[A-Za-z]+""),"","")"),"Easttown,")</f>
        <v>Easttown,</v>
      </c>
      <c r="C697" s="7" t="s">
        <v>1822</v>
      </c>
    </row>
    <row r="698">
      <c r="A698" s="7" t="s">
        <v>1823</v>
      </c>
      <c r="B698" s="8" t="str">
        <f>IFERROR(__xludf.DUMMYFUNCTION("CONCATENATE(REGEXEXTRACT(A698,""[A-Za-z]+""),"","")"),"Echonomist,")</f>
        <v>Echonomist,</v>
      </c>
      <c r="C698" s="7" t="s">
        <v>1824</v>
      </c>
    </row>
    <row r="699">
      <c r="A699" s="9" t="s">
        <v>1825</v>
      </c>
      <c r="B699" s="10" t="s">
        <v>1826</v>
      </c>
      <c r="C699" s="10" t="s">
        <v>1827</v>
      </c>
    </row>
    <row r="700">
      <c r="A700" s="7" t="s">
        <v>1828</v>
      </c>
      <c r="B700" s="8" t="str">
        <f>IFERROR(__xludf.DUMMYFUNCTION("CONCATENATE(REGEXEXTRACT(A700,""[A-Za-z]+""),"","")"),"Eddie,")</f>
        <v>Eddie,</v>
      </c>
      <c r="C700" s="7" t="s">
        <v>1829</v>
      </c>
    </row>
    <row r="701">
      <c r="A701" s="2" t="s">
        <v>1830</v>
      </c>
      <c r="B701" s="2" t="s">
        <v>1831</v>
      </c>
      <c r="C701" s="2" t="s">
        <v>1832</v>
      </c>
    </row>
    <row r="702">
      <c r="A702" s="8" t="s">
        <v>1833</v>
      </c>
      <c r="B702" s="8" t="s">
        <v>1834</v>
      </c>
      <c r="C702" s="12" t="s">
        <v>1835</v>
      </c>
    </row>
    <row r="703">
      <c r="A703" s="8" t="s">
        <v>1836</v>
      </c>
      <c r="B703" s="8" t="s">
        <v>1834</v>
      </c>
      <c r="C703" s="12" t="s">
        <v>1837</v>
      </c>
    </row>
    <row r="704">
      <c r="A704" s="2" t="s">
        <v>1838</v>
      </c>
      <c r="B704" s="2" t="s">
        <v>1839</v>
      </c>
      <c r="C704" s="2" t="s">
        <v>1840</v>
      </c>
    </row>
    <row r="705">
      <c r="A705" s="2" t="s">
        <v>1833</v>
      </c>
      <c r="B705" s="2" t="s">
        <v>1839</v>
      </c>
      <c r="C705" s="2" t="s">
        <v>1841</v>
      </c>
    </row>
    <row r="706">
      <c r="A706" s="2" t="s">
        <v>1842</v>
      </c>
      <c r="B706" s="2" t="s">
        <v>1839</v>
      </c>
      <c r="C706" s="2" t="s">
        <v>1843</v>
      </c>
    </row>
    <row r="707">
      <c r="A707" s="6" t="s">
        <v>1844</v>
      </c>
      <c r="B707" s="8" t="s">
        <v>1845</v>
      </c>
      <c r="C707" s="7" t="s">
        <v>1846</v>
      </c>
    </row>
    <row r="708">
      <c r="A708" s="2" t="s">
        <v>1847</v>
      </c>
      <c r="B708" s="2" t="s">
        <v>1848</v>
      </c>
      <c r="C708" s="2" t="s">
        <v>1849</v>
      </c>
    </row>
    <row r="709">
      <c r="A709" s="8" t="s">
        <v>1850</v>
      </c>
      <c r="B709" s="8" t="s">
        <v>1851</v>
      </c>
      <c r="C709" s="12" t="s">
        <v>1852</v>
      </c>
    </row>
    <row r="710">
      <c r="A710" s="7" t="s">
        <v>1853</v>
      </c>
      <c r="B710" s="8" t="str">
        <f>IFERROR(__xludf.DUMMYFUNCTION("CONCATENATE(REGEXEXTRACT(A710,""[A-Za-z]+""),"","")"),"EdOne,")</f>
        <v>EdOne,</v>
      </c>
      <c r="C710" s="7" t="s">
        <v>1854</v>
      </c>
    </row>
    <row r="711">
      <c r="A711" s="7" t="s">
        <v>1855</v>
      </c>
      <c r="B711" s="8" t="str">
        <f>IFERROR(__xludf.DUMMYFUNCTION("CONCATENATE(REGEXEXTRACT(A711,""[A-Za-z]+""),"","")"),"Edson,")</f>
        <v>Edson,</v>
      </c>
      <c r="C711" s="7" t="s">
        <v>1856</v>
      </c>
    </row>
    <row r="712">
      <c r="A712" s="2" t="s">
        <v>1857</v>
      </c>
      <c r="B712" s="2" t="s">
        <v>1858</v>
      </c>
      <c r="C712" s="2" t="s">
        <v>1859</v>
      </c>
    </row>
    <row r="713">
      <c r="A713" s="7" t="s">
        <v>1860</v>
      </c>
      <c r="B713" s="8" t="s">
        <v>1858</v>
      </c>
      <c r="C713" s="7" t="s">
        <v>1861</v>
      </c>
    </row>
    <row r="714">
      <c r="A714" s="7" t="s">
        <v>1862</v>
      </c>
      <c r="B714" s="8" t="str">
        <f>IFERROR(__xludf.DUMMYFUNCTION("CONCATENATE(REGEXEXTRACT(A714,""[A-Za-z]+""),"","")"),"Eduardo,")</f>
        <v>Eduardo,</v>
      </c>
      <c r="C714" s="7" t="s">
        <v>1863</v>
      </c>
    </row>
    <row r="715">
      <c r="A715" s="7" t="s">
        <v>1864</v>
      </c>
      <c r="B715" s="8" t="str">
        <f>IFERROR(__xludf.DUMMYFUNCTION("CONCATENATE(REGEXEXTRACT(A715,""[A-Za-z]+""),"","")"),"Edwin,")</f>
        <v>Edwin,</v>
      </c>
      <c r="C715" s="7" t="s">
        <v>1865</v>
      </c>
    </row>
    <row r="716">
      <c r="A716" s="8" t="s">
        <v>1866</v>
      </c>
      <c r="B716" s="8" t="s">
        <v>1867</v>
      </c>
      <c r="C716" s="12" t="s">
        <v>1868</v>
      </c>
    </row>
    <row r="717">
      <c r="A717" s="7" t="s">
        <v>1864</v>
      </c>
      <c r="B717" s="8" t="str">
        <f>IFERROR(__xludf.DUMMYFUNCTION("CONCATENATE(REGEXEXTRACT(A717,""[A-Za-z]+""),"","")"),"Edwin,")</f>
        <v>Edwin,</v>
      </c>
      <c r="C717" s="7" t="s">
        <v>1869</v>
      </c>
    </row>
    <row r="718">
      <c r="A718" s="7" t="s">
        <v>1870</v>
      </c>
      <c r="B718" s="8" t="str">
        <f>IFERROR(__xludf.DUMMYFUNCTION("CONCATENATE(REGEXEXTRACT(A718,""[A-Za-z]+""),"","")"),"Eelke,")</f>
        <v>Eelke,</v>
      </c>
      <c r="C718" s="7" t="s">
        <v>1871</v>
      </c>
    </row>
    <row r="719">
      <c r="A719" s="2" t="s">
        <v>1872</v>
      </c>
      <c r="B719" s="2" t="s">
        <v>1873</v>
      </c>
      <c r="C719" s="2" t="s">
        <v>1874</v>
      </c>
    </row>
    <row r="720">
      <c r="A720" s="3" t="s">
        <v>1875</v>
      </c>
      <c r="B720" s="4" t="s">
        <v>1876</v>
      </c>
      <c r="C720" s="5" t="s">
        <v>1877</v>
      </c>
    </row>
    <row r="721">
      <c r="A721" s="2" t="s">
        <v>1878</v>
      </c>
      <c r="B721" s="2" t="s">
        <v>1879</v>
      </c>
      <c r="C721" s="2" t="s">
        <v>1880</v>
      </c>
    </row>
    <row r="722">
      <c r="A722" s="7" t="s">
        <v>1881</v>
      </c>
      <c r="B722" s="6" t="s">
        <v>1882</v>
      </c>
      <c r="C722" s="19" t="s">
        <v>1883</v>
      </c>
    </row>
    <row r="723">
      <c r="A723" s="7" t="s">
        <v>1884</v>
      </c>
      <c r="B723" s="8" t="str">
        <f>IFERROR(__xludf.DUMMYFUNCTION("CONCATENATE(REGEXEXTRACT(A723,""[A-Za-z]+""),"","")"),"El,")</f>
        <v>El,</v>
      </c>
      <c r="C723" s="7" t="s">
        <v>1885</v>
      </c>
    </row>
    <row r="724">
      <c r="A724" s="2" t="s">
        <v>1886</v>
      </c>
      <c r="B724" s="2" t="s">
        <v>1887</v>
      </c>
      <c r="C724" s="2" t="s">
        <v>1888</v>
      </c>
    </row>
    <row r="725">
      <c r="A725" s="7" t="s">
        <v>1889</v>
      </c>
      <c r="B725" s="8" t="str">
        <f>IFERROR(__xludf.DUMMYFUNCTION("CONCATENATE(REGEXEXTRACT(A725,""[A-Za-z]+""),"","")"),"Elena,")</f>
        <v>Elena,</v>
      </c>
      <c r="C725" s="7" t="s">
        <v>1890</v>
      </c>
    </row>
    <row r="726">
      <c r="A726" s="7" t="s">
        <v>1818</v>
      </c>
      <c r="B726" s="8" t="str">
        <f>IFERROR(__xludf.DUMMYFUNCTION("CONCATENATE(REGEXEXTRACT(A726,""[A-Za-z]+""),"","")"),"Eli,")</f>
        <v>Eli,</v>
      </c>
      <c r="C726" s="7" t="s">
        <v>1891</v>
      </c>
    </row>
    <row r="727">
      <c r="A727" s="7" t="s">
        <v>1892</v>
      </c>
      <c r="B727" s="8" t="str">
        <f>IFERROR(__xludf.DUMMYFUNCTION("CONCATENATE(REGEXEXTRACT(A727,""[A-Za-z]+""),"","")"),"Eli,")</f>
        <v>Eli,</v>
      </c>
      <c r="C727" s="7" t="s">
        <v>1893</v>
      </c>
    </row>
    <row r="728">
      <c r="A728" s="2" t="s">
        <v>1894</v>
      </c>
      <c r="B728" s="2" t="s">
        <v>1895</v>
      </c>
      <c r="C728" s="2" t="s">
        <v>1896</v>
      </c>
    </row>
    <row r="729">
      <c r="A729" s="2" t="s">
        <v>1897</v>
      </c>
      <c r="B729" s="2" t="s">
        <v>1895</v>
      </c>
      <c r="C729" s="2" t="s">
        <v>1898</v>
      </c>
    </row>
    <row r="730">
      <c r="A730" s="2" t="s">
        <v>1897</v>
      </c>
      <c r="B730" s="2" t="s">
        <v>1895</v>
      </c>
      <c r="C730" s="2" t="s">
        <v>1899</v>
      </c>
    </row>
    <row r="731">
      <c r="A731" s="2" t="s">
        <v>1900</v>
      </c>
      <c r="B731" s="2" t="s">
        <v>1901</v>
      </c>
      <c r="C731" s="2" t="s">
        <v>1902</v>
      </c>
    </row>
    <row r="732">
      <c r="A732" s="12" t="s">
        <v>1903</v>
      </c>
      <c r="B732" s="12" t="s">
        <v>1901</v>
      </c>
      <c r="C732" s="12" t="s">
        <v>1904</v>
      </c>
    </row>
    <row r="733">
      <c r="A733" s="12" t="s">
        <v>1903</v>
      </c>
      <c r="B733" s="12" t="s">
        <v>1901</v>
      </c>
      <c r="C733" s="12" t="s">
        <v>1905</v>
      </c>
    </row>
    <row r="734">
      <c r="A734" s="2" t="s">
        <v>1906</v>
      </c>
      <c r="B734" s="17" t="s">
        <v>1907</v>
      </c>
      <c r="C734" s="2" t="s">
        <v>1908</v>
      </c>
    </row>
    <row r="735">
      <c r="A735" s="8" t="s">
        <v>1909</v>
      </c>
      <c r="B735" s="8" t="s">
        <v>1907</v>
      </c>
      <c r="C735" s="12" t="s">
        <v>1910</v>
      </c>
    </row>
    <row r="736">
      <c r="A736" s="7" t="s">
        <v>1911</v>
      </c>
      <c r="B736" s="8" t="str">
        <f>IFERROR(__xludf.DUMMYFUNCTION("CONCATENATE(REGEXEXTRACT(A736,""[A-Za-z]+""),"","")"),"Elif,")</f>
        <v>Elif,</v>
      </c>
      <c r="C736" s="7" t="s">
        <v>1912</v>
      </c>
    </row>
    <row r="737">
      <c r="A737" s="3" t="s">
        <v>1913</v>
      </c>
      <c r="B737" s="4" t="s">
        <v>1914</v>
      </c>
      <c r="C737" s="5" t="s">
        <v>1915</v>
      </c>
    </row>
    <row r="738">
      <c r="A738" s="2" t="s">
        <v>1916</v>
      </c>
      <c r="B738" s="2" t="s">
        <v>1917</v>
      </c>
      <c r="C738" s="2" t="s">
        <v>1918</v>
      </c>
    </row>
    <row r="739">
      <c r="A739" s="12" t="s">
        <v>1919</v>
      </c>
      <c r="B739" s="12" t="s">
        <v>1920</v>
      </c>
      <c r="C739" s="12" t="s">
        <v>1921</v>
      </c>
    </row>
    <row r="740">
      <c r="A740" s="2" t="s">
        <v>1922</v>
      </c>
      <c r="B740" s="2" t="s">
        <v>1923</v>
      </c>
      <c r="C740" s="2" t="s">
        <v>1924</v>
      </c>
    </row>
    <row r="741">
      <c r="A741" s="7" t="s">
        <v>1925</v>
      </c>
      <c r="B741" s="6" t="s">
        <v>1926</v>
      </c>
      <c r="C741" s="7" t="s">
        <v>1927</v>
      </c>
    </row>
    <row r="742">
      <c r="A742" s="3" t="s">
        <v>1928</v>
      </c>
      <c r="B742" s="4" t="s">
        <v>1929</v>
      </c>
      <c r="C742" s="5" t="s">
        <v>1930</v>
      </c>
    </row>
    <row r="743">
      <c r="A743" s="2" t="s">
        <v>1931</v>
      </c>
      <c r="B743" s="2" t="s">
        <v>1932</v>
      </c>
      <c r="C743" s="2" t="s">
        <v>1933</v>
      </c>
    </row>
    <row r="744">
      <c r="A744" s="2" t="s">
        <v>1934</v>
      </c>
      <c r="B744" s="2" t="s">
        <v>1935</v>
      </c>
      <c r="C744" s="2" t="s">
        <v>1936</v>
      </c>
    </row>
    <row r="745">
      <c r="A745" s="8" t="s">
        <v>1937</v>
      </c>
      <c r="B745" s="8" t="s">
        <v>1938</v>
      </c>
      <c r="C745" s="12" t="s">
        <v>1939</v>
      </c>
    </row>
    <row r="746">
      <c r="A746" s="7" t="s">
        <v>1940</v>
      </c>
      <c r="B746" s="8" t="str">
        <f>IFERROR(__xludf.DUMMYFUNCTION("CONCATENATE(REGEXEXTRACT(A746,""[A-Za-z]+""),"","")"),"Elliot,")</f>
        <v>Elliot,</v>
      </c>
      <c r="C746" s="7" t="s">
        <v>1941</v>
      </c>
    </row>
    <row r="747">
      <c r="A747" s="7" t="s">
        <v>1942</v>
      </c>
      <c r="B747" s="8" t="str">
        <f>IFERROR(__xludf.DUMMYFUNCTION("CONCATENATE(REGEXEXTRACT(A747,""[A-Za-z]+""),"","")"),"Elliot,")</f>
        <v>Elliot,</v>
      </c>
      <c r="C747" s="7" t="s">
        <v>1943</v>
      </c>
    </row>
    <row r="748">
      <c r="A748" s="2" t="s">
        <v>1944</v>
      </c>
      <c r="B748" s="2" t="s">
        <v>1945</v>
      </c>
      <c r="C748" s="2" t="s">
        <v>1946</v>
      </c>
    </row>
    <row r="749">
      <c r="A749" s="2" t="s">
        <v>1947</v>
      </c>
      <c r="B749" s="2" t="s">
        <v>1945</v>
      </c>
      <c r="C749" s="2" t="s">
        <v>1948</v>
      </c>
    </row>
    <row r="750">
      <c r="A750" s="7" t="s">
        <v>1949</v>
      </c>
      <c r="B750" s="8" t="str">
        <f>IFERROR(__xludf.DUMMYFUNCTION("CONCATENATE(REGEXEXTRACT(A750,""[A-Za-z]+""),"","")"),"Ellroy,")</f>
        <v>Ellroy,</v>
      </c>
      <c r="C750" s="7" t="s">
        <v>1950</v>
      </c>
    </row>
    <row r="751">
      <c r="A751" s="7" t="s">
        <v>1951</v>
      </c>
      <c r="B751" s="8" t="s">
        <v>1952</v>
      </c>
      <c r="C751" s="7" t="s">
        <v>1953</v>
      </c>
    </row>
    <row r="752">
      <c r="A752" s="9" t="s">
        <v>1954</v>
      </c>
      <c r="B752" s="10" t="s">
        <v>1955</v>
      </c>
      <c r="C752" s="14" t="s">
        <v>1956</v>
      </c>
    </row>
    <row r="753">
      <c r="A753" s="2" t="s">
        <v>1957</v>
      </c>
      <c r="B753" s="2" t="s">
        <v>1958</v>
      </c>
      <c r="C753" s="2" t="s">
        <v>1959</v>
      </c>
    </row>
    <row r="754">
      <c r="A754" s="3" t="s">
        <v>1960</v>
      </c>
      <c r="B754" s="4" t="s">
        <v>1961</v>
      </c>
      <c r="C754" s="5" t="s">
        <v>1962</v>
      </c>
    </row>
    <row r="755">
      <c r="A755" s="7" t="s">
        <v>1963</v>
      </c>
      <c r="B755" s="8" t="str">
        <f>IFERROR(__xludf.DUMMYFUNCTION("CONCATENATE(REGEXEXTRACT(A755,""[A-Za-z]+""),"","")"),"Emanuel,")</f>
        <v>Emanuel,</v>
      </c>
      <c r="C755" s="7" t="s">
        <v>1964</v>
      </c>
    </row>
    <row r="756">
      <c r="A756" s="2" t="s">
        <v>1963</v>
      </c>
      <c r="B756" s="2" t="s">
        <v>1965</v>
      </c>
      <c r="C756" s="2" t="s">
        <v>1966</v>
      </c>
    </row>
    <row r="757">
      <c r="A757" s="8" t="s">
        <v>1967</v>
      </c>
      <c r="B757" s="8" t="s">
        <v>1968</v>
      </c>
      <c r="C757" s="12" t="s">
        <v>1969</v>
      </c>
    </row>
    <row r="758">
      <c r="A758" s="7" t="s">
        <v>1970</v>
      </c>
      <c r="B758" s="8" t="str">
        <f>IFERROR(__xludf.DUMMYFUNCTION("CONCATENATE(REGEXEXTRACT(A758,""[A-Za-z]+""),"","")"),"Emerson,")</f>
        <v>Emerson,</v>
      </c>
      <c r="C758" s="7" t="s">
        <v>1971</v>
      </c>
    </row>
    <row r="759">
      <c r="A759" s="7" t="s">
        <v>1972</v>
      </c>
      <c r="B759" s="8" t="str">
        <f>IFERROR(__xludf.DUMMYFUNCTION("CONCATENATE(REGEXEXTRACT(A759,""[A-Za-z]+""),"","")"),"Emi,")</f>
        <v>Emi,</v>
      </c>
      <c r="C759" s="7" t="s">
        <v>1973</v>
      </c>
    </row>
    <row r="760">
      <c r="A760" s="12" t="s">
        <v>1974</v>
      </c>
      <c r="B760" s="12" t="s">
        <v>1975</v>
      </c>
      <c r="C760" s="12" t="s">
        <v>1976</v>
      </c>
    </row>
    <row r="761">
      <c r="A761" s="2" t="s">
        <v>1977</v>
      </c>
      <c r="B761" s="2" t="s">
        <v>1978</v>
      </c>
      <c r="C761" s="2" t="s">
        <v>1979</v>
      </c>
    </row>
    <row r="762">
      <c r="A762" s="7" t="s">
        <v>1980</v>
      </c>
      <c r="B762" s="8" t="s">
        <v>1981</v>
      </c>
      <c r="C762" s="7" t="s">
        <v>1982</v>
      </c>
    </row>
    <row r="763">
      <c r="A763" s="2" t="s">
        <v>1983</v>
      </c>
      <c r="B763" s="2" t="s">
        <v>1984</v>
      </c>
      <c r="C763" s="2" t="s">
        <v>1985</v>
      </c>
    </row>
    <row r="764">
      <c r="A764" s="8" t="s">
        <v>1986</v>
      </c>
      <c r="B764" s="8" t="s">
        <v>1987</v>
      </c>
      <c r="C764" s="12" t="s">
        <v>1988</v>
      </c>
    </row>
    <row r="765">
      <c r="A765" s="2" t="s">
        <v>1989</v>
      </c>
      <c r="B765" s="2" t="s">
        <v>1990</v>
      </c>
      <c r="C765" s="2" t="s">
        <v>1991</v>
      </c>
    </row>
    <row r="766">
      <c r="A766" s="2" t="s">
        <v>1992</v>
      </c>
      <c r="B766" s="2" t="s">
        <v>1990</v>
      </c>
      <c r="C766" s="2" t="s">
        <v>1993</v>
      </c>
    </row>
    <row r="767">
      <c r="A767" s="6" t="s">
        <v>1994</v>
      </c>
      <c r="B767" s="6" t="s">
        <v>1995</v>
      </c>
      <c r="C767" s="7" t="s">
        <v>1996</v>
      </c>
    </row>
    <row r="768">
      <c r="A768" s="7" t="s">
        <v>1997</v>
      </c>
      <c r="B768" s="8" t="str">
        <f>IFERROR(__xludf.DUMMYFUNCTION("CONCATENATE(REGEXEXTRACT(A768,""[A-Za-z]+""),"","")"),"Enrico,")</f>
        <v>Enrico,</v>
      </c>
      <c r="C768" s="7" t="s">
        <v>1998</v>
      </c>
    </row>
    <row r="769">
      <c r="A769" s="2" t="s">
        <v>1999</v>
      </c>
      <c r="B769" s="2" t="s">
        <v>2000</v>
      </c>
      <c r="C769" s="2" t="s">
        <v>2001</v>
      </c>
    </row>
    <row r="770">
      <c r="A770" s="2" t="s">
        <v>2002</v>
      </c>
      <c r="B770" s="17" t="s">
        <v>2003</v>
      </c>
      <c r="C770" s="2" t="s">
        <v>2004</v>
      </c>
    </row>
    <row r="771">
      <c r="A771" s="7" t="s">
        <v>2005</v>
      </c>
      <c r="B771" s="8" t="s">
        <v>2006</v>
      </c>
      <c r="C771" s="7" t="s">
        <v>2007</v>
      </c>
    </row>
    <row r="772">
      <c r="A772" s="7" t="s">
        <v>2008</v>
      </c>
      <c r="B772" s="8" t="str">
        <f>IFERROR(__xludf.DUMMYFUNCTION("CONCATENATE(REGEXEXTRACT(A772,""[A-Za-z]+""),"","")"),"Eric,")</f>
        <v>Eric,</v>
      </c>
      <c r="C772" s="7" t="s">
        <v>2009</v>
      </c>
    </row>
    <row r="773">
      <c r="A773" s="7" t="s">
        <v>2010</v>
      </c>
      <c r="B773" s="8" t="str">
        <f>IFERROR(__xludf.DUMMYFUNCTION("CONCATENATE(REGEXEXTRACT(A773,""[A-Za-z]+""),"","")"),"Eric,")</f>
        <v>Eric,</v>
      </c>
      <c r="C773" s="7" t="s">
        <v>2011</v>
      </c>
    </row>
    <row r="774">
      <c r="A774" s="7" t="s">
        <v>2012</v>
      </c>
      <c r="B774" s="8" t="str">
        <f>IFERROR(__xludf.DUMMYFUNCTION("CONCATENATE(REGEXEXTRACT(A774,""[A-Za-z]+""),"","")"),"Eric,")</f>
        <v>Eric,</v>
      </c>
      <c r="C774" s="7" t="s">
        <v>2013</v>
      </c>
    </row>
    <row r="775">
      <c r="A775" s="2" t="s">
        <v>2014</v>
      </c>
      <c r="B775" s="2" t="s">
        <v>2015</v>
      </c>
      <c r="C775" s="2" t="s">
        <v>2016</v>
      </c>
    </row>
    <row r="776">
      <c r="A776" s="2" t="s">
        <v>2017</v>
      </c>
      <c r="B776" s="2" t="s">
        <v>2015</v>
      </c>
      <c r="C776" s="2" t="s">
        <v>2018</v>
      </c>
    </row>
    <row r="777">
      <c r="A777" s="3" t="s">
        <v>2019</v>
      </c>
      <c r="B777" s="4" t="s">
        <v>2015</v>
      </c>
      <c r="C777" s="5" t="s">
        <v>2020</v>
      </c>
    </row>
    <row r="778">
      <c r="A778" s="3" t="s">
        <v>2021</v>
      </c>
      <c r="B778" s="4" t="s">
        <v>2015</v>
      </c>
      <c r="C778" s="5" t="s">
        <v>2022</v>
      </c>
    </row>
    <row r="779">
      <c r="A779" s="7" t="s">
        <v>2023</v>
      </c>
      <c r="B779" s="8" t="str">
        <f>IFERROR(__xludf.DUMMYFUNCTION("CONCATENATE(REGEXEXTRACT(A779,""[A-Za-z]+""),"","")"),"Ericrose,")</f>
        <v>Ericrose,</v>
      </c>
      <c r="C779" s="7" t="s">
        <v>2024</v>
      </c>
    </row>
    <row r="780">
      <c r="A780" s="7" t="s">
        <v>2025</v>
      </c>
      <c r="B780" s="8" t="str">
        <f>IFERROR(__xludf.DUMMYFUNCTION("CONCATENATE(REGEXEXTRACT(A780,""[A-Za-z]+""),"","")"),"Eskuche,")</f>
        <v>Eskuche,</v>
      </c>
      <c r="C780" s="7" t="s">
        <v>2026</v>
      </c>
    </row>
    <row r="781">
      <c r="A781" s="7" t="s">
        <v>2027</v>
      </c>
      <c r="B781" s="6" t="s">
        <v>2028</v>
      </c>
      <c r="C781" s="7" t="s">
        <v>2029</v>
      </c>
    </row>
    <row r="782">
      <c r="A782" s="2" t="s">
        <v>2030</v>
      </c>
      <c r="B782" s="2" t="s">
        <v>2031</v>
      </c>
      <c r="C782" s="2" t="s">
        <v>2032</v>
      </c>
    </row>
    <row r="783">
      <c r="A783" s="12" t="s">
        <v>2033</v>
      </c>
      <c r="B783" s="12" t="s">
        <v>2034</v>
      </c>
      <c r="C783" s="12" t="s">
        <v>2035</v>
      </c>
    </row>
    <row r="784">
      <c r="A784" s="7" t="s">
        <v>2036</v>
      </c>
      <c r="B784" s="6" t="s">
        <v>2037</v>
      </c>
      <c r="C784" s="7" t="s">
        <v>2038</v>
      </c>
    </row>
    <row r="785">
      <c r="A785" s="2" t="s">
        <v>2039</v>
      </c>
      <c r="B785" s="2" t="s">
        <v>2040</v>
      </c>
      <c r="C785" s="2" t="s">
        <v>2041</v>
      </c>
    </row>
    <row r="786">
      <c r="A786" s="3" t="s">
        <v>2042</v>
      </c>
      <c r="B786" s="4" t="s">
        <v>2043</v>
      </c>
      <c r="C786" s="5" t="s">
        <v>2044</v>
      </c>
    </row>
    <row r="787">
      <c r="A787" s="2" t="s">
        <v>2045</v>
      </c>
      <c r="B787" s="2" t="s">
        <v>2046</v>
      </c>
      <c r="C787" s="2" t="s">
        <v>2047</v>
      </c>
    </row>
    <row r="788">
      <c r="A788" s="7" t="s">
        <v>2048</v>
      </c>
      <c r="B788" s="8" t="str">
        <f>IFERROR(__xludf.DUMMYFUNCTION("CONCATENATE(REGEXEXTRACT(A788,""[A-Za-z]+""),"","")"),"Evren,")</f>
        <v>Evren,</v>
      </c>
      <c r="C788" s="7" t="s">
        <v>2049</v>
      </c>
    </row>
    <row r="789">
      <c r="A789" s="2" t="s">
        <v>2050</v>
      </c>
      <c r="B789" s="2" t="s">
        <v>2051</v>
      </c>
      <c r="C789" s="2" t="s">
        <v>2052</v>
      </c>
    </row>
    <row r="790">
      <c r="A790" s="6" t="s">
        <v>2053</v>
      </c>
      <c r="B790" s="6" t="s">
        <v>2054</v>
      </c>
      <c r="C790" s="7" t="s">
        <v>2055</v>
      </c>
    </row>
    <row r="791">
      <c r="A791" s="7" t="s">
        <v>2056</v>
      </c>
      <c r="B791" s="8" t="s">
        <v>2057</v>
      </c>
      <c r="C791" s="7" t="s">
        <v>2058</v>
      </c>
    </row>
    <row r="792">
      <c r="A792" s="7" t="s">
        <v>2059</v>
      </c>
      <c r="B792" s="6" t="s">
        <v>2060</v>
      </c>
      <c r="C792" s="7" t="s">
        <v>2061</v>
      </c>
    </row>
    <row r="793">
      <c r="A793" s="7" t="s">
        <v>2062</v>
      </c>
      <c r="B793" s="8" t="str">
        <f>IFERROR(__xludf.DUMMYFUNCTION("CONCATENATE(REGEXEXTRACT(A793,""[A-Za-z]+""),"","")"),"Fabio,")</f>
        <v>Fabio,</v>
      </c>
      <c r="C793" s="7" t="s">
        <v>2063</v>
      </c>
    </row>
    <row r="794">
      <c r="A794" s="6" t="s">
        <v>2064</v>
      </c>
      <c r="B794" s="8" t="str">
        <f>IFERROR(__xludf.DUMMYFUNCTION("CONCATENATE(REGEXEXTRACT(A794,""[A-Za-z]+""),"","")"),"Fabio,")</f>
        <v>Fabio,</v>
      </c>
      <c r="C794" s="7" t="s">
        <v>2065</v>
      </c>
    </row>
    <row r="795">
      <c r="A795" s="7" t="s">
        <v>2066</v>
      </c>
      <c r="B795" s="6" t="s">
        <v>2067</v>
      </c>
      <c r="C795" s="7" t="s">
        <v>2068</v>
      </c>
    </row>
    <row r="796">
      <c r="A796" s="2" t="s">
        <v>2069</v>
      </c>
      <c r="B796" s="2" t="s">
        <v>2070</v>
      </c>
      <c r="C796" s="2" t="s">
        <v>2071</v>
      </c>
    </row>
    <row r="797">
      <c r="A797" s="2" t="s">
        <v>2072</v>
      </c>
      <c r="B797" s="2" t="s">
        <v>2070</v>
      </c>
      <c r="C797" s="2" t="s">
        <v>2073</v>
      </c>
    </row>
    <row r="798">
      <c r="A798" s="2" t="s">
        <v>2074</v>
      </c>
      <c r="B798" s="2" t="s">
        <v>2070</v>
      </c>
      <c r="C798" s="2" t="s">
        <v>2075</v>
      </c>
    </row>
    <row r="799">
      <c r="A799" s="9" t="s">
        <v>2076</v>
      </c>
      <c r="B799" s="10" t="s">
        <v>2070</v>
      </c>
      <c r="C799" s="10" t="s">
        <v>2077</v>
      </c>
    </row>
    <row r="800">
      <c r="A800" s="6" t="s">
        <v>2078</v>
      </c>
      <c r="B800" s="6" t="s">
        <v>2070</v>
      </c>
      <c r="C800" s="7" t="s">
        <v>2079</v>
      </c>
    </row>
    <row r="801">
      <c r="A801" s="7" t="s">
        <v>2080</v>
      </c>
      <c r="B801" s="8" t="str">
        <f>IFERROR(__xludf.DUMMYFUNCTION("CONCATENATE(REGEXEXTRACT(A801,""[A-Za-z]+""),"","")"),"Fabrice,")</f>
        <v>Fabrice,</v>
      </c>
      <c r="C801" s="7" t="s">
        <v>2081</v>
      </c>
    </row>
    <row r="802">
      <c r="A802" s="2" t="s">
        <v>2082</v>
      </c>
      <c r="B802" s="2" t="s">
        <v>2083</v>
      </c>
      <c r="C802" s="2" t="s">
        <v>2084</v>
      </c>
    </row>
    <row r="803">
      <c r="A803" s="7" t="s">
        <v>2085</v>
      </c>
      <c r="B803" s="8" t="str">
        <f>IFERROR(__xludf.DUMMYFUNCTION("CONCATENATE(REGEXEXTRACT(A803,""[A-Za-z]+""),"","")"),"Fabrizio,")</f>
        <v>Fabrizio,</v>
      </c>
      <c r="C803" s="7" t="s">
        <v>2086</v>
      </c>
    </row>
    <row r="804">
      <c r="A804" s="7" t="s">
        <v>2087</v>
      </c>
      <c r="B804" s="8" t="str">
        <f>IFERROR(__xludf.DUMMYFUNCTION("CONCATENATE(REGEXEXTRACT(A804,""[A-Za-z]+""),"","")"),"Facundo,")</f>
        <v>Facundo,</v>
      </c>
      <c r="C804" s="7" t="s">
        <v>2088</v>
      </c>
    </row>
    <row r="805">
      <c r="A805" s="7" t="s">
        <v>2089</v>
      </c>
      <c r="B805" s="8" t="str">
        <f>IFERROR(__xludf.DUMMYFUNCTION("CONCATENATE(REGEXEXTRACT(A805,""[A-Za-z]+""),"","")"),"Farid,")</f>
        <v>Farid,</v>
      </c>
      <c r="C805" s="7" t="s">
        <v>2090</v>
      </c>
    </row>
    <row r="806">
      <c r="A806" s="7" t="s">
        <v>2091</v>
      </c>
      <c r="B806" s="8" t="str">
        <f>IFERROR(__xludf.DUMMYFUNCTION("CONCATENATE(REGEXEXTRACT(A806,""[A-Za-z]+""),"","")"),"Fat,")</f>
        <v>Fat,</v>
      </c>
      <c r="C806" s="7" t="s">
        <v>2092</v>
      </c>
    </row>
    <row r="807">
      <c r="A807" s="8" t="s">
        <v>2093</v>
      </c>
      <c r="B807" s="8" t="s">
        <v>2094</v>
      </c>
      <c r="C807" s="12" t="s">
        <v>2095</v>
      </c>
    </row>
    <row r="808">
      <c r="A808" s="6" t="s">
        <v>2096</v>
      </c>
      <c r="B808" s="8" t="str">
        <f>IFERROR(__xludf.DUMMYFUNCTION("CONCATENATE(REGEXEXTRACT(A808,""[A-Za-z]+""),"","")"),"Favouristim,")</f>
        <v>Favouristim,</v>
      </c>
      <c r="C808" s="7" t="s">
        <v>2097</v>
      </c>
    </row>
    <row r="809">
      <c r="A809" s="7" t="s">
        <v>2098</v>
      </c>
      <c r="B809" s="8" t="str">
        <f>IFERROR(__xludf.DUMMYFUNCTION("CONCATENATE(REGEXEXTRACT(A809,""[A-Za-z]+""),"","")"),"Feather,")</f>
        <v>Feather,</v>
      </c>
      <c r="C809" s="7" t="s">
        <v>2099</v>
      </c>
    </row>
    <row r="810">
      <c r="A810" s="9" t="s">
        <v>2100</v>
      </c>
      <c r="B810" s="10" t="s">
        <v>2101</v>
      </c>
      <c r="C810" s="10" t="s">
        <v>2102</v>
      </c>
    </row>
    <row r="811">
      <c r="A811" s="9" t="s">
        <v>2103</v>
      </c>
      <c r="B811" s="10" t="s">
        <v>2101</v>
      </c>
      <c r="C811" s="10" t="s">
        <v>2104</v>
      </c>
    </row>
    <row r="812">
      <c r="A812" s="8" t="s">
        <v>2105</v>
      </c>
      <c r="B812" s="8" t="s">
        <v>2106</v>
      </c>
      <c r="C812" s="12" t="s">
        <v>2107</v>
      </c>
    </row>
    <row r="813">
      <c r="A813" s="2" t="s">
        <v>2108</v>
      </c>
      <c r="B813" s="2" t="s">
        <v>2109</v>
      </c>
      <c r="C813" s="2" t="s">
        <v>2110</v>
      </c>
    </row>
    <row r="814">
      <c r="A814" s="6" t="s">
        <v>2111</v>
      </c>
      <c r="B814" s="6" t="s">
        <v>2112</v>
      </c>
      <c r="C814" s="19" t="s">
        <v>2113</v>
      </c>
    </row>
    <row r="815">
      <c r="A815" s="7" t="s">
        <v>2114</v>
      </c>
      <c r="B815" s="8" t="str">
        <f>IFERROR(__xludf.DUMMYFUNCTION("CONCATENATE(REGEXEXTRACT(A815,""[A-Za-z]+""),"","")"),"Federico,")</f>
        <v>Federico,</v>
      </c>
      <c r="C815" s="7" t="s">
        <v>2115</v>
      </c>
    </row>
    <row r="816">
      <c r="A816" s="8" t="s">
        <v>2116</v>
      </c>
      <c r="B816" s="8" t="s">
        <v>2112</v>
      </c>
      <c r="C816" s="12" t="s">
        <v>2117</v>
      </c>
    </row>
    <row r="817">
      <c r="A817" s="3" t="s">
        <v>2118</v>
      </c>
      <c r="B817" s="4" t="s">
        <v>2119</v>
      </c>
      <c r="C817" s="5" t="s">
        <v>2120</v>
      </c>
    </row>
    <row r="818">
      <c r="A818" s="7" t="s">
        <v>2121</v>
      </c>
      <c r="B818" s="8" t="str">
        <f>IFERROR(__xludf.DUMMYFUNCTION("CONCATENATE(REGEXEXTRACT(A818,""[A-Za-z]+""),"","")"),"Felicio,")</f>
        <v>Felicio,</v>
      </c>
      <c r="C818" s="7" t="s">
        <v>2122</v>
      </c>
    </row>
    <row r="819">
      <c r="A819" s="2" t="s">
        <v>2123</v>
      </c>
      <c r="B819" s="2" t="s">
        <v>2124</v>
      </c>
      <c r="C819" s="2" t="s">
        <v>2125</v>
      </c>
    </row>
    <row r="820">
      <c r="A820" s="2" t="s">
        <v>2126</v>
      </c>
      <c r="B820" s="2" t="s">
        <v>2127</v>
      </c>
      <c r="C820" s="2" t="s">
        <v>2128</v>
      </c>
    </row>
    <row r="821">
      <c r="A821" s="2" t="s">
        <v>2129</v>
      </c>
      <c r="B821" s="2" t="s">
        <v>2127</v>
      </c>
      <c r="C821" s="2" t="s">
        <v>2130</v>
      </c>
    </row>
    <row r="822">
      <c r="A822" s="8" t="s">
        <v>2131</v>
      </c>
      <c r="B822" s="8" t="s">
        <v>2132</v>
      </c>
      <c r="C822" s="12" t="s">
        <v>2133</v>
      </c>
    </row>
    <row r="823">
      <c r="A823" s="3" t="s">
        <v>2134</v>
      </c>
      <c r="B823" s="4" t="s">
        <v>2135</v>
      </c>
      <c r="C823" s="5" t="s">
        <v>2136</v>
      </c>
    </row>
    <row r="824">
      <c r="A824" s="7" t="s">
        <v>2137</v>
      </c>
      <c r="B824" s="6" t="s">
        <v>2135</v>
      </c>
      <c r="C824" s="7" t="s">
        <v>2138</v>
      </c>
    </row>
    <row r="825">
      <c r="A825" s="2" t="s">
        <v>2139</v>
      </c>
      <c r="B825" s="2" t="s">
        <v>2140</v>
      </c>
      <c r="C825" s="2" t="s">
        <v>2141</v>
      </c>
    </row>
    <row r="826">
      <c r="A826" s="8" t="s">
        <v>2142</v>
      </c>
      <c r="B826" s="8" t="s">
        <v>2143</v>
      </c>
      <c r="C826" s="12" t="s">
        <v>2144</v>
      </c>
    </row>
    <row r="827">
      <c r="A827" s="3" t="s">
        <v>2145</v>
      </c>
      <c r="B827" s="4" t="s">
        <v>2146</v>
      </c>
      <c r="C827" s="5" t="s">
        <v>2147</v>
      </c>
    </row>
    <row r="828">
      <c r="A828" s="2" t="s">
        <v>2148</v>
      </c>
      <c r="B828" s="2" t="s">
        <v>2149</v>
      </c>
      <c r="C828" s="2" t="s">
        <v>2150</v>
      </c>
    </row>
    <row r="829">
      <c r="A829" s="7" t="s">
        <v>2151</v>
      </c>
      <c r="B829" s="8" t="str">
        <f>IFERROR(__xludf.DUMMYFUNCTION("CONCATENATE(REGEXEXTRACT(A829,""[A-Za-z]+""),"","")"),"Fex,")</f>
        <v>Fex,</v>
      </c>
      <c r="C829" s="7" t="s">
        <v>2152</v>
      </c>
    </row>
    <row r="830">
      <c r="A830" s="7" t="s">
        <v>2153</v>
      </c>
      <c r="B830" s="8" t="str">
        <f>IFERROR(__xludf.DUMMYFUNCTION("CONCATENATE(REGEXEXTRACT(A830,""[A-Za-z]+""),"","")"),"FIB,")</f>
        <v>FIB,</v>
      </c>
      <c r="C830" s="7" t="s">
        <v>2154</v>
      </c>
    </row>
    <row r="831">
      <c r="A831" s="2" t="s">
        <v>2155</v>
      </c>
      <c r="B831" s="2" t="s">
        <v>2156</v>
      </c>
      <c r="C831" s="2" t="s">
        <v>2157</v>
      </c>
    </row>
    <row r="832">
      <c r="A832" s="7" t="s">
        <v>2158</v>
      </c>
      <c r="B832" s="8" t="str">
        <f>IFERROR(__xludf.DUMMYFUNCTION("CONCATENATE(REGEXEXTRACT(A832,""[A-Za-z]+""),"","")"),"Filastine,")</f>
        <v>Filastine,</v>
      </c>
      <c r="C832" s="7" t="s">
        <v>2159</v>
      </c>
    </row>
    <row r="833">
      <c r="A833" s="2" t="s">
        <v>2160</v>
      </c>
      <c r="B833" s="17" t="s">
        <v>2161</v>
      </c>
      <c r="C833" s="2" t="s">
        <v>2162</v>
      </c>
    </row>
    <row r="834">
      <c r="A834" s="7" t="s">
        <v>2163</v>
      </c>
      <c r="B834" s="8" t="s">
        <v>2161</v>
      </c>
      <c r="C834" s="7" t="s">
        <v>2164</v>
      </c>
    </row>
    <row r="835">
      <c r="A835" s="7" t="s">
        <v>2165</v>
      </c>
      <c r="B835" s="8" t="str">
        <f>IFERROR(__xludf.DUMMYFUNCTION("CONCATENATE(REGEXEXTRACT(A835,""[A-Za-z]+""),"","")"),"Filippo,")</f>
        <v>Filippo,</v>
      </c>
      <c r="C835" s="7" t="s">
        <v>2166</v>
      </c>
    </row>
    <row r="836">
      <c r="A836" s="2" t="s">
        <v>2167</v>
      </c>
      <c r="B836" s="2" t="s">
        <v>2168</v>
      </c>
      <c r="C836" s="2" t="s">
        <v>2169</v>
      </c>
    </row>
    <row r="837">
      <c r="A837" s="6" t="s">
        <v>2170</v>
      </c>
      <c r="B837" s="6" t="s">
        <v>2171</v>
      </c>
      <c r="C837" s="7" t="s">
        <v>2172</v>
      </c>
    </row>
    <row r="838">
      <c r="A838" s="7" t="s">
        <v>2173</v>
      </c>
      <c r="B838" s="8" t="str">
        <f>IFERROR(__xludf.DUMMYFUNCTION("CONCATENATE(REGEXEXTRACT(A838,""[A-Za-z]+""),"","")"),"Filsonik,")</f>
        <v>Filsonik,</v>
      </c>
      <c r="C838" s="7" t="s">
        <v>2174</v>
      </c>
    </row>
    <row r="839">
      <c r="A839" s="7" t="s">
        <v>2175</v>
      </c>
      <c r="B839" s="6" t="s">
        <v>2176</v>
      </c>
      <c r="C839" s="7" t="s">
        <v>2177</v>
      </c>
    </row>
    <row r="840">
      <c r="A840" s="12" t="s">
        <v>2178</v>
      </c>
      <c r="B840" s="12" t="s">
        <v>2179</v>
      </c>
      <c r="C840" s="12" t="s">
        <v>2180</v>
      </c>
    </row>
    <row r="841">
      <c r="A841" s="7" t="s">
        <v>2181</v>
      </c>
      <c r="B841" s="8" t="str">
        <f>IFERROR(__xludf.DUMMYFUNCTION("CONCATENATE(REGEXEXTRACT(A841,""[A-Za-z]+""),"","")"),"Fiona,")</f>
        <v>Fiona,</v>
      </c>
      <c r="C841" s="7" t="s">
        <v>2182</v>
      </c>
    </row>
    <row r="842">
      <c r="A842" s="2" t="s">
        <v>2183</v>
      </c>
      <c r="B842" s="2" t="s">
        <v>2184</v>
      </c>
      <c r="C842" s="2" t="s">
        <v>2185</v>
      </c>
    </row>
    <row r="843">
      <c r="A843" s="7" t="s">
        <v>2186</v>
      </c>
      <c r="B843" s="8" t="str">
        <f>IFERROR(__xludf.DUMMYFUNCTION("CONCATENATE(REGEXEXTRACT(A843,""[A-Za-z]+""),"","")"),"Flashmob,")</f>
        <v>Flashmob,</v>
      </c>
      <c r="C843" s="7" t="s">
        <v>2187</v>
      </c>
    </row>
    <row r="844">
      <c r="A844" s="7" t="s">
        <v>2188</v>
      </c>
      <c r="B844" s="8" t="str">
        <f>IFERROR(__xludf.DUMMYFUNCTION("CONCATENATE(REGEXEXTRACT(A844,""[A-Za-z]+""),"","")"),"Fletch,")</f>
        <v>Fletch,</v>
      </c>
      <c r="C844" s="7" t="s">
        <v>2189</v>
      </c>
    </row>
    <row r="845">
      <c r="A845" s="7" t="s">
        <v>2190</v>
      </c>
      <c r="B845" s="8" t="str">
        <f>IFERROR(__xludf.DUMMYFUNCTION("CONCATENATE(REGEXEXTRACT(A845,""[A-Za-z]+""),"","")"),"FLETCH,")</f>
        <v>FLETCH,</v>
      </c>
      <c r="C845" s="7" t="s">
        <v>2191</v>
      </c>
    </row>
    <row r="846">
      <c r="A846" s="7" t="s">
        <v>2192</v>
      </c>
      <c r="B846" s="8" t="str">
        <f>IFERROR(__xludf.DUMMYFUNCTION("CONCATENATE(REGEXEXTRACT(A846,""[A-Za-z]+""),"","")"),"Fleur,")</f>
        <v>Fleur,</v>
      </c>
      <c r="C846" s="7" t="s">
        <v>2193</v>
      </c>
    </row>
    <row r="847">
      <c r="A847" s="7" t="s">
        <v>2194</v>
      </c>
      <c r="B847" s="8" t="str">
        <f>IFERROR(__xludf.DUMMYFUNCTION("CONCATENATE(REGEXEXTRACT(A847,""[A-Za-z]+""),"","")"),"Flex,")</f>
        <v>Flex,</v>
      </c>
      <c r="C847" s="7" t="s">
        <v>2195</v>
      </c>
    </row>
    <row r="848">
      <c r="A848" s="8" t="s">
        <v>2196</v>
      </c>
      <c r="B848" s="8" t="s">
        <v>2197</v>
      </c>
      <c r="C848" s="12" t="s">
        <v>2198</v>
      </c>
    </row>
    <row r="849">
      <c r="A849" s="6" t="s">
        <v>2199</v>
      </c>
      <c r="B849" s="8" t="s">
        <v>2200</v>
      </c>
      <c r="C849" s="7" t="s">
        <v>2201</v>
      </c>
    </row>
    <row r="850">
      <c r="A850" s="7" t="s">
        <v>2202</v>
      </c>
      <c r="B850" s="8" t="str">
        <f>IFERROR(__xludf.DUMMYFUNCTION("CONCATENATE(REGEXEXTRACT(A850,""[A-Za-z]+""),"","")"),"Florian,")</f>
        <v>Florian,</v>
      </c>
      <c r="C850" s="7" t="s">
        <v>2203</v>
      </c>
    </row>
    <row r="851">
      <c r="A851" s="7" t="s">
        <v>2204</v>
      </c>
      <c r="B851" s="8" t="str">
        <f>IFERROR(__xludf.DUMMYFUNCTION("CONCATENATE(REGEXEXTRACT(A851,""[A-Za-z]+""),"","")"),"Florian,")</f>
        <v>Florian,</v>
      </c>
      <c r="C851" s="7" t="s">
        <v>2205</v>
      </c>
    </row>
    <row r="852">
      <c r="A852" s="7" t="s">
        <v>2206</v>
      </c>
      <c r="B852" s="8" t="str">
        <f>IFERROR(__xludf.DUMMYFUNCTION("CONCATENATE(REGEXEXTRACT(A852,""[A-Za-z]+""),"","")"),"Florian,")</f>
        <v>Florian,</v>
      </c>
      <c r="C852" s="7" t="s">
        <v>2207</v>
      </c>
    </row>
    <row r="853">
      <c r="A853" s="2" t="s">
        <v>2208</v>
      </c>
      <c r="B853" s="2" t="s">
        <v>2209</v>
      </c>
      <c r="C853" s="2" t="s">
        <v>2210</v>
      </c>
    </row>
    <row r="854">
      <c r="A854" s="2" t="s">
        <v>2204</v>
      </c>
      <c r="B854" s="2" t="s">
        <v>2209</v>
      </c>
      <c r="C854" s="2" t="s">
        <v>2211</v>
      </c>
    </row>
    <row r="855">
      <c r="A855" s="7" t="s">
        <v>2204</v>
      </c>
      <c r="B855" s="8" t="s">
        <v>2209</v>
      </c>
      <c r="C855" s="7" t="s">
        <v>2212</v>
      </c>
    </row>
    <row r="856">
      <c r="A856" s="8" t="s">
        <v>2213</v>
      </c>
      <c r="B856" s="8" t="s">
        <v>2214</v>
      </c>
      <c r="C856" s="12" t="s">
        <v>2215</v>
      </c>
    </row>
    <row r="857">
      <c r="A857" s="2" t="s">
        <v>2216</v>
      </c>
      <c r="B857" s="17" t="s">
        <v>2216</v>
      </c>
      <c r="C857" s="2" t="s">
        <v>2217</v>
      </c>
    </row>
    <row r="858">
      <c r="A858" s="7" t="s">
        <v>2218</v>
      </c>
      <c r="B858" s="8" t="str">
        <f>IFERROR(__xludf.DUMMYFUNCTION("CONCATENATE(REGEXEXTRACT(A858,""[A-Za-z]+""),"","")"),"Foletto,")</f>
        <v>Foletto,</v>
      </c>
      <c r="C858" s="7" t="s">
        <v>2219</v>
      </c>
    </row>
    <row r="859">
      <c r="A859" s="6" t="s">
        <v>2220</v>
      </c>
      <c r="B859" s="6" t="s">
        <v>2221</v>
      </c>
      <c r="C859" s="7" t="s">
        <v>2222</v>
      </c>
    </row>
    <row r="860">
      <c r="A860" s="8" t="s">
        <v>2223</v>
      </c>
      <c r="B860" s="8" t="s">
        <v>2224</v>
      </c>
      <c r="C860" s="12" t="s">
        <v>2225</v>
      </c>
    </row>
    <row r="861">
      <c r="A861" s="12" t="s">
        <v>2226</v>
      </c>
      <c r="B861" s="8" t="s">
        <v>2226</v>
      </c>
      <c r="C861" s="12" t="s">
        <v>2227</v>
      </c>
    </row>
    <row r="862">
      <c r="A862" s="2" t="s">
        <v>2228</v>
      </c>
      <c r="B862" s="2" t="s">
        <v>2229</v>
      </c>
      <c r="C862" s="2" t="s">
        <v>2230</v>
      </c>
    </row>
    <row r="863">
      <c r="A863" s="8" t="s">
        <v>2231</v>
      </c>
      <c r="B863" s="8" t="s">
        <v>2232</v>
      </c>
      <c r="C863" s="12" t="s">
        <v>2233</v>
      </c>
    </row>
    <row r="864">
      <c r="A864" s="7" t="s">
        <v>2234</v>
      </c>
      <c r="B864" s="8" t="str">
        <f>IFERROR(__xludf.DUMMYFUNCTION("CONCATENATE(REGEXEXTRACT(A864,""[A-Za-z]+""),"","")"),"Francesca,")</f>
        <v>Francesca,</v>
      </c>
      <c r="C864" s="7" t="s">
        <v>2235</v>
      </c>
    </row>
    <row r="865">
      <c r="A865" s="2" t="s">
        <v>2236</v>
      </c>
      <c r="B865" s="2" t="s">
        <v>2237</v>
      </c>
      <c r="C865" s="2" t="s">
        <v>2238</v>
      </c>
    </row>
    <row r="866">
      <c r="A866" s="7" t="s">
        <v>2239</v>
      </c>
      <c r="B866" s="6" t="s">
        <v>2240</v>
      </c>
      <c r="C866" s="7" t="s">
        <v>2241</v>
      </c>
    </row>
    <row r="867">
      <c r="A867" s="2" t="s">
        <v>2242</v>
      </c>
      <c r="B867" s="17" t="s">
        <v>2243</v>
      </c>
      <c r="C867" s="2" t="s">
        <v>2244</v>
      </c>
    </row>
    <row r="868">
      <c r="A868" s="2" t="s">
        <v>2245</v>
      </c>
      <c r="B868" s="17" t="s">
        <v>2243</v>
      </c>
      <c r="C868" s="2" t="s">
        <v>2246</v>
      </c>
    </row>
    <row r="869">
      <c r="A869" s="2" t="s">
        <v>2247</v>
      </c>
      <c r="B869" s="2" t="s">
        <v>2243</v>
      </c>
      <c r="C869" s="2" t="s">
        <v>2248</v>
      </c>
    </row>
    <row r="870">
      <c r="A870" s="3" t="s">
        <v>2249</v>
      </c>
      <c r="B870" s="4" t="s">
        <v>2243</v>
      </c>
      <c r="C870" s="5" t="s">
        <v>2250</v>
      </c>
    </row>
    <row r="871">
      <c r="A871" s="7" t="s">
        <v>2251</v>
      </c>
      <c r="B871" s="8" t="s">
        <v>2243</v>
      </c>
      <c r="C871" s="7" t="s">
        <v>2252</v>
      </c>
    </row>
    <row r="872">
      <c r="A872" s="8" t="s">
        <v>2253</v>
      </c>
      <c r="B872" s="8" t="s">
        <v>2243</v>
      </c>
      <c r="C872" s="12" t="s">
        <v>2254</v>
      </c>
    </row>
    <row r="873">
      <c r="A873" s="7" t="s">
        <v>2255</v>
      </c>
      <c r="B873" s="8" t="s">
        <v>2243</v>
      </c>
      <c r="C873" s="7" t="s">
        <v>2256</v>
      </c>
    </row>
    <row r="874">
      <c r="A874" s="7" t="s">
        <v>2257</v>
      </c>
      <c r="B874" s="8" t="str">
        <f>IFERROR(__xludf.DUMMYFUNCTION("CONCATENATE(REGEXEXTRACT(A874,""[A-Za-z]+""),"","")"),"Francesco,")</f>
        <v>Francesco,</v>
      </c>
      <c r="C874" s="7" t="s">
        <v>2258</v>
      </c>
    </row>
    <row r="875">
      <c r="A875" s="8" t="s">
        <v>2259</v>
      </c>
      <c r="B875" s="8" t="s">
        <v>2243</v>
      </c>
      <c r="C875" s="12" t="s">
        <v>2260</v>
      </c>
    </row>
    <row r="876">
      <c r="A876" s="6" t="s">
        <v>2261</v>
      </c>
      <c r="B876" s="6" t="s">
        <v>2243</v>
      </c>
      <c r="C876" s="7" t="s">
        <v>2262</v>
      </c>
    </row>
    <row r="877">
      <c r="A877" s="8" t="s">
        <v>2263</v>
      </c>
      <c r="B877" s="8" t="s">
        <v>2243</v>
      </c>
      <c r="C877" s="12" t="s">
        <v>2264</v>
      </c>
    </row>
    <row r="878">
      <c r="A878" s="8" t="s">
        <v>2265</v>
      </c>
      <c r="B878" s="8" t="s">
        <v>2243</v>
      </c>
      <c r="C878" s="12" t="s">
        <v>2266</v>
      </c>
    </row>
    <row r="879">
      <c r="A879" s="2" t="s">
        <v>2267</v>
      </c>
      <c r="B879" s="2" t="s">
        <v>2268</v>
      </c>
      <c r="C879" s="2" t="s">
        <v>2269</v>
      </c>
    </row>
    <row r="880">
      <c r="A880" s="2" t="s">
        <v>2270</v>
      </c>
      <c r="B880" s="2" t="s">
        <v>2268</v>
      </c>
      <c r="C880" s="2" t="s">
        <v>2271</v>
      </c>
    </row>
    <row r="881">
      <c r="A881" s="12" t="s">
        <v>2272</v>
      </c>
      <c r="B881" s="12" t="s">
        <v>2268</v>
      </c>
      <c r="C881" s="12" t="s">
        <v>2273</v>
      </c>
    </row>
    <row r="882">
      <c r="A882" s="2" t="s">
        <v>2274</v>
      </c>
      <c r="B882" s="17" t="s">
        <v>2275</v>
      </c>
      <c r="C882" s="2" t="s">
        <v>2276</v>
      </c>
    </row>
    <row r="883">
      <c r="A883" s="3" t="s">
        <v>2277</v>
      </c>
      <c r="B883" s="4" t="s">
        <v>2275</v>
      </c>
      <c r="C883" s="5" t="s">
        <v>2278</v>
      </c>
    </row>
    <row r="884">
      <c r="A884" s="2" t="s">
        <v>2279</v>
      </c>
      <c r="B884" s="2" t="s">
        <v>2280</v>
      </c>
      <c r="C884" s="2" t="s">
        <v>2281</v>
      </c>
    </row>
    <row r="885">
      <c r="A885" s="2" t="s">
        <v>2282</v>
      </c>
      <c r="B885" s="17" t="s">
        <v>2280</v>
      </c>
      <c r="C885" s="2" t="s">
        <v>2283</v>
      </c>
    </row>
    <row r="886">
      <c r="A886" s="6" t="s">
        <v>2284</v>
      </c>
      <c r="B886" s="6" t="s">
        <v>2285</v>
      </c>
      <c r="C886" s="12" t="s">
        <v>2286</v>
      </c>
    </row>
    <row r="887">
      <c r="A887" s="7" t="s">
        <v>2287</v>
      </c>
      <c r="B887" s="8" t="str">
        <f>IFERROR(__xludf.DUMMYFUNCTION("CONCATENATE(REGEXEXTRACT(A887,""[A-Za-z]+""),"","")"),"Frank,")</f>
        <v>Frank,</v>
      </c>
      <c r="C887" s="7" t="s">
        <v>2288</v>
      </c>
    </row>
    <row r="888">
      <c r="A888" s="2" t="s">
        <v>2289</v>
      </c>
      <c r="B888" s="2" t="s">
        <v>2290</v>
      </c>
      <c r="C888" s="2" t="s">
        <v>2291</v>
      </c>
    </row>
    <row r="889">
      <c r="A889" s="7" t="s">
        <v>2292</v>
      </c>
      <c r="B889" s="8" t="s">
        <v>2290</v>
      </c>
      <c r="C889" s="7" t="s">
        <v>2293</v>
      </c>
    </row>
    <row r="890">
      <c r="A890" s="2" t="s">
        <v>2294</v>
      </c>
      <c r="B890" s="2" t="s">
        <v>2295</v>
      </c>
      <c r="C890" s="2" t="s">
        <v>2296</v>
      </c>
    </row>
    <row r="891">
      <c r="A891" s="2" t="s">
        <v>2297</v>
      </c>
      <c r="B891" s="2" t="s">
        <v>2298</v>
      </c>
      <c r="C891" s="2" t="s">
        <v>2299</v>
      </c>
    </row>
    <row r="892">
      <c r="A892" s="3" t="s">
        <v>2300</v>
      </c>
      <c r="B892" s="4" t="s">
        <v>2301</v>
      </c>
      <c r="C892" s="5" t="s">
        <v>2302</v>
      </c>
    </row>
    <row r="893">
      <c r="A893" s="7" t="s">
        <v>2303</v>
      </c>
      <c r="B893" s="8" t="str">
        <f>IFERROR(__xludf.DUMMYFUNCTION("CONCATENATE(REGEXEXTRACT(A893,""[A-Za-z]+""),"","")"),"Frankyeffe,")</f>
        <v>Frankyeffe,</v>
      </c>
      <c r="C893" s="7" t="s">
        <v>2304</v>
      </c>
    </row>
    <row r="894">
      <c r="A894" s="3" t="s">
        <v>2305</v>
      </c>
      <c r="B894" s="4" t="s">
        <v>2306</v>
      </c>
      <c r="C894" s="5" t="s">
        <v>2307</v>
      </c>
    </row>
    <row r="895">
      <c r="A895" s="8" t="s">
        <v>2308</v>
      </c>
      <c r="B895" s="8" t="s">
        <v>2309</v>
      </c>
      <c r="C895" s="12" t="s">
        <v>2310</v>
      </c>
    </row>
    <row r="896">
      <c r="A896" s="8" t="s">
        <v>2308</v>
      </c>
      <c r="B896" s="8" t="s">
        <v>2311</v>
      </c>
      <c r="C896" s="12" t="s">
        <v>2312</v>
      </c>
    </row>
    <row r="897">
      <c r="A897" s="7" t="s">
        <v>2313</v>
      </c>
      <c r="B897" s="8" t="str">
        <f>IFERROR(__xludf.DUMMYFUNCTION("CONCATENATE(REGEXEXTRACT(A897,""[A-Za-z]+""),"","")"),"Fred,")</f>
        <v>Fred,</v>
      </c>
      <c r="C897" s="7" t="s">
        <v>2314</v>
      </c>
    </row>
    <row r="898">
      <c r="A898" s="7" t="s">
        <v>2315</v>
      </c>
      <c r="B898" s="8" t="str">
        <f>IFERROR(__xludf.DUMMYFUNCTION("CONCATENATE(REGEXEXTRACT(A898,""[A-Za-z]+""),"","")"),"Fred,")</f>
        <v>Fred,</v>
      </c>
      <c r="C898" s="7" t="s">
        <v>2316</v>
      </c>
    </row>
    <row r="899">
      <c r="A899" s="2" t="s">
        <v>2317</v>
      </c>
      <c r="B899" s="2" t="s">
        <v>2318</v>
      </c>
      <c r="C899" s="2" t="s">
        <v>2319</v>
      </c>
    </row>
    <row r="900">
      <c r="A900" s="2" t="s">
        <v>2320</v>
      </c>
      <c r="B900" s="2" t="s">
        <v>2321</v>
      </c>
      <c r="C900" s="2" t="s">
        <v>2322</v>
      </c>
    </row>
    <row r="901">
      <c r="A901" s="2" t="s">
        <v>2323</v>
      </c>
      <c r="B901" s="17" t="s">
        <v>2324</v>
      </c>
      <c r="C901" s="2" t="s">
        <v>2325</v>
      </c>
    </row>
    <row r="902">
      <c r="A902" s="7" t="s">
        <v>2326</v>
      </c>
      <c r="B902" s="8" t="str">
        <f>IFERROR(__xludf.DUMMYFUNCTION("CONCATENATE(REGEXEXTRACT(A902,""[A-Za-z]+""),"","")"),"Frederick,")</f>
        <v>Frederick,</v>
      </c>
      <c r="C902" s="7" t="s">
        <v>2327</v>
      </c>
    </row>
    <row r="903">
      <c r="A903" s="2" t="s">
        <v>2328</v>
      </c>
      <c r="B903" s="2" t="s">
        <v>2329</v>
      </c>
      <c r="C903" s="2" t="s">
        <v>2330</v>
      </c>
    </row>
    <row r="904">
      <c r="A904" s="7" t="s">
        <v>2331</v>
      </c>
      <c r="B904" s="8" t="s">
        <v>2329</v>
      </c>
      <c r="C904" s="7" t="s">
        <v>2332</v>
      </c>
    </row>
    <row r="905">
      <c r="A905" s="12" t="s">
        <v>2333</v>
      </c>
      <c r="B905" s="12" t="s">
        <v>2334</v>
      </c>
      <c r="C905" s="12" t="s">
        <v>2335</v>
      </c>
    </row>
    <row r="906">
      <c r="A906" s="7" t="s">
        <v>2336</v>
      </c>
      <c r="B906" s="8" t="str">
        <f>IFERROR(__xludf.DUMMYFUNCTION("CONCATENATE(REGEXEXTRACT(A906,""[A-Za-z]+""),"","")"),"FreedomB,")</f>
        <v>FreedomB,</v>
      </c>
      <c r="C906" s="7" t="s">
        <v>2337</v>
      </c>
    </row>
    <row r="907">
      <c r="A907" s="7" t="s">
        <v>2338</v>
      </c>
      <c r="B907" s="6" t="s">
        <v>2339</v>
      </c>
      <c r="C907" s="7" t="s">
        <v>2340</v>
      </c>
    </row>
    <row r="908">
      <c r="A908" s="7" t="s">
        <v>2341</v>
      </c>
      <c r="B908" s="8" t="s">
        <v>2342</v>
      </c>
      <c r="C908" s="7" t="s">
        <v>2343</v>
      </c>
    </row>
    <row r="909">
      <c r="A909" s="2" t="s">
        <v>2344</v>
      </c>
      <c r="B909" s="17" t="s">
        <v>2345</v>
      </c>
      <c r="C909" s="2" t="s">
        <v>2346</v>
      </c>
    </row>
    <row r="910">
      <c r="A910" s="2" t="s">
        <v>2347</v>
      </c>
      <c r="B910" s="2" t="s">
        <v>2348</v>
      </c>
      <c r="C910" s="2" t="s">
        <v>2349</v>
      </c>
    </row>
    <row r="911">
      <c r="A911" s="7" t="s">
        <v>2350</v>
      </c>
      <c r="B911" s="8" t="str">
        <f>IFERROR(__xludf.DUMMYFUNCTION("CONCATENATE(REGEXEXTRACT(A911,""[A-Za-z]+""),"","")"),"Friend,")</f>
        <v>Friend,</v>
      </c>
      <c r="C911" s="7" t="s">
        <v>2351</v>
      </c>
    </row>
    <row r="912">
      <c r="A912" s="6" t="s">
        <v>2352</v>
      </c>
      <c r="B912" s="6" t="s">
        <v>2353</v>
      </c>
      <c r="C912" s="7" t="s">
        <v>2354</v>
      </c>
    </row>
    <row r="913">
      <c r="A913" s="7" t="s">
        <v>2355</v>
      </c>
      <c r="B913" s="8" t="str">
        <f>IFERROR(__xludf.DUMMYFUNCTION("CONCATENATE(REGEXEXTRACT(A913,""[A-Za-z]+""),"","")"),"Frivolous,")</f>
        <v>Frivolous,</v>
      </c>
      <c r="C913" s="7" t="s">
        <v>2356</v>
      </c>
    </row>
    <row r="914">
      <c r="A914" s="7" t="s">
        <v>2357</v>
      </c>
      <c r="B914" s="6" t="s">
        <v>2358</v>
      </c>
      <c r="C914" s="7" t="s">
        <v>2359</v>
      </c>
    </row>
    <row r="915">
      <c r="A915" s="2" t="s">
        <v>2360</v>
      </c>
      <c r="B915" s="2" t="s">
        <v>2361</v>
      </c>
      <c r="C915" s="2" t="s">
        <v>2362</v>
      </c>
    </row>
    <row r="916">
      <c r="A916" s="7" t="s">
        <v>2363</v>
      </c>
      <c r="B916" s="8" t="str">
        <f>IFERROR(__xludf.DUMMYFUNCTION("CONCATENATE(REGEXEXTRACT(A916,""[A-Za-z]+""),"","")"),"Funky,")</f>
        <v>Funky,</v>
      </c>
      <c r="C916" s="7" t="s">
        <v>2364</v>
      </c>
    </row>
    <row r="917">
      <c r="A917" s="2" t="s">
        <v>2365</v>
      </c>
      <c r="B917" s="2" t="s">
        <v>2366</v>
      </c>
      <c r="C917" s="2" t="s">
        <v>2367</v>
      </c>
    </row>
    <row r="918">
      <c r="A918" s="7" t="s">
        <v>2368</v>
      </c>
      <c r="B918" s="8" t="str">
        <f>IFERROR(__xludf.DUMMYFUNCTION("CONCATENATE(REGEXEXTRACT(A918,""[A-Za-z]+""),"","")"),"Gabriel,")</f>
        <v>Gabriel,</v>
      </c>
      <c r="C918" s="7" t="s">
        <v>2369</v>
      </c>
    </row>
    <row r="919">
      <c r="A919" s="7" t="s">
        <v>2370</v>
      </c>
      <c r="B919" s="8" t="str">
        <f>IFERROR(__xludf.DUMMYFUNCTION("CONCATENATE(REGEXEXTRACT(A919,""[A-Za-z]+""),"","")"),"Gabriel,")</f>
        <v>Gabriel,</v>
      </c>
      <c r="C919" s="7" t="s">
        <v>2371</v>
      </c>
    </row>
    <row r="920">
      <c r="A920" s="7" t="s">
        <v>2372</v>
      </c>
      <c r="B920" s="8" t="str">
        <f>IFERROR(__xludf.DUMMYFUNCTION("CONCATENATE(REGEXEXTRACT(A920,""[A-Za-z]+""),"","")"),"Gabriel,")</f>
        <v>Gabriel,</v>
      </c>
      <c r="C920" s="7" t="s">
        <v>2373</v>
      </c>
    </row>
    <row r="921">
      <c r="A921" s="2" t="s">
        <v>2374</v>
      </c>
      <c r="B921" s="2" t="s">
        <v>2375</v>
      </c>
      <c r="C921" s="2" t="s">
        <v>2376</v>
      </c>
    </row>
    <row r="922">
      <c r="A922" s="2" t="s">
        <v>2377</v>
      </c>
      <c r="B922" s="2" t="s">
        <v>2375</v>
      </c>
      <c r="C922" s="2" t="s">
        <v>2378</v>
      </c>
    </row>
    <row r="923">
      <c r="A923" s="2" t="s">
        <v>2379</v>
      </c>
      <c r="B923" s="2" t="s">
        <v>2375</v>
      </c>
      <c r="C923" s="2" t="s">
        <v>2380</v>
      </c>
    </row>
    <row r="924">
      <c r="A924" s="3" t="s">
        <v>2381</v>
      </c>
      <c r="B924" s="3" t="s">
        <v>2375</v>
      </c>
      <c r="C924" s="3" t="s">
        <v>2382</v>
      </c>
    </row>
    <row r="925">
      <c r="A925" s="7" t="s">
        <v>2383</v>
      </c>
      <c r="B925" s="6" t="s">
        <v>2375</v>
      </c>
      <c r="C925" s="7" t="s">
        <v>2384</v>
      </c>
    </row>
    <row r="926">
      <c r="A926" s="7" t="s">
        <v>2385</v>
      </c>
      <c r="B926" s="6" t="s">
        <v>2386</v>
      </c>
      <c r="C926" s="7" t="s">
        <v>2387</v>
      </c>
    </row>
    <row r="927">
      <c r="A927" s="7" t="s">
        <v>2388</v>
      </c>
      <c r="B927" s="6" t="s">
        <v>2389</v>
      </c>
      <c r="C927" s="7" t="s">
        <v>2390</v>
      </c>
    </row>
    <row r="928">
      <c r="A928" s="7" t="s">
        <v>2391</v>
      </c>
      <c r="B928" s="8" t="str">
        <f>IFERROR(__xludf.DUMMYFUNCTION("CONCATENATE(REGEXEXTRACT(A928,""[A-Za-z]+""),"","")"),"Gabriele,")</f>
        <v>Gabriele,</v>
      </c>
      <c r="C928" s="7" t="s">
        <v>2392</v>
      </c>
    </row>
    <row r="929">
      <c r="A929" s="2" t="s">
        <v>2393</v>
      </c>
      <c r="B929" s="2" t="s">
        <v>2394</v>
      </c>
      <c r="C929" s="2" t="s">
        <v>2395</v>
      </c>
    </row>
    <row r="930">
      <c r="A930" s="12" t="s">
        <v>2396</v>
      </c>
      <c r="B930" s="12" t="s">
        <v>2397</v>
      </c>
      <c r="C930" s="12" t="s">
        <v>2398</v>
      </c>
    </row>
    <row r="931">
      <c r="A931" s="2" t="s">
        <v>2399</v>
      </c>
      <c r="B931" s="2" t="s">
        <v>2400</v>
      </c>
      <c r="C931" s="2" t="s">
        <v>2401</v>
      </c>
    </row>
    <row r="932">
      <c r="A932" s="2" t="s">
        <v>2402</v>
      </c>
      <c r="B932" s="2" t="s">
        <v>2403</v>
      </c>
      <c r="C932" s="2" t="s">
        <v>2404</v>
      </c>
    </row>
    <row r="933">
      <c r="A933" s="7" t="s">
        <v>2405</v>
      </c>
      <c r="B933" s="8" t="str">
        <f>IFERROR(__xludf.DUMMYFUNCTION("CONCATENATE(REGEXEXTRACT(A933,""[A-Za-z]+""),"","")"),"Gareden,")</f>
        <v>Gareden,</v>
      </c>
      <c r="C933" s="7" t="s">
        <v>2406</v>
      </c>
    </row>
    <row r="934">
      <c r="A934" s="7" t="s">
        <v>2407</v>
      </c>
      <c r="B934" s="8" t="str">
        <f>IFERROR(__xludf.DUMMYFUNCTION("CONCATENATE(REGEXEXTRACT(A934,""[A-Za-z]+""),"","")"),"Gary,")</f>
        <v>Gary,</v>
      </c>
      <c r="C934" s="7" t="s">
        <v>2408</v>
      </c>
    </row>
    <row r="935">
      <c r="A935" s="7" t="s">
        <v>2409</v>
      </c>
      <c r="B935" s="6" t="s">
        <v>2410</v>
      </c>
      <c r="C935" s="7" t="s">
        <v>2411</v>
      </c>
    </row>
    <row r="936">
      <c r="A936" s="2" t="s">
        <v>2412</v>
      </c>
      <c r="B936" s="17" t="s">
        <v>2413</v>
      </c>
      <c r="C936" s="2" t="s">
        <v>2414</v>
      </c>
    </row>
    <row r="937">
      <c r="A937" s="2" t="s">
        <v>2412</v>
      </c>
      <c r="B937" s="2" t="s">
        <v>2415</v>
      </c>
      <c r="C937" s="2" t="s">
        <v>2416</v>
      </c>
    </row>
    <row r="938">
      <c r="A938" s="2" t="s">
        <v>2417</v>
      </c>
      <c r="B938" s="2" t="s">
        <v>2418</v>
      </c>
      <c r="C938" s="2" t="s">
        <v>2419</v>
      </c>
    </row>
    <row r="939">
      <c r="A939" s="2" t="s">
        <v>2420</v>
      </c>
      <c r="B939" s="2" t="s">
        <v>2421</v>
      </c>
      <c r="C939" s="2" t="s">
        <v>2422</v>
      </c>
    </row>
    <row r="940">
      <c r="A940" s="7" t="s">
        <v>2423</v>
      </c>
      <c r="B940" s="8" t="str">
        <f>IFERROR(__xludf.DUMMYFUNCTION("CONCATENATE(REGEXEXTRACT(A940,""[A-Za-z]+""),"","")"),"Gavin,")</f>
        <v>Gavin,</v>
      </c>
      <c r="C940" s="7" t="s">
        <v>2424</v>
      </c>
    </row>
    <row r="941">
      <c r="A941" s="7" t="s">
        <v>2425</v>
      </c>
      <c r="B941" s="8" t="str">
        <f>IFERROR(__xludf.DUMMYFUNCTION("CONCATENATE(REGEXEXTRACT(A941,""[A-Za-z]+""),"","")"),"Gavin,")</f>
        <v>Gavin,</v>
      </c>
      <c r="C941" s="7" t="s">
        <v>2426</v>
      </c>
    </row>
    <row r="942">
      <c r="A942" s="2" t="s">
        <v>2427</v>
      </c>
      <c r="B942" s="2" t="s">
        <v>2428</v>
      </c>
      <c r="C942" s="2" t="s">
        <v>2429</v>
      </c>
    </row>
    <row r="943">
      <c r="A943" s="7" t="s">
        <v>2420</v>
      </c>
      <c r="B943" s="8" t="s">
        <v>2428</v>
      </c>
      <c r="C943" s="7" t="s">
        <v>2430</v>
      </c>
    </row>
    <row r="944">
      <c r="A944" s="2" t="s">
        <v>2431</v>
      </c>
      <c r="B944" s="2" t="s">
        <v>2432</v>
      </c>
      <c r="C944" s="2" t="s">
        <v>2433</v>
      </c>
    </row>
    <row r="945">
      <c r="A945" s="2" t="s">
        <v>2434</v>
      </c>
      <c r="B945" s="2" t="s">
        <v>2435</v>
      </c>
      <c r="C945" s="2" t="s">
        <v>2436</v>
      </c>
    </row>
    <row r="946">
      <c r="A946" s="3" t="s">
        <v>2437</v>
      </c>
      <c r="B946" s="4" t="s">
        <v>2438</v>
      </c>
      <c r="C946" s="3" t="s">
        <v>2439</v>
      </c>
    </row>
    <row r="947">
      <c r="A947" s="7" t="s">
        <v>2440</v>
      </c>
      <c r="B947" s="8" t="s">
        <v>2441</v>
      </c>
      <c r="C947" s="7" t="s">
        <v>2442</v>
      </c>
    </row>
    <row r="948">
      <c r="A948" s="7" t="s">
        <v>2443</v>
      </c>
      <c r="B948" s="8" t="str">
        <f>IFERROR(__xludf.DUMMYFUNCTION("CONCATENATE(REGEXEXTRACT(A948,""[A-Za-z]+""),"","")"),"Genic,")</f>
        <v>Genic,</v>
      </c>
      <c r="C948" s="7" t="s">
        <v>2444</v>
      </c>
    </row>
    <row r="949">
      <c r="A949" s="2" t="s">
        <v>2445</v>
      </c>
      <c r="B949" s="2" t="s">
        <v>2446</v>
      </c>
      <c r="C949" s="2" t="s">
        <v>2447</v>
      </c>
    </row>
    <row r="950">
      <c r="A950" s="7" t="s">
        <v>2448</v>
      </c>
      <c r="B950" s="6" t="s">
        <v>2449</v>
      </c>
      <c r="C950" s="7" t="s">
        <v>2450</v>
      </c>
    </row>
    <row r="951">
      <c r="A951" s="2" t="s">
        <v>2451</v>
      </c>
      <c r="B951" s="2" t="s">
        <v>2452</v>
      </c>
      <c r="C951" s="2" t="s">
        <v>2453</v>
      </c>
    </row>
    <row r="952">
      <c r="A952" s="7" t="s">
        <v>2454</v>
      </c>
      <c r="B952" s="8" t="str">
        <f>IFERROR(__xludf.DUMMYFUNCTION("CONCATENATE(REGEXEXTRACT(A952,""[A-Za-z]+""),"","")"),"George,")</f>
        <v>George,</v>
      </c>
      <c r="C952" s="7" t="s">
        <v>2455</v>
      </c>
    </row>
    <row r="953">
      <c r="A953" s="7" t="s">
        <v>2456</v>
      </c>
      <c r="B953" s="8" t="str">
        <f>IFERROR(__xludf.DUMMYFUNCTION("CONCATENATE(REGEXEXTRACT(A953,""[A-Za-z]+""),"","")"),"George,")</f>
        <v>George,</v>
      </c>
      <c r="C953" s="7" t="s">
        <v>2457</v>
      </c>
    </row>
    <row r="954">
      <c r="A954" s="7" t="s">
        <v>2458</v>
      </c>
      <c r="B954" s="8" t="str">
        <f>IFERROR(__xludf.DUMMYFUNCTION("CONCATENATE(REGEXEXTRACT(A954,""[A-Za-z]+""),"","")"),"George,")</f>
        <v>George,</v>
      </c>
      <c r="C954" s="7" t="s">
        <v>2459</v>
      </c>
    </row>
    <row r="955">
      <c r="A955" s="7" t="s">
        <v>2460</v>
      </c>
      <c r="B955" s="8" t="s">
        <v>2452</v>
      </c>
      <c r="C955" s="7" t="s">
        <v>2461</v>
      </c>
    </row>
    <row r="956">
      <c r="A956" s="2" t="s">
        <v>2462</v>
      </c>
      <c r="B956" s="2" t="s">
        <v>2463</v>
      </c>
      <c r="C956" s="2" t="s">
        <v>2464</v>
      </c>
    </row>
    <row r="957">
      <c r="A957" s="7" t="s">
        <v>2465</v>
      </c>
      <c r="B957" s="6" t="s">
        <v>2463</v>
      </c>
      <c r="C957" s="7" t="s">
        <v>2466</v>
      </c>
    </row>
    <row r="958">
      <c r="A958" s="7" t="s">
        <v>2467</v>
      </c>
      <c r="B958" s="8" t="str">
        <f>IFERROR(__xludf.DUMMYFUNCTION("CONCATENATE(REGEXEXTRACT(A958,""[A-Za-z]+""),"","")"),"German,")</f>
        <v>German,</v>
      </c>
      <c r="C958" s="7" t="s">
        <v>2468</v>
      </c>
    </row>
    <row r="959">
      <c r="A959" s="2" t="s">
        <v>2469</v>
      </c>
      <c r="B959" s="17" t="s">
        <v>2469</v>
      </c>
      <c r="C959" s="2" t="s">
        <v>2470</v>
      </c>
    </row>
    <row r="960">
      <c r="A960" s="2" t="s">
        <v>2471</v>
      </c>
      <c r="B960" s="2" t="s">
        <v>2472</v>
      </c>
      <c r="C960" s="2" t="s">
        <v>2473</v>
      </c>
    </row>
    <row r="961">
      <c r="A961" s="7" t="s">
        <v>2474</v>
      </c>
      <c r="B961" s="6" t="s">
        <v>2475</v>
      </c>
      <c r="C961" s="7" t="s">
        <v>2476</v>
      </c>
    </row>
    <row r="962">
      <c r="A962" s="8" t="s">
        <v>2477</v>
      </c>
      <c r="B962" s="8" t="s">
        <v>2478</v>
      </c>
      <c r="C962" s="12" t="s">
        <v>2479</v>
      </c>
    </row>
    <row r="963">
      <c r="A963" s="12" t="s">
        <v>2480</v>
      </c>
      <c r="B963" s="12" t="s">
        <v>2481</v>
      </c>
      <c r="C963" s="12" t="s">
        <v>2482</v>
      </c>
    </row>
    <row r="964">
      <c r="A964" s="8" t="s">
        <v>2483</v>
      </c>
      <c r="B964" s="8" t="s">
        <v>2484</v>
      </c>
      <c r="C964" s="12" t="s">
        <v>2485</v>
      </c>
    </row>
    <row r="965">
      <c r="A965" s="6" t="s">
        <v>2486</v>
      </c>
      <c r="B965" s="6" t="s">
        <v>2484</v>
      </c>
      <c r="C965" s="19" t="s">
        <v>2487</v>
      </c>
    </row>
    <row r="966">
      <c r="A966" s="8" t="s">
        <v>2488</v>
      </c>
      <c r="B966" s="8" t="s">
        <v>2489</v>
      </c>
      <c r="C966" s="12" t="s">
        <v>2490</v>
      </c>
    </row>
    <row r="967">
      <c r="A967" s="7" t="s">
        <v>2491</v>
      </c>
      <c r="B967" s="6" t="s">
        <v>2489</v>
      </c>
      <c r="C967" s="7" t="s">
        <v>2492</v>
      </c>
    </row>
    <row r="968">
      <c r="A968" s="8" t="s">
        <v>2493</v>
      </c>
      <c r="B968" s="8" t="s">
        <v>2494</v>
      </c>
      <c r="C968" s="12" t="s">
        <v>2495</v>
      </c>
    </row>
    <row r="969">
      <c r="A969" s="12" t="s">
        <v>458</v>
      </c>
      <c r="B969" s="12" t="s">
        <v>2496</v>
      </c>
      <c r="C969" s="12" t="s">
        <v>2497</v>
      </c>
    </row>
    <row r="970">
      <c r="A970" s="6" t="s">
        <v>2498</v>
      </c>
      <c r="B970" s="8" t="s">
        <v>2499</v>
      </c>
      <c r="C970" s="7" t="s">
        <v>2500</v>
      </c>
    </row>
    <row r="971">
      <c r="A971" s="7" t="s">
        <v>2501</v>
      </c>
      <c r="B971" s="8" t="str">
        <f>IFERROR(__xludf.DUMMYFUNCTION("CONCATENATE(REGEXEXTRACT(A971,""[A-Za-z]+""),"","")"),"GIGEE,")</f>
        <v>GIGEE,</v>
      </c>
      <c r="C971" s="7" t="s">
        <v>2502</v>
      </c>
    </row>
    <row r="972">
      <c r="A972" s="7" t="s">
        <v>2503</v>
      </c>
      <c r="B972" s="8" t="str">
        <f>IFERROR(__xludf.DUMMYFUNCTION("CONCATENATE(REGEXEXTRACT(A972,""[A-Za-z]+""),"","")"),"Gil,")</f>
        <v>Gil,</v>
      </c>
      <c r="C972" s="7" t="s">
        <v>2504</v>
      </c>
    </row>
    <row r="973">
      <c r="A973" s="7" t="s">
        <v>2503</v>
      </c>
      <c r="B973" s="8" t="str">
        <f>IFERROR(__xludf.DUMMYFUNCTION("CONCATENATE(REGEXEXTRACT(A973,""[A-Za-z]+""),"","")"),"Gil,")</f>
        <v>Gil,</v>
      </c>
      <c r="C973" s="7" t="s">
        <v>2505</v>
      </c>
    </row>
    <row r="974">
      <c r="A974" s="7" t="s">
        <v>2506</v>
      </c>
      <c r="B974" s="8" t="str">
        <f>IFERROR(__xludf.DUMMYFUNCTION("CONCATENATE(REGEXEXTRACT(A974,""[A-Za-z]+""),"","")"),"Gilbert,")</f>
        <v>Gilbert,</v>
      </c>
      <c r="C974" s="7" t="s">
        <v>2507</v>
      </c>
    </row>
    <row r="975">
      <c r="A975" s="8" t="s">
        <v>2508</v>
      </c>
      <c r="B975" s="8" t="s">
        <v>2509</v>
      </c>
      <c r="C975" s="12" t="s">
        <v>2510</v>
      </c>
    </row>
    <row r="976">
      <c r="A976" s="7" t="s">
        <v>2511</v>
      </c>
      <c r="B976" s="8" t="str">
        <f>IFERROR(__xludf.DUMMYFUNCTION("CONCATENATE(REGEXEXTRACT(A976,""[A-Za-z]+""),"","")"),"Gina,")</f>
        <v>Gina,</v>
      </c>
      <c r="C976" s="7" t="s">
        <v>2512</v>
      </c>
    </row>
    <row r="977">
      <c r="A977" s="7" t="s">
        <v>2513</v>
      </c>
      <c r="B977" s="8" t="str">
        <f>IFERROR(__xludf.DUMMYFUNCTION("CONCATENATE(REGEXEXTRACT(A977,""[A-Za-z]+""),"","")"),"Gio,")</f>
        <v>Gio,</v>
      </c>
      <c r="C977" s="7" t="s">
        <v>2514</v>
      </c>
    </row>
    <row r="978">
      <c r="A978" s="7" t="s">
        <v>2515</v>
      </c>
      <c r="B978" s="8" t="s">
        <v>2516</v>
      </c>
      <c r="C978" s="7" t="s">
        <v>2517</v>
      </c>
    </row>
    <row r="979">
      <c r="A979" s="2" t="s">
        <v>2518</v>
      </c>
      <c r="B979" s="2" t="s">
        <v>2519</v>
      </c>
      <c r="C979" s="2" t="s">
        <v>2520</v>
      </c>
    </row>
    <row r="980">
      <c r="A980" s="18" t="s">
        <v>2521</v>
      </c>
      <c r="B980" s="4" t="s">
        <v>2522</v>
      </c>
      <c r="C980" s="3" t="s">
        <v>2523</v>
      </c>
    </row>
    <row r="981">
      <c r="A981" s="8" t="s">
        <v>2524</v>
      </c>
      <c r="B981" s="8" t="s">
        <v>2525</v>
      </c>
      <c r="C981" s="12" t="s">
        <v>2526</v>
      </c>
    </row>
    <row r="982">
      <c r="A982" s="2" t="s">
        <v>2527</v>
      </c>
      <c r="B982" s="2" t="s">
        <v>2528</v>
      </c>
      <c r="C982" s="2" t="s">
        <v>2529</v>
      </c>
    </row>
    <row r="983">
      <c r="A983" s="2" t="s">
        <v>2530</v>
      </c>
      <c r="B983" s="2" t="s">
        <v>2528</v>
      </c>
      <c r="C983" s="2" t="s">
        <v>2531</v>
      </c>
    </row>
    <row r="984">
      <c r="A984" s="7" t="s">
        <v>2532</v>
      </c>
      <c r="B984" s="8" t="s">
        <v>2533</v>
      </c>
      <c r="C984" s="7" t="s">
        <v>2534</v>
      </c>
    </row>
    <row r="985">
      <c r="A985" s="2" t="s">
        <v>2535</v>
      </c>
      <c r="B985" s="17" t="s">
        <v>2536</v>
      </c>
      <c r="C985" s="2" t="s">
        <v>2537</v>
      </c>
    </row>
    <row r="986">
      <c r="A986" s="6" t="s">
        <v>2538</v>
      </c>
      <c r="B986" s="6" t="s">
        <v>2539</v>
      </c>
      <c r="C986" s="12" t="s">
        <v>2540</v>
      </c>
    </row>
    <row r="987">
      <c r="A987" s="2" t="s">
        <v>2541</v>
      </c>
      <c r="B987" s="2" t="s">
        <v>2542</v>
      </c>
      <c r="C987" s="2" t="s">
        <v>2543</v>
      </c>
    </row>
    <row r="988">
      <c r="A988" s="7" t="s">
        <v>2544</v>
      </c>
      <c r="B988" s="6" t="s">
        <v>2542</v>
      </c>
      <c r="C988" s="7" t="s">
        <v>2545</v>
      </c>
    </row>
    <row r="989">
      <c r="A989" s="8" t="s">
        <v>2546</v>
      </c>
      <c r="B989" s="8" t="s">
        <v>2547</v>
      </c>
      <c r="C989" s="12" t="s">
        <v>2548</v>
      </c>
    </row>
    <row r="990">
      <c r="A990" s="7" t="s">
        <v>2549</v>
      </c>
      <c r="B990" s="8" t="str">
        <f>IFERROR(__xludf.DUMMYFUNCTION("CONCATENATE(REGEXEXTRACT(A990,""[A-Za-z]+""),"","")"),"Glauko,")</f>
        <v>Glauko,</v>
      </c>
      <c r="C990" s="7" t="s">
        <v>2550</v>
      </c>
    </row>
    <row r="991">
      <c r="A991" s="12" t="s">
        <v>2551</v>
      </c>
      <c r="B991" s="12" t="s">
        <v>2552</v>
      </c>
      <c r="C991" s="12" t="s">
        <v>2553</v>
      </c>
    </row>
    <row r="992">
      <c r="A992" s="2" t="s">
        <v>2554</v>
      </c>
      <c r="B992" s="2" t="s">
        <v>2555</v>
      </c>
      <c r="C992" s="2" t="s">
        <v>2556</v>
      </c>
    </row>
    <row r="993">
      <c r="A993" s="7" t="s">
        <v>2557</v>
      </c>
      <c r="B993" s="6" t="s">
        <v>2558</v>
      </c>
      <c r="C993" s="7" t="s">
        <v>2559</v>
      </c>
    </row>
    <row r="994">
      <c r="A994" s="2" t="s">
        <v>2560</v>
      </c>
      <c r="B994" s="17" t="s">
        <v>2561</v>
      </c>
      <c r="C994" s="2" t="s">
        <v>2562</v>
      </c>
    </row>
    <row r="995">
      <c r="A995" s="7" t="s">
        <v>2563</v>
      </c>
      <c r="B995" s="8" t="str">
        <f>IFERROR(__xludf.DUMMYFUNCTION("CONCATENATE(REGEXEXTRACT(A995,""[A-Za-z]+""),"","")"),"Gonzalo,")</f>
        <v>Gonzalo,</v>
      </c>
      <c r="C995" s="7" t="s">
        <v>2564</v>
      </c>
    </row>
    <row r="996">
      <c r="A996" s="12" t="s">
        <v>2565</v>
      </c>
      <c r="B996" s="8" t="s">
        <v>2566</v>
      </c>
      <c r="C996" s="12" t="s">
        <v>2567</v>
      </c>
    </row>
    <row r="997">
      <c r="A997" s="2" t="s">
        <v>2568</v>
      </c>
      <c r="B997" s="2" t="s">
        <v>2569</v>
      </c>
      <c r="C997" s="2" t="s">
        <v>2570</v>
      </c>
    </row>
    <row r="998">
      <c r="A998" s="6" t="s">
        <v>2571</v>
      </c>
      <c r="B998" s="6" t="s">
        <v>2572</v>
      </c>
      <c r="C998" s="7" t="s">
        <v>2573</v>
      </c>
    </row>
    <row r="999">
      <c r="A999" s="3" t="s">
        <v>2574</v>
      </c>
      <c r="B999" s="4" t="s">
        <v>2575</v>
      </c>
      <c r="C999" s="5" t="s">
        <v>2576</v>
      </c>
    </row>
    <row r="1000">
      <c r="A1000" s="2" t="s">
        <v>2577</v>
      </c>
      <c r="B1000" s="2" t="s">
        <v>2578</v>
      </c>
      <c r="C1000" s="2" t="s">
        <v>2579</v>
      </c>
    </row>
    <row r="1001">
      <c r="A1001" s="24"/>
      <c r="B1001" s="24"/>
      <c r="C1001" s="24"/>
    </row>
    <row r="1002">
      <c r="A1002" s="24"/>
      <c r="B1002" s="24"/>
      <c r="C1002" s="24"/>
    </row>
    <row r="1003">
      <c r="A1003" s="24"/>
      <c r="B1003" s="24"/>
      <c r="C1003" s="24"/>
    </row>
    <row r="1004">
      <c r="A1004" s="24"/>
      <c r="B1004" s="24"/>
      <c r="C1004" s="24"/>
    </row>
    <row r="1005">
      <c r="A1005" s="24"/>
      <c r="B1005" s="24"/>
      <c r="C1005" s="24"/>
    </row>
    <row r="1006">
      <c r="A1006" s="24"/>
      <c r="B1006" s="24"/>
      <c r="C1006" s="24"/>
    </row>
  </sheetData>
  <hyperlinks>
    <hyperlink r:id="rId1" ref="A16"/>
    <hyperlink r:id="rId2" ref="A98"/>
    <hyperlink r:id="rId3" ref="A153"/>
    <hyperlink r:id="rId4" ref="C158"/>
    <hyperlink r:id="rId5" ref="C175"/>
    <hyperlink r:id="rId6" ref="A182"/>
    <hyperlink r:id="rId7" ref="A192"/>
    <hyperlink r:id="rId8" ref="A219"/>
    <hyperlink r:id="rId9" ref="C250"/>
    <hyperlink r:id="rId10" ref="A255"/>
    <hyperlink r:id="rId11" ref="A348"/>
    <hyperlink r:id="rId12" ref="C383"/>
    <hyperlink r:id="rId13" ref="C568"/>
    <hyperlink r:id="rId14" ref="C628"/>
    <hyperlink r:id="rId15" ref="A980"/>
  </hyperlinks>
  <drawing r:id="rId1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63"/>
    <col customWidth="1" min="2" max="3" width="18.63"/>
    <col customWidth="1" min="4" max="4" width="15.75"/>
    <col customWidth="1" min="5" max="5" width="29.88"/>
    <col customWidth="1" min="6" max="6" width="17.38"/>
    <col customWidth="1" min="7" max="7" width="13.13"/>
    <col customWidth="1" min="8" max="8" width="16.88"/>
    <col customWidth="1" min="9" max="9" width="27.13"/>
  </cols>
  <sheetData>
    <row r="1">
      <c r="A1" s="25" t="s">
        <v>2580</v>
      </c>
      <c r="B1" s="26" t="s">
        <v>2581</v>
      </c>
      <c r="C1" s="26" t="s">
        <v>1</v>
      </c>
      <c r="D1" s="26" t="s">
        <v>2582</v>
      </c>
      <c r="E1" s="26" t="s">
        <v>2</v>
      </c>
      <c r="F1" s="26" t="s">
        <v>2583</v>
      </c>
      <c r="G1" s="26" t="s">
        <v>2584</v>
      </c>
      <c r="H1" s="26" t="s">
        <v>2</v>
      </c>
      <c r="I1" s="27" t="s">
        <v>2585</v>
      </c>
      <c r="J1" s="28"/>
      <c r="K1" s="28"/>
      <c r="L1" s="28"/>
      <c r="M1" s="28"/>
      <c r="N1" s="28"/>
      <c r="O1" s="28"/>
      <c r="P1" s="28"/>
      <c r="Q1" s="28"/>
      <c r="R1" s="28"/>
    </row>
    <row r="2">
      <c r="A2" s="29" t="s">
        <v>2586</v>
      </c>
      <c r="B2" s="24"/>
      <c r="C2" s="24" t="s">
        <v>2587</v>
      </c>
      <c r="D2" s="24" t="s">
        <v>2588</v>
      </c>
      <c r="E2" s="24" t="s">
        <v>2589</v>
      </c>
      <c r="F2" s="30" t="s">
        <v>2590</v>
      </c>
      <c r="G2" s="30" t="s">
        <v>2590</v>
      </c>
      <c r="H2" s="31" t="s">
        <v>2590</v>
      </c>
      <c r="I2" s="32" t="s">
        <v>2591</v>
      </c>
      <c r="J2" s="33"/>
      <c r="K2" s="33"/>
      <c r="L2" s="33"/>
      <c r="M2" s="33"/>
      <c r="N2" s="33"/>
      <c r="O2" s="33"/>
      <c r="P2" s="33"/>
      <c r="Q2" s="33"/>
      <c r="R2" s="33"/>
    </row>
    <row r="3">
      <c r="A3" s="8" t="s">
        <v>2586</v>
      </c>
      <c r="B3" s="2"/>
      <c r="C3" s="2" t="s">
        <v>2592</v>
      </c>
      <c r="D3" s="2" t="s">
        <v>2588</v>
      </c>
      <c r="E3" s="2" t="s">
        <v>2593</v>
      </c>
      <c r="F3" s="31" t="s">
        <v>2590</v>
      </c>
      <c r="G3" s="31" t="s">
        <v>2590</v>
      </c>
      <c r="H3" s="31" t="s">
        <v>2590</v>
      </c>
      <c r="I3" s="34" t="s">
        <v>2594</v>
      </c>
      <c r="J3" s="35"/>
      <c r="K3" s="33"/>
      <c r="L3" s="33"/>
      <c r="M3" s="33"/>
      <c r="N3" s="33"/>
      <c r="O3" s="33"/>
      <c r="P3" s="33"/>
      <c r="Q3" s="33"/>
      <c r="R3" s="33"/>
    </row>
    <row r="4">
      <c r="A4" s="8" t="s">
        <v>2586</v>
      </c>
      <c r="B4" s="2"/>
      <c r="C4" s="2" t="s">
        <v>2595</v>
      </c>
      <c r="D4" s="2" t="s">
        <v>2588</v>
      </c>
      <c r="E4" s="2" t="s">
        <v>2596</v>
      </c>
      <c r="F4" s="31" t="s">
        <v>2590</v>
      </c>
      <c r="G4" s="31" t="s">
        <v>2590</v>
      </c>
      <c r="H4" s="31" t="s">
        <v>2590</v>
      </c>
      <c r="I4" s="34" t="s">
        <v>2597</v>
      </c>
      <c r="J4" s="35"/>
      <c r="K4" s="33"/>
      <c r="L4" s="33"/>
      <c r="M4" s="33"/>
      <c r="N4" s="33"/>
      <c r="O4" s="33"/>
      <c r="P4" s="33"/>
      <c r="Q4" s="33"/>
      <c r="R4" s="33"/>
    </row>
    <row r="5">
      <c r="A5" s="8" t="s">
        <v>2586</v>
      </c>
      <c r="B5" s="2"/>
      <c r="C5" s="2" t="s">
        <v>2598</v>
      </c>
      <c r="D5" s="2" t="s">
        <v>2588</v>
      </c>
      <c r="E5" s="2" t="s">
        <v>2599</v>
      </c>
      <c r="F5" s="31" t="s">
        <v>2590</v>
      </c>
      <c r="G5" s="31" t="s">
        <v>2590</v>
      </c>
      <c r="H5" s="31" t="s">
        <v>2590</v>
      </c>
      <c r="I5" s="34" t="s">
        <v>2600</v>
      </c>
      <c r="J5" s="35"/>
      <c r="K5" s="33"/>
      <c r="L5" s="33"/>
      <c r="M5" s="33"/>
      <c r="N5" s="33"/>
      <c r="O5" s="33"/>
      <c r="P5" s="33"/>
      <c r="Q5" s="33"/>
      <c r="R5" s="33"/>
    </row>
    <row r="6">
      <c r="A6" s="8" t="s">
        <v>2586</v>
      </c>
      <c r="B6" s="2"/>
      <c r="C6" s="2" t="s">
        <v>2601</v>
      </c>
      <c r="D6" s="2" t="s">
        <v>2602</v>
      </c>
      <c r="E6" s="2" t="s">
        <v>2601</v>
      </c>
      <c r="F6" s="31" t="s">
        <v>2590</v>
      </c>
      <c r="G6" s="31" t="s">
        <v>2590</v>
      </c>
      <c r="H6" s="31" t="s">
        <v>2603</v>
      </c>
      <c r="I6" s="36" t="s">
        <v>2604</v>
      </c>
      <c r="J6" s="37"/>
      <c r="K6" s="38"/>
      <c r="L6" s="38"/>
      <c r="M6" s="38"/>
      <c r="N6" s="38"/>
      <c r="O6" s="38"/>
      <c r="P6" s="38"/>
      <c r="Q6" s="38"/>
      <c r="R6" s="38"/>
    </row>
    <row r="7">
      <c r="A7" s="8" t="s">
        <v>2586</v>
      </c>
      <c r="B7" s="2"/>
      <c r="C7" s="2" t="s">
        <v>2605</v>
      </c>
      <c r="D7" s="2" t="s">
        <v>2606</v>
      </c>
      <c r="E7" s="2" t="s">
        <v>2607</v>
      </c>
      <c r="F7" s="31" t="s">
        <v>2590</v>
      </c>
      <c r="G7" s="31" t="s">
        <v>2590</v>
      </c>
      <c r="H7" s="31" t="s">
        <v>2590</v>
      </c>
      <c r="I7" s="34" t="s">
        <v>2608</v>
      </c>
      <c r="J7" s="35"/>
      <c r="K7" s="33"/>
      <c r="L7" s="33"/>
      <c r="M7" s="33"/>
      <c r="N7" s="33"/>
      <c r="O7" s="33"/>
      <c r="P7" s="33"/>
      <c r="Q7" s="33"/>
      <c r="R7" s="33"/>
    </row>
    <row r="8">
      <c r="A8" s="8" t="s">
        <v>2586</v>
      </c>
      <c r="B8" s="2"/>
      <c r="C8" s="2" t="s">
        <v>2609</v>
      </c>
      <c r="D8" s="2" t="s">
        <v>2588</v>
      </c>
      <c r="E8" s="2" t="s">
        <v>2610</v>
      </c>
      <c r="F8" s="31" t="s">
        <v>2590</v>
      </c>
      <c r="G8" s="31" t="s">
        <v>2590</v>
      </c>
      <c r="H8" s="31" t="s">
        <v>2590</v>
      </c>
      <c r="I8" s="34" t="s">
        <v>2611</v>
      </c>
      <c r="J8" s="35"/>
      <c r="K8" s="33"/>
      <c r="L8" s="33"/>
      <c r="M8" s="33"/>
      <c r="N8" s="33"/>
      <c r="O8" s="33"/>
      <c r="P8" s="33"/>
      <c r="Q8" s="33"/>
      <c r="R8" s="33"/>
    </row>
    <row r="9">
      <c r="A9" s="8" t="s">
        <v>2586</v>
      </c>
      <c r="B9" s="2"/>
      <c r="C9" s="2" t="s">
        <v>2612</v>
      </c>
      <c r="D9" s="2" t="s">
        <v>2588</v>
      </c>
      <c r="E9" s="2" t="s">
        <v>2613</v>
      </c>
      <c r="F9" s="31" t="s">
        <v>2590</v>
      </c>
      <c r="G9" s="31" t="s">
        <v>2590</v>
      </c>
      <c r="H9" s="31" t="s">
        <v>2590</v>
      </c>
      <c r="I9" s="34" t="s">
        <v>2614</v>
      </c>
      <c r="J9" s="19"/>
      <c r="K9" s="39"/>
      <c r="L9" s="39"/>
      <c r="M9" s="39"/>
      <c r="N9" s="39"/>
      <c r="O9" s="39"/>
      <c r="P9" s="39"/>
      <c r="Q9" s="39"/>
      <c r="R9" s="39"/>
    </row>
    <row r="10">
      <c r="A10" s="8" t="s">
        <v>2586</v>
      </c>
      <c r="B10" s="2"/>
      <c r="C10" s="2" t="s">
        <v>2615</v>
      </c>
      <c r="D10" s="2" t="s">
        <v>2588</v>
      </c>
      <c r="E10" s="2" t="s">
        <v>2616</v>
      </c>
      <c r="F10" s="31" t="s">
        <v>2590</v>
      </c>
      <c r="G10" s="31" t="s">
        <v>2590</v>
      </c>
      <c r="H10" s="31" t="s">
        <v>2590</v>
      </c>
      <c r="I10" s="34" t="s">
        <v>2617</v>
      </c>
      <c r="J10" s="7"/>
      <c r="K10" s="40"/>
      <c r="L10" s="40"/>
      <c r="M10" s="40"/>
      <c r="N10" s="40"/>
      <c r="O10" s="40"/>
      <c r="P10" s="40"/>
      <c r="Q10" s="40"/>
      <c r="R10" s="40"/>
    </row>
    <row r="11">
      <c r="A11" s="8" t="s">
        <v>2586</v>
      </c>
      <c r="B11" s="2"/>
      <c r="C11" s="2" t="s">
        <v>2618</v>
      </c>
      <c r="D11" s="2" t="s">
        <v>2588</v>
      </c>
      <c r="E11" s="2" t="s">
        <v>2619</v>
      </c>
      <c r="F11" s="31" t="s">
        <v>2590</v>
      </c>
      <c r="G11" s="31" t="s">
        <v>2590</v>
      </c>
      <c r="H11" s="31" t="s">
        <v>2590</v>
      </c>
      <c r="I11" s="34" t="s">
        <v>2620</v>
      </c>
      <c r="J11" s="35"/>
      <c r="K11" s="33"/>
      <c r="L11" s="33"/>
      <c r="M11" s="33"/>
      <c r="N11" s="33"/>
      <c r="O11" s="33"/>
      <c r="P11" s="33"/>
      <c r="Q11" s="33"/>
      <c r="R11" s="33"/>
    </row>
    <row r="12">
      <c r="A12" s="8" t="s">
        <v>2586</v>
      </c>
      <c r="B12" s="2"/>
      <c r="C12" s="2" t="s">
        <v>2621</v>
      </c>
      <c r="D12" s="2" t="s">
        <v>2588</v>
      </c>
      <c r="E12" s="2" t="s">
        <v>2622</v>
      </c>
      <c r="F12" s="31" t="s">
        <v>2590</v>
      </c>
      <c r="G12" s="31" t="s">
        <v>2590</v>
      </c>
      <c r="H12" s="31" t="s">
        <v>2590</v>
      </c>
      <c r="I12" s="34" t="s">
        <v>2623</v>
      </c>
      <c r="J12" s="7"/>
      <c r="K12" s="40"/>
      <c r="L12" s="40"/>
      <c r="M12" s="40"/>
      <c r="N12" s="40"/>
      <c r="O12" s="40"/>
      <c r="P12" s="40"/>
      <c r="Q12" s="40"/>
      <c r="R12" s="40"/>
    </row>
    <row r="13">
      <c r="A13" s="8" t="s">
        <v>2586</v>
      </c>
      <c r="B13" s="2"/>
      <c r="C13" s="2" t="s">
        <v>2624</v>
      </c>
      <c r="D13" s="2" t="s">
        <v>2588</v>
      </c>
      <c r="E13" s="2" t="s">
        <v>2625</v>
      </c>
      <c r="F13" s="31" t="s">
        <v>2590</v>
      </c>
      <c r="G13" s="31" t="s">
        <v>2590</v>
      </c>
      <c r="H13" s="31" t="s">
        <v>2590</v>
      </c>
      <c r="I13" s="34" t="s">
        <v>2626</v>
      </c>
      <c r="J13" s="35"/>
      <c r="K13" s="33"/>
      <c r="L13" s="33"/>
      <c r="M13" s="33"/>
      <c r="N13" s="33"/>
      <c r="O13" s="33"/>
      <c r="P13" s="33"/>
      <c r="Q13" s="33"/>
      <c r="R13" s="33"/>
    </row>
    <row r="14">
      <c r="A14" s="8" t="s">
        <v>2586</v>
      </c>
      <c r="B14" s="2"/>
      <c r="C14" s="2" t="s">
        <v>2627</v>
      </c>
      <c r="D14" s="2" t="s">
        <v>2588</v>
      </c>
      <c r="E14" s="2" t="s">
        <v>2628</v>
      </c>
      <c r="F14" s="31" t="s">
        <v>2590</v>
      </c>
      <c r="G14" s="31" t="s">
        <v>2590</v>
      </c>
      <c r="H14" s="31" t="s">
        <v>2590</v>
      </c>
      <c r="I14" s="34" t="s">
        <v>2629</v>
      </c>
      <c r="J14" s="35"/>
      <c r="K14" s="33"/>
      <c r="L14" s="33"/>
      <c r="M14" s="33"/>
      <c r="N14" s="33"/>
      <c r="O14" s="33"/>
      <c r="P14" s="33"/>
      <c r="Q14" s="33"/>
      <c r="R14" s="33"/>
    </row>
    <row r="15">
      <c r="A15" s="8" t="s">
        <v>2586</v>
      </c>
      <c r="B15" s="2"/>
      <c r="C15" s="2" t="s">
        <v>2630</v>
      </c>
      <c r="D15" s="2" t="s">
        <v>2588</v>
      </c>
      <c r="E15" s="2" t="s">
        <v>2631</v>
      </c>
      <c r="F15" s="31" t="s">
        <v>2590</v>
      </c>
      <c r="G15" s="31" t="s">
        <v>2590</v>
      </c>
      <c r="H15" s="31" t="s">
        <v>2590</v>
      </c>
      <c r="I15" s="34" t="s">
        <v>2632</v>
      </c>
      <c r="J15" s="7"/>
      <c r="K15" s="40"/>
      <c r="L15" s="40"/>
      <c r="M15" s="40"/>
      <c r="N15" s="40"/>
      <c r="O15" s="40"/>
      <c r="P15" s="40"/>
      <c r="Q15" s="40"/>
      <c r="R15" s="40"/>
    </row>
    <row r="16">
      <c r="A16" s="8" t="s">
        <v>2633</v>
      </c>
      <c r="B16" s="2"/>
      <c r="C16" s="2" t="s">
        <v>2634</v>
      </c>
      <c r="D16" s="2" t="s">
        <v>2635</v>
      </c>
      <c r="E16" s="2" t="s">
        <v>2636</v>
      </c>
      <c r="F16" s="31" t="s">
        <v>2590</v>
      </c>
      <c r="G16" s="31" t="s">
        <v>2590</v>
      </c>
      <c r="H16" s="31" t="s">
        <v>2590</v>
      </c>
      <c r="I16" s="34" t="s">
        <v>2637</v>
      </c>
      <c r="J16" s="35"/>
      <c r="K16" s="33"/>
      <c r="L16" s="33"/>
      <c r="M16" s="33"/>
      <c r="N16" s="33"/>
      <c r="O16" s="33"/>
      <c r="P16" s="33"/>
      <c r="Q16" s="33"/>
      <c r="R16" s="33"/>
    </row>
    <row r="17">
      <c r="A17" s="8" t="s">
        <v>2586</v>
      </c>
      <c r="B17" s="2"/>
      <c r="C17" s="2" t="s">
        <v>2638</v>
      </c>
      <c r="D17" s="2" t="s">
        <v>2588</v>
      </c>
      <c r="E17" s="2" t="s">
        <v>2639</v>
      </c>
      <c r="F17" s="31" t="s">
        <v>2590</v>
      </c>
      <c r="G17" s="31" t="s">
        <v>2590</v>
      </c>
      <c r="H17" s="31" t="s">
        <v>2590</v>
      </c>
      <c r="I17" s="34" t="s">
        <v>2640</v>
      </c>
      <c r="J17" s="35"/>
      <c r="K17" s="33"/>
      <c r="L17" s="33"/>
      <c r="M17" s="33"/>
      <c r="N17" s="33"/>
      <c r="O17" s="33"/>
      <c r="P17" s="33"/>
      <c r="Q17" s="33"/>
      <c r="R17" s="33"/>
    </row>
    <row r="18">
      <c r="A18" s="8" t="s">
        <v>2586</v>
      </c>
      <c r="B18" s="2"/>
      <c r="C18" s="2" t="s">
        <v>2641</v>
      </c>
      <c r="D18" s="2" t="s">
        <v>2588</v>
      </c>
      <c r="E18" s="2" t="s">
        <v>2642</v>
      </c>
      <c r="F18" s="31" t="s">
        <v>2590</v>
      </c>
      <c r="G18" s="31" t="s">
        <v>2590</v>
      </c>
      <c r="H18" s="31" t="s">
        <v>2590</v>
      </c>
      <c r="I18" s="34" t="s">
        <v>2643</v>
      </c>
      <c r="J18" s="35"/>
      <c r="K18" s="33"/>
      <c r="L18" s="33"/>
      <c r="M18" s="33"/>
      <c r="N18" s="33"/>
      <c r="O18" s="33"/>
      <c r="P18" s="33"/>
      <c r="Q18" s="33"/>
      <c r="R18" s="33"/>
    </row>
    <row r="19">
      <c r="A19" s="8" t="s">
        <v>2586</v>
      </c>
      <c r="B19" s="2"/>
      <c r="C19" s="2" t="s">
        <v>2644</v>
      </c>
      <c r="D19" s="2" t="s">
        <v>2645</v>
      </c>
      <c r="E19" s="2" t="s">
        <v>2646</v>
      </c>
      <c r="F19" s="31" t="s">
        <v>2590</v>
      </c>
      <c r="G19" s="31" t="s">
        <v>2590</v>
      </c>
      <c r="H19" s="31" t="s">
        <v>2590</v>
      </c>
      <c r="I19" s="34" t="s">
        <v>2647</v>
      </c>
      <c r="J19" s="7"/>
      <c r="K19" s="40"/>
      <c r="L19" s="40"/>
      <c r="M19" s="40"/>
      <c r="N19" s="40"/>
      <c r="O19" s="40"/>
      <c r="P19" s="40"/>
      <c r="Q19" s="40"/>
      <c r="R19" s="40"/>
    </row>
    <row r="20">
      <c r="A20" s="8" t="s">
        <v>2586</v>
      </c>
      <c r="B20" s="2"/>
      <c r="C20" s="2" t="s">
        <v>2648</v>
      </c>
      <c r="D20" s="2" t="s">
        <v>2588</v>
      </c>
      <c r="E20" s="2" t="s">
        <v>2649</v>
      </c>
      <c r="F20" s="31" t="s">
        <v>2590</v>
      </c>
      <c r="G20" s="31" t="s">
        <v>2590</v>
      </c>
      <c r="H20" s="31" t="s">
        <v>2590</v>
      </c>
      <c r="I20" s="2" t="s">
        <v>2650</v>
      </c>
      <c r="J20" s="19"/>
      <c r="K20" s="39"/>
      <c r="L20" s="39"/>
      <c r="M20" s="39"/>
      <c r="N20" s="39"/>
      <c r="O20" s="39"/>
      <c r="P20" s="39"/>
      <c r="Q20" s="39"/>
      <c r="R20" s="39"/>
    </row>
    <row r="21">
      <c r="A21" s="8" t="s">
        <v>2586</v>
      </c>
      <c r="B21" s="2"/>
      <c r="C21" s="2" t="s">
        <v>2651</v>
      </c>
      <c r="D21" s="2" t="s">
        <v>2588</v>
      </c>
      <c r="E21" s="2" t="s">
        <v>2652</v>
      </c>
      <c r="F21" s="31" t="s">
        <v>2590</v>
      </c>
      <c r="G21" s="31" t="s">
        <v>2590</v>
      </c>
      <c r="H21" s="31" t="s">
        <v>2590</v>
      </c>
      <c r="I21" s="2" t="s">
        <v>2653</v>
      </c>
      <c r="J21" s="7"/>
      <c r="K21" s="40"/>
      <c r="L21" s="40"/>
      <c r="M21" s="40"/>
      <c r="N21" s="40"/>
      <c r="O21" s="40"/>
      <c r="P21" s="40"/>
      <c r="Q21" s="40"/>
      <c r="R21" s="40"/>
    </row>
    <row r="22">
      <c r="A22" s="8" t="s">
        <v>2586</v>
      </c>
      <c r="B22" s="2"/>
      <c r="C22" s="2" t="s">
        <v>2654</v>
      </c>
      <c r="D22" s="2" t="s">
        <v>2588</v>
      </c>
      <c r="E22" s="2" t="s">
        <v>2655</v>
      </c>
      <c r="F22" s="31" t="s">
        <v>2590</v>
      </c>
      <c r="G22" s="31" t="s">
        <v>2590</v>
      </c>
      <c r="H22" s="31" t="s">
        <v>2590</v>
      </c>
      <c r="I22" s="34" t="s">
        <v>2656</v>
      </c>
      <c r="J22" s="35"/>
      <c r="K22" s="33"/>
      <c r="L22" s="33"/>
      <c r="M22" s="33"/>
      <c r="N22" s="33"/>
      <c r="O22" s="33"/>
      <c r="P22" s="33"/>
      <c r="Q22" s="33"/>
      <c r="R22" s="33"/>
    </row>
    <row r="23">
      <c r="A23" s="8" t="s">
        <v>2586</v>
      </c>
      <c r="B23" s="2"/>
      <c r="C23" s="2" t="s">
        <v>2657</v>
      </c>
      <c r="D23" s="2" t="s">
        <v>2588</v>
      </c>
      <c r="E23" s="2" t="s">
        <v>2658</v>
      </c>
      <c r="F23" s="31" t="s">
        <v>2590</v>
      </c>
      <c r="G23" s="31" t="s">
        <v>2590</v>
      </c>
      <c r="H23" s="31" t="s">
        <v>2590</v>
      </c>
      <c r="I23" s="34" t="s">
        <v>2659</v>
      </c>
      <c r="J23" s="35"/>
      <c r="K23" s="33"/>
      <c r="L23" s="33"/>
      <c r="M23" s="33"/>
      <c r="N23" s="33"/>
      <c r="O23" s="33"/>
      <c r="P23" s="33"/>
      <c r="Q23" s="33"/>
      <c r="R23" s="33"/>
    </row>
    <row r="24">
      <c r="A24" s="8" t="s">
        <v>2586</v>
      </c>
      <c r="B24" s="2"/>
      <c r="C24" s="2" t="s">
        <v>2660</v>
      </c>
      <c r="D24" s="2" t="s">
        <v>2588</v>
      </c>
      <c r="E24" s="2" t="s">
        <v>2661</v>
      </c>
      <c r="F24" s="31" t="s">
        <v>2590</v>
      </c>
      <c r="G24" s="31" t="s">
        <v>2590</v>
      </c>
      <c r="H24" s="31" t="s">
        <v>2590</v>
      </c>
      <c r="I24" s="34" t="s">
        <v>2662</v>
      </c>
      <c r="J24" s="7"/>
      <c r="K24" s="40"/>
      <c r="L24" s="40"/>
      <c r="M24" s="40"/>
      <c r="N24" s="40"/>
      <c r="O24" s="40"/>
      <c r="P24" s="40"/>
      <c r="Q24" s="40"/>
      <c r="R24" s="40"/>
    </row>
    <row r="25">
      <c r="A25" s="8" t="s">
        <v>2586</v>
      </c>
      <c r="B25" s="2"/>
      <c r="C25" s="2" t="s">
        <v>2663</v>
      </c>
      <c r="D25" s="2" t="s">
        <v>2588</v>
      </c>
      <c r="E25" s="2" t="s">
        <v>2664</v>
      </c>
      <c r="F25" s="31" t="s">
        <v>2590</v>
      </c>
      <c r="G25" s="31" t="s">
        <v>2590</v>
      </c>
      <c r="H25" s="31" t="s">
        <v>2590</v>
      </c>
      <c r="I25" s="34" t="s">
        <v>2665</v>
      </c>
      <c r="J25" s="35"/>
      <c r="K25" s="33"/>
      <c r="L25" s="33"/>
      <c r="M25" s="33"/>
      <c r="N25" s="33"/>
      <c r="O25" s="33"/>
      <c r="P25" s="33"/>
      <c r="Q25" s="33"/>
      <c r="R25" s="33"/>
    </row>
    <row r="26">
      <c r="A26" s="8" t="s">
        <v>2586</v>
      </c>
      <c r="B26" s="2"/>
      <c r="C26" s="2" t="s">
        <v>2666</v>
      </c>
      <c r="D26" s="2" t="s">
        <v>2588</v>
      </c>
      <c r="E26" s="2" t="s">
        <v>2667</v>
      </c>
      <c r="F26" s="31" t="s">
        <v>2590</v>
      </c>
      <c r="G26" s="31" t="s">
        <v>2590</v>
      </c>
      <c r="H26" s="31" t="s">
        <v>2590</v>
      </c>
      <c r="I26" s="34" t="s">
        <v>2668</v>
      </c>
      <c r="J26" s="35"/>
      <c r="K26" s="33"/>
      <c r="L26" s="33"/>
      <c r="M26" s="33"/>
      <c r="N26" s="33"/>
      <c r="O26" s="33"/>
      <c r="P26" s="33"/>
      <c r="Q26" s="33"/>
      <c r="R26" s="33"/>
    </row>
    <row r="27">
      <c r="A27" s="8" t="s">
        <v>2586</v>
      </c>
      <c r="B27" s="2"/>
      <c r="C27" s="2" t="s">
        <v>2669</v>
      </c>
      <c r="D27" s="2" t="s">
        <v>2588</v>
      </c>
      <c r="E27" s="2" t="s">
        <v>2670</v>
      </c>
      <c r="F27" s="31" t="s">
        <v>2590</v>
      </c>
      <c r="G27" s="31" t="s">
        <v>2590</v>
      </c>
      <c r="H27" s="31" t="s">
        <v>2590</v>
      </c>
      <c r="I27" s="34" t="s">
        <v>2671</v>
      </c>
      <c r="J27" s="7"/>
      <c r="K27" s="40"/>
      <c r="L27" s="40"/>
      <c r="M27" s="40"/>
      <c r="N27" s="40"/>
      <c r="O27" s="40"/>
      <c r="P27" s="40"/>
      <c r="Q27" s="40"/>
      <c r="R27" s="40"/>
    </row>
    <row r="28">
      <c r="A28" s="8" t="s">
        <v>2586</v>
      </c>
      <c r="B28" s="2"/>
      <c r="C28" s="2" t="s">
        <v>2672</v>
      </c>
      <c r="D28" s="2" t="s">
        <v>2588</v>
      </c>
      <c r="E28" s="2" t="s">
        <v>2673</v>
      </c>
      <c r="F28" s="31" t="s">
        <v>2590</v>
      </c>
      <c r="G28" s="31" t="s">
        <v>2590</v>
      </c>
      <c r="H28" s="31" t="s">
        <v>2590</v>
      </c>
      <c r="I28" s="34" t="s">
        <v>2674</v>
      </c>
      <c r="J28" s="35"/>
      <c r="K28" s="33"/>
      <c r="L28" s="33"/>
      <c r="M28" s="33"/>
      <c r="N28" s="33"/>
      <c r="O28" s="33"/>
      <c r="P28" s="33"/>
      <c r="Q28" s="33"/>
      <c r="R28" s="33"/>
    </row>
    <row r="29">
      <c r="A29" s="8" t="s">
        <v>2586</v>
      </c>
      <c r="B29" s="2"/>
      <c r="C29" s="2" t="s">
        <v>2675</v>
      </c>
      <c r="D29" s="2" t="s">
        <v>2588</v>
      </c>
      <c r="E29" s="2" t="s">
        <v>2676</v>
      </c>
      <c r="F29" s="31" t="s">
        <v>2590</v>
      </c>
      <c r="G29" s="31" t="s">
        <v>2590</v>
      </c>
      <c r="H29" s="31" t="s">
        <v>2590</v>
      </c>
      <c r="I29" s="34" t="s">
        <v>2677</v>
      </c>
      <c r="J29" s="35"/>
      <c r="K29" s="33"/>
      <c r="L29" s="33"/>
      <c r="M29" s="33"/>
      <c r="N29" s="33"/>
      <c r="O29" s="33"/>
      <c r="P29" s="33"/>
      <c r="Q29" s="33"/>
      <c r="R29" s="33"/>
    </row>
    <row r="30">
      <c r="A30" s="8" t="s">
        <v>2586</v>
      </c>
      <c r="B30" s="2"/>
      <c r="C30" s="2" t="s">
        <v>2678</v>
      </c>
      <c r="D30" s="2" t="s">
        <v>2588</v>
      </c>
      <c r="E30" s="2" t="s">
        <v>2679</v>
      </c>
      <c r="F30" s="31" t="s">
        <v>2590</v>
      </c>
      <c r="G30" s="31" t="s">
        <v>2590</v>
      </c>
      <c r="H30" s="31" t="s">
        <v>2590</v>
      </c>
      <c r="I30" s="2" t="s">
        <v>2680</v>
      </c>
      <c r="J30" s="35"/>
      <c r="K30" s="33"/>
      <c r="L30" s="33"/>
      <c r="M30" s="33"/>
      <c r="N30" s="33"/>
      <c r="O30" s="33"/>
      <c r="P30" s="33"/>
      <c r="Q30" s="33"/>
      <c r="R30" s="33"/>
    </row>
    <row r="31">
      <c r="A31" s="8" t="s">
        <v>2586</v>
      </c>
      <c r="B31" s="2"/>
      <c r="C31" s="2" t="s">
        <v>2681</v>
      </c>
      <c r="D31" s="2" t="s">
        <v>2588</v>
      </c>
      <c r="E31" s="2" t="s">
        <v>2682</v>
      </c>
      <c r="F31" s="31" t="s">
        <v>2590</v>
      </c>
      <c r="G31" s="31" t="s">
        <v>2590</v>
      </c>
      <c r="H31" s="31" t="s">
        <v>2590</v>
      </c>
      <c r="I31" s="34" t="s">
        <v>2683</v>
      </c>
      <c r="J31" s="7"/>
      <c r="K31" s="40"/>
      <c r="L31" s="40"/>
      <c r="M31" s="40"/>
      <c r="N31" s="40"/>
      <c r="O31" s="40"/>
      <c r="P31" s="40"/>
      <c r="Q31" s="40"/>
      <c r="R31" s="40"/>
    </row>
    <row r="32">
      <c r="A32" s="8" t="s">
        <v>2586</v>
      </c>
      <c r="B32" s="2"/>
      <c r="C32" s="2" t="s">
        <v>2684</v>
      </c>
      <c r="D32" s="2" t="s">
        <v>2588</v>
      </c>
      <c r="E32" s="2" t="s">
        <v>2685</v>
      </c>
      <c r="F32" s="17" t="s">
        <v>2590</v>
      </c>
      <c r="G32" s="17" t="s">
        <v>2590</v>
      </c>
      <c r="H32" s="41" t="s">
        <v>2686</v>
      </c>
      <c r="I32" s="36" t="s">
        <v>2687</v>
      </c>
      <c r="J32" s="35"/>
      <c r="K32" s="33"/>
      <c r="L32" s="33"/>
      <c r="M32" s="33"/>
      <c r="N32" s="33"/>
      <c r="O32" s="33"/>
      <c r="P32" s="33"/>
      <c r="Q32" s="33"/>
      <c r="R32" s="33"/>
    </row>
    <row r="33">
      <c r="A33" s="8" t="s">
        <v>2586</v>
      </c>
      <c r="B33" s="2"/>
      <c r="C33" s="2" t="s">
        <v>2688</v>
      </c>
      <c r="D33" s="2" t="s">
        <v>2588</v>
      </c>
      <c r="E33" s="2" t="s">
        <v>2689</v>
      </c>
      <c r="F33" s="31" t="s">
        <v>2590</v>
      </c>
      <c r="G33" s="31" t="s">
        <v>2590</v>
      </c>
      <c r="H33" s="31" t="s">
        <v>2590</v>
      </c>
      <c r="I33" s="34" t="s">
        <v>2690</v>
      </c>
      <c r="J33" s="35"/>
      <c r="K33" s="33"/>
      <c r="L33" s="33"/>
      <c r="M33" s="33"/>
      <c r="N33" s="33"/>
      <c r="O33" s="33"/>
      <c r="P33" s="33"/>
      <c r="Q33" s="33"/>
      <c r="R33" s="33"/>
    </row>
    <row r="34">
      <c r="A34" s="8" t="s">
        <v>2586</v>
      </c>
      <c r="B34" s="2"/>
      <c r="C34" s="2" t="s">
        <v>2691</v>
      </c>
      <c r="D34" s="2" t="s">
        <v>2588</v>
      </c>
      <c r="E34" s="2" t="s">
        <v>2692</v>
      </c>
      <c r="F34" s="31" t="s">
        <v>2590</v>
      </c>
      <c r="G34" s="31" t="s">
        <v>2590</v>
      </c>
      <c r="H34" s="31" t="s">
        <v>2590</v>
      </c>
      <c r="I34" s="34" t="s">
        <v>2693</v>
      </c>
      <c r="J34" s="35"/>
      <c r="K34" s="33"/>
      <c r="L34" s="33"/>
      <c r="M34" s="33"/>
      <c r="N34" s="33"/>
      <c r="O34" s="33"/>
      <c r="P34" s="33"/>
      <c r="Q34" s="33"/>
      <c r="R34" s="33"/>
    </row>
    <row r="35">
      <c r="A35" s="8" t="s">
        <v>2586</v>
      </c>
      <c r="B35" s="2"/>
      <c r="C35" s="2" t="s">
        <v>2694</v>
      </c>
      <c r="D35" s="2" t="s">
        <v>2588</v>
      </c>
      <c r="E35" s="2" t="s">
        <v>2695</v>
      </c>
      <c r="F35" s="31" t="s">
        <v>2590</v>
      </c>
      <c r="G35" s="31" t="s">
        <v>2590</v>
      </c>
      <c r="H35" s="31" t="s">
        <v>2590</v>
      </c>
      <c r="I35" s="34" t="s">
        <v>2696</v>
      </c>
      <c r="J35" s="35"/>
      <c r="K35" s="33"/>
      <c r="L35" s="33"/>
      <c r="M35" s="33"/>
      <c r="N35" s="33"/>
      <c r="O35" s="33"/>
      <c r="P35" s="33"/>
      <c r="Q35" s="33"/>
      <c r="R35" s="33"/>
    </row>
    <row r="36">
      <c r="A36" s="8" t="s">
        <v>2586</v>
      </c>
      <c r="B36" s="2"/>
      <c r="C36" s="2" t="s">
        <v>2697</v>
      </c>
      <c r="D36" s="2" t="s">
        <v>2588</v>
      </c>
      <c r="E36" s="2" t="s">
        <v>2698</v>
      </c>
      <c r="F36" s="31" t="s">
        <v>2590</v>
      </c>
      <c r="G36" s="31" t="s">
        <v>2590</v>
      </c>
      <c r="H36" s="31" t="s">
        <v>2590</v>
      </c>
      <c r="I36" s="34" t="s">
        <v>2699</v>
      </c>
      <c r="J36" s="7"/>
      <c r="K36" s="40"/>
      <c r="L36" s="40"/>
      <c r="M36" s="40"/>
      <c r="N36" s="40"/>
      <c r="O36" s="40"/>
      <c r="P36" s="40"/>
      <c r="Q36" s="40"/>
      <c r="R36" s="40"/>
    </row>
    <row r="37">
      <c r="A37" s="8" t="s">
        <v>2586</v>
      </c>
      <c r="B37" s="2"/>
      <c r="C37" s="2" t="s">
        <v>2700</v>
      </c>
      <c r="D37" s="2" t="s">
        <v>2588</v>
      </c>
      <c r="E37" s="2" t="s">
        <v>2701</v>
      </c>
      <c r="F37" s="31" t="s">
        <v>2590</v>
      </c>
      <c r="G37" s="31" t="s">
        <v>2590</v>
      </c>
      <c r="H37" s="31" t="s">
        <v>2590</v>
      </c>
      <c r="I37" s="34" t="s">
        <v>2702</v>
      </c>
      <c r="J37" s="7"/>
      <c r="K37" s="40"/>
      <c r="L37" s="40"/>
      <c r="M37" s="40"/>
      <c r="N37" s="40"/>
      <c r="O37" s="40"/>
      <c r="P37" s="40"/>
      <c r="Q37" s="40"/>
      <c r="R37" s="40"/>
    </row>
    <row r="38">
      <c r="A38" s="8" t="s">
        <v>2586</v>
      </c>
      <c r="B38" s="3"/>
      <c r="C38" s="3" t="s">
        <v>2703</v>
      </c>
      <c r="D38" s="4" t="s">
        <v>2704</v>
      </c>
      <c r="E38" s="5" t="s">
        <v>2705</v>
      </c>
      <c r="F38" s="31" t="s">
        <v>2590</v>
      </c>
      <c r="G38" s="31" t="s">
        <v>2590</v>
      </c>
      <c r="H38" s="31" t="s">
        <v>2590</v>
      </c>
      <c r="I38" s="18" t="s">
        <v>2706</v>
      </c>
      <c r="J38" s="7"/>
      <c r="K38" s="40"/>
      <c r="L38" s="40"/>
      <c r="M38" s="40"/>
      <c r="N38" s="40"/>
      <c r="O38" s="40"/>
      <c r="P38" s="40"/>
      <c r="Q38" s="40"/>
      <c r="R38" s="40"/>
    </row>
    <row r="39">
      <c r="A39" s="8" t="s">
        <v>2586</v>
      </c>
      <c r="B39" s="3"/>
      <c r="C39" s="3" t="s">
        <v>2707</v>
      </c>
      <c r="D39" s="2" t="s">
        <v>2635</v>
      </c>
      <c r="E39" s="20" t="s">
        <v>2708</v>
      </c>
      <c r="F39" s="31" t="s">
        <v>2590</v>
      </c>
      <c r="G39" s="31" t="s">
        <v>2590</v>
      </c>
      <c r="H39" s="31" t="s">
        <v>2590</v>
      </c>
      <c r="I39" s="18" t="s">
        <v>2709</v>
      </c>
      <c r="J39" s="35"/>
      <c r="K39" s="33"/>
      <c r="L39" s="33"/>
      <c r="M39" s="33"/>
      <c r="N39" s="33"/>
      <c r="O39" s="33"/>
      <c r="P39" s="33"/>
      <c r="Q39" s="33"/>
      <c r="R39" s="33"/>
    </row>
    <row r="40">
      <c r="A40" s="8" t="s">
        <v>2586</v>
      </c>
      <c r="B40" s="3"/>
      <c r="C40" s="3" t="s">
        <v>2710</v>
      </c>
      <c r="D40" s="2" t="s">
        <v>2635</v>
      </c>
      <c r="E40" s="5" t="s">
        <v>2711</v>
      </c>
      <c r="F40" s="31" t="s">
        <v>2590</v>
      </c>
      <c r="G40" s="31" t="s">
        <v>2590</v>
      </c>
      <c r="H40" s="31" t="s">
        <v>2590</v>
      </c>
      <c r="I40" s="18" t="s">
        <v>2712</v>
      </c>
      <c r="J40" s="37"/>
      <c r="K40" s="38"/>
      <c r="L40" s="38"/>
      <c r="M40" s="38"/>
      <c r="N40" s="38"/>
      <c r="O40" s="38"/>
      <c r="P40" s="38"/>
      <c r="Q40" s="38"/>
      <c r="R40" s="38"/>
    </row>
    <row r="41">
      <c r="A41" s="8" t="s">
        <v>2586</v>
      </c>
      <c r="B41" s="3"/>
      <c r="C41" s="3" t="s">
        <v>2713</v>
      </c>
      <c r="D41" s="4" t="s">
        <v>2714</v>
      </c>
      <c r="E41" s="5" t="s">
        <v>2715</v>
      </c>
      <c r="F41" s="31" t="s">
        <v>2590</v>
      </c>
      <c r="G41" s="31" t="s">
        <v>2590</v>
      </c>
      <c r="H41" s="31" t="s">
        <v>2590</v>
      </c>
      <c r="I41" s="18" t="s">
        <v>2716</v>
      </c>
      <c r="J41" s="37"/>
      <c r="K41" s="38"/>
      <c r="L41" s="38"/>
      <c r="M41" s="38"/>
      <c r="N41" s="38"/>
      <c r="O41" s="38"/>
      <c r="P41" s="38"/>
      <c r="Q41" s="38"/>
      <c r="R41" s="38"/>
    </row>
    <row r="42">
      <c r="A42" s="8" t="s">
        <v>2586</v>
      </c>
      <c r="B42" s="3"/>
      <c r="C42" s="3" t="s">
        <v>2717</v>
      </c>
      <c r="D42" s="4" t="s">
        <v>2718</v>
      </c>
      <c r="E42" s="5" t="s">
        <v>2719</v>
      </c>
      <c r="F42" s="31" t="s">
        <v>2590</v>
      </c>
      <c r="G42" s="31" t="s">
        <v>2590</v>
      </c>
      <c r="H42" s="31" t="s">
        <v>2590</v>
      </c>
      <c r="I42" s="18" t="s">
        <v>2720</v>
      </c>
      <c r="J42" s="7"/>
      <c r="K42" s="40"/>
      <c r="L42" s="40"/>
      <c r="M42" s="40"/>
      <c r="N42" s="40"/>
      <c r="O42" s="40"/>
      <c r="P42" s="40"/>
      <c r="Q42" s="40"/>
      <c r="R42" s="40"/>
    </row>
    <row r="43">
      <c r="A43" s="8" t="s">
        <v>2586</v>
      </c>
      <c r="B43" s="3"/>
      <c r="C43" s="3" t="s">
        <v>2721</v>
      </c>
      <c r="D43" s="4" t="s">
        <v>2722</v>
      </c>
      <c r="E43" s="5" t="s">
        <v>2723</v>
      </c>
      <c r="F43" s="31" t="s">
        <v>2590</v>
      </c>
      <c r="G43" s="31" t="s">
        <v>2590</v>
      </c>
      <c r="H43" s="31" t="s">
        <v>2590</v>
      </c>
      <c r="I43" s="18" t="s">
        <v>2724</v>
      </c>
      <c r="J43" s="35"/>
      <c r="K43" s="33"/>
      <c r="L43" s="33"/>
      <c r="M43" s="33"/>
      <c r="N43" s="33"/>
      <c r="O43" s="33"/>
      <c r="P43" s="33"/>
      <c r="Q43" s="33"/>
      <c r="R43" s="33"/>
    </row>
    <row r="44">
      <c r="A44" s="7" t="s">
        <v>2586</v>
      </c>
      <c r="B44" s="7"/>
      <c r="C44" s="7" t="s">
        <v>2725</v>
      </c>
      <c r="D44" s="7" t="s">
        <v>2726</v>
      </c>
      <c r="E44" s="19" t="s">
        <v>2727</v>
      </c>
      <c r="F44" s="31" t="s">
        <v>2590</v>
      </c>
      <c r="G44" s="31" t="s">
        <v>2590</v>
      </c>
      <c r="H44" s="31" t="s">
        <v>2590</v>
      </c>
      <c r="I44" s="7"/>
      <c r="J44" s="35"/>
      <c r="K44" s="33"/>
      <c r="L44" s="33"/>
      <c r="M44" s="33"/>
      <c r="N44" s="33"/>
      <c r="O44" s="33"/>
      <c r="P44" s="33"/>
      <c r="Q44" s="33"/>
      <c r="R44" s="33"/>
    </row>
    <row r="45">
      <c r="A45" s="7" t="s">
        <v>2586</v>
      </c>
      <c r="B45" s="7"/>
      <c r="C45" s="7" t="s">
        <v>2728</v>
      </c>
      <c r="D45" s="8" t="s">
        <v>2729</v>
      </c>
      <c r="E45" s="19" t="s">
        <v>2730</v>
      </c>
      <c r="F45" s="31" t="s">
        <v>2590</v>
      </c>
      <c r="G45" s="31" t="s">
        <v>2590</v>
      </c>
      <c r="H45" s="31" t="s">
        <v>2590</v>
      </c>
      <c r="I45" s="7"/>
      <c r="J45" s="35"/>
      <c r="K45" s="33"/>
      <c r="L45" s="33"/>
      <c r="M45" s="33"/>
      <c r="N45" s="33"/>
      <c r="O45" s="33"/>
      <c r="P45" s="33"/>
      <c r="Q45" s="33"/>
      <c r="R45" s="33"/>
    </row>
    <row r="46">
      <c r="A46" s="7" t="s">
        <v>2586</v>
      </c>
      <c r="B46" s="7"/>
      <c r="C46" s="7" t="s">
        <v>2731</v>
      </c>
      <c r="D46" s="7" t="s">
        <v>2732</v>
      </c>
      <c r="E46" s="19" t="s">
        <v>2733</v>
      </c>
      <c r="F46" s="31" t="s">
        <v>2590</v>
      </c>
      <c r="G46" s="31" t="s">
        <v>2590</v>
      </c>
      <c r="H46" s="31" t="s">
        <v>2590</v>
      </c>
      <c r="I46" s="7"/>
      <c r="J46" s="7"/>
      <c r="K46" s="40"/>
      <c r="L46" s="40"/>
      <c r="M46" s="40"/>
      <c r="N46" s="40"/>
      <c r="O46" s="40"/>
      <c r="P46" s="40"/>
      <c r="Q46" s="40"/>
      <c r="R46" s="40"/>
    </row>
    <row r="47">
      <c r="A47" s="7" t="s">
        <v>2633</v>
      </c>
      <c r="B47" s="7"/>
      <c r="C47" s="7" t="s">
        <v>2734</v>
      </c>
      <c r="D47" s="7" t="s">
        <v>2735</v>
      </c>
      <c r="E47" s="19" t="s">
        <v>2736</v>
      </c>
      <c r="F47" s="31" t="s">
        <v>2590</v>
      </c>
      <c r="G47" s="31" t="s">
        <v>2590</v>
      </c>
      <c r="H47" s="31" t="s">
        <v>2590</v>
      </c>
      <c r="I47" s="7"/>
      <c r="J47" s="7"/>
      <c r="K47" s="40"/>
      <c r="L47" s="40"/>
      <c r="M47" s="40"/>
      <c r="N47" s="40"/>
      <c r="O47" s="40"/>
      <c r="P47" s="40"/>
      <c r="Q47" s="40"/>
      <c r="R47" s="40"/>
    </row>
    <row r="48">
      <c r="A48" s="8"/>
      <c r="B48" s="2"/>
      <c r="C48" s="2" t="s">
        <v>2737</v>
      </c>
      <c r="D48" s="2" t="s">
        <v>2738</v>
      </c>
      <c r="E48" s="2" t="s">
        <v>2739</v>
      </c>
      <c r="F48" s="42" t="s">
        <v>2740</v>
      </c>
      <c r="G48" s="8" t="s">
        <v>2741</v>
      </c>
      <c r="H48" s="43" t="s">
        <v>2742</v>
      </c>
      <c r="I48" s="17"/>
      <c r="J48" s="37"/>
      <c r="K48" s="38"/>
      <c r="L48" s="38"/>
      <c r="M48" s="38"/>
      <c r="N48" s="38"/>
      <c r="O48" s="38"/>
      <c r="P48" s="38"/>
      <c r="Q48" s="38"/>
      <c r="R48" s="38"/>
    </row>
    <row r="49">
      <c r="A49" s="8" t="s">
        <v>2586</v>
      </c>
      <c r="B49" s="2"/>
      <c r="C49" s="2" t="s">
        <v>2743</v>
      </c>
      <c r="D49" s="2" t="s">
        <v>2744</v>
      </c>
      <c r="E49" s="2" t="s">
        <v>2745</v>
      </c>
      <c r="F49" s="42" t="s">
        <v>2740</v>
      </c>
      <c r="G49" s="8" t="s">
        <v>2741</v>
      </c>
      <c r="H49" s="43" t="s">
        <v>2742</v>
      </c>
      <c r="I49" s="34" t="s">
        <v>2746</v>
      </c>
      <c r="J49" s="10"/>
      <c r="K49" s="44"/>
      <c r="L49" s="44"/>
      <c r="M49" s="44"/>
      <c r="N49" s="44"/>
      <c r="O49" s="44"/>
      <c r="P49" s="44"/>
      <c r="Q49" s="44"/>
      <c r="R49" s="44"/>
    </row>
    <row r="50">
      <c r="A50" s="8" t="s">
        <v>2586</v>
      </c>
      <c r="B50" s="2"/>
      <c r="C50" s="2" t="s">
        <v>2747</v>
      </c>
      <c r="D50" s="2" t="s">
        <v>2635</v>
      </c>
      <c r="E50" s="2" t="s">
        <v>2748</v>
      </c>
      <c r="F50" s="42" t="s">
        <v>2740</v>
      </c>
      <c r="G50" s="6" t="s">
        <v>2741</v>
      </c>
      <c r="H50" s="42" t="s">
        <v>2686</v>
      </c>
      <c r="I50" s="36" t="s">
        <v>2749</v>
      </c>
      <c r="J50" s="35"/>
      <c r="K50" s="33"/>
      <c r="L50" s="33"/>
      <c r="M50" s="33"/>
      <c r="N50" s="33"/>
      <c r="O50" s="33"/>
      <c r="P50" s="33"/>
      <c r="Q50" s="33"/>
      <c r="R50" s="33"/>
    </row>
    <row r="51">
      <c r="A51" s="8" t="s">
        <v>2586</v>
      </c>
      <c r="B51" s="3"/>
      <c r="C51" s="3" t="s">
        <v>2750</v>
      </c>
      <c r="D51" s="3" t="s">
        <v>2751</v>
      </c>
      <c r="E51" s="3" t="s">
        <v>2752</v>
      </c>
      <c r="F51" s="41" t="s">
        <v>2740</v>
      </c>
      <c r="G51" s="6" t="s">
        <v>2741</v>
      </c>
      <c r="H51" s="31" t="s">
        <v>2753</v>
      </c>
      <c r="I51" s="35"/>
      <c r="J51" s="7"/>
      <c r="K51" s="40"/>
      <c r="L51" s="40"/>
      <c r="M51" s="40"/>
      <c r="N51" s="40"/>
      <c r="O51" s="40"/>
      <c r="P51" s="40"/>
      <c r="Q51" s="40"/>
      <c r="R51" s="40"/>
    </row>
    <row r="52">
      <c r="A52" s="8" t="s">
        <v>2586</v>
      </c>
      <c r="B52" s="2"/>
      <c r="C52" s="2" t="s">
        <v>2754</v>
      </c>
      <c r="D52" s="2" t="s">
        <v>2755</v>
      </c>
      <c r="E52" s="2" t="s">
        <v>2756</v>
      </c>
      <c r="F52" s="41" t="s">
        <v>2740</v>
      </c>
      <c r="G52" s="8" t="s">
        <v>2741</v>
      </c>
      <c r="H52" s="43" t="s">
        <v>2742</v>
      </c>
      <c r="I52" s="34" t="s">
        <v>2757</v>
      </c>
      <c r="J52" s="7"/>
      <c r="K52" s="40"/>
      <c r="L52" s="40"/>
      <c r="M52" s="40"/>
      <c r="N52" s="40"/>
      <c r="O52" s="40"/>
      <c r="P52" s="40"/>
      <c r="Q52" s="40"/>
      <c r="R52" s="40"/>
    </row>
    <row r="53">
      <c r="A53" s="8" t="s">
        <v>2586</v>
      </c>
      <c r="B53" s="2"/>
      <c r="C53" s="2" t="s">
        <v>2758</v>
      </c>
      <c r="D53" s="2" t="s">
        <v>2635</v>
      </c>
      <c r="E53" s="2" t="s">
        <v>2759</v>
      </c>
      <c r="F53" s="41" t="s">
        <v>2740</v>
      </c>
      <c r="G53" s="6" t="s">
        <v>2741</v>
      </c>
      <c r="H53" s="41" t="s">
        <v>2760</v>
      </c>
      <c r="I53" s="36" t="s">
        <v>2761</v>
      </c>
      <c r="J53" s="35"/>
      <c r="K53" s="33"/>
      <c r="L53" s="33"/>
      <c r="M53" s="33"/>
      <c r="N53" s="33"/>
      <c r="O53" s="33"/>
      <c r="P53" s="33"/>
      <c r="Q53" s="33"/>
      <c r="R53" s="33"/>
    </row>
    <row r="54">
      <c r="A54" s="8" t="s">
        <v>2586</v>
      </c>
      <c r="B54" s="2"/>
      <c r="C54" s="2" t="s">
        <v>2762</v>
      </c>
      <c r="D54" s="2" t="s">
        <v>2763</v>
      </c>
      <c r="E54" s="2" t="s">
        <v>2764</v>
      </c>
      <c r="F54" s="41" t="s">
        <v>2740</v>
      </c>
      <c r="G54" s="8" t="s">
        <v>2741</v>
      </c>
      <c r="H54" s="8" t="s">
        <v>2765</v>
      </c>
      <c r="I54" s="34" t="s">
        <v>2766</v>
      </c>
      <c r="J54" s="35"/>
      <c r="K54" s="33"/>
      <c r="L54" s="33"/>
      <c r="M54" s="33"/>
      <c r="N54" s="33"/>
      <c r="O54" s="33"/>
      <c r="P54" s="33"/>
      <c r="Q54" s="33"/>
      <c r="R54" s="33"/>
    </row>
    <row r="55">
      <c r="A55" s="8" t="s">
        <v>2586</v>
      </c>
      <c r="B55" s="2"/>
      <c r="C55" s="2" t="s">
        <v>2767</v>
      </c>
      <c r="D55" s="17" t="s">
        <v>2768</v>
      </c>
      <c r="E55" s="2" t="s">
        <v>2769</v>
      </c>
      <c r="F55" s="41" t="s">
        <v>2740</v>
      </c>
      <c r="G55" s="6" t="s">
        <v>2741</v>
      </c>
      <c r="H55" s="42" t="s">
        <v>2765</v>
      </c>
      <c r="I55" s="34" t="s">
        <v>2770</v>
      </c>
      <c r="J55" s="19"/>
      <c r="K55" s="39"/>
      <c r="L55" s="39"/>
      <c r="M55" s="39"/>
      <c r="N55" s="39"/>
      <c r="O55" s="39"/>
      <c r="P55" s="39"/>
      <c r="Q55" s="39"/>
      <c r="R55" s="39"/>
    </row>
    <row r="56">
      <c r="A56" s="8" t="s">
        <v>2586</v>
      </c>
      <c r="B56" s="2"/>
      <c r="C56" s="2" t="s">
        <v>2771</v>
      </c>
      <c r="D56" s="2" t="s">
        <v>2772</v>
      </c>
      <c r="E56" s="2" t="s">
        <v>2773</v>
      </c>
      <c r="F56" s="41" t="s">
        <v>2740</v>
      </c>
      <c r="G56" s="6" t="s">
        <v>2741</v>
      </c>
      <c r="H56" s="31" t="s">
        <v>2753</v>
      </c>
      <c r="I56" s="36" t="s">
        <v>2774</v>
      </c>
      <c r="J56" s="35"/>
      <c r="K56" s="33"/>
      <c r="L56" s="33"/>
      <c r="M56" s="33"/>
      <c r="N56" s="33"/>
      <c r="O56" s="33"/>
      <c r="P56" s="33"/>
      <c r="Q56" s="33"/>
      <c r="R56" s="33"/>
    </row>
    <row r="57">
      <c r="A57" s="8" t="s">
        <v>2586</v>
      </c>
      <c r="B57" s="2"/>
      <c r="C57" s="2" t="s">
        <v>2775</v>
      </c>
      <c r="D57" s="2" t="s">
        <v>2776</v>
      </c>
      <c r="E57" s="2" t="s">
        <v>2777</v>
      </c>
      <c r="F57" s="41" t="s">
        <v>2740</v>
      </c>
      <c r="G57" s="6" t="s">
        <v>2741</v>
      </c>
      <c r="H57" s="31" t="s">
        <v>2778</v>
      </c>
      <c r="I57" s="36" t="s">
        <v>2779</v>
      </c>
      <c r="J57" s="7"/>
      <c r="K57" s="40"/>
      <c r="L57" s="40"/>
      <c r="M57" s="40"/>
      <c r="N57" s="40"/>
      <c r="O57" s="40"/>
      <c r="P57" s="40"/>
      <c r="Q57" s="40"/>
      <c r="R57" s="40"/>
    </row>
    <row r="58">
      <c r="A58" s="8" t="s">
        <v>2586</v>
      </c>
      <c r="B58" s="2"/>
      <c r="C58" s="2" t="s">
        <v>2780</v>
      </c>
      <c r="D58" s="2" t="s">
        <v>2781</v>
      </c>
      <c r="E58" s="2" t="s">
        <v>2782</v>
      </c>
      <c r="F58" s="42" t="s">
        <v>2740</v>
      </c>
      <c r="G58" s="8" t="s">
        <v>2741</v>
      </c>
      <c r="H58" s="8" t="s">
        <v>2765</v>
      </c>
      <c r="I58" s="34" t="s">
        <v>2783</v>
      </c>
      <c r="J58" s="7"/>
      <c r="K58" s="40"/>
      <c r="L58" s="40"/>
      <c r="M58" s="40"/>
      <c r="N58" s="40"/>
      <c r="O58" s="40"/>
      <c r="P58" s="40"/>
      <c r="Q58" s="40"/>
      <c r="R58" s="40"/>
    </row>
    <row r="59">
      <c r="A59" s="8" t="s">
        <v>2586</v>
      </c>
      <c r="B59" s="2"/>
      <c r="C59" s="2" t="s">
        <v>2784</v>
      </c>
      <c r="D59" s="2" t="s">
        <v>2785</v>
      </c>
      <c r="E59" s="2" t="s">
        <v>2786</v>
      </c>
      <c r="F59" s="42" t="s">
        <v>2740</v>
      </c>
      <c r="G59" s="8" t="s">
        <v>2741</v>
      </c>
      <c r="H59" s="42" t="s">
        <v>2787</v>
      </c>
      <c r="I59" s="36" t="s">
        <v>2788</v>
      </c>
      <c r="J59" s="35"/>
      <c r="K59" s="33"/>
      <c r="L59" s="33"/>
      <c r="M59" s="33"/>
      <c r="N59" s="33"/>
      <c r="O59" s="33"/>
      <c r="P59" s="33"/>
      <c r="Q59" s="33"/>
      <c r="R59" s="33"/>
    </row>
    <row r="60">
      <c r="A60" s="8" t="s">
        <v>2586</v>
      </c>
      <c r="B60" s="2"/>
      <c r="C60" s="2" t="s">
        <v>2789</v>
      </c>
      <c r="D60" s="2" t="s">
        <v>2785</v>
      </c>
      <c r="E60" s="2" t="s">
        <v>2790</v>
      </c>
      <c r="F60" s="42" t="s">
        <v>2740</v>
      </c>
      <c r="G60" s="8" t="s">
        <v>2741</v>
      </c>
      <c r="H60" s="31" t="s">
        <v>2742</v>
      </c>
      <c r="I60" s="34" t="s">
        <v>2791</v>
      </c>
      <c r="J60" s="35"/>
      <c r="K60" s="33"/>
      <c r="L60" s="33"/>
      <c r="M60" s="33"/>
      <c r="N60" s="33"/>
      <c r="O60" s="33"/>
      <c r="P60" s="33"/>
      <c r="Q60" s="33"/>
      <c r="R60" s="33"/>
    </row>
    <row r="61">
      <c r="A61" s="8" t="s">
        <v>2586</v>
      </c>
      <c r="B61" s="2"/>
      <c r="C61" s="2" t="s">
        <v>2792</v>
      </c>
      <c r="D61" s="2" t="s">
        <v>2793</v>
      </c>
      <c r="E61" s="2" t="s">
        <v>2794</v>
      </c>
      <c r="F61" s="8" t="s">
        <v>2740</v>
      </c>
      <c r="G61" s="8" t="s">
        <v>2741</v>
      </c>
      <c r="H61" s="31" t="s">
        <v>2742</v>
      </c>
      <c r="I61" s="34" t="s">
        <v>2795</v>
      </c>
      <c r="J61" s="35"/>
      <c r="K61" s="33"/>
      <c r="L61" s="33"/>
      <c r="M61" s="33"/>
      <c r="N61" s="33"/>
      <c r="O61" s="33"/>
      <c r="P61" s="33"/>
      <c r="Q61" s="33"/>
      <c r="R61" s="33"/>
    </row>
    <row r="62">
      <c r="A62" s="8" t="s">
        <v>2586</v>
      </c>
      <c r="B62" s="2"/>
      <c r="C62" s="2" t="s">
        <v>2796</v>
      </c>
      <c r="D62" s="2" t="s">
        <v>2797</v>
      </c>
      <c r="E62" s="2" t="s">
        <v>2798</v>
      </c>
      <c r="F62" s="8" t="s">
        <v>2740</v>
      </c>
      <c r="G62" s="6" t="s">
        <v>2741</v>
      </c>
      <c r="H62" s="41" t="s">
        <v>2760</v>
      </c>
      <c r="I62" s="36" t="s">
        <v>2799</v>
      </c>
      <c r="J62" s="7"/>
      <c r="K62" s="40"/>
      <c r="L62" s="40"/>
      <c r="M62" s="40"/>
      <c r="N62" s="40"/>
      <c r="O62" s="40"/>
      <c r="P62" s="40"/>
      <c r="Q62" s="40"/>
      <c r="R62" s="40"/>
    </row>
    <row r="63">
      <c r="A63" s="8" t="s">
        <v>2633</v>
      </c>
      <c r="B63" s="2"/>
      <c r="C63" s="2" t="s">
        <v>2800</v>
      </c>
      <c r="D63" s="2" t="s">
        <v>2785</v>
      </c>
      <c r="E63" s="2" t="s">
        <v>2801</v>
      </c>
      <c r="F63" s="42" t="s">
        <v>2740</v>
      </c>
      <c r="G63" s="8" t="s">
        <v>2741</v>
      </c>
      <c r="H63" s="41" t="s">
        <v>2802</v>
      </c>
      <c r="I63" s="36" t="s">
        <v>2803</v>
      </c>
      <c r="J63" s="7"/>
      <c r="K63" s="40"/>
      <c r="L63" s="40"/>
      <c r="M63" s="40"/>
      <c r="N63" s="40"/>
      <c r="O63" s="40"/>
      <c r="P63" s="40"/>
      <c r="Q63" s="40"/>
      <c r="R63" s="40"/>
    </row>
    <row r="64">
      <c r="A64" s="8" t="s">
        <v>2586</v>
      </c>
      <c r="B64" s="2"/>
      <c r="C64" s="2" t="s">
        <v>2804</v>
      </c>
      <c r="D64" s="2" t="s">
        <v>2785</v>
      </c>
      <c r="E64" s="2" t="s">
        <v>2805</v>
      </c>
      <c r="F64" s="42" t="s">
        <v>2740</v>
      </c>
      <c r="G64" s="8" t="s">
        <v>2741</v>
      </c>
      <c r="H64" s="41" t="s">
        <v>2760</v>
      </c>
      <c r="I64" s="34" t="s">
        <v>2806</v>
      </c>
      <c r="J64" s="35"/>
      <c r="K64" s="33"/>
      <c r="L64" s="33"/>
      <c r="M64" s="33"/>
      <c r="N64" s="33"/>
      <c r="O64" s="33"/>
      <c r="P64" s="33"/>
      <c r="Q64" s="33"/>
      <c r="R64" s="33"/>
    </row>
    <row r="65">
      <c r="A65" s="8" t="s">
        <v>2586</v>
      </c>
      <c r="B65" s="2"/>
      <c r="C65" s="2" t="s">
        <v>2807</v>
      </c>
      <c r="D65" s="2" t="s">
        <v>2808</v>
      </c>
      <c r="E65" s="2" t="s">
        <v>2809</v>
      </c>
      <c r="F65" s="42" t="s">
        <v>2740</v>
      </c>
      <c r="G65" s="6" t="s">
        <v>2741</v>
      </c>
      <c r="H65" s="31" t="s">
        <v>2778</v>
      </c>
      <c r="I65" s="36" t="s">
        <v>2810</v>
      </c>
      <c r="J65" s="7"/>
      <c r="K65" s="40"/>
      <c r="L65" s="40"/>
      <c r="M65" s="40"/>
      <c r="N65" s="40"/>
      <c r="O65" s="40"/>
      <c r="P65" s="40"/>
      <c r="Q65" s="40"/>
      <c r="R65" s="40"/>
    </row>
    <row r="66">
      <c r="A66" s="8" t="s">
        <v>2633</v>
      </c>
      <c r="B66" s="2"/>
      <c r="C66" s="2" t="s">
        <v>2811</v>
      </c>
      <c r="D66" s="2" t="s">
        <v>2588</v>
      </c>
      <c r="E66" s="2" t="s">
        <v>2812</v>
      </c>
      <c r="F66" s="42" t="s">
        <v>2740</v>
      </c>
      <c r="G66" s="8" t="s">
        <v>2741</v>
      </c>
      <c r="H66" s="31" t="s">
        <v>2813</v>
      </c>
      <c r="I66" s="17"/>
      <c r="J66" s="7"/>
      <c r="K66" s="40"/>
      <c r="L66" s="40"/>
      <c r="M66" s="40"/>
      <c r="N66" s="40"/>
      <c r="O66" s="40"/>
      <c r="P66" s="40"/>
      <c r="Q66" s="40"/>
      <c r="R66" s="40"/>
    </row>
    <row r="67">
      <c r="A67" s="8" t="s">
        <v>2633</v>
      </c>
      <c r="B67" s="2"/>
      <c r="C67" s="2" t="s">
        <v>2814</v>
      </c>
      <c r="D67" s="2" t="s">
        <v>163</v>
      </c>
      <c r="E67" s="2" t="s">
        <v>2815</v>
      </c>
      <c r="F67" s="42" t="s">
        <v>2740</v>
      </c>
      <c r="G67" s="8" t="s">
        <v>2741</v>
      </c>
      <c r="H67" s="31" t="s">
        <v>2816</v>
      </c>
      <c r="I67" s="36" t="s">
        <v>2817</v>
      </c>
      <c r="J67" s="7"/>
      <c r="K67" s="40"/>
      <c r="L67" s="40"/>
      <c r="M67" s="40"/>
      <c r="N67" s="40"/>
      <c r="O67" s="40"/>
      <c r="P67" s="40"/>
      <c r="Q67" s="40"/>
      <c r="R67" s="40"/>
    </row>
    <row r="68">
      <c r="A68" s="8" t="s">
        <v>2586</v>
      </c>
      <c r="B68" s="2"/>
      <c r="C68" s="2" t="s">
        <v>2818</v>
      </c>
      <c r="D68" s="2" t="s">
        <v>173</v>
      </c>
      <c r="E68" s="2" t="s">
        <v>2819</v>
      </c>
      <c r="F68" s="42" t="s">
        <v>2740</v>
      </c>
      <c r="G68" s="8" t="s">
        <v>2741</v>
      </c>
      <c r="H68" s="31" t="s">
        <v>2742</v>
      </c>
      <c r="I68" s="34" t="s">
        <v>2820</v>
      </c>
      <c r="J68" s="35"/>
      <c r="K68" s="33"/>
      <c r="L68" s="33"/>
      <c r="M68" s="33"/>
      <c r="N68" s="33"/>
      <c r="O68" s="33"/>
      <c r="P68" s="33"/>
      <c r="Q68" s="33"/>
      <c r="R68" s="33"/>
    </row>
    <row r="69">
      <c r="A69" s="8" t="s">
        <v>2586</v>
      </c>
      <c r="B69" s="2"/>
      <c r="C69" s="2" t="s">
        <v>2821</v>
      </c>
      <c r="D69" s="2" t="s">
        <v>2822</v>
      </c>
      <c r="E69" s="2" t="s">
        <v>2823</v>
      </c>
      <c r="F69" s="42" t="s">
        <v>2740</v>
      </c>
      <c r="G69" s="8" t="s">
        <v>2741</v>
      </c>
      <c r="H69" s="31" t="s">
        <v>2824</v>
      </c>
      <c r="I69" s="36" t="s">
        <v>2825</v>
      </c>
      <c r="J69" s="35"/>
      <c r="K69" s="33"/>
      <c r="L69" s="33"/>
      <c r="M69" s="33"/>
      <c r="N69" s="33"/>
      <c r="O69" s="33"/>
      <c r="P69" s="33"/>
      <c r="Q69" s="33"/>
      <c r="R69" s="33"/>
    </row>
    <row r="70">
      <c r="A70" s="8" t="s">
        <v>2586</v>
      </c>
      <c r="B70" s="15"/>
      <c r="C70" s="15" t="s">
        <v>2826</v>
      </c>
      <c r="D70" s="9" t="s">
        <v>2827</v>
      </c>
      <c r="E70" s="9" t="s">
        <v>2828</v>
      </c>
      <c r="F70" s="8" t="s">
        <v>2740</v>
      </c>
      <c r="G70" s="8" t="s">
        <v>2741</v>
      </c>
      <c r="H70" s="41" t="s">
        <v>2760</v>
      </c>
      <c r="I70" s="16" t="s">
        <v>2829</v>
      </c>
      <c r="J70" s="37"/>
      <c r="K70" s="38"/>
      <c r="L70" s="38"/>
      <c r="M70" s="38"/>
      <c r="N70" s="38"/>
      <c r="O70" s="38"/>
      <c r="P70" s="38"/>
      <c r="Q70" s="38"/>
      <c r="R70" s="38"/>
    </row>
    <row r="71">
      <c r="A71" s="8" t="s">
        <v>2633</v>
      </c>
      <c r="B71" s="2"/>
      <c r="C71" s="2" t="s">
        <v>2830</v>
      </c>
      <c r="D71" s="2" t="s">
        <v>292</v>
      </c>
      <c r="E71" s="2" t="s">
        <v>2831</v>
      </c>
      <c r="F71" s="8" t="s">
        <v>2740</v>
      </c>
      <c r="G71" s="6" t="s">
        <v>2741</v>
      </c>
      <c r="H71" s="31" t="s">
        <v>2742</v>
      </c>
      <c r="I71" s="34" t="s">
        <v>2832</v>
      </c>
      <c r="J71" s="35"/>
      <c r="K71" s="33"/>
      <c r="L71" s="33"/>
      <c r="M71" s="33"/>
      <c r="N71" s="33"/>
      <c r="O71" s="33"/>
      <c r="P71" s="33"/>
      <c r="Q71" s="33"/>
      <c r="R71" s="33"/>
    </row>
    <row r="72">
      <c r="A72" s="8" t="s">
        <v>2586</v>
      </c>
      <c r="B72" s="2"/>
      <c r="C72" s="2" t="s">
        <v>2833</v>
      </c>
      <c r="D72" s="2" t="s">
        <v>2834</v>
      </c>
      <c r="E72" s="2" t="s">
        <v>2835</v>
      </c>
      <c r="F72" s="8" t="s">
        <v>2740</v>
      </c>
      <c r="G72" s="8" t="s">
        <v>2741</v>
      </c>
      <c r="H72" s="45" t="s">
        <v>2765</v>
      </c>
      <c r="I72" s="34" t="s">
        <v>2836</v>
      </c>
      <c r="J72" s="37"/>
      <c r="K72" s="38"/>
      <c r="L72" s="38"/>
      <c r="M72" s="38"/>
      <c r="N72" s="38"/>
      <c r="O72" s="38"/>
      <c r="P72" s="38"/>
      <c r="Q72" s="38"/>
      <c r="R72" s="38"/>
    </row>
    <row r="73">
      <c r="A73" s="8" t="s">
        <v>2633</v>
      </c>
      <c r="B73" s="2"/>
      <c r="C73" s="2" t="s">
        <v>2837</v>
      </c>
      <c r="D73" s="2" t="s">
        <v>2838</v>
      </c>
      <c r="E73" s="2" t="s">
        <v>2839</v>
      </c>
      <c r="F73" s="42" t="s">
        <v>2740</v>
      </c>
      <c r="G73" s="8" t="s">
        <v>2741</v>
      </c>
      <c r="H73" s="6" t="s">
        <v>2840</v>
      </c>
      <c r="I73" s="36" t="s">
        <v>2841</v>
      </c>
      <c r="J73" s="37"/>
      <c r="K73" s="38"/>
      <c r="L73" s="38"/>
      <c r="M73" s="38"/>
      <c r="N73" s="38"/>
      <c r="O73" s="38"/>
      <c r="P73" s="38"/>
      <c r="Q73" s="38"/>
      <c r="R73" s="38"/>
    </row>
    <row r="74">
      <c r="A74" s="8" t="s">
        <v>2586</v>
      </c>
      <c r="B74" s="2"/>
      <c r="C74" s="2" t="s">
        <v>2842</v>
      </c>
      <c r="D74" s="2" t="s">
        <v>2843</v>
      </c>
      <c r="E74" s="2" t="s">
        <v>2844</v>
      </c>
      <c r="F74" s="42" t="s">
        <v>2740</v>
      </c>
      <c r="G74" s="8" t="s">
        <v>2741</v>
      </c>
      <c r="H74" s="41" t="s">
        <v>2760</v>
      </c>
      <c r="I74" s="34" t="s">
        <v>2845</v>
      </c>
      <c r="J74" s="7"/>
      <c r="K74" s="40"/>
      <c r="L74" s="40"/>
      <c r="M74" s="40"/>
      <c r="N74" s="40"/>
      <c r="O74" s="40"/>
      <c r="P74" s="40"/>
      <c r="Q74" s="40"/>
      <c r="R74" s="40"/>
    </row>
    <row r="75">
      <c r="A75" s="8" t="s">
        <v>2586</v>
      </c>
      <c r="B75" s="2"/>
      <c r="C75" s="2" t="s">
        <v>2846</v>
      </c>
      <c r="D75" s="2" t="s">
        <v>2847</v>
      </c>
      <c r="E75" s="2" t="s">
        <v>2848</v>
      </c>
      <c r="F75" s="42" t="s">
        <v>2740</v>
      </c>
      <c r="G75" s="8" t="s">
        <v>2741</v>
      </c>
      <c r="H75" s="8" t="s">
        <v>2765</v>
      </c>
      <c r="I75" s="34" t="s">
        <v>2849</v>
      </c>
      <c r="J75" s="7"/>
      <c r="K75" s="40"/>
      <c r="L75" s="40"/>
      <c r="M75" s="40"/>
      <c r="N75" s="40"/>
      <c r="O75" s="40"/>
      <c r="P75" s="40"/>
      <c r="Q75" s="40"/>
      <c r="R75" s="40"/>
    </row>
    <row r="76">
      <c r="A76" s="8" t="s">
        <v>2586</v>
      </c>
      <c r="B76" s="2"/>
      <c r="C76" s="2" t="s">
        <v>2850</v>
      </c>
      <c r="D76" s="2" t="s">
        <v>382</v>
      </c>
      <c r="E76" s="2" t="s">
        <v>2851</v>
      </c>
      <c r="F76" s="42" t="s">
        <v>2740</v>
      </c>
      <c r="G76" s="8" t="s">
        <v>2741</v>
      </c>
      <c r="H76" s="31" t="s">
        <v>2742</v>
      </c>
      <c r="I76" s="34" t="s">
        <v>2852</v>
      </c>
      <c r="J76" s="7"/>
      <c r="K76" s="40"/>
      <c r="L76" s="40"/>
      <c r="M76" s="40"/>
      <c r="N76" s="40"/>
      <c r="O76" s="40"/>
      <c r="P76" s="40"/>
      <c r="Q76" s="40"/>
      <c r="R76" s="40"/>
    </row>
    <row r="77">
      <c r="A77" s="8" t="s">
        <v>2586</v>
      </c>
      <c r="B77" s="2"/>
      <c r="C77" s="2" t="s">
        <v>2853</v>
      </c>
      <c r="D77" s="2" t="s">
        <v>2854</v>
      </c>
      <c r="E77" s="2" t="s">
        <v>2855</v>
      </c>
      <c r="F77" s="42" t="s">
        <v>2740</v>
      </c>
      <c r="G77" s="6" t="s">
        <v>2741</v>
      </c>
      <c r="H77" s="31" t="s">
        <v>2603</v>
      </c>
      <c r="I77" s="36" t="s">
        <v>2856</v>
      </c>
      <c r="J77" s="7"/>
      <c r="K77" s="40"/>
      <c r="L77" s="40"/>
      <c r="M77" s="40"/>
      <c r="N77" s="40"/>
      <c r="O77" s="40"/>
      <c r="P77" s="40"/>
      <c r="Q77" s="40"/>
      <c r="R77" s="40"/>
    </row>
    <row r="78">
      <c r="A78" s="8" t="s">
        <v>2586</v>
      </c>
      <c r="B78" s="2"/>
      <c r="C78" s="2" t="s">
        <v>2857</v>
      </c>
      <c r="D78" s="2" t="s">
        <v>2858</v>
      </c>
      <c r="E78" s="2" t="s">
        <v>2859</v>
      </c>
      <c r="F78" s="8" t="s">
        <v>2740</v>
      </c>
      <c r="G78" s="8" t="s">
        <v>2741</v>
      </c>
      <c r="H78" s="41" t="s">
        <v>2760</v>
      </c>
      <c r="I78" s="34" t="s">
        <v>2860</v>
      </c>
      <c r="J78" s="35"/>
      <c r="K78" s="33"/>
      <c r="L78" s="33"/>
      <c r="M78" s="33"/>
      <c r="N78" s="33"/>
      <c r="O78" s="33"/>
      <c r="P78" s="33"/>
      <c r="Q78" s="33"/>
      <c r="R78" s="33"/>
    </row>
    <row r="79">
      <c r="A79" s="6" t="s">
        <v>2861</v>
      </c>
      <c r="B79" s="2"/>
      <c r="C79" s="2" t="s">
        <v>2862</v>
      </c>
      <c r="D79" s="2" t="s">
        <v>2863</v>
      </c>
      <c r="E79" s="2" t="s">
        <v>2864</v>
      </c>
      <c r="F79" s="8" t="s">
        <v>2740</v>
      </c>
      <c r="G79" s="6" t="s">
        <v>2741</v>
      </c>
      <c r="H79" s="41" t="s">
        <v>2760</v>
      </c>
      <c r="I79" s="34" t="s">
        <v>2865</v>
      </c>
      <c r="J79" s="35"/>
      <c r="K79" s="33"/>
      <c r="L79" s="33"/>
      <c r="M79" s="33"/>
      <c r="N79" s="33"/>
      <c r="O79" s="33"/>
      <c r="P79" s="33"/>
      <c r="Q79" s="33"/>
      <c r="R79" s="33"/>
    </row>
    <row r="80">
      <c r="A80" s="8" t="s">
        <v>2586</v>
      </c>
      <c r="B80" s="2"/>
      <c r="C80" s="2" t="s">
        <v>2866</v>
      </c>
      <c r="D80" s="2" t="s">
        <v>2588</v>
      </c>
      <c r="E80" s="2" t="s">
        <v>2867</v>
      </c>
      <c r="F80" s="8" t="s">
        <v>2740</v>
      </c>
      <c r="G80" s="8" t="s">
        <v>2741</v>
      </c>
      <c r="H80" s="31" t="s">
        <v>2742</v>
      </c>
      <c r="I80" s="34" t="s">
        <v>2868</v>
      </c>
      <c r="J80" s="35"/>
      <c r="K80" s="33"/>
      <c r="L80" s="33"/>
      <c r="M80" s="33"/>
      <c r="N80" s="33"/>
      <c r="O80" s="33"/>
      <c r="P80" s="33"/>
      <c r="Q80" s="33"/>
      <c r="R80" s="33"/>
    </row>
    <row r="81">
      <c r="A81" s="8" t="s">
        <v>2586</v>
      </c>
      <c r="B81" s="2"/>
      <c r="C81" s="2" t="s">
        <v>2869</v>
      </c>
      <c r="D81" s="2" t="s">
        <v>2870</v>
      </c>
      <c r="E81" s="2" t="s">
        <v>2871</v>
      </c>
      <c r="F81" s="8" t="s">
        <v>2740</v>
      </c>
      <c r="G81" s="8" t="s">
        <v>2741</v>
      </c>
      <c r="H81" s="31" t="s">
        <v>2742</v>
      </c>
      <c r="I81" s="34" t="s">
        <v>2872</v>
      </c>
      <c r="J81" s="35"/>
      <c r="K81" s="33"/>
      <c r="L81" s="33"/>
      <c r="M81" s="33"/>
      <c r="N81" s="33"/>
      <c r="O81" s="33"/>
      <c r="P81" s="33"/>
      <c r="Q81" s="33"/>
      <c r="R81" s="33"/>
    </row>
    <row r="82">
      <c r="A82" s="8" t="s">
        <v>2586</v>
      </c>
      <c r="B82" s="2"/>
      <c r="C82" s="2" t="s">
        <v>2873</v>
      </c>
      <c r="D82" s="17" t="s">
        <v>2873</v>
      </c>
      <c r="E82" s="2" t="s">
        <v>2874</v>
      </c>
      <c r="F82" s="8" t="s">
        <v>2740</v>
      </c>
      <c r="G82" s="8" t="s">
        <v>2741</v>
      </c>
      <c r="H82" s="8" t="s">
        <v>2765</v>
      </c>
      <c r="I82" s="34" t="s">
        <v>2875</v>
      </c>
      <c r="J82" s="35"/>
      <c r="K82" s="33"/>
      <c r="L82" s="33"/>
      <c r="M82" s="33"/>
      <c r="N82" s="33"/>
      <c r="O82" s="33"/>
      <c r="P82" s="33"/>
      <c r="Q82" s="33"/>
      <c r="R82" s="33"/>
    </row>
    <row r="83">
      <c r="A83" s="8" t="s">
        <v>2586</v>
      </c>
      <c r="B83" s="2"/>
      <c r="C83" s="2" t="s">
        <v>2876</v>
      </c>
      <c r="D83" s="2" t="s">
        <v>2877</v>
      </c>
      <c r="E83" s="2" t="s">
        <v>2878</v>
      </c>
      <c r="F83" s="8" t="s">
        <v>2740</v>
      </c>
      <c r="G83" s="8" t="s">
        <v>2741</v>
      </c>
      <c r="H83" s="41" t="s">
        <v>2802</v>
      </c>
      <c r="I83" s="36" t="s">
        <v>2879</v>
      </c>
      <c r="J83" s="37"/>
      <c r="K83" s="38"/>
      <c r="L83" s="38"/>
      <c r="M83" s="38"/>
      <c r="N83" s="38"/>
      <c r="O83" s="38"/>
      <c r="P83" s="38"/>
      <c r="Q83" s="38"/>
      <c r="R83" s="38"/>
    </row>
    <row r="84">
      <c r="A84" s="8" t="s">
        <v>2586</v>
      </c>
      <c r="B84" s="2"/>
      <c r="C84" s="2" t="s">
        <v>2880</v>
      </c>
      <c r="D84" s="2" t="s">
        <v>539</v>
      </c>
      <c r="E84" s="2" t="s">
        <v>2881</v>
      </c>
      <c r="F84" s="8" t="s">
        <v>2740</v>
      </c>
      <c r="G84" s="8" t="s">
        <v>2741</v>
      </c>
      <c r="H84" s="31" t="s">
        <v>2802</v>
      </c>
      <c r="I84" s="36" t="s">
        <v>2882</v>
      </c>
      <c r="J84" s="46"/>
      <c r="K84" s="47"/>
      <c r="L84" s="47"/>
      <c r="M84" s="47"/>
      <c r="N84" s="47"/>
      <c r="O84" s="47"/>
      <c r="P84" s="47"/>
      <c r="Q84" s="47"/>
      <c r="R84" s="47"/>
    </row>
    <row r="85">
      <c r="A85" s="8" t="s">
        <v>2586</v>
      </c>
      <c r="B85" s="2"/>
      <c r="C85" s="2" t="s">
        <v>2883</v>
      </c>
      <c r="D85" s="17" t="s">
        <v>2884</v>
      </c>
      <c r="E85" s="2" t="s">
        <v>2885</v>
      </c>
      <c r="F85" s="41" t="s">
        <v>2740</v>
      </c>
      <c r="G85" s="8" t="s">
        <v>2741</v>
      </c>
      <c r="H85" s="41" t="s">
        <v>2760</v>
      </c>
      <c r="I85" s="36" t="s">
        <v>2886</v>
      </c>
      <c r="J85" s="37"/>
      <c r="K85" s="38"/>
      <c r="L85" s="38"/>
      <c r="M85" s="38"/>
      <c r="N85" s="38"/>
      <c r="O85" s="38"/>
      <c r="P85" s="38"/>
      <c r="Q85" s="38"/>
      <c r="R85" s="38"/>
    </row>
    <row r="86">
      <c r="A86" s="8" t="s">
        <v>2586</v>
      </c>
      <c r="B86" s="2"/>
      <c r="C86" s="2" t="s">
        <v>2887</v>
      </c>
      <c r="D86" s="2" t="s">
        <v>2888</v>
      </c>
      <c r="E86" s="2" t="s">
        <v>2889</v>
      </c>
      <c r="F86" s="42" t="s">
        <v>2740</v>
      </c>
      <c r="G86" s="8" t="s">
        <v>2741</v>
      </c>
      <c r="H86" s="31" t="s">
        <v>2742</v>
      </c>
      <c r="I86" s="34" t="s">
        <v>2890</v>
      </c>
      <c r="J86" s="35"/>
      <c r="K86" s="33"/>
      <c r="L86" s="33"/>
      <c r="M86" s="33"/>
      <c r="N86" s="33"/>
      <c r="O86" s="33"/>
      <c r="P86" s="33"/>
      <c r="Q86" s="33"/>
      <c r="R86" s="33"/>
    </row>
    <row r="87">
      <c r="A87" s="8" t="s">
        <v>2586</v>
      </c>
      <c r="B87" s="2"/>
      <c r="C87" s="2" t="s">
        <v>2891</v>
      </c>
      <c r="D87" s="2" t="s">
        <v>492</v>
      </c>
      <c r="E87" s="2" t="s">
        <v>2892</v>
      </c>
      <c r="F87" s="42" t="s">
        <v>2740</v>
      </c>
      <c r="G87" s="8" t="s">
        <v>2741</v>
      </c>
      <c r="H87" s="31" t="s">
        <v>2742</v>
      </c>
      <c r="I87" s="34" t="s">
        <v>2893</v>
      </c>
      <c r="J87" s="35"/>
      <c r="K87" s="33"/>
      <c r="L87" s="33"/>
      <c r="M87" s="33"/>
      <c r="N87" s="33"/>
      <c r="O87" s="33"/>
      <c r="P87" s="33"/>
      <c r="Q87" s="33"/>
      <c r="R87" s="33"/>
    </row>
    <row r="88">
      <c r="A88" s="8" t="s">
        <v>2586</v>
      </c>
      <c r="B88" s="2"/>
      <c r="C88" s="2" t="s">
        <v>2894</v>
      </c>
      <c r="D88" s="2" t="s">
        <v>2895</v>
      </c>
      <c r="E88" s="2" t="s">
        <v>2896</v>
      </c>
      <c r="F88" s="8" t="s">
        <v>2740</v>
      </c>
      <c r="G88" s="8" t="s">
        <v>2741</v>
      </c>
      <c r="H88" s="31" t="s">
        <v>2742</v>
      </c>
      <c r="I88" s="34" t="s">
        <v>2897</v>
      </c>
      <c r="J88" s="35"/>
      <c r="K88" s="33"/>
      <c r="L88" s="33"/>
      <c r="M88" s="33"/>
      <c r="N88" s="33"/>
      <c r="O88" s="33"/>
      <c r="P88" s="33"/>
      <c r="Q88" s="33"/>
      <c r="R88" s="33"/>
    </row>
    <row r="89">
      <c r="A89" s="8" t="s">
        <v>2586</v>
      </c>
      <c r="B89" s="2"/>
      <c r="C89" s="2" t="s">
        <v>2898</v>
      </c>
      <c r="D89" s="2" t="s">
        <v>2588</v>
      </c>
      <c r="E89" s="2" t="s">
        <v>2899</v>
      </c>
      <c r="F89" s="8" t="s">
        <v>2740</v>
      </c>
      <c r="G89" s="8" t="s">
        <v>2741</v>
      </c>
      <c r="H89" s="42" t="s">
        <v>2900</v>
      </c>
      <c r="I89" s="36" t="s">
        <v>2901</v>
      </c>
      <c r="J89" s="35"/>
      <c r="K89" s="33"/>
      <c r="L89" s="33"/>
      <c r="M89" s="33"/>
      <c r="N89" s="33"/>
      <c r="O89" s="33"/>
      <c r="P89" s="33"/>
      <c r="Q89" s="33"/>
      <c r="R89" s="33"/>
    </row>
    <row r="90">
      <c r="A90" s="8" t="s">
        <v>2633</v>
      </c>
      <c r="B90" s="2"/>
      <c r="C90" s="2" t="s">
        <v>2902</v>
      </c>
      <c r="D90" s="2" t="s">
        <v>2588</v>
      </c>
      <c r="E90" s="2" t="s">
        <v>2903</v>
      </c>
      <c r="F90" s="8" t="s">
        <v>2740</v>
      </c>
      <c r="G90" s="8" t="s">
        <v>2741</v>
      </c>
      <c r="H90" s="31" t="s">
        <v>2742</v>
      </c>
      <c r="I90" s="34" t="s">
        <v>2904</v>
      </c>
      <c r="J90" s="35"/>
      <c r="K90" s="33"/>
      <c r="L90" s="33"/>
      <c r="M90" s="33"/>
      <c r="N90" s="33"/>
      <c r="O90" s="33"/>
      <c r="P90" s="33"/>
      <c r="Q90" s="33"/>
      <c r="R90" s="33"/>
    </row>
    <row r="91">
      <c r="A91" s="8" t="s">
        <v>2586</v>
      </c>
      <c r="B91" s="2"/>
      <c r="C91" s="2" t="s">
        <v>2905</v>
      </c>
      <c r="D91" s="2" t="s">
        <v>2906</v>
      </c>
      <c r="E91" s="2" t="s">
        <v>2907</v>
      </c>
      <c r="F91" s="8" t="s">
        <v>2740</v>
      </c>
      <c r="G91" s="8" t="s">
        <v>2741</v>
      </c>
      <c r="H91" s="8" t="s">
        <v>2765</v>
      </c>
      <c r="I91" s="34" t="s">
        <v>2908</v>
      </c>
      <c r="J91" s="35"/>
      <c r="K91" s="33"/>
      <c r="L91" s="33"/>
      <c r="M91" s="33"/>
      <c r="N91" s="33"/>
      <c r="O91" s="33"/>
      <c r="P91" s="33"/>
      <c r="Q91" s="33"/>
      <c r="R91" s="33"/>
    </row>
    <row r="92">
      <c r="A92" s="6" t="s">
        <v>2861</v>
      </c>
      <c r="B92" s="2"/>
      <c r="C92" s="2" t="s">
        <v>2909</v>
      </c>
      <c r="D92" s="2" t="s">
        <v>2910</v>
      </c>
      <c r="E92" s="2" t="s">
        <v>2911</v>
      </c>
      <c r="F92" s="8" t="s">
        <v>2740</v>
      </c>
      <c r="G92" s="8" t="s">
        <v>2741</v>
      </c>
      <c r="H92" s="41" t="s">
        <v>2760</v>
      </c>
      <c r="I92" s="34" t="s">
        <v>2912</v>
      </c>
      <c r="J92" s="7"/>
      <c r="K92" s="40"/>
      <c r="L92" s="40"/>
      <c r="M92" s="40"/>
      <c r="N92" s="40"/>
      <c r="O92" s="40"/>
      <c r="P92" s="40"/>
      <c r="Q92" s="40"/>
      <c r="R92" s="40"/>
    </row>
    <row r="93">
      <c r="A93" s="8" t="s">
        <v>2586</v>
      </c>
      <c r="B93" s="2"/>
      <c r="C93" s="2" t="s">
        <v>2913</v>
      </c>
      <c r="D93" s="2" t="s">
        <v>2914</v>
      </c>
      <c r="E93" s="2" t="s">
        <v>2915</v>
      </c>
      <c r="F93" s="42" t="s">
        <v>2740</v>
      </c>
      <c r="G93" s="8" t="s">
        <v>2741</v>
      </c>
      <c r="H93" s="41" t="s">
        <v>2686</v>
      </c>
      <c r="I93" s="34" t="s">
        <v>2916</v>
      </c>
      <c r="J93" s="35"/>
      <c r="K93" s="33"/>
      <c r="L93" s="33"/>
      <c r="M93" s="33"/>
      <c r="N93" s="33"/>
      <c r="O93" s="33"/>
      <c r="P93" s="33"/>
      <c r="Q93" s="33"/>
      <c r="R93" s="33"/>
    </row>
    <row r="94">
      <c r="A94" s="8" t="s">
        <v>2586</v>
      </c>
      <c r="B94" s="2"/>
      <c r="C94" s="2" t="s">
        <v>2917</v>
      </c>
      <c r="D94" s="2" t="s">
        <v>2918</v>
      </c>
      <c r="E94" s="2" t="s">
        <v>2919</v>
      </c>
      <c r="F94" s="42" t="s">
        <v>2740</v>
      </c>
      <c r="G94" s="6" t="s">
        <v>2741</v>
      </c>
      <c r="H94" s="31" t="s">
        <v>2603</v>
      </c>
      <c r="I94" s="34" t="s">
        <v>2920</v>
      </c>
      <c r="J94" s="37"/>
      <c r="K94" s="38"/>
      <c r="L94" s="38"/>
      <c r="M94" s="38"/>
      <c r="N94" s="38"/>
      <c r="O94" s="38"/>
      <c r="P94" s="38"/>
      <c r="Q94" s="38"/>
      <c r="R94" s="38"/>
    </row>
    <row r="95">
      <c r="A95" s="8" t="s">
        <v>2633</v>
      </c>
      <c r="B95" s="2"/>
      <c r="C95" s="2" t="s">
        <v>783</v>
      </c>
      <c r="D95" s="2" t="s">
        <v>786</v>
      </c>
      <c r="E95" s="2" t="s">
        <v>2921</v>
      </c>
      <c r="F95" s="8" t="s">
        <v>2740</v>
      </c>
      <c r="G95" s="8" t="s">
        <v>2741</v>
      </c>
      <c r="H95" s="31" t="s">
        <v>2742</v>
      </c>
      <c r="I95" s="34" t="s">
        <v>2922</v>
      </c>
      <c r="J95" s="37"/>
      <c r="K95" s="38"/>
      <c r="L95" s="38"/>
      <c r="M95" s="38"/>
      <c r="N95" s="38"/>
      <c r="O95" s="38"/>
      <c r="P95" s="38"/>
      <c r="Q95" s="38"/>
      <c r="R95" s="38"/>
    </row>
    <row r="96">
      <c r="A96" s="8" t="s">
        <v>2586</v>
      </c>
      <c r="B96" s="2"/>
      <c r="C96" s="2" t="s">
        <v>2923</v>
      </c>
      <c r="D96" s="2" t="s">
        <v>2924</v>
      </c>
      <c r="E96" s="2" t="s">
        <v>2925</v>
      </c>
      <c r="F96" s="42" t="s">
        <v>2740</v>
      </c>
      <c r="G96" s="8" t="s">
        <v>2741</v>
      </c>
      <c r="H96" s="31" t="s">
        <v>2742</v>
      </c>
      <c r="I96" s="34" t="s">
        <v>2926</v>
      </c>
      <c r="J96" s="7"/>
      <c r="K96" s="40"/>
      <c r="L96" s="40"/>
      <c r="M96" s="40"/>
      <c r="N96" s="40"/>
      <c r="O96" s="40"/>
      <c r="P96" s="40"/>
      <c r="Q96" s="40"/>
      <c r="R96" s="40"/>
    </row>
    <row r="97">
      <c r="A97" s="8" t="s">
        <v>2586</v>
      </c>
      <c r="B97" s="2"/>
      <c r="C97" s="2" t="s">
        <v>2927</v>
      </c>
      <c r="D97" s="2" t="s">
        <v>2928</v>
      </c>
      <c r="E97" s="2" t="s">
        <v>2929</v>
      </c>
      <c r="F97" s="42" t="s">
        <v>2740</v>
      </c>
      <c r="G97" s="6" t="s">
        <v>2741</v>
      </c>
      <c r="H97" s="42" t="s">
        <v>2686</v>
      </c>
      <c r="I97" s="36" t="s">
        <v>2930</v>
      </c>
      <c r="J97" s="35"/>
      <c r="K97" s="33"/>
      <c r="L97" s="33"/>
      <c r="M97" s="33"/>
      <c r="N97" s="33"/>
      <c r="O97" s="33"/>
      <c r="P97" s="33"/>
      <c r="Q97" s="33"/>
      <c r="R97" s="33"/>
    </row>
    <row r="98">
      <c r="A98" s="8" t="s">
        <v>2586</v>
      </c>
      <c r="B98" s="2"/>
      <c r="C98" s="2" t="s">
        <v>2931</v>
      </c>
      <c r="D98" s="2" t="s">
        <v>1150</v>
      </c>
      <c r="E98" s="2" t="s">
        <v>2932</v>
      </c>
      <c r="F98" s="8" t="s">
        <v>2740</v>
      </c>
      <c r="G98" s="8" t="s">
        <v>2741</v>
      </c>
      <c r="H98" s="43" t="s">
        <v>2742</v>
      </c>
      <c r="I98" s="34" t="s">
        <v>2933</v>
      </c>
      <c r="J98" s="35"/>
      <c r="K98" s="33"/>
      <c r="L98" s="33"/>
      <c r="M98" s="33"/>
      <c r="N98" s="33"/>
      <c r="O98" s="33"/>
      <c r="P98" s="33"/>
      <c r="Q98" s="33"/>
      <c r="R98" s="33"/>
    </row>
    <row r="99">
      <c r="A99" s="8" t="s">
        <v>2586</v>
      </c>
      <c r="B99" s="2"/>
      <c r="C99" s="2" t="s">
        <v>2934</v>
      </c>
      <c r="D99" s="2" t="s">
        <v>2935</v>
      </c>
      <c r="E99" s="2" t="s">
        <v>2936</v>
      </c>
      <c r="F99" s="8" t="s">
        <v>2740</v>
      </c>
      <c r="G99" s="8" t="s">
        <v>2741</v>
      </c>
      <c r="H99" s="41" t="s">
        <v>2937</v>
      </c>
      <c r="I99" s="34" t="s">
        <v>2938</v>
      </c>
      <c r="J99" s="37"/>
      <c r="K99" s="38"/>
      <c r="L99" s="38"/>
      <c r="M99" s="38"/>
      <c r="N99" s="38"/>
      <c r="O99" s="38"/>
      <c r="P99" s="38"/>
      <c r="Q99" s="38"/>
      <c r="R99" s="38"/>
    </row>
    <row r="100">
      <c r="A100" s="8" t="s">
        <v>2586</v>
      </c>
      <c r="B100" s="2"/>
      <c r="C100" s="2" t="s">
        <v>2939</v>
      </c>
      <c r="D100" s="2" t="s">
        <v>2940</v>
      </c>
      <c r="E100" s="2" t="s">
        <v>2941</v>
      </c>
      <c r="F100" s="8" t="s">
        <v>2740</v>
      </c>
      <c r="G100" s="8" t="s">
        <v>2741</v>
      </c>
      <c r="H100" s="41" t="s">
        <v>2937</v>
      </c>
      <c r="I100" s="34" t="s">
        <v>2942</v>
      </c>
      <c r="J100" s="35"/>
      <c r="K100" s="33"/>
      <c r="L100" s="33"/>
      <c r="M100" s="33"/>
      <c r="N100" s="33"/>
      <c r="O100" s="33"/>
      <c r="P100" s="33"/>
      <c r="Q100" s="33"/>
      <c r="R100" s="33"/>
    </row>
    <row r="101">
      <c r="A101" s="8" t="s">
        <v>2586</v>
      </c>
      <c r="B101" s="2"/>
      <c r="C101" s="2" t="s">
        <v>2943</v>
      </c>
      <c r="D101" s="2" t="s">
        <v>875</v>
      </c>
      <c r="E101" s="2" t="s">
        <v>2944</v>
      </c>
      <c r="F101" s="8" t="s">
        <v>2740</v>
      </c>
      <c r="G101" s="8" t="s">
        <v>2741</v>
      </c>
      <c r="H101" s="41" t="s">
        <v>2686</v>
      </c>
      <c r="I101" s="34" t="s">
        <v>2945</v>
      </c>
      <c r="J101" s="35"/>
      <c r="K101" s="33"/>
      <c r="L101" s="33"/>
      <c r="M101" s="33"/>
      <c r="N101" s="33"/>
      <c r="O101" s="33"/>
      <c r="P101" s="33"/>
      <c r="Q101" s="33"/>
      <c r="R101" s="33"/>
    </row>
    <row r="102">
      <c r="A102" s="8" t="s">
        <v>2586</v>
      </c>
      <c r="B102" s="2"/>
      <c r="C102" s="2" t="s">
        <v>2946</v>
      </c>
      <c r="D102" s="2" t="s">
        <v>939</v>
      </c>
      <c r="E102" s="2" t="s">
        <v>2947</v>
      </c>
      <c r="F102" s="8" t="s">
        <v>2740</v>
      </c>
      <c r="G102" s="8" t="s">
        <v>2741</v>
      </c>
      <c r="H102" s="43" t="s">
        <v>2742</v>
      </c>
      <c r="I102" s="34" t="s">
        <v>2948</v>
      </c>
      <c r="J102" s="7"/>
      <c r="K102" s="40"/>
      <c r="L102" s="40"/>
      <c r="M102" s="40"/>
      <c r="N102" s="40"/>
      <c r="O102" s="40"/>
      <c r="P102" s="40"/>
      <c r="Q102" s="40"/>
      <c r="R102" s="40"/>
    </row>
    <row r="103">
      <c r="A103" s="8" t="s">
        <v>2586</v>
      </c>
      <c r="B103" s="2"/>
      <c r="C103" s="2" t="s">
        <v>2949</v>
      </c>
      <c r="D103" s="2" t="s">
        <v>2950</v>
      </c>
      <c r="E103" s="2" t="s">
        <v>2951</v>
      </c>
      <c r="F103" s="8" t="s">
        <v>2740</v>
      </c>
      <c r="G103" s="6" t="s">
        <v>2741</v>
      </c>
      <c r="H103" s="31" t="s">
        <v>2952</v>
      </c>
      <c r="I103" s="34" t="s">
        <v>2953</v>
      </c>
      <c r="J103" s="35"/>
      <c r="K103" s="33"/>
      <c r="L103" s="33"/>
      <c r="M103" s="33"/>
      <c r="N103" s="33"/>
      <c r="O103" s="33"/>
      <c r="P103" s="33"/>
      <c r="Q103" s="33"/>
      <c r="R103" s="33"/>
    </row>
    <row r="104">
      <c r="A104" s="8" t="s">
        <v>2586</v>
      </c>
      <c r="B104" s="2"/>
      <c r="C104" s="2" t="s">
        <v>2954</v>
      </c>
      <c r="D104" s="2" t="s">
        <v>2955</v>
      </c>
      <c r="E104" s="2" t="s">
        <v>2956</v>
      </c>
      <c r="F104" s="42" t="s">
        <v>2740</v>
      </c>
      <c r="G104" s="6" t="s">
        <v>2741</v>
      </c>
      <c r="H104" s="41" t="s">
        <v>2686</v>
      </c>
      <c r="I104" s="36" t="s">
        <v>2957</v>
      </c>
      <c r="J104" s="19"/>
      <c r="K104" s="39"/>
      <c r="L104" s="39"/>
      <c r="M104" s="39"/>
      <c r="N104" s="39"/>
      <c r="O104" s="39"/>
      <c r="P104" s="39"/>
      <c r="Q104" s="39"/>
      <c r="R104" s="39"/>
    </row>
    <row r="105">
      <c r="A105" s="8" t="s">
        <v>2586</v>
      </c>
      <c r="B105" s="2"/>
      <c r="C105" s="2" t="s">
        <v>2958</v>
      </c>
      <c r="D105" s="2" t="s">
        <v>2588</v>
      </c>
      <c r="E105" s="2" t="s">
        <v>2959</v>
      </c>
      <c r="F105" s="42" t="s">
        <v>2740</v>
      </c>
      <c r="G105" s="6" t="s">
        <v>2741</v>
      </c>
      <c r="H105" s="42" t="s">
        <v>2960</v>
      </c>
      <c r="I105" s="36" t="s">
        <v>2961</v>
      </c>
      <c r="J105" s="7"/>
      <c r="K105" s="40"/>
      <c r="L105" s="40"/>
      <c r="M105" s="40"/>
      <c r="N105" s="40"/>
      <c r="O105" s="40"/>
      <c r="P105" s="40"/>
      <c r="Q105" s="40"/>
      <c r="R105" s="40"/>
    </row>
    <row r="106">
      <c r="A106" s="8" t="s">
        <v>2586</v>
      </c>
      <c r="B106" s="2"/>
      <c r="C106" s="2" t="s">
        <v>2962</v>
      </c>
      <c r="D106" s="2" t="s">
        <v>2963</v>
      </c>
      <c r="E106" s="2" t="s">
        <v>2964</v>
      </c>
      <c r="F106" s="42" t="s">
        <v>2740</v>
      </c>
      <c r="G106" s="6" t="s">
        <v>2741</v>
      </c>
      <c r="H106" s="43" t="s">
        <v>2760</v>
      </c>
      <c r="I106" s="36" t="s">
        <v>2965</v>
      </c>
      <c r="J106" s="35"/>
      <c r="K106" s="33"/>
      <c r="L106" s="33"/>
      <c r="M106" s="33"/>
      <c r="N106" s="33"/>
      <c r="O106" s="33"/>
      <c r="P106" s="33"/>
      <c r="Q106" s="33"/>
      <c r="R106" s="33"/>
    </row>
    <row r="107">
      <c r="A107" s="6" t="s">
        <v>2861</v>
      </c>
      <c r="B107" s="2"/>
      <c r="C107" s="2" t="s">
        <v>2966</v>
      </c>
      <c r="D107" s="2" t="s">
        <v>2588</v>
      </c>
      <c r="E107" s="2" t="s">
        <v>2967</v>
      </c>
      <c r="F107" s="42" t="s">
        <v>2740</v>
      </c>
      <c r="G107" s="8" t="s">
        <v>2741</v>
      </c>
      <c r="H107" s="31" t="s">
        <v>2742</v>
      </c>
      <c r="I107" s="34" t="s">
        <v>2968</v>
      </c>
      <c r="J107" s="7"/>
      <c r="K107" s="40"/>
      <c r="L107" s="40"/>
      <c r="M107" s="40"/>
      <c r="N107" s="40"/>
      <c r="O107" s="40"/>
      <c r="P107" s="40"/>
      <c r="Q107" s="40"/>
      <c r="R107" s="40"/>
    </row>
    <row r="108">
      <c r="A108" s="8" t="s">
        <v>2586</v>
      </c>
      <c r="B108" s="2"/>
      <c r="C108" s="2" t="s">
        <v>2969</v>
      </c>
      <c r="D108" s="2" t="s">
        <v>2970</v>
      </c>
      <c r="E108" s="2" t="s">
        <v>2971</v>
      </c>
      <c r="F108" s="8" t="s">
        <v>2740</v>
      </c>
      <c r="G108" s="8" t="s">
        <v>2741</v>
      </c>
      <c r="H108" s="31" t="s">
        <v>2742</v>
      </c>
      <c r="I108" s="34" t="s">
        <v>2972</v>
      </c>
      <c r="J108" s="35"/>
      <c r="K108" s="33"/>
      <c r="L108" s="33"/>
      <c r="M108" s="33"/>
      <c r="N108" s="33"/>
      <c r="O108" s="33"/>
      <c r="P108" s="33"/>
      <c r="Q108" s="33"/>
      <c r="R108" s="33"/>
    </row>
    <row r="109">
      <c r="A109" s="8" t="s">
        <v>2586</v>
      </c>
      <c r="B109" s="2"/>
      <c r="C109" s="2" t="s">
        <v>2973</v>
      </c>
      <c r="D109" s="2" t="s">
        <v>994</v>
      </c>
      <c r="E109" s="2" t="s">
        <v>2974</v>
      </c>
      <c r="F109" s="8" t="s">
        <v>2740</v>
      </c>
      <c r="G109" s="8" t="s">
        <v>2741</v>
      </c>
      <c r="H109" s="8" t="s">
        <v>2765</v>
      </c>
      <c r="I109" s="2" t="s">
        <v>2975</v>
      </c>
      <c r="J109" s="7"/>
      <c r="K109" s="40"/>
      <c r="L109" s="40"/>
      <c r="M109" s="40"/>
      <c r="N109" s="40"/>
      <c r="O109" s="40"/>
      <c r="P109" s="40"/>
      <c r="Q109" s="40"/>
      <c r="R109" s="40"/>
    </row>
    <row r="110">
      <c r="A110" s="8" t="s">
        <v>2586</v>
      </c>
      <c r="B110" s="2"/>
      <c r="C110" s="2" t="s">
        <v>2976</v>
      </c>
      <c r="D110" s="2" t="s">
        <v>2977</v>
      </c>
      <c r="E110" s="2" t="s">
        <v>2978</v>
      </c>
      <c r="F110" s="8" t="s">
        <v>2740</v>
      </c>
      <c r="G110" s="8" t="s">
        <v>2741</v>
      </c>
      <c r="H110" s="41" t="s">
        <v>2760</v>
      </c>
      <c r="I110" s="34" t="s">
        <v>2979</v>
      </c>
      <c r="J110" s="35"/>
      <c r="K110" s="33"/>
      <c r="L110" s="33"/>
      <c r="M110" s="33"/>
      <c r="N110" s="33"/>
      <c r="O110" s="33"/>
      <c r="P110" s="33"/>
      <c r="Q110" s="33"/>
      <c r="R110" s="33"/>
    </row>
    <row r="111">
      <c r="A111" s="8" t="s">
        <v>2586</v>
      </c>
      <c r="B111" s="2"/>
      <c r="C111" s="2" t="s">
        <v>2980</v>
      </c>
      <c r="D111" s="2" t="s">
        <v>1032</v>
      </c>
      <c r="E111" s="2" t="s">
        <v>2981</v>
      </c>
      <c r="F111" s="8" t="s">
        <v>2740</v>
      </c>
      <c r="G111" s="8" t="s">
        <v>2741</v>
      </c>
      <c r="H111" s="41" t="s">
        <v>2760</v>
      </c>
      <c r="I111" s="34" t="s">
        <v>2982</v>
      </c>
      <c r="J111" s="37"/>
      <c r="K111" s="38"/>
      <c r="L111" s="38"/>
      <c r="M111" s="38"/>
      <c r="N111" s="38"/>
      <c r="O111" s="38"/>
      <c r="P111" s="38"/>
      <c r="Q111" s="38"/>
      <c r="R111" s="38"/>
    </row>
    <row r="112">
      <c r="A112" s="8" t="s">
        <v>2586</v>
      </c>
      <c r="B112" s="2"/>
      <c r="C112" s="2" t="s">
        <v>2983</v>
      </c>
      <c r="D112" s="2" t="s">
        <v>2588</v>
      </c>
      <c r="E112" s="2" t="s">
        <v>2984</v>
      </c>
      <c r="F112" s="8" t="s">
        <v>2740</v>
      </c>
      <c r="G112" s="8" t="s">
        <v>2741</v>
      </c>
      <c r="H112" s="8" t="s">
        <v>2765</v>
      </c>
      <c r="I112" s="34" t="s">
        <v>2985</v>
      </c>
      <c r="J112" s="37"/>
      <c r="K112" s="38"/>
      <c r="L112" s="38"/>
      <c r="M112" s="38"/>
      <c r="N112" s="38"/>
      <c r="O112" s="38"/>
      <c r="P112" s="38"/>
      <c r="Q112" s="38"/>
      <c r="R112" s="38"/>
    </row>
    <row r="113">
      <c r="A113" s="8" t="s">
        <v>2586</v>
      </c>
      <c r="B113" s="2"/>
      <c r="C113" s="2" t="s">
        <v>2986</v>
      </c>
      <c r="D113" s="17" t="s">
        <v>2987</v>
      </c>
      <c r="E113" s="2" t="s">
        <v>2988</v>
      </c>
      <c r="F113" s="8" t="s">
        <v>2740</v>
      </c>
      <c r="G113" s="8" t="s">
        <v>2741</v>
      </c>
      <c r="H113" s="31" t="s">
        <v>2742</v>
      </c>
      <c r="I113" s="34" t="s">
        <v>2989</v>
      </c>
      <c r="J113" s="35"/>
      <c r="K113" s="33"/>
      <c r="L113" s="33"/>
      <c r="M113" s="33"/>
      <c r="N113" s="33"/>
      <c r="O113" s="33"/>
      <c r="P113" s="33"/>
      <c r="Q113" s="33"/>
      <c r="R113" s="33"/>
    </row>
    <row r="114">
      <c r="A114" s="8" t="s">
        <v>2586</v>
      </c>
      <c r="B114" s="2"/>
      <c r="C114" s="2" t="s">
        <v>2990</v>
      </c>
      <c r="D114" s="2" t="s">
        <v>1053</v>
      </c>
      <c r="E114" s="2" t="s">
        <v>2991</v>
      </c>
      <c r="F114" s="8" t="s">
        <v>2740</v>
      </c>
      <c r="G114" s="6" t="s">
        <v>2741</v>
      </c>
      <c r="H114" s="41" t="s">
        <v>2760</v>
      </c>
      <c r="I114" s="34" t="s">
        <v>2992</v>
      </c>
      <c r="J114" s="37"/>
      <c r="K114" s="38"/>
      <c r="L114" s="38"/>
      <c r="M114" s="38"/>
      <c r="N114" s="38"/>
      <c r="O114" s="38"/>
      <c r="P114" s="38"/>
      <c r="Q114" s="38"/>
      <c r="R114" s="38"/>
    </row>
    <row r="115">
      <c r="A115" s="8" t="s">
        <v>2586</v>
      </c>
      <c r="B115" s="2"/>
      <c r="C115" s="2" t="s">
        <v>2993</v>
      </c>
      <c r="D115" s="2" t="s">
        <v>1053</v>
      </c>
      <c r="E115" s="2" t="s">
        <v>2994</v>
      </c>
      <c r="F115" s="8" t="s">
        <v>2740</v>
      </c>
      <c r="G115" s="8" t="s">
        <v>2741</v>
      </c>
      <c r="H115" s="31" t="s">
        <v>2603</v>
      </c>
      <c r="I115" s="36" t="s">
        <v>2995</v>
      </c>
      <c r="J115" s="37"/>
      <c r="K115" s="38"/>
      <c r="L115" s="38"/>
      <c r="M115" s="38"/>
      <c r="N115" s="38"/>
      <c r="O115" s="38"/>
      <c r="P115" s="38"/>
      <c r="Q115" s="38"/>
      <c r="R115" s="38"/>
    </row>
    <row r="116">
      <c r="A116" s="8" t="s">
        <v>2586</v>
      </c>
      <c r="B116" s="2"/>
      <c r="C116" s="2" t="s">
        <v>2996</v>
      </c>
      <c r="D116" s="2" t="s">
        <v>2997</v>
      </c>
      <c r="E116" s="2" t="s">
        <v>2998</v>
      </c>
      <c r="F116" s="41" t="s">
        <v>2740</v>
      </c>
      <c r="G116" s="8" t="s">
        <v>2741</v>
      </c>
      <c r="H116" s="31" t="s">
        <v>2742</v>
      </c>
      <c r="I116" s="34" t="s">
        <v>2999</v>
      </c>
      <c r="J116" s="37"/>
      <c r="K116" s="38"/>
      <c r="L116" s="38"/>
      <c r="M116" s="38"/>
      <c r="N116" s="38"/>
      <c r="O116" s="38"/>
      <c r="P116" s="38"/>
      <c r="Q116" s="38"/>
      <c r="R116" s="38"/>
    </row>
    <row r="117">
      <c r="A117" s="8" t="s">
        <v>2586</v>
      </c>
      <c r="B117" s="2"/>
      <c r="C117" s="2" t="s">
        <v>3000</v>
      </c>
      <c r="D117" s="2" t="s">
        <v>1032</v>
      </c>
      <c r="E117" s="2" t="s">
        <v>3001</v>
      </c>
      <c r="F117" s="41" t="s">
        <v>2740</v>
      </c>
      <c r="G117" s="6" t="s">
        <v>2741</v>
      </c>
      <c r="H117" s="31" t="s">
        <v>2742</v>
      </c>
      <c r="I117" s="34" t="s">
        <v>3002</v>
      </c>
      <c r="J117" s="35"/>
      <c r="K117" s="33"/>
      <c r="L117" s="33"/>
      <c r="M117" s="33"/>
      <c r="N117" s="33"/>
      <c r="O117" s="33"/>
      <c r="P117" s="33"/>
      <c r="Q117" s="33"/>
      <c r="R117" s="33"/>
    </row>
    <row r="118">
      <c r="A118" s="8" t="s">
        <v>2586</v>
      </c>
      <c r="B118" s="2"/>
      <c r="C118" s="2" t="s">
        <v>3003</v>
      </c>
      <c r="D118" s="2" t="s">
        <v>3004</v>
      </c>
      <c r="E118" s="2" t="s">
        <v>3005</v>
      </c>
      <c r="F118" s="42" t="s">
        <v>2740</v>
      </c>
      <c r="G118" s="8" t="s">
        <v>2741</v>
      </c>
      <c r="H118" s="31" t="s">
        <v>2742</v>
      </c>
      <c r="I118" s="34" t="s">
        <v>3006</v>
      </c>
      <c r="J118" s="35"/>
      <c r="K118" s="33"/>
      <c r="L118" s="33"/>
      <c r="M118" s="33"/>
      <c r="N118" s="33"/>
      <c r="O118" s="33"/>
      <c r="P118" s="33"/>
      <c r="Q118" s="33"/>
      <c r="R118" s="33"/>
    </row>
    <row r="119">
      <c r="A119" s="8" t="s">
        <v>2586</v>
      </c>
      <c r="B119" s="2"/>
      <c r="C119" s="2" t="s">
        <v>3007</v>
      </c>
      <c r="D119" s="2" t="s">
        <v>3008</v>
      </c>
      <c r="E119" s="2" t="s">
        <v>3009</v>
      </c>
      <c r="F119" s="8" t="s">
        <v>2740</v>
      </c>
      <c r="G119" s="8" t="s">
        <v>2741</v>
      </c>
      <c r="H119" s="31" t="s">
        <v>2742</v>
      </c>
      <c r="I119" s="34" t="s">
        <v>3010</v>
      </c>
      <c r="J119" s="37"/>
      <c r="K119" s="38"/>
      <c r="L119" s="38"/>
      <c r="M119" s="38"/>
      <c r="N119" s="38"/>
      <c r="O119" s="38"/>
      <c r="P119" s="38"/>
      <c r="Q119" s="38"/>
      <c r="R119" s="38"/>
    </row>
    <row r="120">
      <c r="A120" s="8" t="s">
        <v>2586</v>
      </c>
      <c r="B120" s="2"/>
      <c r="C120" s="2" t="s">
        <v>3011</v>
      </c>
      <c r="D120" s="2" t="s">
        <v>3012</v>
      </c>
      <c r="E120" s="2" t="s">
        <v>3013</v>
      </c>
      <c r="F120" s="8" t="s">
        <v>2740</v>
      </c>
      <c r="G120" s="6" t="s">
        <v>2741</v>
      </c>
      <c r="H120" s="31" t="s">
        <v>2840</v>
      </c>
      <c r="I120" s="34" t="s">
        <v>3014</v>
      </c>
      <c r="J120" s="37"/>
      <c r="K120" s="38"/>
      <c r="L120" s="38"/>
      <c r="M120" s="38"/>
      <c r="N120" s="38"/>
      <c r="O120" s="38"/>
      <c r="P120" s="38"/>
      <c r="Q120" s="38"/>
      <c r="R120" s="38"/>
    </row>
    <row r="121">
      <c r="A121" s="8" t="s">
        <v>2586</v>
      </c>
      <c r="B121" s="2"/>
      <c r="C121" s="2" t="s">
        <v>3015</v>
      </c>
      <c r="D121" s="2" t="s">
        <v>3016</v>
      </c>
      <c r="E121" s="2" t="s">
        <v>3017</v>
      </c>
      <c r="F121" s="8" t="s">
        <v>2740</v>
      </c>
      <c r="G121" s="8" t="s">
        <v>2741</v>
      </c>
      <c r="H121" s="41" t="s">
        <v>2760</v>
      </c>
      <c r="I121" s="34" t="s">
        <v>3018</v>
      </c>
      <c r="J121" s="7"/>
      <c r="K121" s="40"/>
      <c r="L121" s="40"/>
      <c r="M121" s="40"/>
      <c r="N121" s="40"/>
      <c r="O121" s="40"/>
      <c r="P121" s="40"/>
      <c r="Q121" s="40"/>
      <c r="R121" s="40"/>
    </row>
    <row r="122">
      <c r="A122" s="8" t="s">
        <v>2586</v>
      </c>
      <c r="B122" s="2"/>
      <c r="C122" s="2" t="s">
        <v>3019</v>
      </c>
      <c r="D122" s="2" t="s">
        <v>3020</v>
      </c>
      <c r="E122" s="2" t="s">
        <v>3021</v>
      </c>
      <c r="F122" s="8" t="s">
        <v>2740</v>
      </c>
      <c r="G122" s="8" t="s">
        <v>2741</v>
      </c>
      <c r="H122" s="31" t="s">
        <v>2742</v>
      </c>
      <c r="I122" s="34" t="s">
        <v>3022</v>
      </c>
      <c r="J122" s="37"/>
      <c r="K122" s="38"/>
      <c r="L122" s="38"/>
      <c r="M122" s="38"/>
      <c r="N122" s="38"/>
      <c r="O122" s="38"/>
      <c r="P122" s="38"/>
      <c r="Q122" s="38"/>
      <c r="R122" s="38"/>
    </row>
    <row r="123">
      <c r="A123" s="8" t="s">
        <v>2586</v>
      </c>
      <c r="B123" s="2"/>
      <c r="C123" s="2" t="s">
        <v>3023</v>
      </c>
      <c r="D123" s="2" t="s">
        <v>2588</v>
      </c>
      <c r="E123" s="2" t="s">
        <v>3024</v>
      </c>
      <c r="F123" s="8" t="s">
        <v>2740</v>
      </c>
      <c r="G123" s="31" t="s">
        <v>2741</v>
      </c>
      <c r="H123" s="31" t="s">
        <v>2742</v>
      </c>
      <c r="I123" s="34" t="s">
        <v>3022</v>
      </c>
      <c r="J123" s="35"/>
      <c r="K123" s="33"/>
      <c r="L123" s="33"/>
      <c r="M123" s="33"/>
      <c r="N123" s="33"/>
      <c r="O123" s="33"/>
      <c r="P123" s="33"/>
      <c r="Q123" s="33"/>
      <c r="R123" s="33"/>
    </row>
    <row r="124">
      <c r="A124" s="8" t="s">
        <v>2586</v>
      </c>
      <c r="B124" s="2"/>
      <c r="C124" s="2" t="s">
        <v>3025</v>
      </c>
      <c r="D124" s="2" t="s">
        <v>1472</v>
      </c>
      <c r="E124" s="2" t="s">
        <v>3026</v>
      </c>
      <c r="F124" s="42" t="s">
        <v>2740</v>
      </c>
      <c r="G124" s="31" t="s">
        <v>2741</v>
      </c>
      <c r="H124" s="45" t="s">
        <v>2952</v>
      </c>
      <c r="I124" s="34" t="s">
        <v>3027</v>
      </c>
      <c r="J124" s="37"/>
      <c r="K124" s="38"/>
      <c r="L124" s="38"/>
      <c r="M124" s="38"/>
      <c r="N124" s="38"/>
      <c r="O124" s="38"/>
      <c r="P124" s="38"/>
      <c r="Q124" s="38"/>
      <c r="R124" s="38"/>
    </row>
    <row r="125">
      <c r="A125" s="8" t="s">
        <v>2586</v>
      </c>
      <c r="B125" s="2"/>
      <c r="C125" s="2" t="s">
        <v>3028</v>
      </c>
      <c r="D125" s="2" t="s">
        <v>3029</v>
      </c>
      <c r="E125" s="2" t="s">
        <v>3030</v>
      </c>
      <c r="F125" s="8" t="s">
        <v>2740</v>
      </c>
      <c r="G125" s="31" t="s">
        <v>2741</v>
      </c>
      <c r="H125" s="31" t="s">
        <v>2603</v>
      </c>
      <c r="I125" s="34" t="s">
        <v>3031</v>
      </c>
      <c r="J125" s="7"/>
      <c r="K125" s="40"/>
      <c r="L125" s="40"/>
      <c r="M125" s="40"/>
      <c r="N125" s="40"/>
      <c r="O125" s="40"/>
      <c r="P125" s="40"/>
      <c r="Q125" s="40"/>
      <c r="R125" s="40"/>
    </row>
    <row r="126">
      <c r="A126" s="8" t="s">
        <v>2586</v>
      </c>
      <c r="B126" s="2"/>
      <c r="C126" s="2" t="s">
        <v>3032</v>
      </c>
      <c r="D126" s="2" t="s">
        <v>3033</v>
      </c>
      <c r="E126" s="2" t="s">
        <v>3034</v>
      </c>
      <c r="F126" s="8" t="s">
        <v>2740</v>
      </c>
      <c r="G126" s="8" t="s">
        <v>2741</v>
      </c>
      <c r="H126" s="45" t="s">
        <v>2937</v>
      </c>
      <c r="I126" s="34" t="s">
        <v>3035</v>
      </c>
      <c r="J126" s="35"/>
      <c r="K126" s="33"/>
      <c r="L126" s="33"/>
      <c r="M126" s="33"/>
      <c r="N126" s="33"/>
      <c r="O126" s="33"/>
      <c r="P126" s="33"/>
      <c r="Q126" s="33"/>
      <c r="R126" s="33"/>
    </row>
    <row r="127">
      <c r="A127" s="8" t="s">
        <v>2586</v>
      </c>
      <c r="B127" s="2"/>
      <c r="C127" s="2" t="s">
        <v>3036</v>
      </c>
      <c r="D127" s="2" t="s">
        <v>3037</v>
      </c>
      <c r="E127" s="2" t="s">
        <v>3038</v>
      </c>
      <c r="F127" s="8" t="s">
        <v>2740</v>
      </c>
      <c r="G127" s="8" t="s">
        <v>2741</v>
      </c>
      <c r="H127" s="45" t="s">
        <v>2937</v>
      </c>
      <c r="I127" s="34" t="s">
        <v>3039</v>
      </c>
      <c r="J127" s="35"/>
      <c r="K127" s="33"/>
      <c r="L127" s="33"/>
      <c r="M127" s="33"/>
      <c r="N127" s="33"/>
      <c r="O127" s="33"/>
      <c r="P127" s="33"/>
      <c r="Q127" s="33"/>
      <c r="R127" s="33"/>
    </row>
    <row r="128">
      <c r="A128" s="8" t="s">
        <v>2586</v>
      </c>
      <c r="B128" s="2"/>
      <c r="C128" s="2" t="s">
        <v>3040</v>
      </c>
      <c r="D128" s="2" t="s">
        <v>2324</v>
      </c>
      <c r="E128" s="2" t="s">
        <v>3041</v>
      </c>
      <c r="F128" s="8" t="s">
        <v>2740</v>
      </c>
      <c r="G128" s="8" t="s">
        <v>2741</v>
      </c>
      <c r="H128" s="8" t="s">
        <v>2765</v>
      </c>
      <c r="I128" s="34" t="s">
        <v>3042</v>
      </c>
      <c r="J128" s="19"/>
      <c r="K128" s="39"/>
      <c r="L128" s="39"/>
      <c r="M128" s="39"/>
      <c r="N128" s="39"/>
      <c r="O128" s="39"/>
      <c r="P128" s="39"/>
      <c r="Q128" s="39"/>
      <c r="R128" s="39"/>
    </row>
    <row r="129">
      <c r="A129" s="8" t="s">
        <v>2586</v>
      </c>
      <c r="B129" s="2"/>
      <c r="C129" s="2" t="s">
        <v>3043</v>
      </c>
      <c r="D129" s="2" t="s">
        <v>2588</v>
      </c>
      <c r="E129" s="2" t="s">
        <v>3044</v>
      </c>
      <c r="F129" s="8" t="s">
        <v>2740</v>
      </c>
      <c r="G129" s="8" t="s">
        <v>2741</v>
      </c>
      <c r="H129" s="31" t="s">
        <v>2824</v>
      </c>
      <c r="I129" s="36" t="s">
        <v>3045</v>
      </c>
      <c r="J129" s="35"/>
      <c r="K129" s="33"/>
      <c r="L129" s="33"/>
      <c r="M129" s="33"/>
      <c r="N129" s="33"/>
      <c r="O129" s="33"/>
      <c r="P129" s="33"/>
      <c r="Q129" s="33"/>
      <c r="R129" s="33"/>
    </row>
    <row r="130">
      <c r="A130" s="8" t="s">
        <v>2586</v>
      </c>
      <c r="B130" s="2"/>
      <c r="C130" s="2" t="s">
        <v>3046</v>
      </c>
      <c r="D130" s="2" t="s">
        <v>3047</v>
      </c>
      <c r="E130" s="2" t="s">
        <v>3048</v>
      </c>
      <c r="F130" s="8" t="s">
        <v>2740</v>
      </c>
      <c r="G130" s="8" t="s">
        <v>2741</v>
      </c>
      <c r="H130" s="41" t="s">
        <v>2760</v>
      </c>
      <c r="I130" s="34" t="s">
        <v>3049</v>
      </c>
      <c r="J130" s="35"/>
      <c r="K130" s="33"/>
      <c r="L130" s="33"/>
      <c r="M130" s="33"/>
      <c r="N130" s="33"/>
      <c r="O130" s="33"/>
      <c r="P130" s="33"/>
      <c r="Q130" s="33"/>
      <c r="R130" s="33"/>
    </row>
    <row r="131">
      <c r="A131" s="8" t="s">
        <v>2586</v>
      </c>
      <c r="B131" s="2"/>
      <c r="C131" s="2" t="s">
        <v>3050</v>
      </c>
      <c r="D131" s="2" t="s">
        <v>3051</v>
      </c>
      <c r="E131" s="2" t="s">
        <v>3052</v>
      </c>
      <c r="F131" s="41" t="s">
        <v>2740</v>
      </c>
      <c r="G131" s="6" t="s">
        <v>2741</v>
      </c>
      <c r="H131" s="41" t="s">
        <v>2760</v>
      </c>
      <c r="I131" s="34" t="s">
        <v>3053</v>
      </c>
      <c r="J131" s="35"/>
      <c r="K131" s="33"/>
      <c r="L131" s="33"/>
      <c r="M131" s="33"/>
      <c r="N131" s="33"/>
      <c r="O131" s="33"/>
      <c r="P131" s="33"/>
      <c r="Q131" s="33"/>
      <c r="R131" s="33"/>
    </row>
    <row r="132">
      <c r="A132" s="8" t="s">
        <v>2586</v>
      </c>
      <c r="B132" s="2"/>
      <c r="C132" s="2" t="s">
        <v>3054</v>
      </c>
      <c r="D132" s="2" t="s">
        <v>3050</v>
      </c>
      <c r="E132" s="2" t="s">
        <v>3055</v>
      </c>
      <c r="F132" s="41" t="s">
        <v>2740</v>
      </c>
      <c r="G132" s="8" t="s">
        <v>2741</v>
      </c>
      <c r="H132" s="41" t="s">
        <v>2760</v>
      </c>
      <c r="I132" s="34" t="s">
        <v>3053</v>
      </c>
      <c r="J132" s="35"/>
      <c r="K132" s="33"/>
      <c r="L132" s="33"/>
      <c r="M132" s="33"/>
      <c r="N132" s="33"/>
      <c r="O132" s="33"/>
      <c r="P132" s="33"/>
      <c r="Q132" s="33"/>
      <c r="R132" s="33"/>
    </row>
    <row r="133">
      <c r="A133" s="8" t="s">
        <v>2586</v>
      </c>
      <c r="B133" s="2"/>
      <c r="C133" s="2" t="s">
        <v>3056</v>
      </c>
      <c r="D133" s="2" t="s">
        <v>3057</v>
      </c>
      <c r="E133" s="2" t="s">
        <v>3058</v>
      </c>
      <c r="F133" s="41" t="s">
        <v>2740</v>
      </c>
      <c r="G133" s="31" t="s">
        <v>2741</v>
      </c>
      <c r="H133" s="41" t="s">
        <v>2760</v>
      </c>
      <c r="I133" s="2"/>
      <c r="J133" s="37"/>
      <c r="K133" s="38"/>
      <c r="L133" s="38"/>
      <c r="M133" s="38"/>
      <c r="N133" s="38"/>
      <c r="O133" s="38"/>
      <c r="P133" s="38"/>
      <c r="Q133" s="38"/>
      <c r="R133" s="38"/>
    </row>
    <row r="134">
      <c r="A134" s="8" t="s">
        <v>2586</v>
      </c>
      <c r="B134" s="2"/>
      <c r="C134" s="2" t="s">
        <v>3059</v>
      </c>
      <c r="D134" s="2" t="s">
        <v>3060</v>
      </c>
      <c r="E134" s="2" t="s">
        <v>3061</v>
      </c>
      <c r="F134" s="41" t="s">
        <v>2740</v>
      </c>
      <c r="G134" s="8" t="s">
        <v>2741</v>
      </c>
      <c r="H134" s="41" t="s">
        <v>2686</v>
      </c>
      <c r="I134" s="34" t="s">
        <v>3062</v>
      </c>
      <c r="J134" s="37"/>
      <c r="K134" s="38"/>
      <c r="L134" s="38"/>
      <c r="M134" s="38"/>
      <c r="N134" s="38"/>
      <c r="O134" s="38"/>
      <c r="P134" s="38"/>
      <c r="Q134" s="38"/>
      <c r="R134" s="38"/>
    </row>
    <row r="135">
      <c r="A135" s="8" t="s">
        <v>2586</v>
      </c>
      <c r="B135" s="2"/>
      <c r="C135" s="2" t="s">
        <v>3063</v>
      </c>
      <c r="D135" s="2" t="s">
        <v>3064</v>
      </c>
      <c r="E135" s="2" t="s">
        <v>3065</v>
      </c>
      <c r="F135" s="42" t="s">
        <v>2740</v>
      </c>
      <c r="G135" s="8" t="s">
        <v>2741</v>
      </c>
      <c r="H135" s="31" t="s">
        <v>2802</v>
      </c>
      <c r="I135" s="36" t="s">
        <v>3066</v>
      </c>
      <c r="J135" s="35"/>
      <c r="K135" s="33"/>
      <c r="L135" s="33"/>
      <c r="M135" s="33"/>
      <c r="N135" s="33"/>
      <c r="O135" s="33"/>
      <c r="P135" s="33"/>
      <c r="Q135" s="33"/>
      <c r="R135" s="33"/>
    </row>
    <row r="136">
      <c r="A136" s="6" t="s">
        <v>2861</v>
      </c>
      <c r="B136" s="2"/>
      <c r="C136" s="2" t="s">
        <v>3067</v>
      </c>
      <c r="D136" s="2" t="s">
        <v>2588</v>
      </c>
      <c r="E136" s="2" t="s">
        <v>3068</v>
      </c>
      <c r="F136" s="8" t="s">
        <v>2740</v>
      </c>
      <c r="G136" s="8" t="s">
        <v>2741</v>
      </c>
      <c r="H136" s="31" t="s">
        <v>2824</v>
      </c>
      <c r="I136" s="36" t="s">
        <v>3069</v>
      </c>
      <c r="J136" s="35"/>
      <c r="K136" s="33"/>
      <c r="L136" s="33"/>
      <c r="M136" s="33"/>
      <c r="N136" s="33"/>
      <c r="O136" s="33"/>
      <c r="P136" s="33"/>
      <c r="Q136" s="33"/>
      <c r="R136" s="33"/>
    </row>
    <row r="137">
      <c r="A137" s="8" t="s">
        <v>2586</v>
      </c>
      <c r="B137" s="2"/>
      <c r="C137" s="2" t="s">
        <v>3070</v>
      </c>
      <c r="D137" s="2" t="s">
        <v>3071</v>
      </c>
      <c r="E137" s="2" t="s">
        <v>3072</v>
      </c>
      <c r="F137" s="42" t="s">
        <v>2740</v>
      </c>
      <c r="G137" s="6" t="s">
        <v>2741</v>
      </c>
      <c r="H137" s="42" t="s">
        <v>2686</v>
      </c>
      <c r="I137" s="36" t="s">
        <v>3073</v>
      </c>
      <c r="J137" s="35"/>
      <c r="K137" s="33"/>
      <c r="L137" s="33"/>
      <c r="M137" s="33"/>
      <c r="N137" s="33"/>
      <c r="O137" s="33"/>
      <c r="P137" s="33"/>
      <c r="Q137" s="33"/>
      <c r="R137" s="33"/>
    </row>
    <row r="138">
      <c r="A138" s="8" t="s">
        <v>2586</v>
      </c>
      <c r="B138" s="2"/>
      <c r="C138" s="2" t="s">
        <v>3074</v>
      </c>
      <c r="D138" s="2" t="s">
        <v>3075</v>
      </c>
      <c r="E138" s="2" t="s">
        <v>3076</v>
      </c>
      <c r="F138" s="8" t="s">
        <v>2740</v>
      </c>
      <c r="G138" s="8" t="s">
        <v>2741</v>
      </c>
      <c r="H138" s="41" t="s">
        <v>2760</v>
      </c>
      <c r="I138" s="34" t="s">
        <v>3077</v>
      </c>
      <c r="J138" s="37"/>
      <c r="K138" s="38"/>
      <c r="L138" s="38"/>
      <c r="M138" s="38"/>
      <c r="N138" s="38"/>
      <c r="O138" s="38"/>
      <c r="P138" s="38"/>
      <c r="Q138" s="38"/>
      <c r="R138" s="38"/>
    </row>
    <row r="139">
      <c r="A139" s="8" t="s">
        <v>2586</v>
      </c>
      <c r="B139" s="2"/>
      <c r="C139" s="2" t="s">
        <v>3078</v>
      </c>
      <c r="D139" s="17" t="s">
        <v>3078</v>
      </c>
      <c r="E139" s="2" t="s">
        <v>3079</v>
      </c>
      <c r="F139" s="8" t="s">
        <v>2740</v>
      </c>
      <c r="G139" s="8" t="s">
        <v>2741</v>
      </c>
      <c r="H139" s="45" t="s">
        <v>2952</v>
      </c>
      <c r="I139" s="34" t="s">
        <v>3080</v>
      </c>
      <c r="J139" s="37"/>
      <c r="K139" s="38"/>
      <c r="L139" s="38"/>
      <c r="M139" s="38"/>
      <c r="N139" s="38"/>
      <c r="O139" s="38"/>
      <c r="P139" s="38"/>
      <c r="Q139" s="38"/>
      <c r="R139" s="38"/>
    </row>
    <row r="140">
      <c r="A140" s="8" t="s">
        <v>2633</v>
      </c>
      <c r="B140" s="2"/>
      <c r="C140" s="2" t="s">
        <v>3081</v>
      </c>
      <c r="D140" s="2" t="s">
        <v>3082</v>
      </c>
      <c r="E140" s="2" t="s">
        <v>3083</v>
      </c>
      <c r="F140" s="8" t="s">
        <v>2740</v>
      </c>
      <c r="G140" s="8" t="s">
        <v>2741</v>
      </c>
      <c r="H140" s="41" t="s">
        <v>2760</v>
      </c>
      <c r="I140" s="34" t="s">
        <v>3084</v>
      </c>
      <c r="J140" s="37"/>
      <c r="K140" s="38"/>
      <c r="L140" s="38"/>
      <c r="M140" s="38"/>
      <c r="N140" s="38"/>
      <c r="O140" s="38"/>
      <c r="P140" s="38"/>
      <c r="Q140" s="38"/>
      <c r="R140" s="38"/>
    </row>
    <row r="141">
      <c r="A141" s="8" t="s">
        <v>2586</v>
      </c>
      <c r="B141" s="2"/>
      <c r="C141" s="2" t="s">
        <v>3085</v>
      </c>
      <c r="D141" s="2" t="s">
        <v>3086</v>
      </c>
      <c r="E141" s="2" t="s">
        <v>3087</v>
      </c>
      <c r="F141" s="8" t="s">
        <v>2740</v>
      </c>
      <c r="G141" s="6" t="s">
        <v>2741</v>
      </c>
      <c r="H141" s="31" t="s">
        <v>2742</v>
      </c>
      <c r="I141" s="34" t="s">
        <v>3088</v>
      </c>
      <c r="J141" s="35"/>
      <c r="K141" s="33"/>
      <c r="L141" s="33"/>
      <c r="M141" s="33"/>
      <c r="N141" s="33"/>
      <c r="O141" s="33"/>
      <c r="P141" s="33"/>
      <c r="Q141" s="33"/>
      <c r="R141" s="33"/>
    </row>
    <row r="142">
      <c r="A142" s="8" t="s">
        <v>2586</v>
      </c>
      <c r="B142" s="2"/>
      <c r="C142" s="2" t="s">
        <v>3089</v>
      </c>
      <c r="D142" s="2" t="s">
        <v>3090</v>
      </c>
      <c r="E142" s="2" t="s">
        <v>3091</v>
      </c>
      <c r="F142" s="8" t="s">
        <v>2740</v>
      </c>
      <c r="G142" s="8" t="s">
        <v>2741</v>
      </c>
      <c r="H142" s="41" t="s">
        <v>2760</v>
      </c>
      <c r="I142" s="34" t="s">
        <v>3092</v>
      </c>
      <c r="J142" s="35"/>
      <c r="K142" s="33"/>
      <c r="L142" s="33"/>
      <c r="M142" s="33"/>
      <c r="N142" s="33"/>
      <c r="O142" s="33"/>
      <c r="P142" s="33"/>
      <c r="Q142" s="33"/>
      <c r="R142" s="33"/>
    </row>
    <row r="143">
      <c r="A143" s="8" t="s">
        <v>2586</v>
      </c>
      <c r="B143" s="2"/>
      <c r="C143" s="2" t="s">
        <v>3093</v>
      </c>
      <c r="D143" s="2" t="s">
        <v>1407</v>
      </c>
      <c r="E143" s="2" t="s">
        <v>3094</v>
      </c>
      <c r="F143" s="8" t="s">
        <v>2740</v>
      </c>
      <c r="G143" s="8" t="s">
        <v>2741</v>
      </c>
      <c r="H143" s="41" t="s">
        <v>3095</v>
      </c>
      <c r="I143" s="34" t="s">
        <v>3096</v>
      </c>
      <c r="J143" s="35"/>
      <c r="K143" s="33"/>
      <c r="L143" s="33"/>
      <c r="M143" s="33"/>
      <c r="N143" s="33"/>
      <c r="O143" s="33"/>
      <c r="P143" s="33"/>
      <c r="Q143" s="33"/>
      <c r="R143" s="33"/>
    </row>
    <row r="144">
      <c r="A144" s="8" t="s">
        <v>2586</v>
      </c>
      <c r="B144" s="2"/>
      <c r="C144" s="2" t="s">
        <v>3097</v>
      </c>
      <c r="D144" s="2" t="s">
        <v>3098</v>
      </c>
      <c r="E144" s="2" t="s">
        <v>3099</v>
      </c>
      <c r="F144" s="8" t="s">
        <v>2740</v>
      </c>
      <c r="G144" s="8" t="s">
        <v>2741</v>
      </c>
      <c r="H144" s="41" t="s">
        <v>2760</v>
      </c>
      <c r="I144" s="34" t="s">
        <v>3100</v>
      </c>
      <c r="J144" s="35"/>
      <c r="K144" s="33"/>
      <c r="L144" s="33"/>
      <c r="M144" s="33"/>
      <c r="N144" s="33"/>
      <c r="O144" s="33"/>
      <c r="P144" s="33"/>
      <c r="Q144" s="33"/>
      <c r="R144" s="33"/>
    </row>
    <row r="145">
      <c r="A145" s="8" t="s">
        <v>2586</v>
      </c>
      <c r="B145" s="2"/>
      <c r="C145" s="2" t="s">
        <v>3101</v>
      </c>
      <c r="D145" s="2" t="s">
        <v>1472</v>
      </c>
      <c r="E145" s="2" t="s">
        <v>3102</v>
      </c>
      <c r="F145" s="8" t="s">
        <v>2740</v>
      </c>
      <c r="G145" s="8" t="s">
        <v>2741</v>
      </c>
      <c r="H145" s="41" t="s">
        <v>2760</v>
      </c>
      <c r="I145" s="34" t="s">
        <v>3103</v>
      </c>
      <c r="J145" s="37"/>
      <c r="K145" s="38"/>
      <c r="L145" s="38"/>
      <c r="M145" s="38"/>
      <c r="N145" s="38"/>
      <c r="O145" s="38"/>
      <c r="P145" s="38"/>
      <c r="Q145" s="38"/>
      <c r="R145" s="38"/>
    </row>
    <row r="146">
      <c r="A146" s="8" t="s">
        <v>2586</v>
      </c>
      <c r="B146" s="2"/>
      <c r="C146" s="2" t="s">
        <v>3104</v>
      </c>
      <c r="D146" s="2" t="s">
        <v>2588</v>
      </c>
      <c r="E146" s="2" t="s">
        <v>3105</v>
      </c>
      <c r="F146" s="8" t="s">
        <v>2740</v>
      </c>
      <c r="G146" s="8" t="s">
        <v>2741</v>
      </c>
      <c r="H146" s="41" t="s">
        <v>2760</v>
      </c>
      <c r="I146" s="34" t="s">
        <v>3106</v>
      </c>
      <c r="J146" s="35"/>
      <c r="K146" s="33"/>
      <c r="L146" s="33"/>
      <c r="M146" s="33"/>
      <c r="N146" s="33"/>
      <c r="O146" s="33"/>
      <c r="P146" s="33"/>
      <c r="Q146" s="33"/>
      <c r="R146" s="33"/>
    </row>
    <row r="147">
      <c r="A147" s="8" t="s">
        <v>2586</v>
      </c>
      <c r="B147" s="2"/>
      <c r="C147" s="2" t="s">
        <v>3107</v>
      </c>
      <c r="D147" s="2" t="s">
        <v>3108</v>
      </c>
      <c r="E147" s="2" t="s">
        <v>3109</v>
      </c>
      <c r="F147" s="8" t="s">
        <v>2740</v>
      </c>
      <c r="G147" s="8" t="s">
        <v>2741</v>
      </c>
      <c r="H147" s="42" t="s">
        <v>3110</v>
      </c>
      <c r="I147" s="34" t="s">
        <v>3111</v>
      </c>
      <c r="J147" s="7"/>
      <c r="K147" s="40"/>
      <c r="L147" s="40"/>
      <c r="M147" s="40"/>
      <c r="N147" s="40"/>
      <c r="O147" s="40"/>
      <c r="P147" s="40"/>
      <c r="Q147" s="40"/>
      <c r="R147" s="40"/>
    </row>
    <row r="148">
      <c r="A148" s="8" t="s">
        <v>2586</v>
      </c>
      <c r="B148" s="2"/>
      <c r="C148" s="2" t="s">
        <v>3112</v>
      </c>
      <c r="D148" s="2" t="s">
        <v>3113</v>
      </c>
      <c r="E148" s="2" t="s">
        <v>3114</v>
      </c>
      <c r="F148" s="8" t="s">
        <v>2740</v>
      </c>
      <c r="G148" s="8" t="s">
        <v>2741</v>
      </c>
      <c r="H148" s="31" t="s">
        <v>2603</v>
      </c>
      <c r="I148" s="34" t="s">
        <v>3115</v>
      </c>
      <c r="J148" s="35"/>
      <c r="K148" s="33"/>
      <c r="L148" s="33"/>
      <c r="M148" s="33"/>
      <c r="N148" s="33"/>
      <c r="O148" s="33"/>
      <c r="P148" s="33"/>
      <c r="Q148" s="33"/>
      <c r="R148" s="33"/>
    </row>
    <row r="149">
      <c r="A149" s="8" t="s">
        <v>2586</v>
      </c>
      <c r="B149" s="2"/>
      <c r="C149" s="2" t="s">
        <v>3116</v>
      </c>
      <c r="D149" s="2" t="s">
        <v>3117</v>
      </c>
      <c r="E149" s="2" t="s">
        <v>3118</v>
      </c>
      <c r="F149" s="42" t="s">
        <v>2740</v>
      </c>
      <c r="G149" s="8" t="s">
        <v>2741</v>
      </c>
      <c r="H149" s="41" t="s">
        <v>2686</v>
      </c>
      <c r="I149" s="34" t="s">
        <v>3119</v>
      </c>
      <c r="J149" s="37"/>
      <c r="K149" s="38"/>
      <c r="L149" s="38"/>
      <c r="M149" s="38"/>
      <c r="N149" s="38"/>
      <c r="O149" s="38"/>
      <c r="P149" s="38"/>
      <c r="Q149" s="38"/>
      <c r="R149" s="38"/>
    </row>
    <row r="150">
      <c r="A150" s="8" t="s">
        <v>2633</v>
      </c>
      <c r="B150" s="2"/>
      <c r="C150" s="2" t="s">
        <v>3120</v>
      </c>
      <c r="D150" s="2" t="s">
        <v>3121</v>
      </c>
      <c r="E150" s="2" t="s">
        <v>3122</v>
      </c>
      <c r="F150" s="42" t="s">
        <v>2740</v>
      </c>
      <c r="G150" s="8" t="s">
        <v>2741</v>
      </c>
      <c r="H150" s="31" t="s">
        <v>2742</v>
      </c>
      <c r="I150" s="34" t="s">
        <v>3123</v>
      </c>
      <c r="J150" s="35"/>
      <c r="K150" s="33"/>
      <c r="L150" s="33"/>
      <c r="M150" s="33"/>
      <c r="N150" s="33"/>
      <c r="O150" s="33"/>
      <c r="P150" s="33"/>
      <c r="Q150" s="33"/>
      <c r="R150" s="33"/>
    </row>
    <row r="151">
      <c r="A151" s="6" t="s">
        <v>2861</v>
      </c>
      <c r="B151" s="2"/>
      <c r="C151" s="2" t="s">
        <v>3124</v>
      </c>
      <c r="D151" s="2" t="s">
        <v>3125</v>
      </c>
      <c r="E151" s="2" t="s">
        <v>3126</v>
      </c>
      <c r="F151" s="42" t="s">
        <v>2740</v>
      </c>
      <c r="G151" s="6" t="s">
        <v>2741</v>
      </c>
      <c r="H151" s="41" t="s">
        <v>2686</v>
      </c>
      <c r="I151" s="34" t="s">
        <v>3127</v>
      </c>
      <c r="J151" s="37"/>
      <c r="K151" s="38"/>
      <c r="L151" s="38"/>
      <c r="M151" s="38"/>
      <c r="N151" s="38"/>
      <c r="O151" s="38"/>
      <c r="P151" s="38"/>
      <c r="Q151" s="38"/>
      <c r="R151" s="38"/>
    </row>
    <row r="152">
      <c r="A152" s="8" t="s">
        <v>2586</v>
      </c>
      <c r="B152" s="2"/>
      <c r="C152" s="2" t="s">
        <v>3128</v>
      </c>
      <c r="D152" s="2" t="s">
        <v>3129</v>
      </c>
      <c r="E152" s="2" t="s">
        <v>3130</v>
      </c>
      <c r="F152" s="42" t="s">
        <v>2740</v>
      </c>
      <c r="G152" s="8" t="s">
        <v>2741</v>
      </c>
      <c r="H152" s="48" t="s">
        <v>2937</v>
      </c>
      <c r="I152" s="34" t="s">
        <v>3131</v>
      </c>
      <c r="J152" s="37"/>
      <c r="K152" s="38"/>
      <c r="L152" s="38"/>
      <c r="M152" s="38"/>
      <c r="N152" s="38"/>
      <c r="O152" s="38"/>
      <c r="P152" s="38"/>
      <c r="Q152" s="38"/>
      <c r="R152" s="38"/>
    </row>
    <row r="153">
      <c r="A153" s="8" t="s">
        <v>2586</v>
      </c>
      <c r="B153" s="2"/>
      <c r="C153" s="2" t="s">
        <v>3132</v>
      </c>
      <c r="D153" s="2" t="s">
        <v>3133</v>
      </c>
      <c r="E153" s="2" t="s">
        <v>3134</v>
      </c>
      <c r="F153" s="8" t="s">
        <v>2740</v>
      </c>
      <c r="G153" s="8" t="s">
        <v>2741</v>
      </c>
      <c r="H153" s="48" t="s">
        <v>2937</v>
      </c>
      <c r="I153" s="34" t="s">
        <v>3135</v>
      </c>
      <c r="J153" s="37"/>
      <c r="K153" s="38"/>
      <c r="L153" s="38"/>
      <c r="M153" s="38"/>
      <c r="N153" s="38"/>
      <c r="O153" s="38"/>
      <c r="P153" s="38"/>
      <c r="Q153" s="38"/>
      <c r="R153" s="38"/>
    </row>
    <row r="154">
      <c r="A154" s="8" t="s">
        <v>2586</v>
      </c>
      <c r="B154" s="2"/>
      <c r="C154" s="2" t="s">
        <v>3136</v>
      </c>
      <c r="D154" s="2" t="s">
        <v>3137</v>
      </c>
      <c r="E154" s="2" t="s">
        <v>3138</v>
      </c>
      <c r="F154" s="41" t="s">
        <v>2740</v>
      </c>
      <c r="G154" s="8" t="s">
        <v>2741</v>
      </c>
      <c r="H154" s="41" t="s">
        <v>3139</v>
      </c>
      <c r="I154" s="34" t="s">
        <v>3140</v>
      </c>
      <c r="J154" s="35"/>
      <c r="K154" s="33"/>
      <c r="L154" s="33"/>
      <c r="M154" s="33"/>
      <c r="N154" s="33"/>
      <c r="O154" s="33"/>
      <c r="P154" s="33"/>
      <c r="Q154" s="33"/>
      <c r="R154" s="33"/>
    </row>
    <row r="155">
      <c r="A155" s="8" t="s">
        <v>2586</v>
      </c>
      <c r="B155" s="2"/>
      <c r="C155" s="2" t="s">
        <v>3141</v>
      </c>
      <c r="D155" s="2" t="s">
        <v>1718</v>
      </c>
      <c r="E155" s="2" t="s">
        <v>3142</v>
      </c>
      <c r="F155" s="8" t="s">
        <v>2740</v>
      </c>
      <c r="G155" s="8" t="s">
        <v>2741</v>
      </c>
      <c r="H155" s="42" t="s">
        <v>3143</v>
      </c>
      <c r="I155" s="36" t="s">
        <v>3144</v>
      </c>
      <c r="J155" s="7"/>
      <c r="K155" s="40"/>
      <c r="L155" s="40"/>
      <c r="M155" s="40"/>
      <c r="N155" s="40"/>
      <c r="O155" s="40"/>
      <c r="P155" s="40"/>
      <c r="Q155" s="40"/>
      <c r="R155" s="40"/>
    </row>
    <row r="156">
      <c r="A156" s="8" t="s">
        <v>2586</v>
      </c>
      <c r="B156" s="15"/>
      <c r="C156" s="15" t="s">
        <v>3145</v>
      </c>
      <c r="D156" s="15" t="s">
        <v>3146</v>
      </c>
      <c r="E156" s="9" t="s">
        <v>3147</v>
      </c>
      <c r="F156" s="8" t="s">
        <v>2740</v>
      </c>
      <c r="G156" s="8" t="s">
        <v>2741</v>
      </c>
      <c r="H156" s="31" t="s">
        <v>2802</v>
      </c>
      <c r="I156" s="16" t="s">
        <v>3148</v>
      </c>
      <c r="J156" s="35"/>
      <c r="K156" s="33"/>
      <c r="L156" s="33"/>
      <c r="M156" s="33"/>
      <c r="N156" s="33"/>
      <c r="O156" s="33"/>
      <c r="P156" s="33"/>
      <c r="Q156" s="33"/>
      <c r="R156" s="33"/>
    </row>
    <row r="157">
      <c r="A157" s="8" t="s">
        <v>2633</v>
      </c>
      <c r="B157" s="2"/>
      <c r="C157" s="2" t="s">
        <v>3149</v>
      </c>
      <c r="D157" s="2" t="s">
        <v>3150</v>
      </c>
      <c r="E157" s="2" t="s">
        <v>3151</v>
      </c>
      <c r="F157" s="8" t="s">
        <v>2740</v>
      </c>
      <c r="G157" s="8" t="s">
        <v>2741</v>
      </c>
      <c r="H157" s="31" t="s">
        <v>2742</v>
      </c>
      <c r="I157" s="34" t="s">
        <v>3152</v>
      </c>
      <c r="J157" s="35"/>
      <c r="K157" s="33"/>
      <c r="L157" s="33"/>
      <c r="M157" s="33"/>
      <c r="N157" s="33"/>
      <c r="O157" s="33"/>
      <c r="P157" s="33"/>
      <c r="Q157" s="33"/>
      <c r="R157" s="33"/>
    </row>
    <row r="158">
      <c r="A158" s="8" t="s">
        <v>2586</v>
      </c>
      <c r="B158" s="2"/>
      <c r="C158" s="2" t="s">
        <v>3153</v>
      </c>
      <c r="D158" s="2" t="s">
        <v>3154</v>
      </c>
      <c r="E158" s="2" t="s">
        <v>3155</v>
      </c>
      <c r="F158" s="8" t="s">
        <v>2740</v>
      </c>
      <c r="G158" s="8" t="s">
        <v>2741</v>
      </c>
      <c r="H158" s="31" t="s">
        <v>2742</v>
      </c>
      <c r="I158" s="34" t="s">
        <v>3156</v>
      </c>
      <c r="J158" s="37"/>
      <c r="K158" s="38"/>
      <c r="L158" s="38"/>
      <c r="M158" s="38"/>
      <c r="N158" s="38"/>
      <c r="O158" s="38"/>
      <c r="P158" s="38"/>
      <c r="Q158" s="38"/>
      <c r="R158" s="38"/>
    </row>
    <row r="159">
      <c r="A159" s="8" t="s">
        <v>2586</v>
      </c>
      <c r="B159" s="2"/>
      <c r="C159" s="2" t="s">
        <v>3153</v>
      </c>
      <c r="D159" s="2" t="s">
        <v>3157</v>
      </c>
      <c r="E159" s="2" t="s">
        <v>3158</v>
      </c>
      <c r="F159" s="8" t="s">
        <v>2740</v>
      </c>
      <c r="G159" s="6" t="s">
        <v>2741</v>
      </c>
      <c r="H159" s="31" t="s">
        <v>2742</v>
      </c>
      <c r="I159" s="34" t="s">
        <v>3156</v>
      </c>
      <c r="J159" s="37"/>
      <c r="K159" s="38"/>
      <c r="L159" s="38"/>
      <c r="M159" s="38"/>
      <c r="N159" s="38"/>
      <c r="O159" s="38"/>
      <c r="P159" s="38"/>
      <c r="Q159" s="38"/>
      <c r="R159" s="38"/>
    </row>
    <row r="160">
      <c r="A160" s="8" t="s">
        <v>2586</v>
      </c>
      <c r="B160" s="2"/>
      <c r="C160" s="2" t="s">
        <v>3159</v>
      </c>
      <c r="D160" s="2" t="s">
        <v>3160</v>
      </c>
      <c r="E160" s="2" t="s">
        <v>3161</v>
      </c>
      <c r="F160" s="8" t="s">
        <v>2740</v>
      </c>
      <c r="G160" s="8" t="s">
        <v>2741</v>
      </c>
      <c r="H160" s="42" t="s">
        <v>3162</v>
      </c>
      <c r="I160" s="34" t="s">
        <v>3163</v>
      </c>
      <c r="J160" s="7"/>
      <c r="K160" s="40"/>
      <c r="L160" s="40"/>
      <c r="M160" s="40"/>
      <c r="N160" s="40"/>
      <c r="O160" s="40"/>
      <c r="P160" s="40"/>
      <c r="Q160" s="40"/>
      <c r="R160" s="40"/>
    </row>
    <row r="161">
      <c r="A161" s="8" t="s">
        <v>2586</v>
      </c>
      <c r="B161" s="2"/>
      <c r="C161" s="2" t="s">
        <v>3164</v>
      </c>
      <c r="D161" s="2" t="s">
        <v>2950</v>
      </c>
      <c r="E161" s="2" t="s">
        <v>3165</v>
      </c>
      <c r="F161" s="42" t="s">
        <v>2740</v>
      </c>
      <c r="G161" s="8" t="s">
        <v>2741</v>
      </c>
      <c r="H161" s="43" t="s">
        <v>2742</v>
      </c>
      <c r="I161" s="34" t="s">
        <v>3166</v>
      </c>
      <c r="J161" s="7"/>
      <c r="K161" s="40"/>
      <c r="L161" s="40"/>
      <c r="M161" s="40"/>
      <c r="N161" s="40"/>
      <c r="O161" s="40"/>
      <c r="P161" s="40"/>
      <c r="Q161" s="40"/>
      <c r="R161" s="40"/>
    </row>
    <row r="162">
      <c r="A162" s="8" t="s">
        <v>2586</v>
      </c>
      <c r="B162" s="2"/>
      <c r="C162" s="2" t="s">
        <v>3167</v>
      </c>
      <c r="D162" s="2" t="s">
        <v>2588</v>
      </c>
      <c r="E162" s="2" t="s">
        <v>3168</v>
      </c>
      <c r="F162" s="8" t="s">
        <v>2740</v>
      </c>
      <c r="G162" s="31" t="s">
        <v>2741</v>
      </c>
      <c r="H162" s="31" t="s">
        <v>2742</v>
      </c>
      <c r="I162" s="34" t="s">
        <v>3169</v>
      </c>
      <c r="J162" s="37"/>
      <c r="K162" s="38"/>
      <c r="L162" s="38"/>
      <c r="M162" s="38"/>
      <c r="N162" s="38"/>
      <c r="O162" s="38"/>
      <c r="P162" s="38"/>
      <c r="Q162" s="38"/>
      <c r="R162" s="38"/>
    </row>
    <row r="163">
      <c r="A163" s="8" t="s">
        <v>2586</v>
      </c>
      <c r="B163" s="2"/>
      <c r="C163" s="2" t="s">
        <v>3170</v>
      </c>
      <c r="D163" s="2" t="s">
        <v>2588</v>
      </c>
      <c r="E163" s="2" t="s">
        <v>3171</v>
      </c>
      <c r="F163" s="8" t="s">
        <v>2740</v>
      </c>
      <c r="G163" s="31" t="s">
        <v>2741</v>
      </c>
      <c r="H163" s="41" t="s">
        <v>2686</v>
      </c>
      <c r="I163" s="34" t="s">
        <v>3172</v>
      </c>
      <c r="J163" s="37"/>
      <c r="K163" s="38"/>
      <c r="L163" s="38"/>
      <c r="M163" s="38"/>
      <c r="N163" s="38"/>
      <c r="O163" s="38"/>
      <c r="P163" s="38"/>
      <c r="Q163" s="38"/>
      <c r="R163" s="38"/>
    </row>
    <row r="164">
      <c r="A164" s="8" t="s">
        <v>2586</v>
      </c>
      <c r="B164" s="2"/>
      <c r="C164" s="2" t="s">
        <v>3173</v>
      </c>
      <c r="D164" s="2" t="s">
        <v>1211</v>
      </c>
      <c r="E164" s="2" t="s">
        <v>3174</v>
      </c>
      <c r="F164" s="8" t="s">
        <v>2740</v>
      </c>
      <c r="G164" s="8" t="s">
        <v>2741</v>
      </c>
      <c r="H164" s="41" t="s">
        <v>2760</v>
      </c>
      <c r="I164" s="34" t="s">
        <v>3175</v>
      </c>
      <c r="J164" s="37"/>
      <c r="K164" s="38"/>
      <c r="L164" s="38"/>
      <c r="M164" s="38"/>
      <c r="N164" s="38"/>
      <c r="O164" s="38"/>
      <c r="P164" s="38"/>
      <c r="Q164" s="38"/>
      <c r="R164" s="38"/>
    </row>
    <row r="165">
      <c r="A165" s="8" t="s">
        <v>2586</v>
      </c>
      <c r="B165" s="2"/>
      <c r="C165" s="2" t="s">
        <v>3176</v>
      </c>
      <c r="D165" s="2" t="s">
        <v>2588</v>
      </c>
      <c r="E165" s="2" t="s">
        <v>3177</v>
      </c>
      <c r="F165" s="41" t="s">
        <v>2740</v>
      </c>
      <c r="G165" s="8" t="s">
        <v>2741</v>
      </c>
      <c r="H165" s="31" t="s">
        <v>2742</v>
      </c>
      <c r="I165" s="34" t="s">
        <v>3178</v>
      </c>
      <c r="J165" s="35"/>
      <c r="K165" s="33"/>
      <c r="L165" s="33"/>
      <c r="M165" s="33"/>
      <c r="N165" s="33"/>
      <c r="O165" s="33"/>
      <c r="P165" s="33"/>
      <c r="Q165" s="33"/>
      <c r="R165" s="33"/>
    </row>
    <row r="166">
      <c r="A166" s="8" t="s">
        <v>2586</v>
      </c>
      <c r="B166" s="2"/>
      <c r="C166" s="2" t="s">
        <v>3179</v>
      </c>
      <c r="D166" s="2" t="s">
        <v>3180</v>
      </c>
      <c r="E166" s="2" t="s">
        <v>3181</v>
      </c>
      <c r="F166" s="41" t="s">
        <v>2740</v>
      </c>
      <c r="G166" s="6" t="s">
        <v>2741</v>
      </c>
      <c r="H166" s="41" t="s">
        <v>3182</v>
      </c>
      <c r="I166" s="36" t="s">
        <v>3183</v>
      </c>
      <c r="J166" s="7"/>
      <c r="K166" s="40"/>
      <c r="L166" s="40"/>
      <c r="M166" s="40"/>
      <c r="N166" s="40"/>
      <c r="O166" s="40"/>
      <c r="P166" s="40"/>
      <c r="Q166" s="40"/>
      <c r="R166" s="40"/>
    </row>
    <row r="167">
      <c r="A167" s="8" t="s">
        <v>2586</v>
      </c>
      <c r="B167" s="2"/>
      <c r="C167" s="2" t="s">
        <v>3184</v>
      </c>
      <c r="D167" s="2" t="s">
        <v>2588</v>
      </c>
      <c r="E167" s="2" t="s">
        <v>3185</v>
      </c>
      <c r="F167" s="42" t="s">
        <v>2740</v>
      </c>
      <c r="G167" s="8" t="s">
        <v>2741</v>
      </c>
      <c r="H167" s="31" t="s">
        <v>2742</v>
      </c>
      <c r="I167" s="34" t="s">
        <v>3186</v>
      </c>
      <c r="J167" s="7"/>
      <c r="K167" s="40"/>
      <c r="L167" s="40"/>
      <c r="M167" s="40"/>
      <c r="N167" s="40"/>
      <c r="O167" s="40"/>
      <c r="P167" s="40"/>
      <c r="Q167" s="40"/>
      <c r="R167" s="40"/>
    </row>
    <row r="168">
      <c r="A168" s="8" t="s">
        <v>2633</v>
      </c>
      <c r="B168" s="2"/>
      <c r="C168" s="2" t="s">
        <v>3187</v>
      </c>
      <c r="D168" s="2" t="s">
        <v>3188</v>
      </c>
      <c r="E168" s="2" t="s">
        <v>3189</v>
      </c>
      <c r="F168" s="42" t="s">
        <v>2740</v>
      </c>
      <c r="G168" s="6" t="s">
        <v>2741</v>
      </c>
      <c r="H168" s="43" t="s">
        <v>2742</v>
      </c>
      <c r="I168" s="34" t="s">
        <v>3190</v>
      </c>
      <c r="J168" s="7"/>
      <c r="K168" s="40"/>
      <c r="L168" s="40"/>
      <c r="M168" s="40"/>
      <c r="N168" s="40"/>
      <c r="O168" s="40"/>
      <c r="P168" s="40"/>
      <c r="Q168" s="40"/>
      <c r="R168" s="40"/>
    </row>
    <row r="169">
      <c r="A169" s="8" t="s">
        <v>2586</v>
      </c>
      <c r="B169" s="2"/>
      <c r="C169" s="2" t="s">
        <v>3191</v>
      </c>
      <c r="D169" s="2" t="s">
        <v>3192</v>
      </c>
      <c r="E169" s="2" t="s">
        <v>3193</v>
      </c>
      <c r="F169" s="8" t="s">
        <v>2740</v>
      </c>
      <c r="G169" s="6" t="s">
        <v>2741</v>
      </c>
      <c r="H169" s="41" t="s">
        <v>2686</v>
      </c>
      <c r="I169" s="34" t="s">
        <v>3194</v>
      </c>
      <c r="J169" s="37"/>
      <c r="K169" s="38"/>
      <c r="L169" s="38"/>
      <c r="M169" s="38"/>
      <c r="N169" s="38"/>
      <c r="O169" s="38"/>
      <c r="P169" s="38"/>
      <c r="Q169" s="38"/>
      <c r="R169" s="38"/>
    </row>
    <row r="170">
      <c r="A170" s="8" t="s">
        <v>2633</v>
      </c>
      <c r="B170" s="2"/>
      <c r="C170" s="2" t="s">
        <v>3195</v>
      </c>
      <c r="D170" s="2" t="s">
        <v>3196</v>
      </c>
      <c r="E170" s="2" t="s">
        <v>3197</v>
      </c>
      <c r="F170" s="8" t="s">
        <v>2740</v>
      </c>
      <c r="G170" s="8" t="s">
        <v>2741</v>
      </c>
      <c r="H170" s="31" t="s">
        <v>2742</v>
      </c>
      <c r="I170" s="34" t="s">
        <v>3198</v>
      </c>
      <c r="J170" s="35"/>
      <c r="K170" s="33"/>
      <c r="L170" s="33"/>
      <c r="M170" s="33"/>
      <c r="N170" s="33"/>
      <c r="O170" s="33"/>
      <c r="P170" s="33"/>
      <c r="Q170" s="33"/>
      <c r="R170" s="33"/>
    </row>
    <row r="171">
      <c r="A171" s="8" t="s">
        <v>2586</v>
      </c>
      <c r="B171" s="2"/>
      <c r="C171" s="2" t="s">
        <v>3199</v>
      </c>
      <c r="D171" s="2" t="s">
        <v>3200</v>
      </c>
      <c r="E171" s="2" t="s">
        <v>3201</v>
      </c>
      <c r="F171" s="8" t="s">
        <v>2740</v>
      </c>
      <c r="G171" s="8" t="s">
        <v>2741</v>
      </c>
      <c r="H171" s="42" t="s">
        <v>2765</v>
      </c>
      <c r="I171" s="34" t="s">
        <v>3202</v>
      </c>
      <c r="J171" s="35"/>
      <c r="K171" s="33"/>
      <c r="L171" s="33"/>
      <c r="M171" s="33"/>
      <c r="N171" s="33"/>
      <c r="O171" s="33"/>
      <c r="P171" s="33"/>
      <c r="Q171" s="33"/>
      <c r="R171" s="33"/>
    </row>
    <row r="172">
      <c r="A172" s="8" t="s">
        <v>2586</v>
      </c>
      <c r="B172" s="2"/>
      <c r="C172" s="2" t="s">
        <v>3203</v>
      </c>
      <c r="D172" s="2" t="s">
        <v>1731</v>
      </c>
      <c r="E172" s="2" t="s">
        <v>3204</v>
      </c>
      <c r="F172" s="8" t="s">
        <v>2740</v>
      </c>
      <c r="G172" s="8" t="s">
        <v>2741</v>
      </c>
      <c r="H172" s="41" t="s">
        <v>2686</v>
      </c>
      <c r="I172" s="34" t="s">
        <v>3205</v>
      </c>
      <c r="J172" s="35"/>
      <c r="K172" s="33"/>
      <c r="L172" s="33"/>
      <c r="M172" s="33"/>
      <c r="N172" s="33"/>
      <c r="O172" s="33"/>
      <c r="P172" s="33"/>
      <c r="Q172" s="33"/>
      <c r="R172" s="33"/>
    </row>
    <row r="173">
      <c r="A173" s="8" t="s">
        <v>2586</v>
      </c>
      <c r="B173" s="2"/>
      <c r="C173" s="2" t="s">
        <v>3206</v>
      </c>
      <c r="D173" s="2" t="s">
        <v>3098</v>
      </c>
      <c r="E173" s="2" t="s">
        <v>3207</v>
      </c>
      <c r="F173" s="8" t="s">
        <v>2740</v>
      </c>
      <c r="G173" s="8" t="s">
        <v>2741</v>
      </c>
      <c r="H173" s="41" t="s">
        <v>3095</v>
      </c>
      <c r="I173" s="34" t="s">
        <v>3208</v>
      </c>
      <c r="J173" s="37"/>
      <c r="K173" s="38"/>
      <c r="L173" s="38"/>
      <c r="M173" s="38"/>
      <c r="N173" s="38"/>
      <c r="O173" s="38"/>
      <c r="P173" s="38"/>
      <c r="Q173" s="38"/>
      <c r="R173" s="38"/>
    </row>
    <row r="174">
      <c r="A174" s="8" t="s">
        <v>2586</v>
      </c>
      <c r="B174" s="2"/>
      <c r="C174" s="2" t="s">
        <v>3209</v>
      </c>
      <c r="D174" s="2" t="s">
        <v>3098</v>
      </c>
      <c r="E174" s="2" t="s">
        <v>3210</v>
      </c>
      <c r="F174" s="8" t="s">
        <v>2740</v>
      </c>
      <c r="G174" s="8" t="s">
        <v>2741</v>
      </c>
      <c r="H174" s="41" t="s">
        <v>2760</v>
      </c>
      <c r="I174" s="34" t="s">
        <v>3211</v>
      </c>
      <c r="J174" s="35"/>
      <c r="K174" s="33"/>
      <c r="L174" s="33"/>
      <c r="M174" s="33"/>
      <c r="N174" s="33"/>
      <c r="O174" s="33"/>
      <c r="P174" s="33"/>
      <c r="Q174" s="33"/>
      <c r="R174" s="33"/>
    </row>
    <row r="175">
      <c r="A175" s="8" t="s">
        <v>2586</v>
      </c>
      <c r="B175" s="2"/>
      <c r="C175" s="2" t="s">
        <v>3212</v>
      </c>
      <c r="D175" s="2" t="s">
        <v>3213</v>
      </c>
      <c r="E175" s="2" t="s">
        <v>3214</v>
      </c>
      <c r="F175" s="8" t="s">
        <v>2740</v>
      </c>
      <c r="G175" s="8" t="s">
        <v>2741</v>
      </c>
      <c r="H175" s="41" t="s">
        <v>2765</v>
      </c>
      <c r="I175" s="34" t="s">
        <v>3215</v>
      </c>
      <c r="J175" s="35"/>
      <c r="K175" s="33"/>
      <c r="L175" s="33"/>
      <c r="M175" s="33"/>
      <c r="N175" s="33"/>
      <c r="O175" s="33"/>
      <c r="P175" s="33"/>
      <c r="Q175" s="33"/>
      <c r="R175" s="33"/>
    </row>
    <row r="176">
      <c r="A176" s="8" t="s">
        <v>2586</v>
      </c>
      <c r="B176" s="2"/>
      <c r="C176" s="2" t="s">
        <v>3216</v>
      </c>
      <c r="D176" s="2" t="s">
        <v>1311</v>
      </c>
      <c r="E176" s="2" t="s">
        <v>3217</v>
      </c>
      <c r="F176" s="8" t="s">
        <v>2740</v>
      </c>
      <c r="G176" s="8" t="s">
        <v>2741</v>
      </c>
      <c r="H176" s="41" t="s">
        <v>2760</v>
      </c>
      <c r="I176" s="36" t="s">
        <v>3218</v>
      </c>
      <c r="J176" s="35"/>
      <c r="K176" s="33"/>
      <c r="L176" s="33"/>
      <c r="M176" s="33"/>
      <c r="N176" s="33"/>
      <c r="O176" s="33"/>
      <c r="P176" s="33"/>
      <c r="Q176" s="33"/>
      <c r="R176" s="33"/>
    </row>
    <row r="177">
      <c r="A177" s="8" t="s">
        <v>2586</v>
      </c>
      <c r="B177" s="2"/>
      <c r="C177" s="2" t="s">
        <v>3219</v>
      </c>
      <c r="D177" s="2" t="s">
        <v>3219</v>
      </c>
      <c r="E177" s="2" t="s">
        <v>3220</v>
      </c>
      <c r="F177" s="8" t="s">
        <v>2740</v>
      </c>
      <c r="G177" s="8" t="s">
        <v>2741</v>
      </c>
      <c r="H177" s="42" t="s">
        <v>3110</v>
      </c>
      <c r="I177" s="34" t="s">
        <v>3221</v>
      </c>
      <c r="J177" s="35"/>
      <c r="K177" s="33"/>
      <c r="L177" s="33"/>
      <c r="M177" s="33"/>
      <c r="N177" s="33"/>
      <c r="O177" s="33"/>
      <c r="P177" s="33"/>
      <c r="Q177" s="33"/>
      <c r="R177" s="33"/>
    </row>
    <row r="178">
      <c r="A178" s="8" t="s">
        <v>2586</v>
      </c>
      <c r="B178" s="2"/>
      <c r="C178" s="2" t="s">
        <v>3007</v>
      </c>
      <c r="D178" s="2" t="s">
        <v>1831</v>
      </c>
      <c r="E178" s="2" t="s">
        <v>3222</v>
      </c>
      <c r="F178" s="8" t="s">
        <v>2740</v>
      </c>
      <c r="G178" s="8" t="s">
        <v>2741</v>
      </c>
      <c r="H178" s="43" t="s">
        <v>2742</v>
      </c>
      <c r="I178" s="34" t="s">
        <v>3223</v>
      </c>
      <c r="J178" s="37"/>
      <c r="K178" s="38"/>
      <c r="L178" s="38"/>
      <c r="M178" s="38"/>
      <c r="N178" s="38"/>
      <c r="O178" s="38"/>
      <c r="P178" s="38"/>
      <c r="Q178" s="38"/>
      <c r="R178" s="38"/>
    </row>
    <row r="179">
      <c r="A179" s="8" t="s">
        <v>2633</v>
      </c>
      <c r="B179" s="2"/>
      <c r="C179" s="2" t="s">
        <v>3224</v>
      </c>
      <c r="D179" s="2" t="s">
        <v>3225</v>
      </c>
      <c r="E179" s="2" t="s">
        <v>3226</v>
      </c>
      <c r="F179" s="8" t="s">
        <v>2740</v>
      </c>
      <c r="G179" s="8" t="s">
        <v>2741</v>
      </c>
      <c r="H179" s="41" t="s">
        <v>2760</v>
      </c>
      <c r="I179" s="34" t="s">
        <v>3227</v>
      </c>
      <c r="J179" s="7"/>
      <c r="K179" s="40"/>
      <c r="L179" s="40"/>
      <c r="M179" s="40"/>
      <c r="N179" s="40"/>
      <c r="O179" s="40"/>
      <c r="P179" s="40"/>
      <c r="Q179" s="40"/>
      <c r="R179" s="40"/>
    </row>
    <row r="180">
      <c r="A180" s="8" t="s">
        <v>2633</v>
      </c>
      <c r="B180" s="2"/>
      <c r="C180" s="2" t="s">
        <v>3228</v>
      </c>
      <c r="D180" s="2" t="s">
        <v>3133</v>
      </c>
      <c r="E180" s="2" t="s">
        <v>3229</v>
      </c>
      <c r="F180" s="8" t="s">
        <v>2740</v>
      </c>
      <c r="G180" s="8" t="s">
        <v>2741</v>
      </c>
      <c r="H180" s="49" t="s">
        <v>2840</v>
      </c>
      <c r="I180" s="34" t="s">
        <v>3230</v>
      </c>
      <c r="J180" s="7"/>
      <c r="K180" s="40"/>
      <c r="L180" s="40"/>
      <c r="M180" s="40"/>
      <c r="N180" s="40"/>
      <c r="O180" s="40"/>
      <c r="P180" s="40"/>
      <c r="Q180" s="40"/>
      <c r="R180" s="40"/>
    </row>
    <row r="181">
      <c r="A181" s="8" t="s">
        <v>2586</v>
      </c>
      <c r="B181" s="2"/>
      <c r="C181" s="2" t="s">
        <v>3231</v>
      </c>
      <c r="D181" s="2" t="s">
        <v>3232</v>
      </c>
      <c r="E181" s="2" t="s">
        <v>3233</v>
      </c>
      <c r="F181" s="8" t="s">
        <v>2740</v>
      </c>
      <c r="G181" s="8" t="s">
        <v>2741</v>
      </c>
      <c r="H181" s="41" t="s">
        <v>2760</v>
      </c>
      <c r="I181" s="34" t="s">
        <v>3234</v>
      </c>
      <c r="J181" s="35"/>
      <c r="K181" s="33"/>
      <c r="L181" s="33"/>
      <c r="M181" s="33"/>
      <c r="N181" s="33"/>
      <c r="O181" s="33"/>
      <c r="P181" s="33"/>
      <c r="Q181" s="33"/>
      <c r="R181" s="33"/>
    </row>
    <row r="182">
      <c r="A182" s="8" t="s">
        <v>2586</v>
      </c>
      <c r="B182" s="2"/>
      <c r="C182" s="2" t="s">
        <v>3235</v>
      </c>
      <c r="D182" s="2" t="s">
        <v>2588</v>
      </c>
      <c r="E182" s="2" t="s">
        <v>3236</v>
      </c>
      <c r="F182" s="42" t="s">
        <v>2740</v>
      </c>
      <c r="G182" s="6" t="s">
        <v>2741</v>
      </c>
      <c r="H182" s="31" t="s">
        <v>2742</v>
      </c>
      <c r="I182" s="34" t="s">
        <v>3237</v>
      </c>
      <c r="J182" s="37"/>
      <c r="K182" s="38"/>
      <c r="L182" s="38"/>
      <c r="M182" s="38"/>
      <c r="N182" s="38"/>
      <c r="O182" s="38"/>
      <c r="P182" s="38"/>
      <c r="Q182" s="38"/>
      <c r="R182" s="38"/>
    </row>
    <row r="183">
      <c r="A183" s="8" t="s">
        <v>2586</v>
      </c>
      <c r="B183" s="2"/>
      <c r="C183" s="2" t="s">
        <v>3238</v>
      </c>
      <c r="D183" s="2" t="s">
        <v>1990</v>
      </c>
      <c r="E183" s="2" t="s">
        <v>3239</v>
      </c>
      <c r="F183" s="42" t="s">
        <v>2740</v>
      </c>
      <c r="G183" s="8" t="s">
        <v>2741</v>
      </c>
      <c r="H183" s="41" t="s">
        <v>2760</v>
      </c>
      <c r="I183" s="34" t="s">
        <v>3240</v>
      </c>
      <c r="J183" s="37"/>
      <c r="K183" s="38"/>
      <c r="L183" s="38"/>
      <c r="M183" s="38"/>
      <c r="N183" s="38"/>
      <c r="O183" s="38"/>
      <c r="P183" s="38"/>
      <c r="Q183" s="38"/>
      <c r="R183" s="38"/>
    </row>
    <row r="184">
      <c r="A184" s="8" t="s">
        <v>2586</v>
      </c>
      <c r="B184" s="2"/>
      <c r="C184" s="2" t="s">
        <v>3241</v>
      </c>
      <c r="D184" s="2" t="s">
        <v>3242</v>
      </c>
      <c r="E184" s="2" t="s">
        <v>3243</v>
      </c>
      <c r="F184" s="8" t="s">
        <v>2740</v>
      </c>
      <c r="G184" s="8" t="s">
        <v>2741</v>
      </c>
      <c r="H184" s="31" t="s">
        <v>2603</v>
      </c>
      <c r="I184" s="34" t="s">
        <v>3244</v>
      </c>
      <c r="J184" s="37"/>
      <c r="K184" s="38"/>
      <c r="L184" s="38"/>
      <c r="M184" s="38"/>
      <c r="N184" s="38"/>
      <c r="O184" s="38"/>
      <c r="P184" s="38"/>
      <c r="Q184" s="38"/>
      <c r="R184" s="38"/>
    </row>
    <row r="185">
      <c r="A185" s="8" t="s">
        <v>2586</v>
      </c>
      <c r="B185" s="2"/>
      <c r="C185" s="2" t="s">
        <v>3245</v>
      </c>
      <c r="D185" s="2" t="s">
        <v>2000</v>
      </c>
      <c r="E185" s="2" t="s">
        <v>3246</v>
      </c>
      <c r="F185" s="8" t="s">
        <v>2740</v>
      </c>
      <c r="G185" s="8" t="s">
        <v>2741</v>
      </c>
      <c r="H185" s="31" t="s">
        <v>2603</v>
      </c>
      <c r="I185" s="34" t="s">
        <v>3244</v>
      </c>
      <c r="J185" s="10"/>
      <c r="K185" s="44"/>
      <c r="L185" s="44"/>
      <c r="M185" s="44"/>
      <c r="N185" s="44"/>
      <c r="O185" s="44"/>
      <c r="P185" s="44"/>
      <c r="Q185" s="44"/>
      <c r="R185" s="44"/>
    </row>
    <row r="186">
      <c r="A186" s="8" t="s">
        <v>2586</v>
      </c>
      <c r="B186" s="2"/>
      <c r="C186" s="2" t="s">
        <v>3247</v>
      </c>
      <c r="D186" s="2" t="s">
        <v>3248</v>
      </c>
      <c r="E186" s="2" t="s">
        <v>3249</v>
      </c>
      <c r="F186" s="8" t="s">
        <v>2740</v>
      </c>
      <c r="G186" s="8" t="s">
        <v>2741</v>
      </c>
      <c r="H186" s="8" t="s">
        <v>2765</v>
      </c>
      <c r="I186" s="34" t="s">
        <v>3250</v>
      </c>
      <c r="J186" s="37"/>
      <c r="K186" s="38"/>
      <c r="L186" s="38"/>
      <c r="M186" s="38"/>
      <c r="N186" s="38"/>
      <c r="O186" s="38"/>
      <c r="P186" s="38"/>
      <c r="Q186" s="38"/>
      <c r="R186" s="38"/>
    </row>
    <row r="187">
      <c r="A187" s="6" t="s">
        <v>2861</v>
      </c>
      <c r="B187" s="2"/>
      <c r="C187" s="2" t="s">
        <v>3251</v>
      </c>
      <c r="D187" s="2" t="s">
        <v>3252</v>
      </c>
      <c r="E187" s="2" t="s">
        <v>3253</v>
      </c>
      <c r="F187" s="42" t="s">
        <v>2740</v>
      </c>
      <c r="G187" s="8" t="s">
        <v>2741</v>
      </c>
      <c r="H187" s="48" t="s">
        <v>2937</v>
      </c>
      <c r="I187" s="34" t="s">
        <v>3254</v>
      </c>
      <c r="J187" s="37"/>
      <c r="K187" s="38"/>
      <c r="L187" s="38"/>
      <c r="M187" s="38"/>
      <c r="N187" s="38"/>
      <c r="O187" s="38"/>
      <c r="P187" s="38"/>
      <c r="Q187" s="38"/>
      <c r="R187" s="38"/>
    </row>
    <row r="188">
      <c r="A188" s="6" t="s">
        <v>2861</v>
      </c>
      <c r="B188" s="2"/>
      <c r="C188" s="2" t="s">
        <v>3255</v>
      </c>
      <c r="D188" s="2" t="s">
        <v>3256</v>
      </c>
      <c r="E188" s="2" t="s">
        <v>3257</v>
      </c>
      <c r="F188" s="42" t="s">
        <v>2740</v>
      </c>
      <c r="G188" s="6" t="s">
        <v>2741</v>
      </c>
      <c r="H188" s="41" t="s">
        <v>2760</v>
      </c>
      <c r="I188" s="34" t="s">
        <v>3258</v>
      </c>
      <c r="J188" s="35"/>
      <c r="K188" s="33"/>
      <c r="L188" s="33"/>
      <c r="M188" s="33"/>
      <c r="N188" s="33"/>
      <c r="O188" s="33"/>
      <c r="P188" s="33"/>
      <c r="Q188" s="33"/>
      <c r="R188" s="33"/>
    </row>
    <row r="189">
      <c r="A189" s="8" t="s">
        <v>2586</v>
      </c>
      <c r="B189" s="2"/>
      <c r="C189" s="2" t="s">
        <v>3259</v>
      </c>
      <c r="D189" s="2" t="s">
        <v>2588</v>
      </c>
      <c r="E189" s="2" t="s">
        <v>3260</v>
      </c>
      <c r="F189" s="8" t="s">
        <v>2740</v>
      </c>
      <c r="G189" s="8" t="s">
        <v>2741</v>
      </c>
      <c r="H189" s="41" t="s">
        <v>2760</v>
      </c>
      <c r="I189" s="34" t="s">
        <v>3261</v>
      </c>
      <c r="J189" s="37"/>
      <c r="K189" s="38"/>
      <c r="L189" s="38"/>
      <c r="M189" s="38"/>
      <c r="N189" s="38"/>
      <c r="O189" s="38"/>
      <c r="P189" s="38"/>
      <c r="Q189" s="38"/>
      <c r="R189" s="38"/>
    </row>
    <row r="190">
      <c r="A190" s="8" t="s">
        <v>2586</v>
      </c>
      <c r="B190" s="2"/>
      <c r="C190" s="2" t="s">
        <v>3262</v>
      </c>
      <c r="D190" s="2" t="s">
        <v>2588</v>
      </c>
      <c r="E190" s="2" t="s">
        <v>3263</v>
      </c>
      <c r="F190" s="41" t="s">
        <v>2740</v>
      </c>
      <c r="G190" s="8" t="s">
        <v>2741</v>
      </c>
      <c r="H190" s="43" t="s">
        <v>2760</v>
      </c>
      <c r="I190" s="34" t="s">
        <v>3264</v>
      </c>
      <c r="J190" s="35"/>
      <c r="K190" s="33"/>
      <c r="L190" s="33"/>
      <c r="M190" s="33"/>
      <c r="N190" s="33"/>
      <c r="O190" s="33"/>
      <c r="P190" s="33"/>
      <c r="Q190" s="33"/>
      <c r="R190" s="33"/>
    </row>
    <row r="191">
      <c r="A191" s="8" t="s">
        <v>2586</v>
      </c>
      <c r="B191" s="2"/>
      <c r="C191" s="2" t="s">
        <v>3265</v>
      </c>
      <c r="D191" s="2" t="s">
        <v>3266</v>
      </c>
      <c r="E191" s="2" t="s">
        <v>3267</v>
      </c>
      <c r="F191" s="41" t="s">
        <v>2740</v>
      </c>
      <c r="G191" s="31" t="s">
        <v>2741</v>
      </c>
      <c r="H191" s="41" t="s">
        <v>2760</v>
      </c>
      <c r="I191" s="34" t="s">
        <v>3268</v>
      </c>
      <c r="J191" s="35"/>
      <c r="K191" s="33"/>
      <c r="L191" s="33"/>
      <c r="M191" s="33"/>
      <c r="N191" s="33"/>
      <c r="O191" s="33"/>
      <c r="P191" s="33"/>
      <c r="Q191" s="33"/>
      <c r="R191" s="33"/>
    </row>
    <row r="192">
      <c r="A192" s="8" t="s">
        <v>2586</v>
      </c>
      <c r="B192" s="2"/>
      <c r="C192" s="2" t="s">
        <v>3269</v>
      </c>
      <c r="D192" s="2" t="s">
        <v>3270</v>
      </c>
      <c r="E192" s="2" t="s">
        <v>3271</v>
      </c>
      <c r="F192" s="42" t="s">
        <v>2740</v>
      </c>
      <c r="G192" s="31" t="s">
        <v>2741</v>
      </c>
      <c r="H192" s="31" t="s">
        <v>2742</v>
      </c>
      <c r="I192" s="34" t="s">
        <v>3272</v>
      </c>
      <c r="J192" s="35"/>
      <c r="K192" s="33"/>
      <c r="L192" s="33"/>
      <c r="M192" s="33"/>
      <c r="N192" s="33"/>
      <c r="O192" s="33"/>
      <c r="P192" s="33"/>
      <c r="Q192" s="33"/>
      <c r="R192" s="33"/>
    </row>
    <row r="193">
      <c r="A193" s="8" t="s">
        <v>2586</v>
      </c>
      <c r="B193" s="2"/>
      <c r="C193" s="2" t="s">
        <v>3273</v>
      </c>
      <c r="D193" s="2" t="s">
        <v>3274</v>
      </c>
      <c r="E193" s="2" t="s">
        <v>3275</v>
      </c>
      <c r="F193" s="42" t="s">
        <v>2740</v>
      </c>
      <c r="G193" s="31" t="s">
        <v>2741</v>
      </c>
      <c r="H193" s="41" t="s">
        <v>2937</v>
      </c>
      <c r="I193" s="34" t="s">
        <v>3276</v>
      </c>
      <c r="J193" s="19"/>
      <c r="K193" s="39"/>
      <c r="L193" s="39"/>
      <c r="M193" s="39"/>
      <c r="N193" s="39"/>
      <c r="O193" s="39"/>
      <c r="P193" s="39"/>
      <c r="Q193" s="39"/>
      <c r="R193" s="39"/>
    </row>
    <row r="194">
      <c r="A194" s="8" t="s">
        <v>2586</v>
      </c>
      <c r="B194" s="2"/>
      <c r="C194" s="2" t="s">
        <v>3277</v>
      </c>
      <c r="D194" s="2" t="s">
        <v>3278</v>
      </c>
      <c r="E194" s="2" t="s">
        <v>3279</v>
      </c>
      <c r="F194" s="42" t="s">
        <v>2740</v>
      </c>
      <c r="G194" s="31" t="s">
        <v>2741</v>
      </c>
      <c r="H194" s="31" t="s">
        <v>2802</v>
      </c>
      <c r="I194" s="34" t="s">
        <v>3280</v>
      </c>
      <c r="J194" s="35"/>
      <c r="K194" s="33"/>
      <c r="L194" s="33"/>
      <c r="M194" s="33"/>
      <c r="N194" s="33"/>
      <c r="O194" s="33"/>
      <c r="P194" s="33"/>
      <c r="Q194" s="33"/>
      <c r="R194" s="33"/>
    </row>
    <row r="195">
      <c r="A195" s="8" t="s">
        <v>2586</v>
      </c>
      <c r="B195" s="2"/>
      <c r="C195" s="2" t="s">
        <v>3281</v>
      </c>
      <c r="D195" s="2" t="s">
        <v>3098</v>
      </c>
      <c r="E195" s="2" t="s">
        <v>3282</v>
      </c>
      <c r="F195" s="42" t="s">
        <v>2740</v>
      </c>
      <c r="G195" s="6" t="s">
        <v>2741</v>
      </c>
      <c r="H195" s="41" t="s">
        <v>2816</v>
      </c>
      <c r="I195" s="34" t="s">
        <v>3283</v>
      </c>
      <c r="J195" s="7"/>
      <c r="K195" s="40"/>
      <c r="L195" s="40"/>
      <c r="M195" s="40"/>
      <c r="N195" s="40"/>
      <c r="O195" s="40"/>
      <c r="P195" s="40"/>
      <c r="Q195" s="40"/>
      <c r="R195" s="40"/>
    </row>
    <row r="196">
      <c r="A196" s="8" t="s">
        <v>2586</v>
      </c>
      <c r="B196" s="2"/>
      <c r="C196" s="2" t="s">
        <v>3284</v>
      </c>
      <c r="D196" s="2" t="s">
        <v>3285</v>
      </c>
      <c r="E196" s="2" t="s">
        <v>3286</v>
      </c>
      <c r="F196" s="42" t="s">
        <v>2740</v>
      </c>
      <c r="G196" s="6" t="s">
        <v>2741</v>
      </c>
      <c r="H196" s="41" t="s">
        <v>3287</v>
      </c>
      <c r="I196" s="34" t="s">
        <v>3288</v>
      </c>
      <c r="J196" s="35"/>
      <c r="K196" s="33"/>
      <c r="L196" s="33"/>
      <c r="M196" s="33"/>
      <c r="N196" s="33"/>
      <c r="O196" s="33"/>
      <c r="P196" s="33"/>
      <c r="Q196" s="33"/>
      <c r="R196" s="33"/>
    </row>
    <row r="197">
      <c r="A197" s="8" t="s">
        <v>2586</v>
      </c>
      <c r="B197" s="2"/>
      <c r="C197" s="2" t="s">
        <v>3289</v>
      </c>
      <c r="D197" s="2" t="s">
        <v>3290</v>
      </c>
      <c r="E197" s="2" t="s">
        <v>3291</v>
      </c>
      <c r="F197" s="42" t="s">
        <v>2740</v>
      </c>
      <c r="G197" s="8" t="s">
        <v>2741</v>
      </c>
      <c r="H197" s="31" t="s">
        <v>2742</v>
      </c>
      <c r="I197" s="34" t="s">
        <v>3292</v>
      </c>
      <c r="J197" s="37"/>
      <c r="K197" s="38"/>
      <c r="L197" s="38"/>
      <c r="M197" s="38"/>
      <c r="N197" s="38"/>
      <c r="O197" s="38"/>
      <c r="P197" s="38"/>
      <c r="Q197" s="38"/>
      <c r="R197" s="38"/>
    </row>
    <row r="198">
      <c r="A198" s="8" t="s">
        <v>2586</v>
      </c>
      <c r="B198" s="2"/>
      <c r="C198" s="2" t="s">
        <v>3293</v>
      </c>
      <c r="D198" s="2" t="s">
        <v>3294</v>
      </c>
      <c r="E198" s="2" t="s">
        <v>3295</v>
      </c>
      <c r="F198" s="8" t="s">
        <v>2740</v>
      </c>
      <c r="G198" s="8" t="s">
        <v>2741</v>
      </c>
      <c r="H198" s="31" t="s">
        <v>3296</v>
      </c>
      <c r="I198" s="34" t="s">
        <v>3297</v>
      </c>
      <c r="J198" s="7"/>
      <c r="K198" s="40"/>
      <c r="L198" s="40"/>
      <c r="M198" s="40"/>
      <c r="N198" s="40"/>
      <c r="O198" s="40"/>
      <c r="P198" s="40"/>
      <c r="Q198" s="40"/>
      <c r="R198" s="40"/>
    </row>
    <row r="199">
      <c r="A199" s="8" t="s">
        <v>2633</v>
      </c>
      <c r="B199" s="2"/>
      <c r="C199" s="2" t="s">
        <v>3298</v>
      </c>
      <c r="D199" s="2" t="s">
        <v>3299</v>
      </c>
      <c r="E199" s="2" t="s">
        <v>3300</v>
      </c>
      <c r="F199" s="8" t="s">
        <v>2740</v>
      </c>
      <c r="G199" s="8" t="s">
        <v>2741</v>
      </c>
      <c r="H199" s="41" t="s">
        <v>2937</v>
      </c>
      <c r="I199" s="34" t="s">
        <v>3301</v>
      </c>
      <c r="J199" s="35"/>
      <c r="K199" s="33"/>
      <c r="L199" s="33"/>
      <c r="M199" s="33"/>
      <c r="N199" s="33"/>
      <c r="O199" s="33"/>
      <c r="P199" s="33"/>
      <c r="Q199" s="33"/>
      <c r="R199" s="33"/>
    </row>
    <row r="200">
      <c r="A200" s="8" t="s">
        <v>2586</v>
      </c>
      <c r="B200" s="2"/>
      <c r="C200" s="2" t="s">
        <v>3302</v>
      </c>
      <c r="D200" s="2" t="s">
        <v>3303</v>
      </c>
      <c r="E200" s="2" t="s">
        <v>3304</v>
      </c>
      <c r="F200" s="8" t="s">
        <v>2740</v>
      </c>
      <c r="G200" s="8" t="s">
        <v>2741</v>
      </c>
      <c r="H200" s="41" t="s">
        <v>3305</v>
      </c>
      <c r="I200" s="34" t="s">
        <v>3306</v>
      </c>
      <c r="J200" s="35"/>
      <c r="K200" s="33"/>
      <c r="L200" s="33"/>
      <c r="M200" s="33"/>
      <c r="N200" s="33"/>
      <c r="O200" s="33"/>
      <c r="P200" s="33"/>
      <c r="Q200" s="33"/>
      <c r="R200" s="33"/>
    </row>
    <row r="201">
      <c r="A201" s="8" t="s">
        <v>2586</v>
      </c>
      <c r="B201" s="2"/>
      <c r="C201" s="2" t="s">
        <v>3307</v>
      </c>
      <c r="D201" s="2" t="s">
        <v>3308</v>
      </c>
      <c r="E201" s="2" t="s">
        <v>3309</v>
      </c>
      <c r="F201" s="42" t="s">
        <v>2740</v>
      </c>
      <c r="G201" s="6" t="s">
        <v>2741</v>
      </c>
      <c r="H201" s="41" t="s">
        <v>2760</v>
      </c>
      <c r="I201" s="34" t="s">
        <v>3310</v>
      </c>
      <c r="J201" s="35"/>
      <c r="K201" s="33"/>
      <c r="L201" s="33"/>
      <c r="M201" s="33"/>
      <c r="N201" s="33"/>
      <c r="O201" s="33"/>
      <c r="P201" s="33"/>
      <c r="Q201" s="33"/>
      <c r="R201" s="33"/>
    </row>
    <row r="202">
      <c r="A202" s="8" t="s">
        <v>2586</v>
      </c>
      <c r="B202" s="2"/>
      <c r="C202" s="2" t="s">
        <v>3311</v>
      </c>
      <c r="D202" s="2" t="s">
        <v>3312</v>
      </c>
      <c r="E202" s="2" t="s">
        <v>3313</v>
      </c>
      <c r="F202" s="8" t="s">
        <v>2740</v>
      </c>
      <c r="G202" s="8" t="s">
        <v>2741</v>
      </c>
      <c r="H202" s="41" t="s">
        <v>2760</v>
      </c>
      <c r="I202" s="34" t="s">
        <v>3314</v>
      </c>
      <c r="J202" s="7"/>
      <c r="K202" s="40"/>
      <c r="L202" s="40"/>
      <c r="M202" s="40"/>
      <c r="N202" s="40"/>
      <c r="O202" s="40"/>
      <c r="P202" s="40"/>
      <c r="Q202" s="40"/>
      <c r="R202" s="40"/>
    </row>
    <row r="203">
      <c r="A203" s="8" t="s">
        <v>2586</v>
      </c>
      <c r="B203" s="2"/>
      <c r="C203" s="2" t="s">
        <v>3315</v>
      </c>
      <c r="D203" s="2" t="s">
        <v>3316</v>
      </c>
      <c r="E203" s="2" t="s">
        <v>3317</v>
      </c>
      <c r="F203" s="8" t="s">
        <v>2740</v>
      </c>
      <c r="G203" s="8" t="s">
        <v>2741</v>
      </c>
      <c r="H203" s="41" t="s">
        <v>2760</v>
      </c>
      <c r="I203" s="34" t="s">
        <v>3318</v>
      </c>
      <c r="J203" s="35"/>
      <c r="K203" s="33"/>
      <c r="L203" s="33"/>
      <c r="M203" s="33"/>
      <c r="N203" s="33"/>
      <c r="O203" s="33"/>
      <c r="P203" s="33"/>
      <c r="Q203" s="33"/>
      <c r="R203" s="33"/>
    </row>
    <row r="204">
      <c r="A204" s="8" t="s">
        <v>2633</v>
      </c>
      <c r="B204" s="2"/>
      <c r="C204" s="2" t="s">
        <v>3319</v>
      </c>
      <c r="D204" s="2" t="s">
        <v>2588</v>
      </c>
      <c r="E204" s="2" t="s">
        <v>3320</v>
      </c>
      <c r="F204" s="8" t="s">
        <v>2740</v>
      </c>
      <c r="G204" s="8" t="s">
        <v>2741</v>
      </c>
      <c r="H204" s="43" t="s">
        <v>2760</v>
      </c>
      <c r="I204" s="34" t="s">
        <v>3321</v>
      </c>
      <c r="J204" s="35"/>
      <c r="K204" s="33"/>
      <c r="L204" s="33"/>
      <c r="M204" s="33"/>
      <c r="N204" s="33"/>
      <c r="O204" s="33"/>
      <c r="P204" s="33"/>
      <c r="Q204" s="33"/>
      <c r="R204" s="33"/>
    </row>
    <row r="205">
      <c r="A205" s="8" t="s">
        <v>2586</v>
      </c>
      <c r="B205" s="2"/>
      <c r="C205" s="2" t="s">
        <v>3322</v>
      </c>
      <c r="D205" s="2" t="s">
        <v>2135</v>
      </c>
      <c r="E205" s="2" t="s">
        <v>3323</v>
      </c>
      <c r="F205" s="8" t="s">
        <v>2740</v>
      </c>
      <c r="G205" s="8" t="s">
        <v>2741</v>
      </c>
      <c r="H205" s="43" t="s">
        <v>3324</v>
      </c>
      <c r="I205" s="34" t="s">
        <v>3325</v>
      </c>
      <c r="J205" s="35"/>
      <c r="K205" s="33"/>
      <c r="L205" s="33"/>
      <c r="M205" s="33"/>
      <c r="N205" s="33"/>
      <c r="O205" s="33"/>
      <c r="P205" s="33"/>
      <c r="Q205" s="33"/>
      <c r="R205" s="33"/>
    </row>
    <row r="206">
      <c r="A206" s="6" t="s">
        <v>2861</v>
      </c>
      <c r="B206" s="2"/>
      <c r="C206" s="2" t="s">
        <v>3326</v>
      </c>
      <c r="D206" s="2" t="s">
        <v>2588</v>
      </c>
      <c r="E206" s="2" t="s">
        <v>3327</v>
      </c>
      <c r="F206" s="8" t="s">
        <v>2740</v>
      </c>
      <c r="G206" s="8" t="s">
        <v>2741</v>
      </c>
      <c r="H206" s="41" t="s">
        <v>3328</v>
      </c>
      <c r="I206" s="36" t="s">
        <v>3329</v>
      </c>
      <c r="J206" s="7"/>
      <c r="K206" s="40"/>
      <c r="L206" s="40"/>
      <c r="M206" s="40"/>
      <c r="N206" s="40"/>
      <c r="O206" s="40"/>
      <c r="P206" s="40"/>
      <c r="Q206" s="40"/>
      <c r="R206" s="40"/>
    </row>
    <row r="207">
      <c r="A207" s="8" t="s">
        <v>2586</v>
      </c>
      <c r="B207" s="2"/>
      <c r="C207" s="2" t="s">
        <v>3330</v>
      </c>
      <c r="D207" s="2" t="s">
        <v>3331</v>
      </c>
      <c r="E207" s="2" t="s">
        <v>3332</v>
      </c>
      <c r="F207" s="8" t="s">
        <v>2740</v>
      </c>
      <c r="G207" s="6" t="s">
        <v>2741</v>
      </c>
      <c r="H207" s="41" t="s">
        <v>2760</v>
      </c>
      <c r="I207" s="36" t="s">
        <v>3333</v>
      </c>
      <c r="J207" s="35"/>
      <c r="K207" s="33"/>
      <c r="L207" s="33"/>
      <c r="M207" s="33"/>
      <c r="N207" s="33"/>
      <c r="O207" s="33"/>
      <c r="P207" s="33"/>
      <c r="Q207" s="33"/>
      <c r="R207" s="33"/>
    </row>
    <row r="208">
      <c r="A208" s="8" t="s">
        <v>2586</v>
      </c>
      <c r="B208" s="2"/>
      <c r="C208" s="2" t="s">
        <v>3334</v>
      </c>
      <c r="D208" s="2" t="s">
        <v>1945</v>
      </c>
      <c r="E208" s="2" t="s">
        <v>3335</v>
      </c>
      <c r="F208" s="8" t="s">
        <v>2740</v>
      </c>
      <c r="G208" s="8" t="s">
        <v>2741</v>
      </c>
      <c r="H208" s="8" t="s">
        <v>2840</v>
      </c>
      <c r="I208" s="34" t="s">
        <v>3336</v>
      </c>
      <c r="J208" s="37"/>
      <c r="K208" s="38"/>
      <c r="L208" s="38"/>
      <c r="M208" s="38"/>
      <c r="N208" s="38"/>
      <c r="O208" s="38"/>
      <c r="P208" s="38"/>
      <c r="Q208" s="38"/>
      <c r="R208" s="38"/>
    </row>
    <row r="209">
      <c r="A209" s="8" t="s">
        <v>2586</v>
      </c>
      <c r="B209" s="2"/>
      <c r="C209" s="2" t="s">
        <v>3337</v>
      </c>
      <c r="D209" s="2" t="s">
        <v>2588</v>
      </c>
      <c r="E209" s="2" t="s">
        <v>3338</v>
      </c>
      <c r="F209" s="8" t="s">
        <v>2740</v>
      </c>
      <c r="G209" s="8" t="s">
        <v>2741</v>
      </c>
      <c r="H209" s="31" t="s">
        <v>2742</v>
      </c>
      <c r="I209" s="34" t="s">
        <v>3339</v>
      </c>
      <c r="J209" s="19"/>
      <c r="K209" s="39"/>
      <c r="L209" s="39"/>
      <c r="M209" s="39"/>
      <c r="N209" s="39"/>
      <c r="O209" s="39"/>
      <c r="P209" s="39"/>
      <c r="Q209" s="39"/>
      <c r="R209" s="39"/>
    </row>
    <row r="210">
      <c r="A210" s="8" t="s">
        <v>2586</v>
      </c>
      <c r="B210" s="2"/>
      <c r="C210" s="2" t="s">
        <v>3340</v>
      </c>
      <c r="D210" s="2" t="s">
        <v>3341</v>
      </c>
      <c r="E210" s="2" t="s">
        <v>3342</v>
      </c>
      <c r="F210" s="8" t="s">
        <v>2740</v>
      </c>
      <c r="G210" s="6" t="s">
        <v>2741</v>
      </c>
      <c r="H210" s="41" t="s">
        <v>2760</v>
      </c>
      <c r="I210" s="34" t="s">
        <v>3343</v>
      </c>
      <c r="J210" s="7"/>
      <c r="K210" s="40"/>
      <c r="L210" s="40"/>
      <c r="M210" s="40"/>
      <c r="N210" s="40"/>
      <c r="O210" s="40"/>
      <c r="P210" s="40"/>
      <c r="Q210" s="40"/>
      <c r="R210" s="40"/>
    </row>
    <row r="211">
      <c r="A211" s="8" t="s">
        <v>2586</v>
      </c>
      <c r="B211" s="2"/>
      <c r="C211" s="2" t="s">
        <v>3344</v>
      </c>
      <c r="D211" s="2" t="s">
        <v>3345</v>
      </c>
      <c r="E211" s="2" t="s">
        <v>3346</v>
      </c>
      <c r="F211" s="8" t="s">
        <v>2740</v>
      </c>
      <c r="G211" s="8" t="s">
        <v>2741</v>
      </c>
      <c r="H211" s="41" t="s">
        <v>2760</v>
      </c>
      <c r="I211" s="34" t="s">
        <v>3347</v>
      </c>
      <c r="J211" s="37"/>
      <c r="K211" s="38"/>
      <c r="L211" s="38"/>
      <c r="M211" s="38"/>
      <c r="N211" s="38"/>
      <c r="O211" s="38"/>
      <c r="P211" s="38"/>
      <c r="Q211" s="38"/>
      <c r="R211" s="38"/>
    </row>
    <row r="212">
      <c r="A212" s="8" t="s">
        <v>2586</v>
      </c>
      <c r="B212" s="2"/>
      <c r="C212" s="2" t="s">
        <v>3348</v>
      </c>
      <c r="D212" s="2" t="s">
        <v>3349</v>
      </c>
      <c r="E212" s="2" t="s">
        <v>3350</v>
      </c>
      <c r="F212" s="8" t="s">
        <v>2740</v>
      </c>
      <c r="G212" s="8" t="s">
        <v>2741</v>
      </c>
      <c r="H212" s="31" t="s">
        <v>2603</v>
      </c>
      <c r="I212" s="34" t="s">
        <v>3351</v>
      </c>
      <c r="J212" s="35"/>
      <c r="K212" s="33"/>
      <c r="L212" s="33"/>
      <c r="M212" s="33"/>
      <c r="N212" s="33"/>
      <c r="O212" s="33"/>
      <c r="P212" s="33"/>
      <c r="Q212" s="33"/>
      <c r="R212" s="33"/>
    </row>
    <row r="213">
      <c r="A213" s="8" t="s">
        <v>2633</v>
      </c>
      <c r="B213" s="2"/>
      <c r="C213" s="2" t="s">
        <v>3352</v>
      </c>
      <c r="D213" s="2" t="s">
        <v>3353</v>
      </c>
      <c r="E213" s="2" t="s">
        <v>3354</v>
      </c>
      <c r="F213" s="8" t="s">
        <v>2740</v>
      </c>
      <c r="G213" s="8" t="s">
        <v>2741</v>
      </c>
      <c r="H213" s="41" t="s">
        <v>2760</v>
      </c>
      <c r="I213" s="36" t="s">
        <v>3355</v>
      </c>
      <c r="J213" s="35"/>
      <c r="K213" s="33"/>
      <c r="L213" s="33"/>
      <c r="M213" s="33"/>
      <c r="N213" s="33"/>
      <c r="O213" s="33"/>
      <c r="P213" s="33"/>
      <c r="Q213" s="33"/>
      <c r="R213" s="33"/>
    </row>
    <row r="214">
      <c r="A214" s="8" t="s">
        <v>2586</v>
      </c>
      <c r="B214" s="2"/>
      <c r="C214" s="2" t="s">
        <v>3356</v>
      </c>
      <c r="D214" s="2" t="s">
        <v>3357</v>
      </c>
      <c r="E214" s="2" t="s">
        <v>3358</v>
      </c>
      <c r="F214" s="42" t="s">
        <v>2740</v>
      </c>
      <c r="G214" s="8" t="s">
        <v>2741</v>
      </c>
      <c r="H214" s="45" t="s">
        <v>2765</v>
      </c>
      <c r="I214" s="2" t="s">
        <v>3359</v>
      </c>
      <c r="J214" s="35"/>
      <c r="K214" s="33"/>
      <c r="L214" s="33"/>
      <c r="M214" s="33"/>
      <c r="N214" s="33"/>
      <c r="O214" s="33"/>
      <c r="P214" s="33"/>
      <c r="Q214" s="33"/>
      <c r="R214" s="33"/>
    </row>
    <row r="215">
      <c r="A215" s="8" t="s">
        <v>2586</v>
      </c>
      <c r="B215" s="2"/>
      <c r="C215" s="2" t="s">
        <v>3360</v>
      </c>
      <c r="D215" s="2" t="s">
        <v>3357</v>
      </c>
      <c r="E215" s="2" t="s">
        <v>3361</v>
      </c>
      <c r="F215" s="8" t="s">
        <v>2740</v>
      </c>
      <c r="G215" s="8" t="s">
        <v>2741</v>
      </c>
      <c r="H215" s="8" t="s">
        <v>2765</v>
      </c>
      <c r="I215" s="34" t="s">
        <v>3362</v>
      </c>
      <c r="J215" s="35"/>
      <c r="K215" s="33"/>
      <c r="L215" s="33"/>
      <c r="M215" s="33"/>
      <c r="N215" s="33"/>
      <c r="O215" s="33"/>
      <c r="P215" s="33"/>
      <c r="Q215" s="33"/>
      <c r="R215" s="33"/>
    </row>
    <row r="216">
      <c r="A216" s="8" t="s">
        <v>2586</v>
      </c>
      <c r="B216" s="2"/>
      <c r="C216" s="2" t="s">
        <v>3363</v>
      </c>
      <c r="D216" s="2" t="s">
        <v>2280</v>
      </c>
      <c r="E216" s="2" t="s">
        <v>3364</v>
      </c>
      <c r="F216" s="8" t="s">
        <v>2740</v>
      </c>
      <c r="G216" s="8" t="s">
        <v>2741</v>
      </c>
      <c r="H216" s="41" t="s">
        <v>3095</v>
      </c>
      <c r="I216" s="34" t="s">
        <v>3365</v>
      </c>
      <c r="J216" s="37"/>
      <c r="K216" s="38"/>
      <c r="L216" s="38"/>
      <c r="M216" s="38"/>
      <c r="N216" s="38"/>
      <c r="O216" s="38"/>
      <c r="P216" s="38"/>
      <c r="Q216" s="38"/>
      <c r="R216" s="38"/>
    </row>
    <row r="217">
      <c r="A217" s="8" t="s">
        <v>2586</v>
      </c>
      <c r="B217" s="2"/>
      <c r="C217" s="2" t="s">
        <v>3366</v>
      </c>
      <c r="D217" s="2" t="s">
        <v>3367</v>
      </c>
      <c r="E217" s="2" t="s">
        <v>3368</v>
      </c>
      <c r="F217" s="8" t="s">
        <v>2740</v>
      </c>
      <c r="G217" s="8" t="s">
        <v>2741</v>
      </c>
      <c r="H217" s="41" t="s">
        <v>2816</v>
      </c>
      <c r="I217" s="34" t="s">
        <v>3369</v>
      </c>
      <c r="J217" s="37"/>
      <c r="K217" s="38"/>
      <c r="L217" s="38"/>
      <c r="M217" s="38"/>
      <c r="N217" s="38"/>
      <c r="O217" s="38"/>
      <c r="P217" s="38"/>
      <c r="Q217" s="38"/>
      <c r="R217" s="38"/>
    </row>
    <row r="218">
      <c r="A218" s="8" t="s">
        <v>2633</v>
      </c>
      <c r="B218" s="2"/>
      <c r="C218" s="2" t="s">
        <v>3370</v>
      </c>
      <c r="D218" s="2" t="s">
        <v>2318</v>
      </c>
      <c r="E218" s="2" t="s">
        <v>3371</v>
      </c>
      <c r="F218" s="42" t="s">
        <v>2740</v>
      </c>
      <c r="G218" s="8" t="s">
        <v>2741</v>
      </c>
      <c r="H218" s="43" t="s">
        <v>2742</v>
      </c>
      <c r="I218" s="34" t="s">
        <v>3372</v>
      </c>
      <c r="J218" s="37"/>
      <c r="K218" s="38"/>
      <c r="L218" s="38"/>
      <c r="M218" s="38"/>
      <c r="N218" s="38"/>
      <c r="O218" s="38"/>
      <c r="P218" s="38"/>
      <c r="Q218" s="38"/>
      <c r="R218" s="38"/>
    </row>
    <row r="219">
      <c r="A219" s="8" t="s">
        <v>2586</v>
      </c>
      <c r="B219" s="2"/>
      <c r="C219" s="2" t="s">
        <v>3373</v>
      </c>
      <c r="D219" s="2" t="s">
        <v>3374</v>
      </c>
      <c r="E219" s="2" t="s">
        <v>3375</v>
      </c>
      <c r="F219" s="8" t="s">
        <v>2740</v>
      </c>
      <c r="G219" s="8" t="s">
        <v>2741</v>
      </c>
      <c r="H219" s="41" t="s">
        <v>2802</v>
      </c>
      <c r="I219" s="34" t="s">
        <v>3376</v>
      </c>
      <c r="J219" s="19"/>
      <c r="K219" s="39"/>
      <c r="L219" s="39"/>
      <c r="M219" s="39"/>
      <c r="N219" s="39"/>
      <c r="O219" s="39"/>
      <c r="P219" s="39"/>
      <c r="Q219" s="39"/>
      <c r="R219" s="39"/>
    </row>
    <row r="220">
      <c r="A220" s="8" t="s">
        <v>2586</v>
      </c>
      <c r="B220" s="2"/>
      <c r="C220" s="2" t="s">
        <v>3377</v>
      </c>
      <c r="D220" s="2" t="s">
        <v>3378</v>
      </c>
      <c r="E220" s="2" t="s">
        <v>3379</v>
      </c>
      <c r="F220" s="8" t="s">
        <v>2740</v>
      </c>
      <c r="G220" s="8" t="s">
        <v>2741</v>
      </c>
      <c r="H220" s="31" t="s">
        <v>2742</v>
      </c>
      <c r="I220" s="34" t="s">
        <v>3380</v>
      </c>
      <c r="J220" s="7"/>
      <c r="K220" s="40"/>
      <c r="L220" s="40"/>
      <c r="M220" s="40"/>
      <c r="N220" s="40"/>
      <c r="O220" s="40"/>
      <c r="P220" s="40"/>
      <c r="Q220" s="40"/>
      <c r="R220" s="40"/>
    </row>
    <row r="221">
      <c r="A221" s="8" t="s">
        <v>2586</v>
      </c>
      <c r="B221" s="2"/>
      <c r="C221" s="2" t="s">
        <v>3381</v>
      </c>
      <c r="D221" s="2" t="s">
        <v>3382</v>
      </c>
      <c r="E221" s="2" t="s">
        <v>3383</v>
      </c>
      <c r="F221" s="8" t="s">
        <v>2740</v>
      </c>
      <c r="G221" s="8" t="s">
        <v>2741</v>
      </c>
      <c r="H221" s="43" t="s">
        <v>2760</v>
      </c>
      <c r="I221" s="34" t="s">
        <v>3384</v>
      </c>
      <c r="J221" s="7"/>
      <c r="K221" s="40"/>
      <c r="L221" s="40"/>
      <c r="M221" s="40"/>
      <c r="N221" s="40"/>
      <c r="O221" s="40"/>
      <c r="P221" s="40"/>
      <c r="Q221" s="40"/>
      <c r="R221" s="40"/>
    </row>
    <row r="222">
      <c r="A222" s="8" t="s">
        <v>2586</v>
      </c>
      <c r="B222" s="2"/>
      <c r="C222" s="2" t="s">
        <v>3385</v>
      </c>
      <c r="D222" s="2" t="s">
        <v>3386</v>
      </c>
      <c r="E222" s="2" t="s">
        <v>3387</v>
      </c>
      <c r="F222" s="8" t="s">
        <v>2740</v>
      </c>
      <c r="G222" s="8" t="s">
        <v>2741</v>
      </c>
      <c r="H222" s="31" t="s">
        <v>2742</v>
      </c>
      <c r="I222" s="34" t="s">
        <v>3388</v>
      </c>
      <c r="J222" s="7"/>
      <c r="K222" s="40"/>
      <c r="L222" s="40"/>
      <c r="M222" s="40"/>
      <c r="N222" s="40"/>
      <c r="O222" s="40"/>
      <c r="P222" s="40"/>
      <c r="Q222" s="40"/>
      <c r="R222" s="40"/>
    </row>
    <row r="223">
      <c r="A223" s="8" t="s">
        <v>2586</v>
      </c>
      <c r="B223" s="2"/>
      <c r="C223" s="2" t="s">
        <v>3389</v>
      </c>
      <c r="D223" s="2" t="s">
        <v>3390</v>
      </c>
      <c r="E223" s="2" t="s">
        <v>3391</v>
      </c>
      <c r="F223" s="8" t="s">
        <v>2740</v>
      </c>
      <c r="G223" s="8" t="s">
        <v>2741</v>
      </c>
      <c r="H223" s="41" t="s">
        <v>2686</v>
      </c>
      <c r="I223" s="34" t="s">
        <v>3392</v>
      </c>
      <c r="J223" s="35"/>
      <c r="K223" s="33"/>
      <c r="L223" s="33"/>
      <c r="M223" s="33"/>
      <c r="N223" s="33"/>
      <c r="O223" s="33"/>
      <c r="P223" s="33"/>
      <c r="Q223" s="33"/>
      <c r="R223" s="33"/>
    </row>
    <row r="224">
      <c r="A224" s="8" t="s">
        <v>2586</v>
      </c>
      <c r="B224" s="2"/>
      <c r="C224" s="2" t="s">
        <v>3393</v>
      </c>
      <c r="D224" s="2" t="s">
        <v>2588</v>
      </c>
      <c r="E224" s="2" t="s">
        <v>3394</v>
      </c>
      <c r="F224" s="8" t="s">
        <v>2740</v>
      </c>
      <c r="G224" s="8" t="s">
        <v>2741</v>
      </c>
      <c r="H224" s="41" t="s">
        <v>2686</v>
      </c>
      <c r="I224" s="34" t="s">
        <v>3395</v>
      </c>
      <c r="J224" s="37"/>
      <c r="K224" s="38"/>
      <c r="L224" s="38"/>
      <c r="M224" s="38"/>
      <c r="N224" s="38"/>
      <c r="O224" s="38"/>
      <c r="P224" s="38"/>
      <c r="Q224" s="38"/>
      <c r="R224" s="38"/>
    </row>
    <row r="225">
      <c r="A225" s="8" t="s">
        <v>2586</v>
      </c>
      <c r="B225" s="2"/>
      <c r="C225" s="2" t="s">
        <v>3396</v>
      </c>
      <c r="D225" s="2" t="s">
        <v>2375</v>
      </c>
      <c r="E225" s="2" t="s">
        <v>3397</v>
      </c>
      <c r="F225" s="8" t="s">
        <v>2740</v>
      </c>
      <c r="G225" s="6" t="s">
        <v>2741</v>
      </c>
      <c r="H225" s="41" t="s">
        <v>2760</v>
      </c>
      <c r="I225" s="34" t="s">
        <v>3398</v>
      </c>
      <c r="J225" s="7"/>
      <c r="K225" s="40"/>
      <c r="L225" s="40"/>
      <c r="M225" s="40"/>
      <c r="N225" s="40"/>
      <c r="O225" s="40"/>
      <c r="P225" s="40"/>
      <c r="Q225" s="40"/>
      <c r="R225" s="40"/>
    </row>
    <row r="226">
      <c r="A226" s="8" t="s">
        <v>2586</v>
      </c>
      <c r="B226" s="2"/>
      <c r="C226" s="2" t="s">
        <v>3399</v>
      </c>
      <c r="D226" s="2" t="s">
        <v>3400</v>
      </c>
      <c r="E226" s="2" t="s">
        <v>3401</v>
      </c>
      <c r="F226" s="42" t="s">
        <v>2740</v>
      </c>
      <c r="G226" s="8" t="s">
        <v>2741</v>
      </c>
      <c r="H226" s="31" t="s">
        <v>2603</v>
      </c>
      <c r="I226" s="34" t="s">
        <v>3402</v>
      </c>
      <c r="J226" s="7"/>
      <c r="K226" s="40"/>
      <c r="L226" s="40"/>
      <c r="M226" s="40"/>
      <c r="N226" s="40"/>
      <c r="O226" s="40"/>
      <c r="P226" s="40"/>
      <c r="Q226" s="40"/>
      <c r="R226" s="40"/>
    </row>
    <row r="227">
      <c r="A227" s="8" t="s">
        <v>2586</v>
      </c>
      <c r="B227" s="2"/>
      <c r="C227" s="2" t="s">
        <v>3403</v>
      </c>
      <c r="D227" s="2" t="s">
        <v>3404</v>
      </c>
      <c r="E227" s="2" t="s">
        <v>3405</v>
      </c>
      <c r="F227" s="8" t="s">
        <v>2740</v>
      </c>
      <c r="G227" s="8" t="s">
        <v>2741</v>
      </c>
      <c r="H227" s="41" t="s">
        <v>3287</v>
      </c>
      <c r="I227" s="34" t="s">
        <v>3406</v>
      </c>
      <c r="J227" s="35"/>
      <c r="K227" s="33"/>
      <c r="L227" s="33"/>
      <c r="M227" s="33"/>
      <c r="N227" s="33"/>
      <c r="O227" s="33"/>
      <c r="P227" s="33"/>
      <c r="Q227" s="33"/>
      <c r="R227" s="33"/>
    </row>
    <row r="228">
      <c r="A228" s="8" t="s">
        <v>2586</v>
      </c>
      <c r="B228" s="2"/>
      <c r="C228" s="2" t="s">
        <v>3407</v>
      </c>
      <c r="D228" s="2" t="s">
        <v>3408</v>
      </c>
      <c r="E228" s="2" t="s">
        <v>3409</v>
      </c>
      <c r="F228" s="42" t="s">
        <v>2740</v>
      </c>
      <c r="G228" s="8" t="s">
        <v>2741</v>
      </c>
      <c r="H228" s="45" t="s">
        <v>3410</v>
      </c>
      <c r="I228" s="34" t="s">
        <v>3411</v>
      </c>
      <c r="J228" s="35"/>
      <c r="K228" s="33"/>
      <c r="L228" s="33"/>
      <c r="M228" s="33"/>
      <c r="N228" s="33"/>
      <c r="O228" s="33"/>
      <c r="P228" s="33"/>
      <c r="Q228" s="33"/>
      <c r="R228" s="33"/>
    </row>
    <row r="229">
      <c r="A229" s="8" t="s">
        <v>2586</v>
      </c>
      <c r="B229" s="2"/>
      <c r="C229" s="2" t="s">
        <v>3412</v>
      </c>
      <c r="D229" s="2" t="s">
        <v>3413</v>
      </c>
      <c r="E229" s="2" t="s">
        <v>3414</v>
      </c>
      <c r="F229" s="42" t="s">
        <v>2740</v>
      </c>
      <c r="G229" s="6" t="s">
        <v>2741</v>
      </c>
      <c r="H229" s="42" t="s">
        <v>3162</v>
      </c>
      <c r="I229" s="34" t="s">
        <v>3415</v>
      </c>
      <c r="J229" s="35"/>
      <c r="K229" s="33"/>
      <c r="L229" s="33"/>
      <c r="M229" s="33"/>
      <c r="N229" s="33"/>
      <c r="O229" s="33"/>
      <c r="P229" s="33"/>
      <c r="Q229" s="33"/>
      <c r="R229" s="33"/>
    </row>
    <row r="230">
      <c r="A230" s="8" t="s">
        <v>2586</v>
      </c>
      <c r="B230" s="2"/>
      <c r="C230" s="2" t="s">
        <v>3416</v>
      </c>
      <c r="D230" s="2" t="s">
        <v>3417</v>
      </c>
      <c r="E230" s="2" t="s">
        <v>3418</v>
      </c>
      <c r="F230" s="8" t="s">
        <v>2740</v>
      </c>
      <c r="G230" s="8" t="s">
        <v>2741</v>
      </c>
      <c r="H230" s="31" t="s">
        <v>2742</v>
      </c>
      <c r="I230" s="34" t="s">
        <v>3419</v>
      </c>
      <c r="J230" s="19"/>
      <c r="K230" s="39"/>
      <c r="L230" s="39"/>
      <c r="M230" s="39"/>
      <c r="N230" s="39"/>
      <c r="O230" s="39"/>
      <c r="P230" s="39"/>
      <c r="Q230" s="39"/>
      <c r="R230" s="39"/>
    </row>
    <row r="231">
      <c r="A231" s="8" t="s">
        <v>2633</v>
      </c>
      <c r="B231" s="2"/>
      <c r="C231" s="2" t="s">
        <v>3420</v>
      </c>
      <c r="D231" s="2" t="s">
        <v>3421</v>
      </c>
      <c r="E231" s="2" t="s">
        <v>3422</v>
      </c>
      <c r="F231" s="6" t="s">
        <v>2740</v>
      </c>
      <c r="G231" s="8" t="s">
        <v>2741</v>
      </c>
      <c r="H231" s="41" t="s">
        <v>2686</v>
      </c>
      <c r="I231" s="34" t="s">
        <v>3423</v>
      </c>
      <c r="J231" s="37"/>
      <c r="K231" s="38"/>
      <c r="L231" s="38"/>
      <c r="M231" s="38"/>
      <c r="N231" s="38"/>
      <c r="O231" s="38"/>
      <c r="P231" s="38"/>
      <c r="Q231" s="38"/>
      <c r="R231" s="38"/>
    </row>
    <row r="232">
      <c r="A232" s="8" t="s">
        <v>2586</v>
      </c>
      <c r="B232" s="2"/>
      <c r="C232" s="2" t="s">
        <v>3424</v>
      </c>
      <c r="D232" s="2" t="s">
        <v>3425</v>
      </c>
      <c r="E232" s="2" t="s">
        <v>3426</v>
      </c>
      <c r="F232" s="8" t="s">
        <v>2740</v>
      </c>
      <c r="G232" s="8" t="s">
        <v>2741</v>
      </c>
      <c r="H232" s="8" t="s">
        <v>2765</v>
      </c>
      <c r="I232" s="34" t="s">
        <v>3427</v>
      </c>
      <c r="J232" s="37"/>
      <c r="K232" s="38"/>
      <c r="L232" s="38"/>
      <c r="M232" s="38"/>
      <c r="N232" s="38"/>
      <c r="O232" s="38"/>
      <c r="P232" s="38"/>
      <c r="Q232" s="38"/>
      <c r="R232" s="38"/>
    </row>
    <row r="233">
      <c r="A233" s="8" t="s">
        <v>2586</v>
      </c>
      <c r="B233" s="2"/>
      <c r="C233" s="2" t="s">
        <v>3428</v>
      </c>
      <c r="D233" s="2" t="s">
        <v>3429</v>
      </c>
      <c r="E233" s="2" t="s">
        <v>3430</v>
      </c>
      <c r="F233" s="8" t="s">
        <v>2740</v>
      </c>
      <c r="G233" s="8" t="s">
        <v>2741</v>
      </c>
      <c r="H233" s="41" t="s">
        <v>2760</v>
      </c>
      <c r="I233" s="34" t="s">
        <v>3431</v>
      </c>
      <c r="J233" s="7"/>
      <c r="K233" s="40"/>
      <c r="L233" s="40"/>
      <c r="M233" s="40"/>
      <c r="N233" s="40"/>
      <c r="O233" s="40"/>
      <c r="P233" s="40"/>
      <c r="Q233" s="40"/>
      <c r="R233" s="40"/>
    </row>
    <row r="234">
      <c r="A234" s="8" t="s">
        <v>2586</v>
      </c>
      <c r="B234" s="2"/>
      <c r="C234" s="2" t="s">
        <v>3432</v>
      </c>
      <c r="D234" s="2" t="s">
        <v>2588</v>
      </c>
      <c r="E234" s="2" t="s">
        <v>3433</v>
      </c>
      <c r="F234" s="41" t="s">
        <v>2740</v>
      </c>
      <c r="G234" s="8" t="s">
        <v>2741</v>
      </c>
      <c r="H234" s="41" t="s">
        <v>2686</v>
      </c>
      <c r="I234" s="34" t="s">
        <v>3434</v>
      </c>
      <c r="J234" s="37"/>
      <c r="K234" s="38"/>
      <c r="L234" s="38"/>
      <c r="M234" s="38"/>
      <c r="N234" s="38"/>
      <c r="O234" s="38"/>
      <c r="P234" s="38"/>
      <c r="Q234" s="38"/>
      <c r="R234" s="38"/>
    </row>
    <row r="235">
      <c r="A235" s="8" t="s">
        <v>2586</v>
      </c>
      <c r="B235" s="2"/>
      <c r="C235" s="2" t="s">
        <v>3435</v>
      </c>
      <c r="D235" s="2" t="s">
        <v>3436</v>
      </c>
      <c r="E235" s="2" t="s">
        <v>3437</v>
      </c>
      <c r="F235" s="8" t="s">
        <v>2740</v>
      </c>
      <c r="G235" s="8" t="s">
        <v>2741</v>
      </c>
      <c r="H235" s="31" t="s">
        <v>2603</v>
      </c>
      <c r="I235" s="2" t="s">
        <v>3438</v>
      </c>
      <c r="J235" s="37"/>
      <c r="K235" s="38"/>
      <c r="L235" s="38"/>
      <c r="M235" s="38"/>
      <c r="N235" s="38"/>
      <c r="O235" s="38"/>
      <c r="P235" s="38"/>
      <c r="Q235" s="38"/>
      <c r="R235" s="38"/>
    </row>
    <row r="236">
      <c r="A236" s="8" t="s">
        <v>2633</v>
      </c>
      <c r="B236" s="2"/>
      <c r="C236" s="2" t="s">
        <v>3439</v>
      </c>
      <c r="D236" s="2" t="s">
        <v>3440</v>
      </c>
      <c r="E236" s="2" t="s">
        <v>3441</v>
      </c>
      <c r="F236" s="42" t="s">
        <v>2740</v>
      </c>
      <c r="G236" s="8" t="s">
        <v>2741</v>
      </c>
      <c r="H236" s="41" t="s">
        <v>2603</v>
      </c>
      <c r="I236" s="34" t="s">
        <v>3442</v>
      </c>
      <c r="J236" s="7"/>
      <c r="K236" s="40"/>
      <c r="L236" s="40"/>
      <c r="M236" s="40"/>
      <c r="N236" s="40"/>
      <c r="O236" s="40"/>
      <c r="P236" s="40"/>
      <c r="Q236" s="40"/>
      <c r="R236" s="40"/>
    </row>
    <row r="237">
      <c r="A237" s="8" t="s">
        <v>2586</v>
      </c>
      <c r="B237" s="2"/>
      <c r="C237" s="2" t="s">
        <v>3443</v>
      </c>
      <c r="D237" s="17" t="s">
        <v>3444</v>
      </c>
      <c r="E237" s="2" t="s">
        <v>3445</v>
      </c>
      <c r="F237" s="42" t="s">
        <v>2740</v>
      </c>
      <c r="G237" s="8" t="s">
        <v>2741</v>
      </c>
      <c r="H237" s="41" t="s">
        <v>3095</v>
      </c>
      <c r="I237" s="34" t="s">
        <v>3446</v>
      </c>
      <c r="J237" s="37"/>
      <c r="K237" s="38"/>
      <c r="L237" s="38"/>
      <c r="M237" s="38"/>
      <c r="N237" s="38"/>
      <c r="O237" s="38"/>
      <c r="P237" s="38"/>
      <c r="Q237" s="38"/>
      <c r="R237" s="38"/>
    </row>
    <row r="238">
      <c r="A238" s="8" t="s">
        <v>2586</v>
      </c>
      <c r="B238" s="2"/>
      <c r="C238" s="2" t="s">
        <v>3447</v>
      </c>
      <c r="D238" s="2" t="s">
        <v>3448</v>
      </c>
      <c r="E238" s="2" t="s">
        <v>3449</v>
      </c>
      <c r="F238" s="42" t="s">
        <v>2740</v>
      </c>
      <c r="G238" s="8" t="s">
        <v>2741</v>
      </c>
      <c r="H238" s="41" t="s">
        <v>2760</v>
      </c>
      <c r="I238" s="34" t="s">
        <v>3450</v>
      </c>
      <c r="J238" s="35"/>
      <c r="K238" s="33"/>
      <c r="L238" s="33"/>
      <c r="M238" s="33"/>
      <c r="N238" s="33"/>
      <c r="O238" s="33"/>
      <c r="P238" s="33"/>
      <c r="Q238" s="33"/>
      <c r="R238" s="33"/>
    </row>
    <row r="239">
      <c r="A239" s="8" t="s">
        <v>2633</v>
      </c>
      <c r="B239" s="2"/>
      <c r="C239" s="2" t="s">
        <v>3451</v>
      </c>
      <c r="D239" s="2" t="s">
        <v>3452</v>
      </c>
      <c r="E239" s="2" t="s">
        <v>3453</v>
      </c>
      <c r="F239" s="41" t="s">
        <v>2740</v>
      </c>
      <c r="G239" s="8" t="s">
        <v>2741</v>
      </c>
      <c r="H239" s="42" t="s">
        <v>2686</v>
      </c>
      <c r="I239" s="36" t="s">
        <v>3454</v>
      </c>
      <c r="J239" s="7"/>
      <c r="K239" s="40"/>
      <c r="L239" s="40"/>
      <c r="M239" s="40"/>
      <c r="N239" s="40"/>
      <c r="O239" s="40"/>
      <c r="P239" s="40"/>
      <c r="Q239" s="40"/>
      <c r="R239" s="40"/>
    </row>
    <row r="240">
      <c r="A240" s="7" t="s">
        <v>2586</v>
      </c>
      <c r="B240" s="9"/>
      <c r="C240" s="9" t="s">
        <v>3455</v>
      </c>
      <c r="D240" s="9" t="s">
        <v>3456</v>
      </c>
      <c r="E240" s="9" t="s">
        <v>3457</v>
      </c>
      <c r="F240" s="42" t="s">
        <v>2740</v>
      </c>
      <c r="G240" s="8" t="s">
        <v>2741</v>
      </c>
      <c r="H240" s="43" t="s">
        <v>2742</v>
      </c>
      <c r="I240" s="16" t="s">
        <v>3458</v>
      </c>
      <c r="J240" s="37"/>
      <c r="K240" s="38"/>
      <c r="L240" s="38"/>
      <c r="M240" s="38"/>
      <c r="N240" s="38"/>
      <c r="O240" s="38"/>
      <c r="P240" s="38"/>
      <c r="Q240" s="38"/>
      <c r="R240" s="38"/>
    </row>
    <row r="241">
      <c r="A241" s="8" t="s">
        <v>2586</v>
      </c>
      <c r="B241" s="2"/>
      <c r="C241" s="2" t="s">
        <v>3459</v>
      </c>
      <c r="D241" s="2" t="s">
        <v>173</v>
      </c>
      <c r="E241" s="2" t="s">
        <v>3460</v>
      </c>
      <c r="F241" s="42" t="s">
        <v>2740</v>
      </c>
      <c r="G241" s="8" t="s">
        <v>2741</v>
      </c>
      <c r="H241" s="43" t="s">
        <v>2760</v>
      </c>
      <c r="I241" s="34" t="s">
        <v>3461</v>
      </c>
      <c r="J241" s="37"/>
      <c r="K241" s="38"/>
      <c r="L241" s="38"/>
      <c r="M241" s="38"/>
      <c r="N241" s="38"/>
      <c r="O241" s="38"/>
      <c r="P241" s="38"/>
      <c r="Q241" s="38"/>
      <c r="R241" s="38"/>
    </row>
    <row r="242">
      <c r="A242" s="8" t="s">
        <v>2586</v>
      </c>
      <c r="B242" s="2"/>
      <c r="C242" s="2" t="s">
        <v>3462</v>
      </c>
      <c r="D242" s="2" t="s">
        <v>3463</v>
      </c>
      <c r="E242" s="2" t="s">
        <v>3464</v>
      </c>
      <c r="F242" s="42" t="s">
        <v>2740</v>
      </c>
      <c r="G242" s="8" t="s">
        <v>2741</v>
      </c>
      <c r="H242" s="31" t="s">
        <v>2603</v>
      </c>
      <c r="I242" s="2" t="s">
        <v>3465</v>
      </c>
      <c r="J242" s="37"/>
      <c r="K242" s="38"/>
      <c r="L242" s="38"/>
      <c r="M242" s="38"/>
      <c r="N242" s="38"/>
      <c r="O242" s="38"/>
      <c r="P242" s="38"/>
      <c r="Q242" s="38"/>
      <c r="R242" s="38"/>
    </row>
    <row r="243">
      <c r="A243" s="8" t="s">
        <v>2586</v>
      </c>
      <c r="B243" s="2"/>
      <c r="C243" s="2" t="s">
        <v>3466</v>
      </c>
      <c r="D243" s="2" t="s">
        <v>3467</v>
      </c>
      <c r="E243" s="2" t="s">
        <v>3468</v>
      </c>
      <c r="F243" s="42" t="s">
        <v>2740</v>
      </c>
      <c r="G243" s="6" t="s">
        <v>2741</v>
      </c>
      <c r="H243" s="31" t="s">
        <v>2742</v>
      </c>
      <c r="I243" s="34" t="s">
        <v>3469</v>
      </c>
      <c r="J243" s="37"/>
      <c r="K243" s="38"/>
      <c r="L243" s="38"/>
      <c r="M243" s="38"/>
      <c r="N243" s="38"/>
      <c r="O243" s="38"/>
      <c r="P243" s="38"/>
      <c r="Q243" s="38"/>
      <c r="R243" s="38"/>
    </row>
    <row r="244">
      <c r="A244" s="8" t="s">
        <v>2586</v>
      </c>
      <c r="B244" s="2"/>
      <c r="C244" s="2" t="s">
        <v>3470</v>
      </c>
      <c r="D244" s="2" t="s">
        <v>3471</v>
      </c>
      <c r="E244" s="2" t="s">
        <v>3472</v>
      </c>
      <c r="F244" s="42" t="s">
        <v>2740</v>
      </c>
      <c r="G244" s="8" t="s">
        <v>2741</v>
      </c>
      <c r="H244" s="31" t="s">
        <v>3473</v>
      </c>
      <c r="I244" s="34" t="s">
        <v>3474</v>
      </c>
      <c r="J244" s="7"/>
      <c r="K244" s="40"/>
      <c r="L244" s="40"/>
      <c r="M244" s="40"/>
      <c r="N244" s="40"/>
      <c r="O244" s="40"/>
      <c r="P244" s="40"/>
      <c r="Q244" s="40"/>
      <c r="R244" s="40"/>
    </row>
    <row r="245">
      <c r="A245" s="8" t="s">
        <v>2586</v>
      </c>
      <c r="B245" s="2"/>
      <c r="C245" s="2" t="s">
        <v>3475</v>
      </c>
      <c r="D245" s="2" t="s">
        <v>3476</v>
      </c>
      <c r="E245" s="2" t="s">
        <v>3477</v>
      </c>
      <c r="F245" s="42" t="s">
        <v>2740</v>
      </c>
      <c r="G245" s="8" t="s">
        <v>2741</v>
      </c>
      <c r="H245" s="48" t="s">
        <v>2937</v>
      </c>
      <c r="I245" s="34" t="s">
        <v>3478</v>
      </c>
      <c r="J245" s="35"/>
      <c r="K245" s="33"/>
      <c r="L245" s="33"/>
      <c r="M245" s="33"/>
      <c r="N245" s="33"/>
      <c r="O245" s="33"/>
      <c r="P245" s="33"/>
      <c r="Q245" s="33"/>
      <c r="R245" s="33"/>
    </row>
    <row r="246">
      <c r="A246" s="8" t="s">
        <v>2586</v>
      </c>
      <c r="B246" s="2"/>
      <c r="C246" s="2" t="s">
        <v>3479</v>
      </c>
      <c r="D246" s="2" t="s">
        <v>3480</v>
      </c>
      <c r="E246" s="2" t="s">
        <v>3481</v>
      </c>
      <c r="F246" s="42" t="s">
        <v>2740</v>
      </c>
      <c r="G246" s="8" t="s">
        <v>2741</v>
      </c>
      <c r="H246" s="41" t="s">
        <v>2824</v>
      </c>
      <c r="I246" s="2" t="s">
        <v>3482</v>
      </c>
      <c r="J246" s="37"/>
      <c r="K246" s="38"/>
      <c r="L246" s="38"/>
      <c r="M246" s="38"/>
      <c r="N246" s="38"/>
      <c r="O246" s="38"/>
      <c r="P246" s="38"/>
      <c r="Q246" s="38"/>
      <c r="R246" s="38"/>
    </row>
    <row r="247">
      <c r="A247" s="8" t="s">
        <v>2586</v>
      </c>
      <c r="B247" s="2"/>
      <c r="C247" s="2" t="s">
        <v>3483</v>
      </c>
      <c r="D247" s="2" t="s">
        <v>3484</v>
      </c>
      <c r="E247" s="2" t="s">
        <v>3485</v>
      </c>
      <c r="F247" s="8" t="s">
        <v>2740</v>
      </c>
      <c r="G247" s="8" t="s">
        <v>2741</v>
      </c>
      <c r="H247" s="41" t="s">
        <v>2760</v>
      </c>
      <c r="I247" s="34" t="s">
        <v>3486</v>
      </c>
      <c r="J247" s="35"/>
      <c r="K247" s="33"/>
      <c r="L247" s="33"/>
      <c r="M247" s="33"/>
      <c r="N247" s="33"/>
      <c r="O247" s="33"/>
      <c r="P247" s="33"/>
      <c r="Q247" s="33"/>
      <c r="R247" s="33"/>
    </row>
    <row r="248">
      <c r="A248" s="8" t="s">
        <v>2586</v>
      </c>
      <c r="B248" s="2"/>
      <c r="C248" s="2" t="s">
        <v>3487</v>
      </c>
      <c r="D248" s="2" t="s">
        <v>3488</v>
      </c>
      <c r="E248" s="2" t="s">
        <v>3489</v>
      </c>
      <c r="F248" s="8" t="s">
        <v>2740</v>
      </c>
      <c r="G248" s="8" t="s">
        <v>2741</v>
      </c>
      <c r="H248" s="45" t="s">
        <v>2765</v>
      </c>
      <c r="I248" s="34" t="s">
        <v>3490</v>
      </c>
      <c r="J248" s="35"/>
      <c r="K248" s="33"/>
      <c r="L248" s="33"/>
      <c r="M248" s="33"/>
      <c r="N248" s="33"/>
      <c r="O248" s="33"/>
      <c r="P248" s="33"/>
      <c r="Q248" s="33"/>
      <c r="R248" s="33"/>
    </row>
    <row r="249">
      <c r="A249" s="8" t="s">
        <v>2633</v>
      </c>
      <c r="B249" s="2"/>
      <c r="C249" s="2" t="s">
        <v>3491</v>
      </c>
      <c r="D249" s="2" t="s">
        <v>3492</v>
      </c>
      <c r="E249" s="2" t="s">
        <v>3493</v>
      </c>
      <c r="F249" s="8" t="s">
        <v>2740</v>
      </c>
      <c r="G249" s="8" t="s">
        <v>2741</v>
      </c>
      <c r="H249" s="41" t="s">
        <v>2760</v>
      </c>
      <c r="I249" s="34" t="s">
        <v>3494</v>
      </c>
      <c r="J249" s="35"/>
      <c r="K249" s="33"/>
      <c r="L249" s="33"/>
      <c r="M249" s="33"/>
      <c r="N249" s="33"/>
      <c r="O249" s="33"/>
      <c r="P249" s="33"/>
      <c r="Q249" s="33"/>
      <c r="R249" s="33"/>
    </row>
    <row r="250">
      <c r="A250" s="8" t="s">
        <v>2586</v>
      </c>
      <c r="B250" s="2"/>
      <c r="C250" s="2" t="s">
        <v>3495</v>
      </c>
      <c r="D250" s="2" t="s">
        <v>331</v>
      </c>
      <c r="E250" s="2" t="s">
        <v>3496</v>
      </c>
      <c r="F250" s="8" t="s">
        <v>2740</v>
      </c>
      <c r="G250" s="8" t="s">
        <v>2741</v>
      </c>
      <c r="H250" s="31" t="s">
        <v>2603</v>
      </c>
      <c r="I250" s="34" t="s">
        <v>3497</v>
      </c>
      <c r="J250" s="37"/>
      <c r="K250" s="38"/>
      <c r="L250" s="38"/>
      <c r="M250" s="38"/>
      <c r="N250" s="38"/>
      <c r="O250" s="38"/>
      <c r="P250" s="38"/>
      <c r="Q250" s="38"/>
      <c r="R250" s="38"/>
    </row>
    <row r="251">
      <c r="A251" s="8" t="s">
        <v>2586</v>
      </c>
      <c r="B251" s="2"/>
      <c r="C251" s="2" t="s">
        <v>3498</v>
      </c>
      <c r="D251" s="2" t="s">
        <v>3499</v>
      </c>
      <c r="E251" s="2" t="s">
        <v>3500</v>
      </c>
      <c r="F251" s="42" t="s">
        <v>2740</v>
      </c>
      <c r="G251" s="8" t="s">
        <v>2741</v>
      </c>
      <c r="H251" s="41" t="s">
        <v>2760</v>
      </c>
      <c r="I251" s="34" t="s">
        <v>3501</v>
      </c>
      <c r="J251" s="37"/>
      <c r="K251" s="38"/>
      <c r="L251" s="38"/>
      <c r="M251" s="38"/>
      <c r="N251" s="38"/>
      <c r="O251" s="38"/>
      <c r="P251" s="38"/>
      <c r="Q251" s="38"/>
      <c r="R251" s="38"/>
    </row>
    <row r="252">
      <c r="A252" s="8" t="s">
        <v>2586</v>
      </c>
      <c r="B252" s="2"/>
      <c r="C252" s="2" t="s">
        <v>3502</v>
      </c>
      <c r="D252" s="2" t="s">
        <v>3503</v>
      </c>
      <c r="E252" s="2" t="s">
        <v>3504</v>
      </c>
      <c r="F252" s="8" t="s">
        <v>2740</v>
      </c>
      <c r="G252" s="8" t="s">
        <v>2741</v>
      </c>
      <c r="H252" s="31" t="s">
        <v>2603</v>
      </c>
      <c r="I252" s="34" t="s">
        <v>3505</v>
      </c>
      <c r="J252" s="35"/>
      <c r="K252" s="33"/>
      <c r="L252" s="33"/>
      <c r="M252" s="33"/>
      <c r="N252" s="33"/>
      <c r="O252" s="33"/>
      <c r="P252" s="33"/>
      <c r="Q252" s="33"/>
      <c r="R252" s="33"/>
    </row>
    <row r="253">
      <c r="A253" s="8" t="s">
        <v>2586</v>
      </c>
      <c r="B253" s="2"/>
      <c r="C253" s="2" t="s">
        <v>3506</v>
      </c>
      <c r="D253" s="2" t="s">
        <v>3507</v>
      </c>
      <c r="E253" s="2" t="s">
        <v>3508</v>
      </c>
      <c r="F253" s="8" t="s">
        <v>2740</v>
      </c>
      <c r="G253" s="8" t="s">
        <v>2741</v>
      </c>
      <c r="H253" s="41" t="s">
        <v>3095</v>
      </c>
      <c r="I253" s="34" t="s">
        <v>3509</v>
      </c>
      <c r="J253" s="35"/>
      <c r="K253" s="33"/>
      <c r="L253" s="33"/>
      <c r="M253" s="33"/>
      <c r="N253" s="33"/>
      <c r="O253" s="33"/>
      <c r="P253" s="33"/>
      <c r="Q253" s="33"/>
      <c r="R253" s="33"/>
    </row>
    <row r="254">
      <c r="A254" s="8" t="s">
        <v>2586</v>
      </c>
      <c r="B254" s="2"/>
      <c r="C254" s="2" t="s">
        <v>3510</v>
      </c>
      <c r="D254" s="2" t="s">
        <v>3511</v>
      </c>
      <c r="E254" s="2" t="s">
        <v>3512</v>
      </c>
      <c r="F254" s="42" t="s">
        <v>2740</v>
      </c>
      <c r="G254" s="6" t="s">
        <v>2741</v>
      </c>
      <c r="H254" s="41" t="s">
        <v>2760</v>
      </c>
      <c r="I254" s="34" t="s">
        <v>3513</v>
      </c>
      <c r="J254" s="7"/>
      <c r="K254" s="40"/>
      <c r="L254" s="40"/>
      <c r="M254" s="40"/>
      <c r="N254" s="40"/>
      <c r="O254" s="40"/>
      <c r="P254" s="40"/>
      <c r="Q254" s="40"/>
      <c r="R254" s="40"/>
    </row>
    <row r="255">
      <c r="A255" s="8" t="s">
        <v>2586</v>
      </c>
      <c r="B255" s="2"/>
      <c r="C255" s="2" t="s">
        <v>3514</v>
      </c>
      <c r="D255" s="2" t="s">
        <v>3515</v>
      </c>
      <c r="E255" s="2" t="s">
        <v>3516</v>
      </c>
      <c r="F255" s="8" t="s">
        <v>2740</v>
      </c>
      <c r="G255" s="8" t="s">
        <v>2741</v>
      </c>
      <c r="H255" s="42" t="s">
        <v>3305</v>
      </c>
      <c r="I255" s="34" t="s">
        <v>3517</v>
      </c>
      <c r="J255" s="37"/>
      <c r="K255" s="38"/>
      <c r="L255" s="38"/>
      <c r="M255" s="38"/>
      <c r="N255" s="38"/>
      <c r="O255" s="38"/>
      <c r="P255" s="38"/>
      <c r="Q255" s="38"/>
      <c r="R255" s="38"/>
    </row>
    <row r="256">
      <c r="A256" s="8" t="s">
        <v>2586</v>
      </c>
      <c r="B256" s="2"/>
      <c r="C256" s="2" t="s">
        <v>3518</v>
      </c>
      <c r="D256" s="2" t="s">
        <v>3515</v>
      </c>
      <c r="E256" s="2" t="s">
        <v>3519</v>
      </c>
      <c r="F256" s="8" t="s">
        <v>2740</v>
      </c>
      <c r="G256" s="8" t="s">
        <v>2741</v>
      </c>
      <c r="H256" s="41" t="s">
        <v>2686</v>
      </c>
      <c r="I256" s="34" t="s">
        <v>3520</v>
      </c>
      <c r="J256" s="37"/>
      <c r="K256" s="38"/>
      <c r="L256" s="38"/>
      <c r="M256" s="38"/>
      <c r="N256" s="38"/>
      <c r="O256" s="38"/>
      <c r="P256" s="38"/>
      <c r="Q256" s="38"/>
      <c r="R256" s="38"/>
    </row>
    <row r="257">
      <c r="A257" s="8" t="s">
        <v>2586</v>
      </c>
      <c r="B257" s="2"/>
      <c r="C257" s="2" t="s">
        <v>3521</v>
      </c>
      <c r="D257" s="17" t="s">
        <v>3522</v>
      </c>
      <c r="E257" s="2" t="s">
        <v>3523</v>
      </c>
      <c r="F257" s="8" t="s">
        <v>2740</v>
      </c>
      <c r="G257" s="8" t="s">
        <v>2741</v>
      </c>
      <c r="H257" s="43" t="s">
        <v>2824</v>
      </c>
      <c r="I257" s="34" t="s">
        <v>3524</v>
      </c>
      <c r="J257" s="35"/>
      <c r="K257" s="33"/>
      <c r="L257" s="33"/>
      <c r="M257" s="33"/>
      <c r="N257" s="33"/>
      <c r="O257" s="33"/>
      <c r="P257" s="33"/>
      <c r="Q257" s="33"/>
      <c r="R257" s="33"/>
    </row>
    <row r="258">
      <c r="A258" s="8" t="s">
        <v>2586</v>
      </c>
      <c r="B258" s="2"/>
      <c r="C258" s="2" t="s">
        <v>3525</v>
      </c>
      <c r="D258" s="17" t="s">
        <v>3526</v>
      </c>
      <c r="E258" s="2" t="s">
        <v>3527</v>
      </c>
      <c r="F258" s="8" t="s">
        <v>2740</v>
      </c>
      <c r="G258" s="8" t="s">
        <v>2741</v>
      </c>
      <c r="H258" s="43" t="s">
        <v>2760</v>
      </c>
      <c r="I258" s="34" t="s">
        <v>3528</v>
      </c>
      <c r="J258" s="7"/>
      <c r="K258" s="40"/>
      <c r="L258" s="40"/>
      <c r="M258" s="40"/>
      <c r="N258" s="40"/>
      <c r="O258" s="40"/>
      <c r="P258" s="40"/>
      <c r="Q258" s="40"/>
      <c r="R258" s="40"/>
    </row>
    <row r="259">
      <c r="A259" s="8" t="s">
        <v>2586</v>
      </c>
      <c r="B259" s="2"/>
      <c r="C259" s="2" t="s">
        <v>3529</v>
      </c>
      <c r="D259" s="2" t="s">
        <v>2588</v>
      </c>
      <c r="E259" s="2" t="s">
        <v>3530</v>
      </c>
      <c r="F259" s="8" t="s">
        <v>2740</v>
      </c>
      <c r="G259" s="8" t="s">
        <v>2741</v>
      </c>
      <c r="H259" s="31" t="s">
        <v>2742</v>
      </c>
      <c r="I259" s="34" t="s">
        <v>3531</v>
      </c>
      <c r="J259" s="7"/>
      <c r="K259" s="40"/>
      <c r="L259" s="40"/>
      <c r="M259" s="40"/>
      <c r="N259" s="40"/>
      <c r="O259" s="40"/>
      <c r="P259" s="40"/>
      <c r="Q259" s="40"/>
      <c r="R259" s="40"/>
    </row>
    <row r="260">
      <c r="A260" s="8" t="s">
        <v>2586</v>
      </c>
      <c r="B260" s="2"/>
      <c r="C260" s="2" t="s">
        <v>3532</v>
      </c>
      <c r="D260" s="2" t="s">
        <v>3533</v>
      </c>
      <c r="E260" s="2" t="s">
        <v>3534</v>
      </c>
      <c r="F260" s="8" t="s">
        <v>2740</v>
      </c>
      <c r="G260" s="8" t="s">
        <v>2741</v>
      </c>
      <c r="H260" s="31" t="s">
        <v>2603</v>
      </c>
      <c r="I260" s="34" t="s">
        <v>3535</v>
      </c>
      <c r="J260" s="37"/>
      <c r="K260" s="38"/>
      <c r="L260" s="38"/>
      <c r="M260" s="38"/>
      <c r="N260" s="38"/>
      <c r="O260" s="38"/>
      <c r="P260" s="38"/>
      <c r="Q260" s="38"/>
      <c r="R260" s="38"/>
    </row>
    <row r="261">
      <c r="A261" s="8" t="s">
        <v>2586</v>
      </c>
      <c r="B261" s="2"/>
      <c r="C261" s="2" t="s">
        <v>3536</v>
      </c>
      <c r="D261" s="2" t="s">
        <v>3274</v>
      </c>
      <c r="E261" s="2" t="s">
        <v>3537</v>
      </c>
      <c r="F261" s="8" t="s">
        <v>2740</v>
      </c>
      <c r="G261" s="8" t="s">
        <v>2741</v>
      </c>
      <c r="H261" s="41" t="s">
        <v>2760</v>
      </c>
      <c r="I261" s="34" t="s">
        <v>3538</v>
      </c>
      <c r="J261" s="35"/>
      <c r="K261" s="33"/>
      <c r="L261" s="33"/>
      <c r="M261" s="33"/>
      <c r="N261" s="33"/>
      <c r="O261" s="33"/>
      <c r="P261" s="33"/>
      <c r="Q261" s="33"/>
      <c r="R261" s="33"/>
    </row>
    <row r="262">
      <c r="A262" s="8" t="s">
        <v>2586</v>
      </c>
      <c r="B262" s="2"/>
      <c r="C262" s="2" t="s">
        <v>3539</v>
      </c>
      <c r="D262" s="2" t="s">
        <v>2588</v>
      </c>
      <c r="E262" s="2" t="s">
        <v>3540</v>
      </c>
      <c r="F262" s="42" t="s">
        <v>2740</v>
      </c>
      <c r="G262" s="8" t="s">
        <v>2741</v>
      </c>
      <c r="H262" s="41" t="s">
        <v>2760</v>
      </c>
      <c r="I262" s="34" t="s">
        <v>3541</v>
      </c>
      <c r="J262" s="37"/>
      <c r="K262" s="38"/>
      <c r="L262" s="38"/>
      <c r="M262" s="38"/>
      <c r="N262" s="38"/>
      <c r="O262" s="38"/>
      <c r="P262" s="38"/>
      <c r="Q262" s="38"/>
      <c r="R262" s="38"/>
    </row>
    <row r="263">
      <c r="A263" s="8" t="s">
        <v>2586</v>
      </c>
      <c r="B263" s="2"/>
      <c r="C263" s="2" t="s">
        <v>3542</v>
      </c>
      <c r="D263" s="2" t="s">
        <v>3543</v>
      </c>
      <c r="E263" s="2" t="s">
        <v>3544</v>
      </c>
      <c r="F263" s="8" t="s">
        <v>2740</v>
      </c>
      <c r="G263" s="8" t="s">
        <v>2741</v>
      </c>
      <c r="H263" s="42" t="s">
        <v>2686</v>
      </c>
      <c r="I263" s="36" t="s">
        <v>3545</v>
      </c>
      <c r="J263" s="35"/>
      <c r="K263" s="33"/>
      <c r="L263" s="33"/>
      <c r="M263" s="33"/>
      <c r="N263" s="33"/>
      <c r="O263" s="33"/>
      <c r="P263" s="33"/>
      <c r="Q263" s="33"/>
      <c r="R263" s="33"/>
    </row>
    <row r="264">
      <c r="A264" s="8" t="s">
        <v>2586</v>
      </c>
      <c r="B264" s="2"/>
      <c r="C264" s="2" t="s">
        <v>3546</v>
      </c>
      <c r="D264" s="2" t="s">
        <v>3547</v>
      </c>
      <c r="E264" s="2" t="s">
        <v>3548</v>
      </c>
      <c r="F264" s="8" t="s">
        <v>2740</v>
      </c>
      <c r="G264" s="8" t="s">
        <v>2741</v>
      </c>
      <c r="H264" s="31" t="s">
        <v>2802</v>
      </c>
      <c r="I264" s="34" t="s">
        <v>3549</v>
      </c>
      <c r="J264" s="37"/>
      <c r="K264" s="38"/>
      <c r="L264" s="38"/>
      <c r="M264" s="38"/>
      <c r="N264" s="38"/>
      <c r="O264" s="38"/>
      <c r="P264" s="38"/>
      <c r="Q264" s="38"/>
      <c r="R264" s="38"/>
    </row>
    <row r="265">
      <c r="A265" s="8" t="s">
        <v>2586</v>
      </c>
      <c r="B265" s="2"/>
      <c r="C265" s="2" t="s">
        <v>3550</v>
      </c>
      <c r="D265" s="2" t="s">
        <v>3551</v>
      </c>
      <c r="E265" s="2" t="s">
        <v>3552</v>
      </c>
      <c r="F265" s="8" t="s">
        <v>2740</v>
      </c>
      <c r="G265" s="8" t="s">
        <v>2741</v>
      </c>
      <c r="H265" s="41" t="s">
        <v>2760</v>
      </c>
      <c r="I265" s="34" t="s">
        <v>3553</v>
      </c>
      <c r="J265" s="7"/>
      <c r="K265" s="40"/>
      <c r="L265" s="40"/>
      <c r="M265" s="40"/>
      <c r="N265" s="40"/>
      <c r="O265" s="40"/>
      <c r="P265" s="40"/>
      <c r="Q265" s="40"/>
      <c r="R265" s="40"/>
    </row>
    <row r="266">
      <c r="A266" s="8" t="s">
        <v>2586</v>
      </c>
      <c r="B266" s="2"/>
      <c r="C266" s="2" t="s">
        <v>3554</v>
      </c>
      <c r="D266" s="2" t="s">
        <v>2588</v>
      </c>
      <c r="E266" s="2" t="s">
        <v>3555</v>
      </c>
      <c r="F266" s="8" t="s">
        <v>2740</v>
      </c>
      <c r="G266" s="8" t="s">
        <v>2741</v>
      </c>
      <c r="H266" s="41" t="s">
        <v>2686</v>
      </c>
      <c r="I266" s="34" t="s">
        <v>3556</v>
      </c>
      <c r="J266" s="35"/>
      <c r="K266" s="33"/>
      <c r="L266" s="33"/>
      <c r="M266" s="33"/>
      <c r="N266" s="33"/>
      <c r="O266" s="33"/>
      <c r="P266" s="33"/>
      <c r="Q266" s="33"/>
      <c r="R266" s="33"/>
    </row>
    <row r="267">
      <c r="A267" s="8" t="s">
        <v>2586</v>
      </c>
      <c r="B267" s="2"/>
      <c r="C267" s="2" t="s">
        <v>3557</v>
      </c>
      <c r="D267" s="2" t="s">
        <v>2588</v>
      </c>
      <c r="E267" s="2" t="s">
        <v>3558</v>
      </c>
      <c r="F267" s="8" t="s">
        <v>2740</v>
      </c>
      <c r="G267" s="8" t="s">
        <v>2741</v>
      </c>
      <c r="H267" s="42" t="s">
        <v>3287</v>
      </c>
      <c r="I267" s="36" t="s">
        <v>3559</v>
      </c>
      <c r="J267" s="37"/>
      <c r="K267" s="38"/>
      <c r="L267" s="38"/>
      <c r="M267" s="38"/>
      <c r="N267" s="38"/>
      <c r="O267" s="38"/>
      <c r="P267" s="38"/>
      <c r="Q267" s="38"/>
      <c r="R267" s="38"/>
    </row>
    <row r="268">
      <c r="A268" s="8" t="s">
        <v>2586</v>
      </c>
      <c r="B268" s="2"/>
      <c r="C268" s="2" t="s">
        <v>3560</v>
      </c>
      <c r="D268" s="2" t="s">
        <v>3561</v>
      </c>
      <c r="E268" s="2" t="s">
        <v>3562</v>
      </c>
      <c r="F268" s="8" t="s">
        <v>2740</v>
      </c>
      <c r="G268" s="8" t="s">
        <v>2741</v>
      </c>
      <c r="H268" s="31" t="s">
        <v>2603</v>
      </c>
      <c r="I268" s="34" t="s">
        <v>3563</v>
      </c>
      <c r="J268" s="37"/>
      <c r="K268" s="38"/>
      <c r="L268" s="38"/>
      <c r="M268" s="38"/>
      <c r="N268" s="38"/>
      <c r="O268" s="38"/>
      <c r="P268" s="38"/>
      <c r="Q268" s="38"/>
      <c r="R268" s="38"/>
    </row>
    <row r="269">
      <c r="A269" s="8" t="s">
        <v>2586</v>
      </c>
      <c r="B269" s="2"/>
      <c r="C269" s="2" t="s">
        <v>3564</v>
      </c>
      <c r="D269" s="2" t="s">
        <v>3565</v>
      </c>
      <c r="E269" s="2" t="s">
        <v>3566</v>
      </c>
      <c r="F269" s="8" t="s">
        <v>2740</v>
      </c>
      <c r="G269" s="8" t="s">
        <v>2741</v>
      </c>
      <c r="H269" s="41" t="s">
        <v>2686</v>
      </c>
      <c r="I269" s="34" t="s">
        <v>3567</v>
      </c>
      <c r="J269" s="7"/>
      <c r="K269" s="40"/>
      <c r="L269" s="40"/>
      <c r="M269" s="40"/>
      <c r="N269" s="40"/>
      <c r="O269" s="40"/>
      <c r="P269" s="40"/>
      <c r="Q269" s="40"/>
      <c r="R269" s="40"/>
    </row>
    <row r="270">
      <c r="A270" s="8" t="s">
        <v>2586</v>
      </c>
      <c r="B270" s="2"/>
      <c r="C270" s="2" t="s">
        <v>3568</v>
      </c>
      <c r="D270" s="2" t="s">
        <v>3569</v>
      </c>
      <c r="E270" s="2" t="s">
        <v>3570</v>
      </c>
      <c r="F270" s="8" t="s">
        <v>2740</v>
      </c>
      <c r="G270" s="8" t="s">
        <v>2741</v>
      </c>
      <c r="H270" s="31" t="s">
        <v>2603</v>
      </c>
      <c r="I270" s="34" t="s">
        <v>3571</v>
      </c>
      <c r="J270" s="19"/>
      <c r="K270" s="39"/>
      <c r="L270" s="39"/>
      <c r="M270" s="39"/>
      <c r="N270" s="39"/>
      <c r="O270" s="39"/>
      <c r="P270" s="39"/>
      <c r="Q270" s="39"/>
      <c r="R270" s="39"/>
    </row>
    <row r="271">
      <c r="A271" s="8" t="s">
        <v>2586</v>
      </c>
      <c r="B271" s="2"/>
      <c r="C271" s="2" t="s">
        <v>3572</v>
      </c>
      <c r="D271" s="2" t="s">
        <v>3573</v>
      </c>
      <c r="E271" s="2" t="s">
        <v>3574</v>
      </c>
      <c r="F271" s="8" t="s">
        <v>2740</v>
      </c>
      <c r="G271" s="8" t="s">
        <v>2741</v>
      </c>
      <c r="H271" s="41" t="s">
        <v>2760</v>
      </c>
      <c r="I271" s="34" t="s">
        <v>3575</v>
      </c>
      <c r="J271" s="37"/>
      <c r="K271" s="38"/>
      <c r="L271" s="38"/>
      <c r="M271" s="38"/>
      <c r="N271" s="38"/>
      <c r="O271" s="38"/>
      <c r="P271" s="38"/>
      <c r="Q271" s="38"/>
      <c r="R271" s="38"/>
    </row>
    <row r="272">
      <c r="A272" s="8" t="s">
        <v>2586</v>
      </c>
      <c r="B272" s="2"/>
      <c r="C272" s="2" t="s">
        <v>3576</v>
      </c>
      <c r="D272" s="2" t="s">
        <v>3577</v>
      </c>
      <c r="E272" s="2" t="s">
        <v>3578</v>
      </c>
      <c r="F272" s="41" t="s">
        <v>2740</v>
      </c>
      <c r="G272" s="8" t="s">
        <v>2741</v>
      </c>
      <c r="H272" s="41" t="s">
        <v>2760</v>
      </c>
      <c r="I272" s="34" t="s">
        <v>3579</v>
      </c>
      <c r="J272" s="37"/>
      <c r="K272" s="38"/>
      <c r="L272" s="38"/>
      <c r="M272" s="38"/>
      <c r="N272" s="38"/>
      <c r="O272" s="38"/>
      <c r="P272" s="38"/>
      <c r="Q272" s="38"/>
      <c r="R272" s="38"/>
    </row>
    <row r="273">
      <c r="A273" s="8" t="s">
        <v>2586</v>
      </c>
      <c r="B273" s="2"/>
      <c r="C273" s="2" t="s">
        <v>3580</v>
      </c>
      <c r="D273" s="2" t="s">
        <v>3581</v>
      </c>
      <c r="E273" s="2" t="s">
        <v>3582</v>
      </c>
      <c r="F273" s="42" t="s">
        <v>2740</v>
      </c>
      <c r="G273" s="8" t="s">
        <v>2741</v>
      </c>
      <c r="H273" s="41" t="s">
        <v>2686</v>
      </c>
      <c r="I273" s="34" t="s">
        <v>3583</v>
      </c>
      <c r="J273" s="37"/>
      <c r="K273" s="38"/>
      <c r="L273" s="38"/>
      <c r="M273" s="38"/>
      <c r="N273" s="38"/>
      <c r="O273" s="38"/>
      <c r="P273" s="38"/>
      <c r="Q273" s="38"/>
      <c r="R273" s="38"/>
    </row>
    <row r="274">
      <c r="A274" s="6" t="s">
        <v>2861</v>
      </c>
      <c r="B274" s="2"/>
      <c r="C274" s="2" t="s">
        <v>3584</v>
      </c>
      <c r="D274" s="2" t="s">
        <v>3585</v>
      </c>
      <c r="E274" s="2" t="s">
        <v>3586</v>
      </c>
      <c r="F274" s="42" t="s">
        <v>2740</v>
      </c>
      <c r="G274" s="6" t="s">
        <v>2741</v>
      </c>
      <c r="H274" s="43" t="s">
        <v>2742</v>
      </c>
      <c r="I274" s="34" t="s">
        <v>3587</v>
      </c>
      <c r="J274" s="35"/>
      <c r="K274" s="33"/>
      <c r="L274" s="33"/>
      <c r="M274" s="33"/>
      <c r="N274" s="33"/>
      <c r="O274" s="33"/>
      <c r="P274" s="33"/>
      <c r="Q274" s="33"/>
      <c r="R274" s="33"/>
    </row>
    <row r="275">
      <c r="A275" s="8" t="s">
        <v>2586</v>
      </c>
      <c r="B275" s="2"/>
      <c r="C275" s="2" t="s">
        <v>3588</v>
      </c>
      <c r="D275" s="2" t="s">
        <v>3589</v>
      </c>
      <c r="E275" s="2" t="s">
        <v>3590</v>
      </c>
      <c r="F275" s="8" t="s">
        <v>2740</v>
      </c>
      <c r="G275" s="8" t="s">
        <v>2741</v>
      </c>
      <c r="H275" s="45" t="s">
        <v>2765</v>
      </c>
      <c r="I275" s="34" t="s">
        <v>3591</v>
      </c>
      <c r="J275" s="37"/>
      <c r="K275" s="38"/>
      <c r="L275" s="38"/>
      <c r="M275" s="38"/>
      <c r="N275" s="38"/>
      <c r="O275" s="38"/>
      <c r="P275" s="38"/>
      <c r="Q275" s="38"/>
      <c r="R275" s="38"/>
    </row>
    <row r="276">
      <c r="A276" s="8" t="s">
        <v>2586</v>
      </c>
      <c r="B276" s="2"/>
      <c r="C276" s="2" t="s">
        <v>3592</v>
      </c>
      <c r="D276" s="2" t="s">
        <v>3593</v>
      </c>
      <c r="E276" s="2" t="s">
        <v>3594</v>
      </c>
      <c r="F276" s="8" t="s">
        <v>2740</v>
      </c>
      <c r="G276" s="8" t="s">
        <v>2741</v>
      </c>
      <c r="H276" s="8" t="s">
        <v>2765</v>
      </c>
      <c r="I276" s="34" t="s">
        <v>3595</v>
      </c>
      <c r="J276" s="7"/>
      <c r="K276" s="40"/>
      <c r="L276" s="40"/>
      <c r="M276" s="40"/>
      <c r="N276" s="40"/>
      <c r="O276" s="40"/>
      <c r="P276" s="40"/>
      <c r="Q276" s="40"/>
      <c r="R276" s="40"/>
    </row>
    <row r="277">
      <c r="A277" s="8" t="s">
        <v>2586</v>
      </c>
      <c r="B277" s="2"/>
      <c r="C277" s="2" t="s">
        <v>3596</v>
      </c>
      <c r="D277" s="2" t="s">
        <v>3597</v>
      </c>
      <c r="E277" s="2" t="s">
        <v>3598</v>
      </c>
      <c r="F277" s="8" t="s">
        <v>2740</v>
      </c>
      <c r="G277" s="8" t="s">
        <v>2741</v>
      </c>
      <c r="H277" s="42" t="s">
        <v>2952</v>
      </c>
      <c r="I277" s="34" t="s">
        <v>3599</v>
      </c>
      <c r="J277" s="37"/>
      <c r="K277" s="38"/>
      <c r="L277" s="38"/>
      <c r="M277" s="38"/>
      <c r="N277" s="38"/>
      <c r="O277" s="38"/>
      <c r="P277" s="38"/>
      <c r="Q277" s="38"/>
      <c r="R277" s="38"/>
    </row>
    <row r="278">
      <c r="A278" s="8" t="s">
        <v>2586</v>
      </c>
      <c r="B278" s="2"/>
      <c r="C278" s="2" t="s">
        <v>3600</v>
      </c>
      <c r="D278" s="2" t="s">
        <v>3601</v>
      </c>
      <c r="E278" s="2" t="s">
        <v>3602</v>
      </c>
      <c r="F278" s="42" t="s">
        <v>2740</v>
      </c>
      <c r="G278" s="8" t="s">
        <v>2741</v>
      </c>
      <c r="H278" s="43" t="s">
        <v>2760</v>
      </c>
      <c r="I278" s="34" t="s">
        <v>3603</v>
      </c>
      <c r="J278" s="7"/>
      <c r="K278" s="40"/>
      <c r="L278" s="40"/>
      <c r="M278" s="40"/>
      <c r="N278" s="40"/>
      <c r="O278" s="40"/>
      <c r="P278" s="40"/>
      <c r="Q278" s="40"/>
      <c r="R278" s="40"/>
    </row>
    <row r="279">
      <c r="A279" s="8" t="s">
        <v>2586</v>
      </c>
      <c r="B279" s="2"/>
      <c r="C279" s="2" t="s">
        <v>3604</v>
      </c>
      <c r="D279" s="2" t="s">
        <v>3605</v>
      </c>
      <c r="E279" s="2" t="s">
        <v>3606</v>
      </c>
      <c r="F279" s="8" t="s">
        <v>2740</v>
      </c>
      <c r="G279" s="8" t="s">
        <v>2741</v>
      </c>
      <c r="H279" s="31" t="s">
        <v>2603</v>
      </c>
      <c r="I279" s="34" t="s">
        <v>3607</v>
      </c>
      <c r="J279" s="37"/>
      <c r="K279" s="38"/>
      <c r="L279" s="38"/>
      <c r="M279" s="38"/>
      <c r="N279" s="38"/>
      <c r="O279" s="38"/>
      <c r="P279" s="38"/>
      <c r="Q279" s="38"/>
      <c r="R279" s="38"/>
    </row>
    <row r="280">
      <c r="A280" s="8" t="s">
        <v>2586</v>
      </c>
      <c r="B280" s="2"/>
      <c r="C280" s="2" t="s">
        <v>3608</v>
      </c>
      <c r="D280" s="2" t="s">
        <v>3609</v>
      </c>
      <c r="E280" s="2" t="s">
        <v>3610</v>
      </c>
      <c r="F280" s="8" t="s">
        <v>2740</v>
      </c>
      <c r="G280" s="8" t="s">
        <v>2741</v>
      </c>
      <c r="H280" s="42" t="s">
        <v>2686</v>
      </c>
      <c r="I280" s="36" t="s">
        <v>3611</v>
      </c>
      <c r="J280" s="7"/>
      <c r="K280" s="40"/>
      <c r="L280" s="40"/>
      <c r="M280" s="40"/>
      <c r="N280" s="40"/>
      <c r="O280" s="40"/>
      <c r="P280" s="40"/>
      <c r="Q280" s="40"/>
      <c r="R280" s="40"/>
    </row>
    <row r="281">
      <c r="A281" s="8" t="s">
        <v>2586</v>
      </c>
      <c r="B281" s="2"/>
      <c r="C281" s="2" t="s">
        <v>3612</v>
      </c>
      <c r="D281" s="2" t="s">
        <v>2588</v>
      </c>
      <c r="E281" s="2" t="s">
        <v>3613</v>
      </c>
      <c r="F281" s="42" t="s">
        <v>2740</v>
      </c>
      <c r="G281" s="8" t="s">
        <v>2741</v>
      </c>
      <c r="H281" s="41" t="s">
        <v>2760</v>
      </c>
      <c r="I281" s="34" t="s">
        <v>3614</v>
      </c>
      <c r="J281" s="37"/>
      <c r="K281" s="38"/>
      <c r="L281" s="38"/>
      <c r="M281" s="38"/>
      <c r="N281" s="38"/>
      <c r="O281" s="38"/>
      <c r="P281" s="38"/>
      <c r="Q281" s="38"/>
      <c r="R281" s="38"/>
    </row>
    <row r="282">
      <c r="A282" s="8" t="s">
        <v>2586</v>
      </c>
      <c r="B282" s="2"/>
      <c r="C282" s="2" t="s">
        <v>3615</v>
      </c>
      <c r="D282" s="2" t="s">
        <v>3616</v>
      </c>
      <c r="E282" s="2" t="s">
        <v>3617</v>
      </c>
      <c r="F282" s="8" t="s">
        <v>2740</v>
      </c>
      <c r="G282" s="8" t="s">
        <v>2741</v>
      </c>
      <c r="H282" s="41" t="s">
        <v>2686</v>
      </c>
      <c r="I282" s="34" t="s">
        <v>3618</v>
      </c>
      <c r="J282" s="7"/>
      <c r="K282" s="40"/>
      <c r="L282" s="40"/>
      <c r="M282" s="40"/>
      <c r="N282" s="40"/>
      <c r="O282" s="40"/>
      <c r="P282" s="40"/>
      <c r="Q282" s="40"/>
      <c r="R282" s="40"/>
    </row>
    <row r="283">
      <c r="A283" s="8" t="s">
        <v>2586</v>
      </c>
      <c r="B283" s="2"/>
      <c r="C283" s="2" t="s">
        <v>3619</v>
      </c>
      <c r="D283" s="2" t="s">
        <v>3620</v>
      </c>
      <c r="E283" s="2" t="s">
        <v>3621</v>
      </c>
      <c r="F283" s="8" t="s">
        <v>2740</v>
      </c>
      <c r="G283" s="8" t="s">
        <v>2741</v>
      </c>
      <c r="H283" s="41" t="s">
        <v>2686</v>
      </c>
      <c r="I283" s="34" t="s">
        <v>3622</v>
      </c>
      <c r="J283" s="7"/>
      <c r="K283" s="40"/>
      <c r="L283" s="40"/>
      <c r="M283" s="40"/>
      <c r="N283" s="40"/>
      <c r="O283" s="40"/>
      <c r="P283" s="40"/>
      <c r="Q283" s="40"/>
      <c r="R283" s="40"/>
    </row>
    <row r="284">
      <c r="A284" s="8" t="s">
        <v>2586</v>
      </c>
      <c r="B284" s="2"/>
      <c r="C284" s="2" t="s">
        <v>3623</v>
      </c>
      <c r="D284" s="2" t="s">
        <v>2588</v>
      </c>
      <c r="E284" s="2" t="s">
        <v>3624</v>
      </c>
      <c r="F284" s="8" t="s">
        <v>2740</v>
      </c>
      <c r="G284" s="8" t="s">
        <v>2741</v>
      </c>
      <c r="H284" s="31" t="s">
        <v>2603</v>
      </c>
      <c r="I284" s="34" t="s">
        <v>3625</v>
      </c>
      <c r="J284" s="37"/>
      <c r="K284" s="38"/>
      <c r="L284" s="38"/>
      <c r="M284" s="38"/>
      <c r="N284" s="38"/>
      <c r="O284" s="38"/>
      <c r="P284" s="38"/>
      <c r="Q284" s="38"/>
      <c r="R284" s="38"/>
    </row>
    <row r="285">
      <c r="A285" s="8" t="s">
        <v>2633</v>
      </c>
      <c r="B285" s="2"/>
      <c r="C285" s="2" t="s">
        <v>3626</v>
      </c>
      <c r="D285" s="2" t="s">
        <v>3627</v>
      </c>
      <c r="E285" s="2" t="s">
        <v>3628</v>
      </c>
      <c r="F285" s="8" t="s">
        <v>2740</v>
      </c>
      <c r="G285" s="8" t="s">
        <v>2741</v>
      </c>
      <c r="H285" s="41" t="s">
        <v>2802</v>
      </c>
      <c r="I285" s="34" t="s">
        <v>3629</v>
      </c>
      <c r="J285" s="35"/>
      <c r="K285" s="33"/>
      <c r="L285" s="33"/>
      <c r="M285" s="33"/>
      <c r="N285" s="33"/>
      <c r="O285" s="33"/>
      <c r="P285" s="33"/>
      <c r="Q285" s="33"/>
      <c r="R285" s="33"/>
    </row>
    <row r="286">
      <c r="A286" s="8" t="s">
        <v>2586</v>
      </c>
      <c r="B286" s="2"/>
      <c r="C286" s="2" t="s">
        <v>3630</v>
      </c>
      <c r="D286" s="2" t="s">
        <v>3631</v>
      </c>
      <c r="E286" s="2" t="s">
        <v>3632</v>
      </c>
      <c r="F286" s="8" t="s">
        <v>2740</v>
      </c>
      <c r="G286" s="8" t="s">
        <v>2741</v>
      </c>
      <c r="H286" s="41" t="s">
        <v>3095</v>
      </c>
      <c r="I286" s="36" t="s">
        <v>3633</v>
      </c>
      <c r="J286" s="35"/>
      <c r="K286" s="33"/>
      <c r="L286" s="33"/>
      <c r="M286" s="33"/>
      <c r="N286" s="33"/>
      <c r="O286" s="33"/>
      <c r="P286" s="33"/>
      <c r="Q286" s="33"/>
      <c r="R286" s="33"/>
    </row>
    <row r="287">
      <c r="A287" s="8" t="s">
        <v>2586</v>
      </c>
      <c r="B287" s="2"/>
      <c r="C287" s="2" t="s">
        <v>3634</v>
      </c>
      <c r="D287" s="2" t="s">
        <v>3635</v>
      </c>
      <c r="E287" s="2" t="s">
        <v>3636</v>
      </c>
      <c r="F287" s="8" t="s">
        <v>2740</v>
      </c>
      <c r="G287" s="8" t="s">
        <v>2741</v>
      </c>
      <c r="H287" s="8" t="s">
        <v>2765</v>
      </c>
      <c r="I287" s="34" t="s">
        <v>3637</v>
      </c>
      <c r="J287" s="7"/>
      <c r="K287" s="40"/>
      <c r="L287" s="40"/>
      <c r="M287" s="40"/>
      <c r="N287" s="40"/>
      <c r="O287" s="40"/>
      <c r="P287" s="40"/>
      <c r="Q287" s="40"/>
      <c r="R287" s="40"/>
    </row>
    <row r="288">
      <c r="A288" s="8" t="s">
        <v>2586</v>
      </c>
      <c r="B288" s="2"/>
      <c r="C288" s="2" t="s">
        <v>3638</v>
      </c>
      <c r="D288" s="2" t="s">
        <v>3639</v>
      </c>
      <c r="E288" s="2" t="s">
        <v>3640</v>
      </c>
      <c r="F288" s="41" t="s">
        <v>2740</v>
      </c>
      <c r="G288" s="8" t="s">
        <v>2741</v>
      </c>
      <c r="H288" s="31" t="s">
        <v>2603</v>
      </c>
      <c r="I288" s="34" t="s">
        <v>3641</v>
      </c>
      <c r="J288" s="37"/>
      <c r="K288" s="38"/>
      <c r="L288" s="38"/>
      <c r="M288" s="38"/>
      <c r="N288" s="38"/>
      <c r="O288" s="38"/>
      <c r="P288" s="38"/>
      <c r="Q288" s="38"/>
      <c r="R288" s="38"/>
    </row>
    <row r="289">
      <c r="A289" s="8" t="s">
        <v>2586</v>
      </c>
      <c r="B289" s="2"/>
      <c r="C289" s="2" t="s">
        <v>3642</v>
      </c>
      <c r="D289" s="2" t="s">
        <v>3643</v>
      </c>
      <c r="E289" s="2" t="s">
        <v>3644</v>
      </c>
      <c r="F289" s="42" t="s">
        <v>2740</v>
      </c>
      <c r="G289" s="8" t="s">
        <v>2741</v>
      </c>
      <c r="H289" s="41" t="s">
        <v>3305</v>
      </c>
      <c r="I289" s="34" t="s">
        <v>3645</v>
      </c>
      <c r="J289" s="35"/>
      <c r="K289" s="33"/>
      <c r="L289" s="33"/>
      <c r="M289" s="33"/>
      <c r="N289" s="33"/>
      <c r="O289" s="33"/>
      <c r="P289" s="33"/>
      <c r="Q289" s="33"/>
      <c r="R289" s="33"/>
    </row>
    <row r="290">
      <c r="A290" s="8" t="s">
        <v>2586</v>
      </c>
      <c r="B290" s="2"/>
      <c r="C290" s="2" t="s">
        <v>3646</v>
      </c>
      <c r="D290" s="2" t="s">
        <v>3647</v>
      </c>
      <c r="E290" s="2" t="s">
        <v>3648</v>
      </c>
      <c r="F290" s="42" t="s">
        <v>2740</v>
      </c>
      <c r="G290" s="6" t="s">
        <v>2741</v>
      </c>
      <c r="H290" s="45" t="s">
        <v>3649</v>
      </c>
      <c r="I290" s="34" t="s">
        <v>3650</v>
      </c>
      <c r="J290" s="35"/>
      <c r="K290" s="33"/>
      <c r="L290" s="33"/>
      <c r="M290" s="33"/>
      <c r="N290" s="33"/>
      <c r="O290" s="33"/>
      <c r="P290" s="33"/>
      <c r="Q290" s="33"/>
      <c r="R290" s="33"/>
    </row>
    <row r="291">
      <c r="A291" s="8" t="s">
        <v>2586</v>
      </c>
      <c r="B291" s="2"/>
      <c r="C291" s="2" t="s">
        <v>3651</v>
      </c>
      <c r="D291" s="2" t="s">
        <v>3652</v>
      </c>
      <c r="E291" s="2" t="s">
        <v>3653</v>
      </c>
      <c r="F291" s="42" t="s">
        <v>2740</v>
      </c>
      <c r="G291" s="8" t="s">
        <v>2741</v>
      </c>
      <c r="H291" s="31" t="s">
        <v>2742</v>
      </c>
      <c r="I291" s="34" t="s">
        <v>3654</v>
      </c>
      <c r="J291" s="35"/>
      <c r="K291" s="33"/>
      <c r="L291" s="33"/>
      <c r="M291" s="33"/>
      <c r="N291" s="33"/>
      <c r="O291" s="33"/>
      <c r="P291" s="33"/>
      <c r="Q291" s="33"/>
      <c r="R291" s="33"/>
    </row>
    <row r="292">
      <c r="A292" s="8" t="s">
        <v>2586</v>
      </c>
      <c r="B292" s="2"/>
      <c r="C292" s="2" t="s">
        <v>3655</v>
      </c>
      <c r="D292" s="2" t="s">
        <v>3656</v>
      </c>
      <c r="E292" s="2" t="s">
        <v>3657</v>
      </c>
      <c r="F292" s="42" t="s">
        <v>2740</v>
      </c>
      <c r="G292" s="8" t="s">
        <v>2741</v>
      </c>
      <c r="H292" s="31" t="s">
        <v>2603</v>
      </c>
      <c r="I292" s="34" t="s">
        <v>3658</v>
      </c>
      <c r="J292" s="7"/>
      <c r="K292" s="40"/>
      <c r="L292" s="40"/>
      <c r="M292" s="40"/>
      <c r="N292" s="40"/>
      <c r="O292" s="40"/>
      <c r="P292" s="40"/>
      <c r="Q292" s="40"/>
      <c r="R292" s="40"/>
    </row>
    <row r="293">
      <c r="A293" s="8" t="s">
        <v>2586</v>
      </c>
      <c r="B293" s="2"/>
      <c r="C293" s="2" t="s">
        <v>3659</v>
      </c>
      <c r="D293" s="2" t="s">
        <v>3660</v>
      </c>
      <c r="E293" s="2" t="s">
        <v>3661</v>
      </c>
      <c r="F293" s="41" t="s">
        <v>2740</v>
      </c>
      <c r="G293" s="8" t="s">
        <v>2741</v>
      </c>
      <c r="H293" s="49" t="s">
        <v>2840</v>
      </c>
      <c r="I293" s="34" t="s">
        <v>3662</v>
      </c>
      <c r="J293" s="35"/>
      <c r="K293" s="33"/>
      <c r="L293" s="33"/>
      <c r="M293" s="33"/>
      <c r="N293" s="33"/>
      <c r="O293" s="33"/>
      <c r="P293" s="33"/>
      <c r="Q293" s="33"/>
      <c r="R293" s="33"/>
    </row>
    <row r="294">
      <c r="A294" s="8" t="s">
        <v>2586</v>
      </c>
      <c r="B294" s="2"/>
      <c r="C294" s="2" t="s">
        <v>3663</v>
      </c>
      <c r="D294" s="2" t="s">
        <v>3664</v>
      </c>
      <c r="E294" s="2" t="s">
        <v>3665</v>
      </c>
      <c r="F294" s="8" t="s">
        <v>2740</v>
      </c>
      <c r="G294" s="8" t="s">
        <v>2741</v>
      </c>
      <c r="H294" s="41" t="s">
        <v>2816</v>
      </c>
      <c r="I294" s="34" t="s">
        <v>3666</v>
      </c>
      <c r="J294" s="35"/>
      <c r="K294" s="33"/>
      <c r="L294" s="33"/>
      <c r="M294" s="33"/>
      <c r="N294" s="33"/>
      <c r="O294" s="33"/>
      <c r="P294" s="33"/>
      <c r="Q294" s="33"/>
      <c r="R294" s="33"/>
    </row>
    <row r="295">
      <c r="A295" s="8" t="s">
        <v>2586</v>
      </c>
      <c r="B295" s="2"/>
      <c r="C295" s="2" t="s">
        <v>3667</v>
      </c>
      <c r="D295" s="2" t="s">
        <v>3668</v>
      </c>
      <c r="E295" s="2" t="s">
        <v>3669</v>
      </c>
      <c r="F295" s="8" t="s">
        <v>2740</v>
      </c>
      <c r="G295" s="6" t="s">
        <v>2741</v>
      </c>
      <c r="H295" s="48" t="s">
        <v>2937</v>
      </c>
      <c r="I295" s="34" t="s">
        <v>3670</v>
      </c>
      <c r="J295" s="37"/>
      <c r="K295" s="38"/>
      <c r="L295" s="38"/>
      <c r="M295" s="38"/>
      <c r="N295" s="38"/>
      <c r="O295" s="38"/>
      <c r="P295" s="38"/>
      <c r="Q295" s="38"/>
      <c r="R295" s="38"/>
    </row>
    <row r="296">
      <c r="A296" s="8" t="s">
        <v>2586</v>
      </c>
      <c r="B296" s="2"/>
      <c r="C296" s="2" t="s">
        <v>3671</v>
      </c>
      <c r="D296" s="2" t="s">
        <v>3672</v>
      </c>
      <c r="E296" s="2" t="s">
        <v>3673</v>
      </c>
      <c r="F296" s="41" t="s">
        <v>2740</v>
      </c>
      <c r="G296" s="8" t="s">
        <v>2741</v>
      </c>
      <c r="H296" s="41" t="s">
        <v>2686</v>
      </c>
      <c r="I296" s="2" t="s">
        <v>3674</v>
      </c>
      <c r="J296" s="35"/>
      <c r="K296" s="33"/>
      <c r="L296" s="33"/>
      <c r="M296" s="33"/>
      <c r="N296" s="33"/>
      <c r="O296" s="33"/>
      <c r="P296" s="33"/>
      <c r="Q296" s="33"/>
      <c r="R296" s="33"/>
    </row>
    <row r="297">
      <c r="A297" s="8" t="s">
        <v>2586</v>
      </c>
      <c r="B297" s="2"/>
      <c r="C297" s="2" t="s">
        <v>3675</v>
      </c>
      <c r="D297" s="2" t="s">
        <v>3676</v>
      </c>
      <c r="E297" s="2" t="s">
        <v>3677</v>
      </c>
      <c r="F297" s="42" t="s">
        <v>2740</v>
      </c>
      <c r="G297" s="8" t="s">
        <v>2741</v>
      </c>
      <c r="H297" s="48" t="s">
        <v>2937</v>
      </c>
      <c r="I297" s="34" t="s">
        <v>3678</v>
      </c>
      <c r="J297" s="35"/>
      <c r="K297" s="33"/>
      <c r="L297" s="33"/>
      <c r="M297" s="33"/>
      <c r="N297" s="33"/>
      <c r="O297" s="33"/>
      <c r="P297" s="33"/>
      <c r="Q297" s="33"/>
      <c r="R297" s="33"/>
    </row>
    <row r="298">
      <c r="A298" s="8" t="s">
        <v>2586</v>
      </c>
      <c r="B298" s="2"/>
      <c r="C298" s="2" t="s">
        <v>3679</v>
      </c>
      <c r="D298" s="2" t="s">
        <v>3680</v>
      </c>
      <c r="E298" s="2" t="s">
        <v>3681</v>
      </c>
      <c r="F298" s="42" t="s">
        <v>2740</v>
      </c>
      <c r="G298" s="8" t="s">
        <v>2741</v>
      </c>
      <c r="H298" s="41" t="s">
        <v>3328</v>
      </c>
      <c r="I298" s="34" t="s">
        <v>3682</v>
      </c>
      <c r="J298" s="37"/>
      <c r="K298" s="38"/>
      <c r="L298" s="38"/>
      <c r="M298" s="38"/>
      <c r="N298" s="38"/>
      <c r="O298" s="38"/>
      <c r="P298" s="38"/>
      <c r="Q298" s="38"/>
      <c r="R298" s="38"/>
    </row>
    <row r="299">
      <c r="A299" s="8" t="s">
        <v>2586</v>
      </c>
      <c r="B299" s="2"/>
      <c r="C299" s="2" t="s">
        <v>3683</v>
      </c>
      <c r="D299" s="2" t="s">
        <v>3684</v>
      </c>
      <c r="E299" s="2" t="s">
        <v>3685</v>
      </c>
      <c r="F299" s="42" t="s">
        <v>2740</v>
      </c>
      <c r="G299" s="8" t="s">
        <v>2741</v>
      </c>
      <c r="H299" s="31" t="s">
        <v>2802</v>
      </c>
      <c r="I299" s="34" t="s">
        <v>3686</v>
      </c>
      <c r="J299" s="37"/>
      <c r="K299" s="38"/>
      <c r="L299" s="38"/>
      <c r="M299" s="38"/>
      <c r="N299" s="38"/>
      <c r="O299" s="38"/>
      <c r="P299" s="38"/>
      <c r="Q299" s="38"/>
      <c r="R299" s="38"/>
    </row>
    <row r="300">
      <c r="A300" s="8" t="s">
        <v>2586</v>
      </c>
      <c r="B300" s="2"/>
      <c r="C300" s="2" t="s">
        <v>3687</v>
      </c>
      <c r="D300" s="2" t="s">
        <v>3688</v>
      </c>
      <c r="E300" s="2" t="s">
        <v>3689</v>
      </c>
      <c r="F300" s="42" t="s">
        <v>2740</v>
      </c>
      <c r="G300" s="8" t="s">
        <v>2741</v>
      </c>
      <c r="H300" s="49" t="s">
        <v>2840</v>
      </c>
      <c r="I300" s="34" t="s">
        <v>3690</v>
      </c>
      <c r="J300" s="35"/>
      <c r="K300" s="33"/>
      <c r="L300" s="33"/>
      <c r="M300" s="33"/>
      <c r="N300" s="33"/>
      <c r="O300" s="33"/>
      <c r="P300" s="33"/>
      <c r="Q300" s="33"/>
      <c r="R300" s="33"/>
    </row>
    <row r="301">
      <c r="A301" s="8" t="s">
        <v>2633</v>
      </c>
      <c r="B301" s="2"/>
      <c r="C301" s="2" t="s">
        <v>3691</v>
      </c>
      <c r="D301" s="2" t="s">
        <v>3692</v>
      </c>
      <c r="E301" s="2" t="s">
        <v>3693</v>
      </c>
      <c r="F301" s="42" t="s">
        <v>2740</v>
      </c>
      <c r="G301" s="8" t="s">
        <v>2741</v>
      </c>
      <c r="H301" s="31" t="s">
        <v>2742</v>
      </c>
      <c r="I301" s="34" t="s">
        <v>3694</v>
      </c>
      <c r="J301" s="35"/>
      <c r="K301" s="33"/>
      <c r="L301" s="33"/>
      <c r="M301" s="33"/>
      <c r="N301" s="33"/>
      <c r="O301" s="33"/>
      <c r="P301" s="33"/>
      <c r="Q301" s="33"/>
      <c r="R301" s="33"/>
    </row>
    <row r="302">
      <c r="A302" s="8" t="s">
        <v>2586</v>
      </c>
      <c r="B302" s="2"/>
      <c r="C302" s="2" t="s">
        <v>3695</v>
      </c>
      <c r="D302" s="2" t="s">
        <v>3696</v>
      </c>
      <c r="E302" s="2" t="s">
        <v>3697</v>
      </c>
      <c r="F302" s="42" t="s">
        <v>2740</v>
      </c>
      <c r="G302" s="8" t="s">
        <v>2741</v>
      </c>
      <c r="H302" s="41" t="s">
        <v>2760</v>
      </c>
      <c r="I302" s="34" t="s">
        <v>3698</v>
      </c>
      <c r="J302" s="43"/>
      <c r="K302" s="50"/>
      <c r="L302" s="50"/>
      <c r="M302" s="50"/>
      <c r="N302" s="50"/>
      <c r="O302" s="50"/>
      <c r="P302" s="50"/>
      <c r="Q302" s="50"/>
      <c r="R302" s="50"/>
    </row>
    <row r="303">
      <c r="A303" s="8" t="s">
        <v>2586</v>
      </c>
      <c r="B303" s="2"/>
      <c r="C303" s="2" t="s">
        <v>3699</v>
      </c>
      <c r="D303" s="2" t="s">
        <v>3700</v>
      </c>
      <c r="E303" s="2" t="s">
        <v>3701</v>
      </c>
      <c r="F303" s="8" t="s">
        <v>2740</v>
      </c>
      <c r="G303" s="8" t="s">
        <v>2741</v>
      </c>
      <c r="H303" s="43" t="s">
        <v>2742</v>
      </c>
      <c r="I303" s="34" t="s">
        <v>3702</v>
      </c>
      <c r="J303" s="19"/>
      <c r="K303" s="39"/>
      <c r="L303" s="39"/>
      <c r="M303" s="39"/>
      <c r="N303" s="39"/>
      <c r="O303" s="39"/>
      <c r="P303" s="39"/>
      <c r="Q303" s="39"/>
      <c r="R303" s="39"/>
    </row>
    <row r="304">
      <c r="A304" s="6" t="s">
        <v>2861</v>
      </c>
      <c r="B304" s="2"/>
      <c r="C304" s="2" t="s">
        <v>3703</v>
      </c>
      <c r="D304" s="2" t="s">
        <v>3704</v>
      </c>
      <c r="E304" s="2" t="s">
        <v>3705</v>
      </c>
      <c r="F304" s="8" t="s">
        <v>2740</v>
      </c>
      <c r="G304" s="8" t="s">
        <v>2741</v>
      </c>
      <c r="H304" s="31" t="s">
        <v>2742</v>
      </c>
      <c r="I304" s="34" t="s">
        <v>3706</v>
      </c>
      <c r="J304" s="7"/>
      <c r="K304" s="40"/>
      <c r="L304" s="40"/>
      <c r="M304" s="40"/>
      <c r="N304" s="40"/>
      <c r="O304" s="40"/>
      <c r="P304" s="40"/>
      <c r="Q304" s="40"/>
      <c r="R304" s="40"/>
    </row>
    <row r="305">
      <c r="A305" s="8" t="s">
        <v>2586</v>
      </c>
      <c r="B305" s="2"/>
      <c r="C305" s="34" t="s">
        <v>3707</v>
      </c>
      <c r="D305" s="2" t="s">
        <v>2588</v>
      </c>
      <c r="E305" s="2" t="s">
        <v>3708</v>
      </c>
      <c r="F305" s="8" t="s">
        <v>2740</v>
      </c>
      <c r="G305" s="8" t="s">
        <v>2741</v>
      </c>
      <c r="H305" s="41" t="s">
        <v>2686</v>
      </c>
      <c r="I305" s="34" t="s">
        <v>3709</v>
      </c>
      <c r="J305" s="35"/>
      <c r="K305" s="33"/>
      <c r="L305" s="33"/>
      <c r="M305" s="33"/>
      <c r="N305" s="33"/>
      <c r="O305" s="33"/>
      <c r="P305" s="33"/>
      <c r="Q305" s="33"/>
      <c r="R305" s="33"/>
    </row>
    <row r="306">
      <c r="A306" s="8" t="s">
        <v>2586</v>
      </c>
      <c r="B306" s="2"/>
      <c r="C306" s="2" t="s">
        <v>3710</v>
      </c>
      <c r="D306" s="2" t="s">
        <v>3711</v>
      </c>
      <c r="E306" s="2" t="s">
        <v>3712</v>
      </c>
      <c r="F306" s="8" t="s">
        <v>2740</v>
      </c>
      <c r="G306" s="8" t="s">
        <v>2741</v>
      </c>
      <c r="H306" s="41" t="s">
        <v>2760</v>
      </c>
      <c r="I306" s="36" t="s">
        <v>3713</v>
      </c>
      <c r="J306" s="7"/>
      <c r="K306" s="40"/>
      <c r="L306" s="40"/>
      <c r="M306" s="40"/>
      <c r="N306" s="40"/>
      <c r="O306" s="40"/>
      <c r="P306" s="40"/>
      <c r="Q306" s="40"/>
      <c r="R306" s="40"/>
    </row>
    <row r="307">
      <c r="A307" s="8" t="s">
        <v>2586</v>
      </c>
      <c r="B307" s="2"/>
      <c r="C307" s="2" t="s">
        <v>3714</v>
      </c>
      <c r="D307" s="2" t="s">
        <v>3715</v>
      </c>
      <c r="E307" s="2" t="s">
        <v>3716</v>
      </c>
      <c r="F307" s="8" t="s">
        <v>2740</v>
      </c>
      <c r="G307" s="8" t="s">
        <v>2741</v>
      </c>
      <c r="H307" s="31" t="s">
        <v>3296</v>
      </c>
      <c r="I307" s="34" t="s">
        <v>3717</v>
      </c>
      <c r="J307" s="19"/>
      <c r="K307" s="39"/>
      <c r="L307" s="39"/>
      <c r="M307" s="39"/>
      <c r="N307" s="39"/>
      <c r="O307" s="39"/>
      <c r="P307" s="39"/>
      <c r="Q307" s="39"/>
      <c r="R307" s="39"/>
    </row>
    <row r="308">
      <c r="A308" s="8" t="s">
        <v>2586</v>
      </c>
      <c r="B308" s="2"/>
      <c r="C308" s="2" t="s">
        <v>3718</v>
      </c>
      <c r="D308" s="2" t="s">
        <v>3581</v>
      </c>
      <c r="E308" s="2" t="s">
        <v>3719</v>
      </c>
      <c r="F308" s="8" t="s">
        <v>2740</v>
      </c>
      <c r="G308" s="8" t="s">
        <v>2741</v>
      </c>
      <c r="H308" s="41" t="s">
        <v>2760</v>
      </c>
      <c r="I308" s="36" t="s">
        <v>3720</v>
      </c>
      <c r="J308" s="35"/>
      <c r="K308" s="33"/>
      <c r="L308" s="33"/>
      <c r="M308" s="33"/>
      <c r="N308" s="33"/>
      <c r="O308" s="33"/>
      <c r="P308" s="33"/>
      <c r="Q308" s="33"/>
      <c r="R308" s="33"/>
    </row>
    <row r="309">
      <c r="A309" s="8" t="s">
        <v>2586</v>
      </c>
      <c r="B309" s="2"/>
      <c r="C309" s="2" t="s">
        <v>3721</v>
      </c>
      <c r="D309" s="17" t="s">
        <v>3721</v>
      </c>
      <c r="E309" s="2" t="s">
        <v>3722</v>
      </c>
      <c r="F309" s="8" t="s">
        <v>2740</v>
      </c>
      <c r="G309" s="8" t="s">
        <v>2741</v>
      </c>
      <c r="H309" s="41" t="s">
        <v>2760</v>
      </c>
      <c r="I309" s="34" t="s">
        <v>3723</v>
      </c>
      <c r="J309" s="35"/>
      <c r="K309" s="33"/>
      <c r="L309" s="33"/>
      <c r="M309" s="33"/>
      <c r="N309" s="33"/>
      <c r="O309" s="33"/>
      <c r="P309" s="33"/>
      <c r="Q309" s="33"/>
      <c r="R309" s="33"/>
    </row>
    <row r="310">
      <c r="A310" s="8" t="s">
        <v>2586</v>
      </c>
      <c r="B310" s="2"/>
      <c r="C310" s="2" t="s">
        <v>3724</v>
      </c>
      <c r="D310" s="17" t="s">
        <v>3725</v>
      </c>
      <c r="E310" s="2" t="s">
        <v>3726</v>
      </c>
      <c r="F310" s="8" t="s">
        <v>2740</v>
      </c>
      <c r="G310" s="8" t="s">
        <v>2741</v>
      </c>
      <c r="H310" s="45" t="s">
        <v>2765</v>
      </c>
      <c r="I310" s="2" t="s">
        <v>3727</v>
      </c>
      <c r="J310" s="35"/>
      <c r="K310" s="33"/>
      <c r="L310" s="33"/>
      <c r="M310" s="33"/>
      <c r="N310" s="33"/>
      <c r="O310" s="33"/>
      <c r="P310" s="33"/>
      <c r="Q310" s="33"/>
      <c r="R310" s="33"/>
    </row>
    <row r="311">
      <c r="A311" s="8" t="s">
        <v>2586</v>
      </c>
      <c r="B311" s="2"/>
      <c r="C311" s="2" t="s">
        <v>3728</v>
      </c>
      <c r="D311" s="17" t="s">
        <v>3728</v>
      </c>
      <c r="E311" s="2" t="s">
        <v>3729</v>
      </c>
      <c r="F311" s="42" t="s">
        <v>2740</v>
      </c>
      <c r="G311" s="8" t="s">
        <v>2741</v>
      </c>
      <c r="H311" s="41" t="s">
        <v>3328</v>
      </c>
      <c r="I311" s="34" t="s">
        <v>3730</v>
      </c>
      <c r="J311" s="35"/>
      <c r="K311" s="33"/>
      <c r="L311" s="33"/>
      <c r="M311" s="33"/>
      <c r="N311" s="33"/>
      <c r="O311" s="33"/>
      <c r="P311" s="33"/>
      <c r="Q311" s="33"/>
      <c r="R311" s="33"/>
    </row>
    <row r="312">
      <c r="A312" s="8" t="s">
        <v>2586</v>
      </c>
      <c r="B312" s="2"/>
      <c r="C312" s="2" t="s">
        <v>3731</v>
      </c>
      <c r="D312" s="2" t="s">
        <v>3732</v>
      </c>
      <c r="E312" s="2" t="s">
        <v>3733</v>
      </c>
      <c r="F312" s="8" t="s">
        <v>2740</v>
      </c>
      <c r="G312" s="8" t="s">
        <v>2741</v>
      </c>
      <c r="H312" s="8" t="s">
        <v>2765</v>
      </c>
      <c r="I312" s="34" t="s">
        <v>3734</v>
      </c>
      <c r="J312" s="35"/>
      <c r="K312" s="33"/>
      <c r="L312" s="33"/>
      <c r="M312" s="33"/>
      <c r="N312" s="33"/>
      <c r="O312" s="33"/>
      <c r="P312" s="33"/>
      <c r="Q312" s="33"/>
      <c r="R312" s="33"/>
    </row>
    <row r="313">
      <c r="A313" s="8" t="s">
        <v>2586</v>
      </c>
      <c r="B313" s="2"/>
      <c r="C313" s="2" t="s">
        <v>3735</v>
      </c>
      <c r="D313" s="2" t="s">
        <v>3736</v>
      </c>
      <c r="E313" s="2" t="s">
        <v>3737</v>
      </c>
      <c r="F313" s="8" t="s">
        <v>2740</v>
      </c>
      <c r="G313" s="8" t="s">
        <v>2741</v>
      </c>
      <c r="H313" s="45" t="s">
        <v>2765</v>
      </c>
      <c r="I313" s="34" t="s">
        <v>3738</v>
      </c>
      <c r="J313" s="7"/>
      <c r="K313" s="40"/>
      <c r="L313" s="40"/>
      <c r="M313" s="40"/>
      <c r="N313" s="40"/>
      <c r="O313" s="40"/>
      <c r="P313" s="40"/>
      <c r="Q313" s="40"/>
      <c r="R313" s="40"/>
    </row>
    <row r="314">
      <c r="A314" s="8" t="s">
        <v>2586</v>
      </c>
      <c r="B314" s="2"/>
      <c r="C314" s="2" t="s">
        <v>3739</v>
      </c>
      <c r="D314" s="2" t="s">
        <v>3740</v>
      </c>
      <c r="E314" s="2" t="s">
        <v>3741</v>
      </c>
      <c r="F314" s="8" t="s">
        <v>2740</v>
      </c>
      <c r="G314" s="6" t="s">
        <v>2741</v>
      </c>
      <c r="H314" s="41" t="s">
        <v>3742</v>
      </c>
      <c r="I314" s="34" t="s">
        <v>3743</v>
      </c>
      <c r="J314" s="7"/>
      <c r="K314" s="40"/>
      <c r="L314" s="40"/>
      <c r="M314" s="40"/>
      <c r="N314" s="40"/>
      <c r="O314" s="40"/>
      <c r="P314" s="40"/>
      <c r="Q314" s="40"/>
      <c r="R314" s="40"/>
    </row>
    <row r="315">
      <c r="A315" s="8" t="s">
        <v>2586</v>
      </c>
      <c r="B315" s="2"/>
      <c r="C315" s="2" t="s">
        <v>2460</v>
      </c>
      <c r="D315" s="2" t="s">
        <v>2588</v>
      </c>
      <c r="E315" s="2" t="s">
        <v>3744</v>
      </c>
      <c r="F315" s="8" t="s">
        <v>2740</v>
      </c>
      <c r="G315" s="8" t="s">
        <v>2741</v>
      </c>
      <c r="H315" s="31" t="s">
        <v>3296</v>
      </c>
      <c r="I315" s="34" t="s">
        <v>3745</v>
      </c>
      <c r="J315" s="35"/>
      <c r="K315" s="33"/>
      <c r="L315" s="33"/>
      <c r="M315" s="33"/>
      <c r="N315" s="33"/>
      <c r="O315" s="33"/>
      <c r="P315" s="33"/>
      <c r="Q315" s="33"/>
      <c r="R315" s="33"/>
    </row>
    <row r="316">
      <c r="A316" s="8" t="s">
        <v>2586</v>
      </c>
      <c r="B316" s="2"/>
      <c r="C316" s="2" t="s">
        <v>3746</v>
      </c>
      <c r="D316" s="2" t="s">
        <v>3747</v>
      </c>
      <c r="E316" s="2" t="s">
        <v>3748</v>
      </c>
      <c r="F316" s="8" t="s">
        <v>2740</v>
      </c>
      <c r="G316" s="8" t="s">
        <v>2741</v>
      </c>
      <c r="H316" s="41" t="s">
        <v>2686</v>
      </c>
      <c r="I316" s="34" t="s">
        <v>3749</v>
      </c>
      <c r="J316" s="35"/>
      <c r="K316" s="33"/>
      <c r="L316" s="33"/>
      <c r="M316" s="33"/>
      <c r="N316" s="33"/>
      <c r="O316" s="33"/>
      <c r="P316" s="33"/>
      <c r="Q316" s="33"/>
      <c r="R316" s="33"/>
    </row>
    <row r="317">
      <c r="A317" s="8" t="s">
        <v>2586</v>
      </c>
      <c r="B317" s="2"/>
      <c r="C317" s="2" t="s">
        <v>3750</v>
      </c>
      <c r="D317" s="2" t="s">
        <v>3751</v>
      </c>
      <c r="E317" s="2" t="s">
        <v>3752</v>
      </c>
      <c r="F317" s="8" t="s">
        <v>2740</v>
      </c>
      <c r="G317" s="8" t="s">
        <v>2741</v>
      </c>
      <c r="H317" s="31" t="s">
        <v>2603</v>
      </c>
      <c r="I317" s="34" t="s">
        <v>3753</v>
      </c>
      <c r="J317" s="7"/>
      <c r="K317" s="40"/>
      <c r="L317" s="40"/>
      <c r="M317" s="40"/>
      <c r="N317" s="40"/>
      <c r="O317" s="40"/>
      <c r="P317" s="40"/>
      <c r="Q317" s="40"/>
      <c r="R317" s="40"/>
    </row>
    <row r="318">
      <c r="A318" s="8" t="s">
        <v>2586</v>
      </c>
      <c r="B318" s="2"/>
      <c r="C318" s="2" t="s">
        <v>3754</v>
      </c>
      <c r="D318" s="2" t="s">
        <v>3755</v>
      </c>
      <c r="E318" s="2" t="s">
        <v>3756</v>
      </c>
      <c r="F318" s="8" t="s">
        <v>2740</v>
      </c>
      <c r="G318" s="8" t="s">
        <v>2741</v>
      </c>
      <c r="H318" s="48" t="s">
        <v>2937</v>
      </c>
      <c r="I318" s="34" t="s">
        <v>3757</v>
      </c>
      <c r="J318" s="35"/>
      <c r="K318" s="33"/>
      <c r="L318" s="33"/>
      <c r="M318" s="33"/>
      <c r="N318" s="33"/>
      <c r="O318" s="33"/>
      <c r="P318" s="33"/>
      <c r="Q318" s="33"/>
      <c r="R318" s="33"/>
    </row>
    <row r="319">
      <c r="A319" s="8" t="s">
        <v>2586</v>
      </c>
      <c r="B319" s="2"/>
      <c r="C319" s="2" t="s">
        <v>3758</v>
      </c>
      <c r="D319" s="2" t="s">
        <v>3759</v>
      </c>
      <c r="E319" s="2" t="s">
        <v>3760</v>
      </c>
      <c r="F319" s="8" t="s">
        <v>2740</v>
      </c>
      <c r="G319" s="8" t="s">
        <v>2741</v>
      </c>
      <c r="H319" s="31" t="s">
        <v>2742</v>
      </c>
      <c r="I319" s="34" t="s">
        <v>3761</v>
      </c>
      <c r="J319" s="35"/>
      <c r="K319" s="33"/>
      <c r="L319" s="33"/>
      <c r="M319" s="33"/>
      <c r="N319" s="33"/>
      <c r="O319" s="33"/>
      <c r="P319" s="33"/>
      <c r="Q319" s="33"/>
      <c r="R319" s="33"/>
    </row>
    <row r="320">
      <c r="A320" s="8" t="s">
        <v>2586</v>
      </c>
      <c r="B320" s="2"/>
      <c r="C320" s="2" t="s">
        <v>3762</v>
      </c>
      <c r="D320" s="2" t="s">
        <v>3763</v>
      </c>
      <c r="E320" s="2" t="s">
        <v>3764</v>
      </c>
      <c r="F320" s="42" t="s">
        <v>2740</v>
      </c>
      <c r="G320" s="8" t="s">
        <v>2741</v>
      </c>
      <c r="H320" s="8" t="s">
        <v>2765</v>
      </c>
      <c r="I320" s="34" t="s">
        <v>3765</v>
      </c>
      <c r="J320" s="10"/>
      <c r="K320" s="44"/>
      <c r="L320" s="44"/>
      <c r="M320" s="44"/>
      <c r="N320" s="44"/>
      <c r="O320" s="44"/>
      <c r="P320" s="44"/>
      <c r="Q320" s="44"/>
      <c r="R320" s="44"/>
    </row>
    <row r="321">
      <c r="A321" s="8" t="s">
        <v>2586</v>
      </c>
      <c r="B321" s="2"/>
      <c r="C321" s="2" t="s">
        <v>3766</v>
      </c>
      <c r="D321" s="2" t="s">
        <v>3755</v>
      </c>
      <c r="E321" s="2" t="s">
        <v>3767</v>
      </c>
      <c r="F321" s="42" t="s">
        <v>2740</v>
      </c>
      <c r="G321" s="8" t="s">
        <v>2741</v>
      </c>
      <c r="H321" s="31" t="s">
        <v>3768</v>
      </c>
      <c r="I321" s="34" t="s">
        <v>3769</v>
      </c>
      <c r="J321" s="35"/>
      <c r="K321" s="33"/>
      <c r="L321" s="33"/>
      <c r="M321" s="33"/>
      <c r="N321" s="33"/>
      <c r="O321" s="33"/>
      <c r="P321" s="33"/>
      <c r="Q321" s="33"/>
      <c r="R321" s="33"/>
    </row>
    <row r="322">
      <c r="A322" s="8" t="s">
        <v>2586</v>
      </c>
      <c r="B322" s="2"/>
      <c r="C322" s="2" t="s">
        <v>3770</v>
      </c>
      <c r="D322" s="2" t="s">
        <v>3771</v>
      </c>
      <c r="E322" s="2" t="s">
        <v>3772</v>
      </c>
      <c r="F322" s="41" t="s">
        <v>2740</v>
      </c>
      <c r="G322" s="8" t="s">
        <v>2741</v>
      </c>
      <c r="H322" s="45" t="s">
        <v>2824</v>
      </c>
      <c r="I322" s="34" t="s">
        <v>3773</v>
      </c>
      <c r="J322" s="35"/>
      <c r="K322" s="33"/>
      <c r="L322" s="33"/>
      <c r="M322" s="33"/>
      <c r="N322" s="33"/>
      <c r="O322" s="33"/>
      <c r="P322" s="33"/>
      <c r="Q322" s="33"/>
      <c r="R322" s="33"/>
    </row>
    <row r="323">
      <c r="A323" s="8" t="s">
        <v>2586</v>
      </c>
      <c r="B323" s="2"/>
      <c r="C323" s="2" t="s">
        <v>3774</v>
      </c>
      <c r="D323" s="2" t="s">
        <v>2588</v>
      </c>
      <c r="E323" s="2" t="s">
        <v>3775</v>
      </c>
      <c r="F323" s="8" t="s">
        <v>2740</v>
      </c>
      <c r="G323" s="8" t="s">
        <v>2741</v>
      </c>
      <c r="H323" s="41" t="s">
        <v>2603</v>
      </c>
      <c r="I323" s="34" t="s">
        <v>3776</v>
      </c>
      <c r="J323" s="7"/>
      <c r="K323" s="40"/>
      <c r="L323" s="40"/>
      <c r="M323" s="40"/>
      <c r="N323" s="40"/>
      <c r="O323" s="40"/>
      <c r="P323" s="40"/>
      <c r="Q323" s="40"/>
      <c r="R323" s="40"/>
    </row>
    <row r="324">
      <c r="A324" s="8" t="s">
        <v>2586</v>
      </c>
      <c r="B324" s="2"/>
      <c r="C324" s="2" t="s">
        <v>3777</v>
      </c>
      <c r="D324" s="2" t="s">
        <v>3778</v>
      </c>
      <c r="E324" s="2" t="s">
        <v>3779</v>
      </c>
      <c r="F324" s="8" t="s">
        <v>2740</v>
      </c>
      <c r="G324" s="8" t="s">
        <v>2741</v>
      </c>
      <c r="H324" s="41" t="s">
        <v>2686</v>
      </c>
      <c r="I324" s="34" t="s">
        <v>3780</v>
      </c>
      <c r="J324" s="35"/>
      <c r="K324" s="33"/>
      <c r="L324" s="33"/>
      <c r="M324" s="33"/>
      <c r="N324" s="33"/>
      <c r="O324" s="33"/>
      <c r="P324" s="33"/>
      <c r="Q324" s="33"/>
      <c r="R324" s="33"/>
    </row>
    <row r="325">
      <c r="A325" s="8" t="s">
        <v>2586</v>
      </c>
      <c r="B325" s="2"/>
      <c r="C325" s="2" t="s">
        <v>3781</v>
      </c>
      <c r="D325" s="2" t="s">
        <v>3782</v>
      </c>
      <c r="E325" s="2" t="s">
        <v>3783</v>
      </c>
      <c r="F325" s="8" t="s">
        <v>2740</v>
      </c>
      <c r="G325" s="8" t="s">
        <v>2741</v>
      </c>
      <c r="H325" s="31" t="s">
        <v>2603</v>
      </c>
      <c r="I325" s="34" t="s">
        <v>3784</v>
      </c>
      <c r="J325" s="35"/>
      <c r="K325" s="33"/>
      <c r="L325" s="33"/>
      <c r="M325" s="33"/>
      <c r="N325" s="33"/>
      <c r="O325" s="33"/>
      <c r="P325" s="33"/>
      <c r="Q325" s="33"/>
      <c r="R325" s="33"/>
    </row>
    <row r="326">
      <c r="A326" s="8" t="s">
        <v>2586</v>
      </c>
      <c r="B326" s="2"/>
      <c r="C326" s="2" t="s">
        <v>3785</v>
      </c>
      <c r="D326" s="2" t="s">
        <v>3786</v>
      </c>
      <c r="E326" s="2" t="s">
        <v>3787</v>
      </c>
      <c r="F326" s="42" t="s">
        <v>2740</v>
      </c>
      <c r="G326" s="8" t="s">
        <v>2741</v>
      </c>
      <c r="H326" s="41" t="s">
        <v>2760</v>
      </c>
      <c r="I326" s="34" t="s">
        <v>3788</v>
      </c>
      <c r="J326" s="37"/>
      <c r="K326" s="38"/>
      <c r="L326" s="38"/>
      <c r="M326" s="38"/>
      <c r="N326" s="38"/>
      <c r="O326" s="38"/>
      <c r="P326" s="38"/>
      <c r="Q326" s="38"/>
      <c r="R326" s="38"/>
    </row>
    <row r="327">
      <c r="A327" s="8" t="s">
        <v>2586</v>
      </c>
      <c r="B327" s="2"/>
      <c r="C327" s="2" t="s">
        <v>3789</v>
      </c>
      <c r="D327" s="2" t="s">
        <v>3790</v>
      </c>
      <c r="E327" s="2" t="s">
        <v>3791</v>
      </c>
      <c r="F327" s="8" t="s">
        <v>2740</v>
      </c>
      <c r="G327" s="8" t="s">
        <v>2741</v>
      </c>
      <c r="H327" s="42" t="s">
        <v>3792</v>
      </c>
      <c r="I327" s="34" t="s">
        <v>3793</v>
      </c>
      <c r="J327" s="35"/>
      <c r="K327" s="33"/>
      <c r="L327" s="33"/>
      <c r="M327" s="33"/>
      <c r="N327" s="33"/>
      <c r="O327" s="33"/>
      <c r="P327" s="33"/>
      <c r="Q327" s="33"/>
      <c r="R327" s="33"/>
    </row>
    <row r="328">
      <c r="A328" s="8" t="s">
        <v>2586</v>
      </c>
      <c r="B328" s="2"/>
      <c r="C328" s="2" t="s">
        <v>3794</v>
      </c>
      <c r="D328" s="2" t="s">
        <v>3795</v>
      </c>
      <c r="E328" s="2" t="s">
        <v>3796</v>
      </c>
      <c r="F328" s="8" t="s">
        <v>2740</v>
      </c>
      <c r="G328" s="6" t="s">
        <v>2741</v>
      </c>
      <c r="H328" s="8" t="s">
        <v>2765</v>
      </c>
      <c r="I328" s="34" t="s">
        <v>3797</v>
      </c>
      <c r="J328" s="35"/>
      <c r="K328" s="33"/>
      <c r="L328" s="33"/>
      <c r="M328" s="33"/>
      <c r="N328" s="33"/>
      <c r="O328" s="33"/>
      <c r="P328" s="33"/>
      <c r="Q328" s="33"/>
      <c r="R328" s="33"/>
    </row>
    <row r="329">
      <c r="A329" s="8" t="s">
        <v>2586</v>
      </c>
      <c r="B329" s="2"/>
      <c r="C329" s="2" t="s">
        <v>3798</v>
      </c>
      <c r="D329" s="2" t="s">
        <v>3799</v>
      </c>
      <c r="E329" s="2" t="s">
        <v>3800</v>
      </c>
      <c r="F329" s="8" t="s">
        <v>2740</v>
      </c>
      <c r="G329" s="8" t="s">
        <v>2741</v>
      </c>
      <c r="H329" s="41" t="s">
        <v>2760</v>
      </c>
      <c r="I329" s="34" t="s">
        <v>3801</v>
      </c>
      <c r="J329" s="35"/>
      <c r="K329" s="33"/>
      <c r="L329" s="33"/>
      <c r="M329" s="33"/>
      <c r="N329" s="33"/>
      <c r="O329" s="33"/>
      <c r="P329" s="33"/>
      <c r="Q329" s="33"/>
      <c r="R329" s="33"/>
    </row>
    <row r="330">
      <c r="A330" s="8" t="s">
        <v>2586</v>
      </c>
      <c r="B330" s="2"/>
      <c r="C330" s="2" t="s">
        <v>3802</v>
      </c>
      <c r="D330" s="2" t="s">
        <v>3803</v>
      </c>
      <c r="E330" s="2" t="s">
        <v>3804</v>
      </c>
      <c r="F330" s="8" t="s">
        <v>2740</v>
      </c>
      <c r="G330" s="8" t="s">
        <v>2741</v>
      </c>
      <c r="H330" s="43" t="s">
        <v>2760</v>
      </c>
      <c r="I330" s="34" t="s">
        <v>3805</v>
      </c>
      <c r="J330" s="7"/>
      <c r="K330" s="40"/>
      <c r="L330" s="40"/>
      <c r="M330" s="40"/>
      <c r="N330" s="40"/>
      <c r="O330" s="40"/>
      <c r="P330" s="40"/>
      <c r="Q330" s="40"/>
      <c r="R330" s="40"/>
    </row>
    <row r="331">
      <c r="A331" s="8" t="s">
        <v>2586</v>
      </c>
      <c r="B331" s="2"/>
      <c r="C331" s="2" t="s">
        <v>3806</v>
      </c>
      <c r="D331" s="2" t="s">
        <v>3790</v>
      </c>
      <c r="E331" s="2" t="s">
        <v>3807</v>
      </c>
      <c r="F331" s="8" t="s">
        <v>2740</v>
      </c>
      <c r="G331" s="8" t="s">
        <v>2741</v>
      </c>
      <c r="H331" s="31" t="s">
        <v>2603</v>
      </c>
      <c r="I331" s="34" t="s">
        <v>3808</v>
      </c>
      <c r="J331" s="35"/>
      <c r="K331" s="33"/>
      <c r="L331" s="33"/>
      <c r="M331" s="33"/>
      <c r="N331" s="33"/>
      <c r="O331" s="33"/>
      <c r="P331" s="33"/>
      <c r="Q331" s="33"/>
      <c r="R331" s="33"/>
    </row>
    <row r="332">
      <c r="A332" s="8" t="s">
        <v>2586</v>
      </c>
      <c r="B332" s="2"/>
      <c r="C332" s="2" t="s">
        <v>3809</v>
      </c>
      <c r="D332" s="2" t="s">
        <v>3810</v>
      </c>
      <c r="E332" s="2" t="s">
        <v>3811</v>
      </c>
      <c r="F332" s="8" t="s">
        <v>2740</v>
      </c>
      <c r="G332" s="6" t="s">
        <v>2741</v>
      </c>
      <c r="H332" s="31" t="s">
        <v>2603</v>
      </c>
      <c r="I332" s="34" t="s">
        <v>3812</v>
      </c>
      <c r="J332" s="35"/>
      <c r="K332" s="33"/>
      <c r="L332" s="33"/>
      <c r="M332" s="33"/>
      <c r="N332" s="33"/>
      <c r="O332" s="33"/>
      <c r="P332" s="33"/>
      <c r="Q332" s="33"/>
      <c r="R332" s="33"/>
    </row>
    <row r="333">
      <c r="A333" s="6" t="s">
        <v>2861</v>
      </c>
      <c r="B333" s="2"/>
      <c r="C333" s="2" t="s">
        <v>3813</v>
      </c>
      <c r="D333" s="2" t="s">
        <v>3589</v>
      </c>
      <c r="E333" s="2" t="s">
        <v>3814</v>
      </c>
      <c r="F333" s="8" t="s">
        <v>2740</v>
      </c>
      <c r="G333" s="8" t="s">
        <v>2741</v>
      </c>
      <c r="H333" s="31" t="s">
        <v>2742</v>
      </c>
      <c r="I333" s="34" t="s">
        <v>3815</v>
      </c>
      <c r="J333" s="35"/>
      <c r="K333" s="33"/>
      <c r="L333" s="33"/>
      <c r="M333" s="33"/>
      <c r="N333" s="33"/>
      <c r="O333" s="33"/>
      <c r="P333" s="33"/>
      <c r="Q333" s="33"/>
      <c r="R333" s="33"/>
    </row>
    <row r="334">
      <c r="A334" s="8" t="s">
        <v>2633</v>
      </c>
      <c r="B334" s="2"/>
      <c r="C334" s="2" t="s">
        <v>3816</v>
      </c>
      <c r="D334" s="2" t="s">
        <v>3817</v>
      </c>
      <c r="E334" s="2" t="s">
        <v>3818</v>
      </c>
      <c r="F334" s="8" t="s">
        <v>2740</v>
      </c>
      <c r="G334" s="8" t="s">
        <v>2741</v>
      </c>
      <c r="H334" s="42" t="s">
        <v>2686</v>
      </c>
      <c r="I334" s="34" t="s">
        <v>3819</v>
      </c>
      <c r="J334" s="35"/>
      <c r="K334" s="33"/>
      <c r="L334" s="33"/>
      <c r="M334" s="33"/>
      <c r="N334" s="33"/>
      <c r="O334" s="33"/>
      <c r="P334" s="33"/>
      <c r="Q334" s="33"/>
      <c r="R334" s="33"/>
    </row>
    <row r="335">
      <c r="A335" s="8" t="s">
        <v>2586</v>
      </c>
      <c r="B335" s="2"/>
      <c r="C335" s="2" t="s">
        <v>3820</v>
      </c>
      <c r="D335" s="2" t="s">
        <v>1301</v>
      </c>
      <c r="E335" s="2" t="s">
        <v>3821</v>
      </c>
      <c r="F335" s="8" t="s">
        <v>2740</v>
      </c>
      <c r="G335" s="8" t="s">
        <v>2741</v>
      </c>
      <c r="H335" s="43" t="s">
        <v>2742</v>
      </c>
      <c r="I335" s="34" t="s">
        <v>3822</v>
      </c>
      <c r="J335" s="7"/>
      <c r="K335" s="40"/>
      <c r="L335" s="40"/>
      <c r="M335" s="40"/>
      <c r="N335" s="40"/>
      <c r="O335" s="40"/>
      <c r="P335" s="40"/>
      <c r="Q335" s="40"/>
      <c r="R335" s="40"/>
    </row>
    <row r="336">
      <c r="A336" s="8" t="s">
        <v>2586</v>
      </c>
      <c r="B336" s="2"/>
      <c r="C336" s="2" t="s">
        <v>3823</v>
      </c>
      <c r="D336" s="2" t="s">
        <v>3824</v>
      </c>
      <c r="E336" s="2" t="s">
        <v>3825</v>
      </c>
      <c r="F336" s="42" t="s">
        <v>2740</v>
      </c>
      <c r="G336" s="8" t="s">
        <v>2741</v>
      </c>
      <c r="H336" s="45" t="s">
        <v>2765</v>
      </c>
      <c r="I336" s="34" t="s">
        <v>3826</v>
      </c>
      <c r="J336" s="35"/>
      <c r="K336" s="33"/>
      <c r="L336" s="33"/>
      <c r="M336" s="33"/>
      <c r="N336" s="33"/>
      <c r="O336" s="33"/>
      <c r="P336" s="33"/>
      <c r="Q336" s="33"/>
      <c r="R336" s="33"/>
    </row>
    <row r="337">
      <c r="A337" s="8" t="s">
        <v>2586</v>
      </c>
      <c r="B337" s="2"/>
      <c r="C337" s="2" t="s">
        <v>3827</v>
      </c>
      <c r="D337" s="2" t="s">
        <v>3828</v>
      </c>
      <c r="E337" s="2" t="s">
        <v>3829</v>
      </c>
      <c r="F337" s="42" t="s">
        <v>2740</v>
      </c>
      <c r="G337" s="8" t="s">
        <v>2741</v>
      </c>
      <c r="H337" s="41" t="s">
        <v>2760</v>
      </c>
      <c r="I337" s="34" t="s">
        <v>3830</v>
      </c>
      <c r="J337" s="35"/>
      <c r="K337" s="33"/>
      <c r="L337" s="33"/>
      <c r="M337" s="33"/>
      <c r="N337" s="33"/>
      <c r="O337" s="33"/>
      <c r="P337" s="33"/>
      <c r="Q337" s="33"/>
      <c r="R337" s="33"/>
    </row>
    <row r="338">
      <c r="A338" s="8" t="s">
        <v>2633</v>
      </c>
      <c r="B338" s="2"/>
      <c r="C338" s="2" t="s">
        <v>3831</v>
      </c>
      <c r="D338" s="2" t="s">
        <v>3832</v>
      </c>
      <c r="E338" s="2" t="s">
        <v>3833</v>
      </c>
      <c r="F338" s="42" t="s">
        <v>2740</v>
      </c>
      <c r="G338" s="8" t="s">
        <v>2741</v>
      </c>
      <c r="H338" s="31" t="s">
        <v>2742</v>
      </c>
      <c r="I338" s="34" t="s">
        <v>3834</v>
      </c>
      <c r="J338" s="7"/>
      <c r="K338" s="40"/>
      <c r="L338" s="40"/>
      <c r="M338" s="40"/>
      <c r="N338" s="40"/>
      <c r="O338" s="40"/>
      <c r="P338" s="40"/>
      <c r="Q338" s="40"/>
      <c r="R338" s="40"/>
    </row>
    <row r="339">
      <c r="A339" s="8" t="s">
        <v>2586</v>
      </c>
      <c r="B339" s="2"/>
      <c r="C339" s="2" t="s">
        <v>3835</v>
      </c>
      <c r="D339" s="2" t="s">
        <v>2588</v>
      </c>
      <c r="E339" s="2" t="s">
        <v>3836</v>
      </c>
      <c r="F339" s="8" t="s">
        <v>2740</v>
      </c>
      <c r="G339" s="8" t="s">
        <v>2741</v>
      </c>
      <c r="H339" s="31" t="s">
        <v>2742</v>
      </c>
      <c r="I339" s="34" t="s">
        <v>3837</v>
      </c>
      <c r="J339" s="35"/>
      <c r="K339" s="33"/>
      <c r="L339" s="33"/>
      <c r="M339" s="33"/>
      <c r="N339" s="33"/>
      <c r="O339" s="33"/>
      <c r="P339" s="33"/>
      <c r="Q339" s="33"/>
      <c r="R339" s="33"/>
    </row>
    <row r="340">
      <c r="A340" s="8" t="s">
        <v>2633</v>
      </c>
      <c r="B340" s="2"/>
      <c r="C340" s="2" t="s">
        <v>3838</v>
      </c>
      <c r="D340" s="2" t="s">
        <v>2588</v>
      </c>
      <c r="E340" s="2" t="s">
        <v>3839</v>
      </c>
      <c r="F340" s="8" t="s">
        <v>2740</v>
      </c>
      <c r="G340" s="6" t="s">
        <v>2741</v>
      </c>
      <c r="H340" s="41" t="s">
        <v>2760</v>
      </c>
      <c r="I340" s="34" t="s">
        <v>3840</v>
      </c>
      <c r="J340" s="35"/>
      <c r="K340" s="33"/>
      <c r="L340" s="33"/>
      <c r="M340" s="33"/>
      <c r="N340" s="33"/>
      <c r="O340" s="33"/>
      <c r="P340" s="33"/>
      <c r="Q340" s="33"/>
      <c r="R340" s="33"/>
    </row>
    <row r="341">
      <c r="A341" s="8" t="s">
        <v>2586</v>
      </c>
      <c r="B341" s="2"/>
      <c r="C341" s="2" t="s">
        <v>3841</v>
      </c>
      <c r="D341" s="2" t="s">
        <v>3842</v>
      </c>
      <c r="E341" s="2" t="s">
        <v>3843</v>
      </c>
      <c r="F341" s="8" t="s">
        <v>2740</v>
      </c>
      <c r="G341" s="8" t="s">
        <v>2741</v>
      </c>
      <c r="H341" s="41" t="s">
        <v>2686</v>
      </c>
      <c r="I341" s="34" t="s">
        <v>3844</v>
      </c>
      <c r="J341" s="35"/>
      <c r="K341" s="33"/>
      <c r="L341" s="33"/>
      <c r="M341" s="33"/>
      <c r="N341" s="33"/>
      <c r="O341" s="33"/>
      <c r="P341" s="33"/>
      <c r="Q341" s="33"/>
      <c r="R341" s="33"/>
    </row>
    <row r="342">
      <c r="A342" s="8" t="s">
        <v>2633</v>
      </c>
      <c r="B342" s="2"/>
      <c r="C342" s="2" t="s">
        <v>3845</v>
      </c>
      <c r="D342" s="2" t="s">
        <v>2588</v>
      </c>
      <c r="E342" s="2" t="s">
        <v>3846</v>
      </c>
      <c r="F342" s="42" t="s">
        <v>2740</v>
      </c>
      <c r="G342" s="8" t="s">
        <v>2741</v>
      </c>
      <c r="H342" s="31" t="s">
        <v>2802</v>
      </c>
      <c r="I342" s="34" t="s">
        <v>3847</v>
      </c>
      <c r="J342" s="7"/>
      <c r="K342" s="40"/>
      <c r="L342" s="40"/>
      <c r="M342" s="40"/>
      <c r="N342" s="40"/>
      <c r="O342" s="40"/>
      <c r="P342" s="40"/>
      <c r="Q342" s="40"/>
      <c r="R342" s="40"/>
    </row>
    <row r="343">
      <c r="A343" s="8" t="s">
        <v>2586</v>
      </c>
      <c r="B343" s="2"/>
      <c r="C343" s="2" t="s">
        <v>3848</v>
      </c>
      <c r="D343" s="2" t="s">
        <v>3849</v>
      </c>
      <c r="E343" s="2" t="s">
        <v>3850</v>
      </c>
      <c r="F343" s="8" t="s">
        <v>2740</v>
      </c>
      <c r="G343" s="8" t="s">
        <v>2741</v>
      </c>
      <c r="H343" s="41" t="s">
        <v>2802</v>
      </c>
      <c r="I343" s="36" t="s">
        <v>3851</v>
      </c>
      <c r="J343" s="35"/>
      <c r="K343" s="33"/>
      <c r="L343" s="33"/>
      <c r="M343" s="33"/>
      <c r="N343" s="33"/>
      <c r="O343" s="33"/>
      <c r="P343" s="33"/>
      <c r="Q343" s="33"/>
      <c r="R343" s="33"/>
    </row>
    <row r="344">
      <c r="A344" s="8" t="s">
        <v>2586</v>
      </c>
      <c r="B344" s="2"/>
      <c r="C344" s="2" t="s">
        <v>3852</v>
      </c>
      <c r="D344" s="2" t="s">
        <v>3853</v>
      </c>
      <c r="E344" s="2" t="s">
        <v>3854</v>
      </c>
      <c r="F344" s="42" t="s">
        <v>2740</v>
      </c>
      <c r="G344" s="8" t="s">
        <v>2741</v>
      </c>
      <c r="H344" s="41" t="s">
        <v>2760</v>
      </c>
      <c r="I344" s="34" t="s">
        <v>3855</v>
      </c>
      <c r="J344" s="37"/>
      <c r="K344" s="38"/>
      <c r="L344" s="38"/>
      <c r="M344" s="38"/>
      <c r="N344" s="38"/>
      <c r="O344" s="38"/>
      <c r="P344" s="38"/>
      <c r="Q344" s="38"/>
      <c r="R344" s="38"/>
    </row>
    <row r="345">
      <c r="A345" s="8" t="s">
        <v>2586</v>
      </c>
      <c r="B345" s="2"/>
      <c r="C345" s="2" t="s">
        <v>3856</v>
      </c>
      <c r="D345" s="2" t="s">
        <v>3853</v>
      </c>
      <c r="E345" s="2" t="s">
        <v>3857</v>
      </c>
      <c r="F345" s="8" t="s">
        <v>2740</v>
      </c>
      <c r="G345" s="8" t="s">
        <v>2741</v>
      </c>
      <c r="H345" s="41" t="s">
        <v>2760</v>
      </c>
      <c r="I345" s="34" t="s">
        <v>3858</v>
      </c>
      <c r="J345" s="35"/>
      <c r="K345" s="33"/>
      <c r="L345" s="33"/>
      <c r="M345" s="33"/>
      <c r="N345" s="33"/>
      <c r="O345" s="33"/>
      <c r="P345" s="33"/>
      <c r="Q345" s="33"/>
      <c r="R345" s="33"/>
    </row>
    <row r="346">
      <c r="A346" s="8" t="s">
        <v>2586</v>
      </c>
      <c r="B346" s="2"/>
      <c r="C346" s="2" t="s">
        <v>3859</v>
      </c>
      <c r="D346" s="2" t="s">
        <v>3860</v>
      </c>
      <c r="E346" s="2" t="s">
        <v>3861</v>
      </c>
      <c r="F346" s="42" t="s">
        <v>2740</v>
      </c>
      <c r="G346" s="8" t="s">
        <v>2741</v>
      </c>
      <c r="H346" s="41" t="s">
        <v>2760</v>
      </c>
      <c r="I346" s="34" t="s">
        <v>3862</v>
      </c>
      <c r="J346" s="35"/>
      <c r="K346" s="33"/>
      <c r="L346" s="33"/>
      <c r="M346" s="33"/>
      <c r="N346" s="33"/>
      <c r="O346" s="33"/>
      <c r="P346" s="33"/>
      <c r="Q346" s="33"/>
      <c r="R346" s="33"/>
    </row>
    <row r="347">
      <c r="A347" s="8" t="s">
        <v>2586</v>
      </c>
      <c r="B347" s="2"/>
      <c r="C347" s="2" t="s">
        <v>3863</v>
      </c>
      <c r="D347" s="2" t="s">
        <v>3864</v>
      </c>
      <c r="E347" s="2" t="s">
        <v>3865</v>
      </c>
      <c r="F347" s="8" t="s">
        <v>2740</v>
      </c>
      <c r="G347" s="8" t="s">
        <v>2741</v>
      </c>
      <c r="H347" s="45" t="s">
        <v>2765</v>
      </c>
      <c r="I347" s="34" t="s">
        <v>3866</v>
      </c>
      <c r="J347" s="35"/>
      <c r="K347" s="33"/>
      <c r="L347" s="33"/>
      <c r="M347" s="33"/>
      <c r="N347" s="33"/>
      <c r="O347" s="33"/>
      <c r="P347" s="33"/>
      <c r="Q347" s="33"/>
      <c r="R347" s="33"/>
    </row>
    <row r="348">
      <c r="A348" s="8" t="s">
        <v>2586</v>
      </c>
      <c r="B348" s="2"/>
      <c r="C348" s="2" t="s">
        <v>3867</v>
      </c>
      <c r="D348" s="2" t="s">
        <v>1356</v>
      </c>
      <c r="E348" s="2" t="s">
        <v>3868</v>
      </c>
      <c r="F348" s="8" t="s">
        <v>2740</v>
      </c>
      <c r="G348" s="8" t="s">
        <v>2741</v>
      </c>
      <c r="H348" s="31" t="s">
        <v>2742</v>
      </c>
      <c r="I348" s="34" t="s">
        <v>3869</v>
      </c>
      <c r="J348" s="35"/>
      <c r="K348" s="33"/>
      <c r="L348" s="33"/>
      <c r="M348" s="33"/>
      <c r="N348" s="33"/>
      <c r="O348" s="33"/>
      <c r="P348" s="33"/>
      <c r="Q348" s="33"/>
      <c r="R348" s="33"/>
    </row>
    <row r="349">
      <c r="A349" s="8" t="s">
        <v>2586</v>
      </c>
      <c r="B349" s="2"/>
      <c r="C349" s="2" t="s">
        <v>3870</v>
      </c>
      <c r="D349" s="2" t="s">
        <v>2588</v>
      </c>
      <c r="E349" s="2" t="s">
        <v>3871</v>
      </c>
      <c r="F349" s="8" t="s">
        <v>2740</v>
      </c>
      <c r="G349" s="8" t="s">
        <v>2741</v>
      </c>
      <c r="H349" s="41" t="s">
        <v>2760</v>
      </c>
      <c r="I349" s="34" t="s">
        <v>3872</v>
      </c>
      <c r="J349" s="7"/>
      <c r="K349" s="40"/>
      <c r="L349" s="40"/>
      <c r="M349" s="40"/>
      <c r="N349" s="40"/>
      <c r="O349" s="40"/>
      <c r="P349" s="40"/>
      <c r="Q349" s="40"/>
      <c r="R349" s="40"/>
    </row>
    <row r="350">
      <c r="A350" s="8" t="s">
        <v>2586</v>
      </c>
      <c r="B350" s="2"/>
      <c r="C350" s="2" t="s">
        <v>3873</v>
      </c>
      <c r="D350" s="2" t="s">
        <v>3874</v>
      </c>
      <c r="E350" s="2" t="s">
        <v>3875</v>
      </c>
      <c r="F350" s="8" t="s">
        <v>2740</v>
      </c>
      <c r="G350" s="6" t="s">
        <v>2741</v>
      </c>
      <c r="H350" s="41" t="s">
        <v>2760</v>
      </c>
      <c r="I350" s="34" t="s">
        <v>3876</v>
      </c>
      <c r="J350" s="37"/>
      <c r="K350" s="38"/>
      <c r="L350" s="38"/>
      <c r="M350" s="38"/>
      <c r="N350" s="38"/>
      <c r="O350" s="38"/>
      <c r="P350" s="38"/>
      <c r="Q350" s="38"/>
      <c r="R350" s="38"/>
    </row>
    <row r="351">
      <c r="A351" s="8" t="s">
        <v>2586</v>
      </c>
      <c r="B351" s="2"/>
      <c r="C351" s="2" t="s">
        <v>3877</v>
      </c>
      <c r="D351" s="2" t="s">
        <v>3108</v>
      </c>
      <c r="E351" s="2" t="s">
        <v>3878</v>
      </c>
      <c r="F351" s="8" t="s">
        <v>2740</v>
      </c>
      <c r="G351" s="8" t="s">
        <v>2741</v>
      </c>
      <c r="H351" s="43" t="s">
        <v>2760</v>
      </c>
      <c r="I351" s="34" t="s">
        <v>3879</v>
      </c>
      <c r="J351" s="35"/>
      <c r="K351" s="33"/>
      <c r="L351" s="33"/>
      <c r="M351" s="33"/>
      <c r="N351" s="33"/>
      <c r="O351" s="33"/>
      <c r="P351" s="33"/>
      <c r="Q351" s="33"/>
      <c r="R351" s="33"/>
    </row>
    <row r="352">
      <c r="A352" s="8" t="s">
        <v>2586</v>
      </c>
      <c r="B352" s="2"/>
      <c r="C352" s="2" t="s">
        <v>3880</v>
      </c>
      <c r="D352" s="2" t="s">
        <v>3881</v>
      </c>
      <c r="E352" s="2" t="s">
        <v>3882</v>
      </c>
      <c r="F352" s="8" t="s">
        <v>2740</v>
      </c>
      <c r="G352" s="8" t="s">
        <v>2741</v>
      </c>
      <c r="H352" s="31" t="s">
        <v>2742</v>
      </c>
      <c r="I352" s="34" t="s">
        <v>3883</v>
      </c>
      <c r="J352" s="35"/>
      <c r="K352" s="33"/>
      <c r="L352" s="33"/>
      <c r="M352" s="33"/>
      <c r="N352" s="33"/>
      <c r="O352" s="33"/>
      <c r="P352" s="33"/>
      <c r="Q352" s="33"/>
      <c r="R352" s="33"/>
    </row>
    <row r="353">
      <c r="A353" s="8" t="s">
        <v>2586</v>
      </c>
      <c r="B353" s="2"/>
      <c r="C353" s="2" t="s">
        <v>3884</v>
      </c>
      <c r="D353" s="2" t="s">
        <v>3885</v>
      </c>
      <c r="E353" s="2" t="s">
        <v>3886</v>
      </c>
      <c r="F353" s="8" t="s">
        <v>2740</v>
      </c>
      <c r="G353" s="8" t="s">
        <v>2741</v>
      </c>
      <c r="H353" s="31" t="s">
        <v>2742</v>
      </c>
      <c r="I353" s="34" t="s">
        <v>3887</v>
      </c>
      <c r="J353" s="35"/>
      <c r="K353" s="33"/>
      <c r="L353" s="33"/>
      <c r="M353" s="33"/>
      <c r="N353" s="33"/>
      <c r="O353" s="33"/>
      <c r="P353" s="33"/>
      <c r="Q353" s="33"/>
      <c r="R353" s="33"/>
    </row>
    <row r="354">
      <c r="A354" s="8" t="s">
        <v>2586</v>
      </c>
      <c r="B354" s="2"/>
      <c r="C354" s="2" t="s">
        <v>3888</v>
      </c>
      <c r="D354" s="2" t="s">
        <v>2950</v>
      </c>
      <c r="E354" s="2" t="s">
        <v>3889</v>
      </c>
      <c r="F354" s="8" t="s">
        <v>2740</v>
      </c>
      <c r="G354" s="6" t="s">
        <v>2741</v>
      </c>
      <c r="H354" s="43" t="s">
        <v>2760</v>
      </c>
      <c r="I354" s="34" t="s">
        <v>3890</v>
      </c>
      <c r="J354" s="35"/>
      <c r="K354" s="33"/>
      <c r="L354" s="33"/>
      <c r="M354" s="33"/>
      <c r="N354" s="33"/>
      <c r="O354" s="33"/>
      <c r="P354" s="33"/>
      <c r="Q354" s="33"/>
      <c r="R354" s="33"/>
    </row>
    <row r="355">
      <c r="A355" s="8" t="s">
        <v>2586</v>
      </c>
      <c r="B355" s="2"/>
      <c r="C355" s="2" t="s">
        <v>3891</v>
      </c>
      <c r="D355" s="2" t="s">
        <v>3892</v>
      </c>
      <c r="E355" s="2" t="s">
        <v>3893</v>
      </c>
      <c r="F355" s="8" t="s">
        <v>2740</v>
      </c>
      <c r="G355" s="8" t="s">
        <v>2741</v>
      </c>
      <c r="H355" s="31" t="s">
        <v>2952</v>
      </c>
      <c r="I355" s="34" t="s">
        <v>3894</v>
      </c>
      <c r="J355" s="35"/>
      <c r="K355" s="33"/>
      <c r="L355" s="33"/>
      <c r="M355" s="33"/>
      <c r="N355" s="33"/>
      <c r="O355" s="33"/>
      <c r="P355" s="33"/>
      <c r="Q355" s="33"/>
      <c r="R355" s="33"/>
    </row>
    <row r="356">
      <c r="A356" s="8" t="s">
        <v>2586</v>
      </c>
      <c r="B356" s="2"/>
      <c r="C356" s="2" t="s">
        <v>3895</v>
      </c>
      <c r="D356" s="2" t="s">
        <v>3896</v>
      </c>
      <c r="E356" s="2" t="s">
        <v>3897</v>
      </c>
      <c r="F356" s="8" t="s">
        <v>2740</v>
      </c>
      <c r="G356" s="8" t="s">
        <v>2741</v>
      </c>
      <c r="H356" s="41" t="s">
        <v>2686</v>
      </c>
      <c r="I356" s="34" t="s">
        <v>3898</v>
      </c>
      <c r="J356" s="7"/>
      <c r="K356" s="40"/>
      <c r="L356" s="40"/>
      <c r="M356" s="40"/>
      <c r="N356" s="40"/>
      <c r="O356" s="40"/>
      <c r="P356" s="40"/>
      <c r="Q356" s="40"/>
      <c r="R356" s="40"/>
    </row>
    <row r="357">
      <c r="A357" s="8" t="s">
        <v>2586</v>
      </c>
      <c r="B357" s="2"/>
      <c r="C357" s="2" t="s">
        <v>3899</v>
      </c>
      <c r="D357" s="2" t="s">
        <v>3900</v>
      </c>
      <c r="E357" s="2" t="s">
        <v>3901</v>
      </c>
      <c r="F357" s="8" t="s">
        <v>2740</v>
      </c>
      <c r="G357" s="6" t="s">
        <v>2741</v>
      </c>
      <c r="H357" s="48" t="s">
        <v>2824</v>
      </c>
      <c r="I357" s="34" t="s">
        <v>3902</v>
      </c>
      <c r="J357" s="35"/>
      <c r="K357" s="33"/>
      <c r="L357" s="33"/>
      <c r="M357" s="33"/>
      <c r="N357" s="33"/>
      <c r="O357" s="33"/>
      <c r="P357" s="33"/>
      <c r="Q357" s="33"/>
      <c r="R357" s="33"/>
    </row>
    <row r="358">
      <c r="A358" s="8" t="s">
        <v>2586</v>
      </c>
      <c r="B358" s="2"/>
      <c r="C358" s="2" t="s">
        <v>3903</v>
      </c>
      <c r="D358" s="2" t="s">
        <v>3904</v>
      </c>
      <c r="E358" s="2" t="s">
        <v>3905</v>
      </c>
      <c r="F358" s="8" t="s">
        <v>2740</v>
      </c>
      <c r="G358" s="31" t="s">
        <v>2741</v>
      </c>
      <c r="H358" s="31" t="s">
        <v>2742</v>
      </c>
      <c r="I358" s="34" t="s">
        <v>3906</v>
      </c>
      <c r="J358" s="35"/>
      <c r="K358" s="33"/>
      <c r="L358" s="33"/>
      <c r="M358" s="33"/>
      <c r="N358" s="33"/>
      <c r="O358" s="33"/>
      <c r="P358" s="33"/>
      <c r="Q358" s="33"/>
      <c r="R358" s="33"/>
    </row>
    <row r="359">
      <c r="A359" s="8" t="s">
        <v>2586</v>
      </c>
      <c r="B359" s="2"/>
      <c r="C359" s="2" t="s">
        <v>3907</v>
      </c>
      <c r="D359" s="2" t="s">
        <v>3908</v>
      </c>
      <c r="E359" s="2" t="s">
        <v>3909</v>
      </c>
      <c r="F359" s="8" t="s">
        <v>2740</v>
      </c>
      <c r="G359" s="8" t="s">
        <v>2741</v>
      </c>
      <c r="H359" s="42" t="s">
        <v>2686</v>
      </c>
      <c r="I359" s="34" t="s">
        <v>3910</v>
      </c>
      <c r="J359" s="35"/>
      <c r="K359" s="33"/>
      <c r="L359" s="33"/>
      <c r="M359" s="33"/>
      <c r="N359" s="33"/>
      <c r="O359" s="33"/>
      <c r="P359" s="33"/>
      <c r="Q359" s="33"/>
      <c r="R359" s="33"/>
    </row>
    <row r="360">
      <c r="A360" s="8" t="s">
        <v>2586</v>
      </c>
      <c r="B360" s="2"/>
      <c r="C360" s="2" t="s">
        <v>3911</v>
      </c>
      <c r="D360" s="2" t="s">
        <v>3912</v>
      </c>
      <c r="E360" s="2" t="s">
        <v>3913</v>
      </c>
      <c r="F360" s="8" t="s">
        <v>2740</v>
      </c>
      <c r="G360" s="8" t="s">
        <v>2741</v>
      </c>
      <c r="H360" s="31" t="s">
        <v>2778</v>
      </c>
      <c r="I360" s="34" t="s">
        <v>3914</v>
      </c>
      <c r="J360" s="7"/>
      <c r="K360" s="40"/>
      <c r="L360" s="40"/>
      <c r="M360" s="40"/>
      <c r="N360" s="40"/>
      <c r="O360" s="40"/>
      <c r="P360" s="40"/>
      <c r="Q360" s="40"/>
      <c r="R360" s="40"/>
    </row>
    <row r="361">
      <c r="A361" s="8" t="s">
        <v>2586</v>
      </c>
      <c r="B361" s="2"/>
      <c r="C361" s="2" t="s">
        <v>3915</v>
      </c>
      <c r="D361" s="2" t="s">
        <v>3480</v>
      </c>
      <c r="E361" s="2" t="s">
        <v>3916</v>
      </c>
      <c r="F361" s="42" t="s">
        <v>2740</v>
      </c>
      <c r="G361" s="8" t="s">
        <v>2741</v>
      </c>
      <c r="H361" s="43" t="s">
        <v>2686</v>
      </c>
      <c r="I361" s="34" t="s">
        <v>3917</v>
      </c>
      <c r="J361" s="7"/>
      <c r="K361" s="40"/>
      <c r="L361" s="40"/>
      <c r="M361" s="40"/>
      <c r="N361" s="40"/>
      <c r="O361" s="40"/>
      <c r="P361" s="40"/>
      <c r="Q361" s="40"/>
      <c r="R361" s="40"/>
    </row>
    <row r="362">
      <c r="A362" s="8" t="s">
        <v>2586</v>
      </c>
      <c r="B362" s="2"/>
      <c r="C362" s="2" t="s">
        <v>3918</v>
      </c>
      <c r="D362" s="2" t="s">
        <v>2588</v>
      </c>
      <c r="E362" s="2" t="s">
        <v>3919</v>
      </c>
      <c r="F362" s="8" t="s">
        <v>2740</v>
      </c>
      <c r="G362" s="8" t="s">
        <v>2741</v>
      </c>
      <c r="H362" s="45" t="s">
        <v>3768</v>
      </c>
      <c r="I362" s="34" t="s">
        <v>3920</v>
      </c>
      <c r="J362" s="7"/>
      <c r="K362" s="40"/>
      <c r="L362" s="40"/>
      <c r="M362" s="40"/>
      <c r="N362" s="40"/>
      <c r="O362" s="40"/>
      <c r="P362" s="40"/>
      <c r="Q362" s="40"/>
      <c r="R362" s="40"/>
    </row>
    <row r="363">
      <c r="A363" s="8" t="s">
        <v>2586</v>
      </c>
      <c r="B363" s="2"/>
      <c r="C363" s="2" t="s">
        <v>3921</v>
      </c>
      <c r="D363" s="2" t="s">
        <v>2588</v>
      </c>
      <c r="E363" s="2" t="s">
        <v>3922</v>
      </c>
      <c r="F363" s="8" t="s">
        <v>2740</v>
      </c>
      <c r="G363" s="8" t="s">
        <v>2741</v>
      </c>
      <c r="H363" s="41" t="s">
        <v>2760</v>
      </c>
      <c r="I363" s="34" t="s">
        <v>3923</v>
      </c>
      <c r="J363" s="37"/>
      <c r="K363" s="38"/>
      <c r="L363" s="38"/>
      <c r="M363" s="38"/>
      <c r="N363" s="38"/>
      <c r="O363" s="38"/>
      <c r="P363" s="38"/>
      <c r="Q363" s="38"/>
      <c r="R363" s="38"/>
    </row>
    <row r="364">
      <c r="A364" s="8" t="s">
        <v>2586</v>
      </c>
      <c r="B364" s="2"/>
      <c r="C364" s="2" t="s">
        <v>3924</v>
      </c>
      <c r="D364" s="2" t="s">
        <v>3925</v>
      </c>
      <c r="E364" s="2" t="s">
        <v>3926</v>
      </c>
      <c r="F364" s="8" t="s">
        <v>2740</v>
      </c>
      <c r="G364" s="8" t="s">
        <v>2741</v>
      </c>
      <c r="H364" s="43" t="s">
        <v>2760</v>
      </c>
      <c r="I364" s="34" t="s">
        <v>3927</v>
      </c>
      <c r="J364" s="35"/>
      <c r="K364" s="33"/>
      <c r="L364" s="33"/>
      <c r="M364" s="33"/>
      <c r="N364" s="33"/>
      <c r="O364" s="33"/>
      <c r="P364" s="33"/>
      <c r="Q364" s="33"/>
      <c r="R364" s="33"/>
    </row>
    <row r="365">
      <c r="A365" s="8" t="s">
        <v>2586</v>
      </c>
      <c r="B365" s="2"/>
      <c r="C365" s="2" t="s">
        <v>3928</v>
      </c>
      <c r="D365" s="2" t="s">
        <v>2588</v>
      </c>
      <c r="E365" s="2" t="s">
        <v>3929</v>
      </c>
      <c r="F365" s="42" t="s">
        <v>2740</v>
      </c>
      <c r="G365" s="8" t="s">
        <v>2741</v>
      </c>
      <c r="H365" s="51" t="s">
        <v>2753</v>
      </c>
      <c r="I365" s="34" t="s">
        <v>3930</v>
      </c>
      <c r="J365" s="35"/>
      <c r="K365" s="33"/>
      <c r="L365" s="33"/>
      <c r="M365" s="33"/>
      <c r="N365" s="33"/>
      <c r="O365" s="33"/>
      <c r="P365" s="33"/>
      <c r="Q365" s="33"/>
      <c r="R365" s="33"/>
    </row>
    <row r="366">
      <c r="A366" s="8" t="s">
        <v>2586</v>
      </c>
      <c r="B366" s="2"/>
      <c r="C366" s="2" t="s">
        <v>3931</v>
      </c>
      <c r="D366" s="2" t="s">
        <v>2588</v>
      </c>
      <c r="E366" s="2" t="s">
        <v>3932</v>
      </c>
      <c r="F366" s="8" t="s">
        <v>2740</v>
      </c>
      <c r="G366" s="8" t="s">
        <v>2741</v>
      </c>
      <c r="H366" s="41" t="s">
        <v>3933</v>
      </c>
      <c r="I366" s="34" t="s">
        <v>3934</v>
      </c>
      <c r="J366" s="35"/>
      <c r="K366" s="33"/>
      <c r="L366" s="33"/>
      <c r="M366" s="33"/>
      <c r="N366" s="33"/>
      <c r="O366" s="33"/>
      <c r="P366" s="33"/>
      <c r="Q366" s="33"/>
      <c r="R366" s="33"/>
    </row>
    <row r="367">
      <c r="A367" s="8" t="s">
        <v>2586</v>
      </c>
      <c r="B367" s="2"/>
      <c r="C367" s="2" t="s">
        <v>3935</v>
      </c>
      <c r="D367" s="2" t="s">
        <v>3448</v>
      </c>
      <c r="E367" s="2" t="s">
        <v>3936</v>
      </c>
      <c r="F367" s="8" t="s">
        <v>2740</v>
      </c>
      <c r="G367" s="8" t="s">
        <v>2741</v>
      </c>
      <c r="H367" s="41" t="s">
        <v>2760</v>
      </c>
      <c r="I367" s="34" t="s">
        <v>3937</v>
      </c>
      <c r="J367" s="35"/>
      <c r="K367" s="33"/>
      <c r="L367" s="33"/>
      <c r="M367" s="33"/>
      <c r="N367" s="33"/>
      <c r="O367" s="33"/>
      <c r="P367" s="33"/>
      <c r="Q367" s="33"/>
      <c r="R367" s="33"/>
    </row>
    <row r="368">
      <c r="A368" s="8" t="s">
        <v>2586</v>
      </c>
      <c r="B368" s="2"/>
      <c r="C368" s="2" t="s">
        <v>3938</v>
      </c>
      <c r="D368" s="2" t="s">
        <v>3939</v>
      </c>
      <c r="E368" s="2" t="s">
        <v>3940</v>
      </c>
      <c r="F368" s="8" t="s">
        <v>2740</v>
      </c>
      <c r="G368" s="8" t="s">
        <v>2741</v>
      </c>
      <c r="H368" s="42" t="s">
        <v>2952</v>
      </c>
      <c r="I368" s="34" t="s">
        <v>3941</v>
      </c>
      <c r="J368" s="35"/>
      <c r="K368" s="33"/>
      <c r="L368" s="33"/>
      <c r="M368" s="33"/>
      <c r="N368" s="33"/>
      <c r="O368" s="33"/>
      <c r="P368" s="33"/>
      <c r="Q368" s="33"/>
      <c r="R368" s="33"/>
    </row>
    <row r="369">
      <c r="A369" s="8" t="s">
        <v>2586</v>
      </c>
      <c r="B369" s="2"/>
      <c r="C369" s="2" t="s">
        <v>3942</v>
      </c>
      <c r="D369" s="2" t="s">
        <v>2588</v>
      </c>
      <c r="E369" s="2" t="s">
        <v>3943</v>
      </c>
      <c r="F369" s="42" t="s">
        <v>2740</v>
      </c>
      <c r="G369" s="8" t="s">
        <v>2741</v>
      </c>
      <c r="H369" s="48" t="s">
        <v>2937</v>
      </c>
      <c r="I369" s="34" t="s">
        <v>3944</v>
      </c>
      <c r="J369" s="35"/>
      <c r="K369" s="33"/>
      <c r="L369" s="33"/>
      <c r="M369" s="33"/>
      <c r="N369" s="33"/>
      <c r="O369" s="33"/>
      <c r="P369" s="33"/>
      <c r="Q369" s="33"/>
      <c r="R369" s="33"/>
    </row>
    <row r="370">
      <c r="A370" s="7" t="s">
        <v>2586</v>
      </c>
      <c r="B370" s="9"/>
      <c r="C370" s="9" t="s">
        <v>3945</v>
      </c>
      <c r="D370" s="9" t="s">
        <v>3945</v>
      </c>
      <c r="E370" s="9" t="s">
        <v>3946</v>
      </c>
      <c r="F370" s="42" t="s">
        <v>2740</v>
      </c>
      <c r="G370" s="8" t="s">
        <v>2741</v>
      </c>
      <c r="H370" s="31" t="s">
        <v>2742</v>
      </c>
      <c r="I370" s="16" t="s">
        <v>3947</v>
      </c>
      <c r="J370" s="35"/>
      <c r="K370" s="33"/>
      <c r="L370" s="33"/>
      <c r="M370" s="33"/>
      <c r="N370" s="33"/>
      <c r="O370" s="33"/>
      <c r="P370" s="33"/>
      <c r="Q370" s="33"/>
      <c r="R370" s="33"/>
    </row>
    <row r="371">
      <c r="A371" s="8" t="s">
        <v>2586</v>
      </c>
      <c r="B371" s="2"/>
      <c r="C371" s="2" t="s">
        <v>3948</v>
      </c>
      <c r="D371" s="2" t="s">
        <v>3949</v>
      </c>
      <c r="E371" s="2" t="s">
        <v>3950</v>
      </c>
      <c r="F371" s="6" t="s">
        <v>2740</v>
      </c>
      <c r="G371" s="8" t="s">
        <v>2741</v>
      </c>
      <c r="H371" s="8" t="s">
        <v>2765</v>
      </c>
      <c r="I371" s="34" t="s">
        <v>3951</v>
      </c>
      <c r="J371" s="35"/>
      <c r="K371" s="33"/>
      <c r="L371" s="33"/>
      <c r="M371" s="33"/>
      <c r="N371" s="33"/>
      <c r="O371" s="33"/>
      <c r="P371" s="33"/>
      <c r="Q371" s="33"/>
      <c r="R371" s="33"/>
    </row>
    <row r="372">
      <c r="A372" s="8" t="s">
        <v>2586</v>
      </c>
      <c r="B372" s="2"/>
      <c r="C372" s="2" t="s">
        <v>3952</v>
      </c>
      <c r="D372" s="17" t="s">
        <v>3953</v>
      </c>
      <c r="E372" s="2" t="s">
        <v>3954</v>
      </c>
      <c r="F372" s="8" t="s">
        <v>2740</v>
      </c>
      <c r="G372" s="8" t="s">
        <v>2741</v>
      </c>
      <c r="H372" s="41" t="s">
        <v>2760</v>
      </c>
      <c r="I372" s="34" t="s">
        <v>3955</v>
      </c>
      <c r="J372" s="35"/>
      <c r="K372" s="33"/>
      <c r="L372" s="33"/>
      <c r="M372" s="33"/>
      <c r="N372" s="33"/>
      <c r="O372" s="33"/>
      <c r="P372" s="33"/>
      <c r="Q372" s="33"/>
      <c r="R372" s="33"/>
    </row>
    <row r="373">
      <c r="A373" s="8" t="s">
        <v>2586</v>
      </c>
      <c r="B373" s="2"/>
      <c r="C373" s="2" t="s">
        <v>3956</v>
      </c>
      <c r="D373" s="17" t="s">
        <v>3956</v>
      </c>
      <c r="E373" s="2" t="s">
        <v>3957</v>
      </c>
      <c r="F373" s="41" t="s">
        <v>2740</v>
      </c>
      <c r="G373" s="6" t="s">
        <v>2741</v>
      </c>
      <c r="H373" s="41" t="s">
        <v>2760</v>
      </c>
      <c r="I373" s="34" t="s">
        <v>3958</v>
      </c>
      <c r="J373" s="35"/>
      <c r="K373" s="33"/>
      <c r="L373" s="33"/>
      <c r="M373" s="33"/>
      <c r="N373" s="33"/>
      <c r="O373" s="33"/>
      <c r="P373" s="33"/>
      <c r="Q373" s="33"/>
      <c r="R373" s="33"/>
    </row>
    <row r="374">
      <c r="A374" s="8" t="s">
        <v>2586</v>
      </c>
      <c r="B374" s="2"/>
      <c r="C374" s="2" t="s">
        <v>3959</v>
      </c>
      <c r="D374" s="2" t="s">
        <v>3248</v>
      </c>
      <c r="E374" s="2" t="s">
        <v>3960</v>
      </c>
      <c r="F374" s="42" t="s">
        <v>2740</v>
      </c>
      <c r="G374" s="8" t="s">
        <v>2741</v>
      </c>
      <c r="H374" s="31" t="s">
        <v>3961</v>
      </c>
      <c r="I374" s="34" t="s">
        <v>3962</v>
      </c>
      <c r="J374" s="35"/>
      <c r="K374" s="33"/>
      <c r="L374" s="33"/>
      <c r="M374" s="33"/>
      <c r="N374" s="33"/>
      <c r="O374" s="33"/>
      <c r="P374" s="33"/>
      <c r="Q374" s="33"/>
      <c r="R374" s="33"/>
    </row>
    <row r="375">
      <c r="A375" s="6" t="s">
        <v>2861</v>
      </c>
      <c r="B375" s="2"/>
      <c r="C375" s="2" t="s">
        <v>3963</v>
      </c>
      <c r="D375" s="2" t="s">
        <v>3964</v>
      </c>
      <c r="E375" s="2" t="s">
        <v>3965</v>
      </c>
      <c r="F375" s="8" t="s">
        <v>2740</v>
      </c>
      <c r="G375" s="8" t="s">
        <v>2741</v>
      </c>
      <c r="H375" s="31" t="s">
        <v>2742</v>
      </c>
      <c r="I375" s="34" t="s">
        <v>3966</v>
      </c>
      <c r="J375" s="35"/>
      <c r="K375" s="33"/>
      <c r="L375" s="33"/>
      <c r="M375" s="33"/>
      <c r="N375" s="33"/>
      <c r="O375" s="33"/>
      <c r="P375" s="33"/>
      <c r="Q375" s="33"/>
      <c r="R375" s="33"/>
    </row>
    <row r="376">
      <c r="A376" s="8" t="s">
        <v>2586</v>
      </c>
      <c r="B376" s="2"/>
      <c r="C376" s="2" t="s">
        <v>3967</v>
      </c>
      <c r="D376" s="2" t="s">
        <v>3968</v>
      </c>
      <c r="E376" s="2" t="s">
        <v>3969</v>
      </c>
      <c r="F376" s="42" t="s">
        <v>2740</v>
      </c>
      <c r="G376" s="8" t="s">
        <v>2741</v>
      </c>
      <c r="H376" s="42" t="s">
        <v>3110</v>
      </c>
      <c r="I376" s="34" t="s">
        <v>3970</v>
      </c>
      <c r="J376" s="35"/>
      <c r="K376" s="33"/>
      <c r="L376" s="33"/>
      <c r="M376" s="33"/>
      <c r="N376" s="33"/>
      <c r="O376" s="33"/>
      <c r="P376" s="33"/>
      <c r="Q376" s="33"/>
      <c r="R376" s="33"/>
    </row>
    <row r="377">
      <c r="A377" s="8" t="s">
        <v>2586</v>
      </c>
      <c r="B377" s="2"/>
      <c r="C377" s="2" t="s">
        <v>3971</v>
      </c>
      <c r="D377" s="2" t="s">
        <v>2588</v>
      </c>
      <c r="E377" s="2" t="s">
        <v>3972</v>
      </c>
      <c r="F377" s="42" t="s">
        <v>2740</v>
      </c>
      <c r="G377" s="8" t="s">
        <v>2741</v>
      </c>
      <c r="H377" s="43" t="s">
        <v>2686</v>
      </c>
      <c r="I377" s="34" t="s">
        <v>3973</v>
      </c>
      <c r="J377" s="7"/>
      <c r="K377" s="40"/>
      <c r="L377" s="40"/>
      <c r="M377" s="40"/>
      <c r="N377" s="40"/>
      <c r="O377" s="40"/>
      <c r="P377" s="40"/>
      <c r="Q377" s="40"/>
      <c r="R377" s="40"/>
    </row>
    <row r="378">
      <c r="A378" s="8" t="s">
        <v>2586</v>
      </c>
      <c r="B378" s="2"/>
      <c r="C378" s="2" t="s">
        <v>3974</v>
      </c>
      <c r="D378" s="2" t="s">
        <v>3975</v>
      </c>
      <c r="E378" s="2" t="s">
        <v>3976</v>
      </c>
      <c r="F378" s="8" t="s">
        <v>2740</v>
      </c>
      <c r="G378" s="8" t="s">
        <v>2741</v>
      </c>
      <c r="H378" s="31" t="s">
        <v>2742</v>
      </c>
      <c r="I378" s="34" t="s">
        <v>3977</v>
      </c>
      <c r="J378" s="37"/>
      <c r="K378" s="38"/>
      <c r="L378" s="38"/>
      <c r="M378" s="38"/>
      <c r="N378" s="38"/>
      <c r="O378" s="38"/>
      <c r="P378" s="38"/>
      <c r="Q378" s="38"/>
      <c r="R378" s="38"/>
    </row>
    <row r="379">
      <c r="A379" s="8" t="s">
        <v>2586</v>
      </c>
      <c r="B379" s="2"/>
      <c r="C379" s="2" t="s">
        <v>3978</v>
      </c>
      <c r="D379" s="2" t="s">
        <v>1404</v>
      </c>
      <c r="E379" s="2" t="s">
        <v>3979</v>
      </c>
      <c r="F379" s="8" t="s">
        <v>2740</v>
      </c>
      <c r="G379" s="8" t="s">
        <v>2741</v>
      </c>
      <c r="H379" s="42" t="s">
        <v>2686</v>
      </c>
      <c r="I379" s="34" t="s">
        <v>3980</v>
      </c>
      <c r="J379" s="7"/>
      <c r="K379" s="40"/>
      <c r="L379" s="40"/>
      <c r="M379" s="40"/>
      <c r="N379" s="40"/>
      <c r="O379" s="40"/>
      <c r="P379" s="40"/>
      <c r="Q379" s="40"/>
      <c r="R379" s="40"/>
    </row>
    <row r="380">
      <c r="A380" s="8" t="s">
        <v>2633</v>
      </c>
      <c r="B380" s="2"/>
      <c r="C380" s="2" t="s">
        <v>3981</v>
      </c>
      <c r="D380" s="2" t="s">
        <v>2588</v>
      </c>
      <c r="E380" s="2" t="s">
        <v>3982</v>
      </c>
      <c r="F380" s="8" t="s">
        <v>2740</v>
      </c>
      <c r="G380" s="8" t="s">
        <v>2741</v>
      </c>
      <c r="H380" s="41" t="s">
        <v>2760</v>
      </c>
      <c r="I380" s="34" t="s">
        <v>3983</v>
      </c>
      <c r="J380" s="35"/>
      <c r="K380" s="33"/>
      <c r="L380" s="33"/>
      <c r="M380" s="33"/>
      <c r="N380" s="33"/>
      <c r="O380" s="33"/>
      <c r="P380" s="33"/>
      <c r="Q380" s="33"/>
      <c r="R380" s="33"/>
    </row>
    <row r="381">
      <c r="A381" s="8" t="s">
        <v>2586</v>
      </c>
      <c r="B381" s="2"/>
      <c r="C381" s="2" t="s">
        <v>3984</v>
      </c>
      <c r="D381" s="2" t="s">
        <v>2588</v>
      </c>
      <c r="E381" s="2" t="s">
        <v>3985</v>
      </c>
      <c r="F381" s="8" t="s">
        <v>2740</v>
      </c>
      <c r="G381" s="31" t="s">
        <v>2741</v>
      </c>
      <c r="H381" s="8" t="s">
        <v>2765</v>
      </c>
      <c r="I381" s="34" t="s">
        <v>3986</v>
      </c>
      <c r="J381" s="35"/>
      <c r="K381" s="33"/>
      <c r="L381" s="33"/>
      <c r="M381" s="33"/>
      <c r="N381" s="33"/>
      <c r="O381" s="33"/>
      <c r="P381" s="33"/>
      <c r="Q381" s="33"/>
      <c r="R381" s="33"/>
    </row>
    <row r="382">
      <c r="A382" s="8" t="s">
        <v>2586</v>
      </c>
      <c r="B382" s="2"/>
      <c r="C382" s="2" t="s">
        <v>3987</v>
      </c>
      <c r="D382" s="2" t="s">
        <v>2588</v>
      </c>
      <c r="E382" s="2" t="s">
        <v>3988</v>
      </c>
      <c r="F382" s="8" t="s">
        <v>2740</v>
      </c>
      <c r="G382" s="31" t="s">
        <v>2741</v>
      </c>
      <c r="H382" s="48" t="s">
        <v>2937</v>
      </c>
      <c r="I382" s="34" t="s">
        <v>3989</v>
      </c>
      <c r="J382" s="7"/>
      <c r="K382" s="40"/>
      <c r="L382" s="40"/>
      <c r="M382" s="40"/>
      <c r="N382" s="40"/>
      <c r="O382" s="40"/>
      <c r="P382" s="40"/>
      <c r="Q382" s="40"/>
      <c r="R382" s="40"/>
    </row>
    <row r="383">
      <c r="A383" s="8" t="s">
        <v>2586</v>
      </c>
      <c r="B383" s="2"/>
      <c r="C383" s="2" t="s">
        <v>3990</v>
      </c>
      <c r="D383" s="2" t="s">
        <v>3991</v>
      </c>
      <c r="E383" s="2" t="s">
        <v>3992</v>
      </c>
      <c r="F383" s="8" t="s">
        <v>2740</v>
      </c>
      <c r="G383" s="31" t="s">
        <v>2741</v>
      </c>
      <c r="H383" s="41" t="s">
        <v>2686</v>
      </c>
      <c r="I383" s="34" t="s">
        <v>3993</v>
      </c>
      <c r="J383" s="35"/>
      <c r="K383" s="33"/>
      <c r="L383" s="33"/>
      <c r="M383" s="33"/>
      <c r="N383" s="33"/>
      <c r="O383" s="33"/>
      <c r="P383" s="33"/>
      <c r="Q383" s="33"/>
      <c r="R383" s="33"/>
    </row>
    <row r="384">
      <c r="A384" s="8" t="s">
        <v>2586</v>
      </c>
      <c r="B384" s="2"/>
      <c r="C384" s="2" t="s">
        <v>3994</v>
      </c>
      <c r="D384" s="2" t="s">
        <v>2588</v>
      </c>
      <c r="E384" s="2" t="s">
        <v>3995</v>
      </c>
      <c r="F384" s="8" t="s">
        <v>2740</v>
      </c>
      <c r="G384" s="8" t="s">
        <v>2741</v>
      </c>
      <c r="H384" s="41" t="s">
        <v>2760</v>
      </c>
      <c r="I384" s="34" t="s">
        <v>3996</v>
      </c>
      <c r="J384" s="35"/>
      <c r="K384" s="33"/>
      <c r="L384" s="33"/>
      <c r="M384" s="33"/>
      <c r="N384" s="33"/>
      <c r="O384" s="33"/>
      <c r="P384" s="33"/>
      <c r="Q384" s="33"/>
      <c r="R384" s="33"/>
    </row>
    <row r="385">
      <c r="A385" s="8" t="s">
        <v>2586</v>
      </c>
      <c r="B385" s="2"/>
      <c r="C385" s="2" t="s">
        <v>3997</v>
      </c>
      <c r="D385" s="2" t="s">
        <v>3998</v>
      </c>
      <c r="E385" s="2" t="s">
        <v>3999</v>
      </c>
      <c r="F385" s="8" t="s">
        <v>2740</v>
      </c>
      <c r="G385" s="8" t="s">
        <v>2741</v>
      </c>
      <c r="H385" s="41" t="s">
        <v>2686</v>
      </c>
      <c r="I385" s="34" t="s">
        <v>4000</v>
      </c>
      <c r="J385" s="35"/>
      <c r="K385" s="33"/>
      <c r="L385" s="33"/>
      <c r="M385" s="33"/>
      <c r="N385" s="33"/>
      <c r="O385" s="33"/>
      <c r="P385" s="33"/>
      <c r="Q385" s="33"/>
      <c r="R385" s="33"/>
    </row>
    <row r="386">
      <c r="A386" s="8" t="s">
        <v>2586</v>
      </c>
      <c r="B386" s="2"/>
      <c r="C386" s="2" t="s">
        <v>4001</v>
      </c>
      <c r="D386" s="2" t="s">
        <v>4002</v>
      </c>
      <c r="E386" s="2" t="s">
        <v>4003</v>
      </c>
      <c r="F386" s="41" t="s">
        <v>2740</v>
      </c>
      <c r="G386" s="8" t="s">
        <v>2741</v>
      </c>
      <c r="H386" s="41" t="s">
        <v>3095</v>
      </c>
      <c r="I386" s="34" t="s">
        <v>4004</v>
      </c>
      <c r="J386" s="35"/>
      <c r="K386" s="33"/>
      <c r="L386" s="33"/>
      <c r="M386" s="33"/>
      <c r="N386" s="33"/>
      <c r="O386" s="33"/>
      <c r="P386" s="33"/>
      <c r="Q386" s="33"/>
      <c r="R386" s="33"/>
    </row>
    <row r="387">
      <c r="A387" s="8" t="s">
        <v>2586</v>
      </c>
      <c r="B387" s="2"/>
      <c r="C387" s="2" t="s">
        <v>4005</v>
      </c>
      <c r="D387" s="2" t="s">
        <v>4006</v>
      </c>
      <c r="E387" s="2" t="s">
        <v>4007</v>
      </c>
      <c r="F387" s="8" t="s">
        <v>2740</v>
      </c>
      <c r="G387" s="8" t="s">
        <v>2741</v>
      </c>
      <c r="H387" s="42" t="s">
        <v>2686</v>
      </c>
      <c r="I387" s="34" t="s">
        <v>4008</v>
      </c>
      <c r="J387" s="35"/>
      <c r="K387" s="33"/>
      <c r="L387" s="33"/>
      <c r="M387" s="33"/>
      <c r="N387" s="33"/>
      <c r="O387" s="33"/>
      <c r="P387" s="33"/>
      <c r="Q387" s="33"/>
      <c r="R387" s="33"/>
    </row>
    <row r="388">
      <c r="A388" s="8" t="s">
        <v>2586</v>
      </c>
      <c r="B388" s="2"/>
      <c r="C388" s="2" t="s">
        <v>4009</v>
      </c>
      <c r="D388" s="2" t="s">
        <v>4010</v>
      </c>
      <c r="E388" s="2" t="s">
        <v>4011</v>
      </c>
      <c r="F388" s="42" t="s">
        <v>2740</v>
      </c>
      <c r="G388" s="8" t="s">
        <v>2741</v>
      </c>
      <c r="H388" s="41" t="s">
        <v>2802</v>
      </c>
      <c r="I388" s="2" t="s">
        <v>4012</v>
      </c>
      <c r="J388" s="19"/>
      <c r="K388" s="39"/>
      <c r="L388" s="39"/>
      <c r="M388" s="39"/>
      <c r="N388" s="39"/>
      <c r="O388" s="39"/>
      <c r="P388" s="39"/>
      <c r="Q388" s="39"/>
      <c r="R388" s="39"/>
    </row>
    <row r="389">
      <c r="A389" s="8" t="s">
        <v>2586</v>
      </c>
      <c r="B389" s="2"/>
      <c r="C389" s="2" t="s">
        <v>4013</v>
      </c>
      <c r="D389" s="2" t="s">
        <v>4014</v>
      </c>
      <c r="E389" s="2" t="s">
        <v>4015</v>
      </c>
      <c r="F389" s="8" t="s">
        <v>2740</v>
      </c>
      <c r="G389" s="8" t="s">
        <v>2741</v>
      </c>
      <c r="H389" s="41" t="s">
        <v>2760</v>
      </c>
      <c r="I389" s="34" t="s">
        <v>4016</v>
      </c>
      <c r="J389" s="35"/>
      <c r="K389" s="33"/>
      <c r="L389" s="33"/>
      <c r="M389" s="33"/>
      <c r="N389" s="33"/>
      <c r="O389" s="33"/>
      <c r="P389" s="33"/>
      <c r="Q389" s="33"/>
      <c r="R389" s="33"/>
    </row>
    <row r="390">
      <c r="A390" s="8" t="s">
        <v>2586</v>
      </c>
      <c r="B390" s="15"/>
      <c r="C390" s="15" t="s">
        <v>4017</v>
      </c>
      <c r="D390" s="9" t="s">
        <v>4018</v>
      </c>
      <c r="E390" s="9" t="s">
        <v>4019</v>
      </c>
      <c r="F390" s="8" t="s">
        <v>2740</v>
      </c>
      <c r="G390" s="8" t="s">
        <v>2741</v>
      </c>
      <c r="H390" s="43" t="s">
        <v>2742</v>
      </c>
      <c r="I390" s="16" t="s">
        <v>4020</v>
      </c>
      <c r="J390" s="35"/>
      <c r="K390" s="33"/>
      <c r="L390" s="33"/>
      <c r="M390" s="33"/>
      <c r="N390" s="33"/>
      <c r="O390" s="33"/>
      <c r="P390" s="33"/>
      <c r="Q390" s="33"/>
      <c r="R390" s="33"/>
    </row>
    <row r="391">
      <c r="A391" s="8" t="s">
        <v>2586</v>
      </c>
      <c r="B391" s="2"/>
      <c r="C391" s="2" t="s">
        <v>4021</v>
      </c>
      <c r="D391" s="2" t="s">
        <v>4022</v>
      </c>
      <c r="E391" s="2" t="s">
        <v>4023</v>
      </c>
      <c r="F391" s="42" t="s">
        <v>2740</v>
      </c>
      <c r="G391" s="8" t="s">
        <v>2741</v>
      </c>
      <c r="H391" s="45" t="s">
        <v>2765</v>
      </c>
      <c r="I391" s="34" t="s">
        <v>4024</v>
      </c>
      <c r="J391" s="35"/>
      <c r="K391" s="33"/>
      <c r="L391" s="33"/>
      <c r="M391" s="33"/>
      <c r="N391" s="33"/>
      <c r="O391" s="33"/>
      <c r="P391" s="33"/>
      <c r="Q391" s="33"/>
      <c r="R391" s="33"/>
    </row>
    <row r="392">
      <c r="A392" s="8" t="s">
        <v>2586</v>
      </c>
      <c r="B392" s="2"/>
      <c r="C392" s="2" t="s">
        <v>4025</v>
      </c>
      <c r="D392" s="2" t="s">
        <v>3842</v>
      </c>
      <c r="E392" s="2" t="s">
        <v>4026</v>
      </c>
      <c r="F392" s="42" t="s">
        <v>2740</v>
      </c>
      <c r="G392" s="8" t="s">
        <v>2741</v>
      </c>
      <c r="H392" s="41" t="s">
        <v>2686</v>
      </c>
      <c r="I392" s="34" t="s">
        <v>4027</v>
      </c>
      <c r="J392" s="35"/>
      <c r="K392" s="33"/>
      <c r="L392" s="33"/>
      <c r="M392" s="33"/>
      <c r="N392" s="33"/>
      <c r="O392" s="33"/>
      <c r="P392" s="33"/>
      <c r="Q392" s="33"/>
      <c r="R392" s="33"/>
    </row>
    <row r="393">
      <c r="A393" s="8" t="s">
        <v>2586</v>
      </c>
      <c r="B393" s="2"/>
      <c r="C393" s="2" t="s">
        <v>4028</v>
      </c>
      <c r="D393" s="2" t="s">
        <v>4029</v>
      </c>
      <c r="E393" s="2" t="s">
        <v>4030</v>
      </c>
      <c r="F393" s="8" t="s">
        <v>2740</v>
      </c>
      <c r="G393" s="8" t="s">
        <v>2741</v>
      </c>
      <c r="H393" s="48" t="s">
        <v>2937</v>
      </c>
      <c r="I393" s="34" t="s">
        <v>4031</v>
      </c>
      <c r="J393" s="35"/>
      <c r="K393" s="33"/>
      <c r="L393" s="33"/>
      <c r="M393" s="33"/>
      <c r="N393" s="33"/>
      <c r="O393" s="33"/>
      <c r="P393" s="33"/>
      <c r="Q393" s="33"/>
      <c r="R393" s="33"/>
    </row>
    <row r="394">
      <c r="A394" s="8" t="s">
        <v>2586</v>
      </c>
      <c r="B394" s="2"/>
      <c r="C394" s="2" t="s">
        <v>4032</v>
      </c>
      <c r="D394" s="2" t="s">
        <v>4029</v>
      </c>
      <c r="E394" s="2" t="s">
        <v>4033</v>
      </c>
      <c r="F394" s="6" t="s">
        <v>2740</v>
      </c>
      <c r="G394" s="8" t="s">
        <v>2741</v>
      </c>
      <c r="H394" s="41" t="s">
        <v>2760</v>
      </c>
      <c r="I394" s="34" t="s">
        <v>4034</v>
      </c>
      <c r="J394" s="37"/>
      <c r="K394" s="38"/>
      <c r="L394" s="38"/>
      <c r="M394" s="38"/>
      <c r="N394" s="38"/>
      <c r="O394" s="38"/>
      <c r="P394" s="38"/>
      <c r="Q394" s="38"/>
      <c r="R394" s="38"/>
    </row>
    <row r="395">
      <c r="A395" s="8" t="s">
        <v>2586</v>
      </c>
      <c r="B395" s="15"/>
      <c r="C395" s="15" t="s">
        <v>4035</v>
      </c>
      <c r="D395" s="15" t="s">
        <v>3448</v>
      </c>
      <c r="E395" s="15" t="s">
        <v>4036</v>
      </c>
      <c r="F395" s="8" t="s">
        <v>2740</v>
      </c>
      <c r="G395" s="8" t="s">
        <v>2741</v>
      </c>
      <c r="H395" s="43" t="s">
        <v>2686</v>
      </c>
      <c r="I395" s="16" t="s">
        <v>4037</v>
      </c>
      <c r="J395" s="37"/>
      <c r="K395" s="38"/>
      <c r="L395" s="38"/>
      <c r="M395" s="38"/>
      <c r="N395" s="38"/>
      <c r="O395" s="38"/>
      <c r="P395" s="38"/>
      <c r="Q395" s="38"/>
      <c r="R395" s="38"/>
    </row>
    <row r="396">
      <c r="A396" s="8" t="s">
        <v>2586</v>
      </c>
      <c r="B396" s="2"/>
      <c r="C396" s="2" t="s">
        <v>4038</v>
      </c>
      <c r="D396" s="2" t="s">
        <v>2588</v>
      </c>
      <c r="E396" s="2" t="s">
        <v>4039</v>
      </c>
      <c r="F396" s="41" t="s">
        <v>2740</v>
      </c>
      <c r="G396" s="8" t="s">
        <v>2741</v>
      </c>
      <c r="H396" s="31" t="s">
        <v>2603</v>
      </c>
      <c r="I396" s="34" t="s">
        <v>4040</v>
      </c>
      <c r="J396" s="7"/>
      <c r="K396" s="40"/>
      <c r="L396" s="40"/>
      <c r="M396" s="40"/>
      <c r="N396" s="40"/>
      <c r="O396" s="40"/>
      <c r="P396" s="40"/>
      <c r="Q396" s="40"/>
      <c r="R396" s="40"/>
    </row>
    <row r="397">
      <c r="A397" s="8" t="s">
        <v>2586</v>
      </c>
      <c r="B397" s="2"/>
      <c r="C397" s="2" t="s">
        <v>4041</v>
      </c>
      <c r="D397" s="2" t="s">
        <v>2588</v>
      </c>
      <c r="E397" s="2" t="s">
        <v>4042</v>
      </c>
      <c r="F397" s="8" t="s">
        <v>2740</v>
      </c>
      <c r="G397" s="8" t="s">
        <v>2741</v>
      </c>
      <c r="H397" s="45" t="s">
        <v>3287</v>
      </c>
      <c r="I397" s="34" t="s">
        <v>4043</v>
      </c>
      <c r="J397" s="7"/>
      <c r="K397" s="40"/>
      <c r="L397" s="40"/>
      <c r="M397" s="40"/>
      <c r="N397" s="40"/>
      <c r="O397" s="40"/>
      <c r="P397" s="40"/>
      <c r="Q397" s="40"/>
      <c r="R397" s="40"/>
    </row>
    <row r="398">
      <c r="A398" s="8" t="s">
        <v>2586</v>
      </c>
      <c r="B398" s="2"/>
      <c r="C398" s="2" t="s">
        <v>4044</v>
      </c>
      <c r="D398" s="2" t="s">
        <v>4045</v>
      </c>
      <c r="E398" s="2" t="s">
        <v>4046</v>
      </c>
      <c r="F398" s="42" t="s">
        <v>2740</v>
      </c>
      <c r="G398" s="8" t="s">
        <v>2741</v>
      </c>
      <c r="H398" s="41" t="s">
        <v>2686</v>
      </c>
      <c r="I398" s="34" t="s">
        <v>4047</v>
      </c>
      <c r="J398" s="37"/>
      <c r="K398" s="38"/>
      <c r="L398" s="38"/>
      <c r="M398" s="38"/>
      <c r="N398" s="38"/>
      <c r="O398" s="38"/>
      <c r="P398" s="38"/>
      <c r="Q398" s="38"/>
      <c r="R398" s="38"/>
    </row>
    <row r="399">
      <c r="A399" s="8" t="s">
        <v>2586</v>
      </c>
      <c r="B399" s="15"/>
      <c r="C399" s="15" t="s">
        <v>4048</v>
      </c>
      <c r="D399" s="15" t="s">
        <v>4049</v>
      </c>
      <c r="E399" s="9" t="s">
        <v>4050</v>
      </c>
      <c r="F399" s="42" t="s">
        <v>2740</v>
      </c>
      <c r="G399" s="31" t="s">
        <v>2741</v>
      </c>
      <c r="H399" s="41" t="s">
        <v>2686</v>
      </c>
      <c r="I399" s="16" t="s">
        <v>4051</v>
      </c>
      <c r="J399" s="35"/>
      <c r="K399" s="33"/>
      <c r="L399" s="33"/>
      <c r="M399" s="33"/>
      <c r="N399" s="33"/>
      <c r="O399" s="33"/>
      <c r="P399" s="33"/>
      <c r="Q399" s="33"/>
      <c r="R399" s="33"/>
    </row>
    <row r="400">
      <c r="A400" s="8" t="s">
        <v>2586</v>
      </c>
      <c r="B400" s="2"/>
      <c r="C400" s="2" t="s">
        <v>4052</v>
      </c>
      <c r="D400" s="2" t="s">
        <v>4053</v>
      </c>
      <c r="E400" s="2" t="s">
        <v>4054</v>
      </c>
      <c r="F400" s="42" t="s">
        <v>2740</v>
      </c>
      <c r="G400" s="8" t="s">
        <v>2741</v>
      </c>
      <c r="H400" s="41" t="s">
        <v>2760</v>
      </c>
      <c r="I400" s="36" t="s">
        <v>4055</v>
      </c>
      <c r="J400" s="35"/>
      <c r="K400" s="33"/>
      <c r="L400" s="33"/>
      <c r="M400" s="33"/>
      <c r="N400" s="33"/>
      <c r="O400" s="33"/>
      <c r="P400" s="33"/>
      <c r="Q400" s="33"/>
      <c r="R400" s="33"/>
    </row>
    <row r="401">
      <c r="A401" s="8" t="s">
        <v>2586</v>
      </c>
      <c r="B401" s="2"/>
      <c r="C401" s="2" t="s">
        <v>4056</v>
      </c>
      <c r="D401" s="2" t="s">
        <v>2950</v>
      </c>
      <c r="E401" s="2" t="s">
        <v>4057</v>
      </c>
      <c r="F401" s="8" t="s">
        <v>2740</v>
      </c>
      <c r="G401" s="8" t="s">
        <v>2741</v>
      </c>
      <c r="H401" s="31" t="s">
        <v>2742</v>
      </c>
      <c r="I401" s="34" t="s">
        <v>4058</v>
      </c>
      <c r="J401" s="35"/>
      <c r="K401" s="33"/>
      <c r="L401" s="33"/>
      <c r="M401" s="33"/>
      <c r="N401" s="33"/>
      <c r="O401" s="33"/>
      <c r="P401" s="33"/>
      <c r="Q401" s="33"/>
      <c r="R401" s="33"/>
    </row>
    <row r="402">
      <c r="A402" s="8" t="s">
        <v>2586</v>
      </c>
      <c r="B402" s="2"/>
      <c r="C402" s="2" t="s">
        <v>4059</v>
      </c>
      <c r="D402" s="2" t="s">
        <v>4060</v>
      </c>
      <c r="E402" s="2" t="s">
        <v>4061</v>
      </c>
      <c r="F402" s="8" t="s">
        <v>2740</v>
      </c>
      <c r="G402" s="8" t="s">
        <v>2741</v>
      </c>
      <c r="H402" s="8" t="s">
        <v>2840</v>
      </c>
      <c r="I402" s="36" t="s">
        <v>4062</v>
      </c>
      <c r="J402" s="35"/>
      <c r="K402" s="33"/>
      <c r="L402" s="33"/>
      <c r="M402" s="33"/>
      <c r="N402" s="33"/>
      <c r="O402" s="33"/>
      <c r="P402" s="33"/>
      <c r="Q402" s="33"/>
      <c r="R402" s="33"/>
    </row>
    <row r="403">
      <c r="A403" s="8" t="s">
        <v>2633</v>
      </c>
      <c r="B403" s="2"/>
      <c r="C403" s="2" t="s">
        <v>4063</v>
      </c>
      <c r="D403" s="2" t="s">
        <v>4064</v>
      </c>
      <c r="E403" s="2" t="s">
        <v>4065</v>
      </c>
      <c r="F403" s="8" t="s">
        <v>2740</v>
      </c>
      <c r="G403" s="8" t="s">
        <v>2741</v>
      </c>
      <c r="H403" s="41" t="s">
        <v>2760</v>
      </c>
      <c r="I403" s="34" t="s">
        <v>4066</v>
      </c>
      <c r="J403" s="35"/>
      <c r="K403" s="33"/>
      <c r="L403" s="33"/>
      <c r="M403" s="33"/>
      <c r="N403" s="33"/>
      <c r="O403" s="33"/>
      <c r="P403" s="33"/>
      <c r="Q403" s="33"/>
      <c r="R403" s="33"/>
    </row>
    <row r="404">
      <c r="A404" s="8" t="s">
        <v>2586</v>
      </c>
      <c r="B404" s="2"/>
      <c r="C404" s="2" t="s">
        <v>4067</v>
      </c>
      <c r="D404" s="2" t="s">
        <v>3526</v>
      </c>
      <c r="E404" s="2" t="s">
        <v>4068</v>
      </c>
      <c r="F404" s="42" t="s">
        <v>2740</v>
      </c>
      <c r="G404" s="8" t="s">
        <v>2741</v>
      </c>
      <c r="H404" s="41" t="s">
        <v>2760</v>
      </c>
      <c r="I404" s="34" t="s">
        <v>4069</v>
      </c>
      <c r="J404" s="35"/>
      <c r="K404" s="33"/>
      <c r="L404" s="33"/>
      <c r="M404" s="33"/>
      <c r="N404" s="33"/>
      <c r="O404" s="33"/>
      <c r="P404" s="33"/>
      <c r="Q404" s="33"/>
      <c r="R404" s="33"/>
    </row>
    <row r="405">
      <c r="A405" s="8" t="s">
        <v>2586</v>
      </c>
      <c r="B405" s="2"/>
      <c r="C405" s="2" t="s">
        <v>4070</v>
      </c>
      <c r="D405" s="2" t="s">
        <v>2588</v>
      </c>
      <c r="E405" s="2" t="s">
        <v>4071</v>
      </c>
      <c r="F405" s="8" t="s">
        <v>2740</v>
      </c>
      <c r="G405" s="6" t="s">
        <v>2741</v>
      </c>
      <c r="H405" s="48" t="s">
        <v>2937</v>
      </c>
      <c r="I405" s="2" t="s">
        <v>4072</v>
      </c>
      <c r="J405" s="35"/>
      <c r="K405" s="33"/>
      <c r="L405" s="33"/>
      <c r="M405" s="33"/>
      <c r="N405" s="33"/>
      <c r="O405" s="33"/>
      <c r="P405" s="33"/>
      <c r="Q405" s="33"/>
      <c r="R405" s="33"/>
    </row>
    <row r="406">
      <c r="A406" s="8" t="s">
        <v>2586</v>
      </c>
      <c r="B406" s="2"/>
      <c r="C406" s="2" t="s">
        <v>4073</v>
      </c>
      <c r="D406" s="2" t="s">
        <v>4074</v>
      </c>
      <c r="E406" s="2" t="s">
        <v>4075</v>
      </c>
      <c r="F406" s="8" t="s">
        <v>2740</v>
      </c>
      <c r="G406" s="8" t="s">
        <v>2741</v>
      </c>
      <c r="H406" s="31" t="s">
        <v>2742</v>
      </c>
      <c r="I406" s="34" t="s">
        <v>4076</v>
      </c>
      <c r="J406" s="35"/>
      <c r="K406" s="33"/>
      <c r="L406" s="33"/>
      <c r="M406" s="33"/>
      <c r="N406" s="33"/>
      <c r="O406" s="33"/>
      <c r="P406" s="33"/>
      <c r="Q406" s="33"/>
      <c r="R406" s="33"/>
    </row>
    <row r="407">
      <c r="A407" s="8" t="s">
        <v>2586</v>
      </c>
      <c r="B407" s="15"/>
      <c r="C407" s="15" t="s">
        <v>4077</v>
      </c>
      <c r="D407" s="9" t="s">
        <v>4078</v>
      </c>
      <c r="E407" s="9" t="s">
        <v>4079</v>
      </c>
      <c r="F407" s="8" t="s">
        <v>2740</v>
      </c>
      <c r="G407" s="8" t="s">
        <v>2741</v>
      </c>
      <c r="H407" s="45" t="s">
        <v>4080</v>
      </c>
      <c r="I407" s="16" t="s">
        <v>4081</v>
      </c>
      <c r="J407" s="35"/>
      <c r="K407" s="33"/>
      <c r="L407" s="33"/>
      <c r="M407" s="33"/>
      <c r="N407" s="33"/>
      <c r="O407" s="33"/>
      <c r="P407" s="33"/>
      <c r="Q407" s="33"/>
      <c r="R407" s="33"/>
    </row>
    <row r="408">
      <c r="A408" s="8" t="s">
        <v>2586</v>
      </c>
      <c r="B408" s="2"/>
      <c r="C408" s="2" t="s">
        <v>4082</v>
      </c>
      <c r="D408" s="2" t="s">
        <v>4083</v>
      </c>
      <c r="E408" s="2" t="s">
        <v>4084</v>
      </c>
      <c r="F408" s="8" t="s">
        <v>2740</v>
      </c>
      <c r="G408" s="6" t="s">
        <v>2741</v>
      </c>
      <c r="H408" s="42" t="s">
        <v>3110</v>
      </c>
      <c r="I408" s="34" t="s">
        <v>4085</v>
      </c>
      <c r="J408" s="19"/>
      <c r="K408" s="39"/>
      <c r="L408" s="39"/>
      <c r="M408" s="39"/>
      <c r="N408" s="39"/>
      <c r="O408" s="39"/>
      <c r="P408" s="39"/>
      <c r="Q408" s="39"/>
      <c r="R408" s="39"/>
    </row>
    <row r="409">
      <c r="A409" s="8" t="s">
        <v>2586</v>
      </c>
      <c r="B409" s="2"/>
      <c r="C409" s="2" t="s">
        <v>4086</v>
      </c>
      <c r="D409" s="2" t="s">
        <v>2588</v>
      </c>
      <c r="E409" s="2" t="s">
        <v>4087</v>
      </c>
      <c r="F409" s="8" t="s">
        <v>2740</v>
      </c>
      <c r="G409" s="8" t="s">
        <v>2741</v>
      </c>
      <c r="H409" s="42" t="s">
        <v>2686</v>
      </c>
      <c r="I409" s="36" t="s">
        <v>4088</v>
      </c>
      <c r="J409" s="7"/>
      <c r="K409" s="40"/>
      <c r="L409" s="40"/>
      <c r="M409" s="40"/>
      <c r="N409" s="40"/>
      <c r="O409" s="40"/>
      <c r="P409" s="40"/>
      <c r="Q409" s="40"/>
      <c r="R409" s="40"/>
    </row>
    <row r="410">
      <c r="A410" s="8" t="s">
        <v>2586</v>
      </c>
      <c r="B410" s="2"/>
      <c r="C410" s="2" t="s">
        <v>4089</v>
      </c>
      <c r="D410" s="2" t="s">
        <v>4090</v>
      </c>
      <c r="E410" s="2" t="s">
        <v>4091</v>
      </c>
      <c r="F410" s="8" t="s">
        <v>2740</v>
      </c>
      <c r="G410" s="8" t="s">
        <v>2741</v>
      </c>
      <c r="H410" s="41" t="s">
        <v>2686</v>
      </c>
      <c r="I410" s="34" t="s">
        <v>4092</v>
      </c>
      <c r="J410" s="35"/>
      <c r="K410" s="33"/>
      <c r="L410" s="33"/>
      <c r="M410" s="33"/>
      <c r="N410" s="33"/>
      <c r="O410" s="33"/>
      <c r="P410" s="33"/>
      <c r="Q410" s="33"/>
      <c r="R410" s="33"/>
    </row>
    <row r="411">
      <c r="A411" s="8" t="s">
        <v>2586</v>
      </c>
      <c r="B411" s="2"/>
      <c r="C411" s="2" t="s">
        <v>4093</v>
      </c>
      <c r="D411" s="2" t="s">
        <v>2588</v>
      </c>
      <c r="E411" s="2" t="s">
        <v>4094</v>
      </c>
      <c r="F411" s="8" t="s">
        <v>2740</v>
      </c>
      <c r="G411" s="8" t="s">
        <v>2741</v>
      </c>
      <c r="H411" s="41" t="s">
        <v>3933</v>
      </c>
      <c r="I411" s="34" t="s">
        <v>4095</v>
      </c>
      <c r="J411" s="35"/>
      <c r="K411" s="33"/>
      <c r="L411" s="33"/>
      <c r="M411" s="33"/>
      <c r="N411" s="33"/>
      <c r="O411" s="33"/>
      <c r="P411" s="33"/>
      <c r="Q411" s="33"/>
      <c r="R411" s="33"/>
    </row>
    <row r="412">
      <c r="A412" s="8" t="s">
        <v>2586</v>
      </c>
      <c r="B412" s="2"/>
      <c r="C412" s="2" t="s">
        <v>4096</v>
      </c>
      <c r="D412" s="2" t="s">
        <v>4097</v>
      </c>
      <c r="E412" s="2" t="s">
        <v>4098</v>
      </c>
      <c r="F412" s="42" t="s">
        <v>2740</v>
      </c>
      <c r="G412" s="6" t="s">
        <v>2741</v>
      </c>
      <c r="H412" s="8" t="s">
        <v>2765</v>
      </c>
      <c r="I412" s="34" t="s">
        <v>4099</v>
      </c>
      <c r="J412" s="35"/>
      <c r="K412" s="33"/>
      <c r="L412" s="33"/>
      <c r="M412" s="33"/>
      <c r="N412" s="33"/>
      <c r="O412" s="33"/>
      <c r="P412" s="33"/>
      <c r="Q412" s="33"/>
      <c r="R412" s="33"/>
    </row>
    <row r="413">
      <c r="A413" s="8" t="s">
        <v>2586</v>
      </c>
      <c r="B413" s="2"/>
      <c r="C413" s="2" t="s">
        <v>4100</v>
      </c>
      <c r="D413" s="2" t="s">
        <v>4101</v>
      </c>
      <c r="E413" s="2" t="s">
        <v>4102</v>
      </c>
      <c r="F413" s="8" t="s">
        <v>2740</v>
      </c>
      <c r="G413" s="8" t="s">
        <v>2741</v>
      </c>
      <c r="H413" s="31" t="s">
        <v>2742</v>
      </c>
      <c r="I413" s="34" t="s">
        <v>4103</v>
      </c>
      <c r="J413" s="37"/>
      <c r="K413" s="38"/>
      <c r="L413" s="38"/>
      <c r="M413" s="38"/>
      <c r="N413" s="38"/>
      <c r="O413" s="38"/>
      <c r="P413" s="38"/>
      <c r="Q413" s="38"/>
      <c r="R413" s="38"/>
    </row>
    <row r="414">
      <c r="A414" s="8" t="s">
        <v>2586</v>
      </c>
      <c r="B414" s="2"/>
      <c r="C414" s="2" t="s">
        <v>4104</v>
      </c>
      <c r="D414" s="2" t="s">
        <v>2588</v>
      </c>
      <c r="E414" s="2" t="s">
        <v>4105</v>
      </c>
      <c r="F414" s="8" t="s">
        <v>2740</v>
      </c>
      <c r="G414" s="6" t="s">
        <v>2741</v>
      </c>
      <c r="H414" s="42" t="s">
        <v>2686</v>
      </c>
      <c r="I414" s="34" t="s">
        <v>4106</v>
      </c>
      <c r="J414" s="35"/>
      <c r="K414" s="33"/>
      <c r="L414" s="33"/>
      <c r="M414" s="33"/>
      <c r="N414" s="33"/>
      <c r="O414" s="33"/>
      <c r="P414" s="33"/>
      <c r="Q414" s="33"/>
      <c r="R414" s="33"/>
    </row>
    <row r="415">
      <c r="A415" s="8" t="s">
        <v>2586</v>
      </c>
      <c r="B415" s="2"/>
      <c r="C415" s="2" t="s">
        <v>4107</v>
      </c>
      <c r="D415" s="2" t="s">
        <v>4108</v>
      </c>
      <c r="E415" s="2" t="s">
        <v>4109</v>
      </c>
      <c r="F415" s="8" t="s">
        <v>2740</v>
      </c>
      <c r="G415" s="8" t="s">
        <v>2741</v>
      </c>
      <c r="H415" s="45" t="s">
        <v>2952</v>
      </c>
      <c r="I415" s="34" t="s">
        <v>4110</v>
      </c>
      <c r="J415" s="35"/>
      <c r="K415" s="33"/>
      <c r="L415" s="33"/>
      <c r="M415" s="33"/>
      <c r="N415" s="33"/>
      <c r="O415" s="33"/>
      <c r="P415" s="33"/>
      <c r="Q415" s="33"/>
      <c r="R415" s="33"/>
    </row>
    <row r="416">
      <c r="A416" s="8" t="s">
        <v>2586</v>
      </c>
      <c r="B416" s="2"/>
      <c r="C416" s="2" t="s">
        <v>4111</v>
      </c>
      <c r="D416" s="2" t="s">
        <v>4112</v>
      </c>
      <c r="E416" s="2" t="s">
        <v>4113</v>
      </c>
      <c r="F416" s="8" t="s">
        <v>2740</v>
      </c>
      <c r="G416" s="8" t="s">
        <v>2741</v>
      </c>
      <c r="H416" s="41" t="s">
        <v>2686</v>
      </c>
      <c r="I416" s="34" t="s">
        <v>4114</v>
      </c>
      <c r="J416" s="35"/>
      <c r="K416" s="33"/>
      <c r="L416" s="33"/>
      <c r="M416" s="33"/>
      <c r="N416" s="33"/>
      <c r="O416" s="33"/>
      <c r="P416" s="33"/>
      <c r="Q416" s="33"/>
      <c r="R416" s="33"/>
    </row>
    <row r="417">
      <c r="A417" s="8" t="s">
        <v>2633</v>
      </c>
      <c r="B417" s="2"/>
      <c r="C417" s="2" t="s">
        <v>4115</v>
      </c>
      <c r="D417" s="2" t="s">
        <v>4116</v>
      </c>
      <c r="E417" s="2" t="s">
        <v>4117</v>
      </c>
      <c r="F417" s="42" t="s">
        <v>2740</v>
      </c>
      <c r="G417" s="8" t="s">
        <v>2741</v>
      </c>
      <c r="H417" s="41" t="s">
        <v>2760</v>
      </c>
      <c r="I417" s="34" t="s">
        <v>4118</v>
      </c>
      <c r="J417" s="7"/>
      <c r="K417" s="40"/>
      <c r="L417" s="40"/>
      <c r="M417" s="40"/>
      <c r="N417" s="40"/>
      <c r="O417" s="40"/>
      <c r="P417" s="40"/>
      <c r="Q417" s="40"/>
      <c r="R417" s="40"/>
    </row>
    <row r="418">
      <c r="A418" s="8" t="s">
        <v>2586</v>
      </c>
      <c r="B418" s="2"/>
      <c r="C418" s="2" t="s">
        <v>4119</v>
      </c>
      <c r="D418" s="2" t="s">
        <v>4120</v>
      </c>
      <c r="E418" s="2" t="s">
        <v>4121</v>
      </c>
      <c r="F418" s="8" t="s">
        <v>2740</v>
      </c>
      <c r="G418" s="8" t="s">
        <v>2741</v>
      </c>
      <c r="H418" s="41" t="s">
        <v>3742</v>
      </c>
      <c r="I418" s="34" t="s">
        <v>4122</v>
      </c>
      <c r="J418" s="7"/>
      <c r="K418" s="40"/>
      <c r="L418" s="40"/>
      <c r="M418" s="40"/>
      <c r="N418" s="40"/>
      <c r="O418" s="40"/>
      <c r="P418" s="40"/>
      <c r="Q418" s="40"/>
      <c r="R418" s="40"/>
    </row>
    <row r="419">
      <c r="A419" s="8" t="s">
        <v>2633</v>
      </c>
      <c r="B419" s="2"/>
      <c r="C419" s="2" t="s">
        <v>4123</v>
      </c>
      <c r="D419" s="2" t="s">
        <v>4124</v>
      </c>
      <c r="E419" s="2" t="s">
        <v>4125</v>
      </c>
      <c r="F419" s="8" t="s">
        <v>2740</v>
      </c>
      <c r="G419" s="6" t="s">
        <v>2741</v>
      </c>
      <c r="H419" s="41" t="s">
        <v>2802</v>
      </c>
      <c r="I419" s="34" t="s">
        <v>4126</v>
      </c>
      <c r="J419" s="35"/>
      <c r="K419" s="33"/>
      <c r="L419" s="33"/>
      <c r="M419" s="33"/>
      <c r="N419" s="33"/>
      <c r="O419" s="33"/>
      <c r="P419" s="33"/>
      <c r="Q419" s="33"/>
      <c r="R419" s="33"/>
    </row>
    <row r="420">
      <c r="A420" s="8" t="s">
        <v>2586</v>
      </c>
      <c r="B420" s="2"/>
      <c r="C420" s="2" t="s">
        <v>4127</v>
      </c>
      <c r="D420" s="2" t="s">
        <v>4128</v>
      </c>
      <c r="E420" s="2" t="s">
        <v>4129</v>
      </c>
      <c r="F420" s="8" t="s">
        <v>2740</v>
      </c>
      <c r="G420" s="8" t="s">
        <v>2741</v>
      </c>
      <c r="H420" s="41" t="s">
        <v>2760</v>
      </c>
      <c r="I420" s="34" t="s">
        <v>4130</v>
      </c>
      <c r="J420" s="37"/>
      <c r="K420" s="38"/>
      <c r="L420" s="38"/>
      <c r="M420" s="38"/>
      <c r="N420" s="38"/>
      <c r="O420" s="38"/>
      <c r="P420" s="38"/>
      <c r="Q420" s="38"/>
      <c r="R420" s="38"/>
    </row>
    <row r="421">
      <c r="A421" s="8" t="s">
        <v>2586</v>
      </c>
      <c r="B421" s="2"/>
      <c r="C421" s="2" t="s">
        <v>4131</v>
      </c>
      <c r="D421" s="2" t="s">
        <v>4132</v>
      </c>
      <c r="E421" s="2" t="s">
        <v>4133</v>
      </c>
      <c r="F421" s="8" t="s">
        <v>2740</v>
      </c>
      <c r="G421" s="6" t="s">
        <v>2741</v>
      </c>
      <c r="H421" s="31" t="s">
        <v>2603</v>
      </c>
      <c r="I421" s="36" t="s">
        <v>4134</v>
      </c>
      <c r="J421" s="7"/>
      <c r="K421" s="40"/>
      <c r="L421" s="40"/>
      <c r="M421" s="40"/>
      <c r="N421" s="40"/>
      <c r="O421" s="40"/>
      <c r="P421" s="40"/>
      <c r="Q421" s="40"/>
      <c r="R421" s="40"/>
    </row>
    <row r="422">
      <c r="A422" s="8" t="s">
        <v>2586</v>
      </c>
      <c r="B422" s="2"/>
      <c r="C422" s="2" t="s">
        <v>4135</v>
      </c>
      <c r="D422" s="2" t="s">
        <v>4136</v>
      </c>
      <c r="E422" s="2" t="s">
        <v>4137</v>
      </c>
      <c r="F422" s="41" t="s">
        <v>2740</v>
      </c>
      <c r="G422" s="6" t="s">
        <v>2741</v>
      </c>
      <c r="H422" s="43" t="s">
        <v>4138</v>
      </c>
      <c r="I422" s="34" t="s">
        <v>4139</v>
      </c>
      <c r="J422" s="35"/>
      <c r="K422" s="33"/>
      <c r="L422" s="33"/>
      <c r="M422" s="33"/>
      <c r="N422" s="33"/>
      <c r="O422" s="33"/>
      <c r="P422" s="33"/>
      <c r="Q422" s="33"/>
      <c r="R422" s="33"/>
    </row>
    <row r="423">
      <c r="A423" s="8" t="s">
        <v>2586</v>
      </c>
      <c r="B423" s="2"/>
      <c r="C423" s="2" t="s">
        <v>4140</v>
      </c>
      <c r="D423" s="2" t="s">
        <v>4141</v>
      </c>
      <c r="E423" s="2" t="s">
        <v>4142</v>
      </c>
      <c r="F423" s="8" t="s">
        <v>2740</v>
      </c>
      <c r="G423" s="6" t="s">
        <v>2741</v>
      </c>
      <c r="H423" s="31" t="s">
        <v>2742</v>
      </c>
      <c r="I423" s="34" t="s">
        <v>4143</v>
      </c>
      <c r="J423" s="35"/>
      <c r="K423" s="33"/>
      <c r="L423" s="33"/>
      <c r="M423" s="33"/>
      <c r="N423" s="33"/>
      <c r="O423" s="33"/>
      <c r="P423" s="33"/>
      <c r="Q423" s="33"/>
      <c r="R423" s="33"/>
    </row>
    <row r="424">
      <c r="A424" s="8" t="s">
        <v>2586</v>
      </c>
      <c r="B424" s="2"/>
      <c r="C424" s="2" t="s">
        <v>4144</v>
      </c>
      <c r="D424" s="17" t="s">
        <v>4145</v>
      </c>
      <c r="E424" s="2" t="s">
        <v>4146</v>
      </c>
      <c r="F424" s="8" t="s">
        <v>2740</v>
      </c>
      <c r="G424" s="8" t="s">
        <v>2741</v>
      </c>
      <c r="H424" s="45" t="s">
        <v>2765</v>
      </c>
      <c r="I424" s="34" t="s">
        <v>4147</v>
      </c>
      <c r="J424" s="35"/>
      <c r="K424" s="33"/>
      <c r="L424" s="33"/>
      <c r="M424" s="33"/>
      <c r="N424" s="33"/>
      <c r="O424" s="33"/>
      <c r="P424" s="33"/>
      <c r="Q424" s="33"/>
      <c r="R424" s="33"/>
    </row>
    <row r="425">
      <c r="A425" s="8" t="s">
        <v>2586</v>
      </c>
      <c r="B425" s="2"/>
      <c r="C425" s="2" t="s">
        <v>4148</v>
      </c>
      <c r="D425" s="17" t="s">
        <v>4149</v>
      </c>
      <c r="E425" s="2" t="s">
        <v>4150</v>
      </c>
      <c r="F425" s="8" t="s">
        <v>2740</v>
      </c>
      <c r="G425" s="6" t="s">
        <v>2741</v>
      </c>
      <c r="H425" s="41" t="s">
        <v>2686</v>
      </c>
      <c r="I425" s="34" t="s">
        <v>4151</v>
      </c>
      <c r="J425" s="35"/>
      <c r="K425" s="33"/>
      <c r="L425" s="33"/>
      <c r="M425" s="33"/>
      <c r="N425" s="33"/>
      <c r="O425" s="33"/>
      <c r="P425" s="33"/>
      <c r="Q425" s="33"/>
      <c r="R425" s="33"/>
    </row>
    <row r="426">
      <c r="A426" s="8" t="s">
        <v>2586</v>
      </c>
      <c r="B426" s="2"/>
      <c r="C426" s="2" t="s">
        <v>4152</v>
      </c>
      <c r="D426" s="17" t="s">
        <v>4149</v>
      </c>
      <c r="E426" s="2" t="s">
        <v>4153</v>
      </c>
      <c r="F426" s="8" t="s">
        <v>2740</v>
      </c>
      <c r="G426" s="8" t="s">
        <v>2741</v>
      </c>
      <c r="H426" s="31" t="s">
        <v>2742</v>
      </c>
      <c r="I426" s="34" t="s">
        <v>4154</v>
      </c>
      <c r="J426" s="35"/>
      <c r="K426" s="33"/>
      <c r="L426" s="33"/>
      <c r="M426" s="33"/>
      <c r="N426" s="33"/>
      <c r="O426" s="33"/>
      <c r="P426" s="33"/>
      <c r="Q426" s="33"/>
      <c r="R426" s="33"/>
    </row>
    <row r="427">
      <c r="A427" s="8" t="s">
        <v>2586</v>
      </c>
      <c r="B427" s="2"/>
      <c r="C427" s="2" t="s">
        <v>4155</v>
      </c>
      <c r="D427" s="17" t="s">
        <v>4149</v>
      </c>
      <c r="E427" s="2" t="s">
        <v>4156</v>
      </c>
      <c r="F427" s="8" t="s">
        <v>2740</v>
      </c>
      <c r="G427" s="8" t="s">
        <v>2741</v>
      </c>
      <c r="H427" s="31" t="s">
        <v>2742</v>
      </c>
      <c r="I427" s="34" t="s">
        <v>4157</v>
      </c>
      <c r="J427" s="37"/>
      <c r="K427" s="38"/>
      <c r="L427" s="38"/>
      <c r="M427" s="38"/>
      <c r="N427" s="38"/>
      <c r="O427" s="38"/>
      <c r="P427" s="38"/>
      <c r="Q427" s="38"/>
      <c r="R427" s="38"/>
    </row>
    <row r="428">
      <c r="A428" s="8" t="s">
        <v>2586</v>
      </c>
      <c r="B428" s="2"/>
      <c r="C428" s="2" t="s">
        <v>4158</v>
      </c>
      <c r="D428" s="2" t="s">
        <v>4083</v>
      </c>
      <c r="E428" s="2" t="s">
        <v>4159</v>
      </c>
      <c r="F428" s="8" t="s">
        <v>2740</v>
      </c>
      <c r="G428" s="8" t="s">
        <v>2741</v>
      </c>
      <c r="H428" s="41" t="s">
        <v>2760</v>
      </c>
      <c r="I428" s="34" t="s">
        <v>4160</v>
      </c>
      <c r="J428" s="19"/>
      <c r="K428" s="39"/>
      <c r="L428" s="39"/>
      <c r="M428" s="39"/>
      <c r="N428" s="39"/>
      <c r="O428" s="39"/>
      <c r="P428" s="39"/>
      <c r="Q428" s="39"/>
      <c r="R428" s="39"/>
    </row>
    <row r="429">
      <c r="A429" s="8" t="s">
        <v>2586</v>
      </c>
      <c r="B429" s="2"/>
      <c r="C429" s="2" t="s">
        <v>4161</v>
      </c>
      <c r="D429" s="2" t="s">
        <v>4162</v>
      </c>
      <c r="E429" s="2" t="s">
        <v>4163</v>
      </c>
      <c r="F429" s="8" t="s">
        <v>2740</v>
      </c>
      <c r="G429" s="8" t="s">
        <v>2741</v>
      </c>
      <c r="H429" s="41" t="s">
        <v>2686</v>
      </c>
      <c r="I429" s="34" t="s">
        <v>4164</v>
      </c>
      <c r="J429" s="35"/>
      <c r="K429" s="33"/>
      <c r="L429" s="33"/>
      <c r="M429" s="33"/>
      <c r="N429" s="33"/>
      <c r="O429" s="33"/>
      <c r="P429" s="33"/>
      <c r="Q429" s="33"/>
      <c r="R429" s="33"/>
    </row>
    <row r="430">
      <c r="A430" s="8" t="s">
        <v>2586</v>
      </c>
      <c r="B430" s="2"/>
      <c r="C430" s="2" t="s">
        <v>4165</v>
      </c>
      <c r="D430" s="2" t="s">
        <v>4166</v>
      </c>
      <c r="E430" s="2" t="s">
        <v>4167</v>
      </c>
      <c r="F430" s="42" t="s">
        <v>2740</v>
      </c>
      <c r="G430" s="6" t="s">
        <v>2741</v>
      </c>
      <c r="H430" s="41" t="s">
        <v>2760</v>
      </c>
      <c r="I430" s="34" t="s">
        <v>4168</v>
      </c>
      <c r="J430" s="37"/>
      <c r="K430" s="38"/>
      <c r="L430" s="38"/>
      <c r="M430" s="38"/>
      <c r="N430" s="38"/>
      <c r="O430" s="38"/>
      <c r="P430" s="38"/>
      <c r="Q430" s="38"/>
      <c r="R430" s="38"/>
    </row>
    <row r="431">
      <c r="A431" s="8" t="s">
        <v>2586</v>
      </c>
      <c r="B431" s="2"/>
      <c r="C431" s="2" t="s">
        <v>4169</v>
      </c>
      <c r="D431" s="2" t="s">
        <v>4170</v>
      </c>
      <c r="E431" s="2" t="s">
        <v>4171</v>
      </c>
      <c r="F431" s="8" t="s">
        <v>2740</v>
      </c>
      <c r="G431" s="8" t="s">
        <v>2741</v>
      </c>
      <c r="H431" s="8" t="s">
        <v>2765</v>
      </c>
      <c r="I431" s="2" t="s">
        <v>4172</v>
      </c>
      <c r="J431" s="37"/>
      <c r="K431" s="38"/>
      <c r="L431" s="38"/>
      <c r="M431" s="38"/>
      <c r="N431" s="38"/>
      <c r="O431" s="38"/>
      <c r="P431" s="38"/>
      <c r="Q431" s="38"/>
      <c r="R431" s="38"/>
    </row>
    <row r="432">
      <c r="A432" s="8" t="s">
        <v>2586</v>
      </c>
      <c r="B432" s="2"/>
      <c r="C432" s="2" t="s">
        <v>4173</v>
      </c>
      <c r="D432" s="2" t="s">
        <v>4174</v>
      </c>
      <c r="E432" s="2" t="s">
        <v>4175</v>
      </c>
      <c r="F432" s="8" t="s">
        <v>2740</v>
      </c>
      <c r="G432" s="6" t="s">
        <v>2741</v>
      </c>
      <c r="H432" s="41" t="s">
        <v>2686</v>
      </c>
      <c r="I432" s="34" t="s">
        <v>4176</v>
      </c>
      <c r="J432" s="35"/>
      <c r="K432" s="33"/>
      <c r="L432" s="33"/>
      <c r="M432" s="33"/>
      <c r="N432" s="33"/>
      <c r="O432" s="33"/>
      <c r="P432" s="33"/>
      <c r="Q432" s="33"/>
      <c r="R432" s="33"/>
    </row>
    <row r="433">
      <c r="A433" s="8" t="s">
        <v>2586</v>
      </c>
      <c r="B433" s="2"/>
      <c r="C433" s="2" t="s">
        <v>4177</v>
      </c>
      <c r="D433" s="2" t="s">
        <v>4178</v>
      </c>
      <c r="E433" s="2" t="s">
        <v>4179</v>
      </c>
      <c r="F433" s="8" t="s">
        <v>2740</v>
      </c>
      <c r="G433" s="8" t="s">
        <v>2741</v>
      </c>
      <c r="H433" s="31" t="s">
        <v>2742</v>
      </c>
      <c r="I433" s="34" t="s">
        <v>4180</v>
      </c>
      <c r="J433" s="35"/>
      <c r="K433" s="33"/>
      <c r="L433" s="33"/>
      <c r="M433" s="33"/>
      <c r="N433" s="33"/>
      <c r="O433" s="33"/>
      <c r="P433" s="33"/>
      <c r="Q433" s="33"/>
      <c r="R433" s="33"/>
    </row>
    <row r="434">
      <c r="A434" s="8" t="s">
        <v>2586</v>
      </c>
      <c r="B434" s="2"/>
      <c r="C434" s="2" t="s">
        <v>4181</v>
      </c>
      <c r="D434" s="2" t="s">
        <v>4182</v>
      </c>
      <c r="E434" s="2" t="s">
        <v>4183</v>
      </c>
      <c r="F434" s="8" t="s">
        <v>2740</v>
      </c>
      <c r="G434" s="8" t="s">
        <v>2741</v>
      </c>
      <c r="H434" s="8" t="s">
        <v>2765</v>
      </c>
      <c r="I434" s="34" t="s">
        <v>4184</v>
      </c>
      <c r="J434" s="7"/>
      <c r="K434" s="40"/>
      <c r="L434" s="40"/>
      <c r="M434" s="40"/>
      <c r="N434" s="40"/>
      <c r="O434" s="40"/>
      <c r="P434" s="40"/>
      <c r="Q434" s="40"/>
      <c r="R434" s="40"/>
    </row>
    <row r="435">
      <c r="A435" s="8" t="s">
        <v>2586</v>
      </c>
      <c r="B435" s="15"/>
      <c r="C435" s="15" t="s">
        <v>4185</v>
      </c>
      <c r="D435" s="2" t="s">
        <v>3892</v>
      </c>
      <c r="E435" s="2" t="s">
        <v>4186</v>
      </c>
      <c r="F435" s="8" t="s">
        <v>2740</v>
      </c>
      <c r="G435" s="6" t="s">
        <v>2741</v>
      </c>
      <c r="H435" s="8" t="s">
        <v>2765</v>
      </c>
      <c r="I435" s="34" t="s">
        <v>4187</v>
      </c>
      <c r="J435" s="37"/>
      <c r="K435" s="38"/>
      <c r="L435" s="38"/>
      <c r="M435" s="38"/>
      <c r="N435" s="38"/>
      <c r="O435" s="38"/>
      <c r="P435" s="38"/>
      <c r="Q435" s="38"/>
      <c r="R435" s="38"/>
    </row>
    <row r="436">
      <c r="A436" s="8" t="s">
        <v>2586</v>
      </c>
      <c r="B436" s="2"/>
      <c r="C436" s="2" t="s">
        <v>4188</v>
      </c>
      <c r="D436" s="2" t="s">
        <v>2588</v>
      </c>
      <c r="E436" s="2" t="s">
        <v>4189</v>
      </c>
      <c r="F436" s="8" t="s">
        <v>2740</v>
      </c>
      <c r="G436" s="8" t="s">
        <v>2741</v>
      </c>
      <c r="H436" s="41" t="s">
        <v>2760</v>
      </c>
      <c r="I436" s="34" t="s">
        <v>4190</v>
      </c>
      <c r="J436" s="35"/>
      <c r="K436" s="33"/>
      <c r="L436" s="33"/>
      <c r="M436" s="33"/>
      <c r="N436" s="33"/>
      <c r="O436" s="33"/>
      <c r="P436" s="33"/>
      <c r="Q436" s="33"/>
      <c r="R436" s="33"/>
    </row>
    <row r="437">
      <c r="A437" s="8" t="s">
        <v>2586</v>
      </c>
      <c r="B437" s="2"/>
      <c r="C437" s="2" t="s">
        <v>4191</v>
      </c>
      <c r="D437" s="2" t="s">
        <v>4192</v>
      </c>
      <c r="E437" s="2" t="s">
        <v>4193</v>
      </c>
      <c r="F437" s="8" t="s">
        <v>2740</v>
      </c>
      <c r="G437" s="8" t="s">
        <v>2741</v>
      </c>
      <c r="H437" s="41" t="s">
        <v>3328</v>
      </c>
      <c r="I437" s="34" t="s">
        <v>4194</v>
      </c>
      <c r="J437" s="35"/>
      <c r="K437" s="33"/>
      <c r="L437" s="33"/>
      <c r="M437" s="33"/>
      <c r="N437" s="33"/>
      <c r="O437" s="33"/>
      <c r="P437" s="33"/>
      <c r="Q437" s="33"/>
      <c r="R437" s="33"/>
    </row>
    <row r="438">
      <c r="A438" s="8" t="s">
        <v>2586</v>
      </c>
      <c r="B438" s="2"/>
      <c r="C438" s="2" t="s">
        <v>4195</v>
      </c>
      <c r="D438" s="2" t="s">
        <v>4196</v>
      </c>
      <c r="E438" s="2" t="s">
        <v>4197</v>
      </c>
      <c r="F438" s="8" t="s">
        <v>2740</v>
      </c>
      <c r="G438" s="8" t="s">
        <v>2741</v>
      </c>
      <c r="H438" s="41" t="s">
        <v>2760</v>
      </c>
      <c r="I438" s="34" t="s">
        <v>4198</v>
      </c>
      <c r="J438" s="35"/>
      <c r="K438" s="33"/>
      <c r="L438" s="33"/>
      <c r="M438" s="33"/>
      <c r="N438" s="33"/>
      <c r="O438" s="33"/>
      <c r="P438" s="33"/>
      <c r="Q438" s="33"/>
      <c r="R438" s="33"/>
    </row>
    <row r="439">
      <c r="A439" s="8" t="s">
        <v>2586</v>
      </c>
      <c r="B439" s="2"/>
      <c r="C439" s="2" t="s">
        <v>4199</v>
      </c>
      <c r="D439" s="2" t="s">
        <v>4200</v>
      </c>
      <c r="E439" s="2" t="s">
        <v>4201</v>
      </c>
      <c r="F439" s="8" t="s">
        <v>2740</v>
      </c>
      <c r="G439" s="8" t="s">
        <v>2741</v>
      </c>
      <c r="H439" s="41" t="s">
        <v>4202</v>
      </c>
      <c r="I439" s="34" t="s">
        <v>4203</v>
      </c>
      <c r="J439" s="37"/>
      <c r="K439" s="38"/>
      <c r="L439" s="38"/>
      <c r="M439" s="38"/>
      <c r="N439" s="38"/>
      <c r="O439" s="38"/>
      <c r="P439" s="38"/>
      <c r="Q439" s="38"/>
      <c r="R439" s="38"/>
    </row>
    <row r="440">
      <c r="A440" s="8" t="s">
        <v>2586</v>
      </c>
      <c r="B440" s="2"/>
      <c r="C440" s="2" t="s">
        <v>4204</v>
      </c>
      <c r="D440" s="17" t="s">
        <v>4205</v>
      </c>
      <c r="E440" s="2" t="s">
        <v>4206</v>
      </c>
      <c r="F440" s="8" t="s">
        <v>2740</v>
      </c>
      <c r="G440" s="8" t="s">
        <v>2741</v>
      </c>
      <c r="H440" s="41" t="s">
        <v>3742</v>
      </c>
      <c r="I440" s="34" t="s">
        <v>4207</v>
      </c>
      <c r="J440" s="7"/>
      <c r="K440" s="40"/>
      <c r="L440" s="40"/>
      <c r="M440" s="40"/>
      <c r="N440" s="40"/>
      <c r="O440" s="40"/>
      <c r="P440" s="40"/>
      <c r="Q440" s="40"/>
      <c r="R440" s="40"/>
    </row>
    <row r="441">
      <c r="A441" s="8" t="s">
        <v>2586</v>
      </c>
      <c r="B441" s="2"/>
      <c r="C441" s="2" t="s">
        <v>4208</v>
      </c>
      <c r="D441" s="2" t="s">
        <v>4209</v>
      </c>
      <c r="E441" s="2" t="s">
        <v>4210</v>
      </c>
      <c r="F441" s="42" t="s">
        <v>2740</v>
      </c>
      <c r="G441" s="8" t="s">
        <v>2741</v>
      </c>
      <c r="H441" s="31" t="s">
        <v>2742</v>
      </c>
      <c r="I441" s="34" t="s">
        <v>4211</v>
      </c>
      <c r="J441" s="35"/>
      <c r="K441" s="33"/>
      <c r="L441" s="33"/>
      <c r="M441" s="33"/>
      <c r="N441" s="33"/>
      <c r="O441" s="33"/>
      <c r="P441" s="33"/>
      <c r="Q441" s="33"/>
      <c r="R441" s="33"/>
    </row>
    <row r="442">
      <c r="A442" s="8" t="s">
        <v>2586</v>
      </c>
      <c r="B442" s="2"/>
      <c r="C442" s="2" t="s">
        <v>4212</v>
      </c>
      <c r="D442" s="2" t="s">
        <v>4213</v>
      </c>
      <c r="E442" s="2" t="s">
        <v>4214</v>
      </c>
      <c r="F442" s="42" t="s">
        <v>2740</v>
      </c>
      <c r="G442" s="6" t="s">
        <v>2741</v>
      </c>
      <c r="H442" s="42" t="s">
        <v>3162</v>
      </c>
      <c r="I442" s="34" t="s">
        <v>4215</v>
      </c>
      <c r="J442" s="35"/>
      <c r="K442" s="33"/>
      <c r="L442" s="33"/>
      <c r="M442" s="33"/>
      <c r="N442" s="33"/>
      <c r="O442" s="33"/>
      <c r="P442" s="33"/>
      <c r="Q442" s="33"/>
      <c r="R442" s="33"/>
    </row>
    <row r="443">
      <c r="A443" s="8" t="s">
        <v>2586</v>
      </c>
      <c r="B443" s="2"/>
      <c r="C443" s="2" t="s">
        <v>4216</v>
      </c>
      <c r="D443" s="2" t="s">
        <v>2588</v>
      </c>
      <c r="E443" s="2" t="s">
        <v>4217</v>
      </c>
      <c r="F443" s="8" t="s">
        <v>2740</v>
      </c>
      <c r="G443" s="8" t="s">
        <v>2741</v>
      </c>
      <c r="H443" s="41" t="s">
        <v>2686</v>
      </c>
      <c r="I443" s="34" t="s">
        <v>4218</v>
      </c>
      <c r="J443" s="37"/>
      <c r="K443" s="38"/>
      <c r="L443" s="38"/>
      <c r="M443" s="38"/>
      <c r="N443" s="38"/>
      <c r="O443" s="38"/>
      <c r="P443" s="38"/>
      <c r="Q443" s="38"/>
      <c r="R443" s="38"/>
    </row>
    <row r="444">
      <c r="A444" s="8" t="s">
        <v>2586</v>
      </c>
      <c r="B444" s="2"/>
      <c r="C444" s="2" t="s">
        <v>4219</v>
      </c>
      <c r="D444" s="2" t="s">
        <v>4220</v>
      </c>
      <c r="E444" s="2" t="s">
        <v>4221</v>
      </c>
      <c r="F444" s="8" t="s">
        <v>2740</v>
      </c>
      <c r="G444" s="8" t="s">
        <v>2741</v>
      </c>
      <c r="H444" s="41" t="s">
        <v>2760</v>
      </c>
      <c r="I444" s="34" t="s">
        <v>4222</v>
      </c>
      <c r="J444" s="7"/>
      <c r="K444" s="40"/>
      <c r="L444" s="40"/>
      <c r="M444" s="40"/>
      <c r="N444" s="40"/>
      <c r="O444" s="40"/>
      <c r="P444" s="40"/>
      <c r="Q444" s="40"/>
      <c r="R444" s="40"/>
    </row>
    <row r="445">
      <c r="A445" s="8" t="s">
        <v>2586</v>
      </c>
      <c r="B445" s="2"/>
      <c r="C445" s="2" t="s">
        <v>4223</v>
      </c>
      <c r="D445" s="2" t="s">
        <v>2588</v>
      </c>
      <c r="E445" s="2" t="s">
        <v>4224</v>
      </c>
      <c r="F445" s="8" t="s">
        <v>2740</v>
      </c>
      <c r="G445" s="8" t="s">
        <v>2741</v>
      </c>
      <c r="H445" s="31" t="s">
        <v>4225</v>
      </c>
      <c r="I445" s="36" t="s">
        <v>4226</v>
      </c>
      <c r="J445" s="35"/>
      <c r="K445" s="33"/>
      <c r="L445" s="33"/>
      <c r="M445" s="33"/>
      <c r="N445" s="33"/>
      <c r="O445" s="33"/>
      <c r="P445" s="33"/>
      <c r="Q445" s="33"/>
      <c r="R445" s="33"/>
    </row>
    <row r="446">
      <c r="A446" s="8" t="s">
        <v>2586</v>
      </c>
      <c r="B446" s="2"/>
      <c r="C446" s="2" t="s">
        <v>4227</v>
      </c>
      <c r="D446" s="2" t="s">
        <v>4228</v>
      </c>
      <c r="E446" s="2" t="s">
        <v>4229</v>
      </c>
      <c r="F446" s="8" t="s">
        <v>2740</v>
      </c>
      <c r="G446" s="8" t="s">
        <v>2741</v>
      </c>
      <c r="H446" s="8" t="s">
        <v>2765</v>
      </c>
      <c r="I446" s="34" t="s">
        <v>4230</v>
      </c>
      <c r="J446" s="7"/>
      <c r="K446" s="40"/>
      <c r="L446" s="40"/>
      <c r="M446" s="40"/>
      <c r="N446" s="40"/>
      <c r="O446" s="40"/>
      <c r="P446" s="40"/>
      <c r="Q446" s="40"/>
      <c r="R446" s="40"/>
    </row>
    <row r="447">
      <c r="A447" s="8" t="s">
        <v>2586</v>
      </c>
      <c r="B447" s="2"/>
      <c r="C447" s="2" t="s">
        <v>4231</v>
      </c>
      <c r="D447" s="2" t="s">
        <v>4232</v>
      </c>
      <c r="E447" s="2" t="s">
        <v>4233</v>
      </c>
      <c r="F447" s="42" t="s">
        <v>2740</v>
      </c>
      <c r="G447" s="8" t="s">
        <v>2741</v>
      </c>
      <c r="H447" s="42" t="s">
        <v>2686</v>
      </c>
      <c r="I447" s="34" t="s">
        <v>4234</v>
      </c>
      <c r="J447" s="35"/>
      <c r="K447" s="33"/>
      <c r="L447" s="33"/>
      <c r="M447" s="33"/>
      <c r="N447" s="33"/>
      <c r="O447" s="33"/>
      <c r="P447" s="33"/>
      <c r="Q447" s="33"/>
      <c r="R447" s="33"/>
    </row>
    <row r="448">
      <c r="A448" s="8" t="s">
        <v>2586</v>
      </c>
      <c r="B448" s="2"/>
      <c r="C448" s="2" t="s">
        <v>4235</v>
      </c>
      <c r="D448" s="2" t="s">
        <v>4236</v>
      </c>
      <c r="E448" s="2" t="s">
        <v>4237</v>
      </c>
      <c r="F448" s="42" t="s">
        <v>2740</v>
      </c>
      <c r="G448" s="8" t="s">
        <v>2741</v>
      </c>
      <c r="H448" s="41" t="s">
        <v>2760</v>
      </c>
      <c r="I448" s="34" t="s">
        <v>4238</v>
      </c>
      <c r="J448" s="35"/>
      <c r="K448" s="33"/>
      <c r="L448" s="33"/>
      <c r="M448" s="33"/>
      <c r="N448" s="33"/>
      <c r="O448" s="33"/>
      <c r="P448" s="33"/>
      <c r="Q448" s="33"/>
      <c r="R448" s="33"/>
    </row>
    <row r="449">
      <c r="A449" s="8" t="s">
        <v>2633</v>
      </c>
      <c r="B449" s="2"/>
      <c r="C449" s="2" t="s">
        <v>4239</v>
      </c>
      <c r="D449" s="2" t="s">
        <v>4240</v>
      </c>
      <c r="E449" s="2" t="s">
        <v>4241</v>
      </c>
      <c r="F449" s="8" t="s">
        <v>2740</v>
      </c>
      <c r="G449" s="8" t="s">
        <v>2741</v>
      </c>
      <c r="H449" s="41" t="s">
        <v>2686</v>
      </c>
      <c r="I449" s="34" t="s">
        <v>4242</v>
      </c>
      <c r="J449" s="35"/>
      <c r="K449" s="33"/>
      <c r="L449" s="33"/>
      <c r="M449" s="33"/>
      <c r="N449" s="33"/>
      <c r="O449" s="33"/>
      <c r="P449" s="33"/>
      <c r="Q449" s="33"/>
      <c r="R449" s="33"/>
    </row>
    <row r="450">
      <c r="A450" s="8" t="s">
        <v>2586</v>
      </c>
      <c r="B450" s="2"/>
      <c r="C450" s="2" t="s">
        <v>4243</v>
      </c>
      <c r="D450" s="17" t="s">
        <v>4243</v>
      </c>
      <c r="E450" s="2" t="s">
        <v>4244</v>
      </c>
      <c r="F450" s="8" t="s">
        <v>2740</v>
      </c>
      <c r="G450" s="8" t="s">
        <v>2741</v>
      </c>
      <c r="H450" s="8" t="s">
        <v>2765</v>
      </c>
      <c r="I450" s="34" t="s">
        <v>4245</v>
      </c>
      <c r="J450" s="35"/>
      <c r="K450" s="33"/>
      <c r="L450" s="33"/>
      <c r="M450" s="33"/>
      <c r="N450" s="33"/>
      <c r="O450" s="33"/>
      <c r="P450" s="33"/>
      <c r="Q450" s="33"/>
      <c r="R450" s="33"/>
    </row>
    <row r="451">
      <c r="A451" s="8" t="s">
        <v>2586</v>
      </c>
      <c r="B451" s="2"/>
      <c r="C451" s="2" t="s">
        <v>4246</v>
      </c>
      <c r="D451" s="2" t="s">
        <v>2588</v>
      </c>
      <c r="E451" s="2" t="s">
        <v>4247</v>
      </c>
      <c r="F451" s="8" t="s">
        <v>2740</v>
      </c>
      <c r="G451" s="8" t="s">
        <v>2741</v>
      </c>
      <c r="H451" s="41" t="s">
        <v>2760</v>
      </c>
      <c r="I451" s="34" t="s">
        <v>4248</v>
      </c>
      <c r="J451" s="35"/>
      <c r="K451" s="33"/>
      <c r="L451" s="33"/>
      <c r="M451" s="33"/>
      <c r="N451" s="33"/>
      <c r="O451" s="33"/>
      <c r="P451" s="33"/>
      <c r="Q451" s="33"/>
      <c r="R451" s="33"/>
    </row>
    <row r="452">
      <c r="A452" s="8" t="s">
        <v>2586</v>
      </c>
      <c r="B452" s="2"/>
      <c r="C452" s="2" t="s">
        <v>4249</v>
      </c>
      <c r="D452" s="2" t="s">
        <v>4250</v>
      </c>
      <c r="E452" s="2" t="s">
        <v>4251</v>
      </c>
      <c r="F452" s="8" t="s">
        <v>2740</v>
      </c>
      <c r="G452" s="8" t="s">
        <v>2741</v>
      </c>
      <c r="H452" s="41" t="s">
        <v>2760</v>
      </c>
      <c r="I452" s="34" t="s">
        <v>4252</v>
      </c>
      <c r="J452" s="35"/>
      <c r="K452" s="33"/>
      <c r="L452" s="33"/>
      <c r="M452" s="33"/>
      <c r="N452" s="33"/>
      <c r="O452" s="33"/>
      <c r="P452" s="33"/>
      <c r="Q452" s="33"/>
      <c r="R452" s="33"/>
    </row>
    <row r="453">
      <c r="A453" s="8" t="s">
        <v>2586</v>
      </c>
      <c r="B453" s="2"/>
      <c r="C453" s="2" t="s">
        <v>4253</v>
      </c>
      <c r="D453" s="2" t="s">
        <v>4254</v>
      </c>
      <c r="E453" s="2" t="s">
        <v>4255</v>
      </c>
      <c r="F453" s="8" t="s">
        <v>2740</v>
      </c>
      <c r="G453" s="8" t="s">
        <v>2741</v>
      </c>
      <c r="H453" s="31" t="s">
        <v>3961</v>
      </c>
      <c r="I453" s="34" t="s">
        <v>4256</v>
      </c>
      <c r="J453" s="37"/>
      <c r="K453" s="38"/>
      <c r="L453" s="38"/>
      <c r="M453" s="38"/>
      <c r="N453" s="38"/>
      <c r="O453" s="38"/>
      <c r="P453" s="38"/>
      <c r="Q453" s="38"/>
      <c r="R453" s="38"/>
    </row>
    <row r="454">
      <c r="A454" s="8" t="s">
        <v>2586</v>
      </c>
      <c r="B454" s="2"/>
      <c r="C454" s="2" t="s">
        <v>4257</v>
      </c>
      <c r="D454" s="2" t="s">
        <v>4258</v>
      </c>
      <c r="E454" s="2" t="s">
        <v>4259</v>
      </c>
      <c r="F454" s="8" t="s">
        <v>2740</v>
      </c>
      <c r="G454" s="8" t="s">
        <v>2741</v>
      </c>
      <c r="H454" s="43" t="s">
        <v>2760</v>
      </c>
      <c r="I454" s="34" t="s">
        <v>4260</v>
      </c>
      <c r="J454" s="7"/>
      <c r="K454" s="40"/>
      <c r="L454" s="40"/>
      <c r="M454" s="40"/>
      <c r="N454" s="40"/>
      <c r="O454" s="40"/>
      <c r="P454" s="40"/>
      <c r="Q454" s="40"/>
      <c r="R454" s="40"/>
    </row>
    <row r="455">
      <c r="A455" s="8" t="s">
        <v>2633</v>
      </c>
      <c r="B455" s="2"/>
      <c r="C455" s="2" t="s">
        <v>4261</v>
      </c>
      <c r="D455" s="2" t="s">
        <v>4262</v>
      </c>
      <c r="E455" s="2" t="s">
        <v>4263</v>
      </c>
      <c r="F455" s="8" t="s">
        <v>2740</v>
      </c>
      <c r="G455" s="8" t="s">
        <v>2741</v>
      </c>
      <c r="H455" s="31" t="s">
        <v>2603</v>
      </c>
      <c r="I455" s="34" t="s">
        <v>4264</v>
      </c>
      <c r="J455" s="35"/>
      <c r="K455" s="33"/>
      <c r="L455" s="33"/>
      <c r="M455" s="33"/>
      <c r="N455" s="33"/>
      <c r="O455" s="33"/>
      <c r="P455" s="33"/>
      <c r="Q455" s="33"/>
      <c r="R455" s="33"/>
    </row>
    <row r="456">
      <c r="A456" s="8" t="s">
        <v>2586</v>
      </c>
      <c r="B456" s="2"/>
      <c r="C456" s="2" t="s">
        <v>4265</v>
      </c>
      <c r="D456" s="2" t="s">
        <v>4266</v>
      </c>
      <c r="E456" s="2" t="s">
        <v>4267</v>
      </c>
      <c r="F456" s="8" t="s">
        <v>2740</v>
      </c>
      <c r="G456" s="8" t="s">
        <v>2741</v>
      </c>
      <c r="H456" s="49" t="s">
        <v>2840</v>
      </c>
      <c r="I456" s="34" t="s">
        <v>4268</v>
      </c>
      <c r="J456" s="7"/>
      <c r="K456" s="40"/>
      <c r="L456" s="40"/>
      <c r="M456" s="40"/>
      <c r="N456" s="40"/>
      <c r="O456" s="40"/>
      <c r="P456" s="40"/>
      <c r="Q456" s="40"/>
      <c r="R456" s="40"/>
    </row>
    <row r="457">
      <c r="A457" s="8" t="s">
        <v>2586</v>
      </c>
      <c r="B457" s="2"/>
      <c r="C457" s="2" t="s">
        <v>4269</v>
      </c>
      <c r="D457" s="17" t="s">
        <v>4269</v>
      </c>
      <c r="E457" s="2" t="s">
        <v>4270</v>
      </c>
      <c r="F457" s="8" t="s">
        <v>2740</v>
      </c>
      <c r="G457" s="8" t="s">
        <v>2741</v>
      </c>
      <c r="H457" s="41" t="s">
        <v>3305</v>
      </c>
      <c r="I457" s="34" t="s">
        <v>4271</v>
      </c>
      <c r="J457" s="37"/>
      <c r="K457" s="38"/>
      <c r="L457" s="38"/>
      <c r="M457" s="38"/>
      <c r="N457" s="38"/>
      <c r="O457" s="38"/>
      <c r="P457" s="38"/>
      <c r="Q457" s="38"/>
      <c r="R457" s="38"/>
    </row>
    <row r="458">
      <c r="A458" s="7" t="s">
        <v>2586</v>
      </c>
      <c r="B458" s="9"/>
      <c r="C458" s="9" t="s">
        <v>4272</v>
      </c>
      <c r="D458" s="15" t="s">
        <v>4273</v>
      </c>
      <c r="E458" s="9" t="s">
        <v>4274</v>
      </c>
      <c r="F458" s="8" t="s">
        <v>2740</v>
      </c>
      <c r="G458" s="8" t="s">
        <v>2741</v>
      </c>
      <c r="H458" s="41" t="s">
        <v>2760</v>
      </c>
      <c r="I458" s="16" t="s">
        <v>4275</v>
      </c>
      <c r="J458" s="37"/>
      <c r="K458" s="38"/>
      <c r="L458" s="38"/>
      <c r="M458" s="38"/>
      <c r="N458" s="38"/>
      <c r="O458" s="38"/>
      <c r="P458" s="38"/>
      <c r="Q458" s="38"/>
      <c r="R458" s="38"/>
    </row>
    <row r="459">
      <c r="A459" s="8" t="s">
        <v>2586</v>
      </c>
      <c r="B459" s="2"/>
      <c r="C459" s="2" t="s">
        <v>4276</v>
      </c>
      <c r="D459" s="2" t="s">
        <v>4277</v>
      </c>
      <c r="E459" s="2" t="s">
        <v>4278</v>
      </c>
      <c r="F459" s="8" t="s">
        <v>2740</v>
      </c>
      <c r="G459" s="8" t="s">
        <v>2741</v>
      </c>
      <c r="H459" s="42" t="s">
        <v>2952</v>
      </c>
      <c r="I459" s="34" t="s">
        <v>4279</v>
      </c>
      <c r="J459" s="7"/>
      <c r="K459" s="40"/>
      <c r="L459" s="40"/>
      <c r="M459" s="40"/>
      <c r="N459" s="40"/>
      <c r="O459" s="40"/>
      <c r="P459" s="40"/>
      <c r="Q459" s="40"/>
      <c r="R459" s="40"/>
    </row>
    <row r="460">
      <c r="A460" s="8" t="s">
        <v>2586</v>
      </c>
      <c r="B460" s="2"/>
      <c r="C460" s="2" t="s">
        <v>4280</v>
      </c>
      <c r="D460" s="2" t="s">
        <v>3711</v>
      </c>
      <c r="E460" s="2" t="s">
        <v>4281</v>
      </c>
      <c r="F460" s="8" t="s">
        <v>2740</v>
      </c>
      <c r="G460" s="8" t="s">
        <v>2741</v>
      </c>
      <c r="H460" s="43" t="s">
        <v>2760</v>
      </c>
      <c r="I460" s="34" t="s">
        <v>4282</v>
      </c>
      <c r="J460" s="35"/>
      <c r="K460" s="33"/>
      <c r="L460" s="33"/>
      <c r="M460" s="33"/>
      <c r="N460" s="33"/>
      <c r="O460" s="33"/>
      <c r="P460" s="33"/>
      <c r="Q460" s="33"/>
      <c r="R460" s="33"/>
    </row>
    <row r="461">
      <c r="A461" s="8" t="s">
        <v>2586</v>
      </c>
      <c r="B461" s="2"/>
      <c r="C461" s="2" t="s">
        <v>4283</v>
      </c>
      <c r="D461" s="2" t="s">
        <v>4284</v>
      </c>
      <c r="E461" s="2" t="s">
        <v>4285</v>
      </c>
      <c r="F461" s="8" t="s">
        <v>2740</v>
      </c>
      <c r="G461" s="6" t="s">
        <v>2741</v>
      </c>
      <c r="H461" s="41" t="s">
        <v>2760</v>
      </c>
      <c r="I461" s="34" t="s">
        <v>4286</v>
      </c>
      <c r="J461" s="37"/>
      <c r="K461" s="38"/>
      <c r="L461" s="38"/>
      <c r="M461" s="38"/>
      <c r="N461" s="38"/>
      <c r="O461" s="38"/>
      <c r="P461" s="38"/>
      <c r="Q461" s="38"/>
      <c r="R461" s="38"/>
    </row>
    <row r="462">
      <c r="A462" s="8" t="s">
        <v>2586</v>
      </c>
      <c r="B462" s="2"/>
      <c r="C462" s="2" t="s">
        <v>4287</v>
      </c>
      <c r="D462" s="2" t="s">
        <v>4288</v>
      </c>
      <c r="E462" s="2" t="s">
        <v>4289</v>
      </c>
      <c r="F462" s="8" t="s">
        <v>2740</v>
      </c>
      <c r="G462" s="8" t="s">
        <v>2741</v>
      </c>
      <c r="H462" s="41" t="s">
        <v>3742</v>
      </c>
      <c r="I462" s="34" t="s">
        <v>4290</v>
      </c>
      <c r="J462" s="35"/>
      <c r="K462" s="33"/>
      <c r="L462" s="33"/>
      <c r="M462" s="33"/>
      <c r="N462" s="33"/>
      <c r="O462" s="33"/>
      <c r="P462" s="33"/>
      <c r="Q462" s="33"/>
      <c r="R462" s="33"/>
    </row>
    <row r="463">
      <c r="A463" s="8" t="s">
        <v>2586</v>
      </c>
      <c r="B463" s="2"/>
      <c r="C463" s="2" t="s">
        <v>4291</v>
      </c>
      <c r="D463" s="2" t="s">
        <v>4292</v>
      </c>
      <c r="E463" s="2" t="s">
        <v>4293</v>
      </c>
      <c r="F463" s="8" t="s">
        <v>2740</v>
      </c>
      <c r="G463" s="8" t="s">
        <v>2741</v>
      </c>
      <c r="H463" s="31" t="s">
        <v>2742</v>
      </c>
      <c r="I463" s="34" t="s">
        <v>4294</v>
      </c>
      <c r="J463" s="35"/>
      <c r="K463" s="33"/>
      <c r="L463" s="33"/>
      <c r="M463" s="33"/>
      <c r="N463" s="33"/>
      <c r="O463" s="33"/>
      <c r="P463" s="33"/>
      <c r="Q463" s="33"/>
      <c r="R463" s="33"/>
    </row>
    <row r="464">
      <c r="A464" s="8" t="s">
        <v>2586</v>
      </c>
      <c r="B464" s="2"/>
      <c r="C464" s="2" t="s">
        <v>4295</v>
      </c>
      <c r="D464" s="2" t="s">
        <v>4296</v>
      </c>
      <c r="E464" s="2" t="s">
        <v>4297</v>
      </c>
      <c r="F464" s="8" t="s">
        <v>2740</v>
      </c>
      <c r="G464" s="8" t="s">
        <v>2741</v>
      </c>
      <c r="H464" s="42" t="s">
        <v>3305</v>
      </c>
      <c r="I464" s="34" t="s">
        <v>4298</v>
      </c>
      <c r="J464" s="35"/>
      <c r="K464" s="33"/>
      <c r="L464" s="33"/>
      <c r="M464" s="33"/>
      <c r="N464" s="33"/>
      <c r="O464" s="33"/>
      <c r="P464" s="33"/>
      <c r="Q464" s="33"/>
      <c r="R464" s="33"/>
    </row>
    <row r="465">
      <c r="A465" s="8" t="s">
        <v>2586</v>
      </c>
      <c r="B465" s="2"/>
      <c r="C465" s="2" t="s">
        <v>4299</v>
      </c>
      <c r="D465" s="2" t="s">
        <v>2588</v>
      </c>
      <c r="E465" s="2" t="s">
        <v>4300</v>
      </c>
      <c r="F465" s="8" t="s">
        <v>2740</v>
      </c>
      <c r="G465" s="6" t="s">
        <v>2741</v>
      </c>
      <c r="H465" s="45" t="s">
        <v>2753</v>
      </c>
      <c r="I465" s="34" t="s">
        <v>4301</v>
      </c>
      <c r="J465" s="37"/>
      <c r="K465" s="38"/>
      <c r="L465" s="38"/>
      <c r="M465" s="38"/>
      <c r="N465" s="38"/>
      <c r="O465" s="38"/>
      <c r="P465" s="38"/>
      <c r="Q465" s="38"/>
      <c r="R465" s="38"/>
    </row>
    <row r="466">
      <c r="A466" s="8" t="s">
        <v>2586</v>
      </c>
      <c r="B466" s="2"/>
      <c r="C466" s="2" t="s">
        <v>4302</v>
      </c>
      <c r="D466" s="2" t="s">
        <v>4303</v>
      </c>
      <c r="E466" s="2" t="s">
        <v>4304</v>
      </c>
      <c r="F466" s="8" t="s">
        <v>2740</v>
      </c>
      <c r="G466" s="8" t="s">
        <v>2741</v>
      </c>
      <c r="H466" s="43" t="s">
        <v>2742</v>
      </c>
      <c r="I466" s="34" t="s">
        <v>4305</v>
      </c>
      <c r="J466" s="35"/>
      <c r="K466" s="33"/>
      <c r="L466" s="33"/>
      <c r="M466" s="33"/>
      <c r="N466" s="33"/>
      <c r="O466" s="33"/>
      <c r="P466" s="33"/>
      <c r="Q466" s="33"/>
      <c r="R466" s="33"/>
    </row>
    <row r="467">
      <c r="A467" s="8" t="s">
        <v>2586</v>
      </c>
      <c r="B467" s="2"/>
      <c r="C467" s="2" t="s">
        <v>4306</v>
      </c>
      <c r="D467" s="2" t="s">
        <v>4307</v>
      </c>
      <c r="E467" s="2" t="s">
        <v>4308</v>
      </c>
      <c r="F467" s="8" t="s">
        <v>2740</v>
      </c>
      <c r="G467" s="8" t="s">
        <v>2741</v>
      </c>
      <c r="H467" s="31" t="s">
        <v>2742</v>
      </c>
      <c r="I467" s="34" t="s">
        <v>4309</v>
      </c>
      <c r="J467" s="35"/>
      <c r="K467" s="33"/>
      <c r="L467" s="33"/>
      <c r="M467" s="33"/>
      <c r="N467" s="33"/>
      <c r="O467" s="33"/>
      <c r="P467" s="33"/>
      <c r="Q467" s="33"/>
      <c r="R467" s="33"/>
    </row>
    <row r="468">
      <c r="A468" s="8" t="s">
        <v>2586</v>
      </c>
      <c r="B468" s="2"/>
      <c r="C468" s="2" t="s">
        <v>4310</v>
      </c>
      <c r="D468" s="2" t="s">
        <v>4311</v>
      </c>
      <c r="E468" s="2" t="s">
        <v>4312</v>
      </c>
      <c r="F468" s="8" t="s">
        <v>2740</v>
      </c>
      <c r="G468" s="8" t="s">
        <v>2741</v>
      </c>
      <c r="H468" s="41" t="s">
        <v>2760</v>
      </c>
      <c r="I468" s="34" t="s">
        <v>4313</v>
      </c>
      <c r="J468" s="35"/>
      <c r="K468" s="33"/>
      <c r="L468" s="33"/>
      <c r="M468" s="33"/>
      <c r="N468" s="33"/>
      <c r="O468" s="33"/>
      <c r="P468" s="33"/>
      <c r="Q468" s="33"/>
      <c r="R468" s="33"/>
    </row>
    <row r="469">
      <c r="A469" s="8" t="s">
        <v>2586</v>
      </c>
      <c r="B469" s="2"/>
      <c r="C469" s="2" t="s">
        <v>4314</v>
      </c>
      <c r="D469" s="2" t="s">
        <v>2588</v>
      </c>
      <c r="E469" s="2" t="s">
        <v>4315</v>
      </c>
      <c r="F469" s="42" t="s">
        <v>2740</v>
      </c>
      <c r="G469" s="8" t="s">
        <v>2741</v>
      </c>
      <c r="H469" s="41" t="s">
        <v>2760</v>
      </c>
      <c r="I469" s="34" t="s">
        <v>4316</v>
      </c>
      <c r="J469" s="35"/>
      <c r="K469" s="33"/>
      <c r="L469" s="33"/>
      <c r="M469" s="33"/>
      <c r="N469" s="33"/>
      <c r="O469" s="33"/>
      <c r="P469" s="33"/>
      <c r="Q469" s="33"/>
      <c r="R469" s="33"/>
    </row>
    <row r="470">
      <c r="A470" s="8" t="s">
        <v>2586</v>
      </c>
      <c r="B470" s="2"/>
      <c r="C470" s="2" t="s">
        <v>4317</v>
      </c>
      <c r="D470" s="2" t="s">
        <v>4318</v>
      </c>
      <c r="E470" s="2" t="s">
        <v>4319</v>
      </c>
      <c r="F470" s="8" t="s">
        <v>2740</v>
      </c>
      <c r="G470" s="8" t="s">
        <v>2741</v>
      </c>
      <c r="H470" s="8" t="s">
        <v>2765</v>
      </c>
      <c r="I470" s="34" t="s">
        <v>4320</v>
      </c>
      <c r="J470" s="35"/>
      <c r="K470" s="33"/>
      <c r="L470" s="33"/>
      <c r="M470" s="33"/>
      <c r="N470" s="33"/>
      <c r="O470" s="33"/>
      <c r="P470" s="33"/>
      <c r="Q470" s="33"/>
      <c r="R470" s="33"/>
    </row>
    <row r="471">
      <c r="A471" s="8" t="s">
        <v>2586</v>
      </c>
      <c r="B471" s="2"/>
      <c r="C471" s="2" t="s">
        <v>4321</v>
      </c>
      <c r="D471" s="2" t="s">
        <v>4322</v>
      </c>
      <c r="E471" s="2" t="s">
        <v>4323</v>
      </c>
      <c r="F471" s="8" t="s">
        <v>2740</v>
      </c>
      <c r="G471" s="6" t="s">
        <v>2741</v>
      </c>
      <c r="H471" s="43" t="s">
        <v>2742</v>
      </c>
      <c r="I471" s="34" t="s">
        <v>4324</v>
      </c>
      <c r="J471" s="35"/>
      <c r="K471" s="33"/>
      <c r="L471" s="33"/>
      <c r="M471" s="33"/>
      <c r="N471" s="33"/>
      <c r="O471" s="33"/>
      <c r="P471" s="33"/>
      <c r="Q471" s="33"/>
      <c r="R471" s="33"/>
    </row>
    <row r="472">
      <c r="A472" s="8" t="s">
        <v>2586</v>
      </c>
      <c r="B472" s="2"/>
      <c r="C472" s="2" t="s">
        <v>4325</v>
      </c>
      <c r="D472" s="2" t="s">
        <v>3711</v>
      </c>
      <c r="E472" s="2" t="s">
        <v>4326</v>
      </c>
      <c r="F472" s="8" t="s">
        <v>2740</v>
      </c>
      <c r="G472" s="6" t="s">
        <v>2741</v>
      </c>
      <c r="H472" s="31" t="s">
        <v>2603</v>
      </c>
      <c r="I472" s="34" t="s">
        <v>4327</v>
      </c>
      <c r="J472" s="37"/>
      <c r="K472" s="38"/>
      <c r="L472" s="38"/>
      <c r="M472" s="38"/>
      <c r="N472" s="38"/>
      <c r="O472" s="38"/>
      <c r="P472" s="38"/>
      <c r="Q472" s="38"/>
      <c r="R472" s="38"/>
    </row>
    <row r="473">
      <c r="A473" s="8" t="s">
        <v>2586</v>
      </c>
      <c r="B473" s="2"/>
      <c r="C473" s="2" t="s">
        <v>4328</v>
      </c>
      <c r="D473" s="2" t="s">
        <v>4273</v>
      </c>
      <c r="E473" s="2" t="s">
        <v>4329</v>
      </c>
      <c r="F473" s="8" t="s">
        <v>2740</v>
      </c>
      <c r="G473" s="8" t="s">
        <v>2741</v>
      </c>
      <c r="H473" s="41" t="s">
        <v>2760</v>
      </c>
      <c r="I473" s="34" t="s">
        <v>4330</v>
      </c>
      <c r="J473" s="7"/>
      <c r="K473" s="40"/>
      <c r="L473" s="40"/>
      <c r="M473" s="40"/>
      <c r="N473" s="40"/>
      <c r="O473" s="40"/>
      <c r="P473" s="40"/>
      <c r="Q473" s="40"/>
      <c r="R473" s="40"/>
    </row>
    <row r="474">
      <c r="A474" s="8" t="s">
        <v>2586</v>
      </c>
      <c r="B474" s="2"/>
      <c r="C474" s="2" t="s">
        <v>4331</v>
      </c>
      <c r="D474" s="2" t="s">
        <v>2588</v>
      </c>
      <c r="E474" s="2" t="s">
        <v>4332</v>
      </c>
      <c r="F474" s="8" t="s">
        <v>2740</v>
      </c>
      <c r="G474" s="8" t="s">
        <v>2741</v>
      </c>
      <c r="H474" s="31" t="s">
        <v>2742</v>
      </c>
      <c r="I474" s="34" t="s">
        <v>4333</v>
      </c>
      <c r="J474" s="7"/>
      <c r="K474" s="40"/>
      <c r="L474" s="40"/>
      <c r="M474" s="40"/>
      <c r="N474" s="40"/>
      <c r="O474" s="40"/>
      <c r="P474" s="40"/>
      <c r="Q474" s="40"/>
      <c r="R474" s="40"/>
    </row>
    <row r="475">
      <c r="A475" s="8" t="s">
        <v>2586</v>
      </c>
      <c r="B475" s="2"/>
      <c r="C475" s="2" t="s">
        <v>4334</v>
      </c>
      <c r="D475" s="2" t="s">
        <v>4335</v>
      </c>
      <c r="E475" s="2" t="s">
        <v>4336</v>
      </c>
      <c r="F475" s="8" t="s">
        <v>2740</v>
      </c>
      <c r="G475" s="6" t="s">
        <v>2741</v>
      </c>
      <c r="H475" s="48" t="s">
        <v>2824</v>
      </c>
      <c r="I475" s="34" t="s">
        <v>4337</v>
      </c>
      <c r="J475" s="35"/>
      <c r="K475" s="33"/>
      <c r="L475" s="33"/>
      <c r="M475" s="33"/>
      <c r="N475" s="33"/>
      <c r="O475" s="33"/>
      <c r="P475" s="33"/>
      <c r="Q475" s="33"/>
      <c r="R475" s="33"/>
    </row>
    <row r="476">
      <c r="A476" s="8" t="s">
        <v>2586</v>
      </c>
      <c r="B476" s="2"/>
      <c r="C476" s="2" t="s">
        <v>4338</v>
      </c>
      <c r="D476" s="2" t="s">
        <v>4339</v>
      </c>
      <c r="E476" s="2" t="s">
        <v>4340</v>
      </c>
      <c r="F476" s="42" t="s">
        <v>2740</v>
      </c>
      <c r="G476" s="31" t="s">
        <v>2741</v>
      </c>
      <c r="H476" s="45" t="s">
        <v>2765</v>
      </c>
      <c r="I476" s="34" t="s">
        <v>4341</v>
      </c>
      <c r="J476" s="7"/>
      <c r="K476" s="40"/>
      <c r="L476" s="40"/>
      <c r="M476" s="40"/>
      <c r="N476" s="40"/>
      <c r="O476" s="40"/>
      <c r="P476" s="40"/>
      <c r="Q476" s="40"/>
      <c r="R476" s="40"/>
    </row>
    <row r="477">
      <c r="A477" s="8" t="s">
        <v>2586</v>
      </c>
      <c r="B477" s="2"/>
      <c r="C477" s="2" t="s">
        <v>4342</v>
      </c>
      <c r="D477" s="17" t="s">
        <v>4343</v>
      </c>
      <c r="E477" s="2" t="s">
        <v>4344</v>
      </c>
      <c r="F477" s="42" t="s">
        <v>2740</v>
      </c>
      <c r="G477" s="31" t="s">
        <v>2741</v>
      </c>
      <c r="H477" s="43" t="s">
        <v>2760</v>
      </c>
      <c r="I477" s="34" t="s">
        <v>4345</v>
      </c>
      <c r="J477" s="35"/>
      <c r="K477" s="33"/>
      <c r="L477" s="33"/>
      <c r="M477" s="33"/>
      <c r="N477" s="33"/>
      <c r="O477" s="33"/>
      <c r="P477" s="33"/>
      <c r="Q477" s="33"/>
      <c r="R477" s="33"/>
    </row>
    <row r="478">
      <c r="A478" s="8" t="s">
        <v>2586</v>
      </c>
      <c r="B478" s="2"/>
      <c r="C478" s="2" t="s">
        <v>4346</v>
      </c>
      <c r="D478" s="2" t="s">
        <v>2588</v>
      </c>
      <c r="E478" s="2" t="s">
        <v>4347</v>
      </c>
      <c r="F478" s="42" t="s">
        <v>2740</v>
      </c>
      <c r="G478" s="8" t="s">
        <v>2741</v>
      </c>
      <c r="H478" s="41" t="s">
        <v>3933</v>
      </c>
      <c r="I478" s="34" t="s">
        <v>4348</v>
      </c>
      <c r="J478" s="7"/>
      <c r="K478" s="40"/>
      <c r="L478" s="40"/>
      <c r="M478" s="40"/>
      <c r="N478" s="40"/>
      <c r="O478" s="40"/>
      <c r="P478" s="40"/>
      <c r="Q478" s="40"/>
      <c r="R478" s="40"/>
    </row>
    <row r="479">
      <c r="A479" s="8" t="s">
        <v>2586</v>
      </c>
      <c r="B479" s="2"/>
      <c r="C479" s="2" t="s">
        <v>4349</v>
      </c>
      <c r="D479" s="2" t="s">
        <v>2588</v>
      </c>
      <c r="E479" s="2" t="s">
        <v>4350</v>
      </c>
      <c r="F479" s="42" t="s">
        <v>2740</v>
      </c>
      <c r="G479" s="8" t="s">
        <v>2741</v>
      </c>
      <c r="H479" s="41" t="s">
        <v>2603</v>
      </c>
      <c r="I479" s="34" t="s">
        <v>4351</v>
      </c>
      <c r="J479" s="35"/>
      <c r="K479" s="33"/>
      <c r="L479" s="33"/>
      <c r="M479" s="33"/>
      <c r="N479" s="33"/>
      <c r="O479" s="33"/>
      <c r="P479" s="33"/>
      <c r="Q479" s="33"/>
      <c r="R479" s="33"/>
    </row>
    <row r="480">
      <c r="A480" s="8" t="s">
        <v>2586</v>
      </c>
      <c r="B480" s="2"/>
      <c r="C480" s="2" t="s">
        <v>4352</v>
      </c>
      <c r="D480" s="2" t="s">
        <v>4353</v>
      </c>
      <c r="E480" s="2" t="s">
        <v>4354</v>
      </c>
      <c r="F480" s="42" t="s">
        <v>2740</v>
      </c>
      <c r="G480" s="8" t="s">
        <v>2741</v>
      </c>
      <c r="H480" s="41" t="s">
        <v>2760</v>
      </c>
      <c r="I480" s="34" t="s">
        <v>4355</v>
      </c>
      <c r="J480" s="35"/>
      <c r="K480" s="33"/>
      <c r="L480" s="33"/>
      <c r="M480" s="33"/>
      <c r="N480" s="33"/>
      <c r="O480" s="33"/>
      <c r="P480" s="33"/>
      <c r="Q480" s="33"/>
      <c r="R480" s="33"/>
    </row>
    <row r="481">
      <c r="A481" s="8" t="s">
        <v>2586</v>
      </c>
      <c r="B481" s="2"/>
      <c r="C481" s="2" t="s">
        <v>4356</v>
      </c>
      <c r="D481" s="2" t="s">
        <v>4357</v>
      </c>
      <c r="E481" s="2" t="s">
        <v>4358</v>
      </c>
      <c r="F481" s="6" t="s">
        <v>2740</v>
      </c>
      <c r="G481" s="8" t="s">
        <v>2741</v>
      </c>
      <c r="H481" s="45" t="s">
        <v>3649</v>
      </c>
      <c r="I481" s="34" t="s">
        <v>4359</v>
      </c>
      <c r="J481" s="37"/>
      <c r="K481" s="38"/>
      <c r="L481" s="38"/>
      <c r="M481" s="38"/>
      <c r="N481" s="38"/>
      <c r="O481" s="38"/>
      <c r="P481" s="38"/>
      <c r="Q481" s="38"/>
      <c r="R481" s="38"/>
    </row>
    <row r="482">
      <c r="A482" s="8" t="s">
        <v>2586</v>
      </c>
      <c r="B482" s="2"/>
      <c r="C482" s="2" t="s">
        <v>4360</v>
      </c>
      <c r="D482" s="2" t="s">
        <v>4361</v>
      </c>
      <c r="E482" s="2" t="s">
        <v>4362</v>
      </c>
      <c r="F482" s="41" t="s">
        <v>2740</v>
      </c>
      <c r="G482" s="8" t="s">
        <v>2741</v>
      </c>
      <c r="H482" s="45" t="s">
        <v>2937</v>
      </c>
      <c r="I482" s="34" t="s">
        <v>4363</v>
      </c>
      <c r="J482" s="35"/>
      <c r="K482" s="33"/>
      <c r="L482" s="33"/>
      <c r="M482" s="33"/>
      <c r="N482" s="33"/>
      <c r="O482" s="33"/>
      <c r="P482" s="33"/>
      <c r="Q482" s="33"/>
      <c r="R482" s="33"/>
    </row>
    <row r="483">
      <c r="A483" s="8" t="s">
        <v>2586</v>
      </c>
      <c r="B483" s="2"/>
      <c r="C483" s="2" t="s">
        <v>4364</v>
      </c>
      <c r="D483" s="2" t="s">
        <v>4365</v>
      </c>
      <c r="E483" s="2" t="s">
        <v>4366</v>
      </c>
      <c r="F483" s="42" t="s">
        <v>2740</v>
      </c>
      <c r="G483" s="8" t="s">
        <v>2741</v>
      </c>
      <c r="H483" s="45" t="s">
        <v>2765</v>
      </c>
      <c r="I483" s="34" t="s">
        <v>4367</v>
      </c>
      <c r="J483" s="37"/>
      <c r="K483" s="38"/>
      <c r="L483" s="38"/>
      <c r="M483" s="38"/>
      <c r="N483" s="38"/>
      <c r="O483" s="38"/>
      <c r="P483" s="38"/>
      <c r="Q483" s="38"/>
      <c r="R483" s="38"/>
    </row>
    <row r="484">
      <c r="A484" s="8" t="s">
        <v>2586</v>
      </c>
      <c r="B484" s="2"/>
      <c r="C484" s="2" t="s">
        <v>4368</v>
      </c>
      <c r="D484" s="2" t="s">
        <v>3900</v>
      </c>
      <c r="E484" s="2" t="s">
        <v>4369</v>
      </c>
      <c r="F484" s="42" t="s">
        <v>2740</v>
      </c>
      <c r="G484" s="8" t="s">
        <v>2741</v>
      </c>
      <c r="H484" s="43" t="s">
        <v>2824</v>
      </c>
      <c r="I484" s="34" t="s">
        <v>4370</v>
      </c>
      <c r="J484" s="7"/>
      <c r="K484" s="40"/>
      <c r="L484" s="40"/>
      <c r="M484" s="40"/>
      <c r="N484" s="40"/>
      <c r="O484" s="40"/>
      <c r="P484" s="40"/>
      <c r="Q484" s="40"/>
      <c r="R484" s="40"/>
    </row>
    <row r="485">
      <c r="A485" s="8" t="s">
        <v>2586</v>
      </c>
      <c r="B485" s="2"/>
      <c r="C485" s="2" t="s">
        <v>4371</v>
      </c>
      <c r="D485" s="2" t="s">
        <v>4372</v>
      </c>
      <c r="E485" s="2" t="s">
        <v>4373</v>
      </c>
      <c r="F485" s="42" t="s">
        <v>2740</v>
      </c>
      <c r="G485" s="8" t="s">
        <v>2741</v>
      </c>
      <c r="H485" s="31" t="s">
        <v>3296</v>
      </c>
      <c r="I485" s="36" t="s">
        <v>4374</v>
      </c>
      <c r="J485" s="35"/>
      <c r="K485" s="33"/>
      <c r="L485" s="33"/>
      <c r="M485" s="33"/>
      <c r="N485" s="33"/>
      <c r="O485" s="33"/>
      <c r="P485" s="33"/>
      <c r="Q485" s="33"/>
      <c r="R485" s="33"/>
    </row>
    <row r="486">
      <c r="A486" s="8" t="s">
        <v>2586</v>
      </c>
      <c r="B486" s="2"/>
      <c r="C486" s="2" t="s">
        <v>4375</v>
      </c>
      <c r="D486" s="2" t="s">
        <v>4376</v>
      </c>
      <c r="E486" s="2" t="s">
        <v>4377</v>
      </c>
      <c r="F486" s="42" t="s">
        <v>2740</v>
      </c>
      <c r="G486" s="8" t="s">
        <v>2741</v>
      </c>
      <c r="H486" s="31" t="s">
        <v>2742</v>
      </c>
      <c r="I486" s="34" t="s">
        <v>4378</v>
      </c>
      <c r="J486" s="7"/>
      <c r="K486" s="40"/>
      <c r="L486" s="40"/>
      <c r="M486" s="40"/>
      <c r="N486" s="40"/>
      <c r="O486" s="40"/>
      <c r="P486" s="40"/>
      <c r="Q486" s="40"/>
      <c r="R486" s="40"/>
    </row>
    <row r="487">
      <c r="A487" s="8" t="s">
        <v>2586</v>
      </c>
      <c r="B487" s="2"/>
      <c r="C487" s="2" t="s">
        <v>4379</v>
      </c>
      <c r="D487" s="2" t="s">
        <v>1441</v>
      </c>
      <c r="E487" s="2" t="s">
        <v>4380</v>
      </c>
      <c r="F487" s="8" t="s">
        <v>2740</v>
      </c>
      <c r="G487" s="8" t="s">
        <v>2741</v>
      </c>
      <c r="H487" s="31" t="s">
        <v>2603</v>
      </c>
      <c r="I487" s="34" t="s">
        <v>4381</v>
      </c>
      <c r="J487" s="7"/>
      <c r="K487" s="40"/>
      <c r="L487" s="40"/>
      <c r="M487" s="40"/>
      <c r="N487" s="40"/>
      <c r="O487" s="40"/>
      <c r="P487" s="40"/>
      <c r="Q487" s="40"/>
      <c r="R487" s="40"/>
    </row>
    <row r="488">
      <c r="A488" s="8" t="s">
        <v>2586</v>
      </c>
      <c r="B488" s="2"/>
      <c r="C488" s="2" t="s">
        <v>4382</v>
      </c>
      <c r="D488" s="2" t="s">
        <v>2588</v>
      </c>
      <c r="E488" s="2" t="s">
        <v>4383</v>
      </c>
      <c r="F488" s="42" t="s">
        <v>2740</v>
      </c>
      <c r="G488" s="6" t="s">
        <v>2741</v>
      </c>
      <c r="H488" s="8" t="s">
        <v>2765</v>
      </c>
      <c r="I488" s="34" t="s">
        <v>4384</v>
      </c>
      <c r="J488" s="7"/>
      <c r="K488" s="40"/>
      <c r="L488" s="40"/>
      <c r="M488" s="40"/>
      <c r="N488" s="40"/>
      <c r="O488" s="40"/>
      <c r="P488" s="40"/>
      <c r="Q488" s="40"/>
      <c r="R488" s="40"/>
    </row>
    <row r="489">
      <c r="A489" s="8" t="s">
        <v>2586</v>
      </c>
      <c r="B489" s="2"/>
      <c r="C489" s="2" t="s">
        <v>4385</v>
      </c>
      <c r="D489" s="2" t="s">
        <v>2588</v>
      </c>
      <c r="E489" s="2" t="s">
        <v>4386</v>
      </c>
      <c r="F489" s="8" t="s">
        <v>2740</v>
      </c>
      <c r="G489" s="8" t="s">
        <v>2741</v>
      </c>
      <c r="H489" s="41" t="s">
        <v>2760</v>
      </c>
      <c r="I489" s="34" t="s">
        <v>4387</v>
      </c>
      <c r="J489" s="37"/>
      <c r="K489" s="38"/>
      <c r="L489" s="38"/>
      <c r="M489" s="38"/>
      <c r="N489" s="38"/>
      <c r="O489" s="38"/>
      <c r="P489" s="38"/>
      <c r="Q489" s="38"/>
      <c r="R489" s="38"/>
    </row>
    <row r="490">
      <c r="A490" s="8" t="s">
        <v>2586</v>
      </c>
      <c r="B490" s="2"/>
      <c r="C490" s="2" t="s">
        <v>4388</v>
      </c>
      <c r="D490" s="2" t="s">
        <v>3448</v>
      </c>
      <c r="E490" s="2" t="s">
        <v>4389</v>
      </c>
      <c r="F490" s="8" t="s">
        <v>2740</v>
      </c>
      <c r="G490" s="8" t="s">
        <v>2741</v>
      </c>
      <c r="H490" s="31" t="s">
        <v>2742</v>
      </c>
      <c r="I490" s="34" t="s">
        <v>4390</v>
      </c>
      <c r="J490" s="35"/>
      <c r="K490" s="33"/>
      <c r="L490" s="33"/>
      <c r="M490" s="33"/>
      <c r="N490" s="33"/>
      <c r="O490" s="33"/>
      <c r="P490" s="33"/>
      <c r="Q490" s="33"/>
      <c r="R490" s="33"/>
    </row>
    <row r="491">
      <c r="A491" s="8" t="s">
        <v>2586</v>
      </c>
      <c r="B491" s="2"/>
      <c r="C491" s="2" t="s">
        <v>4391</v>
      </c>
      <c r="D491" s="2" t="s">
        <v>2785</v>
      </c>
      <c r="E491" s="2" t="s">
        <v>4392</v>
      </c>
      <c r="F491" s="8" t="s">
        <v>2740</v>
      </c>
      <c r="G491" s="8" t="s">
        <v>2741</v>
      </c>
      <c r="H491" s="41" t="s">
        <v>2760</v>
      </c>
      <c r="I491" s="34" t="s">
        <v>4393</v>
      </c>
      <c r="J491" s="35"/>
      <c r="K491" s="33"/>
      <c r="L491" s="33"/>
      <c r="M491" s="33"/>
      <c r="N491" s="33"/>
      <c r="O491" s="33"/>
      <c r="P491" s="33"/>
      <c r="Q491" s="33"/>
      <c r="R491" s="33"/>
    </row>
    <row r="492">
      <c r="A492" s="8" t="s">
        <v>2586</v>
      </c>
      <c r="B492" s="2"/>
      <c r="C492" s="2" t="s">
        <v>4394</v>
      </c>
      <c r="D492" s="2" t="s">
        <v>4395</v>
      </c>
      <c r="E492" s="2" t="s">
        <v>4396</v>
      </c>
      <c r="F492" s="8" t="s">
        <v>2740</v>
      </c>
      <c r="G492" s="8" t="s">
        <v>2741</v>
      </c>
      <c r="H492" s="41" t="s">
        <v>2686</v>
      </c>
      <c r="I492" s="34" t="s">
        <v>4397</v>
      </c>
      <c r="J492" s="37"/>
      <c r="K492" s="38"/>
      <c r="L492" s="38"/>
      <c r="M492" s="38"/>
      <c r="N492" s="38"/>
      <c r="O492" s="38"/>
      <c r="P492" s="38"/>
      <c r="Q492" s="38"/>
      <c r="R492" s="38"/>
    </row>
    <row r="493">
      <c r="A493" s="8" t="s">
        <v>2586</v>
      </c>
      <c r="B493" s="2"/>
      <c r="C493" s="2" t="s">
        <v>4398</v>
      </c>
      <c r="D493" s="17" t="s">
        <v>2588</v>
      </c>
      <c r="E493" s="2" t="s">
        <v>4399</v>
      </c>
      <c r="F493" s="42" t="s">
        <v>2740</v>
      </c>
      <c r="G493" s="8" t="s">
        <v>2741</v>
      </c>
      <c r="H493" s="41" t="s">
        <v>2603</v>
      </c>
      <c r="I493" s="34" t="s">
        <v>4400</v>
      </c>
      <c r="J493" s="37"/>
      <c r="K493" s="38"/>
      <c r="L493" s="38"/>
      <c r="M493" s="38"/>
      <c r="N493" s="38"/>
      <c r="O493" s="38"/>
      <c r="P493" s="38"/>
      <c r="Q493" s="38"/>
      <c r="R493" s="38"/>
    </row>
    <row r="494">
      <c r="A494" s="8" t="s">
        <v>2586</v>
      </c>
      <c r="B494" s="2"/>
      <c r="C494" s="2" t="s">
        <v>4401</v>
      </c>
      <c r="D494" s="2" t="s">
        <v>2588</v>
      </c>
      <c r="E494" s="2" t="s">
        <v>4402</v>
      </c>
      <c r="F494" s="8" t="s">
        <v>2740</v>
      </c>
      <c r="G494" s="8" t="s">
        <v>2741</v>
      </c>
      <c r="H494" s="31" t="s">
        <v>2802</v>
      </c>
      <c r="I494" s="34" t="s">
        <v>4403</v>
      </c>
      <c r="J494" s="35"/>
      <c r="K494" s="33"/>
      <c r="L494" s="33"/>
      <c r="M494" s="33"/>
      <c r="N494" s="33"/>
      <c r="O494" s="33"/>
      <c r="P494" s="33"/>
      <c r="Q494" s="33"/>
      <c r="R494" s="33"/>
    </row>
    <row r="495">
      <c r="A495" s="8" t="s">
        <v>2586</v>
      </c>
      <c r="B495" s="2"/>
      <c r="C495" s="2" t="s">
        <v>4404</v>
      </c>
      <c r="D495" s="2" t="s">
        <v>4405</v>
      </c>
      <c r="E495" s="2" t="s">
        <v>4406</v>
      </c>
      <c r="F495" s="41" t="s">
        <v>2740</v>
      </c>
      <c r="G495" s="8" t="s">
        <v>2741</v>
      </c>
      <c r="H495" s="41" t="s">
        <v>2760</v>
      </c>
      <c r="I495" s="34" t="s">
        <v>4407</v>
      </c>
      <c r="J495" s="35"/>
      <c r="K495" s="33"/>
      <c r="L495" s="33"/>
      <c r="M495" s="33"/>
      <c r="N495" s="33"/>
      <c r="O495" s="33"/>
      <c r="P495" s="33"/>
      <c r="Q495" s="33"/>
      <c r="R495" s="33"/>
    </row>
    <row r="496">
      <c r="A496" s="8" t="s">
        <v>2586</v>
      </c>
      <c r="B496" s="2"/>
      <c r="C496" s="2" t="s">
        <v>4408</v>
      </c>
      <c r="D496" s="2" t="s">
        <v>3382</v>
      </c>
      <c r="E496" s="2" t="s">
        <v>4409</v>
      </c>
      <c r="F496" s="8" t="s">
        <v>2740</v>
      </c>
      <c r="G496" s="8" t="s">
        <v>2741</v>
      </c>
      <c r="H496" s="8" t="s">
        <v>2765</v>
      </c>
      <c r="I496" s="34" t="s">
        <v>4410</v>
      </c>
      <c r="J496" s="37"/>
      <c r="K496" s="38"/>
      <c r="L496" s="38"/>
      <c r="M496" s="38"/>
      <c r="N496" s="38"/>
      <c r="O496" s="38"/>
      <c r="P496" s="38"/>
      <c r="Q496" s="38"/>
      <c r="R496" s="38"/>
    </row>
    <row r="497">
      <c r="A497" s="8" t="s">
        <v>2586</v>
      </c>
      <c r="B497" s="2"/>
      <c r="C497" s="2" t="s">
        <v>4411</v>
      </c>
      <c r="D497" s="2" t="s">
        <v>4412</v>
      </c>
      <c r="E497" s="2" t="s">
        <v>4413</v>
      </c>
      <c r="F497" s="8" t="s">
        <v>2740</v>
      </c>
      <c r="G497" s="8" t="s">
        <v>2741</v>
      </c>
      <c r="H497" s="8" t="s">
        <v>2765</v>
      </c>
      <c r="I497" s="34" t="s">
        <v>4414</v>
      </c>
      <c r="J497" s="35"/>
      <c r="K497" s="33"/>
      <c r="L497" s="33"/>
      <c r="M497" s="33"/>
      <c r="N497" s="33"/>
      <c r="O497" s="33"/>
      <c r="P497" s="33"/>
      <c r="Q497" s="33"/>
      <c r="R497" s="33"/>
    </row>
    <row r="498">
      <c r="A498" s="8" t="s">
        <v>2586</v>
      </c>
      <c r="B498" s="2"/>
      <c r="C498" s="2" t="s">
        <v>4415</v>
      </c>
      <c r="D498" s="2" t="s">
        <v>4416</v>
      </c>
      <c r="E498" s="2" t="s">
        <v>4417</v>
      </c>
      <c r="F498" s="42" t="s">
        <v>2740</v>
      </c>
      <c r="G498" s="8" t="s">
        <v>2741</v>
      </c>
      <c r="H498" s="41" t="s">
        <v>4418</v>
      </c>
      <c r="I498" s="34" t="s">
        <v>4419</v>
      </c>
      <c r="J498" s="37"/>
      <c r="K498" s="38"/>
      <c r="L498" s="38"/>
      <c r="M498" s="38"/>
      <c r="N498" s="38"/>
      <c r="O498" s="38"/>
      <c r="P498" s="38"/>
      <c r="Q498" s="38"/>
      <c r="R498" s="38"/>
    </row>
    <row r="499">
      <c r="A499" s="8" t="s">
        <v>2586</v>
      </c>
      <c r="B499" s="2"/>
      <c r="C499" s="2" t="s">
        <v>4420</v>
      </c>
      <c r="D499" s="2" t="s">
        <v>3577</v>
      </c>
      <c r="E499" s="2" t="s">
        <v>4421</v>
      </c>
      <c r="F499" s="42" t="s">
        <v>2740</v>
      </c>
      <c r="G499" s="8" t="s">
        <v>2741</v>
      </c>
      <c r="H499" s="41" t="s">
        <v>2760</v>
      </c>
      <c r="I499" s="34" t="s">
        <v>4422</v>
      </c>
      <c r="J499" s="35"/>
      <c r="K499" s="33"/>
      <c r="L499" s="33"/>
      <c r="M499" s="33"/>
      <c r="N499" s="33"/>
      <c r="O499" s="33"/>
      <c r="P499" s="33"/>
      <c r="Q499" s="33"/>
      <c r="R499" s="33"/>
    </row>
    <row r="500">
      <c r="A500" s="8" t="s">
        <v>2586</v>
      </c>
      <c r="B500" s="2"/>
      <c r="C500" s="2" t="s">
        <v>4423</v>
      </c>
      <c r="D500" s="2" t="s">
        <v>2588</v>
      </c>
      <c r="E500" s="2" t="s">
        <v>4424</v>
      </c>
      <c r="F500" s="8" t="s">
        <v>2740</v>
      </c>
      <c r="G500" s="8" t="s">
        <v>2741</v>
      </c>
      <c r="H500" s="41" t="s">
        <v>3768</v>
      </c>
      <c r="I500" s="34" t="s">
        <v>4425</v>
      </c>
      <c r="J500" s="7"/>
      <c r="K500" s="40"/>
      <c r="L500" s="40"/>
      <c r="M500" s="40"/>
      <c r="N500" s="40"/>
      <c r="O500" s="40"/>
      <c r="P500" s="40"/>
      <c r="Q500" s="40"/>
      <c r="R500" s="40"/>
    </row>
    <row r="501">
      <c r="A501" s="8" t="s">
        <v>2586</v>
      </c>
      <c r="B501" s="2"/>
      <c r="C501" s="2" t="s">
        <v>4426</v>
      </c>
      <c r="D501" s="2" t="s">
        <v>4427</v>
      </c>
      <c r="E501" s="2" t="s">
        <v>4428</v>
      </c>
      <c r="F501" s="8" t="s">
        <v>2740</v>
      </c>
      <c r="G501" s="8" t="s">
        <v>2741</v>
      </c>
      <c r="H501" s="41" t="s">
        <v>2760</v>
      </c>
      <c r="I501" s="34" t="s">
        <v>4429</v>
      </c>
      <c r="J501" s="7"/>
      <c r="K501" s="40"/>
      <c r="L501" s="40"/>
      <c r="M501" s="40"/>
      <c r="N501" s="40"/>
      <c r="O501" s="40"/>
      <c r="P501" s="40"/>
      <c r="Q501" s="40"/>
      <c r="R501" s="40"/>
    </row>
    <row r="502">
      <c r="A502" s="8" t="s">
        <v>2586</v>
      </c>
      <c r="B502" s="2"/>
      <c r="C502" s="2" t="s">
        <v>4430</v>
      </c>
      <c r="D502" s="2" t="s">
        <v>2588</v>
      </c>
      <c r="E502" s="2" t="s">
        <v>4431</v>
      </c>
      <c r="F502" s="8" t="s">
        <v>2740</v>
      </c>
      <c r="G502" s="8" t="s">
        <v>2741</v>
      </c>
      <c r="H502" s="31" t="s">
        <v>2742</v>
      </c>
      <c r="I502" s="34" t="s">
        <v>4432</v>
      </c>
      <c r="J502" s="7"/>
      <c r="K502" s="40"/>
      <c r="L502" s="40"/>
      <c r="M502" s="40"/>
      <c r="N502" s="40"/>
      <c r="O502" s="40"/>
      <c r="P502" s="40"/>
      <c r="Q502" s="40"/>
      <c r="R502" s="40"/>
    </row>
    <row r="503">
      <c r="A503" s="8" t="s">
        <v>2586</v>
      </c>
      <c r="B503" s="2"/>
      <c r="C503" s="2" t="s">
        <v>4433</v>
      </c>
      <c r="D503" s="2" t="s">
        <v>4434</v>
      </c>
      <c r="E503" s="2" t="s">
        <v>4435</v>
      </c>
      <c r="F503" s="8" t="s">
        <v>2740</v>
      </c>
      <c r="G503" s="8" t="s">
        <v>2741</v>
      </c>
      <c r="H503" s="31" t="s">
        <v>2840</v>
      </c>
      <c r="I503" s="36" t="s">
        <v>4436</v>
      </c>
      <c r="J503" s="35"/>
      <c r="K503" s="33"/>
      <c r="L503" s="33"/>
      <c r="M503" s="33"/>
      <c r="N503" s="33"/>
      <c r="O503" s="33"/>
      <c r="P503" s="33"/>
      <c r="Q503" s="33"/>
      <c r="R503" s="33"/>
    </row>
    <row r="504">
      <c r="A504" s="8" t="s">
        <v>2586</v>
      </c>
      <c r="B504" s="2"/>
      <c r="C504" s="2" t="s">
        <v>4437</v>
      </c>
      <c r="D504" s="2" t="s">
        <v>4438</v>
      </c>
      <c r="E504" s="2" t="s">
        <v>4439</v>
      </c>
      <c r="F504" s="8" t="s">
        <v>2740</v>
      </c>
      <c r="G504" s="8" t="s">
        <v>2741</v>
      </c>
      <c r="H504" s="43" t="s">
        <v>4138</v>
      </c>
      <c r="I504" s="34" t="s">
        <v>4440</v>
      </c>
      <c r="J504" s="37"/>
      <c r="K504" s="38"/>
      <c r="L504" s="38"/>
      <c r="M504" s="38"/>
      <c r="N504" s="38"/>
      <c r="O504" s="38"/>
      <c r="P504" s="38"/>
      <c r="Q504" s="38"/>
      <c r="R504" s="38"/>
    </row>
    <row r="505">
      <c r="A505" s="8" t="s">
        <v>2633</v>
      </c>
      <c r="B505" s="2"/>
      <c r="C505" s="2" t="s">
        <v>4441</v>
      </c>
      <c r="D505" s="2" t="s">
        <v>4442</v>
      </c>
      <c r="E505" s="2" t="s">
        <v>4443</v>
      </c>
      <c r="F505" s="42" t="s">
        <v>2740</v>
      </c>
      <c r="G505" s="6" t="s">
        <v>2741</v>
      </c>
      <c r="H505" s="41" t="s">
        <v>2760</v>
      </c>
      <c r="I505" s="34" t="s">
        <v>4444</v>
      </c>
      <c r="J505" s="19"/>
      <c r="K505" s="39"/>
      <c r="L505" s="39"/>
      <c r="M505" s="39"/>
      <c r="N505" s="39"/>
      <c r="O505" s="39"/>
      <c r="P505" s="39"/>
      <c r="Q505" s="39"/>
      <c r="R505" s="39"/>
    </row>
    <row r="506">
      <c r="A506" s="8" t="s">
        <v>2586</v>
      </c>
      <c r="B506" s="2"/>
      <c r="C506" s="2" t="s">
        <v>4445</v>
      </c>
      <c r="D506" s="2" t="s">
        <v>4446</v>
      </c>
      <c r="E506" s="2" t="s">
        <v>4447</v>
      </c>
      <c r="F506" s="42" t="s">
        <v>2740</v>
      </c>
      <c r="G506" s="8" t="s">
        <v>2741</v>
      </c>
      <c r="H506" s="41" t="s">
        <v>2802</v>
      </c>
      <c r="I506" s="34" t="s">
        <v>4448</v>
      </c>
      <c r="J506" s="35"/>
      <c r="K506" s="33"/>
      <c r="L506" s="33"/>
      <c r="M506" s="33"/>
      <c r="N506" s="33"/>
      <c r="O506" s="33"/>
      <c r="P506" s="33"/>
      <c r="Q506" s="33"/>
      <c r="R506" s="33"/>
    </row>
    <row r="507">
      <c r="A507" s="8" t="s">
        <v>2586</v>
      </c>
      <c r="B507" s="2"/>
      <c r="C507" s="2" t="s">
        <v>4449</v>
      </c>
      <c r="D507" s="2" t="s">
        <v>4450</v>
      </c>
      <c r="E507" s="2" t="s">
        <v>4451</v>
      </c>
      <c r="F507" s="42" t="s">
        <v>2740</v>
      </c>
      <c r="G507" s="8" t="s">
        <v>2741</v>
      </c>
      <c r="H507" s="41" t="s">
        <v>2686</v>
      </c>
      <c r="I507" s="34" t="s">
        <v>4452</v>
      </c>
      <c r="J507" s="35"/>
      <c r="K507" s="33"/>
      <c r="L507" s="33"/>
      <c r="M507" s="33"/>
      <c r="N507" s="33"/>
      <c r="O507" s="33"/>
      <c r="P507" s="33"/>
      <c r="Q507" s="33"/>
      <c r="R507" s="33"/>
    </row>
    <row r="508">
      <c r="A508" s="8" t="s">
        <v>2633</v>
      </c>
      <c r="B508" s="2"/>
      <c r="C508" s="2" t="s">
        <v>4453</v>
      </c>
      <c r="D508" s="2" t="s">
        <v>4454</v>
      </c>
      <c r="E508" s="2" t="s">
        <v>4455</v>
      </c>
      <c r="F508" s="41" t="s">
        <v>2740</v>
      </c>
      <c r="G508" s="8" t="s">
        <v>2741</v>
      </c>
      <c r="H508" s="41" t="s">
        <v>2686</v>
      </c>
      <c r="I508" s="34" t="s">
        <v>4456</v>
      </c>
      <c r="J508" s="35"/>
      <c r="K508" s="33"/>
      <c r="L508" s="33"/>
      <c r="M508" s="33"/>
      <c r="N508" s="33"/>
      <c r="O508" s="33"/>
      <c r="P508" s="33"/>
      <c r="Q508" s="33"/>
      <c r="R508" s="33"/>
    </row>
    <row r="509">
      <c r="A509" s="8" t="s">
        <v>2586</v>
      </c>
      <c r="B509" s="2"/>
      <c r="C509" s="2" t="s">
        <v>4457</v>
      </c>
      <c r="D509" s="2" t="s">
        <v>4458</v>
      </c>
      <c r="E509" s="2" t="s">
        <v>4459</v>
      </c>
      <c r="F509" s="8" t="s">
        <v>2740</v>
      </c>
      <c r="G509" s="8" t="s">
        <v>2741</v>
      </c>
      <c r="H509" s="49" t="s">
        <v>2840</v>
      </c>
      <c r="I509" s="34" t="s">
        <v>4460</v>
      </c>
      <c r="J509" s="37"/>
      <c r="K509" s="38"/>
      <c r="L509" s="38"/>
      <c r="M509" s="38"/>
      <c r="N509" s="38"/>
      <c r="O509" s="38"/>
      <c r="P509" s="38"/>
      <c r="Q509" s="38"/>
      <c r="R509" s="38"/>
    </row>
    <row r="510">
      <c r="A510" s="8" t="s">
        <v>2586</v>
      </c>
      <c r="B510" s="2"/>
      <c r="C510" s="2" t="s">
        <v>4461</v>
      </c>
      <c r="D510" s="2" t="s">
        <v>2588</v>
      </c>
      <c r="E510" s="2" t="s">
        <v>4462</v>
      </c>
      <c r="F510" s="8" t="s">
        <v>2740</v>
      </c>
      <c r="G510" s="8" t="s">
        <v>2741</v>
      </c>
      <c r="H510" s="43" t="s">
        <v>2742</v>
      </c>
      <c r="I510" s="34" t="s">
        <v>4463</v>
      </c>
      <c r="J510" s="35"/>
      <c r="K510" s="33"/>
      <c r="L510" s="33"/>
      <c r="M510" s="33"/>
      <c r="N510" s="33"/>
      <c r="O510" s="33"/>
      <c r="P510" s="33"/>
      <c r="Q510" s="33"/>
      <c r="R510" s="33"/>
    </row>
    <row r="511">
      <c r="A511" s="8" t="s">
        <v>2586</v>
      </c>
      <c r="B511" s="2"/>
      <c r="C511" s="2" t="s">
        <v>4464</v>
      </c>
      <c r="D511" s="2" t="s">
        <v>4465</v>
      </c>
      <c r="E511" s="2" t="s">
        <v>4466</v>
      </c>
      <c r="F511" s="8" t="s">
        <v>2740</v>
      </c>
      <c r="G511" s="8" t="s">
        <v>2741</v>
      </c>
      <c r="H511" s="45" t="s">
        <v>2952</v>
      </c>
      <c r="I511" s="34" t="s">
        <v>4467</v>
      </c>
      <c r="J511" s="35"/>
      <c r="K511" s="33"/>
      <c r="L511" s="33"/>
      <c r="M511" s="33"/>
      <c r="N511" s="33"/>
      <c r="O511" s="33"/>
      <c r="P511" s="33"/>
      <c r="Q511" s="33"/>
      <c r="R511" s="33"/>
    </row>
    <row r="512">
      <c r="A512" s="8" t="s">
        <v>2586</v>
      </c>
      <c r="B512" s="2"/>
      <c r="C512" s="2" t="s">
        <v>4468</v>
      </c>
      <c r="D512" s="2" t="s">
        <v>4469</v>
      </c>
      <c r="E512" s="2" t="s">
        <v>4470</v>
      </c>
      <c r="F512" s="41" t="s">
        <v>2740</v>
      </c>
      <c r="G512" s="8" t="s">
        <v>2741</v>
      </c>
      <c r="H512" s="48" t="s">
        <v>2937</v>
      </c>
      <c r="I512" s="34" t="s">
        <v>4471</v>
      </c>
      <c r="J512" s="37"/>
      <c r="K512" s="38"/>
      <c r="L512" s="38"/>
      <c r="M512" s="38"/>
      <c r="N512" s="38"/>
      <c r="O512" s="38"/>
      <c r="P512" s="38"/>
      <c r="Q512" s="38"/>
      <c r="R512" s="38"/>
    </row>
    <row r="513">
      <c r="A513" s="8" t="s">
        <v>2586</v>
      </c>
      <c r="B513" s="2"/>
      <c r="C513" s="2" t="s">
        <v>4472</v>
      </c>
      <c r="D513" s="2" t="s">
        <v>2588</v>
      </c>
      <c r="E513" s="2" t="s">
        <v>4473</v>
      </c>
      <c r="F513" s="41" t="s">
        <v>2740</v>
      </c>
      <c r="G513" s="8" t="s">
        <v>2741</v>
      </c>
      <c r="H513" s="41" t="s">
        <v>3933</v>
      </c>
      <c r="I513" s="34" t="s">
        <v>4474</v>
      </c>
      <c r="J513" s="35"/>
      <c r="K513" s="33"/>
      <c r="L513" s="33"/>
      <c r="M513" s="33"/>
      <c r="N513" s="33"/>
      <c r="O513" s="33"/>
      <c r="P513" s="33"/>
      <c r="Q513" s="33"/>
      <c r="R513" s="33"/>
    </row>
    <row r="514">
      <c r="A514" s="8" t="s">
        <v>2586</v>
      </c>
      <c r="B514" s="2"/>
      <c r="C514" s="2" t="s">
        <v>4475</v>
      </c>
      <c r="D514" s="2" t="s">
        <v>4476</v>
      </c>
      <c r="E514" s="2" t="s">
        <v>4477</v>
      </c>
      <c r="F514" s="8" t="s">
        <v>2740</v>
      </c>
      <c r="G514" s="8" t="s">
        <v>2741</v>
      </c>
      <c r="H514" s="45" t="s">
        <v>2765</v>
      </c>
      <c r="I514" s="34" t="s">
        <v>4478</v>
      </c>
      <c r="J514" s="7"/>
      <c r="K514" s="40"/>
      <c r="L514" s="40"/>
      <c r="M514" s="40"/>
      <c r="N514" s="40"/>
      <c r="O514" s="40"/>
      <c r="P514" s="40"/>
      <c r="Q514" s="40"/>
      <c r="R514" s="40"/>
    </row>
    <row r="515">
      <c r="A515" s="8" t="s">
        <v>2586</v>
      </c>
      <c r="B515" s="2"/>
      <c r="C515" s="2" t="s">
        <v>4479</v>
      </c>
      <c r="D515" s="2" t="s">
        <v>4480</v>
      </c>
      <c r="E515" s="2" t="s">
        <v>4481</v>
      </c>
      <c r="F515" s="42" t="s">
        <v>2740</v>
      </c>
      <c r="G515" s="8" t="s">
        <v>2741</v>
      </c>
      <c r="H515" s="48" t="s">
        <v>2937</v>
      </c>
      <c r="I515" s="34" t="s">
        <v>4482</v>
      </c>
      <c r="J515" s="35"/>
      <c r="K515" s="33"/>
      <c r="L515" s="33"/>
      <c r="M515" s="33"/>
      <c r="N515" s="33"/>
      <c r="O515" s="33"/>
      <c r="P515" s="33"/>
      <c r="Q515" s="33"/>
      <c r="R515" s="33"/>
    </row>
    <row r="516">
      <c r="A516" s="8" t="s">
        <v>2633</v>
      </c>
      <c r="B516" s="2"/>
      <c r="C516" s="2" t="s">
        <v>4483</v>
      </c>
      <c r="D516" s="2" t="s">
        <v>3196</v>
      </c>
      <c r="E516" s="2" t="s">
        <v>4484</v>
      </c>
      <c r="F516" s="42" t="s">
        <v>2740</v>
      </c>
      <c r="G516" s="8" t="s">
        <v>2741</v>
      </c>
      <c r="H516" s="31" t="s">
        <v>2742</v>
      </c>
      <c r="I516" s="34" t="s">
        <v>4485</v>
      </c>
      <c r="J516" s="35"/>
      <c r="K516" s="33"/>
      <c r="L516" s="33"/>
      <c r="M516" s="33"/>
      <c r="N516" s="33"/>
      <c r="O516" s="33"/>
      <c r="P516" s="33"/>
      <c r="Q516" s="33"/>
      <c r="R516" s="33"/>
    </row>
    <row r="517">
      <c r="A517" s="8" t="s">
        <v>2586</v>
      </c>
      <c r="B517" s="2"/>
      <c r="C517" s="2" t="s">
        <v>4486</v>
      </c>
      <c r="D517" s="2" t="s">
        <v>4487</v>
      </c>
      <c r="E517" s="2" t="s">
        <v>4488</v>
      </c>
      <c r="F517" s="42" t="s">
        <v>2740</v>
      </c>
      <c r="G517" s="6" t="s">
        <v>2741</v>
      </c>
      <c r="H517" s="41" t="s">
        <v>2760</v>
      </c>
      <c r="I517" s="34" t="s">
        <v>4489</v>
      </c>
      <c r="J517" s="35"/>
      <c r="K517" s="33"/>
      <c r="L517" s="33"/>
      <c r="M517" s="33"/>
      <c r="N517" s="33"/>
      <c r="O517" s="33"/>
      <c r="P517" s="33"/>
      <c r="Q517" s="33"/>
      <c r="R517" s="33"/>
    </row>
    <row r="518">
      <c r="A518" s="8" t="s">
        <v>2586</v>
      </c>
      <c r="B518" s="2"/>
      <c r="C518" s="2" t="s">
        <v>4490</v>
      </c>
      <c r="D518" s="2" t="s">
        <v>4491</v>
      </c>
      <c r="E518" s="2" t="s">
        <v>4492</v>
      </c>
      <c r="F518" s="8" t="s">
        <v>2740</v>
      </c>
      <c r="G518" s="8" t="s">
        <v>2741</v>
      </c>
      <c r="H518" s="31" t="s">
        <v>2742</v>
      </c>
      <c r="I518" s="34" t="s">
        <v>4493</v>
      </c>
      <c r="J518" s="7"/>
      <c r="K518" s="40"/>
      <c r="L518" s="40"/>
      <c r="M518" s="40"/>
      <c r="N518" s="40"/>
      <c r="O518" s="40"/>
      <c r="P518" s="40"/>
      <c r="Q518" s="40"/>
      <c r="R518" s="40"/>
    </row>
    <row r="519">
      <c r="A519" s="8" t="s">
        <v>2586</v>
      </c>
      <c r="B519" s="2"/>
      <c r="C519" s="2" t="s">
        <v>4494</v>
      </c>
      <c r="D519" s="2" t="s">
        <v>4495</v>
      </c>
      <c r="E519" s="2" t="s">
        <v>4496</v>
      </c>
      <c r="F519" s="8" t="s">
        <v>2740</v>
      </c>
      <c r="G519" s="6" t="s">
        <v>2741</v>
      </c>
      <c r="H519" s="45" t="s">
        <v>2765</v>
      </c>
      <c r="I519" s="34" t="s">
        <v>4497</v>
      </c>
      <c r="J519" s="37"/>
      <c r="K519" s="38"/>
      <c r="L519" s="38"/>
      <c r="M519" s="38"/>
      <c r="N519" s="38"/>
      <c r="O519" s="38"/>
      <c r="P519" s="38"/>
      <c r="Q519" s="38"/>
      <c r="R519" s="38"/>
    </row>
    <row r="520">
      <c r="A520" s="8" t="s">
        <v>2586</v>
      </c>
      <c r="B520" s="2"/>
      <c r="C520" s="2" t="s">
        <v>4498</v>
      </c>
      <c r="D520" s="2" t="s">
        <v>4499</v>
      </c>
      <c r="E520" s="2" t="s">
        <v>4500</v>
      </c>
      <c r="F520" s="8" t="s">
        <v>2740</v>
      </c>
      <c r="G520" s="8" t="s">
        <v>2741</v>
      </c>
      <c r="H520" s="41" t="s">
        <v>2760</v>
      </c>
      <c r="I520" s="34" t="s">
        <v>4501</v>
      </c>
      <c r="J520" s="35"/>
      <c r="K520" s="33"/>
      <c r="L520" s="33"/>
      <c r="M520" s="33"/>
      <c r="N520" s="33"/>
      <c r="O520" s="33"/>
      <c r="P520" s="33"/>
      <c r="Q520" s="33"/>
      <c r="R520" s="33"/>
    </row>
    <row r="521">
      <c r="A521" s="8" t="s">
        <v>2586</v>
      </c>
      <c r="B521" s="2"/>
      <c r="C521" s="2" t="s">
        <v>4502</v>
      </c>
      <c r="D521" s="2" t="s">
        <v>2588</v>
      </c>
      <c r="E521" s="2" t="s">
        <v>4503</v>
      </c>
      <c r="F521" s="8" t="s">
        <v>2740</v>
      </c>
      <c r="G521" s="8" t="s">
        <v>2741</v>
      </c>
      <c r="H521" s="31" t="s">
        <v>2603</v>
      </c>
      <c r="I521" s="34" t="s">
        <v>4504</v>
      </c>
      <c r="J521" s="7"/>
      <c r="K521" s="40"/>
      <c r="L521" s="40"/>
      <c r="M521" s="40"/>
      <c r="N521" s="40"/>
      <c r="O521" s="40"/>
      <c r="P521" s="40"/>
      <c r="Q521" s="40"/>
      <c r="R521" s="40"/>
    </row>
    <row r="522">
      <c r="A522" s="8" t="s">
        <v>2586</v>
      </c>
      <c r="B522" s="2"/>
      <c r="C522" s="2" t="s">
        <v>4505</v>
      </c>
      <c r="D522" s="2" t="s">
        <v>4506</v>
      </c>
      <c r="E522" s="2" t="s">
        <v>4507</v>
      </c>
      <c r="F522" s="8" t="s">
        <v>2740</v>
      </c>
      <c r="G522" s="8" t="s">
        <v>2741</v>
      </c>
      <c r="H522" s="45" t="s">
        <v>3110</v>
      </c>
      <c r="I522" s="34" t="s">
        <v>4508</v>
      </c>
      <c r="J522" s="35"/>
      <c r="K522" s="33"/>
      <c r="L522" s="33"/>
      <c r="M522" s="33"/>
      <c r="N522" s="33"/>
      <c r="O522" s="33"/>
      <c r="P522" s="33"/>
      <c r="Q522" s="33"/>
      <c r="R522" s="33"/>
    </row>
    <row r="523">
      <c r="A523" s="8" t="s">
        <v>2586</v>
      </c>
      <c r="B523" s="2"/>
      <c r="C523" s="2" t="s">
        <v>4509</v>
      </c>
      <c r="D523" s="2" t="s">
        <v>4510</v>
      </c>
      <c r="E523" s="2" t="s">
        <v>4511</v>
      </c>
      <c r="F523" s="8" t="s">
        <v>2740</v>
      </c>
      <c r="G523" s="8" t="s">
        <v>2741</v>
      </c>
      <c r="H523" s="41" t="s">
        <v>2816</v>
      </c>
      <c r="I523" s="34" t="s">
        <v>4512</v>
      </c>
      <c r="J523" s="7"/>
      <c r="K523" s="40"/>
      <c r="L523" s="40"/>
      <c r="M523" s="40"/>
      <c r="N523" s="40"/>
      <c r="O523" s="40"/>
      <c r="P523" s="40"/>
      <c r="Q523" s="40"/>
      <c r="R523" s="40"/>
    </row>
    <row r="524">
      <c r="A524" s="8" t="s">
        <v>2586</v>
      </c>
      <c r="B524" s="2"/>
      <c r="C524" s="2" t="s">
        <v>4513</v>
      </c>
      <c r="D524" s="2" t="s">
        <v>4240</v>
      </c>
      <c r="E524" s="2" t="s">
        <v>4514</v>
      </c>
      <c r="F524" s="8" t="s">
        <v>2740</v>
      </c>
      <c r="G524" s="8" t="s">
        <v>2741</v>
      </c>
      <c r="H524" s="45" t="s">
        <v>2824</v>
      </c>
      <c r="I524" s="34" t="s">
        <v>4515</v>
      </c>
      <c r="J524" s="7"/>
      <c r="K524" s="40"/>
      <c r="L524" s="40"/>
      <c r="M524" s="40"/>
      <c r="N524" s="40"/>
      <c r="O524" s="40"/>
      <c r="P524" s="40"/>
      <c r="Q524" s="40"/>
      <c r="R524" s="40"/>
    </row>
    <row r="525">
      <c r="A525" s="8" t="s">
        <v>2586</v>
      </c>
      <c r="B525" s="2"/>
      <c r="C525" s="2" t="s">
        <v>4516</v>
      </c>
      <c r="D525" s="17" t="s">
        <v>4517</v>
      </c>
      <c r="E525" s="2" t="s">
        <v>4518</v>
      </c>
      <c r="F525" s="8" t="s">
        <v>2740</v>
      </c>
      <c r="G525" s="8" t="s">
        <v>2741</v>
      </c>
      <c r="H525" s="31" t="s">
        <v>2742</v>
      </c>
      <c r="I525" s="34" t="s">
        <v>4519</v>
      </c>
      <c r="J525" s="35"/>
      <c r="K525" s="33"/>
      <c r="L525" s="33"/>
      <c r="M525" s="33"/>
      <c r="N525" s="33"/>
      <c r="O525" s="33"/>
      <c r="P525" s="33"/>
      <c r="Q525" s="33"/>
      <c r="R525" s="33"/>
    </row>
    <row r="526">
      <c r="A526" s="8" t="s">
        <v>2586</v>
      </c>
      <c r="B526" s="2"/>
      <c r="C526" s="2" t="s">
        <v>4520</v>
      </c>
      <c r="D526" s="2" t="s">
        <v>4521</v>
      </c>
      <c r="E526" s="2" t="s">
        <v>4522</v>
      </c>
      <c r="F526" s="8" t="s">
        <v>2740</v>
      </c>
      <c r="G526" s="8" t="s">
        <v>2741</v>
      </c>
      <c r="H526" s="31" t="s">
        <v>2742</v>
      </c>
      <c r="I526" s="34" t="s">
        <v>4523</v>
      </c>
      <c r="J526" s="35"/>
      <c r="K526" s="33"/>
      <c r="L526" s="33"/>
      <c r="M526" s="33"/>
      <c r="N526" s="33"/>
      <c r="O526" s="33"/>
      <c r="P526" s="33"/>
      <c r="Q526" s="33"/>
      <c r="R526" s="33"/>
    </row>
    <row r="527">
      <c r="A527" s="8" t="s">
        <v>2586</v>
      </c>
      <c r="B527" s="2"/>
      <c r="C527" s="2" t="s">
        <v>4524</v>
      </c>
      <c r="D527" s="17" t="s">
        <v>4525</v>
      </c>
      <c r="E527" s="2" t="s">
        <v>4526</v>
      </c>
      <c r="F527" s="8" t="s">
        <v>2740</v>
      </c>
      <c r="G527" s="8" t="s">
        <v>2741</v>
      </c>
      <c r="H527" s="8" t="s">
        <v>2765</v>
      </c>
      <c r="I527" s="34" t="s">
        <v>4527</v>
      </c>
      <c r="J527" s="35"/>
      <c r="K527" s="33"/>
      <c r="L527" s="33"/>
      <c r="M527" s="33"/>
      <c r="N527" s="33"/>
      <c r="O527" s="33"/>
      <c r="P527" s="33"/>
      <c r="Q527" s="33"/>
      <c r="R527" s="33"/>
    </row>
    <row r="528">
      <c r="A528" s="8" t="s">
        <v>2586</v>
      </c>
      <c r="B528" s="2"/>
      <c r="C528" s="2" t="s">
        <v>4528</v>
      </c>
      <c r="D528" s="2" t="s">
        <v>4529</v>
      </c>
      <c r="E528" s="2" t="s">
        <v>4530</v>
      </c>
      <c r="F528" s="8" t="s">
        <v>2740</v>
      </c>
      <c r="G528" s="6" t="s">
        <v>2741</v>
      </c>
      <c r="H528" s="45" t="s">
        <v>3287</v>
      </c>
      <c r="I528" s="34" t="s">
        <v>4531</v>
      </c>
      <c r="J528" s="7"/>
      <c r="K528" s="40"/>
      <c r="L528" s="40"/>
      <c r="M528" s="40"/>
      <c r="N528" s="40"/>
      <c r="O528" s="40"/>
      <c r="P528" s="40"/>
      <c r="Q528" s="40"/>
      <c r="R528" s="40"/>
    </row>
    <row r="529">
      <c r="A529" s="8" t="s">
        <v>2586</v>
      </c>
      <c r="B529" s="2"/>
      <c r="C529" s="2" t="s">
        <v>4532</v>
      </c>
      <c r="D529" s="2" t="s">
        <v>4533</v>
      </c>
      <c r="E529" s="2" t="s">
        <v>4534</v>
      </c>
      <c r="F529" s="8" t="s">
        <v>2740</v>
      </c>
      <c r="G529" s="8" t="s">
        <v>2741</v>
      </c>
      <c r="H529" s="42" t="s">
        <v>3792</v>
      </c>
      <c r="I529" s="34" t="s">
        <v>4535</v>
      </c>
      <c r="J529" s="35"/>
      <c r="K529" s="33"/>
      <c r="L529" s="33"/>
      <c r="M529" s="33"/>
      <c r="N529" s="33"/>
      <c r="O529" s="33"/>
      <c r="P529" s="33"/>
      <c r="Q529" s="33"/>
      <c r="R529" s="33"/>
    </row>
    <row r="530">
      <c r="A530" s="8" t="s">
        <v>2586</v>
      </c>
      <c r="B530" s="2"/>
      <c r="C530" s="2" t="s">
        <v>4536</v>
      </c>
      <c r="D530" s="2" t="s">
        <v>4537</v>
      </c>
      <c r="E530" s="2" t="s">
        <v>4538</v>
      </c>
      <c r="F530" s="8" t="s">
        <v>2740</v>
      </c>
      <c r="G530" s="6" t="s">
        <v>2741</v>
      </c>
      <c r="H530" s="41" t="s">
        <v>2760</v>
      </c>
      <c r="I530" s="34" t="s">
        <v>4539</v>
      </c>
      <c r="J530" s="7"/>
      <c r="K530" s="40"/>
      <c r="L530" s="40"/>
      <c r="M530" s="40"/>
      <c r="N530" s="40"/>
      <c r="O530" s="40"/>
      <c r="P530" s="40"/>
      <c r="Q530" s="40"/>
      <c r="R530" s="40"/>
    </row>
    <row r="531">
      <c r="A531" s="8" t="s">
        <v>2586</v>
      </c>
      <c r="B531" s="2"/>
      <c r="C531" s="2" t="s">
        <v>4540</v>
      </c>
      <c r="D531" s="2" t="s">
        <v>4541</v>
      </c>
      <c r="E531" s="2" t="s">
        <v>4542</v>
      </c>
      <c r="F531" s="8" t="s">
        <v>2740</v>
      </c>
      <c r="G531" s="8" t="s">
        <v>2741</v>
      </c>
      <c r="H531" s="41" t="s">
        <v>2760</v>
      </c>
      <c r="I531" s="34" t="s">
        <v>4543</v>
      </c>
      <c r="J531" s="7"/>
      <c r="K531" s="40"/>
      <c r="L531" s="40"/>
      <c r="M531" s="40"/>
      <c r="N531" s="40"/>
      <c r="O531" s="40"/>
      <c r="P531" s="40"/>
      <c r="Q531" s="40"/>
      <c r="R531" s="40"/>
    </row>
    <row r="532">
      <c r="A532" s="8" t="s">
        <v>2586</v>
      </c>
      <c r="B532" s="2"/>
      <c r="C532" s="2" t="s">
        <v>4544</v>
      </c>
      <c r="D532" s="2" t="s">
        <v>4545</v>
      </c>
      <c r="E532" s="2" t="s">
        <v>4546</v>
      </c>
      <c r="F532" s="8" t="s">
        <v>2740</v>
      </c>
      <c r="G532" s="8" t="s">
        <v>2741</v>
      </c>
      <c r="H532" s="41" t="s">
        <v>3095</v>
      </c>
      <c r="I532" s="34" t="s">
        <v>4547</v>
      </c>
      <c r="J532" s="35"/>
      <c r="K532" s="33"/>
      <c r="L532" s="33"/>
      <c r="M532" s="33"/>
      <c r="N532" s="33"/>
      <c r="O532" s="33"/>
      <c r="P532" s="33"/>
      <c r="Q532" s="33"/>
      <c r="R532" s="33"/>
    </row>
    <row r="533">
      <c r="A533" s="8" t="s">
        <v>2586</v>
      </c>
      <c r="B533" s="2"/>
      <c r="C533" s="2" t="s">
        <v>4548</v>
      </c>
      <c r="D533" s="2" t="s">
        <v>4549</v>
      </c>
      <c r="E533" s="2" t="s">
        <v>4550</v>
      </c>
      <c r="F533" s="8" t="s">
        <v>2740</v>
      </c>
      <c r="G533" s="8" t="s">
        <v>2741</v>
      </c>
      <c r="H533" s="41" t="s">
        <v>2686</v>
      </c>
      <c r="I533" s="34" t="s">
        <v>4551</v>
      </c>
      <c r="J533" s="7"/>
      <c r="K533" s="40"/>
      <c r="L533" s="40"/>
      <c r="M533" s="40"/>
      <c r="N533" s="40"/>
      <c r="O533" s="40"/>
      <c r="P533" s="40"/>
      <c r="Q533" s="40"/>
      <c r="R533" s="40"/>
    </row>
    <row r="534">
      <c r="A534" s="8" t="s">
        <v>2586</v>
      </c>
      <c r="B534" s="2"/>
      <c r="C534" s="2" t="s">
        <v>4552</v>
      </c>
      <c r="D534" s="2" t="s">
        <v>4553</v>
      </c>
      <c r="E534" s="2" t="s">
        <v>4554</v>
      </c>
      <c r="F534" s="8" t="s">
        <v>2740</v>
      </c>
      <c r="G534" s="8" t="s">
        <v>2741</v>
      </c>
      <c r="H534" s="41" t="s">
        <v>3742</v>
      </c>
      <c r="I534" s="34" t="s">
        <v>4555</v>
      </c>
      <c r="J534" s="35"/>
      <c r="K534" s="33"/>
      <c r="L534" s="33"/>
      <c r="M534" s="33"/>
      <c r="N534" s="33"/>
      <c r="O534" s="33"/>
      <c r="P534" s="33"/>
      <c r="Q534" s="33"/>
      <c r="R534" s="33"/>
    </row>
    <row r="535">
      <c r="A535" s="8" t="s">
        <v>2586</v>
      </c>
      <c r="B535" s="2"/>
      <c r="C535" s="2" t="s">
        <v>4556</v>
      </c>
      <c r="D535" s="2" t="s">
        <v>4557</v>
      </c>
      <c r="E535" s="2" t="s">
        <v>4558</v>
      </c>
      <c r="F535" s="8" t="s">
        <v>2740</v>
      </c>
      <c r="G535" s="6" t="s">
        <v>2741</v>
      </c>
      <c r="H535" s="31" t="s">
        <v>2603</v>
      </c>
      <c r="I535" s="34" t="s">
        <v>4559</v>
      </c>
      <c r="J535" s="35"/>
      <c r="K535" s="33"/>
      <c r="L535" s="33"/>
      <c r="M535" s="33"/>
      <c r="N535" s="33"/>
      <c r="O535" s="33"/>
      <c r="P535" s="33"/>
      <c r="Q535" s="33"/>
      <c r="R535" s="33"/>
    </row>
    <row r="536">
      <c r="A536" s="8" t="s">
        <v>2586</v>
      </c>
      <c r="B536" s="2"/>
      <c r="C536" s="2" t="s">
        <v>4560</v>
      </c>
      <c r="D536" s="2" t="s">
        <v>4561</v>
      </c>
      <c r="E536" s="2" t="s">
        <v>4562</v>
      </c>
      <c r="F536" s="8" t="s">
        <v>2740</v>
      </c>
      <c r="G536" s="8" t="s">
        <v>2741</v>
      </c>
      <c r="H536" s="41" t="s">
        <v>3742</v>
      </c>
      <c r="I536" s="34" t="s">
        <v>4563</v>
      </c>
      <c r="J536" s="35"/>
      <c r="K536" s="33"/>
      <c r="L536" s="33"/>
      <c r="M536" s="33"/>
      <c r="N536" s="33"/>
      <c r="O536" s="33"/>
      <c r="P536" s="33"/>
      <c r="Q536" s="33"/>
      <c r="R536" s="33"/>
    </row>
    <row r="537">
      <c r="A537" s="8" t="s">
        <v>2586</v>
      </c>
      <c r="B537" s="2"/>
      <c r="C537" s="2" t="s">
        <v>4564</v>
      </c>
      <c r="D537" s="2" t="s">
        <v>2744</v>
      </c>
      <c r="E537" s="2" t="s">
        <v>4565</v>
      </c>
      <c r="F537" s="8" t="s">
        <v>2740</v>
      </c>
      <c r="G537" s="8" t="s">
        <v>2741</v>
      </c>
      <c r="H537" s="41" t="s">
        <v>2760</v>
      </c>
      <c r="I537" s="34" t="s">
        <v>4566</v>
      </c>
      <c r="J537" s="35"/>
      <c r="K537" s="33"/>
      <c r="L537" s="33"/>
      <c r="M537" s="33"/>
      <c r="N537" s="33"/>
      <c r="O537" s="33"/>
      <c r="P537" s="33"/>
      <c r="Q537" s="33"/>
      <c r="R537" s="33"/>
    </row>
    <row r="538">
      <c r="A538" s="8" t="s">
        <v>2586</v>
      </c>
      <c r="B538" s="2"/>
      <c r="C538" s="2" t="s">
        <v>4567</v>
      </c>
      <c r="D538" s="2" t="s">
        <v>2588</v>
      </c>
      <c r="E538" s="2" t="s">
        <v>4568</v>
      </c>
      <c r="F538" s="42" t="s">
        <v>2740</v>
      </c>
      <c r="G538" s="8" t="s">
        <v>2741</v>
      </c>
      <c r="H538" s="41" t="s">
        <v>2760</v>
      </c>
      <c r="I538" s="34" t="s">
        <v>4569</v>
      </c>
      <c r="J538" s="37"/>
      <c r="K538" s="38"/>
      <c r="L538" s="38"/>
      <c r="M538" s="38"/>
      <c r="N538" s="38"/>
      <c r="O538" s="38"/>
      <c r="P538" s="38"/>
      <c r="Q538" s="38"/>
      <c r="R538" s="38"/>
    </row>
    <row r="539">
      <c r="A539" s="8" t="s">
        <v>2586</v>
      </c>
      <c r="B539" s="2"/>
      <c r="C539" s="2" t="s">
        <v>4570</v>
      </c>
      <c r="D539" s="2" t="s">
        <v>2588</v>
      </c>
      <c r="E539" s="2" t="s">
        <v>4571</v>
      </c>
      <c r="F539" s="41" t="s">
        <v>2740</v>
      </c>
      <c r="G539" s="6" t="s">
        <v>2741</v>
      </c>
      <c r="H539" s="41" t="s">
        <v>2686</v>
      </c>
      <c r="I539" s="2" t="s">
        <v>4572</v>
      </c>
      <c r="J539" s="7"/>
      <c r="K539" s="40"/>
      <c r="L539" s="40"/>
      <c r="M539" s="40"/>
      <c r="N539" s="40"/>
      <c r="O539" s="40"/>
      <c r="P539" s="40"/>
      <c r="Q539" s="40"/>
      <c r="R539" s="40"/>
    </row>
    <row r="540">
      <c r="A540" s="8" t="s">
        <v>2586</v>
      </c>
      <c r="B540" s="2"/>
      <c r="C540" s="2" t="s">
        <v>4573</v>
      </c>
      <c r="D540" s="2" t="s">
        <v>2588</v>
      </c>
      <c r="E540" s="2" t="s">
        <v>4574</v>
      </c>
      <c r="F540" s="8" t="s">
        <v>2740</v>
      </c>
      <c r="G540" s="8" t="s">
        <v>2741</v>
      </c>
      <c r="H540" s="41" t="s">
        <v>2686</v>
      </c>
      <c r="I540" s="34" t="s">
        <v>4575</v>
      </c>
      <c r="J540" s="35"/>
      <c r="K540" s="33"/>
      <c r="L540" s="33"/>
      <c r="M540" s="33"/>
      <c r="N540" s="33"/>
      <c r="O540" s="33"/>
      <c r="P540" s="33"/>
      <c r="Q540" s="33"/>
      <c r="R540" s="33"/>
    </row>
    <row r="541">
      <c r="A541" s="8" t="s">
        <v>2586</v>
      </c>
      <c r="B541" s="2"/>
      <c r="C541" s="2" t="s">
        <v>4576</v>
      </c>
      <c r="D541" s="2" t="s">
        <v>2785</v>
      </c>
      <c r="E541" s="2" t="s">
        <v>4577</v>
      </c>
      <c r="F541" s="42" t="s">
        <v>2740</v>
      </c>
      <c r="G541" s="8" t="s">
        <v>2741</v>
      </c>
      <c r="H541" s="41" t="s">
        <v>2760</v>
      </c>
      <c r="I541" s="34" t="s">
        <v>4578</v>
      </c>
      <c r="J541" s="35"/>
      <c r="K541" s="33"/>
      <c r="L541" s="33"/>
      <c r="M541" s="33"/>
      <c r="N541" s="33"/>
      <c r="O541" s="33"/>
      <c r="P541" s="33"/>
      <c r="Q541" s="33"/>
      <c r="R541" s="33"/>
    </row>
    <row r="542">
      <c r="A542" s="8" t="s">
        <v>2586</v>
      </c>
      <c r="B542" s="3"/>
      <c r="C542" s="3" t="s">
        <v>4579</v>
      </c>
      <c r="D542" s="4" t="s">
        <v>2785</v>
      </c>
      <c r="E542" s="5" t="s">
        <v>4580</v>
      </c>
      <c r="F542" s="42" t="s">
        <v>2740</v>
      </c>
      <c r="G542" s="6" t="s">
        <v>2741</v>
      </c>
      <c r="H542" s="41" t="s">
        <v>2760</v>
      </c>
      <c r="I542" s="18" t="s">
        <v>4581</v>
      </c>
      <c r="J542" s="35"/>
      <c r="K542" s="33"/>
      <c r="L542" s="33"/>
      <c r="M542" s="33"/>
      <c r="N542" s="33"/>
      <c r="O542" s="33"/>
      <c r="P542" s="33"/>
      <c r="Q542" s="33"/>
      <c r="R542" s="33"/>
    </row>
    <row r="543">
      <c r="A543" s="8" t="s">
        <v>2586</v>
      </c>
      <c r="B543" s="3"/>
      <c r="C543" s="3" t="s">
        <v>4582</v>
      </c>
      <c r="D543" s="4" t="s">
        <v>4583</v>
      </c>
      <c r="E543" s="20" t="s">
        <v>4584</v>
      </c>
      <c r="F543" s="41" t="s">
        <v>2740</v>
      </c>
      <c r="G543" s="8" t="s">
        <v>2741</v>
      </c>
      <c r="H543" s="41" t="s">
        <v>2686</v>
      </c>
      <c r="I543" s="18" t="s">
        <v>4585</v>
      </c>
      <c r="J543" s="7"/>
      <c r="K543" s="40"/>
      <c r="L543" s="40"/>
      <c r="M543" s="40"/>
      <c r="N543" s="40"/>
      <c r="O543" s="40"/>
      <c r="P543" s="40"/>
      <c r="Q543" s="40"/>
      <c r="R543" s="40"/>
    </row>
    <row r="544">
      <c r="A544" s="8" t="s">
        <v>2586</v>
      </c>
      <c r="B544" s="3"/>
      <c r="C544" s="3" t="s">
        <v>4586</v>
      </c>
      <c r="D544" s="4" t="s">
        <v>4587</v>
      </c>
      <c r="E544" s="5" t="s">
        <v>4588</v>
      </c>
      <c r="F544" s="8" t="s">
        <v>2740</v>
      </c>
      <c r="G544" s="8" t="s">
        <v>2741</v>
      </c>
      <c r="H544" s="41" t="s">
        <v>2760</v>
      </c>
      <c r="I544" s="18" t="s">
        <v>4589</v>
      </c>
      <c r="J544" s="35"/>
      <c r="K544" s="33"/>
      <c r="L544" s="33"/>
      <c r="M544" s="33"/>
      <c r="N544" s="33"/>
      <c r="O544" s="33"/>
      <c r="P544" s="33"/>
      <c r="Q544" s="33"/>
      <c r="R544" s="33"/>
    </row>
    <row r="545">
      <c r="A545" s="8" t="s">
        <v>2586</v>
      </c>
      <c r="B545" s="3"/>
      <c r="C545" s="3" t="s">
        <v>4590</v>
      </c>
      <c r="D545" s="4" t="s">
        <v>991</v>
      </c>
      <c r="E545" s="20" t="s">
        <v>4591</v>
      </c>
      <c r="F545" s="42" t="s">
        <v>2740</v>
      </c>
      <c r="G545" s="8" t="s">
        <v>2741</v>
      </c>
      <c r="H545" s="41" t="s">
        <v>2760</v>
      </c>
      <c r="I545" s="18" t="s">
        <v>4592</v>
      </c>
      <c r="J545" s="35"/>
      <c r="K545" s="33"/>
      <c r="L545" s="33"/>
      <c r="M545" s="33"/>
      <c r="N545" s="33"/>
      <c r="O545" s="33"/>
      <c r="P545" s="33"/>
      <c r="Q545" s="33"/>
      <c r="R545" s="33"/>
    </row>
    <row r="546">
      <c r="A546" s="8" t="s">
        <v>2586</v>
      </c>
      <c r="B546" s="3"/>
      <c r="C546" s="3" t="s">
        <v>4593</v>
      </c>
      <c r="D546" s="4" t="s">
        <v>4593</v>
      </c>
      <c r="E546" s="52" t="s">
        <v>4594</v>
      </c>
      <c r="F546" s="42" t="s">
        <v>2740</v>
      </c>
      <c r="G546" s="8" t="s">
        <v>2741</v>
      </c>
      <c r="H546" s="42" t="s">
        <v>3287</v>
      </c>
      <c r="I546" s="18" t="s">
        <v>4595</v>
      </c>
      <c r="J546" s="35"/>
      <c r="K546" s="33"/>
      <c r="L546" s="33"/>
      <c r="M546" s="33"/>
      <c r="N546" s="33"/>
      <c r="O546" s="33"/>
      <c r="P546" s="33"/>
      <c r="Q546" s="33"/>
      <c r="R546" s="33"/>
    </row>
    <row r="547">
      <c r="A547" s="8" t="s">
        <v>2633</v>
      </c>
      <c r="B547" s="3"/>
      <c r="C547" s="3" t="s">
        <v>4596</v>
      </c>
      <c r="D547" s="4" t="s">
        <v>755</v>
      </c>
      <c r="E547" s="20" t="s">
        <v>4597</v>
      </c>
      <c r="F547" s="8" t="s">
        <v>2740</v>
      </c>
      <c r="G547" s="8" t="s">
        <v>2741</v>
      </c>
      <c r="H547" s="31" t="s">
        <v>2742</v>
      </c>
      <c r="I547" s="18" t="s">
        <v>4598</v>
      </c>
      <c r="J547" s="35"/>
      <c r="K547" s="33"/>
      <c r="L547" s="33"/>
      <c r="M547" s="33"/>
      <c r="N547" s="33"/>
      <c r="O547" s="33"/>
      <c r="P547" s="33"/>
      <c r="Q547" s="33"/>
      <c r="R547" s="33"/>
    </row>
    <row r="548">
      <c r="A548" s="8" t="s">
        <v>2586</v>
      </c>
      <c r="B548" s="3"/>
      <c r="C548" s="3" t="s">
        <v>4599</v>
      </c>
      <c r="D548" s="4" t="s">
        <v>4600</v>
      </c>
      <c r="E548" s="5" t="s">
        <v>4601</v>
      </c>
      <c r="F548" s="8" t="s">
        <v>2740</v>
      </c>
      <c r="G548" s="8" t="s">
        <v>2741</v>
      </c>
      <c r="H548" s="41" t="s">
        <v>3328</v>
      </c>
      <c r="I548" s="18" t="s">
        <v>4602</v>
      </c>
      <c r="J548" s="35"/>
      <c r="K548" s="33"/>
      <c r="L548" s="33"/>
      <c r="M548" s="33"/>
      <c r="N548" s="33"/>
      <c r="O548" s="33"/>
      <c r="P548" s="33"/>
      <c r="Q548" s="33"/>
      <c r="R548" s="33"/>
    </row>
    <row r="549">
      <c r="A549" s="8" t="s">
        <v>2586</v>
      </c>
      <c r="B549" s="3"/>
      <c r="C549" s="3" t="s">
        <v>4603</v>
      </c>
      <c r="D549" s="4" t="s">
        <v>4604</v>
      </c>
      <c r="E549" s="5" t="s">
        <v>4605</v>
      </c>
      <c r="F549" s="41" t="s">
        <v>2740</v>
      </c>
      <c r="G549" s="8" t="s">
        <v>2741</v>
      </c>
      <c r="H549" s="41" t="s">
        <v>2760</v>
      </c>
      <c r="I549" s="18" t="s">
        <v>4606</v>
      </c>
      <c r="J549" s="35"/>
      <c r="K549" s="33"/>
      <c r="L549" s="33"/>
      <c r="M549" s="33"/>
      <c r="N549" s="33"/>
      <c r="O549" s="33"/>
      <c r="P549" s="33"/>
      <c r="Q549" s="33"/>
      <c r="R549" s="33"/>
    </row>
    <row r="550">
      <c r="A550" s="8" t="s">
        <v>2586</v>
      </c>
      <c r="B550" s="3"/>
      <c r="C550" s="3" t="s">
        <v>4607</v>
      </c>
      <c r="D550" s="4" t="s">
        <v>4608</v>
      </c>
      <c r="E550" s="20" t="s">
        <v>4609</v>
      </c>
      <c r="F550" s="42" t="s">
        <v>2740</v>
      </c>
      <c r="G550" s="8" t="s">
        <v>2741</v>
      </c>
      <c r="H550" s="41" t="s">
        <v>2760</v>
      </c>
      <c r="I550" s="18" t="s">
        <v>4610</v>
      </c>
      <c r="J550" s="35"/>
      <c r="K550" s="33"/>
      <c r="L550" s="33"/>
      <c r="M550" s="33"/>
      <c r="N550" s="33"/>
      <c r="O550" s="33"/>
      <c r="P550" s="33"/>
      <c r="Q550" s="33"/>
      <c r="R550" s="33"/>
    </row>
    <row r="551">
      <c r="A551" s="8" t="s">
        <v>2586</v>
      </c>
      <c r="B551" s="3"/>
      <c r="C551" s="3" t="s">
        <v>4611</v>
      </c>
      <c r="D551" s="4" t="s">
        <v>4612</v>
      </c>
      <c r="E551" s="5" t="s">
        <v>4613</v>
      </c>
      <c r="F551" s="8" t="s">
        <v>2740</v>
      </c>
      <c r="G551" s="8" t="s">
        <v>2741</v>
      </c>
      <c r="H551" s="41" t="s">
        <v>2760</v>
      </c>
      <c r="I551" s="18" t="s">
        <v>4614</v>
      </c>
      <c r="J551" s="10"/>
      <c r="K551" s="44"/>
      <c r="L551" s="44"/>
      <c r="M551" s="44"/>
      <c r="N551" s="44"/>
      <c r="O551" s="44"/>
      <c r="P551" s="44"/>
      <c r="Q551" s="44"/>
      <c r="R551" s="44"/>
    </row>
    <row r="552">
      <c r="A552" s="8" t="s">
        <v>2586</v>
      </c>
      <c r="B552" s="3"/>
      <c r="C552" s="3" t="s">
        <v>4615</v>
      </c>
      <c r="D552" s="4" t="s">
        <v>4616</v>
      </c>
      <c r="E552" s="5" t="s">
        <v>4617</v>
      </c>
      <c r="F552" s="8" t="s">
        <v>2740</v>
      </c>
      <c r="G552" s="8" t="s">
        <v>2741</v>
      </c>
      <c r="H552" s="43" t="s">
        <v>2824</v>
      </c>
      <c r="I552" s="18" t="s">
        <v>4618</v>
      </c>
      <c r="J552" s="35"/>
      <c r="K552" s="33"/>
      <c r="L552" s="33"/>
      <c r="M552" s="33"/>
      <c r="N552" s="33"/>
      <c r="O552" s="33"/>
      <c r="P552" s="33"/>
      <c r="Q552" s="33"/>
      <c r="R552" s="33"/>
    </row>
    <row r="553">
      <c r="A553" s="8" t="s">
        <v>2586</v>
      </c>
      <c r="B553" s="3"/>
      <c r="C553" s="3" t="s">
        <v>4619</v>
      </c>
      <c r="D553" s="4" t="s">
        <v>4620</v>
      </c>
      <c r="E553" s="5" t="s">
        <v>4621</v>
      </c>
      <c r="F553" s="8" t="s">
        <v>2740</v>
      </c>
      <c r="G553" s="8" t="s">
        <v>2741</v>
      </c>
      <c r="H553" s="41" t="s">
        <v>2686</v>
      </c>
      <c r="I553" s="18" t="s">
        <v>4622</v>
      </c>
      <c r="J553" s="35"/>
      <c r="K553" s="33"/>
      <c r="L553" s="33"/>
      <c r="M553" s="33"/>
      <c r="N553" s="33"/>
      <c r="O553" s="33"/>
      <c r="P553" s="33"/>
      <c r="Q553" s="33"/>
      <c r="R553" s="33"/>
    </row>
    <row r="554">
      <c r="A554" s="8" t="s">
        <v>2586</v>
      </c>
      <c r="B554" s="3"/>
      <c r="C554" s="3" t="s">
        <v>4623</v>
      </c>
      <c r="D554" s="4" t="s">
        <v>2463</v>
      </c>
      <c r="E554" s="20" t="s">
        <v>4624</v>
      </c>
      <c r="F554" s="8" t="s">
        <v>2740</v>
      </c>
      <c r="G554" s="8" t="s">
        <v>2741</v>
      </c>
      <c r="H554" s="41" t="s">
        <v>2760</v>
      </c>
      <c r="I554" s="18" t="s">
        <v>4625</v>
      </c>
      <c r="J554" s="37"/>
      <c r="K554" s="38"/>
      <c r="L554" s="38"/>
      <c r="M554" s="38"/>
      <c r="N554" s="38"/>
      <c r="O554" s="38"/>
      <c r="P554" s="38"/>
      <c r="Q554" s="38"/>
      <c r="R554" s="38"/>
    </row>
    <row r="555">
      <c r="A555" s="8" t="s">
        <v>2586</v>
      </c>
      <c r="B555" s="3"/>
      <c r="C555" s="3" t="s">
        <v>4626</v>
      </c>
      <c r="D555" s="4" t="s">
        <v>4627</v>
      </c>
      <c r="E555" s="5" t="s">
        <v>4628</v>
      </c>
      <c r="F555" s="8" t="s">
        <v>2740</v>
      </c>
      <c r="G555" s="8" t="s">
        <v>2741</v>
      </c>
      <c r="H555" s="41" t="s">
        <v>2760</v>
      </c>
      <c r="I555" s="18" t="s">
        <v>4629</v>
      </c>
      <c r="J555" s="35"/>
      <c r="K555" s="33"/>
      <c r="L555" s="33"/>
      <c r="M555" s="33"/>
      <c r="N555" s="33"/>
      <c r="O555" s="33"/>
      <c r="P555" s="33"/>
      <c r="Q555" s="33"/>
      <c r="R555" s="33"/>
    </row>
    <row r="556">
      <c r="A556" s="8" t="s">
        <v>2586</v>
      </c>
      <c r="B556" s="3"/>
      <c r="C556" s="3" t="s">
        <v>4630</v>
      </c>
      <c r="D556" s="4" t="s">
        <v>4631</v>
      </c>
      <c r="E556" s="20" t="s">
        <v>4632</v>
      </c>
      <c r="F556" s="8" t="s">
        <v>2740</v>
      </c>
      <c r="G556" s="8" t="s">
        <v>2741</v>
      </c>
      <c r="H556" s="41" t="s">
        <v>2760</v>
      </c>
      <c r="I556" s="18" t="s">
        <v>4633</v>
      </c>
      <c r="J556" s="35"/>
      <c r="K556" s="33"/>
      <c r="L556" s="33"/>
      <c r="M556" s="33"/>
      <c r="N556" s="33"/>
      <c r="O556" s="33"/>
      <c r="P556" s="33"/>
      <c r="Q556" s="33"/>
      <c r="R556" s="33"/>
    </row>
    <row r="557">
      <c r="A557" s="8" t="s">
        <v>2586</v>
      </c>
      <c r="B557" s="3"/>
      <c r="C557" s="3" t="s">
        <v>4634</v>
      </c>
      <c r="D557" s="2" t="s">
        <v>2635</v>
      </c>
      <c r="E557" s="5" t="s">
        <v>4635</v>
      </c>
      <c r="F557" s="8" t="s">
        <v>2740</v>
      </c>
      <c r="G557" s="8" t="s">
        <v>2741</v>
      </c>
      <c r="H557" s="42" t="s">
        <v>2952</v>
      </c>
      <c r="I557" s="18" t="s">
        <v>4636</v>
      </c>
      <c r="J557" s="7"/>
      <c r="K557" s="40"/>
      <c r="L557" s="40"/>
      <c r="M557" s="40"/>
      <c r="N557" s="40"/>
      <c r="O557" s="40"/>
      <c r="P557" s="40"/>
      <c r="Q557" s="40"/>
      <c r="R557" s="40"/>
    </row>
    <row r="558">
      <c r="A558" s="8" t="s">
        <v>2586</v>
      </c>
      <c r="B558" s="3"/>
      <c r="C558" s="3" t="s">
        <v>4637</v>
      </c>
      <c r="D558" s="4" t="s">
        <v>4638</v>
      </c>
      <c r="E558" s="20" t="s">
        <v>4639</v>
      </c>
      <c r="F558" s="42" t="s">
        <v>2740</v>
      </c>
      <c r="G558" s="8" t="s">
        <v>2741</v>
      </c>
      <c r="H558" s="42" t="s">
        <v>3110</v>
      </c>
      <c r="I558" s="18" t="s">
        <v>4640</v>
      </c>
      <c r="J558" s="7"/>
      <c r="K558" s="40"/>
      <c r="L558" s="40"/>
      <c r="M558" s="40"/>
      <c r="N558" s="40"/>
      <c r="O558" s="40"/>
      <c r="P558" s="40"/>
      <c r="Q558" s="40"/>
      <c r="R558" s="40"/>
    </row>
    <row r="559">
      <c r="A559" s="8" t="s">
        <v>2633</v>
      </c>
      <c r="B559" s="3"/>
      <c r="C559" s="3" t="s">
        <v>4641</v>
      </c>
      <c r="D559" s="4" t="s">
        <v>4642</v>
      </c>
      <c r="E559" s="20" t="s">
        <v>4643</v>
      </c>
      <c r="F559" s="8" t="s">
        <v>2740</v>
      </c>
      <c r="G559" s="8" t="s">
        <v>2741</v>
      </c>
      <c r="H559" s="31" t="s">
        <v>2742</v>
      </c>
      <c r="I559" s="18" t="s">
        <v>4644</v>
      </c>
      <c r="J559" s="35"/>
      <c r="K559" s="33"/>
      <c r="L559" s="33"/>
      <c r="M559" s="33"/>
      <c r="N559" s="33"/>
      <c r="O559" s="33"/>
      <c r="P559" s="33"/>
      <c r="Q559" s="33"/>
      <c r="R559" s="33"/>
    </row>
    <row r="560">
      <c r="A560" s="8" t="s">
        <v>2586</v>
      </c>
      <c r="B560" s="3"/>
      <c r="C560" s="3" t="s">
        <v>4645</v>
      </c>
      <c r="D560" s="2" t="s">
        <v>4646</v>
      </c>
      <c r="E560" s="5" t="s">
        <v>4647</v>
      </c>
      <c r="F560" s="8" t="s">
        <v>2740</v>
      </c>
      <c r="G560" s="8" t="s">
        <v>2741</v>
      </c>
      <c r="H560" s="45" t="s">
        <v>3768</v>
      </c>
      <c r="I560" s="18" t="s">
        <v>4648</v>
      </c>
      <c r="J560" s="35"/>
      <c r="K560" s="33"/>
      <c r="L560" s="33"/>
      <c r="M560" s="33"/>
      <c r="N560" s="33"/>
      <c r="O560" s="33"/>
      <c r="P560" s="33"/>
      <c r="Q560" s="33"/>
      <c r="R560" s="33"/>
    </row>
    <row r="561">
      <c r="A561" s="8" t="s">
        <v>2586</v>
      </c>
      <c r="B561" s="3"/>
      <c r="C561" s="3" t="s">
        <v>4649</v>
      </c>
      <c r="D561" s="4" t="s">
        <v>4650</v>
      </c>
      <c r="E561" s="20" t="s">
        <v>4651</v>
      </c>
      <c r="F561" s="8" t="s">
        <v>2740</v>
      </c>
      <c r="G561" s="6" t="s">
        <v>2741</v>
      </c>
      <c r="H561" s="41" t="s">
        <v>2760</v>
      </c>
      <c r="I561" s="18" t="s">
        <v>4652</v>
      </c>
      <c r="J561" s="35"/>
      <c r="K561" s="33"/>
      <c r="L561" s="33"/>
      <c r="M561" s="33"/>
      <c r="N561" s="33"/>
      <c r="O561" s="33"/>
      <c r="P561" s="33"/>
      <c r="Q561" s="33"/>
      <c r="R561" s="33"/>
    </row>
    <row r="562">
      <c r="A562" s="8" t="s">
        <v>2586</v>
      </c>
      <c r="B562" s="3"/>
      <c r="C562" s="3" t="s">
        <v>4653</v>
      </c>
      <c r="D562" s="4" t="s">
        <v>4654</v>
      </c>
      <c r="E562" s="20" t="s">
        <v>4655</v>
      </c>
      <c r="F562" s="8" t="s">
        <v>2740</v>
      </c>
      <c r="G562" s="8" t="s">
        <v>2741</v>
      </c>
      <c r="H562" s="45" t="s">
        <v>3110</v>
      </c>
      <c r="I562" s="18" t="s">
        <v>4656</v>
      </c>
      <c r="J562" s="35"/>
      <c r="K562" s="33"/>
      <c r="L562" s="33"/>
      <c r="M562" s="33"/>
      <c r="N562" s="33"/>
      <c r="O562" s="33"/>
      <c r="P562" s="33"/>
      <c r="Q562" s="33"/>
      <c r="R562" s="33"/>
    </row>
    <row r="563">
      <c r="A563" s="8" t="s">
        <v>2586</v>
      </c>
      <c r="B563" s="3"/>
      <c r="C563" s="3" t="s">
        <v>4657</v>
      </c>
      <c r="D563" s="4" t="s">
        <v>4658</v>
      </c>
      <c r="E563" s="20" t="s">
        <v>4659</v>
      </c>
      <c r="F563" s="8" t="s">
        <v>2740</v>
      </c>
      <c r="G563" s="8" t="s">
        <v>2741</v>
      </c>
      <c r="H563" s="43" t="s">
        <v>2824</v>
      </c>
      <c r="I563" s="18" t="s">
        <v>4660</v>
      </c>
      <c r="J563" s="35"/>
      <c r="K563" s="33"/>
      <c r="L563" s="33"/>
      <c r="M563" s="33"/>
      <c r="N563" s="33"/>
      <c r="O563" s="33"/>
      <c r="P563" s="33"/>
      <c r="Q563" s="33"/>
      <c r="R563" s="33"/>
    </row>
    <row r="564">
      <c r="A564" s="8" t="s">
        <v>2586</v>
      </c>
      <c r="B564" s="3"/>
      <c r="C564" s="3" t="s">
        <v>4661</v>
      </c>
      <c r="D564" s="4" t="s">
        <v>4662</v>
      </c>
      <c r="E564" s="5" t="s">
        <v>4663</v>
      </c>
      <c r="F564" s="8" t="s">
        <v>2740</v>
      </c>
      <c r="G564" s="8" t="s">
        <v>2741</v>
      </c>
      <c r="H564" s="41" t="s">
        <v>2686</v>
      </c>
      <c r="I564" s="18" t="s">
        <v>4664</v>
      </c>
      <c r="J564" s="7"/>
      <c r="K564" s="40"/>
      <c r="L564" s="40"/>
      <c r="M564" s="40"/>
      <c r="N564" s="40"/>
      <c r="O564" s="40"/>
      <c r="P564" s="40"/>
      <c r="Q564" s="40"/>
      <c r="R564" s="40"/>
    </row>
    <row r="565">
      <c r="A565" s="8" t="s">
        <v>2586</v>
      </c>
      <c r="B565" s="3"/>
      <c r="C565" s="3" t="s">
        <v>4665</v>
      </c>
      <c r="D565" s="4" t="s">
        <v>4666</v>
      </c>
      <c r="E565" s="5" t="s">
        <v>4667</v>
      </c>
      <c r="F565" s="42" t="s">
        <v>2740</v>
      </c>
      <c r="G565" s="8" t="s">
        <v>2741</v>
      </c>
      <c r="H565" s="43" t="s">
        <v>2824</v>
      </c>
      <c r="I565" s="18" t="s">
        <v>4668</v>
      </c>
      <c r="J565" s="7"/>
      <c r="K565" s="40"/>
      <c r="L565" s="40"/>
      <c r="M565" s="40"/>
      <c r="N565" s="40"/>
      <c r="O565" s="40"/>
      <c r="P565" s="40"/>
      <c r="Q565" s="40"/>
      <c r="R565" s="40"/>
    </row>
    <row r="566">
      <c r="A566" s="8" t="s">
        <v>2586</v>
      </c>
      <c r="B566" s="3"/>
      <c r="C566" s="3" t="s">
        <v>4669</v>
      </c>
      <c r="D566" s="4" t="s">
        <v>4670</v>
      </c>
      <c r="E566" s="5" t="s">
        <v>4671</v>
      </c>
      <c r="F566" s="42" t="s">
        <v>2740</v>
      </c>
      <c r="G566" s="8" t="s">
        <v>2741</v>
      </c>
      <c r="H566" s="31" t="s">
        <v>4672</v>
      </c>
      <c r="I566" s="18" t="s">
        <v>4673</v>
      </c>
      <c r="J566" s="10"/>
      <c r="K566" s="44"/>
      <c r="L566" s="44"/>
      <c r="M566" s="44"/>
      <c r="N566" s="44"/>
      <c r="O566" s="44"/>
      <c r="P566" s="44"/>
      <c r="Q566" s="44"/>
      <c r="R566" s="44"/>
    </row>
    <row r="567">
      <c r="A567" s="8" t="s">
        <v>2586</v>
      </c>
      <c r="B567" s="3"/>
      <c r="C567" s="3" t="s">
        <v>4674</v>
      </c>
      <c r="D567" s="4" t="s">
        <v>3047</v>
      </c>
      <c r="E567" s="5" t="s">
        <v>4675</v>
      </c>
      <c r="F567" s="8" t="s">
        <v>2740</v>
      </c>
      <c r="G567" s="8" t="s">
        <v>2741</v>
      </c>
      <c r="H567" s="43" t="s">
        <v>2760</v>
      </c>
      <c r="I567" s="18" t="s">
        <v>4676</v>
      </c>
      <c r="J567" s="7"/>
      <c r="K567" s="40"/>
      <c r="L567" s="40"/>
      <c r="M567" s="40"/>
      <c r="N567" s="40"/>
      <c r="O567" s="40"/>
      <c r="P567" s="40"/>
      <c r="Q567" s="40"/>
      <c r="R567" s="40"/>
    </row>
    <row r="568">
      <c r="A568" s="8" t="s">
        <v>2586</v>
      </c>
      <c r="B568" s="3"/>
      <c r="C568" s="3" t="s">
        <v>4677</v>
      </c>
      <c r="D568" s="4" t="s">
        <v>459</v>
      </c>
      <c r="E568" s="5" t="s">
        <v>4678</v>
      </c>
      <c r="F568" s="8" t="s">
        <v>2740</v>
      </c>
      <c r="G568" s="8" t="s">
        <v>2741</v>
      </c>
      <c r="H568" s="41" t="s">
        <v>2760</v>
      </c>
      <c r="I568" s="18" t="s">
        <v>4679</v>
      </c>
      <c r="J568" s="7"/>
      <c r="K568" s="40"/>
      <c r="L568" s="40"/>
      <c r="M568" s="40"/>
      <c r="N568" s="40"/>
      <c r="O568" s="40"/>
      <c r="P568" s="40"/>
      <c r="Q568" s="40"/>
      <c r="R568" s="40"/>
    </row>
    <row r="569">
      <c r="A569" s="8" t="s">
        <v>2586</v>
      </c>
      <c r="B569" s="3"/>
      <c r="C569" s="3" t="s">
        <v>4680</v>
      </c>
      <c r="D569" s="4" t="s">
        <v>2588</v>
      </c>
      <c r="E569" s="5" t="s">
        <v>4681</v>
      </c>
      <c r="F569" s="8" t="s">
        <v>2740</v>
      </c>
      <c r="G569" s="8" t="s">
        <v>2741</v>
      </c>
      <c r="H569" s="41" t="s">
        <v>2760</v>
      </c>
      <c r="I569" s="18" t="s">
        <v>4682</v>
      </c>
      <c r="J569" s="35"/>
      <c r="K569" s="33"/>
      <c r="L569" s="33"/>
      <c r="M569" s="33"/>
      <c r="N569" s="33"/>
      <c r="O569" s="33"/>
      <c r="P569" s="33"/>
      <c r="Q569" s="33"/>
      <c r="R569" s="33"/>
    </row>
    <row r="570">
      <c r="A570" s="8" t="s">
        <v>2586</v>
      </c>
      <c r="B570" s="3"/>
      <c r="C570" s="3" t="s">
        <v>4683</v>
      </c>
      <c r="D570" s="4" t="s">
        <v>4517</v>
      </c>
      <c r="E570" s="5" t="s">
        <v>4684</v>
      </c>
      <c r="F570" s="8" t="s">
        <v>2740</v>
      </c>
      <c r="G570" s="8" t="s">
        <v>2741</v>
      </c>
      <c r="H570" s="43" t="s">
        <v>2742</v>
      </c>
      <c r="I570" s="18" t="s">
        <v>4685</v>
      </c>
      <c r="J570" s="35"/>
      <c r="K570" s="33"/>
      <c r="L570" s="33"/>
      <c r="M570" s="33"/>
      <c r="N570" s="33"/>
      <c r="O570" s="33"/>
      <c r="P570" s="33"/>
      <c r="Q570" s="33"/>
      <c r="R570" s="33"/>
    </row>
    <row r="571">
      <c r="A571" s="8" t="s">
        <v>2586</v>
      </c>
      <c r="B571" s="3"/>
      <c r="C571" s="3" t="s">
        <v>4686</v>
      </c>
      <c r="D571" s="4" t="s">
        <v>4687</v>
      </c>
      <c r="E571" s="5" t="s">
        <v>4688</v>
      </c>
      <c r="F571" s="8" t="s">
        <v>2740</v>
      </c>
      <c r="G571" s="8" t="s">
        <v>2741</v>
      </c>
      <c r="H571" s="43" t="s">
        <v>2824</v>
      </c>
      <c r="I571" s="18" t="s">
        <v>4689</v>
      </c>
      <c r="J571" s="35"/>
      <c r="K571" s="33"/>
      <c r="L571" s="33"/>
      <c r="M571" s="33"/>
      <c r="N571" s="33"/>
      <c r="O571" s="33"/>
      <c r="P571" s="33"/>
      <c r="Q571" s="33"/>
      <c r="R571" s="33"/>
    </row>
    <row r="572">
      <c r="A572" s="8" t="s">
        <v>2586</v>
      </c>
      <c r="B572" s="3"/>
      <c r="C572" s="3" t="s">
        <v>4690</v>
      </c>
      <c r="D572" s="4" t="s">
        <v>4691</v>
      </c>
      <c r="E572" s="5" t="s">
        <v>4692</v>
      </c>
      <c r="F572" s="8" t="s">
        <v>2740</v>
      </c>
      <c r="G572" s="8" t="s">
        <v>2741</v>
      </c>
      <c r="H572" s="8" t="s">
        <v>2765</v>
      </c>
      <c r="I572" s="18" t="s">
        <v>4693</v>
      </c>
      <c r="J572" s="35"/>
      <c r="K572" s="33"/>
      <c r="L572" s="33"/>
      <c r="M572" s="33"/>
      <c r="N572" s="33"/>
      <c r="O572" s="33"/>
      <c r="P572" s="33"/>
      <c r="Q572" s="33"/>
      <c r="R572" s="33"/>
    </row>
    <row r="573">
      <c r="A573" s="8" t="s">
        <v>2586</v>
      </c>
      <c r="B573" s="3"/>
      <c r="C573" s="3" t="s">
        <v>4694</v>
      </c>
      <c r="D573" s="4" t="s">
        <v>3577</v>
      </c>
      <c r="E573" s="5" t="s">
        <v>4695</v>
      </c>
      <c r="F573" s="8" t="s">
        <v>2740</v>
      </c>
      <c r="G573" s="8" t="s">
        <v>2741</v>
      </c>
      <c r="H573" s="41" t="s">
        <v>4696</v>
      </c>
      <c r="I573" s="18" t="s">
        <v>4697</v>
      </c>
      <c r="J573" s="7"/>
      <c r="K573" s="40"/>
      <c r="L573" s="40"/>
      <c r="M573" s="40"/>
      <c r="N573" s="40"/>
      <c r="O573" s="40"/>
      <c r="P573" s="40"/>
      <c r="Q573" s="40"/>
      <c r="R573" s="40"/>
    </row>
    <row r="574">
      <c r="A574" s="8" t="s">
        <v>2586</v>
      </c>
      <c r="B574" s="3"/>
      <c r="C574" s="3" t="s">
        <v>4698</v>
      </c>
      <c r="D574" s="4" t="s">
        <v>1356</v>
      </c>
      <c r="E574" s="5" t="s">
        <v>4699</v>
      </c>
      <c r="F574" s="42" t="s">
        <v>2740</v>
      </c>
      <c r="G574" s="8" t="s">
        <v>2741</v>
      </c>
      <c r="H574" s="48" t="s">
        <v>2937</v>
      </c>
      <c r="I574" s="18" t="s">
        <v>4700</v>
      </c>
      <c r="J574" s="35"/>
      <c r="K574" s="33"/>
      <c r="L574" s="33"/>
      <c r="M574" s="33"/>
      <c r="N574" s="33"/>
      <c r="O574" s="33"/>
      <c r="P574" s="33"/>
      <c r="Q574" s="33"/>
      <c r="R574" s="33"/>
    </row>
    <row r="575">
      <c r="A575" s="8" t="s">
        <v>2633</v>
      </c>
      <c r="B575" s="3"/>
      <c r="C575" s="3" t="s">
        <v>4701</v>
      </c>
      <c r="D575" s="4" t="s">
        <v>4702</v>
      </c>
      <c r="E575" s="5" t="s">
        <v>4703</v>
      </c>
      <c r="F575" s="42" t="s">
        <v>2740</v>
      </c>
      <c r="G575" s="8" t="s">
        <v>2741</v>
      </c>
      <c r="H575" s="31" t="s">
        <v>2742</v>
      </c>
      <c r="I575" s="18" t="s">
        <v>4704</v>
      </c>
      <c r="J575" s="7"/>
      <c r="K575" s="40"/>
      <c r="L575" s="40"/>
      <c r="M575" s="40"/>
      <c r="N575" s="40"/>
      <c r="O575" s="40"/>
      <c r="P575" s="40"/>
      <c r="Q575" s="40"/>
      <c r="R575" s="40"/>
    </row>
    <row r="576">
      <c r="A576" s="8" t="s">
        <v>2586</v>
      </c>
      <c r="B576" s="3"/>
      <c r="C576" s="3" t="s">
        <v>4705</v>
      </c>
      <c r="D576" s="4" t="s">
        <v>4706</v>
      </c>
      <c r="E576" s="5" t="s">
        <v>4707</v>
      </c>
      <c r="F576" s="42" t="s">
        <v>2740</v>
      </c>
      <c r="G576" s="8" t="s">
        <v>2741</v>
      </c>
      <c r="H576" s="31" t="s">
        <v>2742</v>
      </c>
      <c r="I576" s="18" t="s">
        <v>4708</v>
      </c>
      <c r="J576" s="7"/>
      <c r="K576" s="40"/>
      <c r="L576" s="40"/>
      <c r="M576" s="40"/>
      <c r="N576" s="40"/>
      <c r="O576" s="40"/>
      <c r="P576" s="40"/>
      <c r="Q576" s="40"/>
      <c r="R576" s="40"/>
    </row>
    <row r="577">
      <c r="A577" s="8" t="s">
        <v>2586</v>
      </c>
      <c r="B577" s="3"/>
      <c r="C577" s="3" t="s">
        <v>4709</v>
      </c>
      <c r="D577" s="4" t="s">
        <v>4710</v>
      </c>
      <c r="E577" s="5" t="s">
        <v>4711</v>
      </c>
      <c r="F577" s="8" t="s">
        <v>2740</v>
      </c>
      <c r="G577" s="8" t="s">
        <v>2741</v>
      </c>
      <c r="H577" s="31" t="s">
        <v>3933</v>
      </c>
      <c r="I577" s="18" t="s">
        <v>4712</v>
      </c>
      <c r="J577" s="35"/>
      <c r="K577" s="33"/>
      <c r="L577" s="33"/>
      <c r="M577" s="33"/>
      <c r="N577" s="33"/>
      <c r="O577" s="33"/>
      <c r="P577" s="33"/>
      <c r="Q577" s="33"/>
      <c r="R577" s="33"/>
    </row>
    <row r="578">
      <c r="A578" s="6" t="s">
        <v>2861</v>
      </c>
      <c r="B578" s="3"/>
      <c r="C578" s="3" t="s">
        <v>4713</v>
      </c>
      <c r="D578" s="4" t="s">
        <v>4714</v>
      </c>
      <c r="E578" s="5" t="s">
        <v>4715</v>
      </c>
      <c r="F578" s="8" t="s">
        <v>2740</v>
      </c>
      <c r="G578" s="8" t="s">
        <v>2741</v>
      </c>
      <c r="H578" s="31" t="s">
        <v>2742</v>
      </c>
      <c r="I578" s="18" t="s">
        <v>4716</v>
      </c>
      <c r="J578" s="7"/>
      <c r="K578" s="40"/>
      <c r="L578" s="40"/>
      <c r="M578" s="40"/>
      <c r="N578" s="40"/>
      <c r="O578" s="40"/>
      <c r="P578" s="40"/>
      <c r="Q578" s="40"/>
      <c r="R578" s="40"/>
    </row>
    <row r="579">
      <c r="A579" s="8" t="s">
        <v>2586</v>
      </c>
      <c r="B579" s="3"/>
      <c r="C579" s="3" t="s">
        <v>1783</v>
      </c>
      <c r="D579" s="4" t="s">
        <v>4717</v>
      </c>
      <c r="E579" s="5" t="s">
        <v>4718</v>
      </c>
      <c r="F579" s="8" t="s">
        <v>2740</v>
      </c>
      <c r="G579" s="8" t="s">
        <v>2741</v>
      </c>
      <c r="H579" s="43" t="s">
        <v>2824</v>
      </c>
      <c r="I579" s="18" t="s">
        <v>4719</v>
      </c>
      <c r="J579" s="35"/>
      <c r="K579" s="33"/>
      <c r="L579" s="33"/>
      <c r="M579" s="33"/>
      <c r="N579" s="33"/>
      <c r="O579" s="33"/>
      <c r="P579" s="33"/>
      <c r="Q579" s="33"/>
      <c r="R579" s="33"/>
    </row>
    <row r="580">
      <c r="A580" s="8" t="s">
        <v>2586</v>
      </c>
      <c r="B580" s="3"/>
      <c r="C580" s="3" t="s">
        <v>4720</v>
      </c>
      <c r="D580" s="4" t="s">
        <v>4721</v>
      </c>
      <c r="E580" s="5" t="s">
        <v>4722</v>
      </c>
      <c r="F580" s="41" t="s">
        <v>2740</v>
      </c>
      <c r="G580" s="8" t="s">
        <v>2741</v>
      </c>
      <c r="H580" s="31" t="s">
        <v>2590</v>
      </c>
      <c r="I580" s="18" t="s">
        <v>4723</v>
      </c>
      <c r="J580" s="37"/>
      <c r="K580" s="38"/>
      <c r="L580" s="38"/>
      <c r="M580" s="38"/>
      <c r="N580" s="38"/>
      <c r="O580" s="38"/>
      <c r="P580" s="38"/>
      <c r="Q580" s="38"/>
      <c r="R580" s="38"/>
    </row>
    <row r="581">
      <c r="A581" s="8" t="s">
        <v>2586</v>
      </c>
      <c r="B581" s="3"/>
      <c r="C581" s="3" t="s">
        <v>4724</v>
      </c>
      <c r="D581" s="4" t="s">
        <v>4721</v>
      </c>
      <c r="E581" s="5" t="s">
        <v>4725</v>
      </c>
      <c r="F581" s="6" t="s">
        <v>2740</v>
      </c>
      <c r="G581" s="8" t="s">
        <v>2741</v>
      </c>
      <c r="H581" s="31" t="s">
        <v>3296</v>
      </c>
      <c r="I581" s="18" t="s">
        <v>4726</v>
      </c>
      <c r="J581" s="35"/>
      <c r="K581" s="33"/>
      <c r="L581" s="33"/>
      <c r="M581" s="33"/>
      <c r="N581" s="33"/>
      <c r="O581" s="33"/>
      <c r="P581" s="33"/>
      <c r="Q581" s="33"/>
      <c r="R581" s="33"/>
    </row>
    <row r="582">
      <c r="A582" s="8" t="s">
        <v>2586</v>
      </c>
      <c r="B582" s="3"/>
      <c r="C582" s="3" t="s">
        <v>4727</v>
      </c>
      <c r="D582" s="4" t="s">
        <v>4728</v>
      </c>
      <c r="E582" s="5" t="s">
        <v>4729</v>
      </c>
      <c r="F582" s="8" t="s">
        <v>2740</v>
      </c>
      <c r="G582" s="8" t="s">
        <v>2741</v>
      </c>
      <c r="H582" s="31" t="s">
        <v>2603</v>
      </c>
      <c r="I582" s="18" t="s">
        <v>4730</v>
      </c>
      <c r="J582" s="35"/>
      <c r="K582" s="33"/>
      <c r="L582" s="33"/>
      <c r="M582" s="33"/>
      <c r="N582" s="33"/>
      <c r="O582" s="33"/>
      <c r="P582" s="33"/>
      <c r="Q582" s="33"/>
      <c r="R582" s="33"/>
    </row>
    <row r="583">
      <c r="A583" s="8" t="s">
        <v>2586</v>
      </c>
      <c r="B583" s="3"/>
      <c r="C583" s="3" t="s">
        <v>4731</v>
      </c>
      <c r="D583" s="4" t="s">
        <v>574</v>
      </c>
      <c r="E583" s="5" t="s">
        <v>4732</v>
      </c>
      <c r="F583" s="8" t="s">
        <v>2740</v>
      </c>
      <c r="G583" s="6" t="s">
        <v>2741</v>
      </c>
      <c r="H583" s="31" t="s">
        <v>2742</v>
      </c>
      <c r="I583" s="18" t="s">
        <v>4733</v>
      </c>
      <c r="J583" s="35"/>
      <c r="K583" s="33"/>
      <c r="L583" s="33"/>
      <c r="M583" s="33"/>
      <c r="N583" s="33"/>
      <c r="O583" s="33"/>
      <c r="P583" s="33"/>
      <c r="Q583" s="33"/>
      <c r="R583" s="33"/>
    </row>
    <row r="584">
      <c r="A584" s="8" t="s">
        <v>2586</v>
      </c>
      <c r="B584" s="3"/>
      <c r="C584" s="3" t="s">
        <v>4734</v>
      </c>
      <c r="D584" s="4" t="s">
        <v>2394</v>
      </c>
      <c r="E584" s="5" t="s">
        <v>4735</v>
      </c>
      <c r="F584" s="8" t="s">
        <v>2740</v>
      </c>
      <c r="G584" s="8" t="s">
        <v>2741</v>
      </c>
      <c r="H584" s="31" t="s">
        <v>2603</v>
      </c>
      <c r="I584" s="18" t="s">
        <v>4736</v>
      </c>
      <c r="J584" s="35"/>
      <c r="K584" s="33"/>
      <c r="L584" s="33"/>
      <c r="M584" s="33"/>
      <c r="N584" s="33"/>
      <c r="O584" s="33"/>
      <c r="P584" s="33"/>
      <c r="Q584" s="33"/>
      <c r="R584" s="33"/>
    </row>
    <row r="585">
      <c r="A585" s="8" t="s">
        <v>2586</v>
      </c>
      <c r="B585" s="3"/>
      <c r="C585" s="3" t="s">
        <v>4737</v>
      </c>
      <c r="D585" s="4" t="s">
        <v>3975</v>
      </c>
      <c r="E585" s="5" t="s">
        <v>4738</v>
      </c>
      <c r="F585" s="42" t="s">
        <v>2740</v>
      </c>
      <c r="G585" s="8" t="s">
        <v>2741</v>
      </c>
      <c r="H585" s="41" t="s">
        <v>2760</v>
      </c>
      <c r="I585" s="18" t="s">
        <v>4739</v>
      </c>
      <c r="J585" s="35"/>
      <c r="K585" s="33"/>
      <c r="L585" s="33"/>
      <c r="M585" s="33"/>
      <c r="N585" s="33"/>
      <c r="O585" s="33"/>
      <c r="P585" s="33"/>
      <c r="Q585" s="33"/>
      <c r="R585" s="33"/>
    </row>
    <row r="586">
      <c r="A586" s="8" t="s">
        <v>2586</v>
      </c>
      <c r="B586" s="3"/>
      <c r="C586" s="3" t="s">
        <v>4740</v>
      </c>
      <c r="D586" s="4" t="s">
        <v>4721</v>
      </c>
      <c r="E586" s="5" t="s">
        <v>4741</v>
      </c>
      <c r="F586" s="8" t="s">
        <v>2740</v>
      </c>
      <c r="G586" s="8" t="s">
        <v>2741</v>
      </c>
      <c r="H586" s="31" t="s">
        <v>2742</v>
      </c>
      <c r="I586" s="18" t="s">
        <v>4742</v>
      </c>
      <c r="J586" s="35"/>
      <c r="K586" s="33"/>
      <c r="L586" s="33"/>
      <c r="M586" s="33"/>
      <c r="N586" s="33"/>
      <c r="O586" s="33"/>
      <c r="P586" s="33"/>
      <c r="Q586" s="33"/>
      <c r="R586" s="33"/>
    </row>
    <row r="587">
      <c r="A587" s="8" t="s">
        <v>2586</v>
      </c>
      <c r="B587" s="3"/>
      <c r="C587" s="3" t="s">
        <v>4743</v>
      </c>
      <c r="D587" s="4" t="s">
        <v>4744</v>
      </c>
      <c r="E587" s="5" t="s">
        <v>4745</v>
      </c>
      <c r="F587" s="8" t="s">
        <v>2740</v>
      </c>
      <c r="G587" s="8" t="s">
        <v>2741</v>
      </c>
      <c r="H587" s="41" t="s">
        <v>2760</v>
      </c>
      <c r="I587" s="18" t="s">
        <v>4746</v>
      </c>
      <c r="J587" s="7"/>
      <c r="K587" s="40"/>
      <c r="L587" s="40"/>
      <c r="M587" s="40"/>
      <c r="N587" s="40"/>
      <c r="O587" s="40"/>
      <c r="P587" s="40"/>
      <c r="Q587" s="40"/>
      <c r="R587" s="40"/>
    </row>
    <row r="588">
      <c r="A588" s="8" t="s">
        <v>2586</v>
      </c>
      <c r="B588" s="3"/>
      <c r="C588" s="3" t="s">
        <v>4747</v>
      </c>
      <c r="D588" s="4" t="s">
        <v>4748</v>
      </c>
      <c r="E588" s="5" t="s">
        <v>4749</v>
      </c>
      <c r="F588" s="8" t="s">
        <v>2740</v>
      </c>
      <c r="G588" s="8" t="s">
        <v>2741</v>
      </c>
      <c r="H588" s="8" t="s">
        <v>2765</v>
      </c>
      <c r="I588" s="18" t="s">
        <v>4750</v>
      </c>
      <c r="J588" s="35"/>
      <c r="K588" s="33"/>
      <c r="L588" s="33"/>
      <c r="M588" s="33"/>
      <c r="N588" s="33"/>
      <c r="O588" s="33"/>
      <c r="P588" s="33"/>
      <c r="Q588" s="33"/>
      <c r="R588" s="33"/>
    </row>
    <row r="589">
      <c r="A589" s="8" t="s">
        <v>2586</v>
      </c>
      <c r="B589" s="3"/>
      <c r="C589" s="3" t="s">
        <v>4751</v>
      </c>
      <c r="D589" s="4" t="s">
        <v>4752</v>
      </c>
      <c r="E589" s="5" t="s">
        <v>4753</v>
      </c>
      <c r="F589" s="8" t="s">
        <v>2740</v>
      </c>
      <c r="G589" s="8" t="s">
        <v>2741</v>
      </c>
      <c r="H589" s="41" t="s">
        <v>2686</v>
      </c>
      <c r="I589" s="18" t="s">
        <v>4754</v>
      </c>
      <c r="J589" s="7"/>
      <c r="K589" s="40"/>
      <c r="L589" s="40"/>
      <c r="M589" s="40"/>
      <c r="N589" s="40"/>
      <c r="O589" s="40"/>
      <c r="P589" s="40"/>
      <c r="Q589" s="40"/>
      <c r="R589" s="40"/>
    </row>
    <row r="590">
      <c r="A590" s="8" t="s">
        <v>2586</v>
      </c>
      <c r="B590" s="3"/>
      <c r="C590" s="3" t="s">
        <v>4755</v>
      </c>
      <c r="D590" s="4" t="s">
        <v>4756</v>
      </c>
      <c r="E590" s="5" t="s">
        <v>4757</v>
      </c>
      <c r="F590" s="8" t="s">
        <v>2740</v>
      </c>
      <c r="G590" s="8" t="s">
        <v>2741</v>
      </c>
      <c r="H590" s="31" t="s">
        <v>2742</v>
      </c>
      <c r="I590" s="18" t="s">
        <v>4758</v>
      </c>
      <c r="J590" s="7"/>
      <c r="K590" s="40"/>
      <c r="L590" s="40"/>
      <c r="M590" s="40"/>
      <c r="N590" s="40"/>
      <c r="O590" s="40"/>
      <c r="P590" s="40"/>
      <c r="Q590" s="40"/>
      <c r="R590" s="40"/>
    </row>
    <row r="591">
      <c r="A591" s="8" t="s">
        <v>2586</v>
      </c>
      <c r="B591" s="3"/>
      <c r="C591" s="3" t="s">
        <v>4759</v>
      </c>
      <c r="D591" s="4" t="s">
        <v>4760</v>
      </c>
      <c r="E591" s="5" t="s">
        <v>4761</v>
      </c>
      <c r="F591" s="8" t="s">
        <v>2740</v>
      </c>
      <c r="G591" s="8" t="s">
        <v>2741</v>
      </c>
      <c r="H591" s="43" t="s">
        <v>2760</v>
      </c>
      <c r="I591" s="18" t="s">
        <v>4762</v>
      </c>
      <c r="J591" s="7"/>
      <c r="K591" s="40"/>
      <c r="L591" s="40"/>
      <c r="M591" s="40"/>
      <c r="N591" s="40"/>
      <c r="O591" s="40"/>
      <c r="P591" s="40"/>
      <c r="Q591" s="40"/>
      <c r="R591" s="40"/>
    </row>
    <row r="592">
      <c r="A592" s="8" t="s">
        <v>2586</v>
      </c>
      <c r="B592" s="3"/>
      <c r="C592" s="3" t="s">
        <v>4763</v>
      </c>
      <c r="D592" s="4" t="s">
        <v>2588</v>
      </c>
      <c r="E592" s="5" t="s">
        <v>4764</v>
      </c>
      <c r="F592" s="8" t="s">
        <v>2740</v>
      </c>
      <c r="G592" s="8" t="s">
        <v>2741</v>
      </c>
      <c r="H592" s="41" t="s">
        <v>2760</v>
      </c>
      <c r="I592" s="18" t="s">
        <v>4765</v>
      </c>
      <c r="J592" s="7"/>
      <c r="K592" s="40"/>
      <c r="L592" s="40"/>
      <c r="M592" s="40"/>
      <c r="N592" s="40"/>
      <c r="O592" s="40"/>
      <c r="P592" s="40"/>
      <c r="Q592" s="40"/>
      <c r="R592" s="40"/>
    </row>
    <row r="593">
      <c r="A593" s="8" t="s">
        <v>2586</v>
      </c>
      <c r="B593" s="15"/>
      <c r="C593" s="15" t="s">
        <v>4766</v>
      </c>
      <c r="D593" s="4" t="s">
        <v>4767</v>
      </c>
      <c r="E593" s="5" t="s">
        <v>4768</v>
      </c>
      <c r="F593" s="8" t="s">
        <v>2740</v>
      </c>
      <c r="G593" s="6" t="s">
        <v>2741</v>
      </c>
      <c r="H593" s="45" t="s">
        <v>2824</v>
      </c>
      <c r="I593" s="18" t="s">
        <v>4769</v>
      </c>
      <c r="J593" s="7"/>
      <c r="K593" s="40"/>
      <c r="L593" s="40"/>
      <c r="M593" s="40"/>
      <c r="N593" s="40"/>
      <c r="O593" s="40"/>
      <c r="P593" s="40"/>
      <c r="Q593" s="40"/>
      <c r="R593" s="40"/>
    </row>
    <row r="594">
      <c r="A594" s="8" t="s">
        <v>2586</v>
      </c>
      <c r="B594" s="3"/>
      <c r="C594" s="3" t="s">
        <v>4770</v>
      </c>
      <c r="D594" s="4" t="s">
        <v>2366</v>
      </c>
      <c r="E594" s="5" t="s">
        <v>4771</v>
      </c>
      <c r="F594" s="8" t="s">
        <v>2740</v>
      </c>
      <c r="G594" s="8" t="s">
        <v>2741</v>
      </c>
      <c r="H594" s="41" t="s">
        <v>2760</v>
      </c>
      <c r="I594" s="18" t="s">
        <v>4772</v>
      </c>
      <c r="J594" s="7"/>
      <c r="K594" s="40"/>
      <c r="L594" s="40"/>
      <c r="M594" s="40"/>
      <c r="N594" s="40"/>
      <c r="O594" s="40"/>
      <c r="P594" s="40"/>
      <c r="Q594" s="40"/>
      <c r="R594" s="40"/>
    </row>
    <row r="595">
      <c r="A595" s="8" t="s">
        <v>2586</v>
      </c>
      <c r="B595" s="3"/>
      <c r="C595" s="3" t="s">
        <v>4773</v>
      </c>
      <c r="D595" s="4" t="s">
        <v>4774</v>
      </c>
      <c r="E595" s="5" t="s">
        <v>4775</v>
      </c>
      <c r="F595" s="8" t="s">
        <v>2740</v>
      </c>
      <c r="G595" s="8" t="s">
        <v>2741</v>
      </c>
      <c r="H595" s="41" t="s">
        <v>3305</v>
      </c>
      <c r="I595" s="18" t="s">
        <v>4776</v>
      </c>
      <c r="J595" s="35"/>
      <c r="K595" s="33"/>
      <c r="L595" s="33"/>
      <c r="M595" s="33"/>
      <c r="N595" s="33"/>
      <c r="O595" s="33"/>
      <c r="P595" s="33"/>
      <c r="Q595" s="33"/>
      <c r="R595" s="33"/>
    </row>
    <row r="596">
      <c r="A596" s="8" t="s">
        <v>2586</v>
      </c>
      <c r="B596" s="3"/>
      <c r="C596" s="3" t="s">
        <v>4777</v>
      </c>
      <c r="D596" s="4" t="s">
        <v>4774</v>
      </c>
      <c r="E596" s="5" t="s">
        <v>4778</v>
      </c>
      <c r="F596" s="8" t="s">
        <v>2740</v>
      </c>
      <c r="G596" s="8" t="s">
        <v>2741</v>
      </c>
      <c r="H596" s="41" t="s">
        <v>2760</v>
      </c>
      <c r="I596" s="18" t="s">
        <v>4779</v>
      </c>
      <c r="J596" s="7"/>
      <c r="K596" s="40"/>
      <c r="L596" s="40"/>
      <c r="M596" s="40"/>
      <c r="N596" s="40"/>
      <c r="O596" s="40"/>
      <c r="P596" s="40"/>
      <c r="Q596" s="40"/>
      <c r="R596" s="40"/>
    </row>
    <row r="597">
      <c r="A597" s="8" t="s">
        <v>2586</v>
      </c>
      <c r="B597" s="3"/>
      <c r="C597" s="3" t="s">
        <v>4780</v>
      </c>
      <c r="D597" s="4" t="s">
        <v>4728</v>
      </c>
      <c r="E597" s="5" t="s">
        <v>4781</v>
      </c>
      <c r="F597" s="8" t="s">
        <v>2740</v>
      </c>
      <c r="G597" s="8" t="s">
        <v>2741</v>
      </c>
      <c r="H597" s="31" t="s">
        <v>2603</v>
      </c>
      <c r="I597" s="18" t="s">
        <v>4782</v>
      </c>
      <c r="J597" s="35"/>
      <c r="K597" s="33"/>
      <c r="L597" s="33"/>
      <c r="M597" s="33"/>
      <c r="N597" s="33"/>
      <c r="O597" s="33"/>
      <c r="P597" s="33"/>
      <c r="Q597" s="33"/>
      <c r="R597" s="33"/>
    </row>
    <row r="598">
      <c r="A598" s="8" t="s">
        <v>2586</v>
      </c>
      <c r="B598" s="3"/>
      <c r="C598" s="3" t="s">
        <v>4783</v>
      </c>
      <c r="D598" s="2" t="s">
        <v>2635</v>
      </c>
      <c r="E598" s="5" t="s">
        <v>4784</v>
      </c>
      <c r="F598" s="8" t="s">
        <v>2740</v>
      </c>
      <c r="G598" s="8" t="s">
        <v>2741</v>
      </c>
      <c r="H598" s="31" t="s">
        <v>2952</v>
      </c>
      <c r="I598" s="18" t="s">
        <v>4785</v>
      </c>
      <c r="J598" s="35"/>
      <c r="K598" s="33"/>
      <c r="L598" s="33"/>
      <c r="M598" s="33"/>
      <c r="N598" s="33"/>
      <c r="O598" s="33"/>
      <c r="P598" s="33"/>
      <c r="Q598" s="33"/>
      <c r="R598" s="33"/>
    </row>
    <row r="599">
      <c r="A599" s="8" t="s">
        <v>2586</v>
      </c>
      <c r="B599" s="3"/>
      <c r="C599" s="3" t="s">
        <v>4786</v>
      </c>
      <c r="D599" s="4" t="s">
        <v>4787</v>
      </c>
      <c r="E599" s="5" t="s">
        <v>4788</v>
      </c>
      <c r="F599" s="8" t="s">
        <v>2740</v>
      </c>
      <c r="G599" s="8" t="s">
        <v>2741</v>
      </c>
      <c r="H599" s="31" t="s">
        <v>2603</v>
      </c>
      <c r="I599" s="18" t="s">
        <v>4789</v>
      </c>
      <c r="J599" s="37"/>
      <c r="K599" s="38"/>
      <c r="L599" s="38"/>
      <c r="M599" s="38"/>
      <c r="N599" s="38"/>
      <c r="O599" s="38"/>
      <c r="P599" s="38"/>
      <c r="Q599" s="38"/>
      <c r="R599" s="38"/>
    </row>
    <row r="600">
      <c r="A600" s="8" t="s">
        <v>2633</v>
      </c>
      <c r="B600" s="3"/>
      <c r="C600" s="3" t="s">
        <v>4790</v>
      </c>
      <c r="D600" s="4" t="s">
        <v>4791</v>
      </c>
      <c r="E600" s="5" t="s">
        <v>4792</v>
      </c>
      <c r="F600" s="8" t="s">
        <v>2740</v>
      </c>
      <c r="G600" s="8" t="s">
        <v>2741</v>
      </c>
      <c r="H600" s="43" t="s">
        <v>2760</v>
      </c>
      <c r="I600" s="18" t="s">
        <v>4793</v>
      </c>
      <c r="J600" s="35"/>
      <c r="K600" s="33"/>
      <c r="L600" s="33"/>
      <c r="M600" s="33"/>
      <c r="N600" s="33"/>
      <c r="O600" s="33"/>
      <c r="P600" s="33"/>
      <c r="Q600" s="33"/>
      <c r="R600" s="33"/>
    </row>
    <row r="601">
      <c r="A601" s="8" t="s">
        <v>2586</v>
      </c>
      <c r="B601" s="3"/>
      <c r="C601" s="3" t="s">
        <v>4794</v>
      </c>
      <c r="D601" s="4" t="s">
        <v>4795</v>
      </c>
      <c r="E601" s="5" t="s">
        <v>4796</v>
      </c>
      <c r="F601" s="8" t="s">
        <v>2740</v>
      </c>
      <c r="G601" s="8" t="s">
        <v>2741</v>
      </c>
      <c r="H601" s="8" t="s">
        <v>2765</v>
      </c>
      <c r="I601" s="18" t="s">
        <v>4797</v>
      </c>
      <c r="J601" s="7"/>
      <c r="K601" s="40"/>
      <c r="L601" s="40"/>
      <c r="M601" s="40"/>
      <c r="N601" s="40"/>
      <c r="O601" s="40"/>
      <c r="P601" s="40"/>
      <c r="Q601" s="40"/>
      <c r="R601" s="40"/>
    </row>
    <row r="602">
      <c r="A602" s="8" t="s">
        <v>2586</v>
      </c>
      <c r="B602" s="3"/>
      <c r="C602" s="3" t="s">
        <v>4798</v>
      </c>
      <c r="D602" s="4" t="s">
        <v>4799</v>
      </c>
      <c r="E602" s="5" t="s">
        <v>4800</v>
      </c>
      <c r="F602" s="8" t="s">
        <v>2740</v>
      </c>
      <c r="G602" s="8" t="s">
        <v>2741</v>
      </c>
      <c r="H602" s="49" t="s">
        <v>2840</v>
      </c>
      <c r="I602" s="18" t="s">
        <v>4801</v>
      </c>
      <c r="J602" s="7"/>
      <c r="K602" s="40"/>
      <c r="L602" s="40"/>
      <c r="M602" s="40"/>
      <c r="N602" s="40"/>
      <c r="O602" s="40"/>
      <c r="P602" s="40"/>
      <c r="Q602" s="40"/>
      <c r="R602" s="40"/>
    </row>
    <row r="603">
      <c r="A603" s="8" t="s">
        <v>2586</v>
      </c>
      <c r="B603" s="3"/>
      <c r="C603" s="3" t="s">
        <v>4802</v>
      </c>
      <c r="D603" s="4" t="s">
        <v>4236</v>
      </c>
      <c r="E603" s="5" t="s">
        <v>4803</v>
      </c>
      <c r="F603" s="8" t="s">
        <v>2740</v>
      </c>
      <c r="G603" s="8" t="s">
        <v>2741</v>
      </c>
      <c r="H603" s="41" t="s">
        <v>2760</v>
      </c>
      <c r="I603" s="18" t="s">
        <v>4804</v>
      </c>
      <c r="J603" s="35"/>
      <c r="K603" s="33"/>
      <c r="L603" s="33"/>
      <c r="M603" s="33"/>
      <c r="N603" s="33"/>
      <c r="O603" s="33"/>
      <c r="P603" s="33"/>
      <c r="Q603" s="33"/>
      <c r="R603" s="33"/>
    </row>
    <row r="604">
      <c r="A604" s="8" t="s">
        <v>2586</v>
      </c>
      <c r="B604" s="15"/>
      <c r="C604" s="15" t="s">
        <v>4805</v>
      </c>
      <c r="D604" s="4" t="s">
        <v>4806</v>
      </c>
      <c r="E604" s="5" t="s">
        <v>4807</v>
      </c>
      <c r="F604" s="8" t="s">
        <v>2740</v>
      </c>
      <c r="G604" s="8" t="s">
        <v>2741</v>
      </c>
      <c r="H604" s="31" t="s">
        <v>2802</v>
      </c>
      <c r="I604" s="18" t="s">
        <v>4808</v>
      </c>
      <c r="J604" s="35"/>
      <c r="K604" s="33"/>
      <c r="L604" s="33"/>
      <c r="M604" s="33"/>
      <c r="N604" s="33"/>
      <c r="O604" s="33"/>
      <c r="P604" s="33"/>
      <c r="Q604" s="33"/>
      <c r="R604" s="33"/>
    </row>
    <row r="605">
      <c r="A605" s="8" t="s">
        <v>2586</v>
      </c>
      <c r="B605" s="3"/>
      <c r="C605" s="3" t="s">
        <v>4809</v>
      </c>
      <c r="D605" s="4" t="s">
        <v>4810</v>
      </c>
      <c r="E605" s="5" t="s">
        <v>4811</v>
      </c>
      <c r="F605" s="8" t="s">
        <v>2740</v>
      </c>
      <c r="G605" s="8" t="s">
        <v>2741</v>
      </c>
      <c r="H605" s="31" t="s">
        <v>4812</v>
      </c>
      <c r="I605" s="18" t="s">
        <v>4813</v>
      </c>
      <c r="J605" s="35"/>
      <c r="K605" s="33"/>
      <c r="L605" s="33"/>
      <c r="M605" s="33"/>
      <c r="N605" s="33"/>
      <c r="O605" s="33"/>
      <c r="P605" s="33"/>
      <c r="Q605" s="33"/>
      <c r="R605" s="33"/>
    </row>
    <row r="606">
      <c r="A606" s="8" t="s">
        <v>2586</v>
      </c>
      <c r="B606" s="3"/>
      <c r="C606" s="3" t="s">
        <v>4814</v>
      </c>
      <c r="D606" s="4" t="s">
        <v>4815</v>
      </c>
      <c r="E606" s="5" t="s">
        <v>4816</v>
      </c>
      <c r="F606" s="8" t="s">
        <v>2740</v>
      </c>
      <c r="G606" s="8" t="s">
        <v>2741</v>
      </c>
      <c r="H606" s="41" t="s">
        <v>2760</v>
      </c>
      <c r="I606" s="18" t="s">
        <v>4817</v>
      </c>
      <c r="J606" s="7"/>
      <c r="K606" s="40"/>
      <c r="L606" s="40"/>
      <c r="M606" s="40"/>
      <c r="N606" s="40"/>
      <c r="O606" s="40"/>
      <c r="P606" s="40"/>
      <c r="Q606" s="40"/>
      <c r="R606" s="40"/>
    </row>
    <row r="607">
      <c r="A607" s="8" t="s">
        <v>2633</v>
      </c>
      <c r="B607" s="3"/>
      <c r="C607" s="3" t="s">
        <v>4818</v>
      </c>
      <c r="D607" s="2" t="s">
        <v>2635</v>
      </c>
      <c r="E607" s="5" t="s">
        <v>4819</v>
      </c>
      <c r="F607" s="8" t="s">
        <v>2740</v>
      </c>
      <c r="G607" s="8" t="s">
        <v>2741</v>
      </c>
      <c r="H607" s="41" t="s">
        <v>3742</v>
      </c>
      <c r="I607" s="18" t="s">
        <v>4820</v>
      </c>
      <c r="J607" s="37"/>
      <c r="K607" s="38"/>
      <c r="L607" s="38"/>
      <c r="M607" s="38"/>
      <c r="N607" s="38"/>
      <c r="O607" s="38"/>
      <c r="P607" s="38"/>
      <c r="Q607" s="38"/>
      <c r="R607" s="38"/>
    </row>
    <row r="608">
      <c r="A608" s="8" t="s">
        <v>2586</v>
      </c>
      <c r="B608" s="3"/>
      <c r="C608" s="3" t="s">
        <v>4821</v>
      </c>
      <c r="D608" s="2" t="s">
        <v>4822</v>
      </c>
      <c r="E608" s="20" t="s">
        <v>4823</v>
      </c>
      <c r="F608" s="42" t="s">
        <v>2740</v>
      </c>
      <c r="G608" s="8" t="s">
        <v>2741</v>
      </c>
      <c r="H608" s="41" t="s">
        <v>2760</v>
      </c>
      <c r="I608" s="18" t="s">
        <v>4824</v>
      </c>
      <c r="J608" s="37"/>
      <c r="K608" s="38"/>
      <c r="L608" s="38"/>
      <c r="M608" s="38"/>
      <c r="N608" s="38"/>
      <c r="O608" s="38"/>
      <c r="P608" s="38"/>
      <c r="Q608" s="38"/>
      <c r="R608" s="38"/>
    </row>
    <row r="609">
      <c r="A609" s="8" t="s">
        <v>2586</v>
      </c>
      <c r="B609" s="3"/>
      <c r="C609" s="3" t="s">
        <v>4825</v>
      </c>
      <c r="D609" s="4" t="s">
        <v>4826</v>
      </c>
      <c r="E609" s="5" t="s">
        <v>4827</v>
      </c>
      <c r="F609" s="8" t="s">
        <v>2740</v>
      </c>
      <c r="G609" s="8" t="s">
        <v>2741</v>
      </c>
      <c r="H609" s="43" t="s">
        <v>2742</v>
      </c>
      <c r="I609" s="18" t="s">
        <v>4828</v>
      </c>
      <c r="J609" s="35"/>
      <c r="K609" s="33"/>
      <c r="L609" s="33"/>
      <c r="M609" s="33"/>
      <c r="N609" s="33"/>
      <c r="O609" s="33"/>
      <c r="P609" s="33"/>
      <c r="Q609" s="33"/>
      <c r="R609" s="33"/>
    </row>
    <row r="610">
      <c r="A610" s="8" t="s">
        <v>2586</v>
      </c>
      <c r="B610" s="3"/>
      <c r="C610" s="3" t="s">
        <v>4321</v>
      </c>
      <c r="D610" s="4" t="s">
        <v>3711</v>
      </c>
      <c r="E610" s="5" t="s">
        <v>4829</v>
      </c>
      <c r="F610" s="8" t="s">
        <v>2740</v>
      </c>
      <c r="G610" s="8" t="s">
        <v>2741</v>
      </c>
      <c r="H610" s="31" t="s">
        <v>2742</v>
      </c>
      <c r="I610" s="18" t="s">
        <v>4830</v>
      </c>
      <c r="J610" s="37"/>
      <c r="K610" s="38"/>
      <c r="L610" s="38"/>
      <c r="M610" s="38"/>
      <c r="N610" s="38"/>
      <c r="O610" s="38"/>
      <c r="P610" s="38"/>
      <c r="Q610" s="38"/>
      <c r="R610" s="38"/>
    </row>
    <row r="611">
      <c r="A611" s="8" t="s">
        <v>2586</v>
      </c>
      <c r="B611" s="3"/>
      <c r="C611" s="3" t="s">
        <v>4831</v>
      </c>
      <c r="D611" s="4" t="s">
        <v>2785</v>
      </c>
      <c r="E611" s="5" t="s">
        <v>4832</v>
      </c>
      <c r="F611" s="8" t="s">
        <v>2740</v>
      </c>
      <c r="G611" s="8" t="s">
        <v>2741</v>
      </c>
      <c r="H611" s="42" t="s">
        <v>4138</v>
      </c>
      <c r="I611" s="18" t="s">
        <v>4833</v>
      </c>
      <c r="J611" s="35"/>
      <c r="K611" s="33"/>
      <c r="L611" s="33"/>
      <c r="M611" s="33"/>
      <c r="N611" s="33"/>
      <c r="O611" s="33"/>
      <c r="P611" s="33"/>
      <c r="Q611" s="33"/>
      <c r="R611" s="33"/>
    </row>
    <row r="612">
      <c r="A612" s="8" t="s">
        <v>2586</v>
      </c>
      <c r="B612" s="3"/>
      <c r="C612" s="3" t="s">
        <v>4834</v>
      </c>
      <c r="D612" s="4" t="s">
        <v>4835</v>
      </c>
      <c r="E612" s="5" t="s">
        <v>4836</v>
      </c>
      <c r="F612" s="8" t="s">
        <v>2740</v>
      </c>
      <c r="G612" s="8" t="s">
        <v>2741</v>
      </c>
      <c r="H612" s="45" t="s">
        <v>3768</v>
      </c>
      <c r="I612" s="18" t="s">
        <v>4837</v>
      </c>
      <c r="J612" s="7"/>
      <c r="K612" s="40"/>
      <c r="L612" s="40"/>
      <c r="M612" s="40"/>
      <c r="N612" s="40"/>
      <c r="O612" s="40"/>
      <c r="P612" s="40"/>
      <c r="Q612" s="40"/>
      <c r="R612" s="40"/>
    </row>
    <row r="613">
      <c r="A613" s="8" t="s">
        <v>2633</v>
      </c>
      <c r="B613" s="3"/>
      <c r="C613" s="3" t="s">
        <v>4838</v>
      </c>
      <c r="D613" s="4" t="s">
        <v>3526</v>
      </c>
      <c r="E613" s="5" t="s">
        <v>4839</v>
      </c>
      <c r="F613" s="8" t="s">
        <v>2740</v>
      </c>
      <c r="G613" s="8" t="s">
        <v>2741</v>
      </c>
      <c r="H613" s="41" t="s">
        <v>2760</v>
      </c>
      <c r="I613" s="18" t="s">
        <v>4840</v>
      </c>
      <c r="J613" s="35"/>
      <c r="K613" s="33"/>
      <c r="L613" s="33"/>
      <c r="M613" s="33"/>
      <c r="N613" s="33"/>
      <c r="O613" s="33"/>
      <c r="P613" s="33"/>
      <c r="Q613" s="33"/>
      <c r="R613" s="33"/>
    </row>
    <row r="614">
      <c r="A614" s="8" t="s">
        <v>2586</v>
      </c>
      <c r="B614" s="3"/>
      <c r="C614" s="3" t="s">
        <v>4841</v>
      </c>
      <c r="D614" s="4" t="s">
        <v>4842</v>
      </c>
      <c r="E614" s="5" t="s">
        <v>4843</v>
      </c>
      <c r="F614" s="8" t="s">
        <v>2740</v>
      </c>
      <c r="G614" s="8" t="s">
        <v>2741</v>
      </c>
      <c r="H614" s="45" t="s">
        <v>2753</v>
      </c>
      <c r="I614" s="18" t="s">
        <v>4844</v>
      </c>
      <c r="J614" s="35"/>
      <c r="K614" s="33"/>
      <c r="L614" s="33"/>
      <c r="M614" s="33"/>
      <c r="N614" s="33"/>
      <c r="O614" s="33"/>
      <c r="P614" s="33"/>
      <c r="Q614" s="33"/>
      <c r="R614" s="33"/>
    </row>
    <row r="615">
      <c r="A615" s="6" t="s">
        <v>2861</v>
      </c>
      <c r="B615" s="18"/>
      <c r="C615" s="18" t="s">
        <v>4845</v>
      </c>
      <c r="D615" s="4" t="s">
        <v>4846</v>
      </c>
      <c r="E615" s="3" t="s">
        <v>4847</v>
      </c>
      <c r="F615" s="42" t="s">
        <v>2740</v>
      </c>
      <c r="G615" s="6" t="s">
        <v>2741</v>
      </c>
      <c r="H615" s="41" t="s">
        <v>2760</v>
      </c>
      <c r="I615" s="3"/>
      <c r="J615" s="35"/>
      <c r="K615" s="33"/>
      <c r="L615" s="33"/>
      <c r="M615" s="33"/>
      <c r="N615" s="33"/>
      <c r="O615" s="33"/>
      <c r="P615" s="33"/>
      <c r="Q615" s="33"/>
      <c r="R615" s="33"/>
    </row>
    <row r="616">
      <c r="A616" s="6" t="s">
        <v>2861</v>
      </c>
      <c r="B616" s="3"/>
      <c r="C616" s="3" t="s">
        <v>4848</v>
      </c>
      <c r="D616" s="3" t="s">
        <v>4849</v>
      </c>
      <c r="E616" s="3" t="s">
        <v>4850</v>
      </c>
      <c r="F616" s="8" t="s">
        <v>2740</v>
      </c>
      <c r="G616" s="6" t="s">
        <v>2741</v>
      </c>
      <c r="H616" s="43" t="s">
        <v>2824</v>
      </c>
      <c r="I616" s="3"/>
      <c r="J616" s="7"/>
      <c r="K616" s="40"/>
      <c r="L616" s="40"/>
      <c r="M616" s="40"/>
      <c r="N616" s="40"/>
      <c r="O616" s="40"/>
      <c r="P616" s="40"/>
      <c r="Q616" s="40"/>
      <c r="R616" s="40"/>
    </row>
    <row r="617">
      <c r="A617" s="6" t="s">
        <v>2861</v>
      </c>
      <c r="B617" s="18"/>
      <c r="C617" s="18" t="s">
        <v>4851</v>
      </c>
      <c r="D617" s="4" t="s">
        <v>4852</v>
      </c>
      <c r="E617" s="3" t="s">
        <v>4853</v>
      </c>
      <c r="F617" s="42" t="s">
        <v>2740</v>
      </c>
      <c r="G617" s="8" t="s">
        <v>2741</v>
      </c>
      <c r="H617" s="41" t="s">
        <v>3305</v>
      </c>
      <c r="I617" s="3"/>
      <c r="J617" s="35"/>
      <c r="K617" s="33"/>
      <c r="L617" s="33"/>
      <c r="M617" s="33"/>
      <c r="N617" s="33"/>
      <c r="O617" s="33"/>
      <c r="P617" s="33"/>
      <c r="Q617" s="33"/>
      <c r="R617" s="33"/>
    </row>
    <row r="618">
      <c r="A618" s="6" t="s">
        <v>2861</v>
      </c>
      <c r="B618" s="3"/>
      <c r="C618" s="3" t="s">
        <v>4854</v>
      </c>
      <c r="D618" s="4" t="s">
        <v>4855</v>
      </c>
      <c r="E618" s="5" t="s">
        <v>4856</v>
      </c>
      <c r="F618" s="8" t="s">
        <v>2740</v>
      </c>
      <c r="G618" s="8" t="s">
        <v>2741</v>
      </c>
      <c r="H618" s="43" t="s">
        <v>2824</v>
      </c>
      <c r="I618" s="18"/>
      <c r="J618" s="7"/>
      <c r="K618" s="40"/>
      <c r="L618" s="40"/>
      <c r="M618" s="40"/>
      <c r="N618" s="40"/>
      <c r="O618" s="40"/>
      <c r="P618" s="40"/>
      <c r="Q618" s="40"/>
      <c r="R618" s="40"/>
    </row>
    <row r="619">
      <c r="A619" s="6" t="s">
        <v>2861</v>
      </c>
      <c r="B619" s="7"/>
      <c r="C619" s="7" t="s">
        <v>1038</v>
      </c>
      <c r="D619" s="8" t="s">
        <v>1042</v>
      </c>
      <c r="E619" s="7" t="s">
        <v>4857</v>
      </c>
      <c r="F619" s="8" t="s">
        <v>2740</v>
      </c>
      <c r="G619" s="8" t="s">
        <v>2741</v>
      </c>
      <c r="H619" s="41" t="s">
        <v>2760</v>
      </c>
      <c r="I619" s="8"/>
      <c r="J619" s="35"/>
      <c r="K619" s="33"/>
      <c r="L619" s="33"/>
      <c r="M619" s="33"/>
      <c r="N619" s="33"/>
      <c r="O619" s="33"/>
      <c r="P619" s="33"/>
      <c r="Q619" s="33"/>
      <c r="R619" s="33"/>
    </row>
    <row r="620">
      <c r="A620" s="6" t="s">
        <v>2861</v>
      </c>
      <c r="B620" s="7"/>
      <c r="C620" s="7" t="s">
        <v>4858</v>
      </c>
      <c r="D620" s="8" t="s">
        <v>4859</v>
      </c>
      <c r="E620" s="7" t="s">
        <v>4860</v>
      </c>
      <c r="F620" s="8" t="s">
        <v>2740</v>
      </c>
      <c r="G620" s="8" t="s">
        <v>2741</v>
      </c>
      <c r="H620" s="41" t="s">
        <v>2760</v>
      </c>
      <c r="I620" s="8"/>
      <c r="J620" s="35"/>
      <c r="K620" s="33"/>
      <c r="L620" s="33"/>
      <c r="M620" s="33"/>
      <c r="N620" s="33"/>
      <c r="O620" s="33"/>
      <c r="P620" s="33"/>
      <c r="Q620" s="33"/>
      <c r="R620" s="33"/>
    </row>
    <row r="621">
      <c r="A621" s="6" t="s">
        <v>2861</v>
      </c>
      <c r="B621" s="7"/>
      <c r="C621" s="7" t="s">
        <v>4861</v>
      </c>
      <c r="D621" s="8" t="s">
        <v>4862</v>
      </c>
      <c r="E621" s="7" t="s">
        <v>4863</v>
      </c>
      <c r="F621" s="8" t="s">
        <v>2740</v>
      </c>
      <c r="G621" s="8" t="s">
        <v>2741</v>
      </c>
      <c r="H621" s="43" t="s">
        <v>2760</v>
      </c>
      <c r="I621" s="8"/>
      <c r="J621" s="37"/>
      <c r="K621" s="38"/>
      <c r="L621" s="38"/>
      <c r="M621" s="38"/>
      <c r="N621" s="38"/>
      <c r="O621" s="38"/>
      <c r="P621" s="38"/>
      <c r="Q621" s="38"/>
      <c r="R621" s="38"/>
    </row>
    <row r="622">
      <c r="A622" s="6" t="s">
        <v>2861</v>
      </c>
      <c r="B622" s="7"/>
      <c r="C622" s="7" t="s">
        <v>4864</v>
      </c>
      <c r="D622" s="8" t="s">
        <v>1385</v>
      </c>
      <c r="E622" s="7" t="s">
        <v>4865</v>
      </c>
      <c r="F622" s="8" t="s">
        <v>2740</v>
      </c>
      <c r="G622" s="8" t="s">
        <v>2741</v>
      </c>
      <c r="H622" s="41" t="s">
        <v>2760</v>
      </c>
      <c r="I622" s="8"/>
      <c r="J622" s="35"/>
      <c r="K622" s="33"/>
      <c r="L622" s="33"/>
      <c r="M622" s="33"/>
      <c r="N622" s="33"/>
      <c r="O622" s="33"/>
      <c r="P622" s="33"/>
      <c r="Q622" s="33"/>
      <c r="R622" s="33"/>
    </row>
    <row r="623">
      <c r="A623" s="6" t="s">
        <v>2861</v>
      </c>
      <c r="B623" s="6"/>
      <c r="C623" s="6" t="s">
        <v>4866</v>
      </c>
      <c r="D623" s="6" t="s">
        <v>421</v>
      </c>
      <c r="E623" s="7" t="s">
        <v>4867</v>
      </c>
      <c r="F623" s="8" t="s">
        <v>2740</v>
      </c>
      <c r="G623" s="6" t="s">
        <v>2741</v>
      </c>
      <c r="H623" s="45" t="s">
        <v>4080</v>
      </c>
      <c r="I623" s="8"/>
      <c r="J623" s="35"/>
      <c r="K623" s="33"/>
      <c r="L623" s="33"/>
      <c r="M623" s="33"/>
      <c r="N623" s="33"/>
      <c r="O623" s="33"/>
      <c r="P623" s="33"/>
      <c r="Q623" s="33"/>
      <c r="R623" s="33"/>
    </row>
    <row r="624">
      <c r="A624" s="6" t="s">
        <v>2861</v>
      </c>
      <c r="B624" s="8"/>
      <c r="C624" s="8" t="s">
        <v>4868</v>
      </c>
      <c r="D624" s="8" t="s">
        <v>4869</v>
      </c>
      <c r="E624" s="12" t="s">
        <v>4870</v>
      </c>
      <c r="F624" s="8" t="s">
        <v>2740</v>
      </c>
      <c r="G624" s="8" t="s">
        <v>2741</v>
      </c>
      <c r="H624" s="45" t="s">
        <v>4080</v>
      </c>
      <c r="I624" s="8"/>
      <c r="J624" s="7"/>
      <c r="K624" s="40"/>
      <c r="L624" s="40"/>
      <c r="M624" s="40"/>
      <c r="N624" s="40"/>
      <c r="O624" s="40"/>
      <c r="P624" s="40"/>
      <c r="Q624" s="40"/>
      <c r="R624" s="40"/>
    </row>
    <row r="625">
      <c r="A625" s="6" t="s">
        <v>2861</v>
      </c>
      <c r="B625" s="3"/>
      <c r="C625" s="3" t="s">
        <v>4871</v>
      </c>
      <c r="D625" s="4" t="s">
        <v>1731</v>
      </c>
      <c r="E625" s="3" t="s">
        <v>4872</v>
      </c>
      <c r="F625" s="8" t="s">
        <v>2740</v>
      </c>
      <c r="G625" s="6" t="s">
        <v>2741</v>
      </c>
      <c r="H625" s="31" t="s">
        <v>2742</v>
      </c>
      <c r="I625" s="3"/>
      <c r="J625" s="35"/>
      <c r="K625" s="33"/>
      <c r="L625" s="33"/>
      <c r="M625" s="33"/>
      <c r="N625" s="33"/>
      <c r="O625" s="33"/>
      <c r="P625" s="33"/>
      <c r="Q625" s="33"/>
      <c r="R625" s="33"/>
    </row>
    <row r="626">
      <c r="A626" s="6" t="s">
        <v>2861</v>
      </c>
      <c r="B626" s="7"/>
      <c r="C626" s="7" t="s">
        <v>4873</v>
      </c>
      <c r="D626" s="8" t="str">
        <f>IFERROR(__xludf.DUMMYFUNCTION("CONCATENATE(REGEXEXTRACT(C626,""[A-Za-z]+""),"","")"),"Emanate,")</f>
        <v>Emanate,</v>
      </c>
      <c r="E626" s="7" t="s">
        <v>4874</v>
      </c>
      <c r="F626" s="8" t="s">
        <v>2740</v>
      </c>
      <c r="G626" s="6" t="s">
        <v>2741</v>
      </c>
      <c r="H626" s="31" t="s">
        <v>2742</v>
      </c>
      <c r="I626" s="8"/>
      <c r="J626" s="7"/>
      <c r="K626" s="40"/>
      <c r="L626" s="40"/>
      <c r="M626" s="40"/>
      <c r="N626" s="40"/>
      <c r="O626" s="40"/>
      <c r="P626" s="40"/>
      <c r="Q626" s="40"/>
      <c r="R626" s="40"/>
    </row>
    <row r="627">
      <c r="A627" s="6" t="s">
        <v>2861</v>
      </c>
      <c r="B627" s="7"/>
      <c r="C627" s="7" t="s">
        <v>4875</v>
      </c>
      <c r="D627" s="8" t="str">
        <f>IFERROR(__xludf.DUMMYFUNCTION("CONCATENATE(REGEXEXTRACT(C627,""[A-Za-z]+""),"","")"),"Francisco,")</f>
        <v>Francisco,</v>
      </c>
      <c r="E627" s="7" t="s">
        <v>4876</v>
      </c>
      <c r="F627" s="42" t="s">
        <v>2740</v>
      </c>
      <c r="G627" s="8" t="s">
        <v>2741</v>
      </c>
      <c r="H627" s="31" t="s">
        <v>2742</v>
      </c>
      <c r="I627" s="8"/>
      <c r="J627" s="35"/>
      <c r="K627" s="33"/>
      <c r="L627" s="33"/>
      <c r="M627" s="33"/>
      <c r="N627" s="33"/>
      <c r="O627" s="33"/>
      <c r="P627" s="33"/>
      <c r="Q627" s="33"/>
      <c r="R627" s="33"/>
    </row>
    <row r="628">
      <c r="A628" s="6" t="s">
        <v>2861</v>
      </c>
      <c r="B628" s="6"/>
      <c r="C628" s="6" t="s">
        <v>4877</v>
      </c>
      <c r="D628" s="8" t="s">
        <v>4878</v>
      </c>
      <c r="E628" s="12" t="s">
        <v>4879</v>
      </c>
      <c r="F628" s="8" t="s">
        <v>2740</v>
      </c>
      <c r="G628" s="8" t="s">
        <v>2741</v>
      </c>
      <c r="H628" s="41" t="s">
        <v>2686</v>
      </c>
      <c r="I628" s="8"/>
      <c r="J628" s="35"/>
      <c r="K628" s="33"/>
      <c r="L628" s="33"/>
      <c r="M628" s="33"/>
      <c r="N628" s="33"/>
      <c r="O628" s="33"/>
      <c r="P628" s="33"/>
      <c r="Q628" s="33"/>
      <c r="R628" s="33"/>
    </row>
    <row r="629">
      <c r="A629" s="6" t="s">
        <v>2861</v>
      </c>
      <c r="B629" s="7"/>
      <c r="C629" s="7" t="s">
        <v>4880</v>
      </c>
      <c r="D629" s="8" t="str">
        <f>IFERROR(__xludf.DUMMYFUNCTION("CONCATENATE(REGEXEXTRACT(C629,""[A-Za-z]+""),"","")"),"Gideon,")</f>
        <v>Gideon,</v>
      </c>
      <c r="E629" s="7" t="s">
        <v>4881</v>
      </c>
      <c r="F629" s="42" t="s">
        <v>2740</v>
      </c>
      <c r="G629" s="8" t="s">
        <v>2741</v>
      </c>
      <c r="H629" s="41" t="s">
        <v>2760</v>
      </c>
      <c r="I629" s="8"/>
      <c r="J629" s="35"/>
      <c r="K629" s="33"/>
      <c r="L629" s="33"/>
      <c r="M629" s="33"/>
      <c r="N629" s="33"/>
      <c r="O629" s="33"/>
      <c r="P629" s="33"/>
      <c r="Q629" s="33"/>
      <c r="R629" s="33"/>
    </row>
    <row r="630">
      <c r="A630" s="6" t="s">
        <v>2861</v>
      </c>
      <c r="B630" s="18"/>
      <c r="C630" s="18" t="s">
        <v>4882</v>
      </c>
      <c r="D630" s="4" t="s">
        <v>4883</v>
      </c>
      <c r="E630" s="3" t="s">
        <v>4884</v>
      </c>
      <c r="F630" s="42" t="s">
        <v>2740</v>
      </c>
      <c r="G630" s="31" t="s">
        <v>2741</v>
      </c>
      <c r="H630" s="31" t="s">
        <v>2742</v>
      </c>
      <c r="I630" s="3"/>
      <c r="J630" s="7"/>
      <c r="K630" s="40"/>
      <c r="L630" s="40"/>
      <c r="M630" s="40"/>
      <c r="N630" s="40"/>
      <c r="O630" s="40"/>
      <c r="P630" s="40"/>
      <c r="Q630" s="40"/>
      <c r="R630" s="40"/>
    </row>
    <row r="631">
      <c r="A631" s="6" t="s">
        <v>2861</v>
      </c>
      <c r="B631" s="9"/>
      <c r="C631" s="9" t="s">
        <v>4885</v>
      </c>
      <c r="D631" s="10" t="s">
        <v>4885</v>
      </c>
      <c r="E631" s="10" t="s">
        <v>4886</v>
      </c>
      <c r="F631" s="8" t="s">
        <v>2740</v>
      </c>
      <c r="G631" s="8" t="s">
        <v>2741</v>
      </c>
      <c r="H631" s="42" t="s">
        <v>2686</v>
      </c>
      <c r="I631" s="16"/>
      <c r="J631" s="7"/>
      <c r="K631" s="40"/>
      <c r="L631" s="40"/>
      <c r="M631" s="40"/>
      <c r="N631" s="40"/>
      <c r="O631" s="40"/>
      <c r="P631" s="40"/>
      <c r="Q631" s="40"/>
      <c r="R631" s="40"/>
    </row>
    <row r="632">
      <c r="A632" s="6" t="s">
        <v>2861</v>
      </c>
      <c r="B632" s="7"/>
      <c r="C632" s="7" t="s">
        <v>4887</v>
      </c>
      <c r="D632" s="8" t="s">
        <v>4888</v>
      </c>
      <c r="E632" s="7" t="s">
        <v>4889</v>
      </c>
      <c r="F632" s="8" t="s">
        <v>2740</v>
      </c>
      <c r="G632" s="8" t="s">
        <v>2741</v>
      </c>
      <c r="H632" s="31" t="s">
        <v>2603</v>
      </c>
      <c r="I632" s="8"/>
      <c r="J632" s="7"/>
      <c r="K632" s="40"/>
      <c r="L632" s="40"/>
      <c r="M632" s="40"/>
      <c r="N632" s="40"/>
      <c r="O632" s="40"/>
      <c r="P632" s="40"/>
      <c r="Q632" s="40"/>
      <c r="R632" s="40"/>
    </row>
    <row r="633">
      <c r="A633" s="6" t="s">
        <v>2861</v>
      </c>
      <c r="B633" s="7"/>
      <c r="C633" s="7" t="s">
        <v>4890</v>
      </c>
      <c r="D633" s="8" t="s">
        <v>4891</v>
      </c>
      <c r="E633" s="7" t="s">
        <v>4892</v>
      </c>
      <c r="F633" s="8" t="s">
        <v>2740</v>
      </c>
      <c r="G633" s="8" t="s">
        <v>2741</v>
      </c>
      <c r="H633" s="41" t="s">
        <v>2802</v>
      </c>
      <c r="I633" s="8"/>
      <c r="J633" s="7"/>
      <c r="K633" s="40"/>
      <c r="L633" s="40"/>
      <c r="M633" s="40"/>
      <c r="N633" s="40"/>
      <c r="O633" s="40"/>
      <c r="P633" s="40"/>
      <c r="Q633" s="40"/>
      <c r="R633" s="40"/>
    </row>
    <row r="634">
      <c r="A634" s="6" t="s">
        <v>2861</v>
      </c>
      <c r="B634" s="7"/>
      <c r="C634" s="7" t="s">
        <v>4893</v>
      </c>
      <c r="D634" s="6" t="s">
        <v>1390</v>
      </c>
      <c r="E634" s="7" t="s">
        <v>4894</v>
      </c>
      <c r="F634" s="8" t="s">
        <v>2740</v>
      </c>
      <c r="G634" s="8" t="s">
        <v>2741</v>
      </c>
      <c r="H634" s="41" t="s">
        <v>2760</v>
      </c>
      <c r="I634" s="8"/>
      <c r="J634" s="35"/>
      <c r="K634" s="33"/>
      <c r="L634" s="33"/>
      <c r="M634" s="33"/>
      <c r="N634" s="33"/>
      <c r="O634" s="33"/>
      <c r="P634" s="33"/>
      <c r="Q634" s="33"/>
      <c r="R634" s="33"/>
    </row>
    <row r="635">
      <c r="A635" s="6" t="s">
        <v>2861</v>
      </c>
      <c r="B635" s="7"/>
      <c r="C635" s="7" t="s">
        <v>4895</v>
      </c>
      <c r="D635" s="6" t="s">
        <v>4896</v>
      </c>
      <c r="E635" s="7" t="s">
        <v>4897</v>
      </c>
      <c r="F635" s="42" t="s">
        <v>2740</v>
      </c>
      <c r="G635" s="8" t="s">
        <v>2741</v>
      </c>
      <c r="H635" s="31" t="s">
        <v>2742</v>
      </c>
      <c r="I635" s="8"/>
      <c r="J635" s="7"/>
      <c r="K635" s="40"/>
      <c r="L635" s="40"/>
      <c r="M635" s="40"/>
      <c r="N635" s="40"/>
      <c r="O635" s="40"/>
      <c r="P635" s="40"/>
      <c r="Q635" s="40"/>
      <c r="R635" s="40"/>
    </row>
    <row r="636">
      <c r="A636" s="6" t="s">
        <v>2861</v>
      </c>
      <c r="B636" s="15"/>
      <c r="C636" s="15" t="s">
        <v>4898</v>
      </c>
      <c r="D636" s="4" t="s">
        <v>4899</v>
      </c>
      <c r="E636" s="18" t="s">
        <v>4900</v>
      </c>
      <c r="F636" s="8" t="s">
        <v>2740</v>
      </c>
      <c r="G636" s="8" t="s">
        <v>2741</v>
      </c>
      <c r="H636" s="41" t="s">
        <v>2824</v>
      </c>
      <c r="I636" s="3"/>
      <c r="J636" s="7"/>
      <c r="K636" s="40"/>
      <c r="L636" s="40"/>
      <c r="M636" s="40"/>
      <c r="N636" s="40"/>
      <c r="O636" s="40"/>
      <c r="P636" s="40"/>
      <c r="Q636" s="40"/>
      <c r="R636" s="40"/>
    </row>
    <row r="637">
      <c r="A637" s="6" t="s">
        <v>2861</v>
      </c>
      <c r="B637" s="6"/>
      <c r="C637" s="6" t="s">
        <v>4901</v>
      </c>
      <c r="D637" s="6" t="s">
        <v>4902</v>
      </c>
      <c r="E637" s="7" t="s">
        <v>4903</v>
      </c>
      <c r="F637" s="8" t="s">
        <v>2740</v>
      </c>
      <c r="G637" s="8" t="s">
        <v>2741</v>
      </c>
      <c r="H637" s="45" t="s">
        <v>2824</v>
      </c>
      <c r="I637" s="8"/>
      <c r="J637" s="7"/>
      <c r="K637" s="40"/>
      <c r="L637" s="40"/>
      <c r="M637" s="40"/>
      <c r="N637" s="40"/>
      <c r="O637" s="40"/>
      <c r="P637" s="40"/>
      <c r="Q637" s="40"/>
      <c r="R637" s="40"/>
    </row>
    <row r="638">
      <c r="A638" s="6" t="s">
        <v>2861</v>
      </c>
      <c r="B638" s="18"/>
      <c r="C638" s="18" t="s">
        <v>4904</v>
      </c>
      <c r="D638" s="4" t="s">
        <v>4905</v>
      </c>
      <c r="E638" s="3" t="s">
        <v>4906</v>
      </c>
      <c r="F638" s="8" t="s">
        <v>2740</v>
      </c>
      <c r="G638" s="8" t="s">
        <v>2741</v>
      </c>
      <c r="H638" s="48" t="s">
        <v>2824</v>
      </c>
      <c r="I638" s="3"/>
      <c r="J638" s="7"/>
      <c r="K638" s="40"/>
      <c r="L638" s="40"/>
      <c r="M638" s="40"/>
      <c r="N638" s="40"/>
      <c r="O638" s="40"/>
      <c r="P638" s="40"/>
      <c r="Q638" s="40"/>
      <c r="R638" s="40"/>
    </row>
    <row r="639">
      <c r="A639" s="6" t="s">
        <v>2861</v>
      </c>
      <c r="B639" s="7"/>
      <c r="C639" s="7" t="s">
        <v>4907</v>
      </c>
      <c r="D639" s="8" t="str">
        <f>IFERROR(__xludf.DUMMYFUNCTION("CONCATENATE(REGEXEXTRACT(C639,""[A-Za-z]+""),"","")"),"Psychemagik,")</f>
        <v>Psychemagik,</v>
      </c>
      <c r="E639" s="7" t="s">
        <v>4908</v>
      </c>
      <c r="F639" s="8" t="s">
        <v>2740</v>
      </c>
      <c r="G639" s="8" t="s">
        <v>2741</v>
      </c>
      <c r="H639" s="41" t="s">
        <v>2760</v>
      </c>
      <c r="I639" s="8"/>
      <c r="J639" s="37"/>
      <c r="K639" s="38"/>
      <c r="L639" s="38"/>
      <c r="M639" s="38"/>
      <c r="N639" s="38"/>
      <c r="O639" s="38"/>
      <c r="P639" s="38"/>
      <c r="Q639" s="38"/>
      <c r="R639" s="38"/>
    </row>
    <row r="640">
      <c r="A640" s="6" t="s">
        <v>2861</v>
      </c>
      <c r="B640" s="6"/>
      <c r="C640" s="6" t="s">
        <v>4909</v>
      </c>
      <c r="D640" s="6" t="s">
        <v>4910</v>
      </c>
      <c r="E640" s="19" t="s">
        <v>4911</v>
      </c>
      <c r="F640" s="8" t="s">
        <v>2740</v>
      </c>
      <c r="G640" s="8" t="s">
        <v>2741</v>
      </c>
      <c r="H640" s="48" t="s">
        <v>2937</v>
      </c>
      <c r="I640" s="7"/>
      <c r="J640" s="35"/>
      <c r="K640" s="33"/>
      <c r="L640" s="33"/>
      <c r="M640" s="33"/>
      <c r="N640" s="33"/>
      <c r="O640" s="33"/>
      <c r="P640" s="33"/>
      <c r="Q640" s="33"/>
      <c r="R640" s="33"/>
    </row>
    <row r="641">
      <c r="A641" s="6" t="s">
        <v>2861</v>
      </c>
      <c r="B641" s="9"/>
      <c r="C641" s="9" t="s">
        <v>4912</v>
      </c>
      <c r="D641" s="10" t="s">
        <v>4913</v>
      </c>
      <c r="E641" s="10" t="s">
        <v>4914</v>
      </c>
      <c r="F641" s="8" t="s">
        <v>2740</v>
      </c>
      <c r="G641" s="8" t="s">
        <v>2741</v>
      </c>
      <c r="H641" s="41" t="s">
        <v>2760</v>
      </c>
      <c r="I641" s="16"/>
      <c r="J641" s="35"/>
      <c r="K641" s="33"/>
      <c r="L641" s="33"/>
      <c r="M641" s="33"/>
      <c r="N641" s="33"/>
      <c r="O641" s="33"/>
      <c r="P641" s="33"/>
      <c r="Q641" s="33"/>
      <c r="R641" s="33"/>
    </row>
    <row r="642">
      <c r="A642" s="6" t="s">
        <v>2861</v>
      </c>
      <c r="B642" s="53"/>
      <c r="C642" s="53" t="s">
        <v>4915</v>
      </c>
      <c r="D642" s="15" t="s">
        <v>4916</v>
      </c>
      <c r="E642" s="9" t="s">
        <v>4917</v>
      </c>
      <c r="F642" s="8" t="s">
        <v>2740</v>
      </c>
      <c r="G642" s="31" t="s">
        <v>2741</v>
      </c>
      <c r="H642" s="48" t="s">
        <v>2937</v>
      </c>
      <c r="I642" s="9"/>
      <c r="J642" s="35"/>
      <c r="K642" s="33"/>
      <c r="L642" s="33"/>
      <c r="M642" s="33"/>
      <c r="N642" s="33"/>
      <c r="O642" s="33"/>
      <c r="P642" s="33"/>
      <c r="Q642" s="33"/>
      <c r="R642" s="33"/>
    </row>
    <row r="643">
      <c r="A643" s="6" t="s">
        <v>2861</v>
      </c>
      <c r="B643" s="54"/>
      <c r="C643" s="54" t="s">
        <v>4918</v>
      </c>
      <c r="D643" s="15" t="s">
        <v>4919</v>
      </c>
      <c r="E643" s="9" t="s">
        <v>4920</v>
      </c>
      <c r="F643" s="41" t="s">
        <v>2740</v>
      </c>
      <c r="G643" s="6" t="s">
        <v>2741</v>
      </c>
      <c r="H643" s="41" t="s">
        <v>2760</v>
      </c>
      <c r="I643" s="9"/>
      <c r="J643" s="35"/>
      <c r="K643" s="33"/>
      <c r="L643" s="33"/>
      <c r="M643" s="33"/>
      <c r="N643" s="33"/>
      <c r="O643" s="33"/>
      <c r="P643" s="33"/>
      <c r="Q643" s="33"/>
      <c r="R643" s="33"/>
    </row>
    <row r="644">
      <c r="A644" s="6" t="s">
        <v>2861</v>
      </c>
      <c r="B644" s="8"/>
      <c r="C644" s="8" t="s">
        <v>4921</v>
      </c>
      <c r="D644" s="8" t="s">
        <v>1441</v>
      </c>
      <c r="E644" s="12" t="s">
        <v>4922</v>
      </c>
      <c r="F644" s="8" t="s">
        <v>2740</v>
      </c>
      <c r="G644" s="8" t="s">
        <v>2741</v>
      </c>
      <c r="H644" s="31" t="s">
        <v>2742</v>
      </c>
      <c r="I644" s="8"/>
      <c r="J644" s="35"/>
      <c r="K644" s="33"/>
      <c r="L644" s="33"/>
      <c r="M644" s="33"/>
      <c r="N644" s="33"/>
      <c r="O644" s="33"/>
      <c r="P644" s="33"/>
      <c r="Q644" s="33"/>
      <c r="R644" s="33"/>
    </row>
    <row r="645">
      <c r="A645" s="6" t="s">
        <v>2861</v>
      </c>
      <c r="B645" s="53"/>
      <c r="C645" s="53" t="s">
        <v>4923</v>
      </c>
      <c r="D645" s="2" t="s">
        <v>2588</v>
      </c>
      <c r="E645" s="3" t="s">
        <v>4924</v>
      </c>
      <c r="F645" s="8" t="s">
        <v>2740</v>
      </c>
      <c r="G645" s="8" t="s">
        <v>2741</v>
      </c>
      <c r="H645" s="48" t="s">
        <v>2824</v>
      </c>
      <c r="I645" s="3"/>
      <c r="J645" s="35"/>
      <c r="K645" s="33"/>
      <c r="L645" s="33"/>
      <c r="M645" s="33"/>
      <c r="N645" s="33"/>
      <c r="O645" s="33"/>
      <c r="P645" s="33"/>
      <c r="Q645" s="33"/>
      <c r="R645" s="33"/>
    </row>
    <row r="646">
      <c r="A646" s="8" t="s">
        <v>2586</v>
      </c>
      <c r="B646" s="3"/>
      <c r="C646" s="3" t="s">
        <v>4925</v>
      </c>
      <c r="D646" s="4" t="s">
        <v>2588</v>
      </c>
      <c r="E646" s="3" t="s">
        <v>4926</v>
      </c>
      <c r="F646" s="41" t="s">
        <v>2740</v>
      </c>
      <c r="G646" s="6" t="s">
        <v>2741</v>
      </c>
      <c r="H646" s="41" t="s">
        <v>2753</v>
      </c>
      <c r="I646" s="3"/>
      <c r="J646" s="7"/>
      <c r="K646" s="40"/>
      <c r="L646" s="40"/>
      <c r="M646" s="40"/>
      <c r="N646" s="40"/>
      <c r="O646" s="40"/>
      <c r="P646" s="40"/>
      <c r="Q646" s="40"/>
      <c r="R646" s="40"/>
    </row>
    <row r="647">
      <c r="A647" s="8" t="s">
        <v>2586</v>
      </c>
      <c r="B647" s="18"/>
      <c r="C647" s="18" t="s">
        <v>4927</v>
      </c>
      <c r="D647" s="4" t="s">
        <v>4928</v>
      </c>
      <c r="E647" s="3" t="s">
        <v>4929</v>
      </c>
      <c r="F647" s="41" t="s">
        <v>2740</v>
      </c>
      <c r="G647" s="6" t="s">
        <v>2741</v>
      </c>
      <c r="H647" s="31" t="s">
        <v>2603</v>
      </c>
      <c r="I647" s="3"/>
      <c r="J647" s="35"/>
      <c r="K647" s="33"/>
      <c r="L647" s="33"/>
      <c r="M647" s="33"/>
      <c r="N647" s="33"/>
      <c r="O647" s="33"/>
      <c r="P647" s="33"/>
      <c r="Q647" s="33"/>
      <c r="R647" s="33"/>
    </row>
    <row r="648">
      <c r="A648" s="8" t="s">
        <v>2586</v>
      </c>
      <c r="B648" s="3"/>
      <c r="C648" s="3" t="s">
        <v>4930</v>
      </c>
      <c r="D648" s="3" t="s">
        <v>4931</v>
      </c>
      <c r="E648" s="3" t="s">
        <v>4932</v>
      </c>
      <c r="F648" s="42" t="s">
        <v>2740</v>
      </c>
      <c r="G648" s="6" t="s">
        <v>2741</v>
      </c>
      <c r="H648" s="41" t="s">
        <v>2760</v>
      </c>
      <c r="I648" s="3"/>
      <c r="J648" s="37"/>
      <c r="K648" s="38"/>
      <c r="L648" s="38"/>
      <c r="M648" s="38"/>
      <c r="N648" s="38"/>
      <c r="O648" s="38"/>
      <c r="P648" s="38"/>
      <c r="Q648" s="38"/>
      <c r="R648" s="38"/>
    </row>
    <row r="649">
      <c r="A649" s="8" t="s">
        <v>2586</v>
      </c>
      <c r="B649" s="3"/>
      <c r="C649" s="3" t="s">
        <v>4930</v>
      </c>
      <c r="D649" s="3" t="s">
        <v>4931</v>
      </c>
      <c r="E649" s="3" t="s">
        <v>4933</v>
      </c>
      <c r="F649" s="42" t="s">
        <v>2740</v>
      </c>
      <c r="G649" s="6" t="s">
        <v>2741</v>
      </c>
      <c r="H649" s="41" t="s">
        <v>2760</v>
      </c>
      <c r="I649" s="3"/>
      <c r="J649" s="7"/>
      <c r="K649" s="40"/>
      <c r="L649" s="40"/>
      <c r="M649" s="40"/>
      <c r="N649" s="40"/>
      <c r="O649" s="40"/>
      <c r="P649" s="40"/>
      <c r="Q649" s="40"/>
      <c r="R649" s="40"/>
    </row>
    <row r="650">
      <c r="A650" s="8" t="s">
        <v>2586</v>
      </c>
      <c r="B650" s="6"/>
      <c r="C650" s="6" t="s">
        <v>4934</v>
      </c>
      <c r="D650" s="6" t="s">
        <v>4935</v>
      </c>
      <c r="E650" s="19" t="s">
        <v>4936</v>
      </c>
      <c r="F650" s="8" t="s">
        <v>2740</v>
      </c>
      <c r="G650" s="6" t="s">
        <v>2741</v>
      </c>
      <c r="H650" s="42" t="s">
        <v>3162</v>
      </c>
      <c r="I650" s="7"/>
      <c r="J650" s="35"/>
      <c r="K650" s="33"/>
      <c r="L650" s="33"/>
      <c r="M650" s="33"/>
      <c r="N650" s="33"/>
      <c r="O650" s="33"/>
      <c r="P650" s="33"/>
      <c r="Q650" s="33"/>
      <c r="R650" s="33"/>
    </row>
    <row r="651">
      <c r="A651" s="7" t="s">
        <v>2586</v>
      </c>
      <c r="B651" s="7"/>
      <c r="C651" s="7" t="s">
        <v>4937</v>
      </c>
      <c r="D651" s="8" t="s">
        <v>4938</v>
      </c>
      <c r="E651" s="7" t="s">
        <v>4939</v>
      </c>
      <c r="F651" s="8" t="s">
        <v>2740</v>
      </c>
      <c r="G651" s="8" t="s">
        <v>2741</v>
      </c>
      <c r="H651" s="41" t="s">
        <v>2760</v>
      </c>
      <c r="I651" s="8"/>
      <c r="J651" s="7"/>
      <c r="K651" s="40"/>
      <c r="L651" s="40"/>
      <c r="M651" s="40"/>
      <c r="N651" s="40"/>
      <c r="O651" s="40"/>
      <c r="P651" s="40"/>
      <c r="Q651" s="40"/>
      <c r="R651" s="40"/>
    </row>
    <row r="652">
      <c r="A652" s="8" t="s">
        <v>2586</v>
      </c>
      <c r="B652" s="8"/>
      <c r="C652" s="8" t="s">
        <v>4940</v>
      </c>
      <c r="D652" s="8" t="s">
        <v>4941</v>
      </c>
      <c r="E652" s="12" t="s">
        <v>4942</v>
      </c>
      <c r="F652" s="8" t="s">
        <v>2740</v>
      </c>
      <c r="G652" s="8" t="s">
        <v>2741</v>
      </c>
      <c r="H652" s="31" t="s">
        <v>2816</v>
      </c>
      <c r="I652" s="8"/>
      <c r="J652" s="7"/>
      <c r="K652" s="40"/>
      <c r="L652" s="40"/>
      <c r="M652" s="40"/>
      <c r="N652" s="40"/>
      <c r="O652" s="40"/>
      <c r="P652" s="40"/>
      <c r="Q652" s="40"/>
      <c r="R652" s="40"/>
    </row>
    <row r="653">
      <c r="A653" s="8" t="s">
        <v>2586</v>
      </c>
      <c r="B653" s="3"/>
      <c r="C653" s="3" t="s">
        <v>4943</v>
      </c>
      <c r="D653" s="15" t="s">
        <v>4944</v>
      </c>
      <c r="E653" s="3" t="s">
        <v>4945</v>
      </c>
      <c r="F653" s="8" t="s">
        <v>2740</v>
      </c>
      <c r="G653" s="8" t="s">
        <v>2741</v>
      </c>
      <c r="H653" s="31" t="s">
        <v>2824</v>
      </c>
      <c r="I653" s="3"/>
      <c r="J653" s="7"/>
      <c r="K653" s="40"/>
      <c r="L653" s="40"/>
      <c r="M653" s="40"/>
      <c r="N653" s="40"/>
      <c r="O653" s="40"/>
      <c r="P653" s="40"/>
      <c r="Q653" s="40"/>
      <c r="R653" s="40"/>
    </row>
    <row r="654">
      <c r="A654" s="7" t="s">
        <v>2586</v>
      </c>
      <c r="B654" s="7"/>
      <c r="C654" s="7" t="s">
        <v>4946</v>
      </c>
      <c r="D654" s="8" t="s">
        <v>4947</v>
      </c>
      <c r="E654" s="7" t="s">
        <v>4948</v>
      </c>
      <c r="F654" s="8" t="s">
        <v>2740</v>
      </c>
      <c r="G654" s="8" t="s">
        <v>2741</v>
      </c>
      <c r="H654" s="31" t="s">
        <v>2590</v>
      </c>
      <c r="I654" s="8"/>
      <c r="J654" s="7"/>
      <c r="K654" s="40"/>
      <c r="L654" s="40"/>
      <c r="M654" s="40"/>
      <c r="N654" s="40"/>
      <c r="O654" s="40"/>
      <c r="P654" s="40"/>
      <c r="Q654" s="40"/>
      <c r="R654" s="40"/>
    </row>
    <row r="655">
      <c r="A655" s="7" t="s">
        <v>2586</v>
      </c>
      <c r="B655" s="7"/>
      <c r="C655" s="7" t="s">
        <v>4949</v>
      </c>
      <c r="D655" s="8" t="s">
        <v>4950</v>
      </c>
      <c r="E655" s="7" t="s">
        <v>4951</v>
      </c>
      <c r="F655" s="8" t="s">
        <v>2740</v>
      </c>
      <c r="G655" s="6" t="s">
        <v>2741</v>
      </c>
      <c r="H655" s="41" t="s">
        <v>2760</v>
      </c>
      <c r="I655" s="8"/>
      <c r="J655" s="7"/>
      <c r="K655" s="40"/>
      <c r="L655" s="40"/>
      <c r="M655" s="40"/>
      <c r="N655" s="40"/>
      <c r="O655" s="40"/>
      <c r="P655" s="40"/>
      <c r="Q655" s="40"/>
      <c r="R655" s="40"/>
    </row>
    <row r="656">
      <c r="A656" s="8" t="s">
        <v>2586</v>
      </c>
      <c r="B656" s="18"/>
      <c r="C656" s="18" t="s">
        <v>4952</v>
      </c>
      <c r="D656" s="4" t="s">
        <v>4953</v>
      </c>
      <c r="E656" s="3" t="s">
        <v>4954</v>
      </c>
      <c r="F656" s="8" t="s">
        <v>2740</v>
      </c>
      <c r="G656" s="8" t="s">
        <v>2741</v>
      </c>
      <c r="H656" s="8" t="s">
        <v>2765</v>
      </c>
      <c r="I656" s="3"/>
      <c r="J656" s="35"/>
      <c r="K656" s="33"/>
      <c r="L656" s="33"/>
      <c r="M656" s="33"/>
      <c r="N656" s="33"/>
      <c r="O656" s="33"/>
      <c r="P656" s="33"/>
      <c r="Q656" s="33"/>
      <c r="R656" s="33"/>
    </row>
    <row r="657">
      <c r="A657" s="7" t="s">
        <v>2586</v>
      </c>
      <c r="B657" s="7"/>
      <c r="C657" s="7" t="s">
        <v>4955</v>
      </c>
      <c r="D657" s="8" t="s">
        <v>4956</v>
      </c>
      <c r="E657" s="7" t="s">
        <v>4957</v>
      </c>
      <c r="F657" s="8" t="s">
        <v>2740</v>
      </c>
      <c r="G657" s="8" t="s">
        <v>2741</v>
      </c>
      <c r="H657" s="49" t="s">
        <v>2840</v>
      </c>
      <c r="I657" s="8"/>
      <c r="J657" s="35"/>
      <c r="K657" s="33"/>
      <c r="L657" s="33"/>
      <c r="M657" s="33"/>
      <c r="N657" s="33"/>
      <c r="O657" s="33"/>
      <c r="P657" s="33"/>
      <c r="Q657" s="33"/>
      <c r="R657" s="33"/>
    </row>
    <row r="658">
      <c r="A658" s="7" t="s">
        <v>2586</v>
      </c>
      <c r="B658" s="7"/>
      <c r="C658" s="7" t="s">
        <v>4958</v>
      </c>
      <c r="D658" s="8" t="s">
        <v>4956</v>
      </c>
      <c r="E658" s="7" t="s">
        <v>4959</v>
      </c>
      <c r="F658" s="8" t="s">
        <v>2740</v>
      </c>
      <c r="G658" s="8" t="s">
        <v>2741</v>
      </c>
      <c r="H658" s="41" t="s">
        <v>2760</v>
      </c>
      <c r="I658" s="8"/>
      <c r="J658" s="7"/>
      <c r="K658" s="40"/>
      <c r="L658" s="40"/>
      <c r="M658" s="40"/>
      <c r="N658" s="40"/>
      <c r="O658" s="40"/>
      <c r="P658" s="40"/>
      <c r="Q658" s="40"/>
      <c r="R658" s="40"/>
    </row>
    <row r="659">
      <c r="A659" s="8" t="s">
        <v>2586</v>
      </c>
      <c r="B659" s="12"/>
      <c r="C659" s="12" t="s">
        <v>4960</v>
      </c>
      <c r="D659" s="12" t="s">
        <v>4961</v>
      </c>
      <c r="E659" s="12" t="s">
        <v>4962</v>
      </c>
      <c r="F659" s="42" t="s">
        <v>2740</v>
      </c>
      <c r="G659" s="8" t="s">
        <v>2741</v>
      </c>
      <c r="H659" s="31" t="s">
        <v>2778</v>
      </c>
      <c r="I659" s="2"/>
      <c r="J659" s="35"/>
      <c r="K659" s="33"/>
      <c r="L659" s="33"/>
      <c r="M659" s="33"/>
      <c r="N659" s="33"/>
      <c r="O659" s="33"/>
      <c r="P659" s="33"/>
      <c r="Q659" s="33"/>
      <c r="R659" s="33"/>
    </row>
    <row r="660">
      <c r="A660" s="8" t="s">
        <v>2586</v>
      </c>
      <c r="B660" s="8"/>
      <c r="C660" s="8" t="s">
        <v>4960</v>
      </c>
      <c r="D660" s="8" t="s">
        <v>4963</v>
      </c>
      <c r="E660" s="12" t="s">
        <v>4964</v>
      </c>
      <c r="F660" s="8" t="s">
        <v>2740</v>
      </c>
      <c r="G660" s="8" t="s">
        <v>2741</v>
      </c>
      <c r="H660" s="31" t="s">
        <v>2778</v>
      </c>
      <c r="I660" s="8"/>
      <c r="J660" s="37"/>
      <c r="K660" s="38"/>
      <c r="L660" s="38"/>
      <c r="M660" s="38"/>
      <c r="N660" s="38"/>
      <c r="O660" s="38"/>
      <c r="P660" s="38"/>
      <c r="Q660" s="38"/>
      <c r="R660" s="38"/>
    </row>
    <row r="661">
      <c r="A661" s="8" t="s">
        <v>2586</v>
      </c>
      <c r="B661" s="8"/>
      <c r="C661" s="8" t="s">
        <v>4965</v>
      </c>
      <c r="D661" s="8" t="s">
        <v>4966</v>
      </c>
      <c r="E661" s="12" t="s">
        <v>4967</v>
      </c>
      <c r="F661" s="8" t="s">
        <v>2740</v>
      </c>
      <c r="G661" s="8" t="s">
        <v>2741</v>
      </c>
      <c r="H661" s="45" t="s">
        <v>2765</v>
      </c>
      <c r="I661" s="8"/>
      <c r="J661" s="37"/>
      <c r="K661" s="38"/>
      <c r="L661" s="38"/>
      <c r="M661" s="38"/>
      <c r="N661" s="38"/>
      <c r="O661" s="38"/>
      <c r="P661" s="38"/>
      <c r="Q661" s="38"/>
      <c r="R661" s="38"/>
    </row>
    <row r="662">
      <c r="A662" s="7" t="s">
        <v>2586</v>
      </c>
      <c r="B662" s="7"/>
      <c r="C662" s="7" t="s">
        <v>4968</v>
      </c>
      <c r="D662" s="8" t="s">
        <v>4969</v>
      </c>
      <c r="E662" s="7" t="s">
        <v>4970</v>
      </c>
      <c r="F662" s="8" t="s">
        <v>2740</v>
      </c>
      <c r="G662" s="8" t="s">
        <v>2741</v>
      </c>
      <c r="H662" s="42" t="s">
        <v>2686</v>
      </c>
      <c r="I662" s="8"/>
      <c r="J662" s="7"/>
      <c r="K662" s="40"/>
      <c r="L662" s="40"/>
      <c r="M662" s="40"/>
      <c r="N662" s="40"/>
      <c r="O662" s="40"/>
      <c r="P662" s="40"/>
      <c r="Q662" s="40"/>
      <c r="R662" s="40"/>
    </row>
    <row r="663">
      <c r="A663" s="8" t="s">
        <v>2586</v>
      </c>
      <c r="B663" s="6"/>
      <c r="C663" s="6" t="s">
        <v>2767</v>
      </c>
      <c r="D663" s="8" t="s">
        <v>4971</v>
      </c>
      <c r="E663" s="7" t="s">
        <v>4972</v>
      </c>
      <c r="F663" s="6" t="s">
        <v>2740</v>
      </c>
      <c r="G663" s="8" t="s">
        <v>2741</v>
      </c>
      <c r="H663" s="8" t="s">
        <v>2765</v>
      </c>
      <c r="I663" s="8"/>
      <c r="J663" s="37"/>
      <c r="K663" s="38"/>
      <c r="L663" s="38"/>
      <c r="M663" s="38"/>
      <c r="N663" s="38"/>
      <c r="O663" s="38"/>
      <c r="P663" s="38"/>
      <c r="Q663" s="38"/>
      <c r="R663" s="38"/>
    </row>
    <row r="664">
      <c r="A664" s="8" t="s">
        <v>2586</v>
      </c>
      <c r="B664" s="8"/>
      <c r="C664" s="8" t="s">
        <v>4973</v>
      </c>
      <c r="D664" s="8" t="s">
        <v>4974</v>
      </c>
      <c r="E664" s="12" t="s">
        <v>4975</v>
      </c>
      <c r="F664" s="8" t="s">
        <v>2740</v>
      </c>
      <c r="G664" s="8" t="s">
        <v>2741</v>
      </c>
      <c r="H664" s="42" t="s">
        <v>3792</v>
      </c>
      <c r="I664" s="8"/>
      <c r="J664" s="7"/>
      <c r="K664" s="40"/>
      <c r="L664" s="40"/>
      <c r="M664" s="40"/>
      <c r="N664" s="40"/>
      <c r="O664" s="40"/>
      <c r="P664" s="40"/>
      <c r="Q664" s="40"/>
      <c r="R664" s="40"/>
    </row>
    <row r="665">
      <c r="A665" s="8" t="s">
        <v>2586</v>
      </c>
      <c r="B665" s="2"/>
      <c r="C665" s="2" t="s">
        <v>4976</v>
      </c>
      <c r="D665" s="2" t="s">
        <v>2588</v>
      </c>
      <c r="E665" s="2" t="s">
        <v>4977</v>
      </c>
      <c r="F665" s="42" t="s">
        <v>2740</v>
      </c>
      <c r="G665" s="8" t="s">
        <v>2741</v>
      </c>
      <c r="H665" s="43" t="s">
        <v>2760</v>
      </c>
      <c r="I665" s="55"/>
      <c r="J665" s="35"/>
      <c r="K665" s="33"/>
      <c r="L665" s="33"/>
      <c r="M665" s="33"/>
      <c r="N665" s="33"/>
      <c r="O665" s="33"/>
      <c r="P665" s="33"/>
      <c r="Q665" s="33"/>
      <c r="R665" s="33"/>
    </row>
    <row r="666">
      <c r="A666" s="8" t="s">
        <v>2586</v>
      </c>
      <c r="B666" s="18"/>
      <c r="C666" s="18" t="s">
        <v>4978</v>
      </c>
      <c r="D666" s="4" t="s">
        <v>4979</v>
      </c>
      <c r="E666" s="3" t="s">
        <v>4980</v>
      </c>
      <c r="F666" s="42" t="s">
        <v>2740</v>
      </c>
      <c r="G666" s="8" t="s">
        <v>2741</v>
      </c>
      <c r="H666" s="8" t="s">
        <v>2765</v>
      </c>
      <c r="I666" s="3"/>
      <c r="J666" s="35"/>
      <c r="K666" s="33"/>
      <c r="L666" s="33"/>
      <c r="M666" s="33"/>
      <c r="N666" s="33"/>
      <c r="O666" s="33"/>
      <c r="P666" s="33"/>
      <c r="Q666" s="33"/>
      <c r="R666" s="33"/>
    </row>
    <row r="667">
      <c r="A667" s="8" t="s">
        <v>2586</v>
      </c>
      <c r="B667" s="2"/>
      <c r="C667" s="2" t="s">
        <v>4981</v>
      </c>
      <c r="D667" s="2" t="s">
        <v>4982</v>
      </c>
      <c r="E667" s="2" t="s">
        <v>4983</v>
      </c>
      <c r="F667" s="42" t="s">
        <v>2740</v>
      </c>
      <c r="G667" s="8" t="s">
        <v>2741</v>
      </c>
      <c r="H667" s="31" t="s">
        <v>2742</v>
      </c>
      <c r="I667" s="55"/>
      <c r="J667" s="10"/>
      <c r="K667" s="44"/>
      <c r="L667" s="44"/>
      <c r="M667" s="44"/>
      <c r="N667" s="44"/>
      <c r="O667" s="44"/>
      <c r="P667" s="44"/>
      <c r="Q667" s="44"/>
      <c r="R667" s="44"/>
    </row>
    <row r="668">
      <c r="A668" s="8" t="s">
        <v>2586</v>
      </c>
      <c r="B668" s="3"/>
      <c r="C668" s="3" t="s">
        <v>4984</v>
      </c>
      <c r="D668" s="4" t="s">
        <v>4985</v>
      </c>
      <c r="E668" s="5" t="s">
        <v>4986</v>
      </c>
      <c r="F668" s="41" t="s">
        <v>2740</v>
      </c>
      <c r="G668" s="8" t="s">
        <v>2741</v>
      </c>
      <c r="H668" s="31" t="s">
        <v>2603</v>
      </c>
      <c r="I668" s="18"/>
      <c r="J668" s="35"/>
      <c r="K668" s="33"/>
      <c r="L668" s="33"/>
      <c r="M668" s="33"/>
      <c r="N668" s="33"/>
      <c r="O668" s="33"/>
      <c r="P668" s="33"/>
      <c r="Q668" s="33"/>
      <c r="R668" s="33"/>
    </row>
    <row r="669">
      <c r="A669" s="8" t="s">
        <v>2586</v>
      </c>
      <c r="B669" s="3"/>
      <c r="C669" s="3" t="s">
        <v>4987</v>
      </c>
      <c r="D669" s="5" t="s">
        <v>4988</v>
      </c>
      <c r="E669" s="3" t="s">
        <v>4989</v>
      </c>
      <c r="F669" s="41" t="s">
        <v>2740</v>
      </c>
      <c r="G669" s="8" t="s">
        <v>2741</v>
      </c>
      <c r="H669" s="45" t="s">
        <v>2753</v>
      </c>
      <c r="I669" s="3"/>
      <c r="J669" s="7"/>
      <c r="K669" s="40"/>
      <c r="L669" s="40"/>
      <c r="M669" s="40"/>
      <c r="N669" s="40"/>
      <c r="O669" s="40"/>
      <c r="P669" s="40"/>
      <c r="Q669" s="40"/>
      <c r="R669" s="40"/>
    </row>
    <row r="670">
      <c r="A670" s="8" t="s">
        <v>2586</v>
      </c>
      <c r="B670" s="8"/>
      <c r="C670" s="8" t="s">
        <v>4990</v>
      </c>
      <c r="D670" s="8" t="s">
        <v>4991</v>
      </c>
      <c r="E670" s="12" t="s">
        <v>4992</v>
      </c>
      <c r="F670" s="8" t="s">
        <v>2740</v>
      </c>
      <c r="G670" s="8" t="s">
        <v>2741</v>
      </c>
      <c r="H670" s="41" t="s">
        <v>2760</v>
      </c>
      <c r="I670" s="8"/>
      <c r="J670" s="35"/>
      <c r="K670" s="33"/>
      <c r="L670" s="33"/>
      <c r="M670" s="33"/>
      <c r="N670" s="33"/>
      <c r="O670" s="33"/>
      <c r="P670" s="33"/>
      <c r="Q670" s="33"/>
      <c r="R670" s="33"/>
    </row>
    <row r="671">
      <c r="A671" s="8" t="s">
        <v>2586</v>
      </c>
      <c r="B671" s="8"/>
      <c r="C671" s="8" t="s">
        <v>4993</v>
      </c>
      <c r="D671" s="8" t="s">
        <v>2785</v>
      </c>
      <c r="E671" s="12" t="s">
        <v>4994</v>
      </c>
      <c r="F671" s="8" t="s">
        <v>2740</v>
      </c>
      <c r="G671" s="8" t="s">
        <v>2741</v>
      </c>
      <c r="H671" s="41" t="s">
        <v>2760</v>
      </c>
      <c r="I671" s="8"/>
      <c r="J671" s="35"/>
      <c r="K671" s="33"/>
      <c r="L671" s="33"/>
      <c r="M671" s="33"/>
      <c r="N671" s="33"/>
      <c r="O671" s="33"/>
      <c r="P671" s="33"/>
      <c r="Q671" s="33"/>
      <c r="R671" s="33"/>
    </row>
    <row r="672">
      <c r="A672" s="7" t="s">
        <v>2586</v>
      </c>
      <c r="B672" s="7"/>
      <c r="C672" s="7" t="s">
        <v>4995</v>
      </c>
      <c r="D672" s="8" t="s">
        <v>4996</v>
      </c>
      <c r="E672" s="7" t="s">
        <v>4997</v>
      </c>
      <c r="F672" s="8" t="s">
        <v>2740</v>
      </c>
      <c r="G672" s="8" t="s">
        <v>2741</v>
      </c>
      <c r="H672" s="31" t="s">
        <v>2802</v>
      </c>
      <c r="I672" s="8"/>
      <c r="J672" s="35"/>
      <c r="K672" s="33"/>
      <c r="L672" s="33"/>
      <c r="M672" s="33"/>
      <c r="N672" s="33"/>
      <c r="O672" s="33"/>
      <c r="P672" s="33"/>
      <c r="Q672" s="33"/>
      <c r="R672" s="33"/>
    </row>
    <row r="673">
      <c r="A673" s="8" t="s">
        <v>2586</v>
      </c>
      <c r="B673" s="12"/>
      <c r="C673" s="12" t="s">
        <v>4998</v>
      </c>
      <c r="D673" s="12" t="s">
        <v>2785</v>
      </c>
      <c r="E673" s="12" t="s">
        <v>4999</v>
      </c>
      <c r="F673" s="42" t="s">
        <v>2740</v>
      </c>
      <c r="G673" s="8" t="s">
        <v>2741</v>
      </c>
      <c r="H673" s="8" t="s">
        <v>2765</v>
      </c>
      <c r="I673" s="2"/>
      <c r="J673" s="35"/>
      <c r="K673" s="33"/>
      <c r="L673" s="33"/>
      <c r="M673" s="33"/>
      <c r="N673" s="33"/>
      <c r="O673" s="33"/>
      <c r="P673" s="33"/>
      <c r="Q673" s="33"/>
      <c r="R673" s="33"/>
    </row>
    <row r="674">
      <c r="A674" s="7" t="s">
        <v>2586</v>
      </c>
      <c r="B674" s="7"/>
      <c r="C674" s="7" t="s">
        <v>5000</v>
      </c>
      <c r="D674" s="8" t="s">
        <v>4947</v>
      </c>
      <c r="E674" s="7" t="s">
        <v>5001</v>
      </c>
      <c r="F674" s="8" t="s">
        <v>2740</v>
      </c>
      <c r="G674" s="8" t="s">
        <v>2741</v>
      </c>
      <c r="H674" s="31" t="s">
        <v>2603</v>
      </c>
      <c r="I674" s="8"/>
      <c r="J674" s="35"/>
      <c r="K674" s="33"/>
      <c r="L674" s="33"/>
      <c r="M674" s="33"/>
      <c r="N674" s="33"/>
      <c r="O674" s="33"/>
      <c r="P674" s="33"/>
      <c r="Q674" s="33"/>
      <c r="R674" s="33"/>
    </row>
    <row r="675">
      <c r="A675" s="7" t="s">
        <v>2586</v>
      </c>
      <c r="B675" s="7"/>
      <c r="C675" s="7" t="s">
        <v>5000</v>
      </c>
      <c r="D675" s="8" t="s">
        <v>4947</v>
      </c>
      <c r="E675" s="7" t="s">
        <v>5002</v>
      </c>
      <c r="F675" s="8" t="s">
        <v>2740</v>
      </c>
      <c r="G675" s="8" t="s">
        <v>2741</v>
      </c>
      <c r="H675" s="31" t="s">
        <v>2603</v>
      </c>
      <c r="I675" s="8"/>
      <c r="J675" s="35"/>
      <c r="K675" s="33"/>
      <c r="L675" s="33"/>
      <c r="M675" s="33"/>
      <c r="N675" s="33"/>
      <c r="O675" s="33"/>
      <c r="P675" s="33"/>
      <c r="Q675" s="33"/>
      <c r="R675" s="33"/>
    </row>
    <row r="676">
      <c r="A676" s="7" t="s">
        <v>2586</v>
      </c>
      <c r="B676" s="7"/>
      <c r="C676" s="7" t="s">
        <v>5003</v>
      </c>
      <c r="D676" s="8" t="s">
        <v>4947</v>
      </c>
      <c r="E676" s="7" t="s">
        <v>5004</v>
      </c>
      <c r="F676" s="8" t="s">
        <v>2740</v>
      </c>
      <c r="G676" s="8" t="s">
        <v>2741</v>
      </c>
      <c r="H676" s="31" t="s">
        <v>2802</v>
      </c>
      <c r="I676" s="8"/>
      <c r="J676" s="37"/>
      <c r="K676" s="38"/>
      <c r="L676" s="38"/>
      <c r="M676" s="38"/>
      <c r="N676" s="38"/>
      <c r="O676" s="38"/>
      <c r="P676" s="38"/>
      <c r="Q676" s="38"/>
      <c r="R676" s="38"/>
    </row>
    <row r="677">
      <c r="A677" s="7" t="s">
        <v>2586</v>
      </c>
      <c r="B677" s="7"/>
      <c r="C677" s="7" t="s">
        <v>5005</v>
      </c>
      <c r="D677" s="8" t="s">
        <v>5006</v>
      </c>
      <c r="E677" s="7" t="s">
        <v>5007</v>
      </c>
      <c r="F677" s="42" t="s">
        <v>2740</v>
      </c>
      <c r="G677" s="8" t="s">
        <v>2741</v>
      </c>
      <c r="H677" s="42" t="s">
        <v>2686</v>
      </c>
      <c r="I677" s="8"/>
      <c r="J677" s="10"/>
      <c r="K677" s="44"/>
      <c r="L677" s="44"/>
      <c r="M677" s="44"/>
      <c r="N677" s="44"/>
      <c r="O677" s="44"/>
      <c r="P677" s="44"/>
      <c r="Q677" s="44"/>
      <c r="R677" s="44"/>
    </row>
    <row r="678">
      <c r="A678" s="7" t="s">
        <v>2586</v>
      </c>
      <c r="B678" s="7"/>
      <c r="C678" s="7" t="s">
        <v>5008</v>
      </c>
      <c r="D678" s="8" t="s">
        <v>5009</v>
      </c>
      <c r="E678" s="7" t="s">
        <v>5010</v>
      </c>
      <c r="F678" s="8" t="s">
        <v>2740</v>
      </c>
      <c r="G678" s="8" t="s">
        <v>2741</v>
      </c>
      <c r="H678" s="41" t="s">
        <v>2760</v>
      </c>
      <c r="I678" s="8"/>
      <c r="J678" s="35"/>
      <c r="K678" s="33"/>
      <c r="L678" s="33"/>
      <c r="M678" s="33"/>
      <c r="N678" s="33"/>
      <c r="O678" s="33"/>
      <c r="P678" s="33"/>
      <c r="Q678" s="33"/>
      <c r="R678" s="33"/>
    </row>
    <row r="679">
      <c r="A679" s="7" t="s">
        <v>2586</v>
      </c>
      <c r="B679" s="7"/>
      <c r="C679" s="7" t="s">
        <v>5011</v>
      </c>
      <c r="D679" s="8" t="s">
        <v>5009</v>
      </c>
      <c r="E679" s="7" t="s">
        <v>5012</v>
      </c>
      <c r="F679" s="8" t="s">
        <v>2740</v>
      </c>
      <c r="G679" s="8" t="s">
        <v>2741</v>
      </c>
      <c r="H679" s="42" t="s">
        <v>2686</v>
      </c>
      <c r="I679" s="8"/>
      <c r="J679" s="35"/>
      <c r="K679" s="33"/>
      <c r="L679" s="33"/>
      <c r="M679" s="33"/>
      <c r="N679" s="33"/>
      <c r="O679" s="33"/>
      <c r="P679" s="33"/>
      <c r="Q679" s="33"/>
      <c r="R679" s="33"/>
    </row>
    <row r="680">
      <c r="A680" s="8" t="s">
        <v>2586</v>
      </c>
      <c r="B680" s="3"/>
      <c r="C680" s="3" t="s">
        <v>2792</v>
      </c>
      <c r="D680" s="3" t="s">
        <v>2793</v>
      </c>
      <c r="E680" s="3" t="s">
        <v>5013</v>
      </c>
      <c r="F680" s="8" t="s">
        <v>2740</v>
      </c>
      <c r="G680" s="8" t="s">
        <v>2741</v>
      </c>
      <c r="H680" s="31" t="s">
        <v>2742</v>
      </c>
      <c r="I680" s="3"/>
      <c r="J680" s="35"/>
      <c r="K680" s="33"/>
      <c r="L680" s="33"/>
      <c r="M680" s="33"/>
      <c r="N680" s="33"/>
      <c r="O680" s="33"/>
      <c r="P680" s="33"/>
      <c r="Q680" s="33"/>
      <c r="R680" s="33"/>
    </row>
    <row r="681">
      <c r="A681" s="8" t="s">
        <v>2586</v>
      </c>
      <c r="B681" s="6"/>
      <c r="C681" s="6" t="s">
        <v>5014</v>
      </c>
      <c r="D681" s="6" t="s">
        <v>2797</v>
      </c>
      <c r="E681" s="12" t="s">
        <v>5015</v>
      </c>
      <c r="F681" s="8" t="s">
        <v>2740</v>
      </c>
      <c r="G681" s="8" t="s">
        <v>2741</v>
      </c>
      <c r="H681" s="41" t="s">
        <v>2760</v>
      </c>
      <c r="I681" s="8"/>
      <c r="J681" s="35"/>
      <c r="K681" s="33"/>
      <c r="L681" s="33"/>
      <c r="M681" s="33"/>
      <c r="N681" s="33"/>
      <c r="O681" s="33"/>
      <c r="P681" s="33"/>
      <c r="Q681" s="33"/>
      <c r="R681" s="33"/>
    </row>
    <row r="682">
      <c r="A682" s="8" t="s">
        <v>2586</v>
      </c>
      <c r="B682" s="12"/>
      <c r="C682" s="12" t="s">
        <v>5016</v>
      </c>
      <c r="D682" s="12" t="s">
        <v>5017</v>
      </c>
      <c r="E682" s="12" t="s">
        <v>5018</v>
      </c>
      <c r="F682" s="8" t="s">
        <v>2740</v>
      </c>
      <c r="G682" s="8" t="s">
        <v>2741</v>
      </c>
      <c r="H682" s="8" t="s">
        <v>2765</v>
      </c>
      <c r="I682" s="2"/>
      <c r="J682" s="35"/>
      <c r="K682" s="33"/>
      <c r="L682" s="33"/>
      <c r="M682" s="33"/>
      <c r="N682" s="33"/>
      <c r="O682" s="33"/>
      <c r="P682" s="33"/>
      <c r="Q682" s="33"/>
      <c r="R682" s="33"/>
    </row>
    <row r="683">
      <c r="A683" s="7" t="s">
        <v>2586</v>
      </c>
      <c r="B683" s="7"/>
      <c r="C683" s="7" t="s">
        <v>5019</v>
      </c>
      <c r="D683" s="8" t="s">
        <v>5020</v>
      </c>
      <c r="E683" s="7" t="s">
        <v>5021</v>
      </c>
      <c r="F683" s="8" t="s">
        <v>2740</v>
      </c>
      <c r="G683" s="6" t="s">
        <v>2741</v>
      </c>
      <c r="H683" s="41" t="s">
        <v>2760</v>
      </c>
      <c r="I683" s="8"/>
      <c r="J683" s="35"/>
      <c r="K683" s="33"/>
      <c r="L683" s="33"/>
      <c r="M683" s="33"/>
      <c r="N683" s="33"/>
      <c r="O683" s="33"/>
      <c r="P683" s="33"/>
      <c r="Q683" s="33"/>
      <c r="R683" s="33"/>
    </row>
    <row r="684">
      <c r="A684" s="8" t="s">
        <v>2586</v>
      </c>
      <c r="B684" s="6"/>
      <c r="C684" s="6" t="s">
        <v>5022</v>
      </c>
      <c r="D684" s="8" t="s">
        <v>5023</v>
      </c>
      <c r="E684" s="7" t="s">
        <v>5024</v>
      </c>
      <c r="F684" s="8" t="s">
        <v>2740</v>
      </c>
      <c r="G684" s="8" t="s">
        <v>2741</v>
      </c>
      <c r="H684" s="43" t="s">
        <v>2760</v>
      </c>
      <c r="I684" s="8"/>
      <c r="J684" s="35"/>
      <c r="K684" s="33"/>
      <c r="L684" s="33"/>
      <c r="M684" s="33"/>
      <c r="N684" s="33"/>
      <c r="O684" s="33"/>
      <c r="P684" s="33"/>
      <c r="Q684" s="33"/>
      <c r="R684" s="33"/>
    </row>
    <row r="685">
      <c r="A685" s="7" t="s">
        <v>2586</v>
      </c>
      <c r="B685" s="7"/>
      <c r="C685" s="7" t="s">
        <v>5025</v>
      </c>
      <c r="D685" s="8" t="s">
        <v>5026</v>
      </c>
      <c r="E685" s="7" t="s">
        <v>5027</v>
      </c>
      <c r="F685" s="8" t="s">
        <v>2740</v>
      </c>
      <c r="G685" s="8" t="s">
        <v>2741</v>
      </c>
      <c r="H685" s="43" t="s">
        <v>2742</v>
      </c>
      <c r="I685" s="8"/>
      <c r="J685" s="35"/>
      <c r="K685" s="33"/>
      <c r="L685" s="33"/>
      <c r="M685" s="33"/>
      <c r="N685" s="33"/>
      <c r="O685" s="33"/>
      <c r="P685" s="33"/>
      <c r="Q685" s="33"/>
      <c r="R685" s="33"/>
    </row>
    <row r="686">
      <c r="A686" s="8" t="s">
        <v>2586</v>
      </c>
      <c r="B686" s="53"/>
      <c r="C686" s="53" t="s">
        <v>5028</v>
      </c>
      <c r="D686" s="4" t="s">
        <v>5029</v>
      </c>
      <c r="E686" s="3" t="s">
        <v>5030</v>
      </c>
      <c r="F686" s="8" t="s">
        <v>2740</v>
      </c>
      <c r="G686" s="8" t="s">
        <v>2741</v>
      </c>
      <c r="H686" s="31" t="s">
        <v>2742</v>
      </c>
      <c r="I686" s="3"/>
      <c r="J686" s="37"/>
      <c r="K686" s="38"/>
      <c r="L686" s="38"/>
      <c r="M686" s="38"/>
      <c r="N686" s="38"/>
      <c r="O686" s="38"/>
      <c r="P686" s="38"/>
      <c r="Q686" s="38"/>
      <c r="R686" s="38"/>
    </row>
    <row r="687">
      <c r="A687" s="7" t="s">
        <v>2586</v>
      </c>
      <c r="B687" s="7"/>
      <c r="C687" s="7" t="s">
        <v>5031</v>
      </c>
      <c r="D687" s="8" t="s">
        <v>5032</v>
      </c>
      <c r="E687" s="7" t="s">
        <v>5033</v>
      </c>
      <c r="F687" s="8" t="s">
        <v>2740</v>
      </c>
      <c r="G687" s="8" t="s">
        <v>2741</v>
      </c>
      <c r="H687" s="31" t="s">
        <v>2742</v>
      </c>
      <c r="I687" s="8"/>
      <c r="J687" s="35"/>
      <c r="K687" s="33"/>
      <c r="L687" s="33"/>
      <c r="M687" s="33"/>
      <c r="N687" s="33"/>
      <c r="O687" s="33"/>
      <c r="P687" s="33"/>
      <c r="Q687" s="33"/>
      <c r="R687" s="33"/>
    </row>
    <row r="688">
      <c r="A688" s="8" t="s">
        <v>2586</v>
      </c>
      <c r="B688" s="18"/>
      <c r="C688" s="18" t="s">
        <v>5034</v>
      </c>
      <c r="D688" s="5" t="s">
        <v>5035</v>
      </c>
      <c r="E688" s="5" t="s">
        <v>5036</v>
      </c>
      <c r="F688" s="8" t="s">
        <v>2740</v>
      </c>
      <c r="G688" s="8" t="s">
        <v>2741</v>
      </c>
      <c r="H688" s="41" t="s">
        <v>2686</v>
      </c>
      <c r="I688" s="18"/>
      <c r="J688" s="35"/>
      <c r="K688" s="33"/>
      <c r="L688" s="33"/>
      <c r="M688" s="33"/>
      <c r="N688" s="33"/>
      <c r="O688" s="33"/>
      <c r="P688" s="33"/>
      <c r="Q688" s="33"/>
      <c r="R688" s="33"/>
    </row>
    <row r="689">
      <c r="A689" s="7" t="s">
        <v>2586</v>
      </c>
      <c r="B689" s="7"/>
      <c r="C689" s="7" t="s">
        <v>5037</v>
      </c>
      <c r="D689" s="8" t="s">
        <v>5038</v>
      </c>
      <c r="E689" s="7" t="s">
        <v>5039</v>
      </c>
      <c r="F689" s="8" t="s">
        <v>2740</v>
      </c>
      <c r="G689" s="6" t="s">
        <v>2741</v>
      </c>
      <c r="H689" s="43" t="s">
        <v>4138</v>
      </c>
      <c r="I689" s="8"/>
      <c r="J689" s="37"/>
      <c r="K689" s="38"/>
      <c r="L689" s="38"/>
      <c r="M689" s="38"/>
      <c r="N689" s="38"/>
      <c r="O689" s="38"/>
      <c r="P689" s="38"/>
      <c r="Q689" s="38"/>
      <c r="R689" s="38"/>
    </row>
    <row r="690">
      <c r="A690" s="8" t="s">
        <v>2586</v>
      </c>
      <c r="B690" s="3"/>
      <c r="C690" s="3" t="s">
        <v>5040</v>
      </c>
      <c r="D690" s="4" t="s">
        <v>5041</v>
      </c>
      <c r="E690" s="3" t="s">
        <v>5042</v>
      </c>
      <c r="F690" s="8" t="s">
        <v>2740</v>
      </c>
      <c r="G690" s="8" t="s">
        <v>2741</v>
      </c>
      <c r="H690" s="43" t="s">
        <v>4138</v>
      </c>
      <c r="I690" s="3"/>
      <c r="J690" s="7"/>
      <c r="K690" s="40"/>
      <c r="L690" s="40"/>
      <c r="M690" s="40"/>
      <c r="N690" s="40"/>
      <c r="O690" s="40"/>
      <c r="P690" s="40"/>
      <c r="Q690" s="40"/>
      <c r="R690" s="40"/>
    </row>
    <row r="691">
      <c r="A691" s="8" t="s">
        <v>2586</v>
      </c>
      <c r="B691" s="8"/>
      <c r="C691" s="8" t="s">
        <v>5043</v>
      </c>
      <c r="D691" s="8" t="s">
        <v>5044</v>
      </c>
      <c r="E691" s="12" t="s">
        <v>5045</v>
      </c>
      <c r="F691" s="8" t="s">
        <v>2740</v>
      </c>
      <c r="G691" s="8" t="s">
        <v>2741</v>
      </c>
      <c r="H691" s="31" t="s">
        <v>2742</v>
      </c>
      <c r="I691" s="8"/>
      <c r="J691" s="7"/>
      <c r="K691" s="40"/>
      <c r="L691" s="40"/>
      <c r="M691" s="40"/>
      <c r="N691" s="40"/>
      <c r="O691" s="40"/>
      <c r="P691" s="40"/>
      <c r="Q691" s="40"/>
      <c r="R691" s="40"/>
    </row>
    <row r="692">
      <c r="A692" s="8" t="s">
        <v>2586</v>
      </c>
      <c r="B692" s="3"/>
      <c r="C692" s="3" t="s">
        <v>5046</v>
      </c>
      <c r="D692" s="4" t="s">
        <v>5044</v>
      </c>
      <c r="E692" s="3" t="s">
        <v>5047</v>
      </c>
      <c r="F692" s="42" t="s">
        <v>2740</v>
      </c>
      <c r="G692" s="8" t="s">
        <v>2741</v>
      </c>
      <c r="H692" s="41" t="s">
        <v>2686</v>
      </c>
      <c r="I692" s="3"/>
      <c r="J692" s="35"/>
      <c r="K692" s="33"/>
      <c r="L692" s="33"/>
      <c r="M692" s="33"/>
      <c r="N692" s="33"/>
      <c r="O692" s="33"/>
      <c r="P692" s="33"/>
      <c r="Q692" s="33"/>
      <c r="R692" s="33"/>
    </row>
    <row r="693">
      <c r="A693" s="7" t="s">
        <v>2586</v>
      </c>
      <c r="B693" s="7"/>
      <c r="C693" s="7" t="s">
        <v>5048</v>
      </c>
      <c r="D693" s="8" t="s">
        <v>5049</v>
      </c>
      <c r="E693" s="7" t="s">
        <v>5050</v>
      </c>
      <c r="F693" s="8" t="s">
        <v>2740</v>
      </c>
      <c r="G693" s="8" t="s">
        <v>2741</v>
      </c>
      <c r="H693" s="41" t="s">
        <v>2760</v>
      </c>
      <c r="I693" s="8"/>
      <c r="J693" s="35"/>
      <c r="K693" s="33"/>
      <c r="L693" s="33"/>
      <c r="M693" s="33"/>
      <c r="N693" s="33"/>
      <c r="O693" s="33"/>
      <c r="P693" s="33"/>
      <c r="Q693" s="33"/>
      <c r="R693" s="33"/>
    </row>
    <row r="694">
      <c r="A694" s="7" t="s">
        <v>2586</v>
      </c>
      <c r="B694" s="7"/>
      <c r="C694" s="7" t="s">
        <v>5051</v>
      </c>
      <c r="D694" s="8" t="s">
        <v>5052</v>
      </c>
      <c r="E694" s="7" t="s">
        <v>5053</v>
      </c>
      <c r="F694" s="8" t="s">
        <v>2740</v>
      </c>
      <c r="G694" s="8" t="s">
        <v>2741</v>
      </c>
      <c r="H694" s="31" t="s">
        <v>2742</v>
      </c>
      <c r="I694" s="8"/>
      <c r="J694" s="7"/>
      <c r="K694" s="40"/>
      <c r="L694" s="40"/>
      <c r="M694" s="40"/>
      <c r="N694" s="40"/>
      <c r="O694" s="40"/>
      <c r="P694" s="40"/>
      <c r="Q694" s="40"/>
      <c r="R694" s="40"/>
    </row>
    <row r="695">
      <c r="A695" s="7" t="s">
        <v>2586</v>
      </c>
      <c r="B695" s="7"/>
      <c r="C695" s="7" t="s">
        <v>5054</v>
      </c>
      <c r="D695" s="8" t="s">
        <v>5055</v>
      </c>
      <c r="E695" s="7" t="s">
        <v>5056</v>
      </c>
      <c r="F695" s="8" t="s">
        <v>2740</v>
      </c>
      <c r="G695" s="8" t="s">
        <v>2741</v>
      </c>
      <c r="H695" s="48" t="s">
        <v>2937</v>
      </c>
      <c r="I695" s="8"/>
      <c r="J695" s="35"/>
      <c r="K695" s="33"/>
      <c r="L695" s="33"/>
      <c r="M695" s="33"/>
      <c r="N695" s="33"/>
      <c r="O695" s="33"/>
      <c r="P695" s="33"/>
      <c r="Q695" s="33"/>
      <c r="R695" s="33"/>
    </row>
    <row r="696">
      <c r="A696" s="8" t="s">
        <v>2586</v>
      </c>
      <c r="B696" s="12"/>
      <c r="C696" s="12" t="s">
        <v>5057</v>
      </c>
      <c r="D696" s="12" t="s">
        <v>5058</v>
      </c>
      <c r="E696" s="12" t="s">
        <v>5059</v>
      </c>
      <c r="F696" s="42" t="s">
        <v>2740</v>
      </c>
      <c r="G696" s="8" t="s">
        <v>2741</v>
      </c>
      <c r="H696" s="31" t="s">
        <v>2824</v>
      </c>
      <c r="I696" s="2"/>
      <c r="J696" s="37"/>
      <c r="K696" s="38"/>
      <c r="L696" s="38"/>
      <c r="M696" s="38"/>
      <c r="N696" s="38"/>
      <c r="O696" s="38"/>
      <c r="P696" s="38"/>
      <c r="Q696" s="38"/>
      <c r="R696" s="38"/>
    </row>
    <row r="697">
      <c r="A697" s="8" t="s">
        <v>2586</v>
      </c>
      <c r="B697" s="8"/>
      <c r="C697" s="8" t="s">
        <v>5060</v>
      </c>
      <c r="D697" s="8" t="s">
        <v>5061</v>
      </c>
      <c r="E697" s="12" t="s">
        <v>5062</v>
      </c>
      <c r="F697" s="8" t="s">
        <v>2740</v>
      </c>
      <c r="G697" s="6" t="s">
        <v>2741</v>
      </c>
      <c r="H697" s="31" t="s">
        <v>2742</v>
      </c>
      <c r="I697" s="8"/>
      <c r="J697" s="35"/>
      <c r="K697" s="33"/>
      <c r="L697" s="33"/>
      <c r="M697" s="33"/>
      <c r="N697" s="33"/>
      <c r="O697" s="33"/>
      <c r="P697" s="33"/>
      <c r="Q697" s="33"/>
      <c r="R697" s="33"/>
    </row>
    <row r="698">
      <c r="A698" s="7" t="s">
        <v>2586</v>
      </c>
      <c r="B698" s="7"/>
      <c r="C698" s="7" t="s">
        <v>5063</v>
      </c>
      <c r="D698" s="8" t="s">
        <v>114</v>
      </c>
      <c r="E698" s="7" t="s">
        <v>5064</v>
      </c>
      <c r="F698" s="8" t="s">
        <v>2740</v>
      </c>
      <c r="G698" s="8" t="s">
        <v>2741</v>
      </c>
      <c r="H698" s="42" t="s">
        <v>2686</v>
      </c>
      <c r="I698" s="8"/>
      <c r="J698" s="31"/>
      <c r="K698" s="30"/>
      <c r="L698" s="30"/>
      <c r="M698" s="30"/>
      <c r="N698" s="30"/>
      <c r="O698" s="30"/>
      <c r="P698" s="30"/>
      <c r="Q698" s="30"/>
      <c r="R698" s="30"/>
    </row>
    <row r="699">
      <c r="A699" s="8" t="s">
        <v>2586</v>
      </c>
      <c r="B699" s="8"/>
      <c r="C699" s="8" t="s">
        <v>5065</v>
      </c>
      <c r="D699" s="8" t="s">
        <v>125</v>
      </c>
      <c r="E699" s="12" t="s">
        <v>5066</v>
      </c>
      <c r="F699" s="8" t="s">
        <v>2740</v>
      </c>
      <c r="G699" s="8" t="s">
        <v>2741</v>
      </c>
      <c r="H699" s="41" t="s">
        <v>2686</v>
      </c>
      <c r="I699" s="8"/>
      <c r="J699" s="7"/>
      <c r="K699" s="40"/>
      <c r="L699" s="40"/>
      <c r="M699" s="40"/>
      <c r="N699" s="40"/>
      <c r="O699" s="40"/>
      <c r="P699" s="40"/>
      <c r="Q699" s="40"/>
      <c r="R699" s="40"/>
    </row>
    <row r="700">
      <c r="A700" s="8" t="s">
        <v>2586</v>
      </c>
      <c r="B700" s="8"/>
      <c r="C700" s="8" t="s">
        <v>5067</v>
      </c>
      <c r="D700" s="8" t="s">
        <v>2914</v>
      </c>
      <c r="E700" s="12" t="s">
        <v>5068</v>
      </c>
      <c r="F700" s="8" t="s">
        <v>2740</v>
      </c>
      <c r="G700" s="6" t="s">
        <v>2741</v>
      </c>
      <c r="H700" s="42" t="s">
        <v>2686</v>
      </c>
      <c r="I700" s="8"/>
      <c r="J700" s="37"/>
      <c r="K700" s="38"/>
      <c r="L700" s="38"/>
      <c r="M700" s="38"/>
      <c r="N700" s="38"/>
      <c r="O700" s="38"/>
      <c r="P700" s="38"/>
      <c r="Q700" s="38"/>
      <c r="R700" s="38"/>
    </row>
    <row r="701">
      <c r="A701" s="7" t="s">
        <v>2586</v>
      </c>
      <c r="B701" s="7"/>
      <c r="C701" s="7" t="s">
        <v>5069</v>
      </c>
      <c r="D701" s="8" t="s">
        <v>4646</v>
      </c>
      <c r="E701" s="7" t="s">
        <v>5070</v>
      </c>
      <c r="F701" s="42" t="s">
        <v>2740</v>
      </c>
      <c r="G701" s="8" t="s">
        <v>2741</v>
      </c>
      <c r="H701" s="41" t="s">
        <v>3768</v>
      </c>
      <c r="I701" s="8"/>
      <c r="J701" s="35"/>
      <c r="K701" s="33"/>
      <c r="L701" s="33"/>
      <c r="M701" s="33"/>
      <c r="N701" s="33"/>
      <c r="O701" s="33"/>
      <c r="P701" s="33"/>
      <c r="Q701" s="33"/>
      <c r="R701" s="33"/>
    </row>
    <row r="702">
      <c r="A702" s="8" t="s">
        <v>2586</v>
      </c>
      <c r="B702" s="3"/>
      <c r="C702" s="3" t="s">
        <v>5071</v>
      </c>
      <c r="D702" s="15" t="s">
        <v>4646</v>
      </c>
      <c r="E702" s="3" t="s">
        <v>5072</v>
      </c>
      <c r="F702" s="42" t="s">
        <v>2740</v>
      </c>
      <c r="G702" s="8" t="s">
        <v>2741</v>
      </c>
      <c r="H702" s="31" t="s">
        <v>3768</v>
      </c>
      <c r="I702" s="3"/>
      <c r="J702" s="7"/>
      <c r="K702" s="40"/>
      <c r="L702" s="40"/>
      <c r="M702" s="40"/>
      <c r="N702" s="40"/>
      <c r="O702" s="40"/>
      <c r="P702" s="40"/>
      <c r="Q702" s="40"/>
      <c r="R702" s="40"/>
    </row>
    <row r="703">
      <c r="A703" s="8" t="s">
        <v>2586</v>
      </c>
      <c r="B703" s="8"/>
      <c r="C703" s="8" t="s">
        <v>5073</v>
      </c>
      <c r="D703" s="8" t="s">
        <v>5074</v>
      </c>
      <c r="E703" s="12" t="s">
        <v>5075</v>
      </c>
      <c r="F703" s="8" t="s">
        <v>2740</v>
      </c>
      <c r="G703" s="8" t="s">
        <v>2741</v>
      </c>
      <c r="H703" s="41" t="s">
        <v>2686</v>
      </c>
      <c r="I703" s="8"/>
      <c r="J703" s="7"/>
      <c r="K703" s="40"/>
      <c r="L703" s="40"/>
      <c r="M703" s="40"/>
      <c r="N703" s="40"/>
      <c r="O703" s="40"/>
      <c r="P703" s="40"/>
      <c r="Q703" s="40"/>
      <c r="R703" s="40"/>
    </row>
    <row r="704">
      <c r="A704" s="8" t="s">
        <v>2586</v>
      </c>
      <c r="B704" s="6"/>
      <c r="C704" s="6" t="s">
        <v>5076</v>
      </c>
      <c r="D704" s="6" t="s">
        <v>5077</v>
      </c>
      <c r="E704" s="19" t="s">
        <v>5078</v>
      </c>
      <c r="F704" s="42" t="s">
        <v>2740</v>
      </c>
      <c r="G704" s="6" t="s">
        <v>2741</v>
      </c>
      <c r="H704" s="41" t="s">
        <v>2686</v>
      </c>
      <c r="I704" s="7"/>
      <c r="J704" s="35"/>
      <c r="K704" s="33"/>
      <c r="L704" s="33"/>
      <c r="M704" s="33"/>
      <c r="N704" s="33"/>
      <c r="O704" s="33"/>
      <c r="P704" s="33"/>
      <c r="Q704" s="33"/>
      <c r="R704" s="33"/>
    </row>
    <row r="705">
      <c r="A705" s="7" t="s">
        <v>2586</v>
      </c>
      <c r="B705" s="9"/>
      <c r="C705" s="9" t="s">
        <v>5079</v>
      </c>
      <c r="D705" s="4" t="s">
        <v>239</v>
      </c>
      <c r="E705" s="10" t="s">
        <v>5080</v>
      </c>
      <c r="F705" s="8" t="s">
        <v>2740</v>
      </c>
      <c r="G705" s="8" t="s">
        <v>2741</v>
      </c>
      <c r="H705" s="41" t="s">
        <v>2760</v>
      </c>
      <c r="I705" s="16"/>
      <c r="J705" s="35"/>
      <c r="K705" s="33"/>
      <c r="L705" s="33"/>
      <c r="M705" s="33"/>
      <c r="N705" s="33"/>
      <c r="O705" s="33"/>
      <c r="P705" s="33"/>
      <c r="Q705" s="33"/>
      <c r="R705" s="33"/>
    </row>
    <row r="706">
      <c r="A706" s="7" t="s">
        <v>2586</v>
      </c>
      <c r="B706" s="7"/>
      <c r="C706" s="7" t="s">
        <v>5081</v>
      </c>
      <c r="D706" s="8" t="s">
        <v>5082</v>
      </c>
      <c r="E706" s="7" t="s">
        <v>5083</v>
      </c>
      <c r="F706" s="8" t="s">
        <v>2740</v>
      </c>
      <c r="G706" s="8" t="s">
        <v>2741</v>
      </c>
      <c r="H706" s="41" t="s">
        <v>2802</v>
      </c>
      <c r="I706" s="8"/>
      <c r="J706" s="35"/>
      <c r="K706" s="33"/>
      <c r="L706" s="33"/>
      <c r="M706" s="33"/>
      <c r="N706" s="33"/>
      <c r="O706" s="33"/>
      <c r="P706" s="33"/>
      <c r="Q706" s="33"/>
      <c r="R706" s="33"/>
    </row>
    <row r="707">
      <c r="A707" s="8" t="s">
        <v>2586</v>
      </c>
      <c r="B707" s="8"/>
      <c r="C707" s="8" t="s">
        <v>5084</v>
      </c>
      <c r="D707" s="8" t="s">
        <v>5085</v>
      </c>
      <c r="E707" s="12" t="s">
        <v>5086</v>
      </c>
      <c r="F707" s="8" t="s">
        <v>2740</v>
      </c>
      <c r="G707" s="8" t="s">
        <v>2741</v>
      </c>
      <c r="H707" s="43" t="s">
        <v>2760</v>
      </c>
      <c r="I707" s="8"/>
      <c r="J707" s="35"/>
      <c r="K707" s="33"/>
      <c r="L707" s="33"/>
      <c r="M707" s="33"/>
      <c r="N707" s="33"/>
      <c r="O707" s="33"/>
      <c r="P707" s="33"/>
      <c r="Q707" s="33"/>
      <c r="R707" s="33"/>
    </row>
    <row r="708">
      <c r="A708" s="7" t="s">
        <v>2586</v>
      </c>
      <c r="B708" s="7"/>
      <c r="C708" s="7" t="s">
        <v>5087</v>
      </c>
      <c r="D708" s="8" t="s">
        <v>283</v>
      </c>
      <c r="E708" s="7" t="s">
        <v>5088</v>
      </c>
      <c r="F708" s="8" t="s">
        <v>2740</v>
      </c>
      <c r="G708" s="8" t="s">
        <v>2741</v>
      </c>
      <c r="H708" s="31" t="s">
        <v>2742</v>
      </c>
      <c r="I708" s="8"/>
      <c r="J708" s="35"/>
      <c r="K708" s="33"/>
      <c r="L708" s="33"/>
      <c r="M708" s="33"/>
      <c r="N708" s="33"/>
      <c r="O708" s="33"/>
      <c r="P708" s="33"/>
      <c r="Q708" s="33"/>
      <c r="R708" s="33"/>
    </row>
    <row r="709">
      <c r="A709" s="8" t="s">
        <v>2586</v>
      </c>
      <c r="B709" s="8"/>
      <c r="C709" s="8" t="s">
        <v>5089</v>
      </c>
      <c r="D709" s="8" t="s">
        <v>5090</v>
      </c>
      <c r="E709" s="12" t="s">
        <v>5091</v>
      </c>
      <c r="F709" s="8" t="s">
        <v>2740</v>
      </c>
      <c r="G709" s="8" t="s">
        <v>2741</v>
      </c>
      <c r="H709" s="42" t="s">
        <v>2686</v>
      </c>
      <c r="I709" s="8"/>
      <c r="J709" s="35"/>
      <c r="K709" s="33"/>
      <c r="L709" s="33"/>
      <c r="M709" s="33"/>
      <c r="N709" s="33"/>
      <c r="O709" s="33"/>
      <c r="P709" s="33"/>
      <c r="Q709" s="33"/>
      <c r="R709" s="33"/>
    </row>
    <row r="710">
      <c r="A710" s="8" t="s">
        <v>2586</v>
      </c>
      <c r="B710" s="3"/>
      <c r="C710" s="3" t="s">
        <v>5092</v>
      </c>
      <c r="D710" s="3" t="s">
        <v>292</v>
      </c>
      <c r="E710" s="3" t="s">
        <v>5093</v>
      </c>
      <c r="F710" s="8" t="s">
        <v>2740</v>
      </c>
      <c r="G710" s="8" t="s">
        <v>2741</v>
      </c>
      <c r="H710" s="31" t="s">
        <v>2742</v>
      </c>
      <c r="I710" s="3"/>
      <c r="J710" s="7"/>
      <c r="K710" s="40"/>
      <c r="L710" s="40"/>
      <c r="M710" s="40"/>
      <c r="N710" s="40"/>
      <c r="O710" s="40"/>
      <c r="P710" s="40"/>
      <c r="Q710" s="40"/>
      <c r="R710" s="40"/>
    </row>
    <row r="711">
      <c r="A711" s="8" t="s">
        <v>2586</v>
      </c>
      <c r="B711" s="3"/>
      <c r="C711" s="3" t="s">
        <v>5094</v>
      </c>
      <c r="D711" s="18" t="s">
        <v>317</v>
      </c>
      <c r="E711" s="18" t="s">
        <v>5095</v>
      </c>
      <c r="F711" s="8" t="s">
        <v>2740</v>
      </c>
      <c r="G711" s="8" t="s">
        <v>2741</v>
      </c>
      <c r="H711" s="31" t="s">
        <v>3768</v>
      </c>
      <c r="I711" s="3"/>
      <c r="J711" s="7"/>
      <c r="K711" s="40"/>
      <c r="L711" s="40"/>
      <c r="M711" s="40"/>
      <c r="N711" s="40"/>
      <c r="O711" s="40"/>
      <c r="P711" s="40"/>
      <c r="Q711" s="40"/>
      <c r="R711" s="40"/>
    </row>
    <row r="712">
      <c r="A712" s="8" t="s">
        <v>2586</v>
      </c>
      <c r="B712" s="6"/>
      <c r="C712" s="6" t="s">
        <v>5096</v>
      </c>
      <c r="D712" s="6" t="s">
        <v>5097</v>
      </c>
      <c r="E712" s="19" t="s">
        <v>5098</v>
      </c>
      <c r="F712" s="8" t="s">
        <v>2740</v>
      </c>
      <c r="G712" s="8" t="s">
        <v>2741</v>
      </c>
      <c r="H712" s="41" t="s">
        <v>2760</v>
      </c>
      <c r="I712" s="7"/>
      <c r="J712" s="35"/>
      <c r="K712" s="33"/>
      <c r="L712" s="33"/>
      <c r="M712" s="33"/>
      <c r="N712" s="33"/>
      <c r="O712" s="33"/>
      <c r="P712" s="33"/>
      <c r="Q712" s="33"/>
      <c r="R712" s="33"/>
    </row>
    <row r="713">
      <c r="A713" s="8" t="s">
        <v>2586</v>
      </c>
      <c r="B713" s="8"/>
      <c r="C713" s="8" t="s">
        <v>5099</v>
      </c>
      <c r="D713" s="8" t="s">
        <v>5100</v>
      </c>
      <c r="E713" s="12" t="s">
        <v>5101</v>
      </c>
      <c r="F713" s="8" t="s">
        <v>2740</v>
      </c>
      <c r="G713" s="8" t="s">
        <v>2741</v>
      </c>
      <c r="H713" s="41" t="s">
        <v>2760</v>
      </c>
      <c r="I713" s="8"/>
      <c r="J713" s="35"/>
      <c r="K713" s="33"/>
      <c r="L713" s="33"/>
      <c r="M713" s="33"/>
      <c r="N713" s="33"/>
      <c r="O713" s="33"/>
      <c r="P713" s="33"/>
      <c r="Q713" s="33"/>
      <c r="R713" s="33"/>
    </row>
    <row r="714">
      <c r="A714" s="8" t="s">
        <v>2586</v>
      </c>
      <c r="B714" s="3"/>
      <c r="C714" s="3" t="s">
        <v>5102</v>
      </c>
      <c r="D714" s="4" t="s">
        <v>5103</v>
      </c>
      <c r="E714" s="18" t="s">
        <v>5104</v>
      </c>
      <c r="F714" s="8" t="s">
        <v>2740</v>
      </c>
      <c r="G714" s="8" t="s">
        <v>2741</v>
      </c>
      <c r="H714" s="41" t="s">
        <v>2760</v>
      </c>
      <c r="I714" s="3"/>
      <c r="J714" s="35"/>
      <c r="K714" s="33"/>
      <c r="L714" s="33"/>
      <c r="M714" s="33"/>
      <c r="N714" s="33"/>
      <c r="O714" s="33"/>
      <c r="P714" s="33"/>
      <c r="Q714" s="33"/>
      <c r="R714" s="33"/>
    </row>
    <row r="715">
      <c r="A715" s="8" t="s">
        <v>2586</v>
      </c>
      <c r="B715" s="18"/>
      <c r="C715" s="18" t="s">
        <v>5105</v>
      </c>
      <c r="D715" s="3" t="s">
        <v>5106</v>
      </c>
      <c r="E715" s="3" t="s">
        <v>5107</v>
      </c>
      <c r="F715" s="8" t="s">
        <v>2740</v>
      </c>
      <c r="G715" s="8" t="s">
        <v>2741</v>
      </c>
      <c r="H715" s="43" t="s">
        <v>2824</v>
      </c>
      <c r="I715" s="3"/>
      <c r="J715" s="35"/>
      <c r="K715" s="33"/>
      <c r="L715" s="33"/>
      <c r="M715" s="33"/>
      <c r="N715" s="33"/>
      <c r="O715" s="33"/>
      <c r="P715" s="33"/>
      <c r="Q715" s="33"/>
      <c r="R715" s="33"/>
    </row>
    <row r="716">
      <c r="A716" s="8" t="s">
        <v>2586</v>
      </c>
      <c r="B716" s="18"/>
      <c r="C716" s="18" t="s">
        <v>5108</v>
      </c>
      <c r="D716" s="3" t="s">
        <v>5109</v>
      </c>
      <c r="E716" s="3" t="s">
        <v>5110</v>
      </c>
      <c r="F716" s="8" t="s">
        <v>2740</v>
      </c>
      <c r="G716" s="6" t="s">
        <v>2741</v>
      </c>
      <c r="H716" s="41" t="s">
        <v>2760</v>
      </c>
      <c r="I716" s="3"/>
      <c r="J716" s="7"/>
      <c r="K716" s="40"/>
      <c r="L716" s="40"/>
      <c r="M716" s="40"/>
      <c r="N716" s="40"/>
      <c r="O716" s="40"/>
      <c r="P716" s="40"/>
      <c r="Q716" s="40"/>
      <c r="R716" s="40"/>
    </row>
    <row r="717">
      <c r="A717" s="8" t="s">
        <v>2586</v>
      </c>
      <c r="B717" s="8"/>
      <c r="C717" s="8" t="s">
        <v>5111</v>
      </c>
      <c r="D717" s="8" t="s">
        <v>5112</v>
      </c>
      <c r="E717" s="12" t="s">
        <v>5113</v>
      </c>
      <c r="F717" s="42" t="s">
        <v>2740</v>
      </c>
      <c r="G717" s="8" t="s">
        <v>2741</v>
      </c>
      <c r="H717" s="31" t="s">
        <v>5114</v>
      </c>
      <c r="I717" s="8"/>
      <c r="J717" s="7"/>
      <c r="K717" s="40"/>
      <c r="L717" s="40"/>
      <c r="M717" s="40"/>
      <c r="N717" s="40"/>
      <c r="O717" s="40"/>
      <c r="P717" s="40"/>
      <c r="Q717" s="40"/>
      <c r="R717" s="40"/>
    </row>
    <row r="718">
      <c r="A718" s="7" t="s">
        <v>2586</v>
      </c>
      <c r="B718" s="7"/>
      <c r="C718" s="7" t="s">
        <v>5115</v>
      </c>
      <c r="D718" s="8" t="s">
        <v>5116</v>
      </c>
      <c r="E718" s="7" t="s">
        <v>5117</v>
      </c>
      <c r="F718" s="8" t="s">
        <v>2740</v>
      </c>
      <c r="G718" s="8" t="s">
        <v>2741</v>
      </c>
      <c r="H718" s="41" t="s">
        <v>2760</v>
      </c>
      <c r="I718" s="8"/>
      <c r="J718" s="7"/>
      <c r="K718" s="40"/>
      <c r="L718" s="40"/>
      <c r="M718" s="40"/>
      <c r="N718" s="40"/>
      <c r="O718" s="40"/>
      <c r="P718" s="40"/>
      <c r="Q718" s="40"/>
      <c r="R718" s="40"/>
    </row>
    <row r="719">
      <c r="A719" s="8" t="s">
        <v>2586</v>
      </c>
      <c r="B719" s="18"/>
      <c r="C719" s="18" t="s">
        <v>5118</v>
      </c>
      <c r="D719" s="3" t="s">
        <v>2843</v>
      </c>
      <c r="E719" s="3" t="s">
        <v>5119</v>
      </c>
      <c r="F719" s="42" t="s">
        <v>2740</v>
      </c>
      <c r="G719" s="8" t="s">
        <v>2741</v>
      </c>
      <c r="H719" s="31" t="s">
        <v>2742</v>
      </c>
      <c r="I719" s="3"/>
      <c r="J719" s="35"/>
      <c r="K719" s="33"/>
      <c r="L719" s="33"/>
      <c r="M719" s="33"/>
      <c r="N719" s="33"/>
      <c r="O719" s="33"/>
      <c r="P719" s="33"/>
      <c r="Q719" s="33"/>
      <c r="R719" s="33"/>
    </row>
    <row r="720">
      <c r="A720" s="8" t="s">
        <v>2586</v>
      </c>
      <c r="B720" s="8"/>
      <c r="C720" s="8" t="s">
        <v>375</v>
      </c>
      <c r="D720" s="8" t="s">
        <v>5120</v>
      </c>
      <c r="E720" s="12" t="s">
        <v>5121</v>
      </c>
      <c r="F720" s="8" t="s">
        <v>403</v>
      </c>
      <c r="G720" s="8" t="s">
        <v>2741</v>
      </c>
      <c r="H720" s="8" t="s">
        <v>2840</v>
      </c>
      <c r="I720" s="8"/>
      <c r="J720" s="35"/>
      <c r="K720" s="33"/>
      <c r="L720" s="33"/>
      <c r="M720" s="33"/>
      <c r="N720" s="33"/>
      <c r="O720" s="33"/>
      <c r="P720" s="33"/>
      <c r="Q720" s="33"/>
      <c r="R720" s="33"/>
    </row>
    <row r="721">
      <c r="A721" s="8" t="s">
        <v>2586</v>
      </c>
      <c r="B721" s="8"/>
      <c r="C721" s="8" t="s">
        <v>5122</v>
      </c>
      <c r="D721" s="8" t="s">
        <v>5123</v>
      </c>
      <c r="E721" s="12" t="s">
        <v>5124</v>
      </c>
      <c r="F721" s="8" t="s">
        <v>2740</v>
      </c>
      <c r="G721" s="8" t="s">
        <v>2741</v>
      </c>
      <c r="H721" s="45" t="s">
        <v>2765</v>
      </c>
      <c r="I721" s="8"/>
      <c r="J721" s="37"/>
      <c r="K721" s="38"/>
      <c r="L721" s="38"/>
      <c r="M721" s="38"/>
      <c r="N721" s="38"/>
      <c r="O721" s="38"/>
      <c r="P721" s="38"/>
      <c r="Q721" s="38"/>
      <c r="R721" s="38"/>
    </row>
    <row r="722">
      <c r="A722" s="7" t="s">
        <v>2586</v>
      </c>
      <c r="B722" s="7"/>
      <c r="C722" s="7" t="s">
        <v>5125</v>
      </c>
      <c r="D722" s="8" t="s">
        <v>5126</v>
      </c>
      <c r="E722" s="7" t="s">
        <v>5127</v>
      </c>
      <c r="F722" s="8" t="s">
        <v>2740</v>
      </c>
      <c r="G722" s="8" t="s">
        <v>2741</v>
      </c>
      <c r="H722" s="31" t="s">
        <v>2742</v>
      </c>
      <c r="I722" s="8"/>
      <c r="J722" s="37"/>
      <c r="K722" s="38"/>
      <c r="L722" s="38"/>
      <c r="M722" s="38"/>
      <c r="N722" s="38"/>
      <c r="O722" s="38"/>
      <c r="P722" s="38"/>
      <c r="Q722" s="38"/>
      <c r="R722" s="38"/>
    </row>
    <row r="723">
      <c r="A723" s="8" t="s">
        <v>2586</v>
      </c>
      <c r="B723" s="12"/>
      <c r="C723" s="12" t="s">
        <v>5128</v>
      </c>
      <c r="D723" s="12" t="s">
        <v>388</v>
      </c>
      <c r="E723" s="12" t="s">
        <v>5129</v>
      </c>
      <c r="F723" s="42" t="s">
        <v>2740</v>
      </c>
      <c r="G723" s="8" t="s">
        <v>2741</v>
      </c>
      <c r="H723" s="45" t="s">
        <v>2753</v>
      </c>
      <c r="I723" s="2"/>
      <c r="J723" s="35"/>
      <c r="K723" s="33"/>
      <c r="L723" s="33"/>
      <c r="M723" s="33"/>
      <c r="N723" s="33"/>
      <c r="O723" s="33"/>
      <c r="P723" s="33"/>
      <c r="Q723" s="33"/>
      <c r="R723" s="33"/>
    </row>
    <row r="724">
      <c r="A724" s="8" t="s">
        <v>2586</v>
      </c>
      <c r="B724" s="6"/>
      <c r="C724" s="6" t="s">
        <v>5130</v>
      </c>
      <c r="D724" s="8" t="s">
        <v>5131</v>
      </c>
      <c r="E724" s="7" t="s">
        <v>5132</v>
      </c>
      <c r="F724" s="8" t="s">
        <v>2740</v>
      </c>
      <c r="G724" s="8" t="s">
        <v>2741</v>
      </c>
      <c r="H724" s="45" t="s">
        <v>2753</v>
      </c>
      <c r="I724" s="8"/>
      <c r="J724" s="7"/>
      <c r="K724" s="40"/>
      <c r="L724" s="40"/>
      <c r="M724" s="40"/>
      <c r="N724" s="40"/>
      <c r="O724" s="40"/>
      <c r="P724" s="40"/>
      <c r="Q724" s="40"/>
      <c r="R724" s="40"/>
    </row>
    <row r="725">
      <c r="A725" s="7" t="s">
        <v>2586</v>
      </c>
      <c r="B725" s="7"/>
      <c r="C725" s="7" t="s">
        <v>5133</v>
      </c>
      <c r="D725" s="8" t="s">
        <v>2588</v>
      </c>
      <c r="E725" s="7" t="s">
        <v>5134</v>
      </c>
      <c r="F725" s="8" t="s">
        <v>2740</v>
      </c>
      <c r="G725" s="8" t="s">
        <v>2741</v>
      </c>
      <c r="H725" s="31" t="s">
        <v>2824</v>
      </c>
      <c r="I725" s="8"/>
      <c r="J725" s="35"/>
      <c r="K725" s="33"/>
      <c r="L725" s="33"/>
      <c r="M725" s="33"/>
      <c r="N725" s="33"/>
      <c r="O725" s="33"/>
      <c r="P725" s="33"/>
      <c r="Q725" s="33"/>
      <c r="R725" s="33"/>
    </row>
    <row r="726">
      <c r="A726" s="8" t="s">
        <v>2586</v>
      </c>
      <c r="B726" s="53"/>
      <c r="C726" s="53" t="s">
        <v>5135</v>
      </c>
      <c r="D726" s="4" t="s">
        <v>5136</v>
      </c>
      <c r="E726" s="3" t="s">
        <v>5137</v>
      </c>
      <c r="F726" s="8" t="s">
        <v>2740</v>
      </c>
      <c r="G726" s="6" t="s">
        <v>2741</v>
      </c>
      <c r="H726" s="31" t="s">
        <v>2742</v>
      </c>
      <c r="I726" s="3"/>
      <c r="J726" s="35"/>
      <c r="K726" s="33"/>
      <c r="L726" s="33"/>
      <c r="M726" s="33"/>
      <c r="N726" s="33"/>
      <c r="O726" s="33"/>
      <c r="P726" s="33"/>
      <c r="Q726" s="33"/>
      <c r="R726" s="33"/>
    </row>
    <row r="727">
      <c r="A727" s="8" t="s">
        <v>2586</v>
      </c>
      <c r="B727" s="8"/>
      <c r="C727" s="8" t="s">
        <v>5138</v>
      </c>
      <c r="D727" s="8" t="s">
        <v>5139</v>
      </c>
      <c r="E727" s="12" t="s">
        <v>5140</v>
      </c>
      <c r="F727" s="8" t="s">
        <v>2740</v>
      </c>
      <c r="G727" s="8" t="s">
        <v>2741</v>
      </c>
      <c r="H727" s="8" t="s">
        <v>2765</v>
      </c>
      <c r="I727" s="8"/>
      <c r="J727" s="35"/>
      <c r="K727" s="33"/>
      <c r="L727" s="33"/>
      <c r="M727" s="33"/>
      <c r="N727" s="33"/>
      <c r="O727" s="33"/>
      <c r="P727" s="33"/>
      <c r="Q727" s="33"/>
      <c r="R727" s="33"/>
    </row>
    <row r="728">
      <c r="A728" s="8" t="s">
        <v>2586</v>
      </c>
      <c r="B728" s="8"/>
      <c r="C728" s="8" t="s">
        <v>5141</v>
      </c>
      <c r="D728" s="8" t="s">
        <v>5139</v>
      </c>
      <c r="E728" s="12" t="s">
        <v>5142</v>
      </c>
      <c r="F728" s="8" t="s">
        <v>2740</v>
      </c>
      <c r="G728" s="8" t="s">
        <v>2741</v>
      </c>
      <c r="H728" s="41" t="s">
        <v>2760</v>
      </c>
      <c r="I728" s="8"/>
      <c r="J728" s="35"/>
      <c r="K728" s="33"/>
      <c r="L728" s="33"/>
      <c r="M728" s="33"/>
      <c r="N728" s="33"/>
      <c r="O728" s="33"/>
      <c r="P728" s="33"/>
      <c r="Q728" s="33"/>
      <c r="R728" s="33"/>
    </row>
    <row r="729">
      <c r="A729" s="8" t="s">
        <v>2586</v>
      </c>
      <c r="B729" s="3"/>
      <c r="C729" s="3" t="s">
        <v>5143</v>
      </c>
      <c r="D729" s="3" t="s">
        <v>5144</v>
      </c>
      <c r="E729" s="3" t="s">
        <v>5145</v>
      </c>
      <c r="F729" s="8" t="s">
        <v>2740</v>
      </c>
      <c r="G729" s="8" t="s">
        <v>2741</v>
      </c>
      <c r="H729" s="43" t="s">
        <v>2742</v>
      </c>
      <c r="I729" s="3"/>
      <c r="J729" s="35"/>
      <c r="K729" s="33"/>
      <c r="L729" s="33"/>
      <c r="M729" s="33"/>
      <c r="N729" s="33"/>
      <c r="O729" s="33"/>
      <c r="P729" s="33"/>
      <c r="Q729" s="33"/>
      <c r="R729" s="33"/>
    </row>
    <row r="730">
      <c r="A730" s="8" t="s">
        <v>2586</v>
      </c>
      <c r="B730" s="3"/>
      <c r="C730" s="3" t="s">
        <v>5146</v>
      </c>
      <c r="D730" s="3" t="s">
        <v>5147</v>
      </c>
      <c r="E730" s="3" t="s">
        <v>5148</v>
      </c>
      <c r="F730" s="8" t="s">
        <v>2740</v>
      </c>
      <c r="G730" s="8" t="s">
        <v>2741</v>
      </c>
      <c r="H730" s="41" t="s">
        <v>2686</v>
      </c>
      <c r="I730" s="3"/>
      <c r="J730" s="35"/>
      <c r="K730" s="33"/>
      <c r="L730" s="33"/>
      <c r="M730" s="33"/>
      <c r="N730" s="33"/>
      <c r="O730" s="33"/>
      <c r="P730" s="33"/>
      <c r="Q730" s="33"/>
      <c r="R730" s="33"/>
    </row>
    <row r="731">
      <c r="A731" s="8" t="s">
        <v>2586</v>
      </c>
      <c r="B731" s="8"/>
      <c r="C731" s="8" t="s">
        <v>5149</v>
      </c>
      <c r="D731" s="8" t="s">
        <v>1441</v>
      </c>
      <c r="E731" s="12" t="s">
        <v>5150</v>
      </c>
      <c r="F731" s="8" t="s">
        <v>2740</v>
      </c>
      <c r="G731" s="8" t="s">
        <v>2741</v>
      </c>
      <c r="H731" s="31" t="s">
        <v>2742</v>
      </c>
      <c r="I731" s="8"/>
      <c r="J731" s="10"/>
      <c r="K731" s="44"/>
      <c r="L731" s="44"/>
      <c r="M731" s="44"/>
      <c r="N731" s="44"/>
      <c r="O731" s="44"/>
      <c r="P731" s="44"/>
      <c r="Q731" s="44"/>
      <c r="R731" s="44"/>
    </row>
    <row r="732">
      <c r="A732" s="8" t="s">
        <v>2586</v>
      </c>
      <c r="B732" s="6"/>
      <c r="C732" s="6" t="s">
        <v>5151</v>
      </c>
      <c r="D732" s="7" t="s">
        <v>5152</v>
      </c>
      <c r="E732" s="19" t="s">
        <v>5153</v>
      </c>
      <c r="F732" s="8" t="s">
        <v>2740</v>
      </c>
      <c r="G732" s="8" t="s">
        <v>2741</v>
      </c>
      <c r="H732" s="41" t="s">
        <v>2760</v>
      </c>
      <c r="I732" s="7"/>
      <c r="J732" s="7"/>
      <c r="K732" s="40"/>
      <c r="L732" s="40"/>
      <c r="M732" s="40"/>
      <c r="N732" s="40"/>
      <c r="O732" s="40"/>
      <c r="P732" s="40"/>
      <c r="Q732" s="40"/>
      <c r="R732" s="40"/>
    </row>
    <row r="733">
      <c r="A733" s="8" t="s">
        <v>2586</v>
      </c>
      <c r="B733" s="18"/>
      <c r="C733" s="18" t="s">
        <v>5154</v>
      </c>
      <c r="D733" s="4" t="s">
        <v>5103</v>
      </c>
      <c r="E733" s="3" t="s">
        <v>5155</v>
      </c>
      <c r="F733" s="42" t="s">
        <v>2740</v>
      </c>
      <c r="G733" s="8" t="s">
        <v>2741</v>
      </c>
      <c r="H733" s="43" t="s">
        <v>2760</v>
      </c>
      <c r="I733" s="3"/>
      <c r="J733" s="35"/>
      <c r="K733" s="33"/>
      <c r="L733" s="33"/>
      <c r="M733" s="33"/>
      <c r="N733" s="33"/>
      <c r="O733" s="33"/>
      <c r="P733" s="33"/>
      <c r="Q733" s="33"/>
      <c r="R733" s="33"/>
    </row>
    <row r="734">
      <c r="A734" s="8" t="s">
        <v>2586</v>
      </c>
      <c r="B734" s="8"/>
      <c r="C734" s="8" t="s">
        <v>5156</v>
      </c>
      <c r="D734" s="8" t="s">
        <v>5157</v>
      </c>
      <c r="E734" s="12" t="s">
        <v>5158</v>
      </c>
      <c r="F734" s="8" t="s">
        <v>2740</v>
      </c>
      <c r="G734" s="8" t="s">
        <v>2741</v>
      </c>
      <c r="H734" s="31" t="s">
        <v>2802</v>
      </c>
      <c r="I734" s="8"/>
      <c r="J734" s="7"/>
      <c r="K734" s="40"/>
      <c r="L734" s="40"/>
      <c r="M734" s="40"/>
      <c r="N734" s="40"/>
      <c r="O734" s="40"/>
      <c r="P734" s="40"/>
      <c r="Q734" s="40"/>
      <c r="R734" s="40"/>
    </row>
    <row r="735">
      <c r="A735" s="8" t="s">
        <v>2586</v>
      </c>
      <c r="B735" s="3"/>
      <c r="C735" s="3" t="s">
        <v>5159</v>
      </c>
      <c r="D735" s="4" t="s">
        <v>5160</v>
      </c>
      <c r="E735" s="3" t="s">
        <v>5161</v>
      </c>
      <c r="F735" s="42" t="s">
        <v>2740</v>
      </c>
      <c r="G735" s="8" t="s">
        <v>2741</v>
      </c>
      <c r="H735" s="31" t="s">
        <v>2840</v>
      </c>
      <c r="I735" s="3"/>
      <c r="J735" s="37"/>
      <c r="K735" s="38"/>
      <c r="L735" s="38"/>
      <c r="M735" s="38"/>
      <c r="N735" s="38"/>
      <c r="O735" s="38"/>
      <c r="P735" s="38"/>
      <c r="Q735" s="38"/>
      <c r="R735" s="38"/>
    </row>
    <row r="736">
      <c r="A736" s="7" t="s">
        <v>2586</v>
      </c>
      <c r="B736" s="7"/>
      <c r="C736" s="7" t="s">
        <v>5162</v>
      </c>
      <c r="D736" s="8" t="s">
        <v>471</v>
      </c>
      <c r="E736" s="7" t="s">
        <v>5163</v>
      </c>
      <c r="F736" s="8" t="s">
        <v>2740</v>
      </c>
      <c r="G736" s="8" t="s">
        <v>2741</v>
      </c>
      <c r="H736" s="31" t="s">
        <v>2840</v>
      </c>
      <c r="I736" s="8"/>
      <c r="J736" s="37"/>
      <c r="K736" s="38"/>
      <c r="L736" s="38"/>
      <c r="M736" s="38"/>
      <c r="N736" s="38"/>
      <c r="O736" s="38"/>
      <c r="P736" s="38"/>
      <c r="Q736" s="38"/>
      <c r="R736" s="38"/>
    </row>
    <row r="737">
      <c r="A737" s="8" t="s">
        <v>2586</v>
      </c>
      <c r="B737" s="6"/>
      <c r="C737" s="6" t="s">
        <v>5164</v>
      </c>
      <c r="D737" s="6" t="s">
        <v>5165</v>
      </c>
      <c r="E737" s="7" t="s">
        <v>5166</v>
      </c>
      <c r="F737" s="8" t="s">
        <v>2740</v>
      </c>
      <c r="G737" s="8" t="s">
        <v>2741</v>
      </c>
      <c r="H737" s="41" t="s">
        <v>2760</v>
      </c>
      <c r="I737" s="8"/>
      <c r="J737" s="37"/>
      <c r="K737" s="38"/>
      <c r="L737" s="38"/>
      <c r="M737" s="38"/>
      <c r="N737" s="38"/>
      <c r="O737" s="38"/>
      <c r="P737" s="38"/>
      <c r="Q737" s="38"/>
      <c r="R737" s="38"/>
    </row>
    <row r="738">
      <c r="A738" s="8" t="s">
        <v>2586</v>
      </c>
      <c r="B738" s="8"/>
      <c r="C738" s="8" t="s">
        <v>5167</v>
      </c>
      <c r="D738" s="8" t="s">
        <v>5168</v>
      </c>
      <c r="E738" s="12" t="s">
        <v>5169</v>
      </c>
      <c r="F738" s="8" t="s">
        <v>2740</v>
      </c>
      <c r="G738" s="8" t="s">
        <v>2741</v>
      </c>
      <c r="H738" s="41" t="s">
        <v>5170</v>
      </c>
      <c r="I738" s="8"/>
      <c r="J738" s="35"/>
      <c r="K738" s="33"/>
      <c r="L738" s="33"/>
      <c r="M738" s="33"/>
      <c r="N738" s="33"/>
      <c r="O738" s="33"/>
      <c r="P738" s="33"/>
      <c r="Q738" s="33"/>
      <c r="R738" s="33"/>
    </row>
    <row r="739">
      <c r="A739" s="8" t="s">
        <v>2586</v>
      </c>
      <c r="B739" s="8"/>
      <c r="C739" s="8" t="s">
        <v>5171</v>
      </c>
      <c r="D739" s="8" t="s">
        <v>2744</v>
      </c>
      <c r="E739" s="12" t="s">
        <v>5172</v>
      </c>
      <c r="F739" s="8" t="s">
        <v>2740</v>
      </c>
      <c r="G739" s="8" t="s">
        <v>2741</v>
      </c>
      <c r="H739" s="41" t="s">
        <v>2760</v>
      </c>
      <c r="I739" s="8"/>
      <c r="J739" s="35"/>
      <c r="K739" s="33"/>
      <c r="L739" s="33"/>
      <c r="M739" s="33"/>
      <c r="N739" s="33"/>
      <c r="O739" s="33"/>
      <c r="P739" s="33"/>
      <c r="Q739" s="33"/>
      <c r="R739" s="33"/>
    </row>
    <row r="740">
      <c r="A740" s="7" t="s">
        <v>2586</v>
      </c>
      <c r="B740" s="7"/>
      <c r="C740" s="7" t="s">
        <v>5173</v>
      </c>
      <c r="D740" s="8" t="s">
        <v>5174</v>
      </c>
      <c r="E740" s="7" t="s">
        <v>5175</v>
      </c>
      <c r="F740" s="8" t="s">
        <v>2740</v>
      </c>
      <c r="G740" s="8" t="s">
        <v>2741</v>
      </c>
      <c r="H740" s="42" t="s">
        <v>2686</v>
      </c>
      <c r="I740" s="8"/>
      <c r="J740" s="7"/>
      <c r="K740" s="40"/>
      <c r="L740" s="40"/>
      <c r="M740" s="40"/>
      <c r="N740" s="40"/>
      <c r="O740" s="40"/>
      <c r="P740" s="40"/>
      <c r="Q740" s="40"/>
      <c r="R740" s="40"/>
    </row>
    <row r="741">
      <c r="A741" s="7" t="s">
        <v>2586</v>
      </c>
      <c r="B741" s="7"/>
      <c r="C741" s="7" t="s">
        <v>5176</v>
      </c>
      <c r="D741" s="8" t="s">
        <v>5177</v>
      </c>
      <c r="E741" s="7" t="s">
        <v>5178</v>
      </c>
      <c r="F741" s="8" t="s">
        <v>2740</v>
      </c>
      <c r="G741" s="8" t="s">
        <v>2741</v>
      </c>
      <c r="H741" s="41" t="s">
        <v>2686</v>
      </c>
      <c r="I741" s="8"/>
      <c r="J741" s="35"/>
      <c r="K741" s="33"/>
      <c r="L741" s="33"/>
      <c r="M741" s="33"/>
      <c r="N741" s="33"/>
      <c r="O741" s="33"/>
      <c r="P741" s="33"/>
      <c r="Q741" s="33"/>
      <c r="R741" s="33"/>
    </row>
    <row r="742">
      <c r="A742" s="8" t="s">
        <v>2586</v>
      </c>
      <c r="B742" s="6"/>
      <c r="C742" s="6" t="s">
        <v>5179</v>
      </c>
      <c r="D742" s="6" t="s">
        <v>2785</v>
      </c>
      <c r="E742" s="56" t="s">
        <v>5180</v>
      </c>
      <c r="F742" s="42" t="s">
        <v>2740</v>
      </c>
      <c r="G742" s="6" t="s">
        <v>2741</v>
      </c>
      <c r="H742" s="41" t="s">
        <v>2760</v>
      </c>
      <c r="I742" s="7"/>
      <c r="J742" s="37"/>
      <c r="K742" s="38"/>
      <c r="L742" s="38"/>
      <c r="M742" s="38"/>
      <c r="N742" s="38"/>
      <c r="O742" s="38"/>
      <c r="P742" s="38"/>
      <c r="Q742" s="38"/>
      <c r="R742" s="38"/>
    </row>
    <row r="743">
      <c r="A743" s="8" t="s">
        <v>2586</v>
      </c>
      <c r="B743" s="6"/>
      <c r="C743" s="6" t="s">
        <v>5181</v>
      </c>
      <c r="D743" s="8" t="s">
        <v>5182</v>
      </c>
      <c r="E743" s="7" t="s">
        <v>5183</v>
      </c>
      <c r="F743" s="8" t="s">
        <v>2740</v>
      </c>
      <c r="G743" s="8" t="s">
        <v>2741</v>
      </c>
      <c r="H743" s="31" t="s">
        <v>2742</v>
      </c>
      <c r="I743" s="8"/>
      <c r="J743" s="37"/>
      <c r="K743" s="38"/>
      <c r="L743" s="38"/>
      <c r="M743" s="38"/>
      <c r="N743" s="38"/>
      <c r="O743" s="38"/>
      <c r="P743" s="38"/>
      <c r="Q743" s="38"/>
      <c r="R743" s="38"/>
    </row>
    <row r="744">
      <c r="A744" s="8" t="s">
        <v>2586</v>
      </c>
      <c r="B744" s="6"/>
      <c r="C744" s="6" t="s">
        <v>5184</v>
      </c>
      <c r="D744" s="6" t="s">
        <v>5185</v>
      </c>
      <c r="E744" s="7" t="s">
        <v>5186</v>
      </c>
      <c r="F744" s="8" t="s">
        <v>2740</v>
      </c>
      <c r="G744" s="8" t="s">
        <v>2741</v>
      </c>
      <c r="H744" s="43" t="s">
        <v>2742</v>
      </c>
      <c r="I744" s="8"/>
      <c r="J744" s="35"/>
      <c r="K744" s="33"/>
      <c r="L744" s="33"/>
      <c r="M744" s="33"/>
      <c r="N744" s="33"/>
      <c r="O744" s="33"/>
      <c r="P744" s="33"/>
      <c r="Q744" s="33"/>
      <c r="R744" s="33"/>
    </row>
    <row r="745">
      <c r="A745" s="8" t="s">
        <v>2586</v>
      </c>
      <c r="B745" s="18"/>
      <c r="C745" s="18" t="s">
        <v>5187</v>
      </c>
      <c r="D745" s="3" t="s">
        <v>5188</v>
      </c>
      <c r="E745" s="3" t="s">
        <v>5189</v>
      </c>
      <c r="F745" s="8" t="s">
        <v>2740</v>
      </c>
      <c r="G745" s="8" t="s">
        <v>2741</v>
      </c>
      <c r="H745" s="31" t="s">
        <v>2742</v>
      </c>
      <c r="I745" s="3"/>
      <c r="J745" s="35"/>
      <c r="K745" s="33"/>
      <c r="L745" s="33"/>
      <c r="M745" s="33"/>
      <c r="N745" s="33"/>
      <c r="O745" s="33"/>
      <c r="P745" s="33"/>
      <c r="Q745" s="33"/>
      <c r="R745" s="33"/>
    </row>
    <row r="746">
      <c r="A746" s="7" t="s">
        <v>2586</v>
      </c>
      <c r="B746" s="7"/>
      <c r="C746" s="7" t="s">
        <v>5190</v>
      </c>
      <c r="D746" s="8" t="s">
        <v>5191</v>
      </c>
      <c r="E746" s="7" t="s">
        <v>5192</v>
      </c>
      <c r="F746" s="8" t="s">
        <v>2740</v>
      </c>
      <c r="G746" s="8" t="s">
        <v>2741</v>
      </c>
      <c r="H746" s="41" t="s">
        <v>2760</v>
      </c>
      <c r="I746" s="8"/>
      <c r="J746" s="37"/>
      <c r="K746" s="38"/>
      <c r="L746" s="38"/>
      <c r="M746" s="38"/>
      <c r="N746" s="38"/>
      <c r="O746" s="38"/>
      <c r="P746" s="38"/>
      <c r="Q746" s="38"/>
      <c r="R746" s="38"/>
    </row>
    <row r="747">
      <c r="A747" s="8" t="s">
        <v>2586</v>
      </c>
      <c r="B747" s="3"/>
      <c r="C747" s="3" t="s">
        <v>5193</v>
      </c>
      <c r="D747" s="15" t="s">
        <v>5194</v>
      </c>
      <c r="E747" s="3" t="s">
        <v>5195</v>
      </c>
      <c r="F747" s="8" t="s">
        <v>2740</v>
      </c>
      <c r="G747" s="8" t="s">
        <v>2741</v>
      </c>
      <c r="H747" s="42" t="s">
        <v>3305</v>
      </c>
      <c r="I747" s="3"/>
      <c r="J747" s="37"/>
      <c r="K747" s="38"/>
      <c r="L747" s="38"/>
      <c r="M747" s="38"/>
      <c r="N747" s="38"/>
      <c r="O747" s="38"/>
      <c r="P747" s="38"/>
      <c r="Q747" s="38"/>
      <c r="R747" s="38"/>
    </row>
    <row r="748">
      <c r="A748" s="8" t="s">
        <v>2586</v>
      </c>
      <c r="B748" s="6"/>
      <c r="C748" s="6" t="s">
        <v>5196</v>
      </c>
      <c r="D748" s="6" t="s">
        <v>5197</v>
      </c>
      <c r="E748" s="7" t="s">
        <v>5198</v>
      </c>
      <c r="F748" s="8" t="s">
        <v>2740</v>
      </c>
      <c r="G748" s="8" t="s">
        <v>2741</v>
      </c>
      <c r="H748" s="42" t="s">
        <v>2952</v>
      </c>
      <c r="I748" s="8"/>
      <c r="J748" s="35"/>
      <c r="K748" s="33"/>
      <c r="L748" s="33"/>
      <c r="M748" s="33"/>
      <c r="N748" s="33"/>
      <c r="O748" s="33"/>
      <c r="P748" s="33"/>
      <c r="Q748" s="33"/>
      <c r="R748" s="33"/>
    </row>
    <row r="749">
      <c r="A749" s="7" t="s">
        <v>2586</v>
      </c>
      <c r="B749" s="7"/>
      <c r="C749" s="7" t="s">
        <v>5199</v>
      </c>
      <c r="D749" s="8" t="s">
        <v>5200</v>
      </c>
      <c r="E749" s="7" t="s">
        <v>5201</v>
      </c>
      <c r="F749" s="8" t="s">
        <v>2740</v>
      </c>
      <c r="G749" s="6" t="s">
        <v>2741</v>
      </c>
      <c r="H749" s="8" t="s">
        <v>2765</v>
      </c>
      <c r="I749" s="8"/>
      <c r="J749" s="35"/>
      <c r="K749" s="33"/>
      <c r="L749" s="33"/>
      <c r="M749" s="33"/>
      <c r="N749" s="33"/>
      <c r="O749" s="33"/>
      <c r="P749" s="33"/>
      <c r="Q749" s="33"/>
      <c r="R749" s="33"/>
    </row>
    <row r="750">
      <c r="A750" s="8" t="s">
        <v>2586</v>
      </c>
      <c r="B750" s="12"/>
      <c r="C750" s="12" t="s">
        <v>5199</v>
      </c>
      <c r="D750" s="12" t="s">
        <v>5202</v>
      </c>
      <c r="E750" s="12" t="s">
        <v>5203</v>
      </c>
      <c r="F750" s="42" t="s">
        <v>2740</v>
      </c>
      <c r="G750" s="8" t="s">
        <v>2741</v>
      </c>
      <c r="H750" s="45" t="s">
        <v>2765</v>
      </c>
      <c r="I750" s="2"/>
      <c r="J750" s="35"/>
      <c r="K750" s="33"/>
      <c r="L750" s="33"/>
      <c r="M750" s="33"/>
      <c r="N750" s="33"/>
      <c r="O750" s="33"/>
      <c r="P750" s="33"/>
      <c r="Q750" s="33"/>
      <c r="R750" s="33"/>
    </row>
    <row r="751">
      <c r="A751" s="8" t="s">
        <v>2586</v>
      </c>
      <c r="B751" s="8"/>
      <c r="C751" s="8" t="s">
        <v>543</v>
      </c>
      <c r="D751" s="8" t="s">
        <v>544</v>
      </c>
      <c r="E751" s="12" t="s">
        <v>5204</v>
      </c>
      <c r="F751" s="8" t="s">
        <v>2740</v>
      </c>
      <c r="G751" s="8" t="s">
        <v>2741</v>
      </c>
      <c r="H751" s="41" t="s">
        <v>2603</v>
      </c>
      <c r="I751" s="8"/>
      <c r="J751" s="37"/>
      <c r="K751" s="38"/>
      <c r="L751" s="38"/>
      <c r="M751" s="38"/>
      <c r="N751" s="38"/>
      <c r="O751" s="38"/>
      <c r="P751" s="38"/>
      <c r="Q751" s="38"/>
      <c r="R751" s="38"/>
    </row>
    <row r="752">
      <c r="A752" s="8" t="s">
        <v>2586</v>
      </c>
      <c r="B752" s="8"/>
      <c r="C752" s="8" t="s">
        <v>5205</v>
      </c>
      <c r="D752" s="8" t="s">
        <v>4583</v>
      </c>
      <c r="E752" s="12" t="s">
        <v>5206</v>
      </c>
      <c r="F752" s="8" t="s">
        <v>2740</v>
      </c>
      <c r="G752" s="8" t="s">
        <v>2741</v>
      </c>
      <c r="H752" s="41" t="s">
        <v>2686</v>
      </c>
      <c r="I752" s="8"/>
      <c r="J752" s="35"/>
      <c r="K752" s="33"/>
      <c r="L752" s="33"/>
      <c r="M752" s="33"/>
      <c r="N752" s="33"/>
      <c r="O752" s="33"/>
      <c r="P752" s="33"/>
      <c r="Q752" s="33"/>
      <c r="R752" s="33"/>
    </row>
    <row r="753">
      <c r="A753" s="8" t="s">
        <v>2586</v>
      </c>
      <c r="B753" s="8"/>
      <c r="C753" s="8" t="s">
        <v>5205</v>
      </c>
      <c r="D753" s="8" t="s">
        <v>4583</v>
      </c>
      <c r="E753" s="12" t="s">
        <v>5207</v>
      </c>
      <c r="F753" s="8" t="s">
        <v>2740</v>
      </c>
      <c r="G753" s="8" t="s">
        <v>2741</v>
      </c>
      <c r="H753" s="42" t="s">
        <v>2686</v>
      </c>
      <c r="I753" s="8"/>
      <c r="J753" s="35"/>
      <c r="K753" s="33"/>
      <c r="L753" s="33"/>
      <c r="M753" s="33"/>
      <c r="N753" s="33"/>
      <c r="O753" s="33"/>
      <c r="P753" s="33"/>
      <c r="Q753" s="33"/>
      <c r="R753" s="33"/>
    </row>
    <row r="754">
      <c r="A754" s="8" t="s">
        <v>2586</v>
      </c>
      <c r="B754" s="3"/>
      <c r="C754" s="3" t="s">
        <v>5208</v>
      </c>
      <c r="D754" s="5" t="s">
        <v>5208</v>
      </c>
      <c r="E754" s="5" t="s">
        <v>5209</v>
      </c>
      <c r="F754" s="42" t="s">
        <v>2740</v>
      </c>
      <c r="G754" s="8" t="s">
        <v>2741</v>
      </c>
      <c r="H754" s="48" t="s">
        <v>2937</v>
      </c>
      <c r="I754" s="18"/>
      <c r="J754" s="35"/>
      <c r="K754" s="33"/>
      <c r="L754" s="33"/>
      <c r="M754" s="33"/>
      <c r="N754" s="33"/>
      <c r="O754" s="33"/>
      <c r="P754" s="33"/>
      <c r="Q754" s="33"/>
      <c r="R754" s="33"/>
    </row>
    <row r="755">
      <c r="A755" s="7" t="s">
        <v>2586</v>
      </c>
      <c r="B755" s="7"/>
      <c r="C755" s="7" t="s">
        <v>5210</v>
      </c>
      <c r="D755" s="8" t="s">
        <v>5211</v>
      </c>
      <c r="E755" s="7" t="s">
        <v>5212</v>
      </c>
      <c r="F755" s="8" t="s">
        <v>2740</v>
      </c>
      <c r="G755" s="6" t="s">
        <v>2741</v>
      </c>
      <c r="H755" s="31" t="s">
        <v>2742</v>
      </c>
      <c r="I755" s="8"/>
      <c r="J755" s="37"/>
      <c r="K755" s="38"/>
      <c r="L755" s="38"/>
      <c r="M755" s="38"/>
      <c r="N755" s="38"/>
      <c r="O755" s="38"/>
      <c r="P755" s="38"/>
      <c r="Q755" s="38"/>
      <c r="R755" s="38"/>
    </row>
    <row r="756">
      <c r="A756" s="7" t="s">
        <v>2586</v>
      </c>
      <c r="B756" s="7"/>
      <c r="C756" s="7" t="s">
        <v>5213</v>
      </c>
      <c r="D756" s="8" t="s">
        <v>5214</v>
      </c>
      <c r="E756" s="7" t="s">
        <v>5215</v>
      </c>
      <c r="F756" s="8" t="s">
        <v>2740</v>
      </c>
      <c r="G756" s="8" t="s">
        <v>2741</v>
      </c>
      <c r="H756" s="43" t="s">
        <v>2742</v>
      </c>
      <c r="I756" s="8"/>
      <c r="J756" s="37"/>
      <c r="K756" s="38"/>
      <c r="L756" s="38"/>
      <c r="M756" s="38"/>
      <c r="N756" s="38"/>
      <c r="O756" s="38"/>
      <c r="P756" s="38"/>
      <c r="Q756" s="38"/>
      <c r="R756" s="38"/>
    </row>
    <row r="757">
      <c r="A757" s="8" t="s">
        <v>2586</v>
      </c>
      <c r="B757" s="3"/>
      <c r="C757" s="3" t="s">
        <v>5216</v>
      </c>
      <c r="D757" s="4" t="s">
        <v>583</v>
      </c>
      <c r="E757" s="3" t="s">
        <v>5217</v>
      </c>
      <c r="F757" s="42" t="s">
        <v>2740</v>
      </c>
      <c r="G757" s="8" t="s">
        <v>2741</v>
      </c>
      <c r="H757" s="41" t="s">
        <v>2802</v>
      </c>
      <c r="I757" s="3"/>
      <c r="J757" s="7"/>
      <c r="K757" s="40"/>
      <c r="L757" s="40"/>
      <c r="M757" s="40"/>
      <c r="N757" s="40"/>
      <c r="O757" s="40"/>
      <c r="P757" s="40"/>
      <c r="Q757" s="40"/>
      <c r="R757" s="40"/>
    </row>
    <row r="758">
      <c r="A758" s="8" t="s">
        <v>2586</v>
      </c>
      <c r="B758" s="18"/>
      <c r="C758" s="18" t="s">
        <v>5218</v>
      </c>
      <c r="D758" s="4" t="s">
        <v>583</v>
      </c>
      <c r="E758" s="3" t="s">
        <v>5219</v>
      </c>
      <c r="F758" s="42" t="s">
        <v>2740</v>
      </c>
      <c r="G758" s="8" t="s">
        <v>2741</v>
      </c>
      <c r="H758" s="41" t="s">
        <v>2686</v>
      </c>
      <c r="I758" s="3"/>
      <c r="J758" s="35"/>
      <c r="K758" s="33"/>
      <c r="L758" s="33"/>
      <c r="M758" s="33"/>
      <c r="N758" s="33"/>
      <c r="O758" s="33"/>
      <c r="P758" s="33"/>
      <c r="Q758" s="33"/>
      <c r="R758" s="33"/>
    </row>
    <row r="759">
      <c r="A759" s="7" t="s">
        <v>2586</v>
      </c>
      <c r="B759" s="7"/>
      <c r="C759" s="7" t="s">
        <v>5220</v>
      </c>
      <c r="D759" s="8" t="s">
        <v>574</v>
      </c>
      <c r="E759" s="7" t="s">
        <v>5221</v>
      </c>
      <c r="F759" s="8" t="s">
        <v>2740</v>
      </c>
      <c r="G759" s="8" t="s">
        <v>2741</v>
      </c>
      <c r="H759" s="41" t="s">
        <v>2760</v>
      </c>
      <c r="I759" s="8"/>
      <c r="J759" s="7"/>
      <c r="K759" s="40"/>
      <c r="L759" s="40"/>
      <c r="M759" s="40"/>
      <c r="N759" s="40"/>
      <c r="O759" s="40"/>
      <c r="P759" s="40"/>
      <c r="Q759" s="40"/>
      <c r="R759" s="40"/>
    </row>
    <row r="760">
      <c r="A760" s="7" t="s">
        <v>2586</v>
      </c>
      <c r="B760" s="7"/>
      <c r="C760" s="7" t="s">
        <v>5222</v>
      </c>
      <c r="D760" s="8" t="s">
        <v>574</v>
      </c>
      <c r="E760" s="7" t="s">
        <v>5223</v>
      </c>
      <c r="F760" s="8" t="s">
        <v>2740</v>
      </c>
      <c r="G760" s="8" t="s">
        <v>2741</v>
      </c>
      <c r="H760" s="41" t="s">
        <v>2760</v>
      </c>
      <c r="I760" s="8"/>
      <c r="J760" s="35"/>
      <c r="K760" s="33"/>
      <c r="L760" s="33"/>
      <c r="M760" s="33"/>
      <c r="N760" s="33"/>
      <c r="O760" s="33"/>
      <c r="P760" s="33"/>
      <c r="Q760" s="33"/>
      <c r="R760" s="33"/>
    </row>
    <row r="761">
      <c r="A761" s="8" t="s">
        <v>2586</v>
      </c>
      <c r="B761" s="18"/>
      <c r="C761" s="18" t="s">
        <v>5224</v>
      </c>
      <c r="D761" s="4" t="s">
        <v>583</v>
      </c>
      <c r="E761" s="3" t="s">
        <v>5225</v>
      </c>
      <c r="F761" s="42" t="s">
        <v>2740</v>
      </c>
      <c r="G761" s="8" t="s">
        <v>2741</v>
      </c>
      <c r="H761" s="41" t="s">
        <v>2760</v>
      </c>
      <c r="I761" s="3"/>
      <c r="J761" s="35"/>
      <c r="K761" s="33"/>
      <c r="L761" s="33"/>
      <c r="M761" s="33"/>
      <c r="N761" s="33"/>
      <c r="O761" s="33"/>
      <c r="P761" s="33"/>
      <c r="Q761" s="33"/>
      <c r="R761" s="33"/>
    </row>
    <row r="762">
      <c r="A762" s="8" t="s">
        <v>2586</v>
      </c>
      <c r="B762" s="18"/>
      <c r="C762" s="18" t="s">
        <v>611</v>
      </c>
      <c r="D762" s="15" t="s">
        <v>5226</v>
      </c>
      <c r="E762" s="3" t="s">
        <v>5227</v>
      </c>
      <c r="F762" s="42" t="s">
        <v>2740</v>
      </c>
      <c r="G762" s="8" t="s">
        <v>2741</v>
      </c>
      <c r="H762" s="41" t="s">
        <v>2760</v>
      </c>
      <c r="I762" s="3"/>
      <c r="J762" s="7"/>
      <c r="K762" s="40"/>
      <c r="L762" s="40"/>
      <c r="M762" s="40"/>
      <c r="N762" s="40"/>
      <c r="O762" s="40"/>
      <c r="P762" s="40"/>
      <c r="Q762" s="40"/>
      <c r="R762" s="40"/>
    </row>
    <row r="763">
      <c r="A763" s="8" t="s">
        <v>2586</v>
      </c>
      <c r="B763" s="15"/>
      <c r="C763" s="15" t="s">
        <v>5228</v>
      </c>
      <c r="D763" s="4" t="s">
        <v>5229</v>
      </c>
      <c r="E763" s="4" t="s">
        <v>5230</v>
      </c>
      <c r="F763" s="41" t="s">
        <v>2740</v>
      </c>
      <c r="G763" s="6" t="s">
        <v>2741</v>
      </c>
      <c r="H763" s="31" t="s">
        <v>2742</v>
      </c>
      <c r="I763" s="16"/>
      <c r="J763" s="35"/>
      <c r="K763" s="33"/>
      <c r="L763" s="33"/>
      <c r="M763" s="33"/>
      <c r="N763" s="33"/>
      <c r="O763" s="33"/>
      <c r="P763" s="33"/>
      <c r="Q763" s="33"/>
      <c r="R763" s="33"/>
    </row>
    <row r="764">
      <c r="A764" s="7" t="s">
        <v>2586</v>
      </c>
      <c r="B764" s="7"/>
      <c r="C764" s="7" t="s">
        <v>5231</v>
      </c>
      <c r="D764" s="8" t="s">
        <v>5232</v>
      </c>
      <c r="E764" s="7" t="s">
        <v>5233</v>
      </c>
      <c r="F764" s="8" t="s">
        <v>2740</v>
      </c>
      <c r="G764" s="31" t="s">
        <v>2741</v>
      </c>
      <c r="H764" s="41" t="s">
        <v>2760</v>
      </c>
      <c r="I764" s="8"/>
      <c r="J764" s="35"/>
      <c r="K764" s="33"/>
      <c r="L764" s="33"/>
      <c r="M764" s="33"/>
      <c r="N764" s="33"/>
      <c r="O764" s="33"/>
      <c r="P764" s="33"/>
      <c r="Q764" s="33"/>
      <c r="R764" s="33"/>
    </row>
    <row r="765">
      <c r="A765" s="8" t="s">
        <v>2586</v>
      </c>
      <c r="B765" s="8"/>
      <c r="C765" s="8" t="s">
        <v>5234</v>
      </c>
      <c r="D765" s="8" t="s">
        <v>5235</v>
      </c>
      <c r="E765" s="12" t="s">
        <v>5236</v>
      </c>
      <c r="F765" s="8" t="s">
        <v>2740</v>
      </c>
      <c r="G765" s="8" t="s">
        <v>2741</v>
      </c>
      <c r="H765" s="41" t="s">
        <v>2760</v>
      </c>
      <c r="I765" s="8"/>
      <c r="J765" s="35"/>
      <c r="K765" s="33"/>
      <c r="L765" s="33"/>
      <c r="M765" s="33"/>
      <c r="N765" s="33"/>
      <c r="O765" s="33"/>
      <c r="P765" s="33"/>
      <c r="Q765" s="33"/>
      <c r="R765" s="33"/>
    </row>
    <row r="766">
      <c r="A766" s="7" t="s">
        <v>2586</v>
      </c>
      <c r="B766" s="7"/>
      <c r="C766" s="7" t="s">
        <v>5237</v>
      </c>
      <c r="D766" s="8" t="s">
        <v>5238</v>
      </c>
      <c r="E766" s="7" t="s">
        <v>5239</v>
      </c>
      <c r="F766" s="8" t="s">
        <v>2740</v>
      </c>
      <c r="G766" s="31" t="s">
        <v>2741</v>
      </c>
      <c r="H766" s="41" t="s">
        <v>2760</v>
      </c>
      <c r="I766" s="8"/>
      <c r="J766" s="35"/>
      <c r="K766" s="33"/>
      <c r="L766" s="33"/>
      <c r="M766" s="33"/>
      <c r="N766" s="33"/>
      <c r="O766" s="33"/>
      <c r="P766" s="33"/>
      <c r="Q766" s="33"/>
      <c r="R766" s="33"/>
    </row>
    <row r="767">
      <c r="A767" s="7" t="s">
        <v>2586</v>
      </c>
      <c r="B767" s="9"/>
      <c r="C767" s="9" t="s">
        <v>5240</v>
      </c>
      <c r="D767" s="10" t="s">
        <v>5241</v>
      </c>
      <c r="E767" s="10" t="s">
        <v>5242</v>
      </c>
      <c r="F767" s="42" t="s">
        <v>2740</v>
      </c>
      <c r="G767" s="31" t="s">
        <v>2741</v>
      </c>
      <c r="H767" s="31" t="s">
        <v>2742</v>
      </c>
      <c r="I767" s="16"/>
      <c r="J767" s="37"/>
      <c r="K767" s="38"/>
      <c r="L767" s="38"/>
      <c r="M767" s="38"/>
      <c r="N767" s="38"/>
      <c r="O767" s="38"/>
      <c r="P767" s="38"/>
      <c r="Q767" s="38"/>
      <c r="R767" s="38"/>
    </row>
    <row r="768">
      <c r="A768" s="7" t="s">
        <v>2586</v>
      </c>
      <c r="B768" s="7"/>
      <c r="C768" s="7" t="s">
        <v>5243</v>
      </c>
      <c r="D768" s="8" t="s">
        <v>5244</v>
      </c>
      <c r="E768" s="7" t="s">
        <v>5245</v>
      </c>
      <c r="F768" s="8" t="s">
        <v>2740</v>
      </c>
      <c r="G768" s="31" t="s">
        <v>2741</v>
      </c>
      <c r="H768" s="31" t="s">
        <v>3095</v>
      </c>
      <c r="I768" s="8"/>
      <c r="J768" s="7"/>
      <c r="K768" s="40"/>
      <c r="L768" s="40"/>
      <c r="M768" s="40"/>
      <c r="N768" s="40"/>
      <c r="O768" s="40"/>
      <c r="P768" s="40"/>
      <c r="Q768" s="40"/>
      <c r="R768" s="40"/>
    </row>
    <row r="769">
      <c r="A769" s="8" t="s">
        <v>2586</v>
      </c>
      <c r="B769" s="3"/>
      <c r="C769" s="3" t="s">
        <v>5246</v>
      </c>
      <c r="D769" s="4" t="s">
        <v>5247</v>
      </c>
      <c r="E769" s="3" t="s">
        <v>5248</v>
      </c>
      <c r="F769" s="42" t="s">
        <v>2740</v>
      </c>
      <c r="G769" s="31" t="s">
        <v>2741</v>
      </c>
      <c r="H769" s="41" t="s">
        <v>2760</v>
      </c>
      <c r="I769" s="3"/>
      <c r="J769" s="35"/>
      <c r="K769" s="33"/>
      <c r="L769" s="33"/>
      <c r="M769" s="33"/>
      <c r="N769" s="33"/>
      <c r="O769" s="33"/>
      <c r="P769" s="33"/>
      <c r="Q769" s="33"/>
      <c r="R769" s="33"/>
    </row>
    <row r="770">
      <c r="A770" s="7" t="s">
        <v>2586</v>
      </c>
      <c r="B770" s="7"/>
      <c r="C770" s="7" t="s">
        <v>5249</v>
      </c>
      <c r="D770" s="8" t="s">
        <v>5250</v>
      </c>
      <c r="E770" s="7" t="s">
        <v>5251</v>
      </c>
      <c r="F770" s="8" t="s">
        <v>2740</v>
      </c>
      <c r="G770" s="31" t="s">
        <v>2741</v>
      </c>
      <c r="H770" s="45" t="s">
        <v>4080</v>
      </c>
      <c r="I770" s="8"/>
      <c r="J770" s="35"/>
      <c r="K770" s="33"/>
      <c r="L770" s="33"/>
      <c r="M770" s="33"/>
      <c r="N770" s="33"/>
      <c r="O770" s="33"/>
      <c r="P770" s="33"/>
      <c r="Q770" s="33"/>
      <c r="R770" s="33"/>
    </row>
    <row r="771">
      <c r="A771" s="7" t="s">
        <v>2586</v>
      </c>
      <c r="B771" s="7"/>
      <c r="C771" s="7" t="s">
        <v>5249</v>
      </c>
      <c r="D771" s="8" t="s">
        <v>5250</v>
      </c>
      <c r="E771" s="7" t="s">
        <v>5252</v>
      </c>
      <c r="F771" s="8" t="s">
        <v>2740</v>
      </c>
      <c r="G771" s="31" t="s">
        <v>2741</v>
      </c>
      <c r="H771" s="45" t="s">
        <v>4080</v>
      </c>
      <c r="I771" s="8"/>
      <c r="J771" s="7"/>
      <c r="K771" s="40"/>
      <c r="L771" s="40"/>
      <c r="M771" s="40"/>
      <c r="N771" s="40"/>
      <c r="O771" s="40"/>
      <c r="P771" s="40"/>
      <c r="Q771" s="40"/>
      <c r="R771" s="40"/>
    </row>
    <row r="772">
      <c r="A772" s="8" t="s">
        <v>2586</v>
      </c>
      <c r="B772" s="6"/>
      <c r="C772" s="6" t="s">
        <v>5253</v>
      </c>
      <c r="D772" s="6" t="s">
        <v>3098</v>
      </c>
      <c r="E772" s="7" t="s">
        <v>5254</v>
      </c>
      <c r="F772" s="42" t="s">
        <v>2740</v>
      </c>
      <c r="G772" s="8" t="s">
        <v>2741</v>
      </c>
      <c r="H772" s="41" t="s">
        <v>2760</v>
      </c>
      <c r="I772" s="8"/>
      <c r="J772" s="7"/>
      <c r="K772" s="40"/>
      <c r="L772" s="40"/>
      <c r="M772" s="40"/>
      <c r="N772" s="40"/>
      <c r="O772" s="40"/>
      <c r="P772" s="40"/>
      <c r="Q772" s="40"/>
      <c r="R772" s="40"/>
    </row>
    <row r="773">
      <c r="A773" s="8" t="s">
        <v>2586</v>
      </c>
      <c r="B773" s="6"/>
      <c r="C773" s="6" t="s">
        <v>5255</v>
      </c>
      <c r="D773" s="6" t="s">
        <v>2588</v>
      </c>
      <c r="E773" s="19" t="s">
        <v>5256</v>
      </c>
      <c r="F773" s="8" t="s">
        <v>2740</v>
      </c>
      <c r="G773" s="8" t="s">
        <v>2741</v>
      </c>
      <c r="H773" s="43" t="s">
        <v>2760</v>
      </c>
      <c r="I773" s="7"/>
      <c r="J773" s="7"/>
      <c r="K773" s="40"/>
      <c r="L773" s="40"/>
      <c r="M773" s="40"/>
      <c r="N773" s="40"/>
      <c r="O773" s="40"/>
      <c r="P773" s="40"/>
      <c r="Q773" s="40"/>
      <c r="R773" s="40"/>
    </row>
    <row r="774">
      <c r="A774" s="8" t="s">
        <v>2586</v>
      </c>
      <c r="B774" s="8"/>
      <c r="C774" s="8" t="s">
        <v>5257</v>
      </c>
      <c r="D774" s="8" t="s">
        <v>5258</v>
      </c>
      <c r="E774" s="12" t="s">
        <v>5259</v>
      </c>
      <c r="F774" s="8" t="s">
        <v>2740</v>
      </c>
      <c r="G774" s="8" t="s">
        <v>2741</v>
      </c>
      <c r="H774" s="42" t="s">
        <v>3110</v>
      </c>
      <c r="I774" s="8"/>
      <c r="J774" s="35"/>
      <c r="K774" s="33"/>
      <c r="L774" s="33"/>
      <c r="M774" s="33"/>
      <c r="N774" s="33"/>
      <c r="O774" s="33"/>
      <c r="P774" s="33"/>
      <c r="Q774" s="33"/>
      <c r="R774" s="33"/>
    </row>
    <row r="775">
      <c r="A775" s="7" t="s">
        <v>2586</v>
      </c>
      <c r="B775" s="7"/>
      <c r="C775" s="7" t="s">
        <v>5260</v>
      </c>
      <c r="D775" s="8" t="s">
        <v>5261</v>
      </c>
      <c r="E775" s="7" t="s">
        <v>5262</v>
      </c>
      <c r="F775" s="8" t="s">
        <v>2740</v>
      </c>
      <c r="G775" s="6" t="s">
        <v>2741</v>
      </c>
      <c r="H775" s="31" t="s">
        <v>2742</v>
      </c>
      <c r="I775" s="8"/>
      <c r="J775" s="7"/>
      <c r="K775" s="40"/>
      <c r="L775" s="40"/>
      <c r="M775" s="40"/>
      <c r="N775" s="40"/>
      <c r="O775" s="40"/>
      <c r="P775" s="40"/>
      <c r="Q775" s="40"/>
      <c r="R775" s="40"/>
    </row>
    <row r="776">
      <c r="A776" s="7" t="s">
        <v>2586</v>
      </c>
      <c r="B776" s="7"/>
      <c r="C776" s="7" t="s">
        <v>5263</v>
      </c>
      <c r="D776" s="8" t="s">
        <v>5264</v>
      </c>
      <c r="E776" s="7" t="s">
        <v>5265</v>
      </c>
      <c r="F776" s="8" t="s">
        <v>2740</v>
      </c>
      <c r="G776" s="8" t="s">
        <v>2741</v>
      </c>
      <c r="H776" s="48" t="s">
        <v>2937</v>
      </c>
      <c r="I776" s="8"/>
      <c r="J776" s="35"/>
      <c r="K776" s="33"/>
      <c r="L776" s="33"/>
      <c r="M776" s="33"/>
      <c r="N776" s="33"/>
      <c r="O776" s="33"/>
      <c r="P776" s="33"/>
      <c r="Q776" s="33"/>
      <c r="R776" s="33"/>
    </row>
    <row r="777">
      <c r="A777" s="7" t="s">
        <v>2586</v>
      </c>
      <c r="B777" s="7"/>
      <c r="C777" s="7" t="s">
        <v>5266</v>
      </c>
      <c r="D777" s="8" t="s">
        <v>5267</v>
      </c>
      <c r="E777" s="7" t="s">
        <v>5268</v>
      </c>
      <c r="F777" s="8" t="s">
        <v>2740</v>
      </c>
      <c r="G777" s="8" t="s">
        <v>2741</v>
      </c>
      <c r="H777" s="8" t="s">
        <v>2765</v>
      </c>
      <c r="I777" s="8"/>
      <c r="J777" s="35"/>
      <c r="K777" s="33"/>
      <c r="L777" s="33"/>
      <c r="M777" s="33"/>
      <c r="N777" s="33"/>
      <c r="O777" s="33"/>
      <c r="P777" s="33"/>
      <c r="Q777" s="33"/>
      <c r="R777" s="33"/>
    </row>
    <row r="778">
      <c r="A778" s="8" t="s">
        <v>2586</v>
      </c>
      <c r="B778" s="3"/>
      <c r="C778" s="3" t="s">
        <v>5266</v>
      </c>
      <c r="D778" s="4" t="s">
        <v>5267</v>
      </c>
      <c r="E778" s="3" t="s">
        <v>5269</v>
      </c>
      <c r="F778" s="8" t="s">
        <v>2740</v>
      </c>
      <c r="G778" s="8" t="s">
        <v>2741</v>
      </c>
      <c r="H778" s="8" t="s">
        <v>2765</v>
      </c>
      <c r="I778" s="3"/>
      <c r="J778" s="37"/>
      <c r="K778" s="38"/>
      <c r="L778" s="38"/>
      <c r="M778" s="38"/>
      <c r="N778" s="38"/>
      <c r="O778" s="38"/>
      <c r="P778" s="38"/>
      <c r="Q778" s="38"/>
      <c r="R778" s="38"/>
    </row>
    <row r="779">
      <c r="A779" s="8" t="s">
        <v>2586</v>
      </c>
      <c r="B779" s="6"/>
      <c r="C779" s="6" t="s">
        <v>5270</v>
      </c>
      <c r="D779" s="8" t="s">
        <v>2732</v>
      </c>
      <c r="E779" s="7" t="s">
        <v>5271</v>
      </c>
      <c r="F779" s="8" t="s">
        <v>2740</v>
      </c>
      <c r="G779" s="8" t="s">
        <v>2741</v>
      </c>
      <c r="H779" s="41" t="s">
        <v>2760</v>
      </c>
      <c r="I779" s="8"/>
      <c r="J779" s="10"/>
      <c r="K779" s="44"/>
      <c r="L779" s="44"/>
      <c r="M779" s="44"/>
      <c r="N779" s="44"/>
      <c r="O779" s="44"/>
      <c r="P779" s="44"/>
      <c r="Q779" s="44"/>
      <c r="R779" s="44"/>
    </row>
    <row r="780">
      <c r="A780" s="8" t="s">
        <v>2586</v>
      </c>
      <c r="B780" s="57"/>
      <c r="C780" s="57" t="s">
        <v>5272</v>
      </c>
      <c r="D780" s="57" t="s">
        <v>5273</v>
      </c>
      <c r="E780" s="57" t="s">
        <v>5274</v>
      </c>
      <c r="F780" s="8" t="s">
        <v>2740</v>
      </c>
      <c r="G780" s="6" t="s">
        <v>2741</v>
      </c>
      <c r="H780" s="41" t="s">
        <v>2760</v>
      </c>
      <c r="I780" s="58"/>
      <c r="J780" s="7"/>
      <c r="K780" s="40"/>
      <c r="L780" s="40"/>
      <c r="M780" s="40"/>
      <c r="N780" s="40"/>
      <c r="O780" s="40"/>
      <c r="P780" s="40"/>
      <c r="Q780" s="40"/>
      <c r="R780" s="40"/>
    </row>
    <row r="781">
      <c r="A781" s="7" t="s">
        <v>2586</v>
      </c>
      <c r="B781" s="7"/>
      <c r="C781" s="7" t="s">
        <v>5275</v>
      </c>
      <c r="D781" s="8" t="s">
        <v>5276</v>
      </c>
      <c r="E781" s="7" t="s">
        <v>5277</v>
      </c>
      <c r="F781" s="8" t="s">
        <v>2740</v>
      </c>
      <c r="G781" s="8" t="s">
        <v>2741</v>
      </c>
      <c r="H781" s="43" t="s">
        <v>2760</v>
      </c>
      <c r="I781" s="8"/>
      <c r="J781" s="35"/>
      <c r="K781" s="33"/>
      <c r="L781" s="33"/>
      <c r="M781" s="33"/>
      <c r="N781" s="33"/>
      <c r="O781" s="33"/>
      <c r="P781" s="33"/>
      <c r="Q781" s="33"/>
      <c r="R781" s="33"/>
    </row>
    <row r="782">
      <c r="A782" s="8" t="s">
        <v>2586</v>
      </c>
      <c r="B782" s="8"/>
      <c r="C782" s="8" t="s">
        <v>5278</v>
      </c>
      <c r="D782" s="8" t="s">
        <v>5279</v>
      </c>
      <c r="E782" s="12" t="s">
        <v>5280</v>
      </c>
      <c r="F782" s="8" t="s">
        <v>2740</v>
      </c>
      <c r="G782" s="8" t="s">
        <v>2741</v>
      </c>
      <c r="H782" s="31" t="s">
        <v>2742</v>
      </c>
      <c r="I782" s="8"/>
      <c r="J782" s="7"/>
      <c r="K782" s="40"/>
      <c r="L782" s="40"/>
      <c r="M782" s="40"/>
      <c r="N782" s="40"/>
      <c r="O782" s="40"/>
      <c r="P782" s="40"/>
      <c r="Q782" s="40"/>
      <c r="R782" s="40"/>
    </row>
    <row r="783">
      <c r="A783" s="8" t="s">
        <v>2586</v>
      </c>
      <c r="B783" s="8"/>
      <c r="C783" s="8" t="s">
        <v>5281</v>
      </c>
      <c r="D783" s="8" t="s">
        <v>4869</v>
      </c>
      <c r="E783" s="12" t="s">
        <v>5282</v>
      </c>
      <c r="F783" s="42" t="s">
        <v>2740</v>
      </c>
      <c r="G783" s="8" t="s">
        <v>2741</v>
      </c>
      <c r="H783" s="31" t="s">
        <v>2802</v>
      </c>
      <c r="I783" s="8"/>
      <c r="J783" s="35"/>
      <c r="K783" s="33"/>
      <c r="L783" s="33"/>
      <c r="M783" s="33"/>
      <c r="N783" s="33"/>
      <c r="O783" s="33"/>
      <c r="P783" s="33"/>
      <c r="Q783" s="33"/>
      <c r="R783" s="33"/>
    </row>
    <row r="784">
      <c r="A784" s="7" t="s">
        <v>2586</v>
      </c>
      <c r="B784" s="7"/>
      <c r="C784" s="7" t="s">
        <v>5283</v>
      </c>
      <c r="D784" s="8" t="s">
        <v>5284</v>
      </c>
      <c r="E784" s="7" t="s">
        <v>5285</v>
      </c>
      <c r="F784" s="8" t="s">
        <v>2740</v>
      </c>
      <c r="G784" s="8" t="s">
        <v>2741</v>
      </c>
      <c r="H784" s="41" t="s">
        <v>2802</v>
      </c>
      <c r="I784" s="8"/>
      <c r="J784" s="37"/>
      <c r="K784" s="38"/>
      <c r="L784" s="38"/>
      <c r="M784" s="38"/>
      <c r="N784" s="38"/>
      <c r="O784" s="38"/>
      <c r="P784" s="38"/>
      <c r="Q784" s="38"/>
      <c r="R784" s="38"/>
    </row>
    <row r="785">
      <c r="A785" s="7" t="s">
        <v>2586</v>
      </c>
      <c r="B785" s="7"/>
      <c r="C785" s="7" t="s">
        <v>5286</v>
      </c>
      <c r="D785" s="8" t="s">
        <v>5287</v>
      </c>
      <c r="E785" s="7" t="s">
        <v>5288</v>
      </c>
      <c r="F785" s="8" t="s">
        <v>2740</v>
      </c>
      <c r="G785" s="8" t="s">
        <v>2741</v>
      </c>
      <c r="H785" s="31" t="s">
        <v>2742</v>
      </c>
      <c r="I785" s="8"/>
      <c r="J785" s="7"/>
      <c r="K785" s="40"/>
      <c r="L785" s="40"/>
      <c r="M785" s="40"/>
      <c r="N785" s="40"/>
      <c r="O785" s="40"/>
      <c r="P785" s="40"/>
      <c r="Q785" s="40"/>
      <c r="R785" s="40"/>
    </row>
    <row r="786">
      <c r="A786" s="8" t="s">
        <v>2586</v>
      </c>
      <c r="B786" s="18"/>
      <c r="C786" s="18" t="s">
        <v>5289</v>
      </c>
      <c r="D786" s="4" t="s">
        <v>2588</v>
      </c>
      <c r="E786" s="18" t="s">
        <v>5290</v>
      </c>
      <c r="F786" s="42" t="s">
        <v>2740</v>
      </c>
      <c r="G786" s="8" t="s">
        <v>2741</v>
      </c>
      <c r="H786" s="31" t="s">
        <v>2603</v>
      </c>
      <c r="I786" s="3"/>
      <c r="J786" s="37"/>
      <c r="K786" s="38"/>
      <c r="L786" s="38"/>
      <c r="M786" s="38"/>
      <c r="N786" s="38"/>
      <c r="O786" s="38"/>
      <c r="P786" s="38"/>
      <c r="Q786" s="38"/>
      <c r="R786" s="38"/>
    </row>
    <row r="787">
      <c r="A787" s="7" t="s">
        <v>2586</v>
      </c>
      <c r="B787" s="7"/>
      <c r="C787" s="7" t="s">
        <v>5291</v>
      </c>
      <c r="D787" s="8" t="s">
        <v>4947</v>
      </c>
      <c r="E787" s="7" t="s">
        <v>5292</v>
      </c>
      <c r="F787" s="8" t="s">
        <v>2740</v>
      </c>
      <c r="G787" s="6" t="s">
        <v>2741</v>
      </c>
      <c r="H787" s="41" t="s">
        <v>2686</v>
      </c>
      <c r="I787" s="8"/>
      <c r="J787" s="35"/>
      <c r="K787" s="33"/>
      <c r="L787" s="33"/>
      <c r="M787" s="33"/>
      <c r="N787" s="33"/>
      <c r="O787" s="33"/>
      <c r="P787" s="33"/>
      <c r="Q787" s="33"/>
      <c r="R787" s="33"/>
    </row>
    <row r="788">
      <c r="A788" s="8" t="s">
        <v>2586</v>
      </c>
      <c r="B788" s="18"/>
      <c r="C788" s="18" t="s">
        <v>5293</v>
      </c>
      <c r="D788" s="4" t="s">
        <v>5294</v>
      </c>
      <c r="E788" s="3" t="s">
        <v>5295</v>
      </c>
      <c r="F788" s="42" t="s">
        <v>2740</v>
      </c>
      <c r="G788" s="8" t="s">
        <v>2741</v>
      </c>
      <c r="H788" s="41" t="s">
        <v>2760</v>
      </c>
      <c r="I788" s="3"/>
      <c r="J788" s="35"/>
      <c r="K788" s="33"/>
      <c r="L788" s="33"/>
      <c r="M788" s="33"/>
      <c r="N788" s="33"/>
      <c r="O788" s="33"/>
      <c r="P788" s="33"/>
      <c r="Q788" s="33"/>
      <c r="R788" s="33"/>
    </row>
    <row r="789">
      <c r="A789" s="8" t="s">
        <v>2586</v>
      </c>
      <c r="B789" s="2"/>
      <c r="C789" s="2" t="s">
        <v>5296</v>
      </c>
      <c r="D789" s="2" t="s">
        <v>5294</v>
      </c>
      <c r="E789" s="2" t="s">
        <v>5297</v>
      </c>
      <c r="F789" s="42" t="s">
        <v>2740</v>
      </c>
      <c r="G789" s="8" t="s">
        <v>2741</v>
      </c>
      <c r="H789" s="41" t="s">
        <v>2760</v>
      </c>
      <c r="I789" s="2"/>
      <c r="J789" s="35"/>
      <c r="K789" s="33"/>
      <c r="L789" s="33"/>
      <c r="M789" s="33"/>
      <c r="N789" s="33"/>
      <c r="O789" s="33"/>
      <c r="P789" s="33"/>
      <c r="Q789" s="33"/>
      <c r="R789" s="33"/>
    </row>
    <row r="790">
      <c r="A790" s="7" t="s">
        <v>2586</v>
      </c>
      <c r="B790" s="7"/>
      <c r="C790" s="7" t="s">
        <v>5298</v>
      </c>
      <c r="D790" s="8" t="s">
        <v>755</v>
      </c>
      <c r="E790" s="7" t="s">
        <v>5299</v>
      </c>
      <c r="F790" s="8" t="s">
        <v>2740</v>
      </c>
      <c r="G790" s="8" t="s">
        <v>2741</v>
      </c>
      <c r="H790" s="31" t="s">
        <v>2742</v>
      </c>
      <c r="I790" s="8"/>
      <c r="J790" s="7"/>
      <c r="K790" s="40"/>
      <c r="L790" s="40"/>
      <c r="M790" s="40"/>
      <c r="N790" s="40"/>
      <c r="O790" s="40"/>
      <c r="P790" s="40"/>
      <c r="Q790" s="40"/>
      <c r="R790" s="40"/>
    </row>
    <row r="791">
      <c r="A791" s="8" t="s">
        <v>2586</v>
      </c>
      <c r="B791" s="3"/>
      <c r="C791" s="3" t="s">
        <v>5298</v>
      </c>
      <c r="D791" s="4" t="s">
        <v>5300</v>
      </c>
      <c r="E791" s="3" t="s">
        <v>5301</v>
      </c>
      <c r="F791" s="42" t="s">
        <v>2740</v>
      </c>
      <c r="G791" s="8" t="s">
        <v>2741</v>
      </c>
      <c r="H791" s="43" t="s">
        <v>2742</v>
      </c>
      <c r="I791" s="3"/>
      <c r="J791" s="35"/>
      <c r="K791" s="33"/>
      <c r="L791" s="33"/>
      <c r="M791" s="33"/>
      <c r="N791" s="33"/>
      <c r="O791" s="33"/>
      <c r="P791" s="33"/>
      <c r="Q791" s="33"/>
      <c r="R791" s="33"/>
    </row>
    <row r="792">
      <c r="A792" s="8" t="s">
        <v>2586</v>
      </c>
      <c r="B792" s="8"/>
      <c r="C792" s="8" t="s">
        <v>5302</v>
      </c>
      <c r="D792" s="8" t="s">
        <v>5103</v>
      </c>
      <c r="E792" s="12" t="s">
        <v>5303</v>
      </c>
      <c r="F792" s="8" t="s">
        <v>2740</v>
      </c>
      <c r="G792" s="8" t="s">
        <v>2741</v>
      </c>
      <c r="H792" s="42" t="s">
        <v>2686</v>
      </c>
      <c r="I792" s="8"/>
      <c r="J792" s="35"/>
      <c r="K792" s="33"/>
      <c r="L792" s="33"/>
      <c r="M792" s="33"/>
      <c r="N792" s="33"/>
      <c r="O792" s="33"/>
      <c r="P792" s="33"/>
      <c r="Q792" s="33"/>
      <c r="R792" s="33"/>
    </row>
    <row r="793">
      <c r="A793" s="8" t="s">
        <v>2586</v>
      </c>
      <c r="B793" s="8"/>
      <c r="C793" s="8" t="s">
        <v>5304</v>
      </c>
      <c r="D793" s="8" t="s">
        <v>758</v>
      </c>
      <c r="E793" s="12" t="s">
        <v>5305</v>
      </c>
      <c r="F793" s="8" t="s">
        <v>2740</v>
      </c>
      <c r="G793" s="8" t="s">
        <v>2741</v>
      </c>
      <c r="H793" s="31" t="s">
        <v>2742</v>
      </c>
      <c r="I793" s="8"/>
      <c r="J793" s="37"/>
      <c r="K793" s="38"/>
      <c r="L793" s="38"/>
      <c r="M793" s="38"/>
      <c r="N793" s="38"/>
      <c r="O793" s="38"/>
      <c r="P793" s="38"/>
      <c r="Q793" s="38"/>
      <c r="R793" s="38"/>
    </row>
    <row r="794">
      <c r="A794" s="8" t="s">
        <v>2586</v>
      </c>
      <c r="B794" s="18"/>
      <c r="C794" s="18" t="s">
        <v>5306</v>
      </c>
      <c r="D794" s="4" t="s">
        <v>5307</v>
      </c>
      <c r="E794" s="3" t="s">
        <v>5308</v>
      </c>
      <c r="F794" s="42" t="s">
        <v>2740</v>
      </c>
      <c r="G794" s="8" t="s">
        <v>2741</v>
      </c>
      <c r="H794" s="45" t="s">
        <v>2765</v>
      </c>
      <c r="I794" s="3"/>
      <c r="J794" s="7"/>
      <c r="K794" s="40"/>
      <c r="L794" s="40"/>
      <c r="M794" s="40"/>
      <c r="N794" s="40"/>
      <c r="O794" s="40"/>
      <c r="P794" s="40"/>
      <c r="Q794" s="40"/>
      <c r="R794" s="40"/>
    </row>
    <row r="795">
      <c r="A795" s="7" t="s">
        <v>2586</v>
      </c>
      <c r="B795" s="7"/>
      <c r="C795" s="7" t="s">
        <v>5309</v>
      </c>
      <c r="D795" s="8" t="s">
        <v>5310</v>
      </c>
      <c r="E795" s="7" t="s">
        <v>5311</v>
      </c>
      <c r="F795" s="8" t="s">
        <v>2740</v>
      </c>
      <c r="G795" s="8" t="s">
        <v>2741</v>
      </c>
      <c r="H795" s="41" t="s">
        <v>2686</v>
      </c>
      <c r="I795" s="8"/>
      <c r="J795" s="35"/>
      <c r="K795" s="33"/>
      <c r="L795" s="33"/>
      <c r="M795" s="33"/>
      <c r="N795" s="33"/>
      <c r="O795" s="33"/>
      <c r="P795" s="33"/>
      <c r="Q795" s="33"/>
      <c r="R795" s="33"/>
    </row>
    <row r="796">
      <c r="A796" s="8" t="s">
        <v>2586</v>
      </c>
      <c r="B796" s="8"/>
      <c r="C796" s="8" t="s">
        <v>5312</v>
      </c>
      <c r="D796" s="8" t="s">
        <v>2588</v>
      </c>
      <c r="E796" s="12" t="s">
        <v>5313</v>
      </c>
      <c r="F796" s="8" t="s">
        <v>2740</v>
      </c>
      <c r="G796" s="6" t="s">
        <v>2741</v>
      </c>
      <c r="H796" s="41" t="s">
        <v>2686</v>
      </c>
      <c r="I796" s="8"/>
      <c r="J796" s="35"/>
      <c r="K796" s="33"/>
      <c r="L796" s="33"/>
      <c r="M796" s="33"/>
      <c r="N796" s="33"/>
      <c r="O796" s="33"/>
      <c r="P796" s="33"/>
      <c r="Q796" s="33"/>
      <c r="R796" s="33"/>
    </row>
    <row r="797">
      <c r="A797" s="8" t="s">
        <v>2586</v>
      </c>
      <c r="B797" s="6"/>
      <c r="C797" s="6" t="s">
        <v>5314</v>
      </c>
      <c r="D797" s="6" t="s">
        <v>5315</v>
      </c>
      <c r="E797" s="19" t="s">
        <v>5316</v>
      </c>
      <c r="F797" s="42" t="s">
        <v>2740</v>
      </c>
      <c r="G797" s="8" t="s">
        <v>2741</v>
      </c>
      <c r="H797" s="45" t="s">
        <v>2765</v>
      </c>
      <c r="I797" s="7"/>
      <c r="J797" s="35"/>
      <c r="K797" s="33"/>
      <c r="L797" s="33"/>
      <c r="M797" s="33"/>
      <c r="N797" s="33"/>
      <c r="O797" s="33"/>
      <c r="P797" s="33"/>
      <c r="Q797" s="33"/>
      <c r="R797" s="33"/>
    </row>
    <row r="798">
      <c r="A798" s="7" t="s">
        <v>2586</v>
      </c>
      <c r="B798" s="7"/>
      <c r="C798" s="7" t="s">
        <v>5317</v>
      </c>
      <c r="D798" s="8" t="s">
        <v>5318</v>
      </c>
      <c r="E798" s="7" t="s">
        <v>5319</v>
      </c>
      <c r="F798" s="8" t="s">
        <v>2740</v>
      </c>
      <c r="G798" s="8" t="s">
        <v>2741</v>
      </c>
      <c r="H798" s="41" t="s">
        <v>2760</v>
      </c>
      <c r="I798" s="8"/>
      <c r="J798" s="37"/>
      <c r="K798" s="38"/>
      <c r="L798" s="38"/>
      <c r="M798" s="38"/>
      <c r="N798" s="38"/>
      <c r="O798" s="38"/>
      <c r="P798" s="38"/>
      <c r="Q798" s="38"/>
      <c r="R798" s="38"/>
    </row>
    <row r="799">
      <c r="A799" s="7" t="s">
        <v>2586</v>
      </c>
      <c r="B799" s="7"/>
      <c r="C799" s="7" t="s">
        <v>5320</v>
      </c>
      <c r="D799" s="8" t="s">
        <v>5321</v>
      </c>
      <c r="E799" s="7" t="s">
        <v>5322</v>
      </c>
      <c r="F799" s="8" t="s">
        <v>2740</v>
      </c>
      <c r="G799" s="8" t="s">
        <v>2741</v>
      </c>
      <c r="H799" s="41" t="s">
        <v>2760</v>
      </c>
      <c r="I799" s="8"/>
      <c r="J799" s="7"/>
      <c r="K799" s="40"/>
      <c r="L799" s="40"/>
      <c r="M799" s="40"/>
      <c r="N799" s="40"/>
      <c r="O799" s="40"/>
      <c r="P799" s="40"/>
      <c r="Q799" s="40"/>
      <c r="R799" s="40"/>
    </row>
    <row r="800">
      <c r="A800" s="8" t="s">
        <v>2586</v>
      </c>
      <c r="B800" s="8"/>
      <c r="C800" s="8" t="s">
        <v>5323</v>
      </c>
      <c r="D800" s="8" t="s">
        <v>5324</v>
      </c>
      <c r="E800" s="12" t="s">
        <v>5325</v>
      </c>
      <c r="F800" s="8" t="s">
        <v>2740</v>
      </c>
      <c r="G800" s="6" t="s">
        <v>2741</v>
      </c>
      <c r="H800" s="8" t="s">
        <v>2765</v>
      </c>
      <c r="I800" s="8"/>
      <c r="J800" s="37"/>
      <c r="K800" s="38"/>
      <c r="L800" s="38"/>
      <c r="M800" s="38"/>
      <c r="N800" s="38"/>
      <c r="O800" s="38"/>
      <c r="P800" s="38"/>
      <c r="Q800" s="38"/>
      <c r="R800" s="38"/>
    </row>
    <row r="801">
      <c r="A801" s="8" t="s">
        <v>2586</v>
      </c>
      <c r="B801" s="8"/>
      <c r="C801" s="8" t="s">
        <v>5326</v>
      </c>
      <c r="D801" s="8" t="s">
        <v>849</v>
      </c>
      <c r="E801" s="12" t="s">
        <v>5327</v>
      </c>
      <c r="F801" s="8" t="s">
        <v>2740</v>
      </c>
      <c r="G801" s="8" t="s">
        <v>2741</v>
      </c>
      <c r="H801" s="49" t="s">
        <v>2840</v>
      </c>
      <c r="I801" s="8"/>
      <c r="J801" s="7"/>
      <c r="K801" s="40"/>
      <c r="L801" s="40"/>
      <c r="M801" s="40"/>
      <c r="N801" s="40"/>
      <c r="O801" s="40"/>
      <c r="P801" s="40"/>
      <c r="Q801" s="40"/>
      <c r="R801" s="40"/>
    </row>
    <row r="802">
      <c r="A802" s="8" t="s">
        <v>2586</v>
      </c>
      <c r="B802" s="18"/>
      <c r="C802" s="18" t="s">
        <v>851</v>
      </c>
      <c r="D802" s="4" t="s">
        <v>852</v>
      </c>
      <c r="E802" s="3" t="s">
        <v>5328</v>
      </c>
      <c r="F802" s="8" t="s">
        <v>2740</v>
      </c>
      <c r="G802" s="8" t="s">
        <v>2741</v>
      </c>
      <c r="H802" s="31" t="s">
        <v>2802</v>
      </c>
      <c r="I802" s="3"/>
      <c r="J802" s="35"/>
      <c r="K802" s="33"/>
      <c r="L802" s="33"/>
      <c r="M802" s="33"/>
      <c r="N802" s="33"/>
      <c r="O802" s="33"/>
      <c r="P802" s="33"/>
      <c r="Q802" s="33"/>
      <c r="R802" s="33"/>
    </row>
    <row r="803">
      <c r="A803" s="8" t="s">
        <v>2586</v>
      </c>
      <c r="B803" s="8"/>
      <c r="C803" s="8" t="s">
        <v>5329</v>
      </c>
      <c r="D803" s="8" t="s">
        <v>1073</v>
      </c>
      <c r="E803" s="12" t="s">
        <v>5330</v>
      </c>
      <c r="F803" s="8" t="s">
        <v>2740</v>
      </c>
      <c r="G803" s="8" t="s">
        <v>2741</v>
      </c>
      <c r="H803" s="41" t="s">
        <v>2760</v>
      </c>
      <c r="I803" s="8"/>
      <c r="J803" s="35"/>
      <c r="K803" s="33"/>
      <c r="L803" s="33"/>
      <c r="M803" s="33"/>
      <c r="N803" s="33"/>
      <c r="O803" s="33"/>
      <c r="P803" s="33"/>
      <c r="Q803" s="33"/>
      <c r="R803" s="33"/>
    </row>
    <row r="804">
      <c r="A804" s="8" t="s">
        <v>2586</v>
      </c>
      <c r="B804" s="6"/>
      <c r="C804" s="6" t="s">
        <v>5331</v>
      </c>
      <c r="D804" s="6" t="s">
        <v>878</v>
      </c>
      <c r="E804" s="7" t="s">
        <v>5332</v>
      </c>
      <c r="F804" s="8" t="s">
        <v>2740</v>
      </c>
      <c r="G804" s="6" t="s">
        <v>2741</v>
      </c>
      <c r="H804" s="41" t="s">
        <v>2760</v>
      </c>
      <c r="I804" s="8"/>
      <c r="J804" s="35"/>
      <c r="K804" s="33"/>
      <c r="L804" s="33"/>
      <c r="M804" s="33"/>
      <c r="N804" s="33"/>
      <c r="O804" s="33"/>
      <c r="P804" s="33"/>
      <c r="Q804" s="33"/>
      <c r="R804" s="33"/>
    </row>
    <row r="805">
      <c r="A805" s="8" t="s">
        <v>2586</v>
      </c>
      <c r="B805" s="2"/>
      <c r="C805" s="2" t="s">
        <v>5333</v>
      </c>
      <c r="D805" s="2" t="s">
        <v>5334</v>
      </c>
      <c r="E805" s="2" t="s">
        <v>5335</v>
      </c>
      <c r="F805" s="8" t="s">
        <v>2740</v>
      </c>
      <c r="G805" s="8" t="s">
        <v>2741</v>
      </c>
      <c r="H805" s="31" t="s">
        <v>2603</v>
      </c>
      <c r="I805" s="17"/>
      <c r="J805" s="35"/>
      <c r="K805" s="33"/>
      <c r="L805" s="33"/>
      <c r="M805" s="33"/>
      <c r="N805" s="33"/>
      <c r="O805" s="33"/>
      <c r="P805" s="33"/>
      <c r="Q805" s="33"/>
      <c r="R805" s="33"/>
    </row>
    <row r="806">
      <c r="A806" s="7" t="s">
        <v>2586</v>
      </c>
      <c r="B806" s="7"/>
      <c r="C806" s="7" t="s">
        <v>5336</v>
      </c>
      <c r="D806" s="8" t="s">
        <v>5337</v>
      </c>
      <c r="E806" s="7" t="s">
        <v>5338</v>
      </c>
      <c r="F806" s="42" t="s">
        <v>2740</v>
      </c>
      <c r="G806" s="8" t="s">
        <v>2741</v>
      </c>
      <c r="H806" s="43" t="s">
        <v>2760</v>
      </c>
      <c r="I806" s="8"/>
      <c r="J806" s="7"/>
      <c r="K806" s="40"/>
      <c r="L806" s="40"/>
      <c r="M806" s="40"/>
      <c r="N806" s="40"/>
      <c r="O806" s="40"/>
      <c r="P806" s="40"/>
      <c r="Q806" s="40"/>
      <c r="R806" s="40"/>
    </row>
    <row r="807">
      <c r="A807" s="8" t="s">
        <v>2586</v>
      </c>
      <c r="B807" s="18"/>
      <c r="C807" s="18" t="s">
        <v>5339</v>
      </c>
      <c r="D807" s="4" t="s">
        <v>2588</v>
      </c>
      <c r="E807" s="3" t="s">
        <v>5340</v>
      </c>
      <c r="F807" s="42" t="s">
        <v>2740</v>
      </c>
      <c r="G807" s="8" t="s">
        <v>2741</v>
      </c>
      <c r="H807" s="41" t="s">
        <v>2686</v>
      </c>
      <c r="I807" s="3"/>
      <c r="J807" s="37"/>
      <c r="K807" s="38"/>
      <c r="L807" s="38"/>
      <c r="M807" s="38"/>
      <c r="N807" s="38"/>
      <c r="O807" s="38"/>
      <c r="P807" s="38"/>
      <c r="Q807" s="38"/>
      <c r="R807" s="38"/>
    </row>
    <row r="808">
      <c r="A808" s="7" t="s">
        <v>2586</v>
      </c>
      <c r="B808" s="7"/>
      <c r="C808" s="7" t="s">
        <v>5341</v>
      </c>
      <c r="D808" s="8" t="s">
        <v>5342</v>
      </c>
      <c r="E808" s="7" t="s">
        <v>5343</v>
      </c>
      <c r="F808" s="8" t="s">
        <v>2740</v>
      </c>
      <c r="G808" s="8" t="s">
        <v>2741</v>
      </c>
      <c r="H808" s="41" t="s">
        <v>2760</v>
      </c>
      <c r="I808" s="8"/>
      <c r="J808" s="35"/>
      <c r="K808" s="33"/>
      <c r="L808" s="33"/>
      <c r="M808" s="33"/>
      <c r="N808" s="33"/>
      <c r="O808" s="33"/>
      <c r="P808" s="33"/>
      <c r="Q808" s="33"/>
      <c r="R808" s="33"/>
    </row>
    <row r="809">
      <c r="A809" s="7" t="s">
        <v>2586</v>
      </c>
      <c r="B809" s="7"/>
      <c r="C809" s="7" t="s">
        <v>5341</v>
      </c>
      <c r="D809" s="8" t="s">
        <v>5342</v>
      </c>
      <c r="E809" s="7" t="s">
        <v>5344</v>
      </c>
      <c r="F809" s="8" t="s">
        <v>2740</v>
      </c>
      <c r="G809" s="6" t="s">
        <v>2741</v>
      </c>
      <c r="H809" s="41" t="s">
        <v>2760</v>
      </c>
      <c r="I809" s="8"/>
      <c r="J809" s="35"/>
      <c r="K809" s="33"/>
      <c r="L809" s="33"/>
      <c r="M809" s="33"/>
      <c r="N809" s="33"/>
      <c r="O809" s="33"/>
      <c r="P809" s="33"/>
      <c r="Q809" s="33"/>
      <c r="R809" s="33"/>
    </row>
    <row r="810">
      <c r="A810" s="8" t="s">
        <v>2586</v>
      </c>
      <c r="B810" s="18"/>
      <c r="C810" s="18" t="s">
        <v>5345</v>
      </c>
      <c r="D810" s="4" t="s">
        <v>5346</v>
      </c>
      <c r="E810" s="3" t="s">
        <v>5347</v>
      </c>
      <c r="F810" s="42" t="s">
        <v>2740</v>
      </c>
      <c r="G810" s="8" t="s">
        <v>2741</v>
      </c>
      <c r="H810" s="41" t="s">
        <v>2686</v>
      </c>
      <c r="I810" s="3"/>
      <c r="J810" s="35"/>
      <c r="K810" s="33"/>
      <c r="L810" s="33"/>
      <c r="M810" s="33"/>
      <c r="N810" s="33"/>
      <c r="O810" s="33"/>
      <c r="P810" s="33"/>
      <c r="Q810" s="33"/>
      <c r="R810" s="33"/>
    </row>
    <row r="811">
      <c r="A811" s="8" t="s">
        <v>2586</v>
      </c>
      <c r="B811" s="3"/>
      <c r="C811" s="3" t="s">
        <v>5348</v>
      </c>
      <c r="D811" s="4" t="s">
        <v>5349</v>
      </c>
      <c r="E811" s="3" t="s">
        <v>5350</v>
      </c>
      <c r="F811" s="42" t="s">
        <v>2740</v>
      </c>
      <c r="G811" s="8" t="s">
        <v>2741</v>
      </c>
      <c r="H811" s="42" t="s">
        <v>3110</v>
      </c>
      <c r="I811" s="3"/>
      <c r="J811" s="35"/>
      <c r="K811" s="33"/>
      <c r="L811" s="33"/>
      <c r="M811" s="33"/>
      <c r="N811" s="33"/>
      <c r="O811" s="33"/>
      <c r="P811" s="33"/>
      <c r="Q811" s="33"/>
      <c r="R811" s="33"/>
    </row>
    <row r="812">
      <c r="A812" s="8" t="s">
        <v>2586</v>
      </c>
      <c r="B812" s="18"/>
      <c r="C812" s="18" t="s">
        <v>5351</v>
      </c>
      <c r="D812" s="4" t="s">
        <v>5352</v>
      </c>
      <c r="E812" s="3" t="s">
        <v>5353</v>
      </c>
      <c r="F812" s="8" t="s">
        <v>2740</v>
      </c>
      <c r="G812" s="8" t="s">
        <v>2741</v>
      </c>
      <c r="H812" s="41" t="s">
        <v>2686</v>
      </c>
      <c r="I812" s="3"/>
      <c r="J812" s="7"/>
      <c r="K812" s="40"/>
      <c r="L812" s="40"/>
      <c r="M812" s="40"/>
      <c r="N812" s="40"/>
      <c r="O812" s="40"/>
      <c r="P812" s="40"/>
      <c r="Q812" s="40"/>
      <c r="R812" s="40"/>
    </row>
    <row r="813">
      <c r="A813" s="7" t="s">
        <v>2586</v>
      </c>
      <c r="B813" s="7"/>
      <c r="C813" s="7" t="s">
        <v>5354</v>
      </c>
      <c r="D813" s="8" t="s">
        <v>5355</v>
      </c>
      <c r="E813" s="7" t="s">
        <v>5356</v>
      </c>
      <c r="F813" s="42" t="s">
        <v>2740</v>
      </c>
      <c r="G813" s="8" t="s">
        <v>2741</v>
      </c>
      <c r="H813" s="41" t="s">
        <v>2760</v>
      </c>
      <c r="I813" s="8"/>
      <c r="J813" s="35"/>
      <c r="K813" s="33"/>
      <c r="L813" s="33"/>
      <c r="M813" s="33"/>
      <c r="N813" s="33"/>
      <c r="O813" s="33"/>
      <c r="P813" s="33"/>
      <c r="Q813" s="33"/>
      <c r="R813" s="33"/>
    </row>
    <row r="814">
      <c r="A814" s="8" t="s">
        <v>2586</v>
      </c>
      <c r="B814" s="18"/>
      <c r="C814" s="18" t="s">
        <v>5357</v>
      </c>
      <c r="D814" s="15" t="s">
        <v>5358</v>
      </c>
      <c r="E814" s="3" t="s">
        <v>5359</v>
      </c>
      <c r="F814" s="8" t="s">
        <v>2740</v>
      </c>
      <c r="G814" s="8" t="s">
        <v>2741</v>
      </c>
      <c r="H814" s="41" t="s">
        <v>2937</v>
      </c>
      <c r="I814" s="3"/>
      <c r="J814" s="35"/>
      <c r="K814" s="33"/>
      <c r="L814" s="33"/>
      <c r="M814" s="33"/>
      <c r="N814" s="33"/>
      <c r="O814" s="33"/>
      <c r="P814" s="33"/>
      <c r="Q814" s="33"/>
      <c r="R814" s="33"/>
    </row>
    <row r="815">
      <c r="A815" s="7" t="s">
        <v>2586</v>
      </c>
      <c r="B815" s="7"/>
      <c r="C815" s="7" t="s">
        <v>5360</v>
      </c>
      <c r="D815" s="8" t="s">
        <v>5361</v>
      </c>
      <c r="E815" s="7" t="s">
        <v>5362</v>
      </c>
      <c r="F815" s="8" t="s">
        <v>2740</v>
      </c>
      <c r="G815" s="8" t="s">
        <v>2741</v>
      </c>
      <c r="H815" s="41" t="s">
        <v>2760</v>
      </c>
      <c r="I815" s="8"/>
      <c r="J815" s="7"/>
      <c r="K815" s="40"/>
      <c r="L815" s="40"/>
      <c r="M815" s="40"/>
      <c r="N815" s="40"/>
      <c r="O815" s="40"/>
      <c r="P815" s="40"/>
      <c r="Q815" s="40"/>
      <c r="R815" s="40"/>
    </row>
    <row r="816">
      <c r="A816" s="7" t="s">
        <v>2586</v>
      </c>
      <c r="B816" s="7"/>
      <c r="C816" s="7" t="s">
        <v>5363</v>
      </c>
      <c r="D816" s="8" t="s">
        <v>5364</v>
      </c>
      <c r="E816" s="7" t="s">
        <v>5365</v>
      </c>
      <c r="F816" s="8" t="s">
        <v>2740</v>
      </c>
      <c r="G816" s="8" t="s">
        <v>2741</v>
      </c>
      <c r="H816" s="41" t="s">
        <v>2686</v>
      </c>
      <c r="I816" s="8"/>
      <c r="J816" s="37"/>
      <c r="K816" s="38"/>
      <c r="L816" s="38"/>
      <c r="M816" s="38"/>
      <c r="N816" s="38"/>
      <c r="O816" s="38"/>
      <c r="P816" s="38"/>
      <c r="Q816" s="38"/>
      <c r="R816" s="38"/>
    </row>
    <row r="817">
      <c r="A817" s="7" t="s">
        <v>2586</v>
      </c>
      <c r="B817" s="7"/>
      <c r="C817" s="7" t="s">
        <v>5366</v>
      </c>
      <c r="D817" s="8" t="s">
        <v>961</v>
      </c>
      <c r="E817" s="7" t="s">
        <v>5367</v>
      </c>
      <c r="F817" s="8" t="s">
        <v>2740</v>
      </c>
      <c r="G817" s="8" t="s">
        <v>2741</v>
      </c>
      <c r="H817" s="41" t="s">
        <v>2760</v>
      </c>
      <c r="I817" s="8"/>
      <c r="J817" s="37"/>
      <c r="K817" s="38"/>
      <c r="L817" s="38"/>
      <c r="M817" s="38"/>
      <c r="N817" s="38"/>
      <c r="O817" s="38"/>
      <c r="P817" s="38"/>
      <c r="Q817" s="38"/>
      <c r="R817" s="38"/>
    </row>
    <row r="818">
      <c r="A818" s="8" t="s">
        <v>2586</v>
      </c>
      <c r="B818" s="8"/>
      <c r="C818" s="8" t="s">
        <v>5368</v>
      </c>
      <c r="D818" s="8" t="s">
        <v>5369</v>
      </c>
      <c r="E818" s="12" t="s">
        <v>5370</v>
      </c>
      <c r="F818" s="8" t="s">
        <v>2740</v>
      </c>
      <c r="G818" s="8" t="s">
        <v>2741</v>
      </c>
      <c r="H818" s="41" t="s">
        <v>2760</v>
      </c>
      <c r="I818" s="8"/>
      <c r="J818" s="35"/>
      <c r="K818" s="33"/>
      <c r="L818" s="33"/>
      <c r="M818" s="33"/>
      <c r="N818" s="33"/>
      <c r="O818" s="33"/>
      <c r="P818" s="33"/>
      <c r="Q818" s="33"/>
      <c r="R818" s="33"/>
    </row>
    <row r="819">
      <c r="A819" s="8" t="s">
        <v>2586</v>
      </c>
      <c r="B819" s="8"/>
      <c r="C819" s="8" t="s">
        <v>5368</v>
      </c>
      <c r="D819" s="8" t="s">
        <v>5369</v>
      </c>
      <c r="E819" s="12" t="s">
        <v>5371</v>
      </c>
      <c r="F819" s="8" t="s">
        <v>2740</v>
      </c>
      <c r="G819" s="8" t="s">
        <v>2741</v>
      </c>
      <c r="H819" s="41" t="s">
        <v>2760</v>
      </c>
      <c r="I819" s="8"/>
      <c r="J819" s="35"/>
      <c r="K819" s="33"/>
      <c r="L819" s="33"/>
      <c r="M819" s="33"/>
      <c r="N819" s="33"/>
      <c r="O819" s="33"/>
      <c r="P819" s="33"/>
      <c r="Q819" s="33"/>
      <c r="R819" s="33"/>
    </row>
    <row r="820">
      <c r="A820" s="8" t="s">
        <v>2586</v>
      </c>
      <c r="B820" s="6"/>
      <c r="C820" s="6" t="s">
        <v>5372</v>
      </c>
      <c r="D820" s="6" t="s">
        <v>961</v>
      </c>
      <c r="E820" s="12" t="s">
        <v>5373</v>
      </c>
      <c r="F820" s="8" t="s">
        <v>2740</v>
      </c>
      <c r="G820" s="8" t="s">
        <v>2741</v>
      </c>
      <c r="H820" s="41" t="s">
        <v>2760</v>
      </c>
      <c r="I820" s="8"/>
      <c r="J820" s="35"/>
      <c r="K820" s="33"/>
      <c r="L820" s="33"/>
      <c r="M820" s="33"/>
      <c r="N820" s="33"/>
      <c r="O820" s="33"/>
      <c r="P820" s="33"/>
      <c r="Q820" s="33"/>
      <c r="R820" s="33"/>
    </row>
    <row r="821">
      <c r="A821" s="7" t="s">
        <v>2586</v>
      </c>
      <c r="B821" s="7"/>
      <c r="C821" s="7" t="s">
        <v>5374</v>
      </c>
      <c r="D821" s="8" t="s">
        <v>5375</v>
      </c>
      <c r="E821" s="7" t="s">
        <v>5376</v>
      </c>
      <c r="F821" s="42" t="s">
        <v>2740</v>
      </c>
      <c r="G821" s="8" t="s">
        <v>2741</v>
      </c>
      <c r="H821" s="43" t="s">
        <v>4138</v>
      </c>
      <c r="I821" s="8"/>
      <c r="J821" s="35"/>
      <c r="K821" s="33"/>
      <c r="L821" s="33"/>
      <c r="M821" s="33"/>
      <c r="N821" s="33"/>
      <c r="O821" s="33"/>
      <c r="P821" s="33"/>
      <c r="Q821" s="33"/>
      <c r="R821" s="33"/>
    </row>
    <row r="822">
      <c r="A822" s="8" t="s">
        <v>2586</v>
      </c>
      <c r="B822" s="6"/>
      <c r="C822" s="6" t="s">
        <v>5377</v>
      </c>
      <c r="D822" s="6" t="s">
        <v>5378</v>
      </c>
      <c r="E822" s="19" t="s">
        <v>5379</v>
      </c>
      <c r="F822" s="8" t="s">
        <v>2740</v>
      </c>
      <c r="G822" s="8" t="s">
        <v>2741</v>
      </c>
      <c r="H822" s="43" t="s">
        <v>4138</v>
      </c>
      <c r="I822" s="7"/>
      <c r="J822" s="35"/>
      <c r="K822" s="33"/>
      <c r="L822" s="33"/>
      <c r="M822" s="33"/>
      <c r="N822" s="33"/>
      <c r="O822" s="33"/>
      <c r="P822" s="33"/>
      <c r="Q822" s="33"/>
      <c r="R822" s="33"/>
    </row>
    <row r="823">
      <c r="A823" s="8" t="s">
        <v>2586</v>
      </c>
      <c r="B823" s="59"/>
      <c r="C823" s="59" t="s">
        <v>5380</v>
      </c>
      <c r="D823" s="4" t="s">
        <v>5381</v>
      </c>
      <c r="E823" s="15" t="s">
        <v>5382</v>
      </c>
      <c r="F823" s="42" t="s">
        <v>2740</v>
      </c>
      <c r="G823" s="6" t="s">
        <v>2741</v>
      </c>
      <c r="H823" s="41" t="s">
        <v>2760</v>
      </c>
      <c r="I823" s="3"/>
      <c r="J823" s="7"/>
      <c r="K823" s="40"/>
      <c r="L823" s="40"/>
      <c r="M823" s="40"/>
      <c r="N823" s="40"/>
      <c r="O823" s="40"/>
      <c r="P823" s="40"/>
      <c r="Q823" s="40"/>
      <c r="R823" s="40"/>
    </row>
    <row r="824">
      <c r="A824" s="7" t="s">
        <v>2586</v>
      </c>
      <c r="B824" s="7"/>
      <c r="C824" s="7" t="s">
        <v>5383</v>
      </c>
      <c r="D824" s="8" t="s">
        <v>5384</v>
      </c>
      <c r="E824" s="7" t="s">
        <v>5385</v>
      </c>
      <c r="F824" s="8" t="s">
        <v>2740</v>
      </c>
      <c r="G824" s="8" t="s">
        <v>2741</v>
      </c>
      <c r="H824" s="31" t="s">
        <v>2742</v>
      </c>
      <c r="I824" s="8"/>
      <c r="J824" s="7"/>
      <c r="K824" s="40"/>
      <c r="L824" s="40"/>
      <c r="M824" s="40"/>
      <c r="N824" s="40"/>
      <c r="O824" s="40"/>
      <c r="P824" s="40"/>
      <c r="Q824" s="40"/>
      <c r="R824" s="40"/>
    </row>
    <row r="825">
      <c r="A825" s="7" t="s">
        <v>2586</v>
      </c>
      <c r="B825" s="7"/>
      <c r="C825" s="7" t="s">
        <v>5386</v>
      </c>
      <c r="D825" s="8" t="s">
        <v>991</v>
      </c>
      <c r="E825" s="7" t="s">
        <v>5387</v>
      </c>
      <c r="F825" s="8" t="s">
        <v>2740</v>
      </c>
      <c r="G825" s="8" t="s">
        <v>2741</v>
      </c>
      <c r="H825" s="45" t="s">
        <v>2765</v>
      </c>
      <c r="I825" s="8"/>
      <c r="J825" s="37"/>
      <c r="K825" s="38"/>
      <c r="L825" s="38"/>
      <c r="M825" s="38"/>
      <c r="N825" s="38"/>
      <c r="O825" s="38"/>
      <c r="P825" s="38"/>
      <c r="Q825" s="38"/>
      <c r="R825" s="38"/>
    </row>
    <row r="826">
      <c r="A826" s="8" t="s">
        <v>2586</v>
      </c>
      <c r="B826" s="8"/>
      <c r="C826" s="8" t="s">
        <v>5388</v>
      </c>
      <c r="D826" s="8" t="s">
        <v>991</v>
      </c>
      <c r="E826" s="12" t="s">
        <v>5389</v>
      </c>
      <c r="F826" s="8" t="s">
        <v>2740</v>
      </c>
      <c r="G826" s="6" t="s">
        <v>2741</v>
      </c>
      <c r="H826" s="45" t="s">
        <v>2765</v>
      </c>
      <c r="I826" s="8"/>
      <c r="J826" s="35"/>
      <c r="K826" s="33"/>
      <c r="L826" s="33"/>
      <c r="M826" s="33"/>
      <c r="N826" s="33"/>
      <c r="O826" s="33"/>
      <c r="P826" s="33"/>
      <c r="Q826" s="33"/>
      <c r="R826" s="33"/>
    </row>
    <row r="827">
      <c r="A827" s="7" t="s">
        <v>2586</v>
      </c>
      <c r="B827" s="7"/>
      <c r="C827" s="7" t="s">
        <v>5390</v>
      </c>
      <c r="D827" s="8" t="s">
        <v>1003</v>
      </c>
      <c r="E827" s="7" t="s">
        <v>5391</v>
      </c>
      <c r="F827" s="8" t="s">
        <v>2740</v>
      </c>
      <c r="G827" s="8" t="s">
        <v>2741</v>
      </c>
      <c r="H827" s="41" t="s">
        <v>2760</v>
      </c>
      <c r="I827" s="8"/>
      <c r="J827" s="35"/>
      <c r="K827" s="33"/>
      <c r="L827" s="33"/>
      <c r="M827" s="33"/>
      <c r="N827" s="33"/>
      <c r="O827" s="33"/>
      <c r="P827" s="33"/>
      <c r="Q827" s="33"/>
      <c r="R827" s="33"/>
    </row>
    <row r="828">
      <c r="A828" s="8" t="s">
        <v>2586</v>
      </c>
      <c r="B828" s="8"/>
      <c r="C828" s="8" t="s">
        <v>1013</v>
      </c>
      <c r="D828" s="8" t="s">
        <v>1003</v>
      </c>
      <c r="E828" s="12" t="s">
        <v>5392</v>
      </c>
      <c r="F828" s="8" t="s">
        <v>2740</v>
      </c>
      <c r="G828" s="8" t="s">
        <v>2741</v>
      </c>
      <c r="H828" s="42" t="s">
        <v>2686</v>
      </c>
      <c r="I828" s="8"/>
      <c r="J828" s="35"/>
      <c r="K828" s="33"/>
      <c r="L828" s="33"/>
      <c r="M828" s="33"/>
      <c r="N828" s="33"/>
      <c r="O828" s="33"/>
      <c r="P828" s="33"/>
      <c r="Q828" s="33"/>
      <c r="R828" s="33"/>
    </row>
    <row r="829">
      <c r="A829" s="7" t="s">
        <v>2586</v>
      </c>
      <c r="B829" s="7"/>
      <c r="C829" s="7" t="s">
        <v>5393</v>
      </c>
      <c r="D829" s="8" t="s">
        <v>1003</v>
      </c>
      <c r="E829" s="7" t="s">
        <v>5394</v>
      </c>
      <c r="F829" s="8" t="s">
        <v>2740</v>
      </c>
      <c r="G829" s="8" t="s">
        <v>2741</v>
      </c>
      <c r="H829" s="41" t="s">
        <v>2802</v>
      </c>
      <c r="I829" s="8"/>
      <c r="J829" s="7"/>
      <c r="K829" s="40"/>
      <c r="L829" s="40"/>
      <c r="M829" s="40"/>
      <c r="N829" s="40"/>
      <c r="O829" s="40"/>
      <c r="P829" s="40"/>
      <c r="Q829" s="40"/>
      <c r="R829" s="40"/>
    </row>
    <row r="830">
      <c r="A830" s="8" t="s">
        <v>2586</v>
      </c>
      <c r="B830" s="8"/>
      <c r="C830" s="8" t="s">
        <v>2986</v>
      </c>
      <c r="D830" s="8" t="s">
        <v>2987</v>
      </c>
      <c r="E830" s="12" t="s">
        <v>5395</v>
      </c>
      <c r="F830" s="8" t="s">
        <v>2740</v>
      </c>
      <c r="G830" s="8" t="s">
        <v>2741</v>
      </c>
      <c r="H830" s="31" t="s">
        <v>2742</v>
      </c>
      <c r="I830" s="8"/>
      <c r="J830" s="35"/>
      <c r="K830" s="33"/>
      <c r="L830" s="33"/>
      <c r="M830" s="33"/>
      <c r="N830" s="33"/>
      <c r="O830" s="33"/>
      <c r="P830" s="33"/>
      <c r="Q830" s="33"/>
      <c r="R830" s="33"/>
    </row>
    <row r="831">
      <c r="A831" s="8" t="s">
        <v>2586</v>
      </c>
      <c r="B831" s="8"/>
      <c r="C831" s="8" t="s">
        <v>5396</v>
      </c>
      <c r="D831" s="8" t="s">
        <v>1073</v>
      </c>
      <c r="E831" s="12" t="s">
        <v>5397</v>
      </c>
      <c r="F831" s="8" t="s">
        <v>2740</v>
      </c>
      <c r="G831" s="8" t="s">
        <v>2741</v>
      </c>
      <c r="H831" s="31" t="s">
        <v>2603</v>
      </c>
      <c r="I831" s="8"/>
      <c r="J831" s="7"/>
      <c r="K831" s="40"/>
      <c r="L831" s="40"/>
      <c r="M831" s="40"/>
      <c r="N831" s="40"/>
      <c r="O831" s="40"/>
      <c r="P831" s="40"/>
      <c r="Q831" s="40"/>
      <c r="R831" s="40"/>
    </row>
    <row r="832">
      <c r="A832" s="8" t="s">
        <v>2586</v>
      </c>
      <c r="B832" s="8"/>
      <c r="C832" s="8" t="s">
        <v>5398</v>
      </c>
      <c r="D832" s="8" t="s">
        <v>5399</v>
      </c>
      <c r="E832" s="12" t="s">
        <v>5400</v>
      </c>
      <c r="F832" s="8" t="s">
        <v>2740</v>
      </c>
      <c r="G832" s="8" t="s">
        <v>2741</v>
      </c>
      <c r="H832" s="41" t="s">
        <v>2760</v>
      </c>
      <c r="I832" s="8"/>
      <c r="J832" s="7"/>
      <c r="K832" s="40"/>
      <c r="L832" s="40"/>
      <c r="M832" s="40"/>
      <c r="N832" s="40"/>
      <c r="O832" s="40"/>
      <c r="P832" s="40"/>
      <c r="Q832" s="40"/>
      <c r="R832" s="40"/>
    </row>
    <row r="833">
      <c r="A833" s="7" t="s">
        <v>2586</v>
      </c>
      <c r="B833" s="7"/>
      <c r="C833" s="7" t="s">
        <v>5401</v>
      </c>
      <c r="D833" s="8" t="s">
        <v>5402</v>
      </c>
      <c r="E833" s="7" t="s">
        <v>5403</v>
      </c>
      <c r="F833" s="8" t="s">
        <v>2740</v>
      </c>
      <c r="G833" s="8" t="s">
        <v>2741</v>
      </c>
      <c r="H833" s="41" t="s">
        <v>3328</v>
      </c>
      <c r="I833" s="8"/>
      <c r="J833" s="35"/>
      <c r="K833" s="33"/>
      <c r="L833" s="33"/>
      <c r="M833" s="33"/>
      <c r="N833" s="33"/>
      <c r="O833" s="33"/>
      <c r="P833" s="33"/>
      <c r="Q833" s="33"/>
      <c r="R833" s="33"/>
    </row>
    <row r="834">
      <c r="A834" s="7" t="s">
        <v>2586</v>
      </c>
      <c r="B834" s="7"/>
      <c r="C834" s="7" t="s">
        <v>5404</v>
      </c>
      <c r="D834" s="8" t="s">
        <v>5405</v>
      </c>
      <c r="E834" s="7" t="s">
        <v>5406</v>
      </c>
      <c r="F834" s="8" t="s">
        <v>2740</v>
      </c>
      <c r="G834" s="8" t="s">
        <v>2741</v>
      </c>
      <c r="H834" s="45" t="s">
        <v>2952</v>
      </c>
      <c r="I834" s="8"/>
      <c r="J834" s="7"/>
      <c r="K834" s="40"/>
      <c r="L834" s="40"/>
      <c r="M834" s="40"/>
      <c r="N834" s="40"/>
      <c r="O834" s="40"/>
      <c r="P834" s="40"/>
      <c r="Q834" s="40"/>
      <c r="R834" s="40"/>
    </row>
    <row r="835">
      <c r="A835" s="8" t="s">
        <v>2586</v>
      </c>
      <c r="B835" s="8"/>
      <c r="C835" s="8" t="s">
        <v>5407</v>
      </c>
      <c r="D835" s="8" t="s">
        <v>5408</v>
      </c>
      <c r="E835" s="12" t="s">
        <v>5409</v>
      </c>
      <c r="F835" s="8" t="s">
        <v>2740</v>
      </c>
      <c r="G835" s="8" t="s">
        <v>2741</v>
      </c>
      <c r="H835" s="31" t="s">
        <v>2802</v>
      </c>
      <c r="I835" s="8"/>
      <c r="J835" s="35"/>
      <c r="K835" s="33"/>
      <c r="L835" s="33"/>
      <c r="M835" s="33"/>
      <c r="N835" s="33"/>
      <c r="O835" s="33"/>
      <c r="P835" s="33"/>
      <c r="Q835" s="33"/>
      <c r="R835" s="33"/>
    </row>
    <row r="836">
      <c r="A836" s="8" t="s">
        <v>2586</v>
      </c>
      <c r="B836" s="8"/>
      <c r="C836" s="8" t="s">
        <v>5410</v>
      </c>
      <c r="D836" s="8" t="s">
        <v>5411</v>
      </c>
      <c r="E836" s="12" t="s">
        <v>5412</v>
      </c>
      <c r="F836" s="8" t="s">
        <v>2740</v>
      </c>
      <c r="G836" s="8" t="s">
        <v>2741</v>
      </c>
      <c r="H836" s="42" t="s">
        <v>3110</v>
      </c>
      <c r="I836" s="8"/>
      <c r="J836" s="35"/>
      <c r="K836" s="33"/>
      <c r="L836" s="33"/>
      <c r="M836" s="33"/>
      <c r="N836" s="33"/>
      <c r="O836" s="33"/>
      <c r="P836" s="33"/>
      <c r="Q836" s="33"/>
      <c r="R836" s="33"/>
    </row>
    <row r="837">
      <c r="A837" s="8" t="s">
        <v>2586</v>
      </c>
      <c r="B837" s="8"/>
      <c r="C837" s="8" t="s">
        <v>5413</v>
      </c>
      <c r="D837" s="8" t="s">
        <v>5414</v>
      </c>
      <c r="E837" s="12" t="s">
        <v>5415</v>
      </c>
      <c r="F837" s="8" t="s">
        <v>2740</v>
      </c>
      <c r="G837" s="8" t="s">
        <v>2741</v>
      </c>
      <c r="H837" s="41" t="s">
        <v>2760</v>
      </c>
      <c r="I837" s="8"/>
      <c r="J837" s="7"/>
      <c r="K837" s="40"/>
      <c r="L837" s="40"/>
      <c r="M837" s="40"/>
      <c r="N837" s="40"/>
      <c r="O837" s="40"/>
      <c r="P837" s="40"/>
      <c r="Q837" s="40"/>
      <c r="R837" s="40"/>
    </row>
    <row r="838">
      <c r="A838" s="8" t="s">
        <v>2586</v>
      </c>
      <c r="B838" s="18"/>
      <c r="C838" s="18" t="s">
        <v>5416</v>
      </c>
      <c r="D838" s="4" t="s">
        <v>5417</v>
      </c>
      <c r="E838" s="3" t="s">
        <v>5418</v>
      </c>
      <c r="F838" s="8" t="s">
        <v>2740</v>
      </c>
      <c r="G838" s="8" t="s">
        <v>2741</v>
      </c>
      <c r="H838" s="31" t="s">
        <v>2742</v>
      </c>
      <c r="I838" s="3"/>
      <c r="J838" s="7"/>
      <c r="K838" s="40"/>
      <c r="L838" s="40"/>
      <c r="M838" s="40"/>
      <c r="N838" s="40"/>
      <c r="O838" s="40"/>
      <c r="P838" s="40"/>
      <c r="Q838" s="40"/>
      <c r="R838" s="40"/>
    </row>
    <row r="839">
      <c r="A839" s="8" t="s">
        <v>2586</v>
      </c>
      <c r="B839" s="8"/>
      <c r="C839" s="8" t="s">
        <v>5419</v>
      </c>
      <c r="D839" s="8" t="s">
        <v>5420</v>
      </c>
      <c r="E839" s="12" t="s">
        <v>5421</v>
      </c>
      <c r="F839" s="8" t="s">
        <v>2740</v>
      </c>
      <c r="G839" s="8" t="s">
        <v>2741</v>
      </c>
      <c r="H839" s="41" t="s">
        <v>2760</v>
      </c>
      <c r="I839" s="8"/>
      <c r="J839" s="35"/>
      <c r="K839" s="33"/>
      <c r="L839" s="33"/>
      <c r="M839" s="33"/>
      <c r="N839" s="33"/>
      <c r="O839" s="33"/>
      <c r="P839" s="33"/>
      <c r="Q839" s="33"/>
      <c r="R839" s="33"/>
    </row>
    <row r="840">
      <c r="A840" s="8" t="s">
        <v>2586</v>
      </c>
      <c r="B840" s="8"/>
      <c r="C840" s="8" t="s">
        <v>5422</v>
      </c>
      <c r="D840" s="8" t="s">
        <v>5423</v>
      </c>
      <c r="E840" s="12" t="s">
        <v>5424</v>
      </c>
      <c r="F840" s="8" t="s">
        <v>2740</v>
      </c>
      <c r="G840" s="6" t="s">
        <v>2741</v>
      </c>
      <c r="H840" s="42" t="s">
        <v>2686</v>
      </c>
      <c r="I840" s="8"/>
      <c r="J840" s="37"/>
      <c r="K840" s="38"/>
      <c r="L840" s="38"/>
      <c r="M840" s="38"/>
      <c r="N840" s="38"/>
      <c r="O840" s="38"/>
      <c r="P840" s="38"/>
      <c r="Q840" s="38"/>
      <c r="R840" s="38"/>
    </row>
    <row r="841">
      <c r="A841" s="8" t="s">
        <v>2586</v>
      </c>
      <c r="B841" s="6"/>
      <c r="C841" s="6" t="s">
        <v>5425</v>
      </c>
      <c r="D841" s="6" t="s">
        <v>125</v>
      </c>
      <c r="E841" s="19" t="s">
        <v>5426</v>
      </c>
      <c r="F841" s="8" t="s">
        <v>2740</v>
      </c>
      <c r="G841" s="8" t="s">
        <v>2741</v>
      </c>
      <c r="H841" s="43" t="s">
        <v>4138</v>
      </c>
      <c r="I841" s="7"/>
      <c r="J841" s="35"/>
      <c r="K841" s="33"/>
      <c r="L841" s="33"/>
      <c r="M841" s="33"/>
      <c r="N841" s="33"/>
      <c r="O841" s="33"/>
      <c r="P841" s="33"/>
      <c r="Q841" s="33"/>
      <c r="R841" s="33"/>
    </row>
    <row r="842">
      <c r="A842" s="7" t="s">
        <v>2586</v>
      </c>
      <c r="B842" s="7"/>
      <c r="C842" s="7" t="s">
        <v>5427</v>
      </c>
      <c r="D842" s="8" t="s">
        <v>5428</v>
      </c>
      <c r="E842" s="7" t="s">
        <v>5429</v>
      </c>
      <c r="F842" s="8" t="s">
        <v>2740</v>
      </c>
      <c r="G842" s="31" t="s">
        <v>2741</v>
      </c>
      <c r="H842" s="31" t="s">
        <v>2742</v>
      </c>
      <c r="I842" s="8"/>
      <c r="J842" s="7"/>
      <c r="K842" s="40"/>
      <c r="L842" s="40"/>
      <c r="M842" s="40"/>
      <c r="N842" s="40"/>
      <c r="O842" s="40"/>
      <c r="P842" s="40"/>
      <c r="Q842" s="40"/>
      <c r="R842" s="40"/>
    </row>
    <row r="843">
      <c r="A843" s="8" t="s">
        <v>2586</v>
      </c>
      <c r="B843" s="8"/>
      <c r="C843" s="8" t="s">
        <v>5430</v>
      </c>
      <c r="D843" s="8" t="s">
        <v>4859</v>
      </c>
      <c r="E843" s="12" t="s">
        <v>5431</v>
      </c>
      <c r="F843" s="42" t="s">
        <v>2740</v>
      </c>
      <c r="G843" s="8" t="s">
        <v>2741</v>
      </c>
      <c r="H843" s="31" t="s">
        <v>2802</v>
      </c>
      <c r="I843" s="8"/>
      <c r="J843" s="19"/>
      <c r="K843" s="39"/>
      <c r="L843" s="39"/>
      <c r="M843" s="39"/>
      <c r="N843" s="39"/>
      <c r="O843" s="39"/>
      <c r="P843" s="39"/>
      <c r="Q843" s="39"/>
      <c r="R843" s="39"/>
    </row>
    <row r="844">
      <c r="A844" s="7" t="s">
        <v>2586</v>
      </c>
      <c r="B844" s="7"/>
      <c r="C844" s="7" t="s">
        <v>5432</v>
      </c>
      <c r="D844" s="8" t="s">
        <v>5433</v>
      </c>
      <c r="E844" s="7" t="s">
        <v>5434</v>
      </c>
      <c r="F844" s="8" t="s">
        <v>2740</v>
      </c>
      <c r="G844" s="6" t="s">
        <v>2741</v>
      </c>
      <c r="H844" s="41" t="s">
        <v>2802</v>
      </c>
      <c r="I844" s="8"/>
      <c r="J844" s="35"/>
      <c r="K844" s="33"/>
      <c r="L844" s="33"/>
      <c r="M844" s="33"/>
      <c r="N844" s="33"/>
      <c r="O844" s="33"/>
      <c r="P844" s="33"/>
      <c r="Q844" s="33"/>
      <c r="R844" s="33"/>
    </row>
    <row r="845">
      <c r="A845" s="7" t="s">
        <v>2586</v>
      </c>
      <c r="B845" s="7"/>
      <c r="C845" s="7" t="s">
        <v>5435</v>
      </c>
      <c r="D845" s="8" t="s">
        <v>5436</v>
      </c>
      <c r="E845" s="7" t="s">
        <v>5437</v>
      </c>
      <c r="F845" s="8" t="s">
        <v>2740</v>
      </c>
      <c r="G845" s="8" t="s">
        <v>2741</v>
      </c>
      <c r="H845" s="31" t="s">
        <v>2742</v>
      </c>
      <c r="I845" s="8"/>
      <c r="J845" s="7"/>
      <c r="K845" s="40"/>
      <c r="L845" s="40"/>
      <c r="M845" s="40"/>
      <c r="N845" s="40"/>
      <c r="O845" s="40"/>
      <c r="P845" s="40"/>
      <c r="Q845" s="40"/>
      <c r="R845" s="40"/>
    </row>
    <row r="846">
      <c r="A846" s="8" t="s">
        <v>2586</v>
      </c>
      <c r="B846" s="3"/>
      <c r="C846" s="3" t="s">
        <v>5438</v>
      </c>
      <c r="D846" s="3" t="s">
        <v>5438</v>
      </c>
      <c r="E846" s="3" t="s">
        <v>5439</v>
      </c>
      <c r="F846" s="8" t="s">
        <v>2740</v>
      </c>
      <c r="G846" s="8" t="s">
        <v>2741</v>
      </c>
      <c r="H846" s="41" t="s">
        <v>2760</v>
      </c>
      <c r="I846" s="3"/>
      <c r="J846" s="35"/>
      <c r="K846" s="33"/>
      <c r="L846" s="33"/>
      <c r="M846" s="33"/>
      <c r="N846" s="33"/>
      <c r="O846" s="33"/>
      <c r="P846" s="33"/>
      <c r="Q846" s="33"/>
      <c r="R846" s="33"/>
    </row>
    <row r="847">
      <c r="A847" s="7" t="s">
        <v>2586</v>
      </c>
      <c r="B847" s="7"/>
      <c r="C847" s="7" t="s">
        <v>5440</v>
      </c>
      <c r="D847" s="8" t="s">
        <v>5441</v>
      </c>
      <c r="E847" s="7" t="s">
        <v>5442</v>
      </c>
      <c r="F847" s="8" t="s">
        <v>2740</v>
      </c>
      <c r="G847" s="8" t="s">
        <v>2741</v>
      </c>
      <c r="H847" s="41" t="s">
        <v>2760</v>
      </c>
      <c r="I847" s="8"/>
      <c r="J847" s="35"/>
      <c r="K847" s="33"/>
      <c r="L847" s="33"/>
      <c r="M847" s="33"/>
      <c r="N847" s="33"/>
      <c r="O847" s="33"/>
      <c r="P847" s="33"/>
      <c r="Q847" s="33"/>
      <c r="R847" s="33"/>
    </row>
    <row r="848">
      <c r="A848" s="8" t="s">
        <v>2586</v>
      </c>
      <c r="B848" s="8"/>
      <c r="C848" s="8" t="s">
        <v>5443</v>
      </c>
      <c r="D848" s="8" t="s">
        <v>1184</v>
      </c>
      <c r="E848" s="12" t="s">
        <v>5444</v>
      </c>
      <c r="F848" s="8" t="s">
        <v>2740</v>
      </c>
      <c r="G848" s="8" t="s">
        <v>2741</v>
      </c>
      <c r="H848" s="31" t="s">
        <v>2603</v>
      </c>
      <c r="I848" s="8"/>
      <c r="J848" s="35"/>
      <c r="K848" s="33"/>
      <c r="L848" s="33"/>
      <c r="M848" s="33"/>
      <c r="N848" s="33"/>
      <c r="O848" s="33"/>
      <c r="P848" s="33"/>
      <c r="Q848" s="33"/>
      <c r="R848" s="33"/>
    </row>
    <row r="849">
      <c r="A849" s="7" t="s">
        <v>2586</v>
      </c>
      <c r="B849" s="7"/>
      <c r="C849" s="7" t="s">
        <v>5445</v>
      </c>
      <c r="D849" s="8" t="s">
        <v>5446</v>
      </c>
      <c r="E849" s="7" t="s">
        <v>5447</v>
      </c>
      <c r="F849" s="8" t="s">
        <v>2740</v>
      </c>
      <c r="G849" s="8" t="s">
        <v>2741</v>
      </c>
      <c r="H849" s="43" t="s">
        <v>2742</v>
      </c>
      <c r="I849" s="8"/>
      <c r="J849" s="35"/>
      <c r="K849" s="33"/>
      <c r="L849" s="33"/>
      <c r="M849" s="33"/>
      <c r="N849" s="33"/>
      <c r="O849" s="33"/>
      <c r="P849" s="33"/>
      <c r="Q849" s="33"/>
      <c r="R849" s="33"/>
    </row>
    <row r="850">
      <c r="A850" s="8" t="s">
        <v>2586</v>
      </c>
      <c r="B850" s="8"/>
      <c r="C850" s="8" t="s">
        <v>5448</v>
      </c>
      <c r="D850" s="8" t="s">
        <v>1211</v>
      </c>
      <c r="E850" s="12" t="s">
        <v>5449</v>
      </c>
      <c r="F850" s="8" t="s">
        <v>2740</v>
      </c>
      <c r="G850" s="6" t="s">
        <v>2741</v>
      </c>
      <c r="H850" s="8" t="s">
        <v>2760</v>
      </c>
      <c r="I850" s="8"/>
      <c r="J850" s="35"/>
      <c r="K850" s="33"/>
      <c r="L850" s="33"/>
      <c r="M850" s="33"/>
      <c r="N850" s="33"/>
      <c r="O850" s="33"/>
      <c r="P850" s="33"/>
      <c r="Q850" s="33"/>
      <c r="R850" s="33"/>
    </row>
    <row r="851">
      <c r="A851" s="7" t="s">
        <v>2586</v>
      </c>
      <c r="B851" s="7"/>
      <c r="C851" s="7" t="s">
        <v>3046</v>
      </c>
      <c r="D851" s="8" t="s">
        <v>5450</v>
      </c>
      <c r="E851" s="7" t="s">
        <v>5451</v>
      </c>
      <c r="F851" s="8" t="s">
        <v>2740</v>
      </c>
      <c r="G851" s="8" t="s">
        <v>2741</v>
      </c>
      <c r="H851" s="41" t="s">
        <v>2760</v>
      </c>
      <c r="I851" s="8"/>
      <c r="J851" s="35"/>
      <c r="K851" s="33"/>
      <c r="L851" s="33"/>
      <c r="M851" s="33"/>
      <c r="N851" s="33"/>
      <c r="O851" s="33"/>
      <c r="P851" s="33"/>
      <c r="Q851" s="33"/>
      <c r="R851" s="33"/>
    </row>
    <row r="852">
      <c r="A852" s="7" t="s">
        <v>2586</v>
      </c>
      <c r="B852" s="7"/>
      <c r="C852" s="7" t="s">
        <v>5452</v>
      </c>
      <c r="D852" s="8" t="s">
        <v>1226</v>
      </c>
      <c r="E852" s="7" t="s">
        <v>5453</v>
      </c>
      <c r="F852" s="8" t="s">
        <v>2740</v>
      </c>
      <c r="G852" s="8" t="s">
        <v>2741</v>
      </c>
      <c r="H852" s="41" t="s">
        <v>2760</v>
      </c>
      <c r="I852" s="8"/>
      <c r="J852" s="35"/>
      <c r="K852" s="33"/>
      <c r="L852" s="33"/>
      <c r="M852" s="33"/>
      <c r="N852" s="33"/>
      <c r="O852" s="33"/>
      <c r="P852" s="33"/>
      <c r="Q852" s="33"/>
      <c r="R852" s="33"/>
    </row>
    <row r="853">
      <c r="A853" s="8" t="s">
        <v>2586</v>
      </c>
      <c r="B853" s="8"/>
      <c r="C853" s="8" t="s">
        <v>5454</v>
      </c>
      <c r="D853" s="8" t="s">
        <v>1235</v>
      </c>
      <c r="E853" s="12" t="s">
        <v>5455</v>
      </c>
      <c r="F853" s="8" t="s">
        <v>2740</v>
      </c>
      <c r="G853" s="8" t="s">
        <v>2741</v>
      </c>
      <c r="H853" s="48" t="s">
        <v>2937</v>
      </c>
      <c r="I853" s="8"/>
      <c r="J853" s="35"/>
      <c r="K853" s="33"/>
      <c r="L853" s="33"/>
      <c r="M853" s="33"/>
      <c r="N853" s="33"/>
      <c r="O853" s="33"/>
      <c r="P853" s="33"/>
      <c r="Q853" s="33"/>
      <c r="R853" s="33"/>
    </row>
    <row r="854">
      <c r="A854" s="7" t="s">
        <v>2586</v>
      </c>
      <c r="B854" s="7"/>
      <c r="C854" s="7" t="s">
        <v>5456</v>
      </c>
      <c r="D854" s="8" t="s">
        <v>5457</v>
      </c>
      <c r="E854" s="7" t="s">
        <v>5458</v>
      </c>
      <c r="F854" s="8" t="s">
        <v>2740</v>
      </c>
      <c r="G854" s="8" t="s">
        <v>2741</v>
      </c>
      <c r="H854" s="31" t="s">
        <v>2603</v>
      </c>
      <c r="I854" s="8"/>
      <c r="J854" s="35"/>
      <c r="K854" s="33"/>
      <c r="L854" s="33"/>
      <c r="M854" s="33"/>
      <c r="N854" s="33"/>
      <c r="O854" s="33"/>
      <c r="P854" s="33"/>
      <c r="Q854" s="33"/>
      <c r="R854" s="33"/>
    </row>
    <row r="855">
      <c r="A855" s="8" t="s">
        <v>2586</v>
      </c>
      <c r="B855" s="8"/>
      <c r="C855" s="8" t="s">
        <v>5459</v>
      </c>
      <c r="D855" s="8" t="s">
        <v>5460</v>
      </c>
      <c r="E855" s="12" t="s">
        <v>5461</v>
      </c>
      <c r="F855" s="42" t="s">
        <v>2740</v>
      </c>
      <c r="G855" s="8" t="s">
        <v>2741</v>
      </c>
      <c r="H855" s="41" t="s">
        <v>2760</v>
      </c>
      <c r="I855" s="8"/>
      <c r="J855" s="35"/>
      <c r="K855" s="33"/>
      <c r="L855" s="33"/>
      <c r="M855" s="33"/>
      <c r="N855" s="33"/>
      <c r="O855" s="33"/>
      <c r="P855" s="33"/>
      <c r="Q855" s="33"/>
      <c r="R855" s="33"/>
    </row>
    <row r="856">
      <c r="A856" s="8" t="s">
        <v>2586</v>
      </c>
      <c r="B856" s="6"/>
      <c r="C856" s="6" t="s">
        <v>5462</v>
      </c>
      <c r="D856" s="7" t="s">
        <v>5463</v>
      </c>
      <c r="E856" s="19" t="s">
        <v>5464</v>
      </c>
      <c r="F856" s="8" t="s">
        <v>2740</v>
      </c>
      <c r="G856" s="8" t="s">
        <v>2741</v>
      </c>
      <c r="H856" s="45" t="s">
        <v>2765</v>
      </c>
      <c r="I856" s="7"/>
      <c r="J856" s="7"/>
      <c r="K856" s="40"/>
      <c r="L856" s="40"/>
      <c r="M856" s="40"/>
      <c r="N856" s="40"/>
      <c r="O856" s="40"/>
      <c r="P856" s="40"/>
      <c r="Q856" s="40"/>
      <c r="R856" s="40"/>
    </row>
    <row r="857">
      <c r="A857" s="7" t="s">
        <v>2586</v>
      </c>
      <c r="B857" s="9"/>
      <c r="C857" s="9" t="s">
        <v>5465</v>
      </c>
      <c r="D857" s="10" t="s">
        <v>5466</v>
      </c>
      <c r="E857" s="10" t="s">
        <v>5467</v>
      </c>
      <c r="F857" s="8" t="s">
        <v>2740</v>
      </c>
      <c r="G857" s="6" t="s">
        <v>2741</v>
      </c>
      <c r="H857" s="31" t="s">
        <v>2742</v>
      </c>
      <c r="I857" s="16"/>
      <c r="J857" s="35"/>
      <c r="K857" s="33"/>
      <c r="L857" s="33"/>
      <c r="M857" s="33"/>
      <c r="N857" s="33"/>
      <c r="O857" s="33"/>
      <c r="P857" s="33"/>
      <c r="Q857" s="33"/>
      <c r="R857" s="33"/>
    </row>
    <row r="858">
      <c r="A858" s="8" t="s">
        <v>2586</v>
      </c>
      <c r="B858" s="8"/>
      <c r="C858" s="8" t="s">
        <v>5468</v>
      </c>
      <c r="D858" s="8" t="s">
        <v>5469</v>
      </c>
      <c r="E858" s="12" t="s">
        <v>5470</v>
      </c>
      <c r="F858" s="8" t="s">
        <v>2740</v>
      </c>
      <c r="G858" s="8" t="s">
        <v>2741</v>
      </c>
      <c r="H858" s="41" t="s">
        <v>3742</v>
      </c>
      <c r="I858" s="8"/>
      <c r="J858" s="35"/>
      <c r="K858" s="33"/>
      <c r="L858" s="33"/>
      <c r="M858" s="33"/>
      <c r="N858" s="33"/>
      <c r="O858" s="33"/>
      <c r="P858" s="33"/>
      <c r="Q858" s="33"/>
      <c r="R858" s="33"/>
    </row>
    <row r="859">
      <c r="A859" s="8" t="s">
        <v>2586</v>
      </c>
      <c r="B859" s="6"/>
      <c r="C859" s="6" t="s">
        <v>5471</v>
      </c>
      <c r="D859" s="7" t="s">
        <v>5472</v>
      </c>
      <c r="E859" s="19" t="s">
        <v>5473</v>
      </c>
      <c r="F859" s="8" t="s">
        <v>2740</v>
      </c>
      <c r="G859" s="8" t="s">
        <v>2741</v>
      </c>
      <c r="H859" s="31" t="s">
        <v>2802</v>
      </c>
      <c r="I859" s="7"/>
      <c r="J859" s="35"/>
      <c r="K859" s="33"/>
      <c r="L859" s="33"/>
      <c r="M859" s="33"/>
      <c r="N859" s="33"/>
      <c r="O859" s="33"/>
      <c r="P859" s="33"/>
      <c r="Q859" s="33"/>
      <c r="R859" s="33"/>
    </row>
    <row r="860">
      <c r="A860" s="7" t="s">
        <v>2586</v>
      </c>
      <c r="B860" s="7"/>
      <c r="C860" s="7" t="s">
        <v>5474</v>
      </c>
      <c r="D860" s="8" t="s">
        <v>5475</v>
      </c>
      <c r="E860" s="7" t="s">
        <v>5476</v>
      </c>
      <c r="F860" s="8" t="s">
        <v>2740</v>
      </c>
      <c r="G860" s="8" t="s">
        <v>2741</v>
      </c>
      <c r="H860" s="8" t="s">
        <v>2765</v>
      </c>
      <c r="I860" s="8"/>
      <c r="J860" s="7"/>
      <c r="K860" s="40"/>
      <c r="L860" s="40"/>
      <c r="M860" s="40"/>
      <c r="N860" s="40"/>
      <c r="O860" s="40"/>
      <c r="P860" s="40"/>
      <c r="Q860" s="40"/>
      <c r="R860" s="40"/>
    </row>
    <row r="861">
      <c r="A861" s="8" t="s">
        <v>2586</v>
      </c>
      <c r="B861" s="8"/>
      <c r="C861" s="8" t="s">
        <v>5477</v>
      </c>
      <c r="D861" s="8" t="s">
        <v>1311</v>
      </c>
      <c r="E861" s="12" t="s">
        <v>5478</v>
      </c>
      <c r="F861" s="8" t="s">
        <v>2740</v>
      </c>
      <c r="G861" s="6" t="s">
        <v>2741</v>
      </c>
      <c r="H861" s="42" t="s">
        <v>2686</v>
      </c>
      <c r="I861" s="8"/>
      <c r="J861" s="35"/>
      <c r="K861" s="33"/>
      <c r="L861" s="33"/>
      <c r="M861" s="33"/>
      <c r="N861" s="33"/>
      <c r="O861" s="33"/>
      <c r="P861" s="33"/>
      <c r="Q861" s="33"/>
      <c r="R861" s="33"/>
    </row>
    <row r="862">
      <c r="A862" s="7" t="s">
        <v>2586</v>
      </c>
      <c r="B862" s="7"/>
      <c r="C862" s="7" t="s">
        <v>5479</v>
      </c>
      <c r="D862" s="8" t="s">
        <v>1305</v>
      </c>
      <c r="E862" s="7" t="s">
        <v>5480</v>
      </c>
      <c r="F862" s="8" t="s">
        <v>2740</v>
      </c>
      <c r="G862" s="8" t="s">
        <v>2741</v>
      </c>
      <c r="H862" s="8" t="s">
        <v>2765</v>
      </c>
      <c r="I862" s="8"/>
      <c r="J862" s="37"/>
      <c r="K862" s="38"/>
      <c r="L862" s="38"/>
      <c r="M862" s="38"/>
      <c r="N862" s="38"/>
      <c r="O862" s="38"/>
      <c r="P862" s="38"/>
      <c r="Q862" s="38"/>
      <c r="R862" s="38"/>
    </row>
    <row r="863">
      <c r="A863" s="8" t="s">
        <v>2586</v>
      </c>
      <c r="B863" s="8"/>
      <c r="C863" s="8" t="s">
        <v>5481</v>
      </c>
      <c r="D863" s="8" t="s">
        <v>5482</v>
      </c>
      <c r="E863" s="12" t="s">
        <v>5483</v>
      </c>
      <c r="F863" s="8" t="s">
        <v>2740</v>
      </c>
      <c r="G863" s="8" t="s">
        <v>2741</v>
      </c>
      <c r="H863" s="42" t="s">
        <v>2686</v>
      </c>
      <c r="I863" s="8"/>
      <c r="J863" s="7"/>
      <c r="K863" s="40"/>
      <c r="L863" s="40"/>
      <c r="M863" s="40"/>
      <c r="N863" s="40"/>
      <c r="O863" s="40"/>
      <c r="P863" s="40"/>
      <c r="Q863" s="40"/>
      <c r="R863" s="40"/>
    </row>
    <row r="864">
      <c r="A864" s="8" t="s">
        <v>2586</v>
      </c>
      <c r="B864" s="15"/>
      <c r="C864" s="15" t="s">
        <v>5481</v>
      </c>
      <c r="D864" s="15" t="s">
        <v>5482</v>
      </c>
      <c r="E864" s="59" t="s">
        <v>5484</v>
      </c>
      <c r="F864" s="8" t="s">
        <v>2740</v>
      </c>
      <c r="G864" s="8" t="s">
        <v>2741</v>
      </c>
      <c r="H864" s="41" t="s">
        <v>2686</v>
      </c>
      <c r="I864" s="9"/>
      <c r="J864" s="35"/>
      <c r="K864" s="33"/>
      <c r="L864" s="33"/>
      <c r="M864" s="33"/>
      <c r="N864" s="33"/>
      <c r="O864" s="33"/>
      <c r="P864" s="33"/>
      <c r="Q864" s="33"/>
      <c r="R864" s="33"/>
    </row>
    <row r="865">
      <c r="A865" s="7" t="s">
        <v>2586</v>
      </c>
      <c r="B865" s="7"/>
      <c r="C865" s="7" t="s">
        <v>4698</v>
      </c>
      <c r="D865" s="8" t="s">
        <v>1325</v>
      </c>
      <c r="E865" s="7" t="s">
        <v>5485</v>
      </c>
      <c r="F865" s="8" t="s">
        <v>2740</v>
      </c>
      <c r="G865" s="8" t="s">
        <v>2741</v>
      </c>
      <c r="H865" s="48" t="s">
        <v>2937</v>
      </c>
      <c r="I865" s="8"/>
      <c r="J865" s="7"/>
      <c r="K865" s="40"/>
      <c r="L865" s="40"/>
      <c r="M865" s="40"/>
      <c r="N865" s="40"/>
      <c r="O865" s="40"/>
      <c r="P865" s="40"/>
      <c r="Q865" s="40"/>
      <c r="R865" s="40"/>
    </row>
    <row r="866">
      <c r="A866" s="8" t="s">
        <v>2586</v>
      </c>
      <c r="B866" s="8"/>
      <c r="C866" s="8" t="s">
        <v>5486</v>
      </c>
      <c r="D866" s="8" t="s">
        <v>5487</v>
      </c>
      <c r="E866" s="12" t="s">
        <v>5488</v>
      </c>
      <c r="F866" s="8" t="s">
        <v>2740</v>
      </c>
      <c r="G866" s="8" t="s">
        <v>2741</v>
      </c>
      <c r="H866" s="45" t="s">
        <v>2765</v>
      </c>
      <c r="I866" s="8"/>
      <c r="J866" s="35"/>
      <c r="K866" s="33"/>
      <c r="L866" s="33"/>
      <c r="M866" s="33"/>
      <c r="N866" s="33"/>
      <c r="O866" s="33"/>
      <c r="P866" s="33"/>
      <c r="Q866" s="33"/>
      <c r="R866" s="33"/>
    </row>
    <row r="867">
      <c r="A867" s="8" t="s">
        <v>2586</v>
      </c>
      <c r="B867" s="8"/>
      <c r="C867" s="8" t="s">
        <v>5489</v>
      </c>
      <c r="D867" s="8" t="s">
        <v>5490</v>
      </c>
      <c r="E867" s="12" t="s">
        <v>5491</v>
      </c>
      <c r="F867" s="8" t="s">
        <v>2740</v>
      </c>
      <c r="G867" s="8" t="s">
        <v>2741</v>
      </c>
      <c r="H867" s="42" t="s">
        <v>2686</v>
      </c>
      <c r="I867" s="8"/>
      <c r="J867" s="37"/>
      <c r="K867" s="38"/>
      <c r="L867" s="38"/>
      <c r="M867" s="38"/>
      <c r="N867" s="38"/>
      <c r="O867" s="38"/>
      <c r="P867" s="38"/>
      <c r="Q867" s="38"/>
      <c r="R867" s="38"/>
    </row>
    <row r="868">
      <c r="A868" s="8" t="s">
        <v>2586</v>
      </c>
      <c r="B868" s="8"/>
      <c r="C868" s="8" t="s">
        <v>5492</v>
      </c>
      <c r="D868" s="8" t="s">
        <v>1379</v>
      </c>
      <c r="E868" s="12" t="s">
        <v>5493</v>
      </c>
      <c r="F868" s="8" t="s">
        <v>2740</v>
      </c>
      <c r="G868" s="8" t="s">
        <v>2741</v>
      </c>
      <c r="H868" s="31" t="s">
        <v>2603</v>
      </c>
      <c r="I868" s="8"/>
      <c r="J868" s="37"/>
      <c r="K868" s="38"/>
      <c r="L868" s="38"/>
      <c r="M868" s="38"/>
      <c r="N868" s="38"/>
      <c r="O868" s="38"/>
      <c r="P868" s="38"/>
      <c r="Q868" s="38"/>
      <c r="R868" s="38"/>
    </row>
    <row r="869">
      <c r="A869" s="7" t="s">
        <v>2586</v>
      </c>
      <c r="B869" s="7"/>
      <c r="C869" s="7" t="s">
        <v>5494</v>
      </c>
      <c r="D869" s="8" t="s">
        <v>1404</v>
      </c>
      <c r="E869" s="7" t="s">
        <v>5495</v>
      </c>
      <c r="F869" s="8" t="s">
        <v>2740</v>
      </c>
      <c r="G869" s="8" t="s">
        <v>2741</v>
      </c>
      <c r="H869" s="42" t="s">
        <v>2686</v>
      </c>
      <c r="I869" s="8"/>
      <c r="J869" s="35"/>
      <c r="K869" s="33"/>
      <c r="L869" s="33"/>
      <c r="M869" s="33"/>
      <c r="N869" s="33"/>
      <c r="O869" s="33"/>
      <c r="P869" s="33"/>
      <c r="Q869" s="33"/>
      <c r="R869" s="33"/>
    </row>
    <row r="870">
      <c r="A870" s="7" t="s">
        <v>2586</v>
      </c>
      <c r="B870" s="7"/>
      <c r="C870" s="7" t="s">
        <v>5496</v>
      </c>
      <c r="D870" s="8" t="s">
        <v>1385</v>
      </c>
      <c r="E870" s="7" t="s">
        <v>5497</v>
      </c>
      <c r="F870" s="42" t="s">
        <v>2740</v>
      </c>
      <c r="G870" s="8" t="s">
        <v>2741</v>
      </c>
      <c r="H870" s="41" t="s">
        <v>2760</v>
      </c>
      <c r="I870" s="8"/>
      <c r="J870" s="7"/>
      <c r="K870" s="40"/>
      <c r="L870" s="40"/>
      <c r="M870" s="40"/>
      <c r="N870" s="40"/>
      <c r="O870" s="40"/>
      <c r="P870" s="40"/>
      <c r="Q870" s="40"/>
      <c r="R870" s="40"/>
    </row>
    <row r="871">
      <c r="A871" s="7" t="s">
        <v>2586</v>
      </c>
      <c r="B871" s="7"/>
      <c r="C871" s="7" t="s">
        <v>1393</v>
      </c>
      <c r="D871" s="8" t="s">
        <v>1385</v>
      </c>
      <c r="E871" s="7" t="s">
        <v>5498</v>
      </c>
      <c r="F871" s="8" t="s">
        <v>2740</v>
      </c>
      <c r="G871" s="6" t="s">
        <v>2741</v>
      </c>
      <c r="H871" s="43" t="s">
        <v>2742</v>
      </c>
      <c r="I871" s="8"/>
      <c r="J871" s="7"/>
      <c r="K871" s="40"/>
      <c r="L871" s="40"/>
      <c r="M871" s="40"/>
      <c r="N871" s="40"/>
      <c r="O871" s="40"/>
      <c r="P871" s="40"/>
      <c r="Q871" s="40"/>
      <c r="R871" s="40"/>
    </row>
    <row r="872">
      <c r="A872" s="8" t="s">
        <v>2586</v>
      </c>
      <c r="B872" s="6"/>
      <c r="C872" s="6" t="s">
        <v>5499</v>
      </c>
      <c r="D872" s="6" t="s">
        <v>1385</v>
      </c>
      <c r="E872" s="19" t="s">
        <v>5500</v>
      </c>
      <c r="F872" s="8" t="s">
        <v>2740</v>
      </c>
      <c r="G872" s="8" t="s">
        <v>2741</v>
      </c>
      <c r="H872" s="41" t="s">
        <v>2760</v>
      </c>
      <c r="I872" s="7"/>
      <c r="J872" s="7"/>
      <c r="K872" s="40"/>
      <c r="L872" s="40"/>
      <c r="M872" s="40"/>
      <c r="N872" s="40"/>
      <c r="O872" s="40"/>
      <c r="P872" s="40"/>
      <c r="Q872" s="40"/>
      <c r="R872" s="40"/>
    </row>
    <row r="873">
      <c r="A873" s="7" t="s">
        <v>2586</v>
      </c>
      <c r="B873" s="7"/>
      <c r="C873" s="7" t="s">
        <v>5501</v>
      </c>
      <c r="D873" s="8" t="s">
        <v>1385</v>
      </c>
      <c r="E873" s="7" t="s">
        <v>5502</v>
      </c>
      <c r="F873" s="8" t="s">
        <v>2740</v>
      </c>
      <c r="G873" s="8" t="s">
        <v>2741</v>
      </c>
      <c r="H873" s="43" t="s">
        <v>2760</v>
      </c>
      <c r="I873" s="8"/>
      <c r="J873" s="7"/>
      <c r="K873" s="40"/>
      <c r="L873" s="40"/>
      <c r="M873" s="40"/>
      <c r="N873" s="40"/>
      <c r="O873" s="40"/>
      <c r="P873" s="40"/>
      <c r="Q873" s="40"/>
      <c r="R873" s="40"/>
    </row>
    <row r="874">
      <c r="A874" s="7" t="s">
        <v>2586</v>
      </c>
      <c r="B874" s="7"/>
      <c r="C874" s="7" t="s">
        <v>5503</v>
      </c>
      <c r="D874" s="8" t="s">
        <v>1385</v>
      </c>
      <c r="E874" s="7" t="s">
        <v>5504</v>
      </c>
      <c r="F874" s="8" t="s">
        <v>2740</v>
      </c>
      <c r="G874" s="8" t="s">
        <v>2741</v>
      </c>
      <c r="H874" s="41" t="s">
        <v>2760</v>
      </c>
      <c r="I874" s="8"/>
      <c r="J874" s="7"/>
      <c r="K874" s="40"/>
      <c r="L874" s="40"/>
      <c r="M874" s="40"/>
      <c r="N874" s="40"/>
      <c r="O874" s="40"/>
      <c r="P874" s="40"/>
      <c r="Q874" s="40"/>
      <c r="R874" s="40"/>
    </row>
    <row r="875">
      <c r="A875" s="7" t="s">
        <v>2586</v>
      </c>
      <c r="B875" s="7"/>
      <c r="C875" s="7" t="s">
        <v>5505</v>
      </c>
      <c r="D875" s="8" t="s">
        <v>5506</v>
      </c>
      <c r="E875" s="7" t="s">
        <v>5507</v>
      </c>
      <c r="F875" s="8" t="s">
        <v>2740</v>
      </c>
      <c r="G875" s="8" t="s">
        <v>2741</v>
      </c>
      <c r="H875" s="31" t="s">
        <v>2742</v>
      </c>
      <c r="I875" s="8"/>
      <c r="J875" s="35"/>
      <c r="K875" s="33"/>
      <c r="L875" s="33"/>
      <c r="M875" s="33"/>
      <c r="N875" s="33"/>
      <c r="O875" s="33"/>
      <c r="P875" s="33"/>
      <c r="Q875" s="33"/>
      <c r="R875" s="33"/>
    </row>
    <row r="876">
      <c r="A876" s="8" t="s">
        <v>2586</v>
      </c>
      <c r="B876" s="8"/>
      <c r="C876" s="8" t="s">
        <v>5508</v>
      </c>
      <c r="D876" s="8" t="s">
        <v>5509</v>
      </c>
      <c r="E876" s="12" t="s">
        <v>5510</v>
      </c>
      <c r="F876" s="8" t="s">
        <v>2740</v>
      </c>
      <c r="G876" s="8" t="s">
        <v>2741</v>
      </c>
      <c r="H876" s="41" t="s">
        <v>2760</v>
      </c>
      <c r="I876" s="8"/>
      <c r="J876" s="35"/>
      <c r="K876" s="33"/>
      <c r="L876" s="33"/>
      <c r="M876" s="33"/>
      <c r="N876" s="33"/>
      <c r="O876" s="33"/>
      <c r="P876" s="33"/>
      <c r="Q876" s="33"/>
      <c r="R876" s="33"/>
    </row>
    <row r="877">
      <c r="A877" s="7" t="s">
        <v>2586</v>
      </c>
      <c r="B877" s="7"/>
      <c r="C877" s="7" t="s">
        <v>5511</v>
      </c>
      <c r="D877" s="8" t="s">
        <v>5512</v>
      </c>
      <c r="E877" s="7" t="s">
        <v>5513</v>
      </c>
      <c r="F877" s="8" t="s">
        <v>2740</v>
      </c>
      <c r="G877" s="8" t="s">
        <v>2741</v>
      </c>
      <c r="H877" s="41" t="s">
        <v>2760</v>
      </c>
      <c r="I877" s="8"/>
      <c r="J877" s="35"/>
      <c r="K877" s="33"/>
      <c r="L877" s="33"/>
      <c r="M877" s="33"/>
      <c r="N877" s="33"/>
      <c r="O877" s="33"/>
      <c r="P877" s="33"/>
      <c r="Q877" s="33"/>
      <c r="R877" s="33"/>
    </row>
    <row r="878">
      <c r="A878" s="8" t="s">
        <v>2586</v>
      </c>
      <c r="B878" s="8"/>
      <c r="C878" s="8" t="s">
        <v>5514</v>
      </c>
      <c r="D878" s="8" t="s">
        <v>5515</v>
      </c>
      <c r="E878" s="12" t="s">
        <v>5516</v>
      </c>
      <c r="F878" s="8" t="s">
        <v>2740</v>
      </c>
      <c r="G878" s="8" t="s">
        <v>2741</v>
      </c>
      <c r="H878" s="31" t="s">
        <v>3324</v>
      </c>
      <c r="I878" s="8"/>
      <c r="J878" s="35"/>
      <c r="K878" s="33"/>
      <c r="L878" s="33"/>
      <c r="M878" s="33"/>
      <c r="N878" s="33"/>
      <c r="O878" s="33"/>
      <c r="P878" s="33"/>
      <c r="Q878" s="33"/>
      <c r="R878" s="33"/>
    </row>
    <row r="879">
      <c r="A879" s="8" t="s">
        <v>2586</v>
      </c>
      <c r="B879" s="6"/>
      <c r="C879" s="6" t="s">
        <v>5517</v>
      </c>
      <c r="D879" s="6" t="s">
        <v>1429</v>
      </c>
      <c r="E879" s="19" t="s">
        <v>5518</v>
      </c>
      <c r="F879" s="42" t="s">
        <v>2740</v>
      </c>
      <c r="G879" s="6" t="s">
        <v>2741</v>
      </c>
      <c r="H879" s="42" t="s">
        <v>2952</v>
      </c>
      <c r="I879" s="7"/>
      <c r="J879" s="37"/>
      <c r="K879" s="38"/>
      <c r="L879" s="38"/>
      <c r="M879" s="38"/>
      <c r="N879" s="38"/>
      <c r="O879" s="38"/>
      <c r="P879" s="38"/>
      <c r="Q879" s="38"/>
      <c r="R879" s="38"/>
    </row>
    <row r="880">
      <c r="A880" s="7" t="s">
        <v>2586</v>
      </c>
      <c r="B880" s="7"/>
      <c r="C880" s="7" t="s">
        <v>5519</v>
      </c>
      <c r="D880" s="8" t="s">
        <v>1418</v>
      </c>
      <c r="E880" s="7" t="s">
        <v>5520</v>
      </c>
      <c r="F880" s="8" t="s">
        <v>2740</v>
      </c>
      <c r="G880" s="8" t="s">
        <v>2741</v>
      </c>
      <c r="H880" s="41" t="s">
        <v>2760</v>
      </c>
      <c r="I880" s="8"/>
      <c r="J880" s="37"/>
      <c r="K880" s="38"/>
      <c r="L880" s="38"/>
      <c r="M880" s="38"/>
      <c r="N880" s="38"/>
      <c r="O880" s="38"/>
      <c r="P880" s="38"/>
      <c r="Q880" s="38"/>
      <c r="R880" s="38"/>
    </row>
    <row r="881">
      <c r="A881" s="8" t="s">
        <v>2586</v>
      </c>
      <c r="B881" s="8"/>
      <c r="C881" s="8" t="s">
        <v>5519</v>
      </c>
      <c r="D881" s="8" t="s">
        <v>1429</v>
      </c>
      <c r="E881" s="12" t="s">
        <v>5521</v>
      </c>
      <c r="F881" s="8" t="s">
        <v>2740</v>
      </c>
      <c r="G881" s="8" t="s">
        <v>2741</v>
      </c>
      <c r="H881" s="43" t="s">
        <v>2760</v>
      </c>
      <c r="I881" s="8"/>
      <c r="J881" s="37"/>
      <c r="K881" s="38"/>
      <c r="L881" s="38"/>
      <c r="M881" s="38"/>
      <c r="N881" s="38"/>
      <c r="O881" s="38"/>
      <c r="P881" s="38"/>
      <c r="Q881" s="38"/>
      <c r="R881" s="38"/>
    </row>
    <row r="882">
      <c r="A882" s="7" t="s">
        <v>2586</v>
      </c>
      <c r="B882" s="7"/>
      <c r="C882" s="7" t="s">
        <v>5522</v>
      </c>
      <c r="D882" s="8" t="s">
        <v>1441</v>
      </c>
      <c r="E882" s="7" t="s">
        <v>5523</v>
      </c>
      <c r="F882" s="42" t="s">
        <v>2740</v>
      </c>
      <c r="G882" s="8" t="s">
        <v>2741</v>
      </c>
      <c r="H882" s="41" t="s">
        <v>2760</v>
      </c>
      <c r="I882" s="8"/>
      <c r="J882" s="7"/>
      <c r="K882" s="40"/>
      <c r="L882" s="40"/>
      <c r="M882" s="40"/>
      <c r="N882" s="40"/>
      <c r="O882" s="40"/>
      <c r="P882" s="40"/>
      <c r="Q882" s="40"/>
      <c r="R882" s="40"/>
    </row>
    <row r="883">
      <c r="A883" s="7" t="s">
        <v>2586</v>
      </c>
      <c r="B883" s="7"/>
      <c r="C883" s="7" t="s">
        <v>5524</v>
      </c>
      <c r="D883" s="8" t="s">
        <v>1441</v>
      </c>
      <c r="E883" s="7" t="s">
        <v>5525</v>
      </c>
      <c r="F883" s="8" t="s">
        <v>2740</v>
      </c>
      <c r="G883" s="8" t="s">
        <v>2741</v>
      </c>
      <c r="H883" s="42" t="s">
        <v>2686</v>
      </c>
      <c r="I883" s="8"/>
      <c r="J883" s="35"/>
      <c r="K883" s="33"/>
      <c r="L883" s="33"/>
      <c r="M883" s="33"/>
      <c r="N883" s="33"/>
      <c r="O883" s="33"/>
      <c r="P883" s="33"/>
      <c r="Q883" s="33"/>
      <c r="R883" s="33"/>
    </row>
    <row r="884">
      <c r="A884" s="8" t="s">
        <v>2586</v>
      </c>
      <c r="B884" s="8"/>
      <c r="C884" s="8" t="s">
        <v>5526</v>
      </c>
      <c r="D884" s="8" t="s">
        <v>1441</v>
      </c>
      <c r="E884" s="12" t="s">
        <v>5527</v>
      </c>
      <c r="F884" s="8" t="s">
        <v>2740</v>
      </c>
      <c r="G884" s="8" t="s">
        <v>2741</v>
      </c>
      <c r="H884" s="31" t="s">
        <v>2742</v>
      </c>
      <c r="I884" s="8"/>
      <c r="J884" s="37"/>
      <c r="K884" s="38"/>
      <c r="L884" s="38"/>
      <c r="M884" s="38"/>
      <c r="N884" s="38"/>
      <c r="O884" s="38"/>
      <c r="P884" s="38"/>
      <c r="Q884" s="38"/>
      <c r="R884" s="38"/>
    </row>
    <row r="885">
      <c r="A885" s="8" t="s">
        <v>2586</v>
      </c>
      <c r="B885" s="8"/>
      <c r="C885" s="8" t="s">
        <v>5528</v>
      </c>
      <c r="D885" s="8" t="s">
        <v>1441</v>
      </c>
      <c r="E885" s="12" t="s">
        <v>5529</v>
      </c>
      <c r="F885" s="8" t="s">
        <v>2740</v>
      </c>
      <c r="G885" s="8" t="s">
        <v>2741</v>
      </c>
      <c r="H885" s="41" t="s">
        <v>2686</v>
      </c>
      <c r="I885" s="8"/>
      <c r="J885" s="35"/>
      <c r="K885" s="33"/>
      <c r="L885" s="33"/>
      <c r="M885" s="33"/>
      <c r="N885" s="33"/>
      <c r="O885" s="33"/>
      <c r="P885" s="33"/>
      <c r="Q885" s="33"/>
      <c r="R885" s="33"/>
    </row>
    <row r="886">
      <c r="A886" s="7" t="s">
        <v>2586</v>
      </c>
      <c r="B886" s="7"/>
      <c r="C886" s="7" t="s">
        <v>5530</v>
      </c>
      <c r="D886" s="8" t="s">
        <v>1441</v>
      </c>
      <c r="E886" s="7" t="s">
        <v>5531</v>
      </c>
      <c r="F886" s="8" t="s">
        <v>2740</v>
      </c>
      <c r="G886" s="6" t="s">
        <v>2741</v>
      </c>
      <c r="H886" s="43" t="s">
        <v>2742</v>
      </c>
      <c r="I886" s="8"/>
      <c r="J886" s="7"/>
      <c r="K886" s="40"/>
      <c r="L886" s="40"/>
      <c r="M886" s="40"/>
      <c r="N886" s="40"/>
      <c r="O886" s="40"/>
      <c r="P886" s="40"/>
      <c r="Q886" s="40"/>
      <c r="R886" s="40"/>
    </row>
    <row r="887">
      <c r="A887" s="8" t="s">
        <v>2586</v>
      </c>
      <c r="B887" s="8"/>
      <c r="C887" s="8" t="s">
        <v>5532</v>
      </c>
      <c r="D887" s="8" t="s">
        <v>3108</v>
      </c>
      <c r="E887" s="12" t="s">
        <v>5533</v>
      </c>
      <c r="F887" s="8" t="s">
        <v>2740</v>
      </c>
      <c r="G887" s="8" t="s">
        <v>2741</v>
      </c>
      <c r="H887" s="43" t="s">
        <v>2760</v>
      </c>
      <c r="I887" s="8"/>
      <c r="J887" s="7"/>
      <c r="K887" s="40"/>
      <c r="L887" s="40"/>
      <c r="M887" s="40"/>
      <c r="N887" s="40"/>
      <c r="O887" s="40"/>
      <c r="P887" s="40"/>
      <c r="Q887" s="40"/>
      <c r="R887" s="40"/>
    </row>
    <row r="888">
      <c r="A888" s="8" t="s">
        <v>2586</v>
      </c>
      <c r="B888" s="8"/>
      <c r="C888" s="8" t="s">
        <v>5534</v>
      </c>
      <c r="D888" s="8" t="s">
        <v>5535</v>
      </c>
      <c r="E888" s="12" t="s">
        <v>5536</v>
      </c>
      <c r="F888" s="8" t="s">
        <v>2740</v>
      </c>
      <c r="G888" s="8" t="s">
        <v>2741</v>
      </c>
      <c r="H888" s="48" t="s">
        <v>2937</v>
      </c>
      <c r="I888" s="8"/>
      <c r="J888" s="35"/>
      <c r="K888" s="33"/>
      <c r="L888" s="33"/>
      <c r="M888" s="33"/>
      <c r="N888" s="33"/>
      <c r="O888" s="33"/>
      <c r="P888" s="33"/>
      <c r="Q888" s="33"/>
      <c r="R888" s="33"/>
    </row>
    <row r="889">
      <c r="A889" s="8" t="s">
        <v>2586</v>
      </c>
      <c r="B889" s="6"/>
      <c r="C889" s="6" t="s">
        <v>5537</v>
      </c>
      <c r="D889" s="7" t="s">
        <v>5538</v>
      </c>
      <c r="E889" s="19" t="s">
        <v>5539</v>
      </c>
      <c r="F889" s="8" t="s">
        <v>2740</v>
      </c>
      <c r="G889" s="6" t="s">
        <v>2741</v>
      </c>
      <c r="H889" s="41" t="s">
        <v>2802</v>
      </c>
      <c r="I889" s="7"/>
      <c r="J889" s="35"/>
      <c r="K889" s="33"/>
      <c r="L889" s="33"/>
      <c r="M889" s="33"/>
      <c r="N889" s="33"/>
      <c r="O889" s="33"/>
      <c r="P889" s="33"/>
      <c r="Q889" s="33"/>
      <c r="R889" s="33"/>
    </row>
    <row r="890">
      <c r="A890" s="8" t="s">
        <v>2586</v>
      </c>
      <c r="B890" s="3"/>
      <c r="C890" s="3" t="s">
        <v>5540</v>
      </c>
      <c r="D890" s="4" t="s">
        <v>4141</v>
      </c>
      <c r="E890" s="3" t="s">
        <v>5541</v>
      </c>
      <c r="F890" s="8" t="s">
        <v>2740</v>
      </c>
      <c r="G890" s="8" t="s">
        <v>2741</v>
      </c>
      <c r="H890" s="31" t="s">
        <v>2802</v>
      </c>
      <c r="I890" s="3"/>
      <c r="J890" s="35"/>
      <c r="K890" s="33"/>
      <c r="L890" s="33"/>
      <c r="M890" s="33"/>
      <c r="N890" s="33"/>
      <c r="O890" s="33"/>
      <c r="P890" s="33"/>
      <c r="Q890" s="33"/>
      <c r="R890" s="33"/>
    </row>
    <row r="891">
      <c r="A891" s="8" t="s">
        <v>2586</v>
      </c>
      <c r="B891" s="8"/>
      <c r="C891" s="8" t="s">
        <v>5542</v>
      </c>
      <c r="D891" s="8" t="s">
        <v>1441</v>
      </c>
      <c r="E891" s="12" t="s">
        <v>5543</v>
      </c>
      <c r="F891" s="8" t="s">
        <v>2740</v>
      </c>
      <c r="G891" s="8" t="s">
        <v>2741</v>
      </c>
      <c r="H891" s="42" t="s">
        <v>2686</v>
      </c>
      <c r="I891" s="8"/>
      <c r="J891" s="7"/>
      <c r="K891" s="40"/>
      <c r="L891" s="40"/>
      <c r="M891" s="40"/>
      <c r="N891" s="40"/>
      <c r="O891" s="40"/>
      <c r="P891" s="40"/>
      <c r="Q891" s="40"/>
      <c r="R891" s="40"/>
    </row>
    <row r="892">
      <c r="A892" s="8" t="s">
        <v>2586</v>
      </c>
      <c r="B892" s="8"/>
      <c r="C892" s="8" t="s">
        <v>5542</v>
      </c>
      <c r="D892" s="8" t="s">
        <v>1441</v>
      </c>
      <c r="E892" s="12" t="s">
        <v>5544</v>
      </c>
      <c r="F892" s="8" t="s">
        <v>2740</v>
      </c>
      <c r="G892" s="8" t="s">
        <v>2741</v>
      </c>
      <c r="H892" s="31" t="s">
        <v>2742</v>
      </c>
      <c r="I892" s="8"/>
      <c r="J892" s="35"/>
      <c r="K892" s="33"/>
      <c r="L892" s="33"/>
      <c r="M892" s="33"/>
      <c r="N892" s="33"/>
      <c r="O892" s="33"/>
      <c r="P892" s="33"/>
      <c r="Q892" s="33"/>
      <c r="R892" s="33"/>
    </row>
    <row r="893">
      <c r="A893" s="7" t="s">
        <v>2586</v>
      </c>
      <c r="B893" s="7"/>
      <c r="C893" s="7" t="s">
        <v>5545</v>
      </c>
      <c r="D893" s="8" t="s">
        <v>5546</v>
      </c>
      <c r="E893" s="7" t="s">
        <v>5547</v>
      </c>
      <c r="F893" s="8" t="s">
        <v>2740</v>
      </c>
      <c r="G893" s="8" t="s">
        <v>2741</v>
      </c>
      <c r="H893" s="41" t="s">
        <v>2760</v>
      </c>
      <c r="I893" s="8"/>
      <c r="J893" s="35"/>
      <c r="K893" s="33"/>
      <c r="L893" s="33"/>
      <c r="M893" s="33"/>
      <c r="N893" s="33"/>
      <c r="O893" s="33"/>
      <c r="P893" s="33"/>
      <c r="Q893" s="33"/>
      <c r="R893" s="33"/>
    </row>
    <row r="894">
      <c r="A894" s="8" t="s">
        <v>2586</v>
      </c>
      <c r="B894" s="3"/>
      <c r="C894" s="3" t="s">
        <v>5548</v>
      </c>
      <c r="D894" s="4" t="s">
        <v>5549</v>
      </c>
      <c r="E894" s="3" t="s">
        <v>5550</v>
      </c>
      <c r="F894" s="42" t="s">
        <v>2740</v>
      </c>
      <c r="G894" s="8" t="s">
        <v>2741</v>
      </c>
      <c r="H894" s="41" t="s">
        <v>2760</v>
      </c>
      <c r="I894" s="3"/>
      <c r="J894" s="35"/>
      <c r="K894" s="33"/>
      <c r="L894" s="33"/>
      <c r="M894" s="33"/>
      <c r="N894" s="33"/>
      <c r="O894" s="33"/>
      <c r="P894" s="33"/>
      <c r="Q894" s="33"/>
      <c r="R894" s="33"/>
    </row>
    <row r="895">
      <c r="A895" s="8" t="s">
        <v>2586</v>
      </c>
      <c r="B895" s="8"/>
      <c r="C895" s="8" t="s">
        <v>5551</v>
      </c>
      <c r="D895" s="8" t="s">
        <v>5552</v>
      </c>
      <c r="E895" s="12" t="s">
        <v>5553</v>
      </c>
      <c r="F895" s="8" t="s">
        <v>2740</v>
      </c>
      <c r="G895" s="8" t="s">
        <v>2741</v>
      </c>
      <c r="H895" s="31" t="s">
        <v>2603</v>
      </c>
      <c r="I895" s="8"/>
      <c r="J895" s="7"/>
      <c r="K895" s="40"/>
      <c r="L895" s="40"/>
      <c r="M895" s="40"/>
      <c r="N895" s="40"/>
      <c r="O895" s="40"/>
      <c r="P895" s="40"/>
      <c r="Q895" s="40"/>
      <c r="R895" s="40"/>
    </row>
    <row r="896">
      <c r="A896" s="8" t="s">
        <v>2586</v>
      </c>
      <c r="B896" s="8"/>
      <c r="C896" s="8" t="s">
        <v>4701</v>
      </c>
      <c r="D896" s="8" t="s">
        <v>5554</v>
      </c>
      <c r="E896" s="12" t="s">
        <v>5555</v>
      </c>
      <c r="F896" s="8" t="s">
        <v>2740</v>
      </c>
      <c r="G896" s="8" t="s">
        <v>2741</v>
      </c>
      <c r="H896" s="31" t="s">
        <v>2742</v>
      </c>
      <c r="I896" s="8"/>
      <c r="J896" s="35"/>
      <c r="K896" s="33"/>
      <c r="L896" s="33"/>
      <c r="M896" s="33"/>
      <c r="N896" s="33"/>
      <c r="O896" s="33"/>
      <c r="P896" s="33"/>
      <c r="Q896" s="33"/>
      <c r="R896" s="33"/>
    </row>
    <row r="897">
      <c r="A897" s="8" t="s">
        <v>2586</v>
      </c>
      <c r="B897" s="6"/>
      <c r="C897" s="6" t="s">
        <v>5556</v>
      </c>
      <c r="D897" s="6" t="s">
        <v>5557</v>
      </c>
      <c r="E897" s="19" t="s">
        <v>5558</v>
      </c>
      <c r="F897" s="8" t="s">
        <v>2740</v>
      </c>
      <c r="G897" s="8" t="s">
        <v>2741</v>
      </c>
      <c r="H897" s="41" t="s">
        <v>2802</v>
      </c>
      <c r="I897" s="7"/>
      <c r="J897" s="37"/>
      <c r="K897" s="38"/>
      <c r="L897" s="38"/>
      <c r="M897" s="38"/>
      <c r="N897" s="38"/>
      <c r="O897" s="38"/>
      <c r="P897" s="38"/>
      <c r="Q897" s="38"/>
      <c r="R897" s="38"/>
    </row>
    <row r="898">
      <c r="A898" s="7" t="s">
        <v>2586</v>
      </c>
      <c r="B898" s="7"/>
      <c r="C898" s="7" t="s">
        <v>5559</v>
      </c>
      <c r="D898" s="8" t="str">
        <f>IFERROR(__xludf.DUMMYFUNCTION("CONCATENATE(REGEXEXTRACT(C898,""[A-Za-z]+""),"","")"),"Denis,")</f>
        <v>Denis,</v>
      </c>
      <c r="E898" s="7" t="s">
        <v>5560</v>
      </c>
      <c r="F898" s="8" t="s">
        <v>2740</v>
      </c>
      <c r="G898" s="8" t="s">
        <v>2741</v>
      </c>
      <c r="H898" s="31" t="s">
        <v>2802</v>
      </c>
      <c r="I898" s="8"/>
      <c r="J898" s="37"/>
      <c r="K898" s="38"/>
      <c r="L898" s="38"/>
      <c r="M898" s="38"/>
      <c r="N898" s="38"/>
      <c r="O898" s="38"/>
      <c r="P898" s="38"/>
      <c r="Q898" s="38"/>
      <c r="R898" s="38"/>
    </row>
    <row r="899">
      <c r="A899" s="7" t="s">
        <v>2586</v>
      </c>
      <c r="B899" s="7"/>
      <c r="C899" s="7" t="s">
        <v>5561</v>
      </c>
      <c r="D899" s="8" t="str">
        <f>IFERROR(__xludf.DUMMYFUNCTION("CONCATENATE(REGEXEXTRACT(C899,""[A-Za-z]+""),"","")"),"Dennis,")</f>
        <v>Dennis,</v>
      </c>
      <c r="E899" s="7" t="s">
        <v>5562</v>
      </c>
      <c r="F899" s="8" t="s">
        <v>2740</v>
      </c>
      <c r="G899" s="8" t="s">
        <v>2741</v>
      </c>
      <c r="H899" s="31" t="s">
        <v>2742</v>
      </c>
      <c r="I899" s="8"/>
      <c r="J899" s="7"/>
      <c r="K899" s="40"/>
      <c r="L899" s="40"/>
      <c r="M899" s="40"/>
      <c r="N899" s="40"/>
      <c r="O899" s="40"/>
      <c r="P899" s="40"/>
      <c r="Q899" s="40"/>
      <c r="R899" s="40"/>
    </row>
    <row r="900">
      <c r="A900" s="8" t="s">
        <v>2586</v>
      </c>
      <c r="B900" s="8"/>
      <c r="C900" s="8" t="s">
        <v>5561</v>
      </c>
      <c r="D900" s="8" t="s">
        <v>5563</v>
      </c>
      <c r="E900" s="12" t="s">
        <v>5564</v>
      </c>
      <c r="F900" s="8" t="s">
        <v>2740</v>
      </c>
      <c r="G900" s="6" t="s">
        <v>2741</v>
      </c>
      <c r="H900" s="31" t="s">
        <v>2742</v>
      </c>
      <c r="I900" s="8"/>
      <c r="J900" s="37"/>
      <c r="K900" s="38"/>
      <c r="L900" s="38"/>
      <c r="M900" s="38"/>
      <c r="N900" s="38"/>
      <c r="O900" s="38"/>
      <c r="P900" s="38"/>
      <c r="Q900" s="38"/>
      <c r="R900" s="38"/>
    </row>
    <row r="901">
      <c r="A901" s="7" t="s">
        <v>2586</v>
      </c>
      <c r="B901" s="7"/>
      <c r="C901" s="7" t="s">
        <v>5565</v>
      </c>
      <c r="D901" s="8" t="s">
        <v>2785</v>
      </c>
      <c r="E901" s="7" t="s">
        <v>5566</v>
      </c>
      <c r="F901" s="8" t="s">
        <v>2740</v>
      </c>
      <c r="G901" s="8" t="s">
        <v>2741</v>
      </c>
      <c r="H901" s="41" t="s">
        <v>2760</v>
      </c>
      <c r="I901" s="8"/>
      <c r="J901" s="35"/>
      <c r="K901" s="33"/>
      <c r="L901" s="33"/>
      <c r="M901" s="33"/>
      <c r="N901" s="33"/>
      <c r="O901" s="33"/>
      <c r="P901" s="33"/>
      <c r="Q901" s="33"/>
      <c r="R901" s="33"/>
    </row>
    <row r="902">
      <c r="A902" s="7" t="s">
        <v>2586</v>
      </c>
      <c r="B902" s="7"/>
      <c r="C902" s="7" t="s">
        <v>5567</v>
      </c>
      <c r="D902" s="8" t="str">
        <f>IFERROR(__xludf.DUMMYFUNCTION("CONCATENATE(REGEXEXTRACT(C902,""[A-Za-z]+""),"","")"),"Derrick,")</f>
        <v>Derrick,</v>
      </c>
      <c r="E902" s="7" t="s">
        <v>5568</v>
      </c>
      <c r="F902" s="8" t="s">
        <v>2740</v>
      </c>
      <c r="G902" s="8" t="s">
        <v>2741</v>
      </c>
      <c r="H902" s="31" t="s">
        <v>2742</v>
      </c>
      <c r="I902" s="8"/>
      <c r="J902" s="35"/>
      <c r="K902" s="33"/>
      <c r="L902" s="33"/>
      <c r="M902" s="33"/>
      <c r="N902" s="33"/>
      <c r="O902" s="33"/>
      <c r="P902" s="33"/>
      <c r="Q902" s="33"/>
      <c r="R902" s="33"/>
    </row>
    <row r="903">
      <c r="A903" s="7" t="s">
        <v>2586</v>
      </c>
      <c r="B903" s="7"/>
      <c r="C903" s="7" t="s">
        <v>5569</v>
      </c>
      <c r="D903" s="8" t="str">
        <f>IFERROR(__xludf.DUMMYFUNCTION("CONCATENATE(REGEXEXTRACT(C903,""[A-Za-z]+""),"","")"),"Derrick,")</f>
        <v>Derrick,</v>
      </c>
      <c r="E903" s="7" t="s">
        <v>5570</v>
      </c>
      <c r="F903" s="42" t="s">
        <v>2740</v>
      </c>
      <c r="G903" s="8" t="s">
        <v>2741</v>
      </c>
      <c r="H903" s="31" t="s">
        <v>2742</v>
      </c>
      <c r="I903" s="8"/>
      <c r="J903" s="35"/>
      <c r="K903" s="33"/>
      <c r="L903" s="33"/>
      <c r="M903" s="33"/>
      <c r="N903" s="33"/>
      <c r="O903" s="33"/>
      <c r="P903" s="33"/>
      <c r="Q903" s="33"/>
      <c r="R903" s="33"/>
    </row>
    <row r="904">
      <c r="A904" s="8" t="s">
        <v>2586</v>
      </c>
      <c r="B904" s="8"/>
      <c r="C904" s="8" t="s">
        <v>5571</v>
      </c>
      <c r="D904" s="8" t="s">
        <v>4721</v>
      </c>
      <c r="E904" s="12" t="s">
        <v>5572</v>
      </c>
      <c r="F904" s="8" t="s">
        <v>2740</v>
      </c>
      <c r="G904" s="8" t="s">
        <v>2741</v>
      </c>
      <c r="H904" s="41" t="s">
        <v>2760</v>
      </c>
      <c r="I904" s="8"/>
      <c r="J904" s="35"/>
      <c r="K904" s="33"/>
      <c r="L904" s="33"/>
      <c r="M904" s="33"/>
      <c r="N904" s="33"/>
      <c r="O904" s="33"/>
      <c r="P904" s="33"/>
      <c r="Q904" s="33"/>
      <c r="R904" s="33"/>
    </row>
    <row r="905">
      <c r="A905" s="7" t="s">
        <v>2586</v>
      </c>
      <c r="B905" s="7"/>
      <c r="C905" s="7" t="s">
        <v>5573</v>
      </c>
      <c r="D905" s="8" t="str">
        <f>IFERROR(__xludf.DUMMYFUNCTION("CONCATENATE(REGEXEXTRACT(C905,""[A-Za-z]+""),"","")"),"Detroit,")</f>
        <v>Detroit,</v>
      </c>
      <c r="E905" s="7" t="s">
        <v>5574</v>
      </c>
      <c r="F905" s="42" t="s">
        <v>2740</v>
      </c>
      <c r="G905" s="6" t="s">
        <v>2741</v>
      </c>
      <c r="H905" s="41" t="s">
        <v>2802</v>
      </c>
      <c r="I905" s="8"/>
      <c r="J905" s="35"/>
      <c r="K905" s="33"/>
      <c r="L905" s="33"/>
      <c r="M905" s="33"/>
      <c r="N905" s="33"/>
      <c r="O905" s="33"/>
      <c r="P905" s="33"/>
      <c r="Q905" s="33"/>
      <c r="R905" s="33"/>
    </row>
    <row r="906">
      <c r="A906" s="8" t="s">
        <v>2586</v>
      </c>
      <c r="B906" s="8"/>
      <c r="C906" s="8" t="s">
        <v>5575</v>
      </c>
      <c r="D906" s="8" t="s">
        <v>3098</v>
      </c>
      <c r="E906" s="12" t="s">
        <v>5576</v>
      </c>
      <c r="F906" s="8" t="s">
        <v>2740</v>
      </c>
      <c r="G906" s="8" t="s">
        <v>2741</v>
      </c>
      <c r="H906" s="42" t="s">
        <v>3110</v>
      </c>
      <c r="I906" s="8"/>
      <c r="J906" s="35"/>
      <c r="K906" s="33"/>
      <c r="L906" s="33"/>
      <c r="M906" s="33"/>
      <c r="N906" s="33"/>
      <c r="O906" s="33"/>
      <c r="P906" s="33"/>
      <c r="Q906" s="33"/>
      <c r="R906" s="33"/>
    </row>
    <row r="907">
      <c r="A907" s="8" t="s">
        <v>2586</v>
      </c>
      <c r="B907" s="3"/>
      <c r="C907" s="3" t="s">
        <v>5577</v>
      </c>
      <c r="D907" s="4" t="s">
        <v>5578</v>
      </c>
      <c r="E907" s="3" t="s">
        <v>5579</v>
      </c>
      <c r="F907" s="8" t="s">
        <v>2740</v>
      </c>
      <c r="G907" s="8" t="s">
        <v>2741</v>
      </c>
      <c r="H907" s="41" t="s">
        <v>4202</v>
      </c>
      <c r="I907" s="3"/>
      <c r="J907" s="7"/>
      <c r="K907" s="40"/>
      <c r="L907" s="40"/>
      <c r="M907" s="40"/>
      <c r="N907" s="40"/>
      <c r="O907" s="40"/>
      <c r="P907" s="40"/>
      <c r="Q907" s="40"/>
      <c r="R907" s="40"/>
    </row>
    <row r="908">
      <c r="A908" s="7" t="s">
        <v>2586</v>
      </c>
      <c r="B908" s="7"/>
      <c r="C908" s="7" t="s">
        <v>1685</v>
      </c>
      <c r="D908" s="8" t="str">
        <f>IFERROR(__xludf.DUMMYFUNCTION("CONCATENATE(REGEXEXTRACT(C908,""[A-Za-z]+""),"","")"),"Dimmish,")</f>
        <v>Dimmish,</v>
      </c>
      <c r="E908" s="7" t="s">
        <v>5580</v>
      </c>
      <c r="F908" s="8" t="s">
        <v>2740</v>
      </c>
      <c r="G908" s="8" t="s">
        <v>2741</v>
      </c>
      <c r="H908" s="31" t="s">
        <v>2603</v>
      </c>
      <c r="I908" s="8"/>
      <c r="J908" s="35"/>
      <c r="K908" s="33"/>
      <c r="L908" s="33"/>
      <c r="M908" s="33"/>
      <c r="N908" s="33"/>
      <c r="O908" s="33"/>
      <c r="P908" s="33"/>
      <c r="Q908" s="33"/>
      <c r="R908" s="33"/>
    </row>
    <row r="909">
      <c r="A909" s="7" t="s">
        <v>2586</v>
      </c>
      <c r="B909" s="7"/>
      <c r="C909" s="7" t="s">
        <v>5581</v>
      </c>
      <c r="D909" s="8" t="str">
        <f>IFERROR(__xludf.DUMMYFUNCTION("CONCATENATE(REGEXEXTRACT(C909,""[A-Za-z]+""),"","")"),"Disclosure,")</f>
        <v>Disclosure,</v>
      </c>
      <c r="E909" s="7" t="s">
        <v>5582</v>
      </c>
      <c r="F909" s="8" t="s">
        <v>2740</v>
      </c>
      <c r="G909" s="8" t="s">
        <v>2741</v>
      </c>
      <c r="H909" s="41" t="s">
        <v>2760</v>
      </c>
      <c r="I909" s="8"/>
      <c r="J909" s="35"/>
      <c r="K909" s="33"/>
      <c r="L909" s="33"/>
      <c r="M909" s="33"/>
      <c r="N909" s="33"/>
      <c r="O909" s="33"/>
      <c r="P909" s="33"/>
      <c r="Q909" s="33"/>
      <c r="R909" s="33"/>
    </row>
    <row r="910">
      <c r="A910" s="8" t="s">
        <v>2586</v>
      </c>
      <c r="B910" s="15"/>
      <c r="C910" s="15" t="s">
        <v>5583</v>
      </c>
      <c r="D910" s="15" t="s">
        <v>5584</v>
      </c>
      <c r="E910" s="9" t="s">
        <v>5585</v>
      </c>
      <c r="F910" s="8" t="s">
        <v>2740</v>
      </c>
      <c r="G910" s="8" t="s">
        <v>2741</v>
      </c>
      <c r="H910" s="41" t="s">
        <v>3287</v>
      </c>
      <c r="I910" s="9"/>
      <c r="J910" s="7"/>
      <c r="K910" s="40"/>
      <c r="L910" s="40"/>
      <c r="M910" s="40"/>
      <c r="N910" s="40"/>
      <c r="O910" s="40"/>
      <c r="P910" s="40"/>
      <c r="Q910" s="40"/>
      <c r="R910" s="40"/>
    </row>
    <row r="911">
      <c r="A911" s="7" t="s">
        <v>2586</v>
      </c>
      <c r="B911" s="7"/>
      <c r="C911" s="7" t="s">
        <v>5586</v>
      </c>
      <c r="D911" s="8" t="s">
        <v>5587</v>
      </c>
      <c r="E911" s="7" t="s">
        <v>5588</v>
      </c>
      <c r="F911" s="8" t="s">
        <v>2740</v>
      </c>
      <c r="G911" s="8" t="s">
        <v>2741</v>
      </c>
      <c r="H911" s="41" t="s">
        <v>2686</v>
      </c>
      <c r="I911" s="8"/>
      <c r="J911" s="35"/>
      <c r="K911" s="33"/>
      <c r="L911" s="33"/>
      <c r="M911" s="33"/>
      <c r="N911" s="33"/>
      <c r="O911" s="33"/>
      <c r="P911" s="33"/>
      <c r="Q911" s="33"/>
      <c r="R911" s="33"/>
    </row>
    <row r="912">
      <c r="A912" s="8" t="s">
        <v>2586</v>
      </c>
      <c r="B912" s="6"/>
      <c r="C912" s="6" t="s">
        <v>5589</v>
      </c>
      <c r="D912" s="8" t="s">
        <v>5590</v>
      </c>
      <c r="E912" s="7" t="s">
        <v>5591</v>
      </c>
      <c r="F912" s="8" t="s">
        <v>2740</v>
      </c>
      <c r="G912" s="8" t="s">
        <v>2741</v>
      </c>
      <c r="H912" s="42" t="s">
        <v>2686</v>
      </c>
      <c r="I912" s="8"/>
      <c r="J912" s="10"/>
      <c r="K912" s="44"/>
      <c r="L912" s="44"/>
      <c r="M912" s="44"/>
      <c r="N912" s="44"/>
      <c r="O912" s="44"/>
      <c r="P912" s="44"/>
      <c r="Q912" s="44"/>
      <c r="R912" s="44"/>
    </row>
    <row r="913">
      <c r="A913" s="8" t="s">
        <v>2586</v>
      </c>
      <c r="B913" s="8"/>
      <c r="C913" s="8" t="s">
        <v>5592</v>
      </c>
      <c r="D913" s="6" t="s">
        <v>5593</v>
      </c>
      <c r="E913" s="12" t="s">
        <v>5594</v>
      </c>
      <c r="F913" s="42" t="s">
        <v>2740</v>
      </c>
      <c r="G913" s="6" t="s">
        <v>5595</v>
      </c>
      <c r="H913" s="41" t="s">
        <v>5170</v>
      </c>
      <c r="I913" s="8"/>
      <c r="J913" s="37"/>
      <c r="K913" s="38"/>
      <c r="L913" s="38"/>
      <c r="M913" s="38"/>
      <c r="N913" s="38"/>
      <c r="O913" s="38"/>
      <c r="P913" s="38"/>
      <c r="Q913" s="38"/>
      <c r="R913" s="38"/>
    </row>
    <row r="914">
      <c r="A914" s="7" t="s">
        <v>2586</v>
      </c>
      <c r="B914" s="9"/>
      <c r="C914" s="9" t="s">
        <v>5596</v>
      </c>
      <c r="D914" s="10" t="s">
        <v>5597</v>
      </c>
      <c r="E914" s="10" t="s">
        <v>5598</v>
      </c>
      <c r="F914" s="42" t="s">
        <v>2740</v>
      </c>
      <c r="G914" s="31" t="s">
        <v>2741</v>
      </c>
      <c r="H914" s="41" t="s">
        <v>3328</v>
      </c>
      <c r="I914" s="16"/>
      <c r="J914" s="35"/>
      <c r="K914" s="33"/>
      <c r="L914" s="33"/>
      <c r="M914" s="33"/>
      <c r="N914" s="33"/>
      <c r="O914" s="33"/>
      <c r="P914" s="33"/>
      <c r="Q914" s="33"/>
      <c r="R914" s="33"/>
    </row>
    <row r="915">
      <c r="A915" s="7" t="s">
        <v>2586</v>
      </c>
      <c r="B915" s="7"/>
      <c r="C915" s="7" t="s">
        <v>5599</v>
      </c>
      <c r="D915" s="8" t="s">
        <v>5600</v>
      </c>
      <c r="E915" s="7" t="s">
        <v>5601</v>
      </c>
      <c r="F915" s="42" t="s">
        <v>2740</v>
      </c>
      <c r="G915" s="31" t="s">
        <v>2741</v>
      </c>
      <c r="H915" s="8" t="s">
        <v>2765</v>
      </c>
      <c r="I915" s="8"/>
      <c r="J915" s="7"/>
      <c r="K915" s="40"/>
      <c r="L915" s="40"/>
      <c r="M915" s="40"/>
      <c r="N915" s="40"/>
      <c r="O915" s="40"/>
      <c r="P915" s="40"/>
      <c r="Q915" s="40"/>
      <c r="R915" s="40"/>
    </row>
    <row r="916">
      <c r="A916" s="8" t="s">
        <v>2586</v>
      </c>
      <c r="B916" s="6"/>
      <c r="C916" s="6" t="s">
        <v>5602</v>
      </c>
      <c r="D916" s="6" t="s">
        <v>5600</v>
      </c>
      <c r="E916" s="7" t="s">
        <v>5603</v>
      </c>
      <c r="F916" s="8" t="s">
        <v>2740</v>
      </c>
      <c r="G916" s="31" t="s">
        <v>2741</v>
      </c>
      <c r="H916" s="8" t="s">
        <v>2765</v>
      </c>
      <c r="I916" s="8"/>
      <c r="J916" s="35"/>
      <c r="K916" s="33"/>
      <c r="L916" s="33"/>
      <c r="M916" s="33"/>
      <c r="N916" s="33"/>
      <c r="O916" s="33"/>
      <c r="P916" s="33"/>
      <c r="Q916" s="33"/>
      <c r="R916" s="33"/>
    </row>
    <row r="917">
      <c r="A917" s="7" t="s">
        <v>2586</v>
      </c>
      <c r="B917" s="7"/>
      <c r="C917" s="7" t="s">
        <v>5604</v>
      </c>
      <c r="D917" s="8" t="s">
        <v>2463</v>
      </c>
      <c r="E917" s="7" t="s">
        <v>5605</v>
      </c>
      <c r="F917" s="8" t="s">
        <v>2740</v>
      </c>
      <c r="G917" s="31" t="s">
        <v>2741</v>
      </c>
      <c r="H917" s="41" t="s">
        <v>2760</v>
      </c>
      <c r="I917" s="8"/>
      <c r="J917" s="37"/>
      <c r="K917" s="38"/>
      <c r="L917" s="38"/>
      <c r="M917" s="38"/>
      <c r="N917" s="38"/>
      <c r="O917" s="38"/>
      <c r="P917" s="38"/>
      <c r="Q917" s="38"/>
      <c r="R917" s="38"/>
    </row>
    <row r="918">
      <c r="A918" s="8" t="s">
        <v>2586</v>
      </c>
      <c r="B918" s="6"/>
      <c r="C918" s="6" t="s">
        <v>5606</v>
      </c>
      <c r="D918" s="6" t="s">
        <v>5607</v>
      </c>
      <c r="E918" s="6" t="s">
        <v>5608</v>
      </c>
      <c r="F918" s="6" t="s">
        <v>2740</v>
      </c>
      <c r="G918" s="8" t="s">
        <v>2741</v>
      </c>
      <c r="H918" s="45" t="s">
        <v>5609</v>
      </c>
      <c r="I918" s="8"/>
      <c r="J918" s="37"/>
      <c r="K918" s="38"/>
      <c r="L918" s="38"/>
      <c r="M918" s="38"/>
      <c r="N918" s="38"/>
      <c r="O918" s="38"/>
      <c r="P918" s="38"/>
      <c r="Q918" s="38"/>
      <c r="R918" s="38"/>
    </row>
    <row r="919">
      <c r="A919" s="8" t="s">
        <v>2586</v>
      </c>
      <c r="B919" s="3"/>
      <c r="C919" s="3" t="s">
        <v>5610</v>
      </c>
      <c r="D919" s="59" t="s">
        <v>5611</v>
      </c>
      <c r="E919" s="18" t="s">
        <v>5612</v>
      </c>
      <c r="F919" s="41" t="s">
        <v>2740</v>
      </c>
      <c r="G919" s="8" t="s">
        <v>2741</v>
      </c>
      <c r="H919" s="41" t="s">
        <v>2816</v>
      </c>
      <c r="I919" s="3"/>
      <c r="J919" s="7"/>
      <c r="K919" s="40"/>
      <c r="L919" s="40"/>
      <c r="M919" s="40"/>
      <c r="N919" s="40"/>
      <c r="O919" s="40"/>
      <c r="P919" s="40"/>
      <c r="Q919" s="40"/>
      <c r="R919" s="40"/>
    </row>
    <row r="920">
      <c r="A920" s="7" t="s">
        <v>2586</v>
      </c>
      <c r="B920" s="7"/>
      <c r="C920" s="7" t="s">
        <v>5613</v>
      </c>
      <c r="D920" s="8" t="s">
        <v>5614</v>
      </c>
      <c r="E920" s="7" t="s">
        <v>5615</v>
      </c>
      <c r="F920" s="8" t="s">
        <v>2740</v>
      </c>
      <c r="G920" s="8" t="s">
        <v>2741</v>
      </c>
      <c r="H920" s="8" t="s">
        <v>2765</v>
      </c>
      <c r="I920" s="8"/>
      <c r="J920" s="7"/>
      <c r="K920" s="40"/>
      <c r="L920" s="40"/>
      <c r="M920" s="40"/>
      <c r="N920" s="40"/>
      <c r="O920" s="40"/>
      <c r="P920" s="40"/>
      <c r="Q920" s="40"/>
      <c r="R920" s="40"/>
    </row>
    <row r="921">
      <c r="A921" s="8" t="s">
        <v>2586</v>
      </c>
      <c r="B921" s="8"/>
      <c r="C921" s="8" t="s">
        <v>5616</v>
      </c>
      <c r="D921" s="8" t="s">
        <v>2843</v>
      </c>
      <c r="E921" s="12" t="s">
        <v>5617</v>
      </c>
      <c r="F921" s="8" t="s">
        <v>2740</v>
      </c>
      <c r="G921" s="8" t="s">
        <v>2741</v>
      </c>
      <c r="H921" s="31" t="s">
        <v>2742</v>
      </c>
      <c r="I921" s="8"/>
      <c r="J921" s="35"/>
      <c r="K921" s="33"/>
      <c r="L921" s="33"/>
      <c r="M921" s="33"/>
      <c r="N921" s="33"/>
      <c r="O921" s="33"/>
      <c r="P921" s="33"/>
      <c r="Q921" s="33"/>
      <c r="R921" s="33"/>
    </row>
    <row r="922">
      <c r="A922" s="7" t="s">
        <v>2586</v>
      </c>
      <c r="B922" s="7"/>
      <c r="C922" s="7" t="s">
        <v>5618</v>
      </c>
      <c r="D922" s="8" t="s">
        <v>3274</v>
      </c>
      <c r="E922" s="7" t="s">
        <v>5619</v>
      </c>
      <c r="F922" s="8" t="s">
        <v>2740</v>
      </c>
      <c r="G922" s="8" t="s">
        <v>2741</v>
      </c>
      <c r="H922" s="43" t="s">
        <v>2742</v>
      </c>
      <c r="I922" s="8"/>
      <c r="J922" s="7"/>
      <c r="K922" s="40"/>
      <c r="L922" s="40"/>
      <c r="M922" s="40"/>
      <c r="N922" s="40"/>
      <c r="O922" s="40"/>
      <c r="P922" s="40"/>
      <c r="Q922" s="40"/>
      <c r="R922" s="40"/>
    </row>
    <row r="923">
      <c r="A923" s="8" t="s">
        <v>2586</v>
      </c>
      <c r="B923" s="8"/>
      <c r="C923" s="8" t="s">
        <v>5620</v>
      </c>
      <c r="D923" s="8" t="s">
        <v>5621</v>
      </c>
      <c r="E923" s="12" t="s">
        <v>5622</v>
      </c>
      <c r="F923" s="8" t="s">
        <v>2740</v>
      </c>
      <c r="G923" s="8" t="s">
        <v>2741</v>
      </c>
      <c r="H923" s="41" t="s">
        <v>2760</v>
      </c>
      <c r="I923" s="8"/>
      <c r="J923" s="7"/>
      <c r="K923" s="40"/>
      <c r="L923" s="40"/>
      <c r="M923" s="40"/>
      <c r="N923" s="40"/>
      <c r="O923" s="40"/>
      <c r="P923" s="40"/>
      <c r="Q923" s="40"/>
      <c r="R923" s="40"/>
    </row>
    <row r="924">
      <c r="A924" s="7" t="s">
        <v>2586</v>
      </c>
      <c r="B924" s="7"/>
      <c r="C924" s="7" t="s">
        <v>5623</v>
      </c>
      <c r="D924" s="8" t="s">
        <v>5624</v>
      </c>
      <c r="E924" s="7" t="s">
        <v>5625</v>
      </c>
      <c r="F924" s="8" t="s">
        <v>2740</v>
      </c>
      <c r="G924" s="8" t="s">
        <v>2741</v>
      </c>
      <c r="H924" s="42" t="s">
        <v>2686</v>
      </c>
      <c r="I924" s="8"/>
      <c r="J924" s="7"/>
      <c r="K924" s="40"/>
      <c r="L924" s="40"/>
      <c r="M924" s="40"/>
      <c r="N924" s="40"/>
      <c r="O924" s="40"/>
      <c r="P924" s="40"/>
      <c r="Q924" s="40"/>
      <c r="R924" s="40"/>
    </row>
    <row r="925">
      <c r="A925" s="8" t="s">
        <v>2586</v>
      </c>
      <c r="B925" s="6"/>
      <c r="C925" s="6" t="s">
        <v>5626</v>
      </c>
      <c r="D925" s="6" t="s">
        <v>5627</v>
      </c>
      <c r="E925" s="7" t="s">
        <v>5628</v>
      </c>
      <c r="F925" s="8" t="s">
        <v>2740</v>
      </c>
      <c r="G925" s="8" t="s">
        <v>2741</v>
      </c>
      <c r="H925" s="42" t="s">
        <v>3110</v>
      </c>
      <c r="I925" s="8"/>
      <c r="J925" s="37"/>
      <c r="K925" s="38"/>
      <c r="L925" s="38"/>
      <c r="M925" s="38"/>
      <c r="N925" s="38"/>
      <c r="O925" s="38"/>
      <c r="P925" s="38"/>
      <c r="Q925" s="38"/>
      <c r="R925" s="38"/>
    </row>
    <row r="926">
      <c r="A926" s="7" t="s">
        <v>2586</v>
      </c>
      <c r="B926" s="7"/>
      <c r="C926" s="7" t="s">
        <v>5629</v>
      </c>
      <c r="D926" s="8" t="s">
        <v>5630</v>
      </c>
      <c r="E926" s="7" t="s">
        <v>5631</v>
      </c>
      <c r="F926" s="8" t="s">
        <v>2740</v>
      </c>
      <c r="G926" s="8" t="s">
        <v>2741</v>
      </c>
      <c r="H926" s="42" t="s">
        <v>3162</v>
      </c>
      <c r="I926" s="8"/>
      <c r="J926" s="35"/>
      <c r="K926" s="33"/>
      <c r="L926" s="33"/>
      <c r="M926" s="33"/>
      <c r="N926" s="33"/>
      <c r="O926" s="33"/>
      <c r="P926" s="33"/>
      <c r="Q926" s="33"/>
      <c r="R926" s="33"/>
    </row>
    <row r="927">
      <c r="A927" s="8" t="s">
        <v>2586</v>
      </c>
      <c r="B927" s="6"/>
      <c r="C927" s="6" t="s">
        <v>5632</v>
      </c>
      <c r="D927" s="7" t="s">
        <v>5633</v>
      </c>
      <c r="E927" s="19" t="s">
        <v>5634</v>
      </c>
      <c r="F927" s="8" t="s">
        <v>2740</v>
      </c>
      <c r="G927" s="8" t="s">
        <v>2741</v>
      </c>
      <c r="H927" s="41" t="s">
        <v>2686</v>
      </c>
      <c r="I927" s="7"/>
      <c r="J927" s="7"/>
      <c r="K927" s="40"/>
      <c r="L927" s="40"/>
      <c r="M927" s="40"/>
      <c r="N927" s="40"/>
      <c r="O927" s="40"/>
      <c r="P927" s="40"/>
      <c r="Q927" s="40"/>
      <c r="R927" s="40"/>
    </row>
    <row r="928">
      <c r="A928" s="8" t="s">
        <v>2586</v>
      </c>
      <c r="B928" s="8"/>
      <c r="C928" s="8" t="s">
        <v>5635</v>
      </c>
      <c r="D928" s="4" t="s">
        <v>4714</v>
      </c>
      <c r="E928" s="12" t="s">
        <v>5636</v>
      </c>
      <c r="F928" s="8" t="s">
        <v>2740</v>
      </c>
      <c r="G928" s="8" t="s">
        <v>2741</v>
      </c>
      <c r="H928" s="31" t="s">
        <v>2742</v>
      </c>
      <c r="I928" s="8"/>
      <c r="J928" s="7"/>
      <c r="K928" s="40"/>
      <c r="L928" s="40"/>
      <c r="M928" s="40"/>
      <c r="N928" s="40"/>
      <c r="O928" s="40"/>
      <c r="P928" s="40"/>
      <c r="Q928" s="40"/>
      <c r="R928" s="40"/>
    </row>
    <row r="929">
      <c r="A929" s="7" t="s">
        <v>2586</v>
      </c>
      <c r="B929" s="7"/>
      <c r="C929" s="7" t="s">
        <v>5637</v>
      </c>
      <c r="D929" s="8" t="s">
        <v>5638</v>
      </c>
      <c r="E929" s="7" t="s">
        <v>5639</v>
      </c>
      <c r="F929" s="42" t="s">
        <v>2740</v>
      </c>
      <c r="G929" s="8" t="s">
        <v>2741</v>
      </c>
      <c r="H929" s="31" t="s">
        <v>2742</v>
      </c>
      <c r="I929" s="8"/>
      <c r="J929" s="35"/>
      <c r="K929" s="33"/>
      <c r="L929" s="33"/>
      <c r="M929" s="33"/>
      <c r="N929" s="33"/>
      <c r="O929" s="33"/>
      <c r="P929" s="33"/>
      <c r="Q929" s="33"/>
      <c r="R929" s="33"/>
    </row>
    <row r="930">
      <c r="A930" s="8" t="s">
        <v>2586</v>
      </c>
      <c r="B930" s="8"/>
      <c r="C930" s="8" t="s">
        <v>5640</v>
      </c>
      <c r="D930" s="6" t="s">
        <v>5641</v>
      </c>
      <c r="E930" s="12" t="s">
        <v>5642</v>
      </c>
      <c r="F930" s="8" t="s">
        <v>2740</v>
      </c>
      <c r="G930" s="6" t="s">
        <v>2741</v>
      </c>
      <c r="H930" s="6" t="s">
        <v>3742</v>
      </c>
      <c r="I930" s="8"/>
      <c r="J930" s="7"/>
      <c r="K930" s="40"/>
      <c r="L930" s="40"/>
      <c r="M930" s="40"/>
      <c r="N930" s="40"/>
      <c r="O930" s="40"/>
      <c r="P930" s="40"/>
      <c r="Q930" s="40"/>
      <c r="R930" s="40"/>
    </row>
    <row r="931">
      <c r="A931" s="7" t="s">
        <v>2586</v>
      </c>
      <c r="B931" s="7"/>
      <c r="C931" s="7" t="s">
        <v>5643</v>
      </c>
      <c r="D931" s="8" t="s">
        <v>5644</v>
      </c>
      <c r="E931" s="7" t="s">
        <v>5645</v>
      </c>
      <c r="F931" s="8" t="s">
        <v>2740</v>
      </c>
      <c r="G931" s="6" t="s">
        <v>2741</v>
      </c>
      <c r="H931" s="31" t="s">
        <v>2742</v>
      </c>
      <c r="I931" s="8"/>
      <c r="J931" s="35"/>
      <c r="K931" s="33"/>
      <c r="L931" s="33"/>
      <c r="M931" s="33"/>
      <c r="N931" s="33"/>
      <c r="O931" s="33"/>
      <c r="P931" s="33"/>
      <c r="Q931" s="33"/>
      <c r="R931" s="33"/>
    </row>
    <row r="932">
      <c r="A932" s="8" t="s">
        <v>2586</v>
      </c>
      <c r="B932" s="6"/>
      <c r="C932" s="6" t="s">
        <v>5646</v>
      </c>
      <c r="D932" s="8" t="s">
        <v>5647</v>
      </c>
      <c r="E932" s="7" t="s">
        <v>5648</v>
      </c>
      <c r="F932" s="8" t="s">
        <v>2740</v>
      </c>
      <c r="G932" s="8" t="s">
        <v>2741</v>
      </c>
      <c r="H932" s="31" t="s">
        <v>2603</v>
      </c>
      <c r="I932" s="8"/>
      <c r="J932" s="7"/>
      <c r="K932" s="40"/>
      <c r="L932" s="40"/>
      <c r="M932" s="40"/>
      <c r="N932" s="40"/>
      <c r="O932" s="40"/>
      <c r="P932" s="40"/>
      <c r="Q932" s="40"/>
      <c r="R932" s="40"/>
    </row>
    <row r="933">
      <c r="A933" s="7" t="s">
        <v>2586</v>
      </c>
      <c r="B933" s="7"/>
      <c r="C933" s="7" t="s">
        <v>5649</v>
      </c>
      <c r="D933" s="8" t="s">
        <v>5650</v>
      </c>
      <c r="E933" s="7" t="s">
        <v>5651</v>
      </c>
      <c r="F933" s="8" t="s">
        <v>2740</v>
      </c>
      <c r="G933" s="8" t="s">
        <v>2741</v>
      </c>
      <c r="H933" s="31" t="s">
        <v>2603</v>
      </c>
      <c r="I933" s="8"/>
      <c r="J933" s="35"/>
      <c r="K933" s="33"/>
      <c r="L933" s="33"/>
      <c r="M933" s="33"/>
      <c r="N933" s="33"/>
      <c r="O933" s="33"/>
      <c r="P933" s="33"/>
      <c r="Q933" s="33"/>
      <c r="R933" s="33"/>
    </row>
    <row r="934">
      <c r="A934" s="8" t="s">
        <v>2586</v>
      </c>
      <c r="B934" s="3"/>
      <c r="C934" s="3" t="s">
        <v>5652</v>
      </c>
      <c r="D934" s="4" t="s">
        <v>5653</v>
      </c>
      <c r="E934" s="3" t="s">
        <v>5654</v>
      </c>
      <c r="F934" s="8" t="s">
        <v>2740</v>
      </c>
      <c r="G934" s="8" t="s">
        <v>2741</v>
      </c>
      <c r="H934" s="43" t="s">
        <v>2742</v>
      </c>
      <c r="I934" s="3"/>
      <c r="J934" s="35"/>
      <c r="K934" s="33"/>
      <c r="L934" s="33"/>
      <c r="M934" s="33"/>
      <c r="N934" s="33"/>
      <c r="O934" s="33"/>
      <c r="P934" s="33"/>
      <c r="Q934" s="33"/>
      <c r="R934" s="33"/>
    </row>
    <row r="935">
      <c r="A935" s="8" t="s">
        <v>2586</v>
      </c>
      <c r="B935" s="6"/>
      <c r="C935" s="6" t="s">
        <v>5655</v>
      </c>
      <c r="D935" s="6" t="s">
        <v>5656</v>
      </c>
      <c r="E935" s="13" t="s">
        <v>5657</v>
      </c>
      <c r="F935" s="42" t="s">
        <v>2740</v>
      </c>
      <c r="G935" s="8" t="s">
        <v>2741</v>
      </c>
      <c r="H935" s="31" t="s">
        <v>2802</v>
      </c>
      <c r="I935" s="7"/>
      <c r="J935" s="55"/>
      <c r="K935" s="60"/>
      <c r="L935" s="60"/>
      <c r="M935" s="60"/>
      <c r="N935" s="60"/>
      <c r="O935" s="60"/>
      <c r="P935" s="60"/>
      <c r="Q935" s="60"/>
      <c r="R935" s="60"/>
    </row>
    <row r="936">
      <c r="A936" s="8" t="s">
        <v>2586</v>
      </c>
      <c r="B936" s="6"/>
      <c r="C936" s="6" t="s">
        <v>5658</v>
      </c>
      <c r="D936" s="6" t="s">
        <v>5659</v>
      </c>
      <c r="E936" s="7" t="s">
        <v>5660</v>
      </c>
      <c r="F936" s="8" t="s">
        <v>2740</v>
      </c>
      <c r="G936" s="8" t="s">
        <v>2741</v>
      </c>
      <c r="H936" s="31" t="s">
        <v>2742</v>
      </c>
      <c r="I936" s="8"/>
      <c r="J936" s="37"/>
      <c r="K936" s="38"/>
      <c r="L936" s="38"/>
      <c r="M936" s="38"/>
      <c r="N936" s="38"/>
      <c r="O936" s="38"/>
      <c r="P936" s="38"/>
      <c r="Q936" s="38"/>
      <c r="R936" s="38"/>
    </row>
    <row r="937">
      <c r="A937" s="8" t="s">
        <v>2586</v>
      </c>
      <c r="B937" s="6"/>
      <c r="C937" s="6" t="s">
        <v>5661</v>
      </c>
      <c r="D937" s="6" t="s">
        <v>5662</v>
      </c>
      <c r="E937" s="7" t="s">
        <v>5663</v>
      </c>
      <c r="F937" s="8" t="s">
        <v>2740</v>
      </c>
      <c r="G937" s="8" t="s">
        <v>2741</v>
      </c>
      <c r="H937" s="41" t="s">
        <v>3095</v>
      </c>
      <c r="I937" s="8"/>
      <c r="J937" s="35"/>
      <c r="K937" s="33"/>
      <c r="L937" s="33"/>
      <c r="M937" s="33"/>
      <c r="N937" s="33"/>
      <c r="O937" s="33"/>
      <c r="P937" s="33"/>
      <c r="Q937" s="33"/>
      <c r="R937" s="33"/>
    </row>
    <row r="938">
      <c r="A938" s="8" t="s">
        <v>2586</v>
      </c>
      <c r="B938" s="8"/>
      <c r="C938" s="8" t="s">
        <v>5664</v>
      </c>
      <c r="D938" s="8" t="s">
        <v>5665</v>
      </c>
      <c r="E938" s="12" t="s">
        <v>5666</v>
      </c>
      <c r="F938" s="8" t="s">
        <v>2740</v>
      </c>
      <c r="G938" s="8" t="s">
        <v>2741</v>
      </c>
      <c r="H938" s="48" t="s">
        <v>2937</v>
      </c>
      <c r="I938" s="8"/>
      <c r="J938" s="35"/>
      <c r="K938" s="33"/>
      <c r="L938" s="33"/>
      <c r="M938" s="33"/>
      <c r="N938" s="33"/>
      <c r="O938" s="33"/>
      <c r="P938" s="33"/>
      <c r="Q938" s="33"/>
      <c r="R938" s="33"/>
    </row>
    <row r="939">
      <c r="A939" s="8" t="s">
        <v>2586</v>
      </c>
      <c r="B939" s="8"/>
      <c r="C939" s="8" t="s">
        <v>5667</v>
      </c>
      <c r="D939" s="8" t="s">
        <v>1325</v>
      </c>
      <c r="E939" s="12" t="s">
        <v>5668</v>
      </c>
      <c r="F939" s="8" t="s">
        <v>2740</v>
      </c>
      <c r="G939" s="8" t="s">
        <v>2741</v>
      </c>
      <c r="H939" s="31" t="s">
        <v>2840</v>
      </c>
      <c r="I939" s="8"/>
      <c r="J939" s="35"/>
      <c r="K939" s="33"/>
      <c r="L939" s="33"/>
      <c r="M939" s="33"/>
      <c r="N939" s="33"/>
      <c r="O939" s="33"/>
      <c r="P939" s="33"/>
      <c r="Q939" s="33"/>
      <c r="R939" s="33"/>
    </row>
    <row r="940">
      <c r="A940" s="8" t="s">
        <v>2586</v>
      </c>
      <c r="B940" s="3"/>
      <c r="C940" s="3" t="s">
        <v>5669</v>
      </c>
      <c r="D940" s="4" t="s">
        <v>875</v>
      </c>
      <c r="E940" s="3" t="s">
        <v>5670</v>
      </c>
      <c r="F940" s="8" t="s">
        <v>2740</v>
      </c>
      <c r="G940" s="8" t="s">
        <v>2741</v>
      </c>
      <c r="H940" s="31" t="s">
        <v>2742</v>
      </c>
      <c r="I940" s="3"/>
      <c r="J940" s="35"/>
      <c r="K940" s="33"/>
      <c r="L940" s="33"/>
      <c r="M940" s="33"/>
      <c r="N940" s="33"/>
      <c r="O940" s="33"/>
      <c r="P940" s="33"/>
      <c r="Q940" s="33"/>
      <c r="R940" s="33"/>
    </row>
    <row r="941">
      <c r="A941" s="8" t="s">
        <v>2586</v>
      </c>
      <c r="B941" s="3"/>
      <c r="C941" s="3" t="s">
        <v>5671</v>
      </c>
      <c r="D941" s="4" t="s">
        <v>4405</v>
      </c>
      <c r="E941" s="3" t="s">
        <v>5672</v>
      </c>
      <c r="F941" s="8" t="s">
        <v>2740</v>
      </c>
      <c r="G941" s="6" t="s">
        <v>2741</v>
      </c>
      <c r="H941" s="41" t="s">
        <v>2686</v>
      </c>
      <c r="I941" s="3"/>
      <c r="J941" s="37"/>
      <c r="K941" s="38"/>
      <c r="L941" s="38"/>
      <c r="M941" s="38"/>
      <c r="N941" s="38"/>
      <c r="O941" s="38"/>
      <c r="P941" s="38"/>
      <c r="Q941" s="38"/>
      <c r="R941" s="38"/>
    </row>
    <row r="942">
      <c r="A942" s="7" t="s">
        <v>2586</v>
      </c>
      <c r="B942" s="7"/>
      <c r="C942" s="7" t="s">
        <v>5673</v>
      </c>
      <c r="D942" s="8" t="s">
        <v>5674</v>
      </c>
      <c r="E942" s="7" t="s">
        <v>5675</v>
      </c>
      <c r="F942" s="8" t="s">
        <v>2740</v>
      </c>
      <c r="G942" s="8" t="s">
        <v>2741</v>
      </c>
      <c r="H942" s="31" t="s">
        <v>2603</v>
      </c>
      <c r="I942" s="8"/>
      <c r="J942" s="35"/>
      <c r="K942" s="33"/>
      <c r="L942" s="33"/>
      <c r="M942" s="33"/>
      <c r="N942" s="33"/>
      <c r="O942" s="33"/>
      <c r="P942" s="33"/>
      <c r="Q942" s="33"/>
      <c r="R942" s="33"/>
    </row>
    <row r="943">
      <c r="A943" s="8" t="s">
        <v>2586</v>
      </c>
      <c r="B943" s="6"/>
      <c r="C943" s="6" t="s">
        <v>5673</v>
      </c>
      <c r="D943" s="6" t="s">
        <v>5676</v>
      </c>
      <c r="E943" s="7" t="s">
        <v>5677</v>
      </c>
      <c r="F943" s="8" t="s">
        <v>2740</v>
      </c>
      <c r="G943" s="8" t="s">
        <v>2741</v>
      </c>
      <c r="H943" s="31" t="s">
        <v>2603</v>
      </c>
      <c r="I943" s="8"/>
      <c r="J943" s="7"/>
      <c r="K943" s="40"/>
      <c r="L943" s="40"/>
      <c r="M943" s="40"/>
      <c r="N943" s="40"/>
      <c r="O943" s="40"/>
      <c r="P943" s="40"/>
      <c r="Q943" s="40"/>
      <c r="R943" s="40"/>
    </row>
    <row r="944">
      <c r="A944" s="7" t="s">
        <v>2586</v>
      </c>
      <c r="B944" s="7"/>
      <c r="C944" s="7" t="s">
        <v>5678</v>
      </c>
      <c r="D944" s="8" t="s">
        <v>1073</v>
      </c>
      <c r="E944" s="7" t="s">
        <v>5679</v>
      </c>
      <c r="F944" s="8" t="s">
        <v>2740</v>
      </c>
      <c r="G944" s="8" t="s">
        <v>2741</v>
      </c>
      <c r="H944" s="31" t="s">
        <v>2742</v>
      </c>
      <c r="I944" s="8"/>
      <c r="J944" s="7"/>
      <c r="K944" s="40"/>
      <c r="L944" s="40"/>
      <c r="M944" s="40"/>
      <c r="N944" s="40"/>
      <c r="O944" s="40"/>
      <c r="P944" s="40"/>
      <c r="Q944" s="40"/>
      <c r="R944" s="40"/>
    </row>
    <row r="945">
      <c r="A945" s="8" t="s">
        <v>2586</v>
      </c>
      <c r="B945" s="6"/>
      <c r="C945" s="6" t="s">
        <v>5680</v>
      </c>
      <c r="D945" s="6" t="s">
        <v>5681</v>
      </c>
      <c r="E945" s="12" t="s">
        <v>5682</v>
      </c>
      <c r="F945" s="8" t="s">
        <v>2740</v>
      </c>
      <c r="G945" s="8" t="s">
        <v>2741</v>
      </c>
      <c r="H945" s="31" t="s">
        <v>2742</v>
      </c>
      <c r="I945" s="8"/>
      <c r="J945" s="37"/>
      <c r="K945" s="38"/>
      <c r="L945" s="38"/>
      <c r="M945" s="38"/>
      <c r="N945" s="38"/>
      <c r="O945" s="38"/>
      <c r="P945" s="38"/>
      <c r="Q945" s="38"/>
      <c r="R945" s="38"/>
    </row>
    <row r="946">
      <c r="A946" s="8" t="s">
        <v>2586</v>
      </c>
      <c r="B946" s="8"/>
      <c r="C946" s="8" t="s">
        <v>5683</v>
      </c>
      <c r="D946" s="6" t="s">
        <v>3098</v>
      </c>
      <c r="E946" s="12" t="s">
        <v>5684</v>
      </c>
      <c r="F946" s="42" t="s">
        <v>2740</v>
      </c>
      <c r="G946" s="8" t="s">
        <v>2741</v>
      </c>
      <c r="H946" s="41" t="s">
        <v>2760</v>
      </c>
      <c r="I946" s="8"/>
      <c r="J946" s="37"/>
      <c r="K946" s="38"/>
      <c r="L946" s="38"/>
      <c r="M946" s="38"/>
      <c r="N946" s="38"/>
      <c r="O946" s="38"/>
      <c r="P946" s="38"/>
      <c r="Q946" s="38"/>
      <c r="R946" s="38"/>
    </row>
    <row r="947">
      <c r="A947" s="7" t="s">
        <v>2586</v>
      </c>
      <c r="B947" s="7"/>
      <c r="C947" s="7" t="s">
        <v>5685</v>
      </c>
      <c r="D947" s="8" t="str">
        <f>IFERROR(__xludf.DUMMYFUNCTION("CONCATENATE(REGEXEXTRACT(C947,""[A-Za-z]+""),"","")"),"Djebali,")</f>
        <v>Djebali,</v>
      </c>
      <c r="E947" s="7" t="s">
        <v>5686</v>
      </c>
      <c r="F947" s="42" t="s">
        <v>2740</v>
      </c>
      <c r="G947" s="6" t="s">
        <v>2741</v>
      </c>
      <c r="H947" s="45" t="s">
        <v>2765</v>
      </c>
      <c r="I947" s="8"/>
      <c r="J947" s="7"/>
      <c r="K947" s="40"/>
      <c r="L947" s="40"/>
      <c r="M947" s="40"/>
      <c r="N947" s="40"/>
      <c r="O947" s="40"/>
      <c r="P947" s="40"/>
      <c r="Q947" s="40"/>
      <c r="R947" s="40"/>
    </row>
    <row r="948">
      <c r="A948" s="7" t="s">
        <v>2586</v>
      </c>
      <c r="B948" s="7"/>
      <c r="C948" s="7" t="s">
        <v>5687</v>
      </c>
      <c r="D948" s="8" t="s">
        <v>5688</v>
      </c>
      <c r="E948" s="7" t="s">
        <v>5689</v>
      </c>
      <c r="F948" s="8" t="s">
        <v>2740</v>
      </c>
      <c r="G948" s="8" t="s">
        <v>2741</v>
      </c>
      <c r="H948" s="8" t="s">
        <v>2765</v>
      </c>
      <c r="I948" s="8"/>
      <c r="J948" s="7"/>
      <c r="K948" s="40"/>
      <c r="L948" s="40"/>
      <c r="M948" s="40"/>
      <c r="N948" s="40"/>
      <c r="O948" s="40"/>
      <c r="P948" s="40"/>
      <c r="Q948" s="40"/>
      <c r="R948" s="40"/>
    </row>
    <row r="949">
      <c r="A949" s="8" t="s">
        <v>2586</v>
      </c>
      <c r="B949" s="3"/>
      <c r="C949" s="3" t="s">
        <v>5690</v>
      </c>
      <c r="D949" s="15" t="s">
        <v>2135</v>
      </c>
      <c r="E949" s="3" t="s">
        <v>5691</v>
      </c>
      <c r="F949" s="8" t="s">
        <v>2740</v>
      </c>
      <c r="G949" s="8" t="s">
        <v>2741</v>
      </c>
      <c r="H949" s="41" t="s">
        <v>2760</v>
      </c>
      <c r="I949" s="3"/>
      <c r="J949" s="37"/>
      <c r="K949" s="38"/>
      <c r="L949" s="38"/>
      <c r="M949" s="38"/>
      <c r="N949" s="38"/>
      <c r="O949" s="38"/>
      <c r="P949" s="38"/>
      <c r="Q949" s="38"/>
      <c r="R949" s="38"/>
    </row>
    <row r="950">
      <c r="A950" s="8" t="s">
        <v>2586</v>
      </c>
      <c r="B950" s="8"/>
      <c r="C950" s="8" t="s">
        <v>5692</v>
      </c>
      <c r="D950" s="6" t="s">
        <v>5693</v>
      </c>
      <c r="E950" s="12" t="s">
        <v>5694</v>
      </c>
      <c r="F950" s="8" t="s">
        <v>2740</v>
      </c>
      <c r="G950" s="8" t="s">
        <v>2741</v>
      </c>
      <c r="H950" s="41" t="s">
        <v>2760</v>
      </c>
      <c r="I950" s="8"/>
      <c r="J950" s="35"/>
      <c r="K950" s="33"/>
      <c r="L950" s="33"/>
      <c r="M950" s="33"/>
      <c r="N950" s="33"/>
      <c r="O950" s="33"/>
      <c r="P950" s="33"/>
      <c r="Q950" s="33"/>
      <c r="R950" s="33"/>
    </row>
    <row r="951">
      <c r="A951" s="8" t="s">
        <v>2586</v>
      </c>
      <c r="B951" s="6"/>
      <c r="C951" s="6" t="s">
        <v>5695</v>
      </c>
      <c r="D951" s="6" t="s">
        <v>5696</v>
      </c>
      <c r="E951" s="7" t="s">
        <v>5697</v>
      </c>
      <c r="F951" s="8" t="s">
        <v>2740</v>
      </c>
      <c r="G951" s="8" t="s">
        <v>2741</v>
      </c>
      <c r="H951" s="48" t="s">
        <v>2937</v>
      </c>
      <c r="I951" s="8"/>
      <c r="J951" s="7"/>
      <c r="K951" s="40"/>
      <c r="L951" s="40"/>
      <c r="M951" s="40"/>
      <c r="N951" s="40"/>
      <c r="O951" s="40"/>
      <c r="P951" s="40"/>
      <c r="Q951" s="40"/>
      <c r="R951" s="40"/>
    </row>
    <row r="952">
      <c r="A952" s="7" t="s">
        <v>2586</v>
      </c>
      <c r="B952" s="7"/>
      <c r="C952" s="7" t="s">
        <v>5698</v>
      </c>
      <c r="D952" s="8" t="s">
        <v>5699</v>
      </c>
      <c r="E952" s="7" t="s">
        <v>5700</v>
      </c>
      <c r="F952" s="8" t="s">
        <v>2740</v>
      </c>
      <c r="G952" s="8" t="s">
        <v>2741</v>
      </c>
      <c r="H952" s="41" t="s">
        <v>2686</v>
      </c>
      <c r="I952" s="8"/>
      <c r="J952" s="7"/>
      <c r="K952" s="40"/>
      <c r="L952" s="40"/>
      <c r="M952" s="40"/>
      <c r="N952" s="40"/>
      <c r="O952" s="40"/>
      <c r="P952" s="40"/>
      <c r="Q952" s="40"/>
      <c r="R952" s="40"/>
    </row>
    <row r="953">
      <c r="A953" s="8" t="s">
        <v>2586</v>
      </c>
      <c r="B953" s="8"/>
      <c r="C953" s="8" t="s">
        <v>5701</v>
      </c>
      <c r="D953" s="8" t="s">
        <v>5702</v>
      </c>
      <c r="E953" s="12" t="s">
        <v>5703</v>
      </c>
      <c r="F953" s="8" t="s">
        <v>2740</v>
      </c>
      <c r="G953" s="8" t="s">
        <v>2741</v>
      </c>
      <c r="H953" s="31" t="s">
        <v>2603</v>
      </c>
      <c r="I953" s="8"/>
      <c r="J953" s="35"/>
      <c r="K953" s="33"/>
      <c r="L953" s="33"/>
      <c r="M953" s="33"/>
      <c r="N953" s="33"/>
      <c r="O953" s="33"/>
      <c r="P953" s="33"/>
      <c r="Q953" s="33"/>
      <c r="R953" s="33"/>
    </row>
    <row r="954">
      <c r="A954" s="8" t="s">
        <v>2586</v>
      </c>
      <c r="B954" s="8"/>
      <c r="C954" s="8" t="s">
        <v>5704</v>
      </c>
      <c r="D954" s="8" t="s">
        <v>5705</v>
      </c>
      <c r="E954" s="12" t="s">
        <v>5706</v>
      </c>
      <c r="F954" s="8" t="s">
        <v>2740</v>
      </c>
      <c r="G954" s="8" t="s">
        <v>2741</v>
      </c>
      <c r="H954" s="41" t="s">
        <v>3933</v>
      </c>
      <c r="I954" s="8"/>
      <c r="J954" s="37"/>
      <c r="K954" s="38"/>
      <c r="L954" s="38"/>
      <c r="M954" s="38"/>
      <c r="N954" s="38"/>
      <c r="O954" s="38"/>
      <c r="P954" s="38"/>
      <c r="Q954" s="38"/>
      <c r="R954" s="38"/>
    </row>
    <row r="955">
      <c r="A955" s="7" t="s">
        <v>2586</v>
      </c>
      <c r="B955" s="7"/>
      <c r="C955" s="7" t="s">
        <v>5707</v>
      </c>
      <c r="D955" s="8" t="str">
        <f>IFERROR(__xludf.DUMMYFUNCTION("CONCATENATE(REGEXEXTRACT(C955,""[A-Za-z]+""),"","")"),"Dope,")</f>
        <v>Dope,</v>
      </c>
      <c r="E955" s="7" t="s">
        <v>5708</v>
      </c>
      <c r="F955" s="8" t="s">
        <v>2740</v>
      </c>
      <c r="G955" s="8" t="s">
        <v>2741</v>
      </c>
      <c r="H955" s="41" t="s">
        <v>2760</v>
      </c>
      <c r="I955" s="8"/>
      <c r="J955" s="35"/>
      <c r="K955" s="33"/>
      <c r="L955" s="33"/>
      <c r="M955" s="33"/>
      <c r="N955" s="33"/>
      <c r="O955" s="33"/>
      <c r="P955" s="33"/>
      <c r="Q955" s="33"/>
      <c r="R955" s="33"/>
    </row>
    <row r="956">
      <c r="A956" s="7" t="s">
        <v>2586</v>
      </c>
      <c r="B956" s="7"/>
      <c r="C956" s="7" t="s">
        <v>5709</v>
      </c>
      <c r="D956" s="8" t="str">
        <f>IFERROR(__xludf.DUMMYFUNCTION("CONCATENATE(REGEXEXTRACT(C956,""[A-Za-z]+""),"","")"),"Doug,")</f>
        <v>Doug,</v>
      </c>
      <c r="E956" s="7" t="s">
        <v>5710</v>
      </c>
      <c r="F956" s="8" t="s">
        <v>2740</v>
      </c>
      <c r="G956" s="6" t="s">
        <v>2741</v>
      </c>
      <c r="H956" s="31" t="s">
        <v>2742</v>
      </c>
      <c r="I956" s="8"/>
      <c r="J956" s="37"/>
      <c r="K956" s="38"/>
      <c r="L956" s="38"/>
      <c r="M956" s="38"/>
      <c r="N956" s="38"/>
      <c r="O956" s="38"/>
      <c r="P956" s="38"/>
      <c r="Q956" s="38"/>
      <c r="R956" s="38"/>
    </row>
    <row r="957">
      <c r="A957" s="8" t="s">
        <v>2586</v>
      </c>
      <c r="B957" s="6"/>
      <c r="C957" s="6" t="s">
        <v>5711</v>
      </c>
      <c r="D957" s="6" t="s">
        <v>2950</v>
      </c>
      <c r="E957" s="19" t="s">
        <v>5712</v>
      </c>
      <c r="F957" s="8" t="s">
        <v>2740</v>
      </c>
      <c r="G957" s="8" t="s">
        <v>2741</v>
      </c>
      <c r="H957" s="41" t="s">
        <v>2760</v>
      </c>
      <c r="I957" s="7"/>
      <c r="J957" s="35"/>
      <c r="K957" s="33"/>
      <c r="L957" s="33"/>
      <c r="M957" s="33"/>
      <c r="N957" s="33"/>
      <c r="O957" s="33"/>
      <c r="P957" s="33"/>
      <c r="Q957" s="33"/>
      <c r="R957" s="33"/>
    </row>
    <row r="958">
      <c r="A958" s="8" t="s">
        <v>2586</v>
      </c>
      <c r="B958" s="3"/>
      <c r="C958" s="3" t="s">
        <v>5713</v>
      </c>
      <c r="D958" s="4" t="s">
        <v>5714</v>
      </c>
      <c r="E958" s="3" t="s">
        <v>5715</v>
      </c>
      <c r="F958" s="42" t="s">
        <v>2740</v>
      </c>
      <c r="G958" s="8" t="s">
        <v>2741</v>
      </c>
      <c r="H958" s="43" t="s">
        <v>2824</v>
      </c>
      <c r="I958" s="3"/>
      <c r="J958" s="35"/>
      <c r="K958" s="33"/>
      <c r="L958" s="33"/>
      <c r="M958" s="33"/>
      <c r="N958" s="33"/>
      <c r="O958" s="33"/>
      <c r="P958" s="33"/>
      <c r="Q958" s="33"/>
      <c r="R958" s="33"/>
    </row>
    <row r="959">
      <c r="A959" s="7" t="s">
        <v>2586</v>
      </c>
      <c r="B959" s="7"/>
      <c r="C959" s="7" t="s">
        <v>5716</v>
      </c>
      <c r="D959" s="8" t="str">
        <f>IFERROR(__xludf.DUMMYFUNCTION("CONCATENATE(REGEXEXTRACT(C959,""[A-Za-z]+""),"","")"),"Dre,")</f>
        <v>Dre,</v>
      </c>
      <c r="E959" s="7" t="s">
        <v>5717</v>
      </c>
      <c r="F959" s="42" t="s">
        <v>2740</v>
      </c>
      <c r="G959" s="8" t="s">
        <v>2741</v>
      </c>
      <c r="H959" s="31" t="s">
        <v>2742</v>
      </c>
      <c r="I959" s="8"/>
      <c r="J959" s="35"/>
      <c r="K959" s="33"/>
      <c r="L959" s="33"/>
      <c r="M959" s="33"/>
      <c r="N959" s="33"/>
      <c r="O959" s="33"/>
      <c r="P959" s="33"/>
      <c r="Q959" s="33"/>
      <c r="R959" s="33"/>
    </row>
    <row r="960">
      <c r="A960" s="8" t="s">
        <v>2586</v>
      </c>
      <c r="B960" s="6"/>
      <c r="C960" s="6" t="s">
        <v>5718</v>
      </c>
      <c r="D960" s="7" t="s">
        <v>5719</v>
      </c>
      <c r="E960" s="19" t="s">
        <v>5720</v>
      </c>
      <c r="F960" s="42" t="s">
        <v>2740</v>
      </c>
      <c r="G960" s="8" t="s">
        <v>2741</v>
      </c>
      <c r="H960" s="31" t="s">
        <v>2742</v>
      </c>
      <c r="I960" s="7"/>
      <c r="J960" s="35"/>
      <c r="K960" s="33"/>
      <c r="L960" s="33"/>
      <c r="M960" s="33"/>
      <c r="N960" s="33"/>
      <c r="O960" s="33"/>
      <c r="P960" s="33"/>
      <c r="Q960" s="33"/>
      <c r="R960" s="33"/>
    </row>
    <row r="961">
      <c r="A961" s="8" t="s">
        <v>2586</v>
      </c>
      <c r="B961" s="8"/>
      <c r="C961" s="8" t="s">
        <v>5721</v>
      </c>
      <c r="D961" s="8" t="s">
        <v>5722</v>
      </c>
      <c r="E961" s="12" t="s">
        <v>5723</v>
      </c>
      <c r="F961" s="8" t="s">
        <v>2740</v>
      </c>
      <c r="G961" s="8" t="s">
        <v>2741</v>
      </c>
      <c r="H961" s="31" t="s">
        <v>2742</v>
      </c>
      <c r="I961" s="8"/>
      <c r="J961" s="35"/>
      <c r="K961" s="33"/>
      <c r="L961" s="33"/>
      <c r="M961" s="33"/>
      <c r="N961" s="33"/>
      <c r="O961" s="33"/>
      <c r="P961" s="33"/>
      <c r="Q961" s="33"/>
      <c r="R961" s="33"/>
    </row>
    <row r="962">
      <c r="A962" s="7" t="s">
        <v>2586</v>
      </c>
      <c r="B962" s="7"/>
      <c r="C962" s="7" t="s">
        <v>5724</v>
      </c>
      <c r="D962" s="6" t="s">
        <v>5725</v>
      </c>
      <c r="E962" s="7" t="s">
        <v>5726</v>
      </c>
      <c r="F962" s="8" t="s">
        <v>2740</v>
      </c>
      <c r="G962" s="8" t="s">
        <v>2741</v>
      </c>
      <c r="H962" s="31" t="s">
        <v>2742</v>
      </c>
      <c r="I962" s="8"/>
      <c r="J962" s="35"/>
      <c r="K962" s="33"/>
      <c r="L962" s="33"/>
      <c r="M962" s="33"/>
      <c r="N962" s="33"/>
      <c r="O962" s="33"/>
      <c r="P962" s="33"/>
      <c r="Q962" s="33"/>
      <c r="R962" s="33"/>
    </row>
    <row r="963">
      <c r="A963" s="8" t="s">
        <v>2586</v>
      </c>
      <c r="B963" s="3"/>
      <c r="C963" s="3" t="s">
        <v>5727</v>
      </c>
      <c r="D963" s="4" t="s">
        <v>4</v>
      </c>
      <c r="E963" s="3" t="s">
        <v>5728</v>
      </c>
      <c r="F963" s="8" t="s">
        <v>2740</v>
      </c>
      <c r="G963" s="8" t="s">
        <v>2741</v>
      </c>
      <c r="H963" s="43" t="s">
        <v>2742</v>
      </c>
      <c r="I963" s="3"/>
      <c r="J963" s="35"/>
      <c r="K963" s="33"/>
      <c r="L963" s="33"/>
      <c r="M963" s="33"/>
      <c r="N963" s="33"/>
      <c r="O963" s="33"/>
      <c r="P963" s="33"/>
      <c r="Q963" s="33"/>
      <c r="R963" s="33"/>
    </row>
    <row r="964">
      <c r="A964" s="8" t="s">
        <v>2586</v>
      </c>
      <c r="B964" s="3"/>
      <c r="C964" s="3" t="s">
        <v>5729</v>
      </c>
      <c r="D964" s="4" t="s">
        <v>4141</v>
      </c>
      <c r="E964" s="3" t="s">
        <v>5730</v>
      </c>
      <c r="F964" s="8" t="s">
        <v>2740</v>
      </c>
      <c r="G964" s="8" t="s">
        <v>2741</v>
      </c>
      <c r="H964" s="43" t="s">
        <v>2824</v>
      </c>
      <c r="I964" s="3"/>
      <c r="J964" s="7"/>
      <c r="K964" s="40"/>
      <c r="L964" s="40"/>
      <c r="M964" s="40"/>
      <c r="N964" s="40"/>
      <c r="O964" s="40"/>
      <c r="P964" s="40"/>
      <c r="Q964" s="40"/>
      <c r="R964" s="40"/>
    </row>
    <row r="965">
      <c r="A965" s="8" t="s">
        <v>2586</v>
      </c>
      <c r="B965" s="6"/>
      <c r="C965" s="6" t="s">
        <v>5731</v>
      </c>
      <c r="D965" s="6" t="s">
        <v>4074</v>
      </c>
      <c r="E965" s="19" t="s">
        <v>5732</v>
      </c>
      <c r="F965" s="8" t="s">
        <v>2740</v>
      </c>
      <c r="G965" s="8" t="s">
        <v>2741</v>
      </c>
      <c r="H965" s="43" t="s">
        <v>2760</v>
      </c>
      <c r="I965" s="7"/>
      <c r="J965" s="35"/>
      <c r="K965" s="33"/>
      <c r="L965" s="33"/>
      <c r="M965" s="33"/>
      <c r="N965" s="33"/>
      <c r="O965" s="33"/>
      <c r="P965" s="33"/>
      <c r="Q965" s="33"/>
      <c r="R965" s="33"/>
    </row>
    <row r="966">
      <c r="A966" s="8" t="s">
        <v>2586</v>
      </c>
      <c r="B966" s="6"/>
      <c r="C966" s="6" t="s">
        <v>5733</v>
      </c>
      <c r="D966" s="6" t="s">
        <v>4074</v>
      </c>
      <c r="E966" s="12" t="s">
        <v>5734</v>
      </c>
      <c r="F966" s="8" t="s">
        <v>2740</v>
      </c>
      <c r="G966" s="8" t="s">
        <v>2741</v>
      </c>
      <c r="H966" s="31" t="s">
        <v>2742</v>
      </c>
      <c r="I966" s="8"/>
      <c r="J966" s="35"/>
      <c r="K966" s="33"/>
      <c r="L966" s="33"/>
      <c r="M966" s="33"/>
      <c r="N966" s="33"/>
      <c r="O966" s="33"/>
      <c r="P966" s="33"/>
      <c r="Q966" s="33"/>
      <c r="R966" s="33"/>
    </row>
    <row r="967">
      <c r="A967" s="8" t="s">
        <v>2586</v>
      </c>
      <c r="B967" s="3"/>
      <c r="C967" s="3" t="s">
        <v>5735</v>
      </c>
      <c r="D967" s="4" t="s">
        <v>3643</v>
      </c>
      <c r="E967" s="3" t="s">
        <v>5736</v>
      </c>
      <c r="F967" s="8" t="s">
        <v>2740</v>
      </c>
      <c r="G967" s="6" t="s">
        <v>2741</v>
      </c>
      <c r="H967" s="31" t="s">
        <v>2742</v>
      </c>
      <c r="I967" s="3"/>
      <c r="J967" s="35"/>
      <c r="K967" s="33"/>
      <c r="L967" s="33"/>
      <c r="M967" s="33"/>
      <c r="N967" s="33"/>
      <c r="O967" s="33"/>
      <c r="P967" s="33"/>
      <c r="Q967" s="33"/>
      <c r="R967" s="33"/>
    </row>
    <row r="968">
      <c r="A968" s="7" t="s">
        <v>2586</v>
      </c>
      <c r="B968" s="7"/>
      <c r="C968" s="7" t="s">
        <v>5737</v>
      </c>
      <c r="D968" s="8" t="str">
        <f>IFERROR(__xludf.DUMMYFUNCTION("CONCATENATE(REGEXEXTRACT(C968,""[A-Za-z]+""),"","")"),"DVS,")</f>
        <v>DVS,</v>
      </c>
      <c r="E968" s="7" t="s">
        <v>5738</v>
      </c>
      <c r="F968" s="8" t="s">
        <v>2740</v>
      </c>
      <c r="G968" s="8" t="s">
        <v>2741</v>
      </c>
      <c r="H968" s="31" t="s">
        <v>2742</v>
      </c>
      <c r="I968" s="8"/>
      <c r="J968" s="35"/>
      <c r="K968" s="33"/>
      <c r="L968" s="33"/>
      <c r="M968" s="33"/>
      <c r="N968" s="33"/>
      <c r="O968" s="33"/>
      <c r="P968" s="33"/>
      <c r="Q968" s="33"/>
      <c r="R968" s="33"/>
    </row>
    <row r="969">
      <c r="A969" s="7" t="s">
        <v>2586</v>
      </c>
      <c r="B969" s="7"/>
      <c r="C969" s="7" t="s">
        <v>3212</v>
      </c>
      <c r="D969" s="8" t="str">
        <f>IFERROR(__xludf.DUMMYFUNCTION("CONCATENATE(REGEXEXTRACT(C969,""[A-Za-z]+""),"","")"),"Dyed,")</f>
        <v>Dyed,</v>
      </c>
      <c r="E969" s="7" t="s">
        <v>5739</v>
      </c>
      <c r="F969" s="42" t="s">
        <v>2740</v>
      </c>
      <c r="G969" s="8" t="s">
        <v>2741</v>
      </c>
      <c r="H969" s="42" t="s">
        <v>2765</v>
      </c>
      <c r="I969" s="8"/>
      <c r="J969" s="37"/>
      <c r="K969" s="38"/>
      <c r="L969" s="38"/>
      <c r="M969" s="38"/>
      <c r="N969" s="38"/>
      <c r="O969" s="38"/>
      <c r="P969" s="38"/>
      <c r="Q969" s="38"/>
      <c r="R969" s="38"/>
    </row>
    <row r="970">
      <c r="A970" s="7" t="s">
        <v>2586</v>
      </c>
      <c r="B970" s="7"/>
      <c r="C970" s="7" t="s">
        <v>5740</v>
      </c>
      <c r="D970" s="8" t="str">
        <f>IFERROR(__xludf.DUMMYFUNCTION("CONCATENATE(REGEXEXTRACT(C970,""[A-Za-z]+""),"","")"),"Ed,")</f>
        <v>Ed,</v>
      </c>
      <c r="E970" s="7" t="s">
        <v>5741</v>
      </c>
      <c r="F970" s="8" t="s">
        <v>2740</v>
      </c>
      <c r="G970" s="8" t="s">
        <v>2741</v>
      </c>
      <c r="H970" s="42" t="s">
        <v>2686</v>
      </c>
      <c r="I970" s="8"/>
      <c r="J970" s="35"/>
      <c r="K970" s="33"/>
      <c r="L970" s="33"/>
      <c r="M970" s="33"/>
      <c r="N970" s="33"/>
      <c r="O970" s="33"/>
      <c r="P970" s="33"/>
      <c r="Q970" s="33"/>
      <c r="R970" s="33"/>
    </row>
    <row r="971">
      <c r="A971" s="7" t="s">
        <v>2586</v>
      </c>
      <c r="B971" s="7"/>
      <c r="C971" s="7" t="s">
        <v>5742</v>
      </c>
      <c r="D971" s="8" t="str">
        <f>IFERROR(__xludf.DUMMYFUNCTION("CONCATENATE(REGEXEXTRACT(C971,""[A-Za-z]+""),"","")"),"Eddie,")</f>
        <v>Eddie,</v>
      </c>
      <c r="E971" s="7" t="s">
        <v>5743</v>
      </c>
      <c r="F971" s="8" t="s">
        <v>2740</v>
      </c>
      <c r="G971" s="8" t="s">
        <v>2741</v>
      </c>
      <c r="H971" s="43" t="s">
        <v>2760</v>
      </c>
      <c r="I971" s="8"/>
      <c r="J971" s="7"/>
      <c r="K971" s="40"/>
      <c r="L971" s="40"/>
      <c r="M971" s="40"/>
      <c r="N971" s="40"/>
      <c r="O971" s="40"/>
      <c r="P971" s="40"/>
      <c r="Q971" s="40"/>
      <c r="R971" s="40"/>
    </row>
    <row r="972">
      <c r="A972" s="8" t="s">
        <v>2586</v>
      </c>
      <c r="B972" s="8"/>
      <c r="C972" s="8" t="s">
        <v>5744</v>
      </c>
      <c r="D972" s="8" t="s">
        <v>5745</v>
      </c>
      <c r="E972" s="12" t="s">
        <v>5746</v>
      </c>
      <c r="F972" s="8" t="s">
        <v>2740</v>
      </c>
      <c r="G972" s="8" t="s">
        <v>2741</v>
      </c>
      <c r="H972" s="31" t="s">
        <v>2840</v>
      </c>
      <c r="I972" s="8"/>
      <c r="J972" s="37"/>
      <c r="K972" s="38"/>
      <c r="L972" s="38"/>
      <c r="M972" s="38"/>
      <c r="N972" s="38"/>
      <c r="O972" s="38"/>
      <c r="P972" s="38"/>
      <c r="Q972" s="38"/>
      <c r="R972" s="38"/>
    </row>
    <row r="973">
      <c r="A973" s="7" t="s">
        <v>2586</v>
      </c>
      <c r="B973" s="7"/>
      <c r="C973" s="7" t="s">
        <v>5747</v>
      </c>
      <c r="D973" s="8" t="s">
        <v>5748</v>
      </c>
      <c r="E973" s="7" t="s">
        <v>5749</v>
      </c>
      <c r="F973" s="8" t="s">
        <v>2740</v>
      </c>
      <c r="G973" s="6" t="s">
        <v>2741</v>
      </c>
      <c r="H973" s="42" t="s">
        <v>2686</v>
      </c>
      <c r="I973" s="8"/>
      <c r="J973" s="37"/>
      <c r="K973" s="38"/>
      <c r="L973" s="38"/>
      <c r="M973" s="38"/>
      <c r="N973" s="38"/>
      <c r="O973" s="38"/>
      <c r="P973" s="38"/>
      <c r="Q973" s="38"/>
      <c r="R973" s="38"/>
    </row>
    <row r="974">
      <c r="A974" s="7" t="s">
        <v>2586</v>
      </c>
      <c r="B974" s="9"/>
      <c r="C974" s="9" t="s">
        <v>5747</v>
      </c>
      <c r="D974" s="10" t="s">
        <v>5748</v>
      </c>
      <c r="E974" s="10" t="s">
        <v>5750</v>
      </c>
      <c r="F974" s="8" t="s">
        <v>2740</v>
      </c>
      <c r="G974" s="8" t="s">
        <v>2741</v>
      </c>
      <c r="H974" s="43" t="s">
        <v>2686</v>
      </c>
      <c r="I974" s="16"/>
      <c r="J974" s="35"/>
      <c r="K974" s="33"/>
      <c r="L974" s="33"/>
      <c r="M974" s="33"/>
      <c r="N974" s="33"/>
      <c r="O974" s="33"/>
      <c r="P974" s="33"/>
      <c r="Q974" s="33"/>
      <c r="R974" s="33"/>
    </row>
    <row r="975">
      <c r="A975" s="8" t="s">
        <v>2586</v>
      </c>
      <c r="B975" s="12"/>
      <c r="C975" s="12" t="s">
        <v>5751</v>
      </c>
      <c r="D975" s="13" t="s">
        <v>5752</v>
      </c>
      <c r="E975" s="12" t="s">
        <v>5753</v>
      </c>
      <c r="F975" s="8" t="s">
        <v>2740</v>
      </c>
      <c r="G975" s="8" t="s">
        <v>2741</v>
      </c>
      <c r="H975" s="41" t="s">
        <v>2760</v>
      </c>
      <c r="I975" s="2"/>
      <c r="J975" s="35"/>
      <c r="K975" s="33"/>
      <c r="L975" s="33"/>
      <c r="M975" s="33"/>
      <c r="N975" s="33"/>
      <c r="O975" s="33"/>
      <c r="P975" s="33"/>
      <c r="Q975" s="33"/>
      <c r="R975" s="33"/>
    </row>
    <row r="976">
      <c r="A976" s="7" t="s">
        <v>2586</v>
      </c>
      <c r="B976" s="7"/>
      <c r="C976" s="7" t="s">
        <v>5754</v>
      </c>
      <c r="D976" s="6" t="s">
        <v>5755</v>
      </c>
      <c r="E976" s="7" t="s">
        <v>5756</v>
      </c>
      <c r="F976" s="8" t="s">
        <v>2740</v>
      </c>
      <c r="G976" s="8" t="s">
        <v>2741</v>
      </c>
      <c r="H976" s="48" t="s">
        <v>2937</v>
      </c>
      <c r="I976" s="8"/>
      <c r="J976" s="7"/>
      <c r="K976" s="40"/>
      <c r="L976" s="40"/>
      <c r="M976" s="40"/>
      <c r="N976" s="40"/>
      <c r="O976" s="40"/>
      <c r="P976" s="40"/>
      <c r="Q976" s="40"/>
      <c r="R976" s="40"/>
    </row>
    <row r="977">
      <c r="A977" s="8" t="s">
        <v>2586</v>
      </c>
      <c r="B977" s="8"/>
      <c r="C977" s="8" t="s">
        <v>5757</v>
      </c>
      <c r="D977" s="8" t="s">
        <v>5758</v>
      </c>
      <c r="E977" s="12" t="s">
        <v>5759</v>
      </c>
      <c r="F977" s="8" t="s">
        <v>2740</v>
      </c>
      <c r="G977" s="8" t="s">
        <v>2741</v>
      </c>
      <c r="H977" s="41" t="s">
        <v>2760</v>
      </c>
      <c r="I977" s="8"/>
      <c r="J977" s="37"/>
      <c r="K977" s="38"/>
      <c r="L977" s="38"/>
      <c r="M977" s="38"/>
      <c r="N977" s="38"/>
      <c r="O977" s="38"/>
      <c r="P977" s="38"/>
      <c r="Q977" s="38"/>
      <c r="R977" s="38"/>
    </row>
    <row r="978">
      <c r="A978" s="8" t="s">
        <v>2586</v>
      </c>
      <c r="B978" s="8"/>
      <c r="C978" s="8" t="s">
        <v>5760</v>
      </c>
      <c r="D978" s="8" t="s">
        <v>2732</v>
      </c>
      <c r="E978" s="12" t="s">
        <v>5761</v>
      </c>
      <c r="F978" s="42" t="s">
        <v>2740</v>
      </c>
      <c r="G978" s="8" t="s">
        <v>2741</v>
      </c>
      <c r="H978" s="41" t="s">
        <v>2760</v>
      </c>
      <c r="I978" s="8"/>
      <c r="J978" s="35"/>
      <c r="K978" s="33"/>
      <c r="L978" s="33"/>
      <c r="M978" s="33"/>
      <c r="N978" s="33"/>
      <c r="O978" s="33"/>
      <c r="P978" s="33"/>
      <c r="Q978" s="33"/>
      <c r="R978" s="33"/>
    </row>
    <row r="979">
      <c r="A979" s="8" t="s">
        <v>2586</v>
      </c>
      <c r="B979" s="8"/>
      <c r="C979" s="8" t="s">
        <v>5762</v>
      </c>
      <c r="D979" s="8" t="s">
        <v>5763</v>
      </c>
      <c r="E979" s="12" t="s">
        <v>5764</v>
      </c>
      <c r="F979" s="8" t="s">
        <v>2740</v>
      </c>
      <c r="G979" s="8" t="s">
        <v>2741</v>
      </c>
      <c r="H979" s="31" t="s">
        <v>2742</v>
      </c>
      <c r="I979" s="8"/>
      <c r="J979" s="35"/>
      <c r="K979" s="33"/>
      <c r="L979" s="33"/>
      <c r="M979" s="33"/>
      <c r="N979" s="33"/>
      <c r="O979" s="33"/>
      <c r="P979" s="33"/>
      <c r="Q979" s="33"/>
      <c r="R979" s="33"/>
    </row>
    <row r="980">
      <c r="A980" s="7" t="s">
        <v>2586</v>
      </c>
      <c r="B980" s="7"/>
      <c r="C980" s="7" t="s">
        <v>1934</v>
      </c>
      <c r="D980" s="8" t="s">
        <v>1935</v>
      </c>
      <c r="E980" s="7" t="s">
        <v>5765</v>
      </c>
      <c r="F980" s="42" t="s">
        <v>2740</v>
      </c>
      <c r="G980" s="8" t="s">
        <v>2741</v>
      </c>
      <c r="H980" s="41" t="s">
        <v>2686</v>
      </c>
      <c r="I980" s="8"/>
      <c r="J980" s="37"/>
      <c r="K980" s="38"/>
      <c r="L980" s="38"/>
      <c r="M980" s="38"/>
      <c r="N980" s="38"/>
      <c r="O980" s="38"/>
      <c r="P980" s="38"/>
      <c r="Q980" s="38"/>
      <c r="R980" s="38"/>
    </row>
    <row r="981">
      <c r="A981" s="8" t="s">
        <v>2586</v>
      </c>
      <c r="B981" s="3"/>
      <c r="C981" s="3" t="s">
        <v>1934</v>
      </c>
      <c r="D981" s="3" t="s">
        <v>5766</v>
      </c>
      <c r="E981" s="3" t="s">
        <v>5766</v>
      </c>
      <c r="F981" s="41" t="s">
        <v>2740</v>
      </c>
      <c r="G981" s="8" t="s">
        <v>2741</v>
      </c>
      <c r="H981" s="41" t="s">
        <v>2686</v>
      </c>
      <c r="I981" s="3"/>
      <c r="J981" s="35"/>
      <c r="K981" s="33"/>
      <c r="L981" s="33"/>
      <c r="M981" s="33"/>
      <c r="N981" s="33"/>
      <c r="O981" s="33"/>
      <c r="P981" s="33"/>
      <c r="Q981" s="33"/>
      <c r="R981" s="33"/>
    </row>
    <row r="982">
      <c r="A982" s="8" t="s">
        <v>2586</v>
      </c>
      <c r="B982" s="6"/>
      <c r="C982" s="6" t="s">
        <v>5767</v>
      </c>
      <c r="D982" s="6" t="s">
        <v>1945</v>
      </c>
      <c r="E982" s="19" t="s">
        <v>5768</v>
      </c>
      <c r="F982" s="8" t="s">
        <v>2740</v>
      </c>
      <c r="G982" s="8" t="s">
        <v>2741</v>
      </c>
      <c r="H982" s="31" t="s">
        <v>2742</v>
      </c>
      <c r="I982" s="7"/>
      <c r="J982" s="37"/>
      <c r="K982" s="38"/>
      <c r="L982" s="38"/>
      <c r="M982" s="38"/>
      <c r="N982" s="38"/>
      <c r="O982" s="38"/>
      <c r="P982" s="38"/>
      <c r="Q982" s="38"/>
      <c r="R982" s="38"/>
    </row>
    <row r="983">
      <c r="A983" s="7" t="s">
        <v>2586</v>
      </c>
      <c r="B983" s="7"/>
      <c r="C983" s="7" t="s">
        <v>5769</v>
      </c>
      <c r="D983" s="8" t="s">
        <v>5770</v>
      </c>
      <c r="E983" s="7" t="s">
        <v>5771</v>
      </c>
      <c r="F983" s="8" t="s">
        <v>2740</v>
      </c>
      <c r="G983" s="8" t="s">
        <v>2741</v>
      </c>
      <c r="H983" s="31" t="s">
        <v>2742</v>
      </c>
      <c r="I983" s="8"/>
      <c r="J983" s="37"/>
      <c r="K983" s="38"/>
      <c r="L983" s="38"/>
      <c r="M983" s="38"/>
      <c r="N983" s="38"/>
      <c r="O983" s="38"/>
      <c r="P983" s="38"/>
      <c r="Q983" s="38"/>
      <c r="R983" s="38"/>
    </row>
    <row r="984">
      <c r="A984" s="8" t="s">
        <v>2586</v>
      </c>
      <c r="B984" s="3"/>
      <c r="C984" s="3" t="s">
        <v>5772</v>
      </c>
      <c r="D984" s="4" t="s">
        <v>5773</v>
      </c>
      <c r="E984" s="3" t="s">
        <v>5774</v>
      </c>
      <c r="F984" s="41" t="s">
        <v>2740</v>
      </c>
      <c r="G984" s="8" t="s">
        <v>2741</v>
      </c>
      <c r="H984" s="41" t="s">
        <v>2760</v>
      </c>
      <c r="I984" s="3"/>
      <c r="J984" s="35"/>
      <c r="K984" s="33"/>
      <c r="L984" s="33"/>
      <c r="M984" s="33"/>
      <c r="N984" s="33"/>
      <c r="O984" s="33"/>
      <c r="P984" s="33"/>
      <c r="Q984" s="33"/>
      <c r="R984" s="33"/>
    </row>
    <row r="985">
      <c r="A985" s="8" t="s">
        <v>2586</v>
      </c>
      <c r="B985" s="8"/>
      <c r="C985" s="8" t="s">
        <v>5775</v>
      </c>
      <c r="D985" s="8" t="s">
        <v>5776</v>
      </c>
      <c r="E985" s="12" t="s">
        <v>5777</v>
      </c>
      <c r="F985" s="42" t="s">
        <v>2740</v>
      </c>
      <c r="G985" s="8" t="s">
        <v>2741</v>
      </c>
      <c r="H985" s="43" t="s">
        <v>2760</v>
      </c>
      <c r="I985" s="8"/>
      <c r="J985" s="35"/>
      <c r="K985" s="33"/>
      <c r="L985" s="33"/>
      <c r="M985" s="33"/>
      <c r="N985" s="33"/>
      <c r="O985" s="33"/>
      <c r="P985" s="33"/>
      <c r="Q985" s="33"/>
      <c r="R985" s="33"/>
    </row>
    <row r="986">
      <c r="A986" s="8" t="s">
        <v>2586</v>
      </c>
      <c r="B986" s="3"/>
      <c r="C986" s="3" t="s">
        <v>5775</v>
      </c>
      <c r="D986" s="4" t="s">
        <v>5778</v>
      </c>
      <c r="E986" s="3" t="s">
        <v>5779</v>
      </c>
      <c r="F986" s="8" t="s">
        <v>2740</v>
      </c>
      <c r="G986" s="8" t="s">
        <v>2741</v>
      </c>
      <c r="H986" s="41" t="s">
        <v>2760</v>
      </c>
      <c r="I986" s="3"/>
      <c r="J986" s="35"/>
      <c r="K986" s="33"/>
      <c r="L986" s="33"/>
      <c r="M986" s="33"/>
      <c r="N986" s="33"/>
      <c r="O986" s="33"/>
      <c r="P986" s="33"/>
      <c r="Q986" s="33"/>
      <c r="R986" s="33"/>
    </row>
    <row r="987">
      <c r="A987" s="8" t="s">
        <v>2586</v>
      </c>
      <c r="B987" s="6"/>
      <c r="C987" s="6" t="s">
        <v>5780</v>
      </c>
      <c r="D987" s="8" t="s">
        <v>5781</v>
      </c>
      <c r="E987" s="7" t="s">
        <v>5782</v>
      </c>
      <c r="F987" s="6" t="s">
        <v>2740</v>
      </c>
      <c r="G987" s="8" t="s">
        <v>2741</v>
      </c>
      <c r="H987" s="41" t="s">
        <v>2760</v>
      </c>
      <c r="I987" s="8"/>
      <c r="J987" s="35"/>
      <c r="K987" s="33"/>
      <c r="L987" s="33"/>
      <c r="M987" s="33"/>
      <c r="N987" s="33"/>
      <c r="O987" s="33"/>
      <c r="P987" s="33"/>
      <c r="Q987" s="33"/>
      <c r="R987" s="33"/>
    </row>
    <row r="988">
      <c r="A988" s="8" t="s">
        <v>2586</v>
      </c>
      <c r="B988" s="8"/>
      <c r="C988" s="8" t="s">
        <v>5783</v>
      </c>
      <c r="D988" s="8" t="s">
        <v>2040</v>
      </c>
      <c r="E988" s="12" t="s">
        <v>5784</v>
      </c>
      <c r="F988" s="8" t="s">
        <v>2740</v>
      </c>
      <c r="G988" s="8" t="s">
        <v>2741</v>
      </c>
      <c r="H988" s="45" t="s">
        <v>2765</v>
      </c>
      <c r="I988" s="8"/>
      <c r="J988" s="37"/>
      <c r="K988" s="38"/>
      <c r="L988" s="38"/>
      <c r="M988" s="38"/>
      <c r="N988" s="38"/>
      <c r="O988" s="38"/>
      <c r="P988" s="38"/>
      <c r="Q988" s="38"/>
      <c r="R988" s="38"/>
    </row>
    <row r="989">
      <c r="A989" s="8" t="s">
        <v>2586</v>
      </c>
      <c r="B989" s="3"/>
      <c r="C989" s="3" t="s">
        <v>5783</v>
      </c>
      <c r="D989" s="4" t="s">
        <v>5785</v>
      </c>
      <c r="E989" s="3" t="s">
        <v>5786</v>
      </c>
      <c r="F989" s="42" t="s">
        <v>2740</v>
      </c>
      <c r="G989" s="8" t="s">
        <v>2741</v>
      </c>
      <c r="H989" s="45" t="s">
        <v>2765</v>
      </c>
      <c r="I989" s="3"/>
      <c r="J989" s="7"/>
      <c r="K989" s="40"/>
      <c r="L989" s="40"/>
      <c r="M989" s="40"/>
      <c r="N989" s="40"/>
      <c r="O989" s="40"/>
      <c r="P989" s="40"/>
      <c r="Q989" s="40"/>
      <c r="R989" s="40"/>
    </row>
    <row r="990">
      <c r="A990" s="8" t="s">
        <v>2586</v>
      </c>
      <c r="B990" s="6"/>
      <c r="C990" s="6" t="s">
        <v>5785</v>
      </c>
      <c r="D990" s="6" t="s">
        <v>5785</v>
      </c>
      <c r="E990" s="19" t="s">
        <v>5787</v>
      </c>
      <c r="F990" s="8" t="s">
        <v>2740</v>
      </c>
      <c r="G990" s="8" t="s">
        <v>2741</v>
      </c>
      <c r="H990" s="45" t="s">
        <v>2765</v>
      </c>
      <c r="I990" s="7"/>
      <c r="J990" s="7"/>
      <c r="K990" s="40"/>
      <c r="L990" s="40"/>
      <c r="M990" s="40"/>
      <c r="N990" s="40"/>
      <c r="O990" s="40"/>
      <c r="P990" s="40"/>
      <c r="Q990" s="40"/>
      <c r="R990" s="40"/>
    </row>
    <row r="991">
      <c r="A991" s="7" t="s">
        <v>2586</v>
      </c>
      <c r="B991" s="7"/>
      <c r="C991" s="7" t="s">
        <v>5788</v>
      </c>
      <c r="D991" s="8" t="str">
        <f>IFERROR(__xludf.DUMMYFUNCTION("CONCATENATE(REGEXEXTRACT(C991,""[A-Za-z]+""),"","")"),"Evan,")</f>
        <v>Evan,</v>
      </c>
      <c r="E991" s="7" t="s">
        <v>5789</v>
      </c>
      <c r="F991" s="8" t="s">
        <v>2740</v>
      </c>
      <c r="G991" s="8" t="s">
        <v>2741</v>
      </c>
      <c r="H991" s="41" t="s">
        <v>2760</v>
      </c>
      <c r="I991" s="8"/>
      <c r="J991" s="35"/>
      <c r="K991" s="33"/>
      <c r="L991" s="33"/>
      <c r="M991" s="33"/>
      <c r="N991" s="33"/>
      <c r="O991" s="33"/>
      <c r="P991" s="33"/>
      <c r="Q991" s="33"/>
      <c r="R991" s="33"/>
    </row>
    <row r="992">
      <c r="A992" s="7" t="s">
        <v>2586</v>
      </c>
      <c r="B992" s="7"/>
      <c r="C992" s="7" t="s">
        <v>5790</v>
      </c>
      <c r="D992" s="8" t="str">
        <f>IFERROR(__xludf.DUMMYFUNCTION("CONCATENATE(REGEXEXTRACT(C992,""[A-Za-z]+""),"","")"),"Ewan,")</f>
        <v>Ewan,</v>
      </c>
      <c r="E992" s="7" t="s">
        <v>5791</v>
      </c>
      <c r="F992" s="8" t="s">
        <v>2740</v>
      </c>
      <c r="G992" s="8" t="s">
        <v>2741</v>
      </c>
      <c r="H992" s="41" t="s">
        <v>2760</v>
      </c>
      <c r="I992" s="8"/>
      <c r="J992" s="35"/>
      <c r="K992" s="33"/>
      <c r="L992" s="33"/>
      <c r="M992" s="33"/>
      <c r="N992" s="33"/>
      <c r="O992" s="33"/>
      <c r="P992" s="33"/>
      <c r="Q992" s="33"/>
      <c r="R992" s="33"/>
    </row>
    <row r="993">
      <c r="A993" s="8" t="s">
        <v>2586</v>
      </c>
      <c r="B993" s="3"/>
      <c r="C993" s="3" t="s">
        <v>5792</v>
      </c>
      <c r="D993" s="4" t="s">
        <v>5793</v>
      </c>
      <c r="E993" s="3" t="s">
        <v>5794</v>
      </c>
      <c r="F993" s="8" t="s">
        <v>2740</v>
      </c>
      <c r="G993" s="8" t="s">
        <v>2741</v>
      </c>
      <c r="H993" s="41" t="s">
        <v>2686</v>
      </c>
      <c r="I993" s="3"/>
      <c r="J993" s="37"/>
      <c r="K993" s="38"/>
      <c r="L993" s="38"/>
      <c r="M993" s="38"/>
      <c r="N993" s="38"/>
      <c r="O993" s="38"/>
      <c r="P993" s="38"/>
      <c r="Q993" s="38"/>
      <c r="R993" s="38"/>
    </row>
    <row r="994">
      <c r="A994" s="7" t="s">
        <v>2586</v>
      </c>
      <c r="B994" s="7"/>
      <c r="C994" s="7" t="s">
        <v>5795</v>
      </c>
      <c r="D994" s="8" t="str">
        <f>IFERROR(__xludf.DUMMYFUNCTION("CONCATENATE(REGEXEXTRACT(C994,""[A-Za-z]+""),"","")"),"FaltyDL,")</f>
        <v>FaltyDL,</v>
      </c>
      <c r="E994" s="7" t="s">
        <v>5796</v>
      </c>
      <c r="F994" s="8" t="s">
        <v>2740</v>
      </c>
      <c r="G994" s="8" t="s">
        <v>2741</v>
      </c>
      <c r="H994" s="31" t="s">
        <v>2603</v>
      </c>
      <c r="I994" s="8"/>
      <c r="J994" s="7"/>
      <c r="K994" s="40"/>
      <c r="L994" s="40"/>
      <c r="M994" s="40"/>
      <c r="N994" s="40"/>
      <c r="O994" s="40"/>
      <c r="P994" s="40"/>
      <c r="Q994" s="40"/>
      <c r="R994" s="40"/>
    </row>
    <row r="995">
      <c r="A995" s="7" t="s">
        <v>2586</v>
      </c>
      <c r="B995" s="7"/>
      <c r="C995" s="7" t="s">
        <v>5797</v>
      </c>
      <c r="D995" s="8" t="str">
        <f>IFERROR(__xludf.DUMMYFUNCTION("CONCATENATE(REGEXEXTRACT(C995,""[A-Za-z]+""),"","")"),"Farnaz,")</f>
        <v>Farnaz,</v>
      </c>
      <c r="E995" s="7" t="s">
        <v>5798</v>
      </c>
      <c r="F995" s="8" t="s">
        <v>2740</v>
      </c>
      <c r="G995" s="8" t="s">
        <v>2741</v>
      </c>
      <c r="H995" s="41" t="s">
        <v>2760</v>
      </c>
      <c r="I995" s="8"/>
      <c r="J995" s="35"/>
      <c r="K995" s="33"/>
      <c r="L995" s="33"/>
      <c r="M995" s="33"/>
      <c r="N995" s="33"/>
      <c r="O995" s="33"/>
      <c r="P995" s="33"/>
      <c r="Q995" s="33"/>
      <c r="R995" s="33"/>
    </row>
    <row r="996">
      <c r="A996" s="7" t="s">
        <v>2586</v>
      </c>
      <c r="B996" s="7"/>
      <c r="C996" s="7" t="s">
        <v>5799</v>
      </c>
      <c r="D996" s="8" t="str">
        <f>IFERROR(__xludf.DUMMYFUNCTION("CONCATENATE(REGEXEXTRACT(C996,""[A-Za-z]+""),"","")"),"Fatboy,")</f>
        <v>Fatboy,</v>
      </c>
      <c r="E996" s="7" t="s">
        <v>5800</v>
      </c>
      <c r="F996" s="8" t="s">
        <v>2740</v>
      </c>
      <c r="G996" s="8" t="s">
        <v>2741</v>
      </c>
      <c r="H996" s="41" t="s">
        <v>2760</v>
      </c>
      <c r="I996" s="8"/>
      <c r="J996" s="35"/>
      <c r="K996" s="33"/>
      <c r="L996" s="33"/>
      <c r="M996" s="33"/>
      <c r="N996" s="33"/>
      <c r="O996" s="33"/>
      <c r="P996" s="33"/>
      <c r="Q996" s="33"/>
      <c r="R996" s="33"/>
    </row>
    <row r="997">
      <c r="A997" s="7" t="s">
        <v>2586</v>
      </c>
      <c r="B997" s="7"/>
      <c r="C997" s="7" t="s">
        <v>5801</v>
      </c>
      <c r="D997" s="8" t="str">
        <f>IFERROR(__xludf.DUMMYFUNCTION("CONCATENATE(REGEXEXTRACT(C997,""[A-Za-z]+""),"","")"),"Fedele,")</f>
        <v>Fedele,</v>
      </c>
      <c r="E997" s="7" t="s">
        <v>5802</v>
      </c>
      <c r="F997" s="8" t="s">
        <v>2740</v>
      </c>
      <c r="G997" s="6" t="s">
        <v>2741</v>
      </c>
      <c r="H997" s="31" t="s">
        <v>2603</v>
      </c>
      <c r="I997" s="8"/>
      <c r="J997" s="35"/>
      <c r="K997" s="33"/>
      <c r="L997" s="33"/>
      <c r="M997" s="33"/>
      <c r="N997" s="33"/>
      <c r="O997" s="33"/>
      <c r="P997" s="33"/>
      <c r="Q997" s="33"/>
      <c r="R997" s="33"/>
    </row>
    <row r="998">
      <c r="A998" s="8" t="s">
        <v>2586</v>
      </c>
      <c r="B998" s="8"/>
      <c r="C998" s="8" t="s">
        <v>5803</v>
      </c>
      <c r="D998" s="8" t="s">
        <v>2124</v>
      </c>
      <c r="E998" s="12" t="s">
        <v>5804</v>
      </c>
      <c r="F998" s="8" t="s">
        <v>2740</v>
      </c>
      <c r="G998" s="8" t="s">
        <v>2741</v>
      </c>
      <c r="H998" s="41" t="s">
        <v>3305</v>
      </c>
      <c r="I998" s="8"/>
      <c r="J998" s="35"/>
      <c r="K998" s="33"/>
      <c r="L998" s="33"/>
      <c r="M998" s="33"/>
      <c r="N998" s="33"/>
      <c r="O998" s="33"/>
      <c r="P998" s="33"/>
      <c r="Q998" s="33"/>
      <c r="R998" s="33"/>
    </row>
    <row r="999">
      <c r="A999" s="7" t="s">
        <v>2586</v>
      </c>
      <c r="B999" s="9"/>
      <c r="C999" s="9" t="s">
        <v>5805</v>
      </c>
      <c r="D999" s="10" t="s">
        <v>2127</v>
      </c>
      <c r="E999" s="10" t="s">
        <v>5806</v>
      </c>
      <c r="F999" s="8" t="s">
        <v>2740</v>
      </c>
      <c r="G999" s="8" t="s">
        <v>2741</v>
      </c>
      <c r="H999" s="41" t="s">
        <v>4696</v>
      </c>
      <c r="I999" s="16"/>
      <c r="J999" s="37"/>
      <c r="K999" s="38"/>
      <c r="L999" s="38"/>
      <c r="M999" s="38"/>
      <c r="N999" s="38"/>
      <c r="O999" s="38"/>
      <c r="P999" s="38"/>
      <c r="Q999" s="38"/>
      <c r="R999" s="38"/>
    </row>
    <row r="1000">
      <c r="A1000" s="8" t="s">
        <v>2586</v>
      </c>
      <c r="B1000" s="8"/>
      <c r="C1000" s="8" t="s">
        <v>5807</v>
      </c>
      <c r="D1000" s="8" t="s">
        <v>2124</v>
      </c>
      <c r="E1000" s="12" t="s">
        <v>5808</v>
      </c>
      <c r="F1000" s="8" t="s">
        <v>2740</v>
      </c>
      <c r="G1000" s="8" t="s">
        <v>2741</v>
      </c>
      <c r="H1000" s="41" t="s">
        <v>4696</v>
      </c>
      <c r="I1000" s="8"/>
      <c r="J1000" s="7"/>
      <c r="K1000" s="40"/>
      <c r="L1000" s="40"/>
      <c r="M1000" s="40"/>
      <c r="N1000" s="40"/>
      <c r="O1000" s="40"/>
      <c r="P1000" s="40"/>
      <c r="Q1000" s="40"/>
      <c r="R1000" s="40"/>
    </row>
    <row r="1001">
      <c r="A1001" s="8" t="s">
        <v>2586</v>
      </c>
      <c r="B1001" s="3"/>
      <c r="C1001" s="3" t="s">
        <v>5809</v>
      </c>
      <c r="D1001" s="4" t="s">
        <v>2135</v>
      </c>
      <c r="E1001" s="3" t="s">
        <v>5810</v>
      </c>
      <c r="F1001" s="8" t="s">
        <v>2740</v>
      </c>
      <c r="G1001" s="8" t="s">
        <v>2741</v>
      </c>
      <c r="H1001" s="31" t="s">
        <v>2742</v>
      </c>
      <c r="I1001" s="3"/>
      <c r="J1001" s="7"/>
      <c r="K1001" s="40"/>
      <c r="L1001" s="40"/>
      <c r="M1001" s="40"/>
      <c r="N1001" s="40"/>
      <c r="O1001" s="40"/>
      <c r="P1001" s="40"/>
      <c r="Q1001" s="40"/>
      <c r="R1001" s="40"/>
    </row>
    <row r="1002">
      <c r="A1002" s="8" t="s">
        <v>2586</v>
      </c>
      <c r="B1002" s="8"/>
      <c r="C1002" s="8" t="s">
        <v>5811</v>
      </c>
      <c r="D1002" s="8" t="s">
        <v>2132</v>
      </c>
      <c r="E1002" s="12" t="s">
        <v>5812</v>
      </c>
      <c r="F1002" s="8" t="s">
        <v>2740</v>
      </c>
      <c r="G1002" s="8" t="s">
        <v>2741</v>
      </c>
      <c r="H1002" s="42" t="s">
        <v>2686</v>
      </c>
      <c r="I1002" s="8"/>
      <c r="J1002" s="7"/>
      <c r="K1002" s="40"/>
      <c r="L1002" s="40"/>
      <c r="M1002" s="40"/>
      <c r="N1002" s="40"/>
      <c r="O1002" s="40"/>
      <c r="P1002" s="40"/>
      <c r="Q1002" s="40"/>
      <c r="R1002" s="40"/>
    </row>
    <row r="1003">
      <c r="A1003" s="8" t="s">
        <v>2586</v>
      </c>
      <c r="B1003" s="6"/>
      <c r="C1003" s="6" t="s">
        <v>5813</v>
      </c>
      <c r="D1003" s="6" t="s">
        <v>3075</v>
      </c>
      <c r="E1003" s="19" t="s">
        <v>5814</v>
      </c>
      <c r="F1003" s="8" t="s">
        <v>2740</v>
      </c>
      <c r="G1003" s="6" t="s">
        <v>2741</v>
      </c>
      <c r="H1003" s="41" t="s">
        <v>2760</v>
      </c>
      <c r="I1003" s="7"/>
      <c r="J1003" s="35"/>
      <c r="K1003" s="33"/>
      <c r="L1003" s="33"/>
      <c r="M1003" s="33"/>
      <c r="N1003" s="33"/>
      <c r="O1003" s="33"/>
      <c r="P1003" s="33"/>
      <c r="Q1003" s="33"/>
      <c r="R1003" s="33"/>
    </row>
    <row r="1004">
      <c r="A1004" s="8" t="s">
        <v>2586</v>
      </c>
      <c r="B1004" s="2"/>
      <c r="C1004" s="2" t="s">
        <v>5815</v>
      </c>
      <c r="D1004" s="2" t="s">
        <v>5816</v>
      </c>
      <c r="E1004" s="2" t="s">
        <v>5817</v>
      </c>
      <c r="F1004" s="8" t="s">
        <v>2740</v>
      </c>
      <c r="G1004" s="8" t="s">
        <v>2741</v>
      </c>
      <c r="H1004" s="31" t="s">
        <v>2937</v>
      </c>
      <c r="I1004" s="2"/>
      <c r="J1004" s="35"/>
      <c r="K1004" s="33"/>
      <c r="L1004" s="33"/>
      <c r="M1004" s="33"/>
      <c r="N1004" s="33"/>
      <c r="O1004" s="33"/>
      <c r="P1004" s="33"/>
      <c r="Q1004" s="33"/>
      <c r="R1004" s="33"/>
    </row>
    <row r="1005">
      <c r="A1005" s="7" t="s">
        <v>2586</v>
      </c>
      <c r="B1005" s="7"/>
      <c r="C1005" s="7" t="s">
        <v>5818</v>
      </c>
      <c r="D1005" s="8" t="s">
        <v>5819</v>
      </c>
      <c r="E1005" s="7" t="s">
        <v>5820</v>
      </c>
      <c r="F1005" s="8" t="s">
        <v>2740</v>
      </c>
      <c r="G1005" s="8" t="s">
        <v>2741</v>
      </c>
      <c r="H1005" s="41" t="s">
        <v>2802</v>
      </c>
      <c r="I1005" s="8"/>
      <c r="J1005" s="35"/>
      <c r="K1005" s="33"/>
      <c r="L1005" s="33"/>
      <c r="M1005" s="33"/>
      <c r="N1005" s="33"/>
      <c r="O1005" s="33"/>
      <c r="P1005" s="33"/>
      <c r="Q1005" s="33"/>
      <c r="R1005" s="33"/>
    </row>
    <row r="1006">
      <c r="A1006" s="8" t="s">
        <v>2586</v>
      </c>
      <c r="B1006" s="8"/>
      <c r="C1006" s="8" t="s">
        <v>5818</v>
      </c>
      <c r="D1006" s="8" t="s">
        <v>5821</v>
      </c>
      <c r="E1006" s="12" t="s">
        <v>5822</v>
      </c>
      <c r="F1006" s="42" t="s">
        <v>2740</v>
      </c>
      <c r="G1006" s="8" t="s">
        <v>2741</v>
      </c>
      <c r="H1006" s="41" t="s">
        <v>2802</v>
      </c>
      <c r="I1006" s="8"/>
      <c r="J1006" s="7"/>
      <c r="K1006" s="40"/>
      <c r="L1006" s="40"/>
      <c r="M1006" s="40"/>
      <c r="N1006" s="40"/>
      <c r="O1006" s="40"/>
      <c r="P1006" s="40"/>
      <c r="Q1006" s="40"/>
      <c r="R1006" s="40"/>
    </row>
    <row r="1007">
      <c r="A1007" s="8" t="s">
        <v>2586</v>
      </c>
      <c r="B1007" s="6"/>
      <c r="C1007" s="6" t="s">
        <v>5823</v>
      </c>
      <c r="D1007" s="6" t="s">
        <v>5611</v>
      </c>
      <c r="E1007" s="7" t="s">
        <v>5824</v>
      </c>
      <c r="F1007" s="8" t="s">
        <v>2740</v>
      </c>
      <c r="G1007" s="8" t="s">
        <v>2741</v>
      </c>
      <c r="H1007" s="31" t="s">
        <v>2816</v>
      </c>
      <c r="I1007" s="8"/>
      <c r="J1007" s="7"/>
      <c r="K1007" s="40"/>
      <c r="L1007" s="40"/>
      <c r="M1007" s="40"/>
      <c r="N1007" s="40"/>
      <c r="O1007" s="40"/>
      <c r="P1007" s="40"/>
      <c r="Q1007" s="40"/>
      <c r="R1007" s="40"/>
    </row>
    <row r="1008">
      <c r="A1008" s="7" t="s">
        <v>2586</v>
      </c>
      <c r="B1008" s="7"/>
      <c r="C1008" s="7" t="s">
        <v>5825</v>
      </c>
      <c r="D1008" s="6" t="s">
        <v>5826</v>
      </c>
      <c r="E1008" s="7" t="s">
        <v>5827</v>
      </c>
      <c r="F1008" s="42" t="s">
        <v>2740</v>
      </c>
      <c r="G1008" s="8" t="s">
        <v>2741</v>
      </c>
      <c r="H1008" s="31" t="s">
        <v>2603</v>
      </c>
      <c r="I1008" s="8"/>
      <c r="J1008" s="35"/>
      <c r="K1008" s="33"/>
      <c r="L1008" s="33"/>
      <c r="M1008" s="33"/>
      <c r="N1008" s="33"/>
      <c r="O1008" s="33"/>
      <c r="P1008" s="33"/>
      <c r="Q1008" s="33"/>
      <c r="R1008" s="33"/>
    </row>
    <row r="1009">
      <c r="A1009" s="8" t="s">
        <v>2586</v>
      </c>
      <c r="B1009" s="8"/>
      <c r="C1009" s="8" t="s">
        <v>5828</v>
      </c>
      <c r="D1009" s="8" t="s">
        <v>2176</v>
      </c>
      <c r="E1009" s="12" t="s">
        <v>5829</v>
      </c>
      <c r="F1009" s="8" t="s">
        <v>2740</v>
      </c>
      <c r="G1009" s="8" t="s">
        <v>2741</v>
      </c>
      <c r="H1009" s="41" t="s">
        <v>2760</v>
      </c>
      <c r="I1009" s="8"/>
      <c r="J1009" s="35"/>
      <c r="K1009" s="33"/>
      <c r="L1009" s="33"/>
      <c r="M1009" s="33"/>
      <c r="N1009" s="33"/>
      <c r="O1009" s="33"/>
      <c r="P1009" s="33"/>
      <c r="Q1009" s="33"/>
      <c r="R1009" s="33"/>
    </row>
    <row r="1010">
      <c r="A1010" s="7" t="s">
        <v>2586</v>
      </c>
      <c r="B1010" s="7"/>
      <c r="C1010" s="7" t="s">
        <v>5830</v>
      </c>
      <c r="D1010" s="7" t="s">
        <v>5831</v>
      </c>
      <c r="E1010" s="19" t="s">
        <v>5832</v>
      </c>
      <c r="F1010" s="8" t="s">
        <v>2740</v>
      </c>
      <c r="G1010" s="8" t="s">
        <v>2741</v>
      </c>
      <c r="H1010" s="43" t="s">
        <v>2760</v>
      </c>
      <c r="I1010" s="7"/>
      <c r="J1010" s="37"/>
      <c r="K1010" s="38"/>
      <c r="L1010" s="38"/>
      <c r="M1010" s="38"/>
      <c r="N1010" s="38"/>
      <c r="O1010" s="38"/>
      <c r="P1010" s="38"/>
      <c r="Q1010" s="38"/>
      <c r="R1010" s="38"/>
    </row>
    <row r="1011">
      <c r="A1011" s="7" t="s">
        <v>2586</v>
      </c>
      <c r="B1011" s="7"/>
      <c r="C1011" s="7" t="s">
        <v>5833</v>
      </c>
      <c r="D1011" s="8" t="str">
        <f>IFERROR(__xludf.DUMMYFUNCTION("CONCATENATE(REGEXEXTRACT(C1011,""[A-Za-z]+""),"","")"),"Floyd,")</f>
        <v>Floyd,</v>
      </c>
      <c r="E1011" s="7" t="s">
        <v>5834</v>
      </c>
      <c r="F1011" s="8" t="s">
        <v>2740</v>
      </c>
      <c r="G1011" s="8" t="s">
        <v>2741</v>
      </c>
      <c r="H1011" s="45" t="s">
        <v>4080</v>
      </c>
      <c r="I1011" s="8"/>
      <c r="J1011" s="7"/>
      <c r="K1011" s="40"/>
      <c r="L1011" s="40"/>
      <c r="M1011" s="40"/>
      <c r="N1011" s="40"/>
      <c r="O1011" s="40"/>
      <c r="P1011" s="40"/>
      <c r="Q1011" s="40"/>
      <c r="R1011" s="40"/>
    </row>
    <row r="1012">
      <c r="A1012" s="8" t="s">
        <v>2586</v>
      </c>
      <c r="B1012" s="6"/>
      <c r="C1012" s="6" t="s">
        <v>5835</v>
      </c>
      <c r="D1012" s="7" t="s">
        <v>4910</v>
      </c>
      <c r="E1012" s="19" t="s">
        <v>5836</v>
      </c>
      <c r="F1012" s="8" t="s">
        <v>2740</v>
      </c>
      <c r="G1012" s="8" t="s">
        <v>2741</v>
      </c>
      <c r="H1012" s="41" t="s">
        <v>2760</v>
      </c>
      <c r="I1012" s="7"/>
      <c r="J1012" s="7"/>
      <c r="K1012" s="40"/>
      <c r="L1012" s="40"/>
      <c r="M1012" s="40"/>
      <c r="N1012" s="40"/>
      <c r="O1012" s="40"/>
      <c r="P1012" s="40"/>
      <c r="Q1012" s="40"/>
      <c r="R1012" s="40"/>
    </row>
    <row r="1013">
      <c r="A1013" s="8" t="s">
        <v>2586</v>
      </c>
      <c r="B1013" s="6"/>
      <c r="C1013" s="6" t="s">
        <v>5837</v>
      </c>
      <c r="D1013" s="6" t="s">
        <v>2950</v>
      </c>
      <c r="E1013" s="7" t="s">
        <v>5838</v>
      </c>
      <c r="F1013" s="8" t="s">
        <v>2740</v>
      </c>
      <c r="G1013" s="8" t="s">
        <v>2741</v>
      </c>
      <c r="H1013" s="41" t="s">
        <v>2760</v>
      </c>
      <c r="I1013" s="8"/>
      <c r="J1013" s="37"/>
      <c r="K1013" s="38"/>
      <c r="L1013" s="38"/>
      <c r="M1013" s="38"/>
      <c r="N1013" s="38"/>
      <c r="O1013" s="38"/>
      <c r="P1013" s="38"/>
      <c r="Q1013" s="38"/>
      <c r="R1013" s="38"/>
    </row>
    <row r="1014">
      <c r="A1014" s="8" t="s">
        <v>2586</v>
      </c>
      <c r="B1014" s="8"/>
      <c r="C1014" s="8" t="s">
        <v>5839</v>
      </c>
      <c r="D1014" s="8" t="s">
        <v>2243</v>
      </c>
      <c r="E1014" s="12" t="s">
        <v>5840</v>
      </c>
      <c r="F1014" s="42" t="s">
        <v>2740</v>
      </c>
      <c r="G1014" s="8" t="s">
        <v>2741</v>
      </c>
      <c r="H1014" s="31" t="s">
        <v>2603</v>
      </c>
      <c r="I1014" s="8"/>
      <c r="J1014" s="35"/>
      <c r="K1014" s="33"/>
      <c r="L1014" s="33"/>
      <c r="M1014" s="33"/>
      <c r="N1014" s="33"/>
      <c r="O1014" s="33"/>
      <c r="P1014" s="33"/>
      <c r="Q1014" s="33"/>
      <c r="R1014" s="33"/>
    </row>
    <row r="1015">
      <c r="A1015" s="8" t="s">
        <v>2586</v>
      </c>
      <c r="B1015" s="8"/>
      <c r="C1015" s="8" t="s">
        <v>5841</v>
      </c>
      <c r="D1015" s="8" t="s">
        <v>2243</v>
      </c>
      <c r="E1015" s="12" t="s">
        <v>5842</v>
      </c>
      <c r="F1015" s="8" t="s">
        <v>2740</v>
      </c>
      <c r="G1015" s="8" t="s">
        <v>2741</v>
      </c>
      <c r="H1015" s="31" t="s">
        <v>2603</v>
      </c>
      <c r="I1015" s="8"/>
      <c r="J1015" s="35"/>
      <c r="K1015" s="33"/>
      <c r="L1015" s="33"/>
      <c r="M1015" s="33"/>
      <c r="N1015" s="33"/>
      <c r="O1015" s="33"/>
      <c r="P1015" s="33"/>
      <c r="Q1015" s="33"/>
      <c r="R1015" s="33"/>
    </row>
    <row r="1016">
      <c r="A1016" s="8" t="s">
        <v>2586</v>
      </c>
      <c r="B1016" s="8"/>
      <c r="C1016" s="8" t="s">
        <v>5843</v>
      </c>
      <c r="D1016" s="8" t="s">
        <v>5844</v>
      </c>
      <c r="E1016" s="12" t="s">
        <v>5845</v>
      </c>
      <c r="F1016" s="42" t="s">
        <v>2740</v>
      </c>
      <c r="G1016" s="6" t="s">
        <v>2741</v>
      </c>
      <c r="H1016" s="31" t="s">
        <v>2742</v>
      </c>
      <c r="I1016" s="8"/>
      <c r="J1016" s="37"/>
      <c r="K1016" s="38"/>
      <c r="L1016" s="38"/>
      <c r="M1016" s="38"/>
      <c r="N1016" s="38"/>
      <c r="O1016" s="38"/>
      <c r="P1016" s="38"/>
      <c r="Q1016" s="38"/>
      <c r="R1016" s="38"/>
    </row>
    <row r="1017">
      <c r="A1017" s="7" t="s">
        <v>2586</v>
      </c>
      <c r="B1017" s="7"/>
      <c r="C1017" s="7" t="s">
        <v>5846</v>
      </c>
      <c r="D1017" s="8" t="str">
        <f>IFERROR(__xludf.DUMMYFUNCTION("CONCATENATE(REGEXEXTRACT(C1017,""[A-Za-z]+""),"","")"),"Franco,")</f>
        <v>Franco,</v>
      </c>
      <c r="E1017" s="7" t="s">
        <v>5847</v>
      </c>
      <c r="F1017" s="41" t="s">
        <v>2740</v>
      </c>
      <c r="G1017" s="8" t="s">
        <v>2741</v>
      </c>
      <c r="H1017" s="41" t="s">
        <v>3305</v>
      </c>
      <c r="I1017" s="8"/>
      <c r="J1017" s="7"/>
      <c r="K1017" s="40"/>
      <c r="L1017" s="40"/>
      <c r="M1017" s="40"/>
      <c r="N1017" s="40"/>
      <c r="O1017" s="40"/>
      <c r="P1017" s="40"/>
      <c r="Q1017" s="40"/>
      <c r="R1017" s="40"/>
    </row>
    <row r="1018">
      <c r="A1018" s="8" t="s">
        <v>2586</v>
      </c>
      <c r="B1018" s="8"/>
      <c r="C1018" s="8" t="s">
        <v>5848</v>
      </c>
      <c r="D1018" s="8" t="s">
        <v>583</v>
      </c>
      <c r="E1018" s="12" t="s">
        <v>5849</v>
      </c>
      <c r="F1018" s="8" t="s">
        <v>2740</v>
      </c>
      <c r="G1018" s="8" t="s">
        <v>2741</v>
      </c>
      <c r="H1018" s="43" t="s">
        <v>2742</v>
      </c>
      <c r="I1018" s="8"/>
      <c r="J1018" s="7"/>
      <c r="K1018" s="40"/>
      <c r="L1018" s="40"/>
      <c r="M1018" s="40"/>
      <c r="N1018" s="40"/>
      <c r="O1018" s="40"/>
      <c r="P1018" s="40"/>
      <c r="Q1018" s="40"/>
      <c r="R1018" s="40"/>
    </row>
    <row r="1019">
      <c r="A1019" s="8" t="s">
        <v>2586</v>
      </c>
      <c r="B1019" s="3"/>
      <c r="C1019" s="3" t="s">
        <v>5850</v>
      </c>
      <c r="D1019" s="15" t="s">
        <v>5851</v>
      </c>
      <c r="E1019" s="3" t="s">
        <v>5852</v>
      </c>
      <c r="F1019" s="8" t="s">
        <v>2740</v>
      </c>
      <c r="G1019" s="8" t="s">
        <v>2741</v>
      </c>
      <c r="H1019" s="43" t="s">
        <v>2742</v>
      </c>
      <c r="I1019" s="3"/>
      <c r="J1019" s="37"/>
      <c r="K1019" s="38"/>
      <c r="L1019" s="38"/>
      <c r="M1019" s="38"/>
      <c r="N1019" s="38"/>
      <c r="O1019" s="38"/>
      <c r="P1019" s="38"/>
      <c r="Q1019" s="38"/>
      <c r="R1019" s="38"/>
    </row>
    <row r="1020">
      <c r="A1020" s="7" t="s">
        <v>2586</v>
      </c>
      <c r="B1020" s="7"/>
      <c r="C1020" s="7" t="s">
        <v>5853</v>
      </c>
      <c r="D1020" s="6" t="s">
        <v>5854</v>
      </c>
      <c r="E1020" s="7" t="s">
        <v>5855</v>
      </c>
      <c r="F1020" s="8" t="s">
        <v>2740</v>
      </c>
      <c r="G1020" s="8" t="s">
        <v>2741</v>
      </c>
      <c r="H1020" s="8" t="s">
        <v>2765</v>
      </c>
      <c r="I1020" s="8"/>
      <c r="J1020" s="35"/>
      <c r="K1020" s="33"/>
      <c r="L1020" s="33"/>
      <c r="M1020" s="33"/>
      <c r="N1020" s="33"/>
      <c r="O1020" s="33"/>
      <c r="P1020" s="33"/>
      <c r="Q1020" s="33"/>
      <c r="R1020" s="33"/>
    </row>
    <row r="1021">
      <c r="A1021" s="7" t="s">
        <v>2586</v>
      </c>
      <c r="B1021" s="7"/>
      <c r="C1021" s="7" t="s">
        <v>5856</v>
      </c>
      <c r="D1021" s="8" t="str">
        <f>IFERROR(__xludf.DUMMYFUNCTION("CONCATENATE(REGEXEXTRACT(C1021,""[A-Za-z]+""),"","")"),"Franky,")</f>
        <v>Franky,</v>
      </c>
      <c r="E1021" s="7" t="s">
        <v>5857</v>
      </c>
      <c r="F1021" s="8" t="s">
        <v>2740</v>
      </c>
      <c r="G1021" s="8" t="s">
        <v>2741</v>
      </c>
      <c r="H1021" s="31" t="s">
        <v>2802</v>
      </c>
      <c r="I1021" s="8"/>
      <c r="J1021" s="7"/>
      <c r="K1021" s="40"/>
      <c r="L1021" s="40"/>
      <c r="M1021" s="40"/>
      <c r="N1021" s="40"/>
      <c r="O1021" s="40"/>
      <c r="P1021" s="40"/>
      <c r="Q1021" s="40"/>
      <c r="R1021" s="40"/>
    </row>
    <row r="1022">
      <c r="A1022" s="8" t="s">
        <v>2586</v>
      </c>
      <c r="B1022" s="8"/>
      <c r="C1022" s="8" t="s">
        <v>5858</v>
      </c>
      <c r="D1022" s="8" t="s">
        <v>3098</v>
      </c>
      <c r="E1022" s="12" t="s">
        <v>5859</v>
      </c>
      <c r="F1022" s="8" t="s">
        <v>2740</v>
      </c>
      <c r="G1022" s="6" t="s">
        <v>2741</v>
      </c>
      <c r="H1022" s="45" t="s">
        <v>2765</v>
      </c>
      <c r="I1022" s="8"/>
      <c r="J1022" s="7"/>
      <c r="K1022" s="40"/>
      <c r="L1022" s="40"/>
      <c r="M1022" s="40"/>
      <c r="N1022" s="40"/>
      <c r="O1022" s="40"/>
      <c r="P1022" s="40"/>
      <c r="Q1022" s="40"/>
      <c r="R1022" s="40"/>
    </row>
    <row r="1023">
      <c r="A1023" s="7" t="s">
        <v>2586</v>
      </c>
      <c r="B1023" s="7"/>
      <c r="C1023" s="7" t="s">
        <v>5860</v>
      </c>
      <c r="D1023" s="6" t="s">
        <v>5861</v>
      </c>
      <c r="E1023" s="7" t="s">
        <v>5862</v>
      </c>
      <c r="F1023" s="42" t="s">
        <v>2740</v>
      </c>
      <c r="G1023" s="8" t="s">
        <v>2741</v>
      </c>
      <c r="H1023" s="41" t="s">
        <v>2760</v>
      </c>
      <c r="I1023" s="8"/>
      <c r="J1023" s="7"/>
      <c r="K1023" s="40"/>
      <c r="L1023" s="40"/>
      <c r="M1023" s="40"/>
      <c r="N1023" s="40"/>
      <c r="O1023" s="40"/>
      <c r="P1023" s="40"/>
      <c r="Q1023" s="40"/>
      <c r="R1023" s="40"/>
    </row>
    <row r="1024">
      <c r="A1024" s="8" t="s">
        <v>2586</v>
      </c>
      <c r="B1024" s="6"/>
      <c r="C1024" s="6" t="s">
        <v>5863</v>
      </c>
      <c r="D1024" s="6" t="s">
        <v>5864</v>
      </c>
      <c r="E1024" s="19" t="s">
        <v>5865</v>
      </c>
      <c r="F1024" s="8" t="s">
        <v>2740</v>
      </c>
      <c r="G1024" s="8" t="s">
        <v>2741</v>
      </c>
      <c r="H1024" s="48" t="s">
        <v>2937</v>
      </c>
      <c r="I1024" s="7"/>
      <c r="J1024" s="35"/>
      <c r="K1024" s="33"/>
      <c r="L1024" s="33"/>
      <c r="M1024" s="33"/>
      <c r="N1024" s="33"/>
      <c r="O1024" s="33"/>
      <c r="P1024" s="33"/>
      <c r="Q1024" s="33"/>
      <c r="R1024" s="33"/>
    </row>
    <row r="1025">
      <c r="A1025" s="8" t="s">
        <v>2586</v>
      </c>
      <c r="B1025" s="6"/>
      <c r="C1025" s="6" t="s">
        <v>5866</v>
      </c>
      <c r="D1025" s="6" t="s">
        <v>5867</v>
      </c>
      <c r="E1025" s="19" t="s">
        <v>5868</v>
      </c>
      <c r="F1025" s="8" t="s">
        <v>2740</v>
      </c>
      <c r="G1025" s="8" t="s">
        <v>2741</v>
      </c>
      <c r="H1025" s="41" t="s">
        <v>2760</v>
      </c>
      <c r="I1025" s="7"/>
      <c r="J1025" s="37"/>
      <c r="K1025" s="38"/>
      <c r="L1025" s="38"/>
      <c r="M1025" s="38"/>
      <c r="N1025" s="38"/>
      <c r="O1025" s="38"/>
      <c r="P1025" s="38"/>
      <c r="Q1025" s="38"/>
      <c r="R1025" s="38"/>
    </row>
    <row r="1026">
      <c r="A1026" s="7" t="s">
        <v>2586</v>
      </c>
      <c r="B1026" s="7"/>
      <c r="C1026" s="7" t="s">
        <v>5869</v>
      </c>
      <c r="D1026" s="8" t="str">
        <f>IFERROR(__xludf.DUMMYFUNCTION("CONCATENATE(REGEXEXTRACT(C1026,""[A-Za-z]+""),"","")"),"Funk,")</f>
        <v>Funk,</v>
      </c>
      <c r="E1026" s="7" t="s">
        <v>5870</v>
      </c>
      <c r="F1026" s="8" t="s">
        <v>2740</v>
      </c>
      <c r="G1026" s="6" t="s">
        <v>2741</v>
      </c>
      <c r="H1026" s="41" t="s">
        <v>2760</v>
      </c>
      <c r="I1026" s="8"/>
      <c r="J1026" s="7"/>
      <c r="K1026" s="40"/>
      <c r="L1026" s="40"/>
      <c r="M1026" s="40"/>
      <c r="N1026" s="40"/>
      <c r="O1026" s="40"/>
      <c r="P1026" s="40"/>
      <c r="Q1026" s="40"/>
      <c r="R1026" s="40"/>
    </row>
    <row r="1027">
      <c r="A1027" s="8" t="s">
        <v>2586</v>
      </c>
      <c r="B1027" s="8"/>
      <c r="C1027" s="8" t="s">
        <v>5871</v>
      </c>
      <c r="D1027" s="8" t="s">
        <v>1003</v>
      </c>
      <c r="E1027" s="12" t="s">
        <v>5872</v>
      </c>
      <c r="F1027" s="8" t="s">
        <v>2740</v>
      </c>
      <c r="G1027" s="8" t="s">
        <v>2741</v>
      </c>
      <c r="H1027" s="43" t="s">
        <v>2760</v>
      </c>
      <c r="I1027" s="8"/>
      <c r="J1027" s="37"/>
      <c r="K1027" s="38"/>
      <c r="L1027" s="38"/>
      <c r="M1027" s="38"/>
      <c r="N1027" s="38"/>
      <c r="O1027" s="38"/>
      <c r="P1027" s="38"/>
      <c r="Q1027" s="38"/>
      <c r="R1027" s="38"/>
    </row>
    <row r="1028">
      <c r="A1028" s="7" t="s">
        <v>2586</v>
      </c>
      <c r="B1028" s="7"/>
      <c r="C1028" s="7" t="s">
        <v>5873</v>
      </c>
      <c r="D1028" s="8" t="str">
        <f>IFERROR(__xludf.DUMMYFUNCTION("CONCATENATE(REGEXEXTRACT(C1028,""[A-Za-z]+""),"","")"),"Gab,")</f>
        <v>Gab,</v>
      </c>
      <c r="E1028" s="7" t="s">
        <v>5874</v>
      </c>
      <c r="F1028" s="8" t="s">
        <v>2740</v>
      </c>
      <c r="G1028" s="8" t="s">
        <v>2741</v>
      </c>
      <c r="H1028" s="45" t="s">
        <v>2765</v>
      </c>
      <c r="I1028" s="8"/>
      <c r="J1028" s="10"/>
      <c r="K1028" s="44"/>
      <c r="L1028" s="44"/>
      <c r="M1028" s="44"/>
      <c r="N1028" s="44"/>
      <c r="O1028" s="44"/>
      <c r="P1028" s="44"/>
      <c r="Q1028" s="44"/>
      <c r="R1028" s="44"/>
    </row>
    <row r="1029">
      <c r="A1029" s="8" t="s">
        <v>2586</v>
      </c>
      <c r="B1029" s="8"/>
      <c r="C1029" s="8" t="s">
        <v>5875</v>
      </c>
      <c r="D1029" s="8" t="s">
        <v>2366</v>
      </c>
      <c r="E1029" s="12" t="s">
        <v>5876</v>
      </c>
      <c r="F1029" s="8" t="s">
        <v>2740</v>
      </c>
      <c r="G1029" s="8" t="s">
        <v>2741</v>
      </c>
      <c r="H1029" s="8" t="s">
        <v>2765</v>
      </c>
      <c r="I1029" s="8"/>
      <c r="J1029" s="7"/>
      <c r="K1029" s="40"/>
      <c r="L1029" s="40"/>
      <c r="M1029" s="40"/>
      <c r="N1029" s="40"/>
      <c r="O1029" s="40"/>
      <c r="P1029" s="40"/>
      <c r="Q1029" s="40"/>
      <c r="R1029" s="40"/>
    </row>
    <row r="1030">
      <c r="A1030" s="7" t="s">
        <v>2586</v>
      </c>
      <c r="B1030" s="9"/>
      <c r="C1030" s="9" t="s">
        <v>5877</v>
      </c>
      <c r="D1030" s="10" t="s">
        <v>5878</v>
      </c>
      <c r="E1030" s="10" t="s">
        <v>5879</v>
      </c>
      <c r="F1030" s="8" t="s">
        <v>2740</v>
      </c>
      <c r="G1030" s="8" t="s">
        <v>2741</v>
      </c>
      <c r="H1030" s="31" t="s">
        <v>2742</v>
      </c>
      <c r="I1030" s="16"/>
      <c r="J1030" s="37"/>
      <c r="K1030" s="38"/>
      <c r="L1030" s="38"/>
      <c r="M1030" s="38"/>
      <c r="N1030" s="38"/>
      <c r="O1030" s="38"/>
      <c r="P1030" s="38"/>
      <c r="Q1030" s="38"/>
      <c r="R1030" s="38"/>
    </row>
    <row r="1031">
      <c r="A1031" s="7" t="s">
        <v>2586</v>
      </c>
      <c r="B1031" s="7"/>
      <c r="C1031" s="7" t="s">
        <v>5880</v>
      </c>
      <c r="D1031" s="8" t="str">
        <f>IFERROR(__xludf.DUMMYFUNCTION("CONCATENATE(REGEXEXTRACT(C1031,""[A-Za-z]+""),"","")"),"Gary,")</f>
        <v>Gary,</v>
      </c>
      <c r="E1031" s="7" t="s">
        <v>5881</v>
      </c>
      <c r="F1031" s="42" t="s">
        <v>2740</v>
      </c>
      <c r="G1031" s="8" t="s">
        <v>2741</v>
      </c>
      <c r="H1031" s="41" t="s">
        <v>2760</v>
      </c>
      <c r="I1031" s="8"/>
      <c r="J1031" s="35"/>
      <c r="K1031" s="33"/>
      <c r="L1031" s="33"/>
      <c r="M1031" s="33"/>
      <c r="N1031" s="33"/>
      <c r="O1031" s="33"/>
      <c r="P1031" s="33"/>
      <c r="Q1031" s="33"/>
      <c r="R1031" s="33"/>
    </row>
    <row r="1032">
      <c r="A1032" s="7" t="s">
        <v>2586</v>
      </c>
      <c r="B1032" s="7"/>
      <c r="C1032" s="7" t="s">
        <v>5882</v>
      </c>
      <c r="D1032" s="8" t="str">
        <f>IFERROR(__xludf.DUMMYFUNCTION("CONCATENATE(REGEXEXTRACT(C1032,""[A-Za-z]+""),"","")"),"Gaston,")</f>
        <v>Gaston,</v>
      </c>
      <c r="E1032" s="7" t="s">
        <v>5883</v>
      </c>
      <c r="F1032" s="8" t="s">
        <v>2740</v>
      </c>
      <c r="G1032" s="8" t="s">
        <v>2741</v>
      </c>
      <c r="H1032" s="41" t="s">
        <v>3305</v>
      </c>
      <c r="I1032" s="8"/>
      <c r="J1032" s="35"/>
      <c r="K1032" s="33"/>
      <c r="L1032" s="33"/>
      <c r="M1032" s="33"/>
      <c r="N1032" s="33"/>
      <c r="O1032" s="33"/>
      <c r="P1032" s="33"/>
      <c r="Q1032" s="33"/>
      <c r="R1032" s="33"/>
    </row>
    <row r="1033">
      <c r="A1033" s="8" t="s">
        <v>2586</v>
      </c>
      <c r="B1033" s="6"/>
      <c r="C1033" s="6" t="s">
        <v>5884</v>
      </c>
      <c r="D1033" s="6" t="s">
        <v>2441</v>
      </c>
      <c r="E1033" s="19" t="s">
        <v>5885</v>
      </c>
      <c r="F1033" s="41" t="s">
        <v>2740</v>
      </c>
      <c r="G1033" s="8" t="s">
        <v>2741</v>
      </c>
      <c r="H1033" s="31" t="s">
        <v>2742</v>
      </c>
      <c r="I1033" s="7"/>
      <c r="J1033" s="35"/>
      <c r="K1033" s="33"/>
      <c r="L1033" s="33"/>
      <c r="M1033" s="33"/>
      <c r="N1033" s="33"/>
      <c r="O1033" s="33"/>
      <c r="P1033" s="33"/>
      <c r="Q1033" s="33"/>
      <c r="R1033" s="33"/>
    </row>
    <row r="1034">
      <c r="A1034" s="8" t="s">
        <v>2586</v>
      </c>
      <c r="B1034" s="3"/>
      <c r="C1034" s="3" t="s">
        <v>5884</v>
      </c>
      <c r="D1034" s="4" t="s">
        <v>2438</v>
      </c>
      <c r="E1034" s="3" t="s">
        <v>5886</v>
      </c>
      <c r="F1034" s="8" t="s">
        <v>2740</v>
      </c>
      <c r="G1034" s="6" t="s">
        <v>2741</v>
      </c>
      <c r="H1034" s="31" t="s">
        <v>2742</v>
      </c>
      <c r="I1034" s="3"/>
      <c r="J1034" s="7"/>
      <c r="K1034" s="40"/>
      <c r="L1034" s="40"/>
      <c r="M1034" s="40"/>
      <c r="N1034" s="40"/>
      <c r="O1034" s="40"/>
      <c r="P1034" s="40"/>
      <c r="Q1034" s="40"/>
      <c r="R1034" s="40"/>
    </row>
    <row r="1035">
      <c r="A1035" s="7" t="s">
        <v>2586</v>
      </c>
      <c r="B1035" s="7"/>
      <c r="C1035" s="7" t="s">
        <v>5887</v>
      </c>
      <c r="D1035" s="8" t="str">
        <f>IFERROR(__xludf.DUMMYFUNCTION("CONCATENATE(REGEXEXTRACT(C1035,""[A-Za-z]+""),"","")"),"Gerd,")</f>
        <v>Gerd,</v>
      </c>
      <c r="E1035" s="7" t="s">
        <v>5888</v>
      </c>
      <c r="F1035" s="8" t="s">
        <v>2740</v>
      </c>
      <c r="G1035" s="8" t="s">
        <v>2741</v>
      </c>
      <c r="H1035" s="41" t="s">
        <v>2686</v>
      </c>
      <c r="I1035" s="8"/>
      <c r="J1035" s="7"/>
      <c r="K1035" s="40"/>
      <c r="L1035" s="40"/>
      <c r="M1035" s="40"/>
      <c r="N1035" s="40"/>
      <c r="O1035" s="40"/>
      <c r="P1035" s="40"/>
      <c r="Q1035" s="40"/>
      <c r="R1035" s="40"/>
    </row>
    <row r="1036">
      <c r="A1036" s="7" t="s">
        <v>2586</v>
      </c>
      <c r="B1036" s="7"/>
      <c r="C1036" s="7" t="s">
        <v>5889</v>
      </c>
      <c r="D1036" s="8" t="str">
        <f>IFERROR(__xludf.DUMMYFUNCTION("CONCATENATE(REGEXEXTRACT(C1036,""[A-Za-z]+""),"","")"),"Gerd,")</f>
        <v>Gerd,</v>
      </c>
      <c r="E1036" s="7" t="s">
        <v>5890</v>
      </c>
      <c r="F1036" s="41" t="s">
        <v>2740</v>
      </c>
      <c r="G1036" s="8" t="s">
        <v>2741</v>
      </c>
      <c r="H1036" s="42" t="s">
        <v>2686</v>
      </c>
      <c r="I1036" s="8"/>
      <c r="J1036" s="37"/>
      <c r="K1036" s="38"/>
      <c r="L1036" s="38"/>
      <c r="M1036" s="38"/>
      <c r="N1036" s="38"/>
      <c r="O1036" s="38"/>
      <c r="P1036" s="38"/>
      <c r="Q1036" s="38"/>
      <c r="R1036" s="38"/>
    </row>
    <row r="1037">
      <c r="A1037" s="8" t="s">
        <v>2586</v>
      </c>
      <c r="B1037" s="8"/>
      <c r="C1037" s="8" t="s">
        <v>5891</v>
      </c>
      <c r="D1037" s="8" t="s">
        <v>5892</v>
      </c>
      <c r="E1037" s="12" t="s">
        <v>5893</v>
      </c>
      <c r="F1037" s="8" t="s">
        <v>2740</v>
      </c>
      <c r="G1037" s="8" t="s">
        <v>2741</v>
      </c>
      <c r="H1037" s="31" t="s">
        <v>2603</v>
      </c>
      <c r="I1037" s="8"/>
      <c r="J1037" s="7"/>
      <c r="K1037" s="40"/>
      <c r="L1037" s="40"/>
      <c r="M1037" s="40"/>
      <c r="N1037" s="40"/>
      <c r="O1037" s="40"/>
      <c r="P1037" s="40"/>
      <c r="Q1037" s="40"/>
      <c r="R1037" s="40"/>
    </row>
    <row r="1038">
      <c r="A1038" s="8" t="s">
        <v>2586</v>
      </c>
      <c r="B1038" s="18"/>
      <c r="C1038" s="18" t="s">
        <v>5894</v>
      </c>
      <c r="D1038" s="4" t="s">
        <v>5895</v>
      </c>
      <c r="E1038" s="3" t="s">
        <v>5896</v>
      </c>
      <c r="F1038" s="42" t="s">
        <v>2740</v>
      </c>
      <c r="G1038" s="6" t="s">
        <v>2741</v>
      </c>
      <c r="H1038" s="41" t="s">
        <v>2760</v>
      </c>
      <c r="I1038" s="3"/>
      <c r="J1038" s="35"/>
      <c r="K1038" s="33"/>
      <c r="L1038" s="33"/>
      <c r="M1038" s="33"/>
      <c r="N1038" s="33"/>
      <c r="O1038" s="33"/>
      <c r="P1038" s="33"/>
      <c r="Q1038" s="33"/>
      <c r="R1038" s="33"/>
    </row>
    <row r="1039">
      <c r="A1039" s="8" t="s">
        <v>2586</v>
      </c>
      <c r="B1039" s="18"/>
      <c r="C1039" s="18" t="s">
        <v>5897</v>
      </c>
      <c r="D1039" s="15" t="s">
        <v>5898</v>
      </c>
      <c r="E1039" s="3" t="s">
        <v>5899</v>
      </c>
      <c r="F1039" s="42" t="s">
        <v>2740</v>
      </c>
      <c r="G1039" s="8" t="s">
        <v>2741</v>
      </c>
      <c r="H1039" s="43" t="s">
        <v>2760</v>
      </c>
      <c r="I1039" s="3"/>
      <c r="J1039" s="7"/>
      <c r="K1039" s="40"/>
      <c r="L1039" s="40"/>
      <c r="M1039" s="40"/>
      <c r="N1039" s="40"/>
      <c r="O1039" s="40"/>
      <c r="P1039" s="40"/>
      <c r="Q1039" s="40"/>
      <c r="R1039" s="40"/>
    </row>
    <row r="1040">
      <c r="A1040" s="7" t="s">
        <v>2586</v>
      </c>
      <c r="B1040" s="9"/>
      <c r="C1040" s="9" t="s">
        <v>5900</v>
      </c>
      <c r="D1040" s="10" t="s">
        <v>2528</v>
      </c>
      <c r="E1040" s="10" t="s">
        <v>5901</v>
      </c>
      <c r="F1040" s="42" t="s">
        <v>2740</v>
      </c>
      <c r="G1040" s="8" t="s">
        <v>2741</v>
      </c>
      <c r="H1040" s="41" t="s">
        <v>2603</v>
      </c>
      <c r="I1040" s="16"/>
      <c r="J1040" s="35"/>
      <c r="K1040" s="33"/>
      <c r="L1040" s="33"/>
      <c r="M1040" s="33"/>
      <c r="N1040" s="33"/>
      <c r="O1040" s="33"/>
      <c r="P1040" s="33"/>
      <c r="Q1040" s="33"/>
      <c r="R1040" s="33"/>
    </row>
    <row r="1041">
      <c r="A1041" s="7" t="s">
        <v>2586</v>
      </c>
      <c r="B1041" s="7"/>
      <c r="C1041" s="7" t="s">
        <v>5902</v>
      </c>
      <c r="D1041" s="8" t="s">
        <v>5903</v>
      </c>
      <c r="E1041" s="7" t="s">
        <v>5904</v>
      </c>
      <c r="F1041" s="6" t="s">
        <v>2740</v>
      </c>
      <c r="G1041" s="8" t="s">
        <v>2741</v>
      </c>
      <c r="H1041" s="31" t="s">
        <v>2603</v>
      </c>
      <c r="I1041" s="8"/>
      <c r="J1041" s="7"/>
      <c r="K1041" s="40"/>
      <c r="L1041" s="40"/>
      <c r="M1041" s="40"/>
      <c r="N1041" s="40"/>
      <c r="O1041" s="40"/>
      <c r="P1041" s="40"/>
      <c r="Q1041" s="40"/>
      <c r="R1041" s="40"/>
    </row>
    <row r="1042">
      <c r="A1042" s="8" t="s">
        <v>2586</v>
      </c>
      <c r="B1042" s="3"/>
      <c r="C1042" s="3" t="s">
        <v>5905</v>
      </c>
      <c r="D1042" s="4" t="s">
        <v>4465</v>
      </c>
      <c r="E1042" s="5" t="s">
        <v>5906</v>
      </c>
      <c r="F1042" s="42" t="s">
        <v>2740</v>
      </c>
      <c r="G1042" s="8" t="s">
        <v>2741</v>
      </c>
      <c r="H1042" s="31" t="s">
        <v>2742</v>
      </c>
      <c r="I1042" s="18"/>
      <c r="J1042" s="7"/>
      <c r="K1042" s="40"/>
      <c r="L1042" s="40"/>
      <c r="M1042" s="40"/>
      <c r="N1042" s="40"/>
      <c r="O1042" s="40"/>
      <c r="P1042" s="40"/>
      <c r="Q1042" s="40"/>
      <c r="R1042" s="40"/>
    </row>
    <row r="1043">
      <c r="A1043" s="8" t="s">
        <v>2586</v>
      </c>
      <c r="B1043" s="2"/>
      <c r="C1043" s="2" t="s">
        <v>5907</v>
      </c>
      <c r="D1043" s="2" t="s">
        <v>5908</v>
      </c>
      <c r="E1043" s="2" t="s">
        <v>5909</v>
      </c>
      <c r="F1043" s="42" t="s">
        <v>2740</v>
      </c>
      <c r="G1043" s="8" t="s">
        <v>2741</v>
      </c>
      <c r="H1043" s="41" t="s">
        <v>3742</v>
      </c>
      <c r="I1043" s="17"/>
      <c r="J1043" s="37"/>
      <c r="K1043" s="38"/>
      <c r="L1043" s="38"/>
      <c r="M1043" s="38"/>
      <c r="N1043" s="38"/>
      <c r="O1043" s="38"/>
      <c r="P1043" s="38"/>
      <c r="Q1043" s="38"/>
      <c r="R1043" s="38"/>
    </row>
    <row r="1044">
      <c r="A1044" s="7" t="s">
        <v>2586</v>
      </c>
      <c r="B1044" s="9"/>
      <c r="C1044" s="9" t="s">
        <v>5910</v>
      </c>
      <c r="D1044" s="10" t="s">
        <v>5911</v>
      </c>
      <c r="E1044" s="10" t="s">
        <v>5912</v>
      </c>
      <c r="F1044" s="42" t="s">
        <v>2740</v>
      </c>
      <c r="G1044" s="31" t="s">
        <v>2741</v>
      </c>
      <c r="H1044" s="48" t="s">
        <v>2937</v>
      </c>
      <c r="I1044" s="16"/>
      <c r="J1044" s="35"/>
      <c r="K1044" s="33"/>
      <c r="L1044" s="33"/>
      <c r="M1044" s="33"/>
      <c r="N1044" s="33"/>
      <c r="O1044" s="33"/>
      <c r="P1044" s="33"/>
      <c r="Q1044" s="33"/>
      <c r="R1044" s="33"/>
    </row>
    <row r="1045">
      <c r="A1045" s="7" t="s">
        <v>2586</v>
      </c>
      <c r="B1045" s="7"/>
      <c r="C1045" s="7" t="s">
        <v>5913</v>
      </c>
      <c r="D1045" s="8" t="str">
        <f>IFERROR(__xludf.DUMMYFUNCTION("CONCATENATE(REGEXEXTRACT(C1045,""[A-Za-z]+""),"","")"),"Grant,")</f>
        <v>Grant,</v>
      </c>
      <c r="E1045" s="7" t="s">
        <v>5914</v>
      </c>
      <c r="F1045" s="8" t="s">
        <v>2740</v>
      </c>
      <c r="G1045" s="31" t="s">
        <v>2741</v>
      </c>
      <c r="H1045" s="31" t="s">
        <v>2742</v>
      </c>
      <c r="I1045" s="8"/>
      <c r="J1045" s="7"/>
      <c r="K1045" s="40"/>
      <c r="L1045" s="40"/>
      <c r="M1045" s="40"/>
      <c r="N1045" s="40"/>
      <c r="O1045" s="40"/>
      <c r="P1045" s="40"/>
      <c r="Q1045" s="40"/>
      <c r="R1045" s="40"/>
    </row>
    <row r="1046">
      <c r="A1046" s="7" t="s">
        <v>2586</v>
      </c>
      <c r="B1046" s="7"/>
      <c r="C1046" s="7" t="s">
        <v>5915</v>
      </c>
      <c r="D1046" s="8" t="str">
        <f>IFERROR(__xludf.DUMMYFUNCTION("CONCATENATE(REGEXEXTRACT(C1046,""[A-Za-z]+""),"","")"),"Greg,")</f>
        <v>Greg,</v>
      </c>
      <c r="E1046" s="7" t="s">
        <v>5916</v>
      </c>
      <c r="F1046" s="8" t="s">
        <v>2740</v>
      </c>
      <c r="G1046" s="31" t="s">
        <v>2741</v>
      </c>
      <c r="H1046" s="8" t="s">
        <v>2765</v>
      </c>
      <c r="I1046" s="8"/>
      <c r="J1046" s="37"/>
      <c r="K1046" s="38"/>
      <c r="L1046" s="38"/>
      <c r="M1046" s="38"/>
      <c r="N1046" s="38"/>
      <c r="O1046" s="38"/>
      <c r="P1046" s="38"/>
      <c r="Q1046" s="38"/>
      <c r="R1046" s="38"/>
    </row>
    <row r="1047">
      <c r="A1047" s="8" t="s">
        <v>2586</v>
      </c>
      <c r="B1047" s="3"/>
      <c r="C1047" s="3" t="s">
        <v>5917</v>
      </c>
      <c r="D1047" s="4" t="s">
        <v>5918</v>
      </c>
      <c r="E1047" s="3" t="s">
        <v>5919</v>
      </c>
      <c r="F1047" s="42" t="s">
        <v>2740</v>
      </c>
      <c r="G1047" s="31" t="s">
        <v>2741</v>
      </c>
      <c r="H1047" s="41" t="s">
        <v>2760</v>
      </c>
      <c r="I1047" s="3"/>
      <c r="J1047" s="35"/>
      <c r="K1047" s="33"/>
      <c r="L1047" s="33"/>
      <c r="M1047" s="33"/>
      <c r="N1047" s="33"/>
      <c r="O1047" s="33"/>
      <c r="P1047" s="33"/>
      <c r="Q1047" s="33"/>
      <c r="R1047" s="33"/>
    </row>
    <row r="1048">
      <c r="A1048" s="8" t="s">
        <v>2586</v>
      </c>
      <c r="B1048" s="3"/>
      <c r="C1048" s="3" t="s">
        <v>5917</v>
      </c>
      <c r="D1048" s="4" t="s">
        <v>5918</v>
      </c>
      <c r="E1048" s="3" t="s">
        <v>5920</v>
      </c>
      <c r="F1048" s="42" t="s">
        <v>2740</v>
      </c>
      <c r="G1048" s="31" t="s">
        <v>2741</v>
      </c>
      <c r="H1048" s="41" t="s">
        <v>2760</v>
      </c>
      <c r="I1048" s="3"/>
      <c r="J1048" s="7"/>
      <c r="K1048" s="40"/>
      <c r="L1048" s="40"/>
      <c r="M1048" s="40"/>
      <c r="N1048" s="40"/>
      <c r="O1048" s="40"/>
      <c r="P1048" s="40"/>
      <c r="Q1048" s="40"/>
      <c r="R1048" s="40"/>
    </row>
    <row r="1049">
      <c r="A1049" s="8" t="s">
        <v>2586</v>
      </c>
      <c r="B1049" s="18"/>
      <c r="C1049" s="18" t="s">
        <v>5921</v>
      </c>
      <c r="D1049" s="4" t="s">
        <v>5922</v>
      </c>
      <c r="E1049" s="3" t="s">
        <v>5923</v>
      </c>
      <c r="F1049" s="42" t="s">
        <v>2740</v>
      </c>
      <c r="G1049" s="31" t="s">
        <v>2741</v>
      </c>
      <c r="H1049" s="41" t="s">
        <v>2760</v>
      </c>
      <c r="I1049" s="3"/>
      <c r="J1049" s="35"/>
      <c r="K1049" s="33"/>
      <c r="L1049" s="33"/>
      <c r="M1049" s="33"/>
      <c r="N1049" s="33"/>
      <c r="O1049" s="33"/>
      <c r="P1049" s="33"/>
      <c r="Q1049" s="33"/>
      <c r="R1049" s="33"/>
    </row>
    <row r="1050">
      <c r="A1050" s="8" t="s">
        <v>2586</v>
      </c>
      <c r="B1050" s="6"/>
      <c r="C1050" s="6" t="s">
        <v>5924</v>
      </c>
      <c r="D1050" s="6" t="s">
        <v>5925</v>
      </c>
      <c r="E1050" s="19" t="s">
        <v>5926</v>
      </c>
      <c r="F1050" s="42" t="s">
        <v>2740</v>
      </c>
      <c r="G1050" s="31" t="s">
        <v>2741</v>
      </c>
      <c r="H1050" s="41" t="s">
        <v>2686</v>
      </c>
      <c r="I1050" s="7"/>
      <c r="J1050" s="35"/>
      <c r="K1050" s="33"/>
      <c r="L1050" s="33"/>
      <c r="M1050" s="33"/>
      <c r="N1050" s="33"/>
      <c r="O1050" s="33"/>
      <c r="P1050" s="33"/>
      <c r="Q1050" s="33"/>
      <c r="R1050" s="33"/>
    </row>
    <row r="1051">
      <c r="A1051" s="8" t="s">
        <v>2586</v>
      </c>
      <c r="B1051" s="6"/>
      <c r="C1051" s="6" t="s">
        <v>5924</v>
      </c>
      <c r="D1051" s="8" t="s">
        <v>5927</v>
      </c>
      <c r="E1051" s="12" t="s">
        <v>5928</v>
      </c>
      <c r="F1051" s="8" t="s">
        <v>2740</v>
      </c>
      <c r="G1051" s="8" t="s">
        <v>2741</v>
      </c>
      <c r="H1051" s="42" t="s">
        <v>2686</v>
      </c>
      <c r="I1051" s="8"/>
      <c r="J1051" s="37"/>
      <c r="K1051" s="38"/>
      <c r="L1051" s="38"/>
      <c r="M1051" s="38"/>
      <c r="N1051" s="38"/>
      <c r="O1051" s="38"/>
      <c r="P1051" s="38"/>
      <c r="Q1051" s="38"/>
      <c r="R1051" s="38"/>
    </row>
    <row r="1052">
      <c r="A1052" s="7" t="s">
        <v>2586</v>
      </c>
      <c r="B1052" s="7"/>
      <c r="C1052" s="7" t="s">
        <v>5929</v>
      </c>
      <c r="D1052" s="6" t="s">
        <v>5930</v>
      </c>
      <c r="E1052" s="7" t="s">
        <v>5931</v>
      </c>
      <c r="F1052" s="8" t="s">
        <v>2740</v>
      </c>
      <c r="G1052" s="8" t="s">
        <v>2741</v>
      </c>
      <c r="H1052" s="41" t="s">
        <v>3305</v>
      </c>
      <c r="I1052" s="8"/>
      <c r="J1052" s="35"/>
      <c r="K1052" s="33"/>
      <c r="L1052" s="33"/>
      <c r="M1052" s="33"/>
      <c r="N1052" s="33"/>
      <c r="O1052" s="33"/>
      <c r="P1052" s="33"/>
      <c r="Q1052" s="33"/>
      <c r="R1052" s="33"/>
    </row>
    <row r="1053">
      <c r="A1053" s="7" t="s">
        <v>2586</v>
      </c>
      <c r="B1053" s="7"/>
      <c r="C1053" s="7" t="s">
        <v>5932</v>
      </c>
      <c r="D1053" s="8"/>
      <c r="E1053" s="7" t="s">
        <v>5933</v>
      </c>
      <c r="F1053" s="8" t="s">
        <v>2740</v>
      </c>
      <c r="G1053" s="8" t="s">
        <v>2741</v>
      </c>
      <c r="H1053" s="31" t="s">
        <v>2742</v>
      </c>
      <c r="I1053" s="8"/>
      <c r="J1053" s="35"/>
      <c r="K1053" s="33"/>
      <c r="L1053" s="33"/>
      <c r="M1053" s="33"/>
      <c r="N1053" s="33"/>
      <c r="O1053" s="33"/>
      <c r="P1053" s="33"/>
      <c r="Q1053" s="33"/>
      <c r="R1053" s="33"/>
    </row>
    <row r="1054">
      <c r="A1054" s="8" t="s">
        <v>2586</v>
      </c>
      <c r="B1054" s="6"/>
      <c r="C1054" s="6" t="s">
        <v>5934</v>
      </c>
      <c r="D1054" s="8" t="s">
        <v>5935</v>
      </c>
      <c r="E1054" s="7" t="s">
        <v>5936</v>
      </c>
      <c r="F1054" s="8" t="s">
        <v>2740</v>
      </c>
      <c r="G1054" s="8" t="s">
        <v>2741</v>
      </c>
      <c r="H1054" s="41" t="s">
        <v>2760</v>
      </c>
      <c r="I1054" s="8"/>
      <c r="J1054" s="37"/>
      <c r="K1054" s="38"/>
      <c r="L1054" s="38"/>
      <c r="M1054" s="38"/>
      <c r="N1054" s="38"/>
      <c r="O1054" s="38"/>
      <c r="P1054" s="38"/>
      <c r="Q1054" s="38"/>
      <c r="R1054" s="38"/>
    </row>
    <row r="1055">
      <c r="A1055" s="8" t="s">
        <v>2586</v>
      </c>
      <c r="B1055" s="12"/>
      <c r="C1055" s="12" t="s">
        <v>5937</v>
      </c>
      <c r="D1055" s="12" t="s">
        <v>5938</v>
      </c>
      <c r="E1055" s="12" t="s">
        <v>5939</v>
      </c>
      <c r="F1055" s="8" t="s">
        <v>2740</v>
      </c>
      <c r="G1055" s="8" t="s">
        <v>2741</v>
      </c>
      <c r="H1055" s="41" t="s">
        <v>5940</v>
      </c>
      <c r="I1055" s="2"/>
      <c r="J1055" s="7"/>
      <c r="K1055" s="40"/>
      <c r="L1055" s="40"/>
      <c r="M1055" s="40"/>
      <c r="N1055" s="40"/>
      <c r="O1055" s="40"/>
      <c r="P1055" s="40"/>
      <c r="Q1055" s="40"/>
      <c r="R1055" s="40"/>
    </row>
    <row r="1056">
      <c r="A1056" s="8" t="s">
        <v>2586</v>
      </c>
      <c r="B1056" s="2"/>
      <c r="C1056" s="2" t="s">
        <v>5941</v>
      </c>
      <c r="D1056" s="2" t="s">
        <v>5942</v>
      </c>
      <c r="E1056" s="2" t="s">
        <v>5943</v>
      </c>
      <c r="F1056" s="42" t="s">
        <v>2740</v>
      </c>
      <c r="G1056" s="8" t="s">
        <v>2741</v>
      </c>
      <c r="H1056" s="41" t="s">
        <v>2760</v>
      </c>
      <c r="I1056" s="31"/>
      <c r="J1056" s="7"/>
      <c r="K1056" s="40"/>
      <c r="L1056" s="40"/>
      <c r="M1056" s="40"/>
      <c r="N1056" s="40"/>
      <c r="O1056" s="40"/>
      <c r="P1056" s="40"/>
      <c r="Q1056" s="40"/>
      <c r="R1056" s="40"/>
    </row>
    <row r="1057">
      <c r="A1057" s="8" t="s">
        <v>2586</v>
      </c>
      <c r="B1057" s="8"/>
      <c r="C1057" s="8" t="s">
        <v>5944</v>
      </c>
      <c r="D1057" s="8" t="s">
        <v>5945</v>
      </c>
      <c r="E1057" s="12" t="s">
        <v>5946</v>
      </c>
      <c r="F1057" s="8" t="s">
        <v>2740</v>
      </c>
      <c r="G1057" s="8" t="s">
        <v>2741</v>
      </c>
      <c r="H1057" s="41" t="s">
        <v>3328</v>
      </c>
      <c r="I1057" s="8"/>
      <c r="J1057" s="37"/>
      <c r="K1057" s="38"/>
      <c r="L1057" s="38"/>
      <c r="M1057" s="38"/>
      <c r="N1057" s="38"/>
      <c r="O1057" s="38"/>
      <c r="P1057" s="38"/>
      <c r="Q1057" s="38"/>
      <c r="R1057" s="38"/>
    </row>
    <row r="1058">
      <c r="A1058" s="8" t="s">
        <v>2586</v>
      </c>
      <c r="B1058" s="6"/>
      <c r="C1058" s="6" t="s">
        <v>5947</v>
      </c>
      <c r="D1058" s="6" t="s">
        <v>5948</v>
      </c>
      <c r="E1058" s="19" t="s">
        <v>5949</v>
      </c>
      <c r="F1058" s="8" t="s">
        <v>2740</v>
      </c>
      <c r="G1058" s="8" t="s">
        <v>2741</v>
      </c>
      <c r="H1058" s="41" t="s">
        <v>2760</v>
      </c>
      <c r="I1058" s="7"/>
      <c r="J1058" s="35"/>
      <c r="K1058" s="33"/>
      <c r="L1058" s="33"/>
      <c r="M1058" s="33"/>
      <c r="N1058" s="33"/>
      <c r="O1058" s="33"/>
      <c r="P1058" s="33"/>
      <c r="Q1058" s="33"/>
      <c r="R1058" s="33"/>
    </row>
    <row r="1059">
      <c r="A1059" s="7" t="s">
        <v>2586</v>
      </c>
      <c r="B1059" s="7"/>
      <c r="C1059" s="7" t="s">
        <v>5950</v>
      </c>
      <c r="D1059" s="6" t="s">
        <v>5951</v>
      </c>
      <c r="E1059" s="7" t="s">
        <v>5952</v>
      </c>
      <c r="F1059" s="8" t="s">
        <v>2740</v>
      </c>
      <c r="G1059" s="8" t="s">
        <v>2741</v>
      </c>
      <c r="H1059" s="41" t="s">
        <v>2760</v>
      </c>
      <c r="I1059" s="8"/>
      <c r="J1059" s="37"/>
      <c r="K1059" s="38"/>
      <c r="L1059" s="38"/>
      <c r="M1059" s="38"/>
      <c r="N1059" s="38"/>
      <c r="O1059" s="38"/>
      <c r="P1059" s="38"/>
      <c r="Q1059" s="38"/>
      <c r="R1059" s="38"/>
    </row>
    <row r="1060">
      <c r="A1060" s="7" t="s">
        <v>2586</v>
      </c>
      <c r="B1060" s="7"/>
      <c r="C1060" s="7" t="s">
        <v>5953</v>
      </c>
      <c r="D1060" s="8" t="s">
        <v>5954</v>
      </c>
      <c r="E1060" s="7" t="s">
        <v>5955</v>
      </c>
      <c r="F1060" s="8" t="s">
        <v>2740</v>
      </c>
      <c r="G1060" s="8" t="s">
        <v>2741</v>
      </c>
      <c r="H1060" s="41" t="s">
        <v>2760</v>
      </c>
      <c r="I1060" s="8"/>
      <c r="J1060" s="35"/>
      <c r="K1060" s="33"/>
      <c r="L1060" s="33"/>
      <c r="M1060" s="33"/>
      <c r="N1060" s="33"/>
      <c r="O1060" s="33"/>
      <c r="P1060" s="33"/>
      <c r="Q1060" s="33"/>
      <c r="R1060" s="33"/>
    </row>
    <row r="1061">
      <c r="A1061" s="8" t="s">
        <v>2586</v>
      </c>
      <c r="B1061" s="8"/>
      <c r="C1061" s="8" t="s">
        <v>5956</v>
      </c>
      <c r="D1061" s="8" t="s">
        <v>2906</v>
      </c>
      <c r="E1061" s="12" t="s">
        <v>5957</v>
      </c>
      <c r="F1061" s="8" t="s">
        <v>2740</v>
      </c>
      <c r="G1061" s="8" t="s">
        <v>2741</v>
      </c>
      <c r="H1061" s="8" t="s">
        <v>2765</v>
      </c>
      <c r="I1061" s="8"/>
      <c r="J1061" s="35"/>
      <c r="K1061" s="33"/>
      <c r="L1061" s="33"/>
      <c r="M1061" s="33"/>
      <c r="N1061" s="33"/>
      <c r="O1061" s="33"/>
      <c r="P1061" s="33"/>
      <c r="Q1061" s="33"/>
      <c r="R1061" s="33"/>
    </row>
    <row r="1062">
      <c r="A1062" s="8" t="s">
        <v>2586</v>
      </c>
      <c r="B1062" s="8"/>
      <c r="C1062" s="8" t="s">
        <v>5956</v>
      </c>
      <c r="D1062" s="8" t="s">
        <v>2906</v>
      </c>
      <c r="E1062" s="12" t="s">
        <v>5958</v>
      </c>
      <c r="F1062" s="8" t="s">
        <v>2740</v>
      </c>
      <c r="G1062" s="8" t="s">
        <v>2741</v>
      </c>
      <c r="H1062" s="45" t="s">
        <v>2765</v>
      </c>
      <c r="I1062" s="8"/>
      <c r="J1062" s="35"/>
      <c r="K1062" s="33"/>
      <c r="L1062" s="33"/>
      <c r="M1062" s="33"/>
      <c r="N1062" s="33"/>
      <c r="O1062" s="33"/>
      <c r="P1062" s="33"/>
      <c r="Q1062" s="33"/>
      <c r="R1062" s="33"/>
    </row>
    <row r="1063">
      <c r="A1063" s="7" t="s">
        <v>2586</v>
      </c>
      <c r="B1063" s="7"/>
      <c r="C1063" s="7" t="s">
        <v>5959</v>
      </c>
      <c r="D1063" s="8" t="str">
        <f>IFERROR(__xludf.DUMMYFUNCTION("CONCATENATE(REGEXEXTRACT(C1063,""[A-Za-z]+""),"","")"),"Henri,")</f>
        <v>Henri,</v>
      </c>
      <c r="E1063" s="7" t="s">
        <v>5960</v>
      </c>
      <c r="F1063" s="8" t="s">
        <v>2740</v>
      </c>
      <c r="G1063" s="8" t="s">
        <v>2741</v>
      </c>
      <c r="H1063" s="41" t="s">
        <v>2760</v>
      </c>
      <c r="I1063" s="8"/>
      <c r="J1063" s="35"/>
      <c r="K1063" s="33"/>
      <c r="L1063" s="33"/>
      <c r="M1063" s="33"/>
      <c r="N1063" s="33"/>
      <c r="O1063" s="33"/>
      <c r="P1063" s="33"/>
      <c r="Q1063" s="33"/>
      <c r="R1063" s="33"/>
    </row>
    <row r="1064">
      <c r="A1064" s="7" t="s">
        <v>2586</v>
      </c>
      <c r="B1064" s="7"/>
      <c r="C1064" s="7" t="s">
        <v>5961</v>
      </c>
      <c r="D1064" s="8" t="str">
        <f>IFERROR(__xludf.DUMMYFUNCTION("CONCATENATE(REGEXEXTRACT(C1064,""[A-Za-z]+""),"","")"),"Henrik,")</f>
        <v>Henrik,</v>
      </c>
      <c r="E1064" s="7" t="s">
        <v>5962</v>
      </c>
      <c r="F1064" s="8" t="s">
        <v>2740</v>
      </c>
      <c r="G1064" s="8" t="s">
        <v>2741</v>
      </c>
      <c r="H1064" s="42" t="s">
        <v>2686</v>
      </c>
      <c r="I1064" s="8"/>
      <c r="J1064" s="35"/>
      <c r="K1064" s="33"/>
      <c r="L1064" s="33"/>
      <c r="M1064" s="33"/>
      <c r="N1064" s="33"/>
      <c r="O1064" s="33"/>
      <c r="P1064" s="33"/>
      <c r="Q1064" s="33"/>
      <c r="R1064" s="33"/>
    </row>
    <row r="1065">
      <c r="A1065" s="8" t="s">
        <v>2586</v>
      </c>
      <c r="B1065" s="8"/>
      <c r="C1065" s="8" t="s">
        <v>5963</v>
      </c>
      <c r="D1065" s="8" t="s">
        <v>5964</v>
      </c>
      <c r="E1065" s="12" t="s">
        <v>5965</v>
      </c>
      <c r="F1065" s="8" t="s">
        <v>2740</v>
      </c>
      <c r="G1065" s="8" t="s">
        <v>2741</v>
      </c>
      <c r="H1065" s="41" t="s">
        <v>2802</v>
      </c>
      <c r="I1065" s="8"/>
      <c r="J1065" s="35"/>
      <c r="K1065" s="33"/>
      <c r="L1065" s="33"/>
      <c r="M1065" s="33"/>
      <c r="N1065" s="33"/>
      <c r="O1065" s="33"/>
      <c r="P1065" s="33"/>
      <c r="Q1065" s="33"/>
      <c r="R1065" s="33"/>
    </row>
    <row r="1066">
      <c r="A1066" s="8" t="s">
        <v>2586</v>
      </c>
      <c r="B1066" s="6"/>
      <c r="C1066" s="6" t="s">
        <v>5966</v>
      </c>
      <c r="D1066" s="6" t="s">
        <v>5967</v>
      </c>
      <c r="E1066" s="12" t="s">
        <v>5968</v>
      </c>
      <c r="F1066" s="8" t="s">
        <v>2740</v>
      </c>
      <c r="G1066" s="6" t="s">
        <v>2741</v>
      </c>
      <c r="H1066" s="41" t="s">
        <v>2760</v>
      </c>
      <c r="I1066" s="8"/>
      <c r="J1066" s="35"/>
      <c r="K1066" s="33"/>
      <c r="L1066" s="33"/>
      <c r="M1066" s="33"/>
      <c r="N1066" s="33"/>
      <c r="O1066" s="33"/>
      <c r="P1066" s="33"/>
      <c r="Q1066" s="33"/>
      <c r="R1066" s="33"/>
    </row>
    <row r="1067">
      <c r="A1067" s="8" t="s">
        <v>2586</v>
      </c>
      <c r="B1067" s="8"/>
      <c r="C1067" s="8" t="s">
        <v>5969</v>
      </c>
      <c r="D1067" s="8" t="s">
        <v>5970</v>
      </c>
      <c r="E1067" s="12" t="s">
        <v>5971</v>
      </c>
      <c r="F1067" s="8" t="s">
        <v>2740</v>
      </c>
      <c r="G1067" s="8" t="s">
        <v>2741</v>
      </c>
      <c r="H1067" s="41" t="s">
        <v>2760</v>
      </c>
      <c r="I1067" s="8"/>
      <c r="J1067" s="35"/>
      <c r="K1067" s="33"/>
      <c r="L1067" s="33"/>
      <c r="M1067" s="33"/>
      <c r="N1067" s="33"/>
      <c r="O1067" s="33"/>
      <c r="P1067" s="33"/>
      <c r="Q1067" s="33"/>
      <c r="R1067" s="33"/>
    </row>
    <row r="1068">
      <c r="A1068" s="8" t="s">
        <v>2586</v>
      </c>
      <c r="B1068" s="3"/>
      <c r="C1068" s="3" t="s">
        <v>5972</v>
      </c>
      <c r="D1068" s="15" t="s">
        <v>5973</v>
      </c>
      <c r="E1068" s="3" t="s">
        <v>5974</v>
      </c>
      <c r="F1068" s="8" t="s">
        <v>2740</v>
      </c>
      <c r="G1068" s="8" t="s">
        <v>2741</v>
      </c>
      <c r="H1068" s="31" t="s">
        <v>2742</v>
      </c>
      <c r="I1068" s="3"/>
      <c r="J1068" s="37"/>
      <c r="K1068" s="38"/>
      <c r="L1068" s="38"/>
      <c r="M1068" s="38"/>
      <c r="N1068" s="38"/>
      <c r="O1068" s="38"/>
      <c r="P1068" s="38"/>
      <c r="Q1068" s="38"/>
      <c r="R1068" s="38"/>
    </row>
    <row r="1069">
      <c r="A1069" s="7" t="s">
        <v>2586</v>
      </c>
      <c r="B1069" s="7"/>
      <c r="C1069" s="7" t="s">
        <v>5975</v>
      </c>
      <c r="D1069" s="8" t="str">
        <f>IFERROR(__xludf.DUMMYFUNCTION("CONCATENATE(REGEXEXTRACT(C1069,""[A-Za-z]+""),"","")"),"Hiroko,")</f>
        <v>Hiroko,</v>
      </c>
      <c r="E1069" s="7" t="s">
        <v>5976</v>
      </c>
      <c r="F1069" s="8" t="s">
        <v>2740</v>
      </c>
      <c r="G1069" s="8" t="s">
        <v>2741</v>
      </c>
      <c r="H1069" s="31" t="s">
        <v>2742</v>
      </c>
      <c r="I1069" s="8"/>
      <c r="J1069" s="37"/>
      <c r="K1069" s="38"/>
      <c r="L1069" s="38"/>
      <c r="M1069" s="38"/>
      <c r="N1069" s="38"/>
      <c r="O1069" s="38"/>
      <c r="P1069" s="38"/>
      <c r="Q1069" s="38"/>
      <c r="R1069" s="38"/>
    </row>
    <row r="1070">
      <c r="A1070" s="8" t="s">
        <v>2586</v>
      </c>
      <c r="B1070" s="18"/>
      <c r="C1070" s="18" t="s">
        <v>5977</v>
      </c>
      <c r="D1070" s="4" t="s">
        <v>5978</v>
      </c>
      <c r="E1070" s="3" t="s">
        <v>5979</v>
      </c>
      <c r="F1070" s="42" t="s">
        <v>2740</v>
      </c>
      <c r="G1070" s="8" t="s">
        <v>2741</v>
      </c>
      <c r="H1070" s="41" t="s">
        <v>2760</v>
      </c>
      <c r="I1070" s="3"/>
      <c r="J1070" s="7"/>
      <c r="K1070" s="40"/>
      <c r="L1070" s="40"/>
      <c r="M1070" s="40"/>
      <c r="N1070" s="40"/>
      <c r="O1070" s="40"/>
      <c r="P1070" s="40"/>
      <c r="Q1070" s="40"/>
      <c r="R1070" s="40"/>
    </row>
    <row r="1071">
      <c r="A1071" s="8" t="s">
        <v>2586</v>
      </c>
      <c r="B1071" s="8"/>
      <c r="C1071" s="8" t="s">
        <v>5980</v>
      </c>
      <c r="D1071" s="8" t="s">
        <v>5981</v>
      </c>
      <c r="E1071" s="12" t="s">
        <v>5982</v>
      </c>
      <c r="F1071" s="8" t="s">
        <v>2740</v>
      </c>
      <c r="G1071" s="8" t="s">
        <v>2741</v>
      </c>
      <c r="H1071" s="42" t="s">
        <v>2686</v>
      </c>
      <c r="I1071" s="8"/>
      <c r="J1071" s="7"/>
      <c r="K1071" s="40"/>
      <c r="L1071" s="40"/>
      <c r="M1071" s="40"/>
      <c r="N1071" s="40"/>
      <c r="O1071" s="40"/>
      <c r="P1071" s="40"/>
      <c r="Q1071" s="40"/>
      <c r="R1071" s="40"/>
    </row>
    <row r="1072">
      <c r="A1072" s="8" t="s">
        <v>2586</v>
      </c>
      <c r="B1072" s="3"/>
      <c r="C1072" s="3" t="s">
        <v>5983</v>
      </c>
      <c r="D1072" s="4" t="s">
        <v>5984</v>
      </c>
      <c r="E1072" s="3" t="s">
        <v>5985</v>
      </c>
      <c r="F1072" s="42" t="s">
        <v>2740</v>
      </c>
      <c r="G1072" s="8" t="s">
        <v>2741</v>
      </c>
      <c r="H1072" s="31" t="s">
        <v>2742</v>
      </c>
      <c r="I1072" s="3"/>
      <c r="J1072" s="37"/>
      <c r="K1072" s="38"/>
      <c r="L1072" s="38"/>
      <c r="M1072" s="38"/>
      <c r="N1072" s="38"/>
      <c r="O1072" s="38"/>
      <c r="P1072" s="38"/>
      <c r="Q1072" s="38"/>
      <c r="R1072" s="38"/>
    </row>
    <row r="1073">
      <c r="A1073" s="8" t="s">
        <v>2586</v>
      </c>
      <c r="B1073" s="6"/>
      <c r="C1073" s="6" t="s">
        <v>5986</v>
      </c>
      <c r="D1073" s="6" t="s">
        <v>5987</v>
      </c>
      <c r="E1073" s="19" t="s">
        <v>5988</v>
      </c>
      <c r="F1073" s="42" t="s">
        <v>2740</v>
      </c>
      <c r="G1073" s="8" t="s">
        <v>2741</v>
      </c>
      <c r="H1073" s="31" t="s">
        <v>2742</v>
      </c>
      <c r="I1073" s="7"/>
      <c r="J1073" s="37"/>
      <c r="K1073" s="38"/>
      <c r="L1073" s="38"/>
      <c r="M1073" s="38"/>
      <c r="N1073" s="38"/>
      <c r="O1073" s="38"/>
      <c r="P1073" s="38"/>
      <c r="Q1073" s="38"/>
      <c r="R1073" s="38"/>
    </row>
    <row r="1074">
      <c r="A1074" s="8" t="s">
        <v>2586</v>
      </c>
      <c r="B1074" s="61"/>
      <c r="C1074" s="53" t="s">
        <v>5986</v>
      </c>
      <c r="D1074" s="15" t="s">
        <v>5989</v>
      </c>
      <c r="E1074" s="15" t="s">
        <v>5990</v>
      </c>
      <c r="F1074" s="8" t="s">
        <v>2740</v>
      </c>
      <c r="G1074" s="8" t="s">
        <v>2741</v>
      </c>
      <c r="H1074" s="43" t="s">
        <v>2742</v>
      </c>
      <c r="I1074" s="3"/>
      <c r="J1074" s="35"/>
      <c r="K1074" s="33"/>
      <c r="L1074" s="33"/>
      <c r="M1074" s="33"/>
      <c r="N1074" s="33"/>
      <c r="O1074" s="33"/>
      <c r="P1074" s="33"/>
      <c r="Q1074" s="33"/>
      <c r="R1074" s="33"/>
    </row>
    <row r="1075">
      <c r="A1075" s="7" t="s">
        <v>2586</v>
      </c>
      <c r="B1075" s="7"/>
      <c r="C1075" s="7" t="s">
        <v>5991</v>
      </c>
      <c r="D1075" s="8" t="s">
        <v>3803</v>
      </c>
      <c r="E1075" s="7" t="s">
        <v>5992</v>
      </c>
      <c r="F1075" s="8" t="s">
        <v>2740</v>
      </c>
      <c r="G1075" s="8" t="s">
        <v>2741</v>
      </c>
      <c r="H1075" s="43" t="s">
        <v>2760</v>
      </c>
      <c r="I1075" s="8"/>
      <c r="J1075" s="35"/>
      <c r="K1075" s="33"/>
      <c r="L1075" s="33"/>
      <c r="M1075" s="33"/>
      <c r="N1075" s="33"/>
      <c r="O1075" s="33"/>
      <c r="P1075" s="33"/>
      <c r="Q1075" s="33"/>
      <c r="R1075" s="33"/>
    </row>
    <row r="1076">
      <c r="A1076" s="8" t="s">
        <v>2586</v>
      </c>
      <c r="B1076" s="6"/>
      <c r="C1076" s="6" t="s">
        <v>5993</v>
      </c>
      <c r="D1076" s="6" t="s">
        <v>3581</v>
      </c>
      <c r="E1076" s="19" t="s">
        <v>5994</v>
      </c>
      <c r="F1076" s="42" t="s">
        <v>2740</v>
      </c>
      <c r="G1076" s="6" t="s">
        <v>2741</v>
      </c>
      <c r="H1076" s="41" t="s">
        <v>2760</v>
      </c>
      <c r="I1076" s="7"/>
      <c r="J1076" s="35"/>
      <c r="K1076" s="33"/>
      <c r="L1076" s="33"/>
      <c r="M1076" s="33"/>
      <c r="N1076" s="33"/>
      <c r="O1076" s="33"/>
      <c r="P1076" s="33"/>
      <c r="Q1076" s="33"/>
      <c r="R1076" s="33"/>
    </row>
    <row r="1077">
      <c r="A1077" s="8" t="s">
        <v>2586</v>
      </c>
      <c r="B1077" s="3"/>
      <c r="C1077" s="3" t="s">
        <v>5995</v>
      </c>
      <c r="D1077" s="4" t="s">
        <v>5996</v>
      </c>
      <c r="E1077" s="3" t="s">
        <v>5997</v>
      </c>
      <c r="F1077" s="41" t="s">
        <v>2740</v>
      </c>
      <c r="G1077" s="8" t="s">
        <v>2741</v>
      </c>
      <c r="H1077" s="41" t="s">
        <v>2760</v>
      </c>
      <c r="I1077" s="3"/>
      <c r="J1077" s="37"/>
      <c r="K1077" s="38"/>
      <c r="L1077" s="38"/>
      <c r="M1077" s="38"/>
      <c r="N1077" s="38"/>
      <c r="O1077" s="38"/>
      <c r="P1077" s="38"/>
      <c r="Q1077" s="38"/>
      <c r="R1077" s="38"/>
    </row>
    <row r="1078">
      <c r="A1078" s="7" t="s">
        <v>2586</v>
      </c>
      <c r="B1078" s="7"/>
      <c r="C1078" s="7" t="s">
        <v>5998</v>
      </c>
      <c r="D1078" s="8" t="s">
        <v>5414</v>
      </c>
      <c r="E1078" s="7" t="s">
        <v>5999</v>
      </c>
      <c r="F1078" s="8" t="s">
        <v>2740</v>
      </c>
      <c r="G1078" s="8" t="s">
        <v>2741</v>
      </c>
      <c r="H1078" s="41" t="s">
        <v>2760</v>
      </c>
      <c r="I1078" s="8"/>
      <c r="J1078" s="35"/>
      <c r="K1078" s="33"/>
      <c r="L1078" s="33"/>
      <c r="M1078" s="33"/>
      <c r="N1078" s="33"/>
      <c r="O1078" s="33"/>
      <c r="P1078" s="33"/>
      <c r="Q1078" s="33"/>
      <c r="R1078" s="33"/>
    </row>
    <row r="1079">
      <c r="A1079" s="7" t="s">
        <v>2586</v>
      </c>
      <c r="B1079" s="7"/>
      <c r="C1079" s="7" t="s">
        <v>6000</v>
      </c>
      <c r="D1079" s="8" t="str">
        <f>IFERROR(__xludf.DUMMYFUNCTION("CONCATENATE(REGEXEXTRACT(C1079,""[A-Za-z]+""),"","")"),"Hraach,")</f>
        <v>Hraach,</v>
      </c>
      <c r="E1079" s="7" t="s">
        <v>6001</v>
      </c>
      <c r="F1079" s="8" t="s">
        <v>2740</v>
      </c>
      <c r="G1079" s="8" t="s">
        <v>2741</v>
      </c>
      <c r="H1079" s="48" t="s">
        <v>2937</v>
      </c>
      <c r="I1079" s="8"/>
      <c r="J1079" s="37"/>
      <c r="K1079" s="38"/>
      <c r="L1079" s="38"/>
      <c r="M1079" s="38"/>
      <c r="N1079" s="38"/>
      <c r="O1079" s="38"/>
      <c r="P1079" s="38"/>
      <c r="Q1079" s="38"/>
      <c r="R1079" s="38"/>
    </row>
    <row r="1080">
      <c r="A1080" s="7" t="s">
        <v>2586</v>
      </c>
      <c r="B1080" s="9"/>
      <c r="C1080" s="9" t="s">
        <v>6002</v>
      </c>
      <c r="D1080" s="10" t="s">
        <v>6003</v>
      </c>
      <c r="E1080" s="14" t="s">
        <v>6004</v>
      </c>
      <c r="F1080" s="8" t="s">
        <v>2740</v>
      </c>
      <c r="G1080" s="8" t="s">
        <v>2741</v>
      </c>
      <c r="H1080" s="41" t="s">
        <v>3328</v>
      </c>
      <c r="I1080" s="16"/>
      <c r="J1080" s="35"/>
      <c r="K1080" s="33"/>
      <c r="L1080" s="33"/>
      <c r="M1080" s="33"/>
      <c r="N1080" s="33"/>
      <c r="O1080" s="33"/>
      <c r="P1080" s="33"/>
      <c r="Q1080" s="33"/>
      <c r="R1080" s="33"/>
    </row>
    <row r="1081">
      <c r="A1081" s="7" t="s">
        <v>2586</v>
      </c>
      <c r="B1081" s="7"/>
      <c r="C1081" s="7" t="s">
        <v>6005</v>
      </c>
      <c r="D1081" s="8" t="str">
        <f>IFERROR(__xludf.DUMMYFUNCTION("CONCATENATE(REGEXEXTRACT(C1081,""[A-Za-z]+""),"","")"),"HUGEL,")</f>
        <v>HUGEL,</v>
      </c>
      <c r="E1081" s="7" t="s">
        <v>6006</v>
      </c>
      <c r="F1081" s="42" t="s">
        <v>2740</v>
      </c>
      <c r="G1081" s="8" t="s">
        <v>2741</v>
      </c>
      <c r="H1081" s="45" t="s">
        <v>2765</v>
      </c>
      <c r="I1081" s="8"/>
      <c r="J1081" s="35"/>
      <c r="K1081" s="33"/>
      <c r="L1081" s="33"/>
      <c r="M1081" s="33"/>
      <c r="N1081" s="33"/>
      <c r="O1081" s="33"/>
      <c r="P1081" s="33"/>
      <c r="Q1081" s="33"/>
      <c r="R1081" s="33"/>
    </row>
    <row r="1082">
      <c r="A1082" s="8" t="s">
        <v>2586</v>
      </c>
      <c r="B1082" s="6"/>
      <c r="C1082" s="6" t="s">
        <v>6007</v>
      </c>
      <c r="D1082" s="6" t="s">
        <v>6008</v>
      </c>
      <c r="E1082" s="19" t="s">
        <v>6009</v>
      </c>
      <c r="F1082" s="8" t="s">
        <v>2740</v>
      </c>
      <c r="G1082" s="8" t="s">
        <v>2741</v>
      </c>
      <c r="H1082" s="41" t="s">
        <v>2686</v>
      </c>
      <c r="I1082" s="7"/>
      <c r="J1082" s="7"/>
      <c r="K1082" s="40"/>
      <c r="L1082" s="40"/>
      <c r="M1082" s="40"/>
      <c r="N1082" s="40"/>
      <c r="O1082" s="40"/>
      <c r="P1082" s="40"/>
      <c r="Q1082" s="40"/>
      <c r="R1082" s="40"/>
    </row>
    <row r="1083">
      <c r="A1083" s="7" t="s">
        <v>2586</v>
      </c>
      <c r="B1083" s="7"/>
      <c r="C1083" s="7" t="s">
        <v>6010</v>
      </c>
      <c r="D1083" s="8" t="s">
        <v>6011</v>
      </c>
      <c r="E1083" s="7" t="s">
        <v>6012</v>
      </c>
      <c r="F1083" s="8" t="s">
        <v>2740</v>
      </c>
      <c r="G1083" s="8" t="s">
        <v>2741</v>
      </c>
      <c r="H1083" s="41" t="s">
        <v>2760</v>
      </c>
      <c r="I1083" s="8"/>
      <c r="J1083" s="7"/>
      <c r="K1083" s="40"/>
      <c r="L1083" s="40"/>
      <c r="M1083" s="40"/>
      <c r="N1083" s="40"/>
      <c r="O1083" s="40"/>
      <c r="P1083" s="40"/>
      <c r="Q1083" s="40"/>
      <c r="R1083" s="40"/>
    </row>
    <row r="1084">
      <c r="A1084" s="7" t="s">
        <v>2586</v>
      </c>
      <c r="B1084" s="7"/>
      <c r="C1084" s="7" t="s">
        <v>6013</v>
      </c>
      <c r="D1084" s="6" t="s">
        <v>6014</v>
      </c>
      <c r="E1084" s="7" t="s">
        <v>6015</v>
      </c>
      <c r="F1084" s="8" t="s">
        <v>2740</v>
      </c>
      <c r="G1084" s="8" t="s">
        <v>2741</v>
      </c>
      <c r="H1084" s="31" t="s">
        <v>2742</v>
      </c>
      <c r="I1084" s="8"/>
      <c r="J1084" s="35"/>
      <c r="K1084" s="33"/>
      <c r="L1084" s="33"/>
      <c r="M1084" s="33"/>
      <c r="N1084" s="33"/>
      <c r="O1084" s="33"/>
      <c r="P1084" s="33"/>
      <c r="Q1084" s="33"/>
      <c r="R1084" s="33"/>
    </row>
    <row r="1085">
      <c r="A1085" s="8" t="s">
        <v>2586</v>
      </c>
      <c r="B1085" s="6"/>
      <c r="C1085" s="6" t="s">
        <v>6016</v>
      </c>
      <c r="D1085" s="7" t="s">
        <v>6017</v>
      </c>
      <c r="E1085" s="19" t="s">
        <v>6018</v>
      </c>
      <c r="F1085" s="8" t="s">
        <v>2740</v>
      </c>
      <c r="G1085" s="8" t="s">
        <v>2741</v>
      </c>
      <c r="H1085" s="8" t="s">
        <v>2765</v>
      </c>
      <c r="I1085" s="7"/>
      <c r="J1085" s="35"/>
      <c r="K1085" s="33"/>
      <c r="L1085" s="33"/>
      <c r="M1085" s="33"/>
      <c r="N1085" s="33"/>
      <c r="O1085" s="33"/>
      <c r="P1085" s="33"/>
      <c r="Q1085" s="33"/>
      <c r="R1085" s="33"/>
    </row>
    <row r="1086">
      <c r="A1086" s="8" t="s">
        <v>2586</v>
      </c>
      <c r="B1086" s="6"/>
      <c r="C1086" s="6" t="s">
        <v>6019</v>
      </c>
      <c r="D1086" s="6" t="s">
        <v>6020</v>
      </c>
      <c r="E1086" s="19" t="s">
        <v>6021</v>
      </c>
      <c r="F1086" s="8" t="s">
        <v>2740</v>
      </c>
      <c r="G1086" s="8" t="s">
        <v>2741</v>
      </c>
      <c r="H1086" s="42" t="s">
        <v>2686</v>
      </c>
      <c r="I1086" s="7"/>
      <c r="J1086" s="37"/>
      <c r="K1086" s="38"/>
      <c r="L1086" s="38"/>
      <c r="M1086" s="38"/>
      <c r="N1086" s="38"/>
      <c r="O1086" s="38"/>
      <c r="P1086" s="38"/>
      <c r="Q1086" s="38"/>
      <c r="R1086" s="38"/>
    </row>
    <row r="1087">
      <c r="A1087" s="7" t="s">
        <v>2586</v>
      </c>
      <c r="B1087" s="7"/>
      <c r="C1087" s="7" t="s">
        <v>6022</v>
      </c>
      <c r="D1087" s="8" t="str">
        <f>IFERROR(__xludf.DUMMYFUNCTION("CONCATENATE(REGEXEXTRACT(C1087,""[A-Za-z]+""),"","")"),"Ian,")</f>
        <v>Ian,</v>
      </c>
      <c r="E1087" s="7" t="s">
        <v>6023</v>
      </c>
      <c r="F1087" s="8" t="s">
        <v>2740</v>
      </c>
      <c r="G1087" s="8" t="s">
        <v>2741</v>
      </c>
      <c r="H1087" s="42" t="s">
        <v>2686</v>
      </c>
      <c r="I1087" s="8"/>
      <c r="J1087" s="35"/>
      <c r="K1087" s="33"/>
      <c r="L1087" s="33"/>
      <c r="M1087" s="33"/>
      <c r="N1087" s="33"/>
      <c r="O1087" s="33"/>
      <c r="P1087" s="33"/>
      <c r="Q1087" s="33"/>
      <c r="R1087" s="33"/>
    </row>
    <row r="1088">
      <c r="A1088" s="8" t="s">
        <v>2586</v>
      </c>
      <c r="B1088" s="2"/>
      <c r="C1088" s="2" t="s">
        <v>6024</v>
      </c>
      <c r="D1088" s="2" t="s">
        <v>6025</v>
      </c>
      <c r="E1088" s="2" t="s">
        <v>6026</v>
      </c>
      <c r="F1088" s="8" t="s">
        <v>2740</v>
      </c>
      <c r="G1088" s="8" t="s">
        <v>2741</v>
      </c>
      <c r="H1088" s="41" t="s">
        <v>4418</v>
      </c>
      <c r="I1088" s="55"/>
      <c r="J1088" s="37"/>
      <c r="K1088" s="38"/>
      <c r="L1088" s="38"/>
      <c r="M1088" s="38"/>
      <c r="N1088" s="38"/>
      <c r="O1088" s="38"/>
      <c r="P1088" s="38"/>
      <c r="Q1088" s="38"/>
      <c r="R1088" s="38"/>
    </row>
    <row r="1089">
      <c r="A1089" s="7" t="s">
        <v>2586</v>
      </c>
      <c r="B1089" s="7"/>
      <c r="C1089" s="7" t="s">
        <v>6027</v>
      </c>
      <c r="D1089" s="6" t="s">
        <v>6028</v>
      </c>
      <c r="E1089" s="7" t="s">
        <v>6029</v>
      </c>
      <c r="F1089" s="8" t="s">
        <v>2740</v>
      </c>
      <c r="G1089" s="8" t="s">
        <v>2741</v>
      </c>
      <c r="H1089" s="8" t="s">
        <v>2765</v>
      </c>
      <c r="I1089" s="8"/>
      <c r="J1089" s="7"/>
      <c r="K1089" s="40"/>
      <c r="L1089" s="40"/>
      <c r="M1089" s="40"/>
      <c r="N1089" s="40"/>
      <c r="O1089" s="40"/>
      <c r="P1089" s="40"/>
      <c r="Q1089" s="40"/>
      <c r="R1089" s="40"/>
    </row>
    <row r="1090">
      <c r="A1090" s="8" t="s">
        <v>2586</v>
      </c>
      <c r="B1090" s="18"/>
      <c r="C1090" s="18" t="s">
        <v>3550</v>
      </c>
      <c r="D1090" s="4" t="s">
        <v>6030</v>
      </c>
      <c r="E1090" s="3" t="s">
        <v>6031</v>
      </c>
      <c r="F1090" s="8" t="s">
        <v>2740</v>
      </c>
      <c r="G1090" s="6" t="s">
        <v>2741</v>
      </c>
      <c r="H1090" s="43" t="s">
        <v>2760</v>
      </c>
      <c r="I1090" s="3"/>
      <c r="J1090" s="7"/>
      <c r="K1090" s="40"/>
      <c r="L1090" s="40"/>
      <c r="M1090" s="40"/>
      <c r="N1090" s="40"/>
      <c r="O1090" s="40"/>
      <c r="P1090" s="40"/>
      <c r="Q1090" s="40"/>
      <c r="R1090" s="40"/>
    </row>
    <row r="1091">
      <c r="A1091" s="8" t="s">
        <v>2586</v>
      </c>
      <c r="B1091" s="6"/>
      <c r="C1091" s="6" t="s">
        <v>6032</v>
      </c>
      <c r="D1091" s="6" t="s">
        <v>6033</v>
      </c>
      <c r="E1091" s="19" t="s">
        <v>6034</v>
      </c>
      <c r="F1091" s="8" t="s">
        <v>2740</v>
      </c>
      <c r="G1091" s="8" t="s">
        <v>2741</v>
      </c>
      <c r="H1091" s="48" t="s">
        <v>2937</v>
      </c>
      <c r="I1091" s="7"/>
      <c r="J1091" s="35"/>
      <c r="K1091" s="33"/>
      <c r="L1091" s="33"/>
      <c r="M1091" s="33"/>
      <c r="N1091" s="33"/>
      <c r="O1091" s="33"/>
      <c r="P1091" s="33"/>
      <c r="Q1091" s="33"/>
      <c r="R1091" s="33"/>
    </row>
    <row r="1092">
      <c r="A1092" s="8" t="s">
        <v>2586</v>
      </c>
      <c r="B1092" s="6"/>
      <c r="C1092" s="6" t="s">
        <v>6035</v>
      </c>
      <c r="D1092" s="6" t="s">
        <v>6036</v>
      </c>
      <c r="E1092" s="13" t="s">
        <v>6037</v>
      </c>
      <c r="F1092" s="8" t="s">
        <v>2740</v>
      </c>
      <c r="G1092" s="8" t="s">
        <v>2741</v>
      </c>
      <c r="H1092" s="41" t="s">
        <v>2760</v>
      </c>
      <c r="I1092" s="7"/>
      <c r="J1092" s="7"/>
      <c r="K1092" s="40"/>
      <c r="L1092" s="40"/>
      <c r="M1092" s="40"/>
      <c r="N1092" s="40"/>
      <c r="O1092" s="40"/>
      <c r="P1092" s="40"/>
      <c r="Q1092" s="40"/>
      <c r="R1092" s="40"/>
    </row>
    <row r="1093">
      <c r="A1093" s="8" t="s">
        <v>2586</v>
      </c>
      <c r="B1093" s="12"/>
      <c r="C1093" s="12" t="s">
        <v>6038</v>
      </c>
      <c r="D1093" s="13" t="s">
        <v>6039</v>
      </c>
      <c r="E1093" s="12" t="s">
        <v>6040</v>
      </c>
      <c r="F1093" s="8" t="s">
        <v>2740</v>
      </c>
      <c r="G1093" s="8" t="s">
        <v>2741</v>
      </c>
      <c r="H1093" s="31" t="s">
        <v>2603</v>
      </c>
      <c r="I1093" s="2"/>
      <c r="J1093" s="35"/>
      <c r="K1093" s="33"/>
      <c r="L1093" s="33"/>
      <c r="M1093" s="33"/>
      <c r="N1093" s="33"/>
      <c r="O1093" s="33"/>
      <c r="P1093" s="33"/>
      <c r="Q1093" s="33"/>
      <c r="R1093" s="33"/>
    </row>
    <row r="1094">
      <c r="A1094" s="7" t="s">
        <v>2586</v>
      </c>
      <c r="B1094" s="7"/>
      <c r="C1094" s="7" t="s">
        <v>6041</v>
      </c>
      <c r="D1094" s="6" t="s">
        <v>6042</v>
      </c>
      <c r="E1094" s="7" t="s">
        <v>6043</v>
      </c>
      <c r="F1094" s="8" t="s">
        <v>2740</v>
      </c>
      <c r="G1094" s="8" t="s">
        <v>2741</v>
      </c>
      <c r="H1094" s="41" t="s">
        <v>2802</v>
      </c>
      <c r="I1094" s="8"/>
      <c r="J1094" s="37"/>
      <c r="K1094" s="38"/>
      <c r="L1094" s="38"/>
      <c r="M1094" s="38"/>
      <c r="N1094" s="38"/>
      <c r="O1094" s="38"/>
      <c r="P1094" s="38"/>
      <c r="Q1094" s="38"/>
      <c r="R1094" s="38"/>
    </row>
    <row r="1095">
      <c r="A1095" s="8" t="s">
        <v>2586</v>
      </c>
      <c r="B1095" s="8"/>
      <c r="C1095" s="8" t="s">
        <v>6044</v>
      </c>
      <c r="D1095" s="8" t="s">
        <v>4869</v>
      </c>
      <c r="E1095" s="12" t="s">
        <v>6045</v>
      </c>
      <c r="F1095" s="42" t="s">
        <v>2740</v>
      </c>
      <c r="G1095" s="8" t="s">
        <v>2741</v>
      </c>
      <c r="H1095" s="48" t="s">
        <v>2937</v>
      </c>
      <c r="I1095" s="8"/>
      <c r="J1095" s="7"/>
      <c r="K1095" s="40"/>
      <c r="L1095" s="40"/>
      <c r="M1095" s="40"/>
      <c r="N1095" s="40"/>
      <c r="O1095" s="40"/>
      <c r="P1095" s="40"/>
      <c r="Q1095" s="40"/>
      <c r="R1095" s="40"/>
    </row>
    <row r="1096">
      <c r="A1096" s="8" t="s">
        <v>2586</v>
      </c>
      <c r="B1096" s="8"/>
      <c r="C1096" s="8" t="s">
        <v>6046</v>
      </c>
      <c r="D1096" s="8" t="s">
        <v>1235</v>
      </c>
      <c r="E1096" s="12" t="s">
        <v>6047</v>
      </c>
      <c r="F1096" s="42" t="s">
        <v>2740</v>
      </c>
      <c r="G1096" s="6" t="s">
        <v>2741</v>
      </c>
      <c r="H1096" s="45" t="s">
        <v>2824</v>
      </c>
      <c r="I1096" s="8"/>
      <c r="J1096" s="35"/>
      <c r="K1096" s="33"/>
      <c r="L1096" s="33"/>
      <c r="M1096" s="33"/>
      <c r="N1096" s="33"/>
      <c r="O1096" s="33"/>
      <c r="P1096" s="33"/>
      <c r="Q1096" s="33"/>
      <c r="R1096" s="33"/>
    </row>
    <row r="1097">
      <c r="A1097" s="7" t="s">
        <v>2586</v>
      </c>
      <c r="B1097" s="7"/>
      <c r="C1097" s="7" t="s">
        <v>6048</v>
      </c>
      <c r="D1097" s="8" t="str">
        <f>IFERROR(__xludf.DUMMYFUNCTION("CONCATENATE(REGEXEXTRACT(C1097,""[A-Za-z]+""),"","")"),"Instra,")</f>
        <v>Instra,</v>
      </c>
      <c r="E1097" s="7" t="s">
        <v>6049</v>
      </c>
      <c r="F1097" s="42" t="s">
        <v>2740</v>
      </c>
      <c r="G1097" s="8" t="s">
        <v>2741</v>
      </c>
      <c r="H1097" s="41" t="s">
        <v>2760</v>
      </c>
      <c r="I1097" s="8"/>
      <c r="J1097" s="7"/>
      <c r="K1097" s="40"/>
      <c r="L1097" s="40"/>
      <c r="M1097" s="40"/>
      <c r="N1097" s="40"/>
      <c r="O1097" s="40"/>
      <c r="P1097" s="40"/>
      <c r="Q1097" s="40"/>
      <c r="R1097" s="40"/>
    </row>
    <row r="1098">
      <c r="A1098" s="8" t="s">
        <v>2586</v>
      </c>
      <c r="B1098" s="6"/>
      <c r="C1098" s="6" t="s">
        <v>6050</v>
      </c>
      <c r="D1098" s="8" t="s">
        <v>6051</v>
      </c>
      <c r="E1098" s="7" t="s">
        <v>6052</v>
      </c>
      <c r="F1098" s="42" t="s">
        <v>2740</v>
      </c>
      <c r="G1098" s="8" t="s">
        <v>2741</v>
      </c>
      <c r="H1098" s="31" t="s">
        <v>2802</v>
      </c>
      <c r="I1098" s="8"/>
      <c r="J1098" s="7"/>
      <c r="K1098" s="40"/>
      <c r="L1098" s="40"/>
      <c r="M1098" s="40"/>
      <c r="N1098" s="40"/>
      <c r="O1098" s="40"/>
      <c r="P1098" s="40"/>
      <c r="Q1098" s="40"/>
      <c r="R1098" s="40"/>
    </row>
    <row r="1099">
      <c r="A1099" s="8" t="s">
        <v>2586</v>
      </c>
      <c r="B1099" s="8"/>
      <c r="C1099" s="8" t="s">
        <v>6053</v>
      </c>
      <c r="D1099" s="8" t="s">
        <v>6054</v>
      </c>
      <c r="E1099" s="12" t="s">
        <v>6055</v>
      </c>
      <c r="F1099" s="8" t="s">
        <v>2740</v>
      </c>
      <c r="G1099" s="8" t="s">
        <v>2741</v>
      </c>
      <c r="H1099" s="42" t="s">
        <v>2686</v>
      </c>
      <c r="I1099" s="8"/>
      <c r="J1099" s="35"/>
      <c r="K1099" s="33"/>
      <c r="L1099" s="33"/>
      <c r="M1099" s="33"/>
      <c r="N1099" s="33"/>
      <c r="O1099" s="33"/>
      <c r="P1099" s="33"/>
      <c r="Q1099" s="33"/>
      <c r="R1099" s="33"/>
    </row>
    <row r="1100">
      <c r="A1100" s="8" t="s">
        <v>2586</v>
      </c>
      <c r="B1100" s="18"/>
      <c r="C1100" s="18" t="s">
        <v>6056</v>
      </c>
      <c r="D1100" s="4" t="s">
        <v>6057</v>
      </c>
      <c r="E1100" s="3" t="s">
        <v>6058</v>
      </c>
      <c r="F1100" s="41" t="s">
        <v>2740</v>
      </c>
      <c r="G1100" s="8" t="s">
        <v>2741</v>
      </c>
      <c r="H1100" s="43" t="s">
        <v>2760</v>
      </c>
      <c r="I1100" s="3"/>
      <c r="J1100" s="35"/>
      <c r="K1100" s="33"/>
      <c r="L1100" s="33"/>
      <c r="M1100" s="33"/>
      <c r="N1100" s="33"/>
      <c r="O1100" s="33"/>
      <c r="P1100" s="33"/>
      <c r="Q1100" s="33"/>
      <c r="R1100" s="33"/>
    </row>
    <row r="1101">
      <c r="A1101" s="8" t="s">
        <v>2586</v>
      </c>
      <c r="B1101" s="3"/>
      <c r="C1101" s="3" t="s">
        <v>6059</v>
      </c>
      <c r="D1101" s="4" t="s">
        <v>3561</v>
      </c>
      <c r="E1101" s="3" t="s">
        <v>6060</v>
      </c>
      <c r="F1101" s="6" t="s">
        <v>2740</v>
      </c>
      <c r="G1101" s="8" t="s">
        <v>2741</v>
      </c>
      <c r="H1101" s="41" t="s">
        <v>2765</v>
      </c>
      <c r="I1101" s="3"/>
      <c r="J1101" s="7"/>
      <c r="K1101" s="40"/>
      <c r="L1101" s="40"/>
      <c r="M1101" s="40"/>
      <c r="N1101" s="40"/>
      <c r="O1101" s="40"/>
      <c r="P1101" s="40"/>
      <c r="Q1101" s="40"/>
      <c r="R1101" s="40"/>
    </row>
    <row r="1102">
      <c r="A1102" s="8" t="s">
        <v>2586</v>
      </c>
      <c r="B1102" s="8"/>
      <c r="C1102" s="8" t="s">
        <v>6061</v>
      </c>
      <c r="D1102" s="8" t="s">
        <v>6061</v>
      </c>
      <c r="E1102" s="12" t="s">
        <v>6062</v>
      </c>
      <c r="F1102" s="41" t="s">
        <v>2740</v>
      </c>
      <c r="G1102" s="8" t="s">
        <v>2741</v>
      </c>
      <c r="H1102" s="8" t="s">
        <v>2765</v>
      </c>
      <c r="I1102" s="8"/>
      <c r="J1102" s="35"/>
      <c r="K1102" s="33"/>
      <c r="L1102" s="33"/>
      <c r="M1102" s="33"/>
      <c r="N1102" s="33"/>
      <c r="O1102" s="33"/>
      <c r="P1102" s="33"/>
      <c r="Q1102" s="33"/>
      <c r="R1102" s="33"/>
    </row>
    <row r="1103">
      <c r="A1103" s="7" t="s">
        <v>2586</v>
      </c>
      <c r="B1103" s="7"/>
      <c r="C1103" s="7" t="s">
        <v>6063</v>
      </c>
      <c r="D1103" s="6" t="s">
        <v>2732</v>
      </c>
      <c r="E1103" s="7" t="s">
        <v>6064</v>
      </c>
      <c r="F1103" s="41" t="s">
        <v>2740</v>
      </c>
      <c r="G1103" s="8" t="s">
        <v>2741</v>
      </c>
      <c r="H1103" s="8" t="s">
        <v>2765</v>
      </c>
      <c r="I1103" s="8"/>
      <c r="J1103" s="35"/>
      <c r="K1103" s="33"/>
      <c r="L1103" s="33"/>
      <c r="M1103" s="33"/>
      <c r="N1103" s="33"/>
      <c r="O1103" s="33"/>
      <c r="P1103" s="33"/>
      <c r="Q1103" s="33"/>
      <c r="R1103" s="33"/>
    </row>
    <row r="1104">
      <c r="A1104" s="7" t="s">
        <v>2586</v>
      </c>
      <c r="B1104" s="7"/>
      <c r="C1104" s="7" t="s">
        <v>6065</v>
      </c>
      <c r="D1104" s="8" t="s">
        <v>6066</v>
      </c>
      <c r="E1104" s="7" t="s">
        <v>6067</v>
      </c>
      <c r="F1104" s="8" t="s">
        <v>2740</v>
      </c>
      <c r="G1104" s="6" t="s">
        <v>2741</v>
      </c>
      <c r="H1104" s="41" t="s">
        <v>2760</v>
      </c>
      <c r="I1104" s="8"/>
      <c r="J1104" s="35"/>
      <c r="K1104" s="33"/>
      <c r="L1104" s="33"/>
      <c r="M1104" s="33"/>
      <c r="N1104" s="33"/>
      <c r="O1104" s="33"/>
      <c r="P1104" s="33"/>
      <c r="Q1104" s="33"/>
      <c r="R1104" s="33"/>
    </row>
    <row r="1105">
      <c r="A1105" s="8" t="s">
        <v>2586</v>
      </c>
      <c r="B1105" s="6"/>
      <c r="C1105" s="6" t="s">
        <v>6068</v>
      </c>
      <c r="D1105" s="6" t="s">
        <v>6069</v>
      </c>
      <c r="E1105" s="19" t="s">
        <v>6070</v>
      </c>
      <c r="F1105" s="8" t="s">
        <v>2740</v>
      </c>
      <c r="G1105" s="8" t="s">
        <v>2741</v>
      </c>
      <c r="H1105" s="42" t="s">
        <v>2686</v>
      </c>
      <c r="I1105" s="7"/>
      <c r="J1105" s="37"/>
      <c r="K1105" s="38"/>
      <c r="L1105" s="38"/>
      <c r="M1105" s="38"/>
      <c r="N1105" s="38"/>
      <c r="O1105" s="38"/>
      <c r="P1105" s="38"/>
      <c r="Q1105" s="38"/>
      <c r="R1105" s="38"/>
    </row>
    <row r="1106">
      <c r="A1106" s="8" t="s">
        <v>2586</v>
      </c>
      <c r="B1106" s="8"/>
      <c r="C1106" s="8" t="s">
        <v>6071</v>
      </c>
      <c r="D1106" s="8" t="s">
        <v>6072</v>
      </c>
      <c r="E1106" s="12" t="s">
        <v>6073</v>
      </c>
      <c r="F1106" s="42" t="s">
        <v>2740</v>
      </c>
      <c r="G1106" s="8" t="s">
        <v>2741</v>
      </c>
      <c r="H1106" s="45" t="s">
        <v>3287</v>
      </c>
      <c r="I1106" s="8"/>
      <c r="J1106" s="35"/>
      <c r="K1106" s="33"/>
      <c r="L1106" s="33"/>
      <c r="M1106" s="33"/>
      <c r="N1106" s="33"/>
      <c r="O1106" s="33"/>
      <c r="P1106" s="33"/>
      <c r="Q1106" s="33"/>
      <c r="R1106" s="33"/>
    </row>
    <row r="1107">
      <c r="A1107" s="7" t="s">
        <v>2586</v>
      </c>
      <c r="B1107" s="7"/>
      <c r="C1107" s="7" t="s">
        <v>6074</v>
      </c>
      <c r="D1107" s="8" t="s">
        <v>6075</v>
      </c>
      <c r="E1107" s="7" t="s">
        <v>6076</v>
      </c>
      <c r="F1107" s="42" t="s">
        <v>2740</v>
      </c>
      <c r="G1107" s="8" t="s">
        <v>2741</v>
      </c>
      <c r="H1107" s="48" t="s">
        <v>2937</v>
      </c>
      <c r="I1107" s="8"/>
      <c r="J1107" s="7"/>
      <c r="K1107" s="40"/>
      <c r="L1107" s="40"/>
      <c r="M1107" s="40"/>
      <c r="N1107" s="40"/>
      <c r="O1107" s="40"/>
      <c r="P1107" s="40"/>
      <c r="Q1107" s="40"/>
      <c r="R1107" s="40"/>
    </row>
    <row r="1108">
      <c r="A1108" s="8" t="s">
        <v>2586</v>
      </c>
      <c r="B1108" s="8"/>
      <c r="C1108" s="8" t="s">
        <v>6077</v>
      </c>
      <c r="D1108" s="8" t="s">
        <v>6078</v>
      </c>
      <c r="E1108" s="12" t="s">
        <v>6079</v>
      </c>
      <c r="F1108" s="8" t="s">
        <v>2740</v>
      </c>
      <c r="G1108" s="8" t="s">
        <v>2741</v>
      </c>
      <c r="H1108" s="31" t="s">
        <v>2603</v>
      </c>
      <c r="I1108" s="8"/>
      <c r="J1108" s="37"/>
      <c r="K1108" s="38"/>
      <c r="L1108" s="38"/>
      <c r="M1108" s="38"/>
      <c r="N1108" s="38"/>
      <c r="O1108" s="38"/>
      <c r="P1108" s="38"/>
      <c r="Q1108" s="38"/>
      <c r="R1108" s="38"/>
    </row>
    <row r="1109">
      <c r="A1109" s="8" t="s">
        <v>2586</v>
      </c>
      <c r="B1109" s="8"/>
      <c r="C1109" s="8" t="s">
        <v>6080</v>
      </c>
      <c r="D1109" s="8" t="s">
        <v>6081</v>
      </c>
      <c r="E1109" s="12" t="s">
        <v>6082</v>
      </c>
      <c r="F1109" s="42" t="s">
        <v>2740</v>
      </c>
      <c r="G1109" s="8" t="s">
        <v>2741</v>
      </c>
      <c r="H1109" s="31" t="s">
        <v>2603</v>
      </c>
      <c r="I1109" s="8"/>
      <c r="J1109" s="37"/>
      <c r="K1109" s="38"/>
      <c r="L1109" s="38"/>
      <c r="M1109" s="38"/>
      <c r="N1109" s="38"/>
      <c r="O1109" s="38"/>
      <c r="P1109" s="38"/>
      <c r="Q1109" s="38"/>
      <c r="R1109" s="38"/>
    </row>
    <row r="1110">
      <c r="A1110" s="8" t="s">
        <v>2586</v>
      </c>
      <c r="B1110" s="8"/>
      <c r="C1110" s="8" t="s">
        <v>6083</v>
      </c>
      <c r="D1110" s="8" t="s">
        <v>6084</v>
      </c>
      <c r="E1110" s="12" t="s">
        <v>6085</v>
      </c>
      <c r="F1110" s="42" t="s">
        <v>2740</v>
      </c>
      <c r="G1110" s="8" t="s">
        <v>2741</v>
      </c>
      <c r="H1110" s="41" t="s">
        <v>2760</v>
      </c>
      <c r="I1110" s="8"/>
      <c r="J1110" s="37"/>
      <c r="K1110" s="38"/>
      <c r="L1110" s="38"/>
      <c r="M1110" s="38"/>
      <c r="N1110" s="38"/>
      <c r="O1110" s="38"/>
      <c r="P1110" s="38"/>
      <c r="Q1110" s="38"/>
      <c r="R1110" s="38"/>
    </row>
    <row r="1111">
      <c r="A1111" s="7" t="s">
        <v>2586</v>
      </c>
      <c r="B1111" s="7"/>
      <c r="C1111" s="7" t="s">
        <v>6086</v>
      </c>
      <c r="D1111" s="8" t="s">
        <v>6087</v>
      </c>
      <c r="E1111" s="7" t="s">
        <v>6088</v>
      </c>
      <c r="F1111" s="8" t="s">
        <v>2740</v>
      </c>
      <c r="G1111" s="6" t="s">
        <v>2741</v>
      </c>
      <c r="H1111" s="41" t="s">
        <v>2686</v>
      </c>
      <c r="I1111" s="8"/>
      <c r="J1111" s="7"/>
      <c r="K1111" s="40"/>
      <c r="L1111" s="40"/>
      <c r="M1111" s="40"/>
      <c r="N1111" s="40"/>
      <c r="O1111" s="40"/>
      <c r="P1111" s="40"/>
      <c r="Q1111" s="40"/>
      <c r="R1111" s="40"/>
    </row>
    <row r="1112">
      <c r="A1112" s="7" t="s">
        <v>2586</v>
      </c>
      <c r="B1112" s="7"/>
      <c r="C1112" s="7" t="s">
        <v>6089</v>
      </c>
      <c r="D1112" s="8" t="s">
        <v>6090</v>
      </c>
      <c r="E1112" s="7" t="s">
        <v>6091</v>
      </c>
      <c r="F1112" s="8" t="s">
        <v>2740</v>
      </c>
      <c r="G1112" s="8" t="s">
        <v>2741</v>
      </c>
      <c r="H1112" s="41" t="s">
        <v>2760</v>
      </c>
      <c r="I1112" s="8"/>
      <c r="J1112" s="35"/>
      <c r="K1112" s="33"/>
      <c r="L1112" s="33"/>
      <c r="M1112" s="33"/>
      <c r="N1112" s="33"/>
      <c r="O1112" s="33"/>
      <c r="P1112" s="33"/>
      <c r="Q1112" s="33"/>
      <c r="R1112" s="33"/>
    </row>
    <row r="1113">
      <c r="A1113" s="7" t="s">
        <v>2586</v>
      </c>
      <c r="B1113" s="7"/>
      <c r="C1113" s="7" t="s">
        <v>6092</v>
      </c>
      <c r="D1113" s="8" t="s">
        <v>6090</v>
      </c>
      <c r="E1113" s="7" t="s">
        <v>6093</v>
      </c>
      <c r="F1113" s="8" t="s">
        <v>2740</v>
      </c>
      <c r="G1113" s="8" t="s">
        <v>2741</v>
      </c>
      <c r="H1113" s="41" t="s">
        <v>2760</v>
      </c>
      <c r="I1113" s="8"/>
      <c r="J1113" s="7"/>
      <c r="K1113" s="40"/>
      <c r="L1113" s="40"/>
      <c r="M1113" s="40"/>
      <c r="N1113" s="40"/>
      <c r="O1113" s="40"/>
      <c r="P1113" s="40"/>
      <c r="Q1113" s="40"/>
      <c r="R1113" s="40"/>
    </row>
    <row r="1114">
      <c r="A1114" s="7" t="s">
        <v>2586</v>
      </c>
      <c r="B1114" s="7"/>
      <c r="C1114" s="7" t="s">
        <v>6094</v>
      </c>
      <c r="D1114" s="8" t="s">
        <v>6090</v>
      </c>
      <c r="E1114" s="7" t="s">
        <v>6095</v>
      </c>
      <c r="F1114" s="8" t="s">
        <v>2740</v>
      </c>
      <c r="G1114" s="8" t="s">
        <v>2741</v>
      </c>
      <c r="H1114" s="41" t="s">
        <v>2760</v>
      </c>
      <c r="I1114" s="8"/>
      <c r="J1114" s="7"/>
      <c r="K1114" s="40"/>
      <c r="L1114" s="40"/>
      <c r="M1114" s="40"/>
      <c r="N1114" s="40"/>
      <c r="O1114" s="40"/>
      <c r="P1114" s="40"/>
      <c r="Q1114" s="40"/>
      <c r="R1114" s="40"/>
    </row>
    <row r="1115">
      <c r="A1115" s="8" t="s">
        <v>2586</v>
      </c>
      <c r="B1115" s="18"/>
      <c r="C1115" s="18" t="s">
        <v>6096</v>
      </c>
      <c r="D1115" s="4" t="s">
        <v>3581</v>
      </c>
      <c r="E1115" s="3" t="s">
        <v>6097</v>
      </c>
      <c r="F1115" s="42" t="s">
        <v>2740</v>
      </c>
      <c r="G1115" s="8" t="s">
        <v>2741</v>
      </c>
      <c r="H1115" s="31" t="s">
        <v>2742</v>
      </c>
      <c r="I1115" s="3"/>
      <c r="J1115" s="7"/>
      <c r="K1115" s="40"/>
      <c r="L1115" s="40"/>
      <c r="M1115" s="40"/>
      <c r="N1115" s="40"/>
      <c r="O1115" s="40"/>
      <c r="P1115" s="40"/>
      <c r="Q1115" s="40"/>
      <c r="R1115" s="40"/>
    </row>
    <row r="1116">
      <c r="A1116" s="7" t="s">
        <v>2586</v>
      </c>
      <c r="B1116" s="7"/>
      <c r="C1116" s="7" t="s">
        <v>6098</v>
      </c>
      <c r="D1116" s="8" t="s">
        <v>6090</v>
      </c>
      <c r="E1116" s="7" t="s">
        <v>6099</v>
      </c>
      <c r="F1116" s="8" t="s">
        <v>2740</v>
      </c>
      <c r="G1116" s="8" t="s">
        <v>2741</v>
      </c>
      <c r="H1116" s="41" t="s">
        <v>2760</v>
      </c>
      <c r="I1116" s="8"/>
      <c r="J1116" s="35"/>
      <c r="K1116" s="33"/>
      <c r="L1116" s="33"/>
      <c r="M1116" s="33"/>
      <c r="N1116" s="33"/>
      <c r="O1116" s="33"/>
      <c r="P1116" s="33"/>
      <c r="Q1116" s="33"/>
      <c r="R1116" s="33"/>
    </row>
    <row r="1117">
      <c r="A1117" s="8" t="s">
        <v>2586</v>
      </c>
      <c r="B1117" s="6"/>
      <c r="C1117" s="6" t="s">
        <v>6100</v>
      </c>
      <c r="D1117" s="8" t="str">
        <f>IFERROR(__xludf.DUMMYFUNCTION("CONCATENATE(REGEXEXTRACT(C1117,""[A-Za-z]+""),"","")"),"Jamezy,")</f>
        <v>Jamezy,</v>
      </c>
      <c r="E1117" s="7" t="s">
        <v>6101</v>
      </c>
      <c r="F1117" s="8" t="s">
        <v>2740</v>
      </c>
      <c r="G1117" s="8" t="s">
        <v>2741</v>
      </c>
      <c r="H1117" s="43" t="s">
        <v>2760</v>
      </c>
      <c r="I1117" s="8"/>
      <c r="J1117" s="35"/>
      <c r="K1117" s="33"/>
      <c r="L1117" s="33"/>
      <c r="M1117" s="33"/>
      <c r="N1117" s="33"/>
      <c r="O1117" s="33"/>
      <c r="P1117" s="33"/>
      <c r="Q1117" s="33"/>
      <c r="R1117" s="33"/>
    </row>
    <row r="1118">
      <c r="A1118" s="7" t="s">
        <v>2586</v>
      </c>
      <c r="B1118" s="7"/>
      <c r="C1118" s="7" t="s">
        <v>6102</v>
      </c>
      <c r="D1118" s="8" t="s">
        <v>6103</v>
      </c>
      <c r="E1118" s="7" t="s">
        <v>6104</v>
      </c>
      <c r="F1118" s="8" t="s">
        <v>2740</v>
      </c>
      <c r="G1118" s="6" t="s">
        <v>2741</v>
      </c>
      <c r="H1118" s="41" t="s">
        <v>2760</v>
      </c>
      <c r="I1118" s="8"/>
      <c r="J1118" s="35"/>
      <c r="K1118" s="33"/>
      <c r="L1118" s="33"/>
      <c r="M1118" s="33"/>
      <c r="N1118" s="33"/>
      <c r="O1118" s="33"/>
      <c r="P1118" s="33"/>
      <c r="Q1118" s="33"/>
      <c r="R1118" s="33"/>
    </row>
    <row r="1119">
      <c r="A1119" s="7" t="s">
        <v>2586</v>
      </c>
      <c r="B1119" s="7"/>
      <c r="C1119" s="7" t="s">
        <v>6102</v>
      </c>
      <c r="D1119" s="8" t="s">
        <v>6103</v>
      </c>
      <c r="E1119" s="7" t="s">
        <v>6105</v>
      </c>
      <c r="F1119" s="8" t="s">
        <v>2740</v>
      </c>
      <c r="G1119" s="8" t="s">
        <v>2741</v>
      </c>
      <c r="H1119" s="41" t="s">
        <v>2760</v>
      </c>
      <c r="I1119" s="8"/>
      <c r="J1119" s="35"/>
      <c r="K1119" s="33"/>
      <c r="L1119" s="33"/>
      <c r="M1119" s="33"/>
      <c r="N1119" s="33"/>
      <c r="O1119" s="33"/>
      <c r="P1119" s="33"/>
      <c r="Q1119" s="33"/>
      <c r="R1119" s="33"/>
    </row>
    <row r="1120">
      <c r="A1120" s="8" t="s">
        <v>2586</v>
      </c>
      <c r="B1120" s="15"/>
      <c r="C1120" s="15" t="s">
        <v>6106</v>
      </c>
      <c r="D1120" s="15" t="s">
        <v>4083</v>
      </c>
      <c r="E1120" s="15" t="s">
        <v>6107</v>
      </c>
      <c r="F1120" s="42" t="s">
        <v>2740</v>
      </c>
      <c r="G1120" s="8" t="s">
        <v>2741</v>
      </c>
      <c r="H1120" s="41" t="s">
        <v>2760</v>
      </c>
      <c r="I1120" s="16"/>
      <c r="J1120" s="35"/>
      <c r="K1120" s="33"/>
      <c r="L1120" s="33"/>
      <c r="M1120" s="33"/>
      <c r="N1120" s="33"/>
      <c r="O1120" s="33"/>
      <c r="P1120" s="33"/>
      <c r="Q1120" s="33"/>
      <c r="R1120" s="33"/>
    </row>
    <row r="1121">
      <c r="A1121" s="8" t="s">
        <v>2586</v>
      </c>
      <c r="B1121" s="18"/>
      <c r="C1121" s="18" t="s">
        <v>6108</v>
      </c>
      <c r="D1121" s="4" t="s">
        <v>6103</v>
      </c>
      <c r="E1121" s="3" t="s">
        <v>6109</v>
      </c>
      <c r="F1121" s="42" t="s">
        <v>2740</v>
      </c>
      <c r="G1121" s="8" t="s">
        <v>2741</v>
      </c>
      <c r="H1121" s="41" t="s">
        <v>2760</v>
      </c>
      <c r="I1121" s="3"/>
      <c r="J1121" s="35"/>
      <c r="K1121" s="33"/>
      <c r="L1121" s="33"/>
      <c r="M1121" s="33"/>
      <c r="N1121" s="33"/>
      <c r="O1121" s="33"/>
      <c r="P1121" s="33"/>
      <c r="Q1121" s="33"/>
      <c r="R1121" s="33"/>
    </row>
    <row r="1122">
      <c r="A1122" s="8" t="s">
        <v>2586</v>
      </c>
      <c r="B1122" s="8"/>
      <c r="C1122" s="8" t="s">
        <v>6110</v>
      </c>
      <c r="D1122" s="6" t="s">
        <v>6111</v>
      </c>
      <c r="E1122" s="12" t="s">
        <v>6112</v>
      </c>
      <c r="F1122" s="8" t="s">
        <v>2740</v>
      </c>
      <c r="G1122" s="8" t="s">
        <v>2741</v>
      </c>
      <c r="H1122" s="41" t="s">
        <v>2760</v>
      </c>
      <c r="I1122" s="8"/>
      <c r="J1122" s="19"/>
      <c r="K1122" s="39"/>
      <c r="L1122" s="39"/>
      <c r="M1122" s="39"/>
      <c r="N1122" s="39"/>
      <c r="O1122" s="39"/>
      <c r="P1122" s="39"/>
      <c r="Q1122" s="39"/>
      <c r="R1122" s="39"/>
    </row>
    <row r="1123">
      <c r="A1123" s="8" t="s">
        <v>2586</v>
      </c>
      <c r="B1123" s="8"/>
      <c r="C1123" s="8" t="s">
        <v>6113</v>
      </c>
      <c r="D1123" s="8" t="s">
        <v>6114</v>
      </c>
      <c r="E1123" s="12" t="s">
        <v>6115</v>
      </c>
      <c r="F1123" s="8" t="s">
        <v>2740</v>
      </c>
      <c r="G1123" s="8" t="s">
        <v>2741</v>
      </c>
      <c r="H1123" s="41" t="s">
        <v>2686</v>
      </c>
      <c r="I1123" s="8"/>
      <c r="J1123" s="7"/>
      <c r="K1123" s="40"/>
      <c r="L1123" s="40"/>
      <c r="M1123" s="40"/>
      <c r="N1123" s="40"/>
      <c r="O1123" s="40"/>
      <c r="P1123" s="40"/>
      <c r="Q1123" s="40"/>
      <c r="R1123" s="40"/>
    </row>
    <row r="1124">
      <c r="A1124" s="8" t="s">
        <v>2586</v>
      </c>
      <c r="B1124" s="6"/>
      <c r="C1124" s="6" t="s">
        <v>6116</v>
      </c>
      <c r="D1124" s="8" t="s">
        <v>6117</v>
      </c>
      <c r="E1124" s="12" t="s">
        <v>6118</v>
      </c>
      <c r="F1124" s="8" t="s">
        <v>2740</v>
      </c>
      <c r="G1124" s="8" t="s">
        <v>2741</v>
      </c>
      <c r="H1124" s="48" t="s">
        <v>2937</v>
      </c>
      <c r="I1124" s="8"/>
      <c r="J1124" s="35"/>
      <c r="K1124" s="33"/>
      <c r="L1124" s="33"/>
      <c r="M1124" s="33"/>
      <c r="N1124" s="33"/>
      <c r="O1124" s="33"/>
      <c r="P1124" s="33"/>
      <c r="Q1124" s="33"/>
      <c r="R1124" s="33"/>
    </row>
    <row r="1125">
      <c r="A1125" s="7" t="s">
        <v>2586</v>
      </c>
      <c r="B1125" s="7"/>
      <c r="C1125" s="7" t="s">
        <v>6119</v>
      </c>
      <c r="D1125" s="8" t="s">
        <v>6120</v>
      </c>
      <c r="E1125" s="7" t="s">
        <v>6121</v>
      </c>
      <c r="F1125" s="8" t="s">
        <v>2740</v>
      </c>
      <c r="G1125" s="8" t="s">
        <v>2741</v>
      </c>
      <c r="H1125" s="41" t="s">
        <v>2760</v>
      </c>
      <c r="I1125" s="8"/>
      <c r="J1125" s="35"/>
      <c r="K1125" s="33"/>
      <c r="L1125" s="33"/>
      <c r="M1125" s="33"/>
      <c r="N1125" s="33"/>
      <c r="O1125" s="33"/>
      <c r="P1125" s="33"/>
      <c r="Q1125" s="33"/>
      <c r="R1125" s="33"/>
    </row>
    <row r="1126">
      <c r="A1126" s="7" t="s">
        <v>2586</v>
      </c>
      <c r="B1126" s="7"/>
      <c r="C1126" s="7" t="s">
        <v>6122</v>
      </c>
      <c r="D1126" s="8" t="s">
        <v>6120</v>
      </c>
      <c r="E1126" s="7" t="s">
        <v>6123</v>
      </c>
      <c r="F1126" s="8" t="s">
        <v>2740</v>
      </c>
      <c r="G1126" s="8" t="s">
        <v>2741</v>
      </c>
      <c r="H1126" s="31" t="s">
        <v>2742</v>
      </c>
      <c r="I1126" s="8"/>
      <c r="J1126" s="7"/>
      <c r="K1126" s="40"/>
      <c r="L1126" s="40"/>
      <c r="M1126" s="40"/>
      <c r="N1126" s="40"/>
      <c r="O1126" s="40"/>
      <c r="P1126" s="40"/>
      <c r="Q1126" s="40"/>
      <c r="R1126" s="40"/>
    </row>
    <row r="1127">
      <c r="A1127" s="7" t="s">
        <v>2586</v>
      </c>
      <c r="B1127" s="7"/>
      <c r="C1127" s="7" t="s">
        <v>6124</v>
      </c>
      <c r="D1127" s="7" t="s">
        <v>6125</v>
      </c>
      <c r="E1127" s="19" t="s">
        <v>6126</v>
      </c>
      <c r="F1127" s="42" t="s">
        <v>2740</v>
      </c>
      <c r="G1127" s="8" t="s">
        <v>2741</v>
      </c>
      <c r="H1127" s="8" t="s">
        <v>2765</v>
      </c>
      <c r="I1127" s="7"/>
      <c r="J1127" s="35"/>
      <c r="K1127" s="33"/>
      <c r="L1127" s="33"/>
      <c r="M1127" s="33"/>
      <c r="N1127" s="33"/>
      <c r="O1127" s="33"/>
      <c r="P1127" s="33"/>
      <c r="Q1127" s="33"/>
      <c r="R1127" s="33"/>
    </row>
    <row r="1128">
      <c r="A1128" s="8" t="s">
        <v>2586</v>
      </c>
      <c r="B1128" s="6"/>
      <c r="C1128" s="6" t="s">
        <v>6127</v>
      </c>
      <c r="D1128" s="6" t="s">
        <v>4412</v>
      </c>
      <c r="E1128" s="19" t="s">
        <v>6128</v>
      </c>
      <c r="F1128" s="8" t="s">
        <v>2740</v>
      </c>
      <c r="G1128" s="8" t="s">
        <v>2741</v>
      </c>
      <c r="H1128" s="8" t="s">
        <v>2765</v>
      </c>
      <c r="I1128" s="7"/>
      <c r="J1128" s="35"/>
      <c r="K1128" s="33"/>
      <c r="L1128" s="33"/>
      <c r="M1128" s="33"/>
      <c r="N1128" s="33"/>
      <c r="O1128" s="33"/>
      <c r="P1128" s="33"/>
      <c r="Q1128" s="33"/>
      <c r="R1128" s="33"/>
    </row>
    <row r="1129">
      <c r="A1129" s="7" t="s">
        <v>2586</v>
      </c>
      <c r="B1129" s="7"/>
      <c r="C1129" s="7" t="s">
        <v>6129</v>
      </c>
      <c r="D1129" s="8" t="s">
        <v>6130</v>
      </c>
      <c r="E1129" s="7" t="s">
        <v>6131</v>
      </c>
      <c r="F1129" s="8" t="s">
        <v>2740</v>
      </c>
      <c r="G1129" s="8" t="s">
        <v>2741</v>
      </c>
      <c r="H1129" s="31" t="s">
        <v>2742</v>
      </c>
      <c r="I1129" s="8"/>
      <c r="J1129" s="37"/>
      <c r="K1129" s="38"/>
      <c r="L1129" s="38"/>
      <c r="M1129" s="38"/>
      <c r="N1129" s="38"/>
      <c r="O1129" s="38"/>
      <c r="P1129" s="38"/>
      <c r="Q1129" s="38"/>
      <c r="R1129" s="38"/>
    </row>
    <row r="1130">
      <c r="A1130" s="8" t="s">
        <v>2586</v>
      </c>
      <c r="B1130" s="53"/>
      <c r="C1130" s="53" t="s">
        <v>6132</v>
      </c>
      <c r="D1130" s="4" t="s">
        <v>6133</v>
      </c>
      <c r="E1130" s="15" t="s">
        <v>6134</v>
      </c>
      <c r="F1130" s="42" t="s">
        <v>2740</v>
      </c>
      <c r="G1130" s="8" t="s">
        <v>2741</v>
      </c>
      <c r="H1130" s="31" t="s">
        <v>2742</v>
      </c>
      <c r="I1130" s="3"/>
      <c r="J1130" s="35"/>
      <c r="K1130" s="33"/>
      <c r="L1130" s="33"/>
      <c r="M1130" s="33"/>
      <c r="N1130" s="33"/>
      <c r="O1130" s="33"/>
      <c r="P1130" s="33"/>
      <c r="Q1130" s="33"/>
      <c r="R1130" s="33"/>
    </row>
    <row r="1131">
      <c r="A1131" s="8" t="s">
        <v>2586</v>
      </c>
      <c r="B1131" s="6"/>
      <c r="C1131" s="6" t="s">
        <v>6135</v>
      </c>
      <c r="D1131" s="6" t="s">
        <v>6136</v>
      </c>
      <c r="E1131" s="7" t="s">
        <v>6137</v>
      </c>
      <c r="F1131" s="8" t="s">
        <v>2740</v>
      </c>
      <c r="G1131" s="8" t="s">
        <v>2741</v>
      </c>
      <c r="H1131" s="31" t="s">
        <v>2742</v>
      </c>
      <c r="I1131" s="8"/>
      <c r="J1131" s="37"/>
      <c r="K1131" s="38"/>
      <c r="L1131" s="38"/>
      <c r="M1131" s="38"/>
      <c r="N1131" s="38"/>
      <c r="O1131" s="38"/>
      <c r="P1131" s="38"/>
      <c r="Q1131" s="38"/>
      <c r="R1131" s="38"/>
    </row>
    <row r="1132">
      <c r="A1132" s="8" t="s">
        <v>2586</v>
      </c>
      <c r="B1132" s="3"/>
      <c r="C1132" s="3" t="s">
        <v>6138</v>
      </c>
      <c r="D1132" s="4" t="s">
        <v>3593</v>
      </c>
      <c r="E1132" s="3" t="s">
        <v>6139</v>
      </c>
      <c r="F1132" s="8" t="s">
        <v>2740</v>
      </c>
      <c r="G1132" s="8" t="s">
        <v>2741</v>
      </c>
      <c r="H1132" s="45" t="s">
        <v>2765</v>
      </c>
      <c r="I1132" s="3"/>
      <c r="J1132" s="37"/>
      <c r="K1132" s="38"/>
      <c r="L1132" s="38"/>
      <c r="M1132" s="38"/>
      <c r="N1132" s="38"/>
      <c r="O1132" s="38"/>
      <c r="P1132" s="38"/>
      <c r="Q1132" s="38"/>
      <c r="R1132" s="38"/>
    </row>
    <row r="1133">
      <c r="A1133" s="7" t="s">
        <v>2586</v>
      </c>
      <c r="B1133" s="7"/>
      <c r="C1133" s="7" t="s">
        <v>3592</v>
      </c>
      <c r="D1133" s="8" t="s">
        <v>6140</v>
      </c>
      <c r="E1133" s="7" t="s">
        <v>6141</v>
      </c>
      <c r="F1133" s="42" t="s">
        <v>2740</v>
      </c>
      <c r="G1133" s="8" t="s">
        <v>2741</v>
      </c>
      <c r="H1133" s="45" t="s">
        <v>2765</v>
      </c>
      <c r="I1133" s="8"/>
      <c r="J1133" s="7"/>
      <c r="K1133" s="40"/>
      <c r="L1133" s="40"/>
      <c r="M1133" s="40"/>
      <c r="N1133" s="40"/>
      <c r="O1133" s="40"/>
      <c r="P1133" s="40"/>
      <c r="Q1133" s="40"/>
      <c r="R1133" s="40"/>
    </row>
    <row r="1134">
      <c r="A1134" s="8" t="s">
        <v>2586</v>
      </c>
      <c r="B1134" s="6"/>
      <c r="C1134" s="6" t="s">
        <v>6142</v>
      </c>
      <c r="D1134" s="6" t="s">
        <v>6143</v>
      </c>
      <c r="E1134" s="7" t="s">
        <v>6144</v>
      </c>
      <c r="F1134" s="8" t="s">
        <v>2740</v>
      </c>
      <c r="G1134" s="8" t="s">
        <v>2741</v>
      </c>
      <c r="H1134" s="41" t="s">
        <v>2760</v>
      </c>
      <c r="I1134" s="8"/>
      <c r="J1134" s="35"/>
      <c r="K1134" s="33"/>
      <c r="L1134" s="33"/>
      <c r="M1134" s="33"/>
      <c r="N1134" s="33"/>
      <c r="O1134" s="33"/>
      <c r="P1134" s="33"/>
      <c r="Q1134" s="33"/>
      <c r="R1134" s="33"/>
    </row>
    <row r="1135">
      <c r="A1135" s="8" t="s">
        <v>2586</v>
      </c>
      <c r="B1135" s="8"/>
      <c r="C1135" s="8" t="s">
        <v>6145</v>
      </c>
      <c r="D1135" s="8" t="s">
        <v>6146</v>
      </c>
      <c r="E1135" s="12" t="s">
        <v>6147</v>
      </c>
      <c r="F1135" s="8" t="s">
        <v>2740</v>
      </c>
      <c r="G1135" s="8" t="s">
        <v>2741</v>
      </c>
      <c r="H1135" s="48" t="s">
        <v>2937</v>
      </c>
      <c r="I1135" s="8"/>
      <c r="J1135" s="35"/>
      <c r="K1135" s="33"/>
      <c r="L1135" s="33"/>
      <c r="M1135" s="33"/>
      <c r="N1135" s="33"/>
      <c r="O1135" s="33"/>
      <c r="P1135" s="33"/>
      <c r="Q1135" s="33"/>
      <c r="R1135" s="33"/>
    </row>
    <row r="1136">
      <c r="A1136" s="7" t="s">
        <v>2586</v>
      </c>
      <c r="B1136" s="7"/>
      <c r="C1136" s="7" t="s">
        <v>6148</v>
      </c>
      <c r="D1136" s="8" t="s">
        <v>6149</v>
      </c>
      <c r="E1136" s="7" t="s">
        <v>6150</v>
      </c>
      <c r="F1136" s="8" t="s">
        <v>2740</v>
      </c>
      <c r="G1136" s="8" t="s">
        <v>2741</v>
      </c>
      <c r="H1136" s="31" t="s">
        <v>2742</v>
      </c>
      <c r="I1136" s="8"/>
      <c r="J1136" s="35"/>
      <c r="K1136" s="33"/>
      <c r="L1136" s="33"/>
      <c r="M1136" s="33"/>
      <c r="N1136" s="33"/>
      <c r="O1136" s="33"/>
      <c r="P1136" s="33"/>
      <c r="Q1136" s="33"/>
      <c r="R1136" s="33"/>
    </row>
    <row r="1137">
      <c r="A1137" s="8" t="s">
        <v>2586</v>
      </c>
      <c r="B1137" s="18"/>
      <c r="C1137" s="18" t="s">
        <v>6151</v>
      </c>
      <c r="D1137" s="4" t="s">
        <v>6152</v>
      </c>
      <c r="E1137" s="3" t="s">
        <v>6153</v>
      </c>
      <c r="F1137" s="8" t="s">
        <v>2740</v>
      </c>
      <c r="G1137" s="6" t="s">
        <v>2741</v>
      </c>
      <c r="H1137" s="31" t="s">
        <v>2742</v>
      </c>
      <c r="I1137" s="3"/>
      <c r="J1137" s="37"/>
      <c r="K1137" s="38"/>
      <c r="L1137" s="38"/>
      <c r="M1137" s="38"/>
      <c r="N1137" s="38"/>
      <c r="O1137" s="38"/>
      <c r="P1137" s="38"/>
      <c r="Q1137" s="38"/>
      <c r="R1137" s="38"/>
    </row>
    <row r="1138">
      <c r="A1138" s="7" t="s">
        <v>2586</v>
      </c>
      <c r="B1138" s="7"/>
      <c r="C1138" s="7" t="s">
        <v>6154</v>
      </c>
      <c r="D1138" s="8" t="s">
        <v>6149</v>
      </c>
      <c r="E1138" s="7" t="s">
        <v>6155</v>
      </c>
      <c r="F1138" s="8" t="s">
        <v>2740</v>
      </c>
      <c r="G1138" s="8" t="s">
        <v>2741</v>
      </c>
      <c r="H1138" s="31" t="s">
        <v>2742</v>
      </c>
      <c r="I1138" s="8"/>
      <c r="J1138" s="37"/>
      <c r="K1138" s="38"/>
      <c r="L1138" s="38"/>
      <c r="M1138" s="38"/>
      <c r="N1138" s="38"/>
      <c r="O1138" s="38"/>
      <c r="P1138" s="38"/>
      <c r="Q1138" s="38"/>
      <c r="R1138" s="38"/>
    </row>
    <row r="1139">
      <c r="A1139" s="7" t="s">
        <v>2586</v>
      </c>
      <c r="B1139" s="7"/>
      <c r="C1139" s="7" t="s">
        <v>6156</v>
      </c>
      <c r="D1139" s="8" t="s">
        <v>5722</v>
      </c>
      <c r="E1139" s="7" t="s">
        <v>6157</v>
      </c>
      <c r="F1139" s="8" t="s">
        <v>2740</v>
      </c>
      <c r="G1139" s="8" t="s">
        <v>2741</v>
      </c>
      <c r="H1139" s="31" t="s">
        <v>2742</v>
      </c>
      <c r="I1139" s="8"/>
      <c r="J1139" s="35"/>
      <c r="K1139" s="33"/>
      <c r="L1139" s="33"/>
      <c r="M1139" s="33"/>
      <c r="N1139" s="33"/>
      <c r="O1139" s="33"/>
      <c r="P1139" s="33"/>
      <c r="Q1139" s="33"/>
      <c r="R1139" s="33"/>
    </row>
    <row r="1140">
      <c r="A1140" s="8" t="s">
        <v>2586</v>
      </c>
      <c r="B1140" s="12"/>
      <c r="C1140" s="12" t="s">
        <v>6158</v>
      </c>
      <c r="D1140" s="12" t="s">
        <v>3597</v>
      </c>
      <c r="E1140" s="12" t="s">
        <v>6159</v>
      </c>
      <c r="F1140" s="8" t="s">
        <v>2740</v>
      </c>
      <c r="G1140" s="8" t="s">
        <v>2741</v>
      </c>
      <c r="H1140" s="45" t="s">
        <v>5609</v>
      </c>
      <c r="I1140" s="2"/>
      <c r="J1140" s="37"/>
      <c r="K1140" s="38"/>
      <c r="L1140" s="38"/>
      <c r="M1140" s="38"/>
      <c r="N1140" s="38"/>
      <c r="O1140" s="38"/>
      <c r="P1140" s="38"/>
      <c r="Q1140" s="38"/>
      <c r="R1140" s="38"/>
    </row>
    <row r="1141">
      <c r="A1141" s="8" t="s">
        <v>2586</v>
      </c>
      <c r="B1141" s="18"/>
      <c r="C1141" s="18" t="s">
        <v>6160</v>
      </c>
      <c r="D1141" s="4" t="s">
        <v>6161</v>
      </c>
      <c r="E1141" s="3" t="s">
        <v>6162</v>
      </c>
      <c r="F1141" s="8" t="s">
        <v>2740</v>
      </c>
      <c r="G1141" s="6" t="s">
        <v>2741</v>
      </c>
      <c r="H1141" s="31" t="s">
        <v>2952</v>
      </c>
      <c r="I1141" s="3"/>
      <c r="J1141" s="35"/>
      <c r="K1141" s="33"/>
      <c r="L1141" s="33"/>
      <c r="M1141" s="33"/>
      <c r="N1141" s="33"/>
      <c r="O1141" s="33"/>
      <c r="P1141" s="33"/>
      <c r="Q1141" s="33"/>
      <c r="R1141" s="33"/>
    </row>
    <row r="1142">
      <c r="A1142" s="8" t="s">
        <v>2586</v>
      </c>
      <c r="B1142" s="8"/>
      <c r="C1142" s="8" t="s">
        <v>6163</v>
      </c>
      <c r="D1142" s="8" t="s">
        <v>6164</v>
      </c>
      <c r="E1142" s="12" t="s">
        <v>6165</v>
      </c>
      <c r="F1142" s="8" t="s">
        <v>2740</v>
      </c>
      <c r="G1142" s="8" t="s">
        <v>2741</v>
      </c>
      <c r="H1142" s="45" t="s">
        <v>2952</v>
      </c>
      <c r="I1142" s="8"/>
      <c r="J1142" s="37"/>
      <c r="K1142" s="38"/>
      <c r="L1142" s="38"/>
      <c r="M1142" s="38"/>
      <c r="N1142" s="38"/>
      <c r="O1142" s="38"/>
      <c r="P1142" s="38"/>
      <c r="Q1142" s="38"/>
      <c r="R1142" s="38"/>
    </row>
    <row r="1143">
      <c r="A1143" s="8" t="s">
        <v>2586</v>
      </c>
      <c r="B1143" s="6"/>
      <c r="C1143" s="6" t="s">
        <v>6166</v>
      </c>
      <c r="D1143" s="6" t="s">
        <v>6167</v>
      </c>
      <c r="E1143" s="19" t="s">
        <v>6168</v>
      </c>
      <c r="F1143" s="8" t="s">
        <v>2740</v>
      </c>
      <c r="G1143" s="8" t="s">
        <v>2741</v>
      </c>
      <c r="H1143" s="41" t="s">
        <v>2760</v>
      </c>
      <c r="I1143" s="7"/>
      <c r="J1143" s="35"/>
      <c r="K1143" s="33"/>
      <c r="L1143" s="33"/>
      <c r="M1143" s="33"/>
      <c r="N1143" s="33"/>
      <c r="O1143" s="33"/>
      <c r="P1143" s="33"/>
      <c r="Q1143" s="33"/>
      <c r="R1143" s="33"/>
    </row>
    <row r="1144">
      <c r="A1144" s="7" t="s">
        <v>2586</v>
      </c>
      <c r="B1144" s="7"/>
      <c r="C1144" s="7" t="s">
        <v>6169</v>
      </c>
      <c r="D1144" s="8" t="s">
        <v>6170</v>
      </c>
      <c r="E1144" s="7" t="s">
        <v>6171</v>
      </c>
      <c r="F1144" s="8" t="s">
        <v>2740</v>
      </c>
      <c r="G1144" s="8" t="s">
        <v>2741</v>
      </c>
      <c r="H1144" s="31" t="s">
        <v>2742</v>
      </c>
      <c r="I1144" s="8"/>
      <c r="J1144" s="35"/>
      <c r="K1144" s="33"/>
      <c r="L1144" s="33"/>
      <c r="M1144" s="33"/>
      <c r="N1144" s="33"/>
      <c r="O1144" s="33"/>
      <c r="P1144" s="33"/>
      <c r="Q1144" s="33"/>
      <c r="R1144" s="33"/>
    </row>
    <row r="1145">
      <c r="A1145" s="7" t="s">
        <v>2586</v>
      </c>
      <c r="B1145" s="7"/>
      <c r="C1145" s="7" t="s">
        <v>6172</v>
      </c>
      <c r="D1145" s="8" t="s">
        <v>3467</v>
      </c>
      <c r="E1145" s="7" t="s">
        <v>6173</v>
      </c>
      <c r="F1145" s="8" t="s">
        <v>2740</v>
      </c>
      <c r="G1145" s="8" t="s">
        <v>2741</v>
      </c>
      <c r="H1145" s="31" t="s">
        <v>2840</v>
      </c>
      <c r="I1145" s="8"/>
      <c r="J1145" s="7"/>
      <c r="K1145" s="40"/>
      <c r="L1145" s="40"/>
      <c r="M1145" s="40"/>
      <c r="N1145" s="40"/>
      <c r="O1145" s="40"/>
      <c r="P1145" s="40"/>
      <c r="Q1145" s="40"/>
      <c r="R1145" s="40"/>
    </row>
    <row r="1146">
      <c r="A1146" s="7" t="s">
        <v>2586</v>
      </c>
      <c r="B1146" s="7"/>
      <c r="C1146" s="7" t="s">
        <v>6174</v>
      </c>
      <c r="D1146" s="8" t="s">
        <v>6175</v>
      </c>
      <c r="E1146" s="7" t="s">
        <v>6176</v>
      </c>
      <c r="F1146" s="8" t="s">
        <v>2740</v>
      </c>
      <c r="G1146" s="8" t="s">
        <v>2741</v>
      </c>
      <c r="H1146" s="31" t="s">
        <v>2742</v>
      </c>
      <c r="I1146" s="8"/>
      <c r="J1146" s="37"/>
      <c r="K1146" s="38"/>
      <c r="L1146" s="38"/>
      <c r="M1146" s="38"/>
      <c r="N1146" s="38"/>
      <c r="O1146" s="38"/>
      <c r="P1146" s="38"/>
      <c r="Q1146" s="38"/>
      <c r="R1146" s="38"/>
    </row>
    <row r="1147">
      <c r="A1147" s="8" t="s">
        <v>2586</v>
      </c>
      <c r="B1147" s="6"/>
      <c r="C1147" s="6" t="s">
        <v>6177</v>
      </c>
      <c r="D1147" s="6" t="s">
        <v>1429</v>
      </c>
      <c r="E1147" s="19" t="s">
        <v>6178</v>
      </c>
      <c r="F1147" s="8" t="s">
        <v>2740</v>
      </c>
      <c r="G1147" s="8" t="s">
        <v>2741</v>
      </c>
      <c r="H1147" s="41" t="s">
        <v>2760</v>
      </c>
      <c r="I1147" s="7"/>
      <c r="J1147" s="7"/>
      <c r="K1147" s="40"/>
      <c r="L1147" s="40"/>
      <c r="M1147" s="40"/>
      <c r="N1147" s="40"/>
      <c r="O1147" s="40"/>
      <c r="P1147" s="40"/>
      <c r="Q1147" s="40"/>
      <c r="R1147" s="40"/>
    </row>
    <row r="1148">
      <c r="A1148" s="8" t="s">
        <v>2586</v>
      </c>
      <c r="B1148" s="18"/>
      <c r="C1148" s="18" t="s">
        <v>6179</v>
      </c>
      <c r="D1148" s="4" t="s">
        <v>6180</v>
      </c>
      <c r="E1148" s="3" t="s">
        <v>6181</v>
      </c>
      <c r="F1148" s="8" t="s">
        <v>2740</v>
      </c>
      <c r="G1148" s="8" t="s">
        <v>2741</v>
      </c>
      <c r="H1148" s="41" t="s">
        <v>2686</v>
      </c>
      <c r="I1148" s="3"/>
      <c r="J1148" s="35"/>
      <c r="K1148" s="33"/>
      <c r="L1148" s="33"/>
      <c r="M1148" s="33"/>
      <c r="N1148" s="33"/>
      <c r="O1148" s="33"/>
      <c r="P1148" s="33"/>
      <c r="Q1148" s="33"/>
      <c r="R1148" s="33"/>
    </row>
    <row r="1149">
      <c r="A1149" s="7" t="s">
        <v>2586</v>
      </c>
      <c r="B1149" s="7"/>
      <c r="C1149" s="7" t="s">
        <v>6182</v>
      </c>
      <c r="D1149" s="8" t="s">
        <v>6051</v>
      </c>
      <c r="E1149" s="7" t="s">
        <v>6183</v>
      </c>
      <c r="F1149" s="8" t="s">
        <v>2740</v>
      </c>
      <c r="G1149" s="8" t="s">
        <v>2741</v>
      </c>
      <c r="H1149" s="31" t="s">
        <v>2742</v>
      </c>
      <c r="I1149" s="8"/>
      <c r="J1149" s="35"/>
      <c r="K1149" s="33"/>
      <c r="L1149" s="33"/>
      <c r="M1149" s="33"/>
      <c r="N1149" s="33"/>
      <c r="O1149" s="33"/>
      <c r="P1149" s="33"/>
      <c r="Q1149" s="33"/>
      <c r="R1149" s="33"/>
    </row>
    <row r="1150">
      <c r="A1150" s="8" t="s">
        <v>2586</v>
      </c>
      <c r="B1150" s="6"/>
      <c r="C1150" s="6" t="s">
        <v>6184</v>
      </c>
      <c r="D1150" s="6" t="s">
        <v>3274</v>
      </c>
      <c r="E1150" s="7" t="s">
        <v>6185</v>
      </c>
      <c r="F1150" s="8" t="s">
        <v>2740</v>
      </c>
      <c r="G1150" s="8" t="s">
        <v>2741</v>
      </c>
      <c r="H1150" s="31" t="s">
        <v>2742</v>
      </c>
      <c r="I1150" s="8"/>
      <c r="J1150" s="7"/>
      <c r="K1150" s="40"/>
      <c r="L1150" s="40"/>
      <c r="M1150" s="40"/>
      <c r="N1150" s="40"/>
      <c r="O1150" s="40"/>
      <c r="P1150" s="40"/>
      <c r="Q1150" s="40"/>
      <c r="R1150" s="40"/>
    </row>
    <row r="1151">
      <c r="A1151" s="7" t="s">
        <v>2586</v>
      </c>
      <c r="B1151" s="7"/>
      <c r="C1151" s="7" t="s">
        <v>6186</v>
      </c>
      <c r="D1151" s="8" t="s">
        <v>6051</v>
      </c>
      <c r="E1151" s="7" t="s">
        <v>6187</v>
      </c>
      <c r="F1151" s="8" t="s">
        <v>2740</v>
      </c>
      <c r="G1151" s="6" t="s">
        <v>2741</v>
      </c>
      <c r="H1151" s="41" t="s">
        <v>2760</v>
      </c>
      <c r="I1151" s="8"/>
      <c r="J1151" s="7"/>
      <c r="K1151" s="40"/>
      <c r="L1151" s="40"/>
      <c r="M1151" s="40"/>
      <c r="N1151" s="40"/>
      <c r="O1151" s="40"/>
      <c r="P1151" s="40"/>
      <c r="Q1151" s="40"/>
      <c r="R1151" s="40"/>
    </row>
    <row r="1152">
      <c r="A1152" s="7" t="s">
        <v>2586</v>
      </c>
      <c r="B1152" s="7"/>
      <c r="C1152" s="7" t="s">
        <v>6188</v>
      </c>
      <c r="D1152" s="8" t="s">
        <v>6051</v>
      </c>
      <c r="E1152" s="7" t="s">
        <v>6189</v>
      </c>
      <c r="F1152" s="8" t="s">
        <v>2740</v>
      </c>
      <c r="G1152" s="8" t="s">
        <v>2741</v>
      </c>
      <c r="H1152" s="31" t="s">
        <v>3296</v>
      </c>
      <c r="I1152" s="8"/>
      <c r="J1152" s="7"/>
      <c r="K1152" s="40"/>
      <c r="L1152" s="40"/>
      <c r="M1152" s="40"/>
      <c r="N1152" s="40"/>
      <c r="O1152" s="40"/>
      <c r="P1152" s="40"/>
      <c r="Q1152" s="40"/>
      <c r="R1152" s="40"/>
    </row>
    <row r="1153">
      <c r="A1153" s="8" t="s">
        <v>2586</v>
      </c>
      <c r="B1153" s="8"/>
      <c r="C1153" s="8" t="s">
        <v>6190</v>
      </c>
      <c r="D1153" s="8" t="s">
        <v>3274</v>
      </c>
      <c r="E1153" s="12" t="s">
        <v>6191</v>
      </c>
      <c r="F1153" s="8" t="s">
        <v>2740</v>
      </c>
      <c r="G1153" s="8" t="s">
        <v>2741</v>
      </c>
      <c r="H1153" s="45" t="s">
        <v>2952</v>
      </c>
      <c r="I1153" s="8"/>
      <c r="J1153" s="37"/>
      <c r="K1153" s="38"/>
      <c r="L1153" s="38"/>
      <c r="M1153" s="38"/>
      <c r="N1153" s="38"/>
      <c r="O1153" s="38"/>
      <c r="P1153" s="38"/>
      <c r="Q1153" s="38"/>
      <c r="R1153" s="38"/>
    </row>
    <row r="1154">
      <c r="A1154" s="7" t="s">
        <v>2586</v>
      </c>
      <c r="B1154" s="7"/>
      <c r="C1154" s="7" t="s">
        <v>6192</v>
      </c>
      <c r="D1154" s="8" t="s">
        <v>6193</v>
      </c>
      <c r="E1154" s="7" t="s">
        <v>6194</v>
      </c>
      <c r="F1154" s="8" t="s">
        <v>2740</v>
      </c>
      <c r="G1154" s="8" t="s">
        <v>2741</v>
      </c>
      <c r="H1154" s="43" t="s">
        <v>2742</v>
      </c>
      <c r="I1154" s="8"/>
      <c r="J1154" s="7"/>
      <c r="K1154" s="40"/>
      <c r="L1154" s="40"/>
      <c r="M1154" s="40"/>
      <c r="N1154" s="40"/>
      <c r="O1154" s="40"/>
      <c r="P1154" s="40"/>
      <c r="Q1154" s="40"/>
      <c r="R1154" s="40"/>
    </row>
    <row r="1155">
      <c r="A1155" s="8" t="s">
        <v>2586</v>
      </c>
      <c r="B1155" s="8"/>
      <c r="C1155" s="8" t="s">
        <v>6195</v>
      </c>
      <c r="D1155" s="8" t="s">
        <v>6051</v>
      </c>
      <c r="E1155" s="12" t="s">
        <v>6196</v>
      </c>
      <c r="F1155" s="8" t="s">
        <v>2740</v>
      </c>
      <c r="G1155" s="8" t="s">
        <v>2741</v>
      </c>
      <c r="H1155" s="41" t="s">
        <v>2760</v>
      </c>
      <c r="I1155" s="8"/>
      <c r="J1155" s="35"/>
      <c r="K1155" s="33"/>
      <c r="L1155" s="33"/>
      <c r="M1155" s="33"/>
      <c r="N1155" s="33"/>
      <c r="O1155" s="33"/>
      <c r="P1155" s="33"/>
      <c r="Q1155" s="33"/>
      <c r="R1155" s="33"/>
    </row>
    <row r="1156">
      <c r="A1156" s="7" t="s">
        <v>2586</v>
      </c>
      <c r="B1156" s="7"/>
      <c r="C1156" s="7" t="s">
        <v>6195</v>
      </c>
      <c r="D1156" s="8" t="s">
        <v>6051</v>
      </c>
      <c r="E1156" s="7" t="s">
        <v>6197</v>
      </c>
      <c r="F1156" s="8" t="s">
        <v>2740</v>
      </c>
      <c r="G1156" s="8" t="s">
        <v>2741</v>
      </c>
      <c r="H1156" s="41" t="s">
        <v>2760</v>
      </c>
      <c r="I1156" s="8"/>
      <c r="J1156" s="35"/>
      <c r="K1156" s="33"/>
      <c r="L1156" s="33"/>
      <c r="M1156" s="33"/>
      <c r="N1156" s="33"/>
      <c r="O1156" s="33"/>
      <c r="P1156" s="33"/>
      <c r="Q1156" s="33"/>
      <c r="R1156" s="33"/>
    </row>
    <row r="1157">
      <c r="A1157" s="8" t="s">
        <v>2586</v>
      </c>
      <c r="B1157" s="12"/>
      <c r="C1157" s="12" t="s">
        <v>6198</v>
      </c>
      <c r="D1157" s="12" t="s">
        <v>6198</v>
      </c>
      <c r="E1157" s="12" t="s">
        <v>6199</v>
      </c>
      <c r="F1157" s="8" t="s">
        <v>2740</v>
      </c>
      <c r="G1157" s="6" t="s">
        <v>2741</v>
      </c>
      <c r="H1157" s="41" t="s">
        <v>5609</v>
      </c>
      <c r="I1157" s="2"/>
      <c r="J1157" s="19"/>
      <c r="K1157" s="39"/>
      <c r="L1157" s="39"/>
      <c r="M1157" s="39"/>
      <c r="N1157" s="39"/>
      <c r="O1157" s="39"/>
      <c r="P1157" s="39"/>
      <c r="Q1157" s="39"/>
      <c r="R1157" s="39"/>
    </row>
    <row r="1158">
      <c r="A1158" s="7" t="s">
        <v>2586</v>
      </c>
      <c r="B1158" s="7"/>
      <c r="C1158" s="7" t="s">
        <v>6200</v>
      </c>
      <c r="D1158" s="8" t="s">
        <v>6201</v>
      </c>
      <c r="E1158" s="7" t="s">
        <v>6202</v>
      </c>
      <c r="F1158" s="8" t="s">
        <v>2740</v>
      </c>
      <c r="G1158" s="8" t="s">
        <v>2741</v>
      </c>
      <c r="H1158" s="42" t="s">
        <v>2686</v>
      </c>
      <c r="I1158" s="8"/>
      <c r="J1158" s="35"/>
      <c r="K1158" s="33"/>
      <c r="L1158" s="33"/>
      <c r="M1158" s="33"/>
      <c r="N1158" s="33"/>
      <c r="O1158" s="33"/>
      <c r="P1158" s="33"/>
      <c r="Q1158" s="33"/>
      <c r="R1158" s="33"/>
    </row>
    <row r="1159">
      <c r="A1159" s="8" t="s">
        <v>2586</v>
      </c>
      <c r="B1159" s="6"/>
      <c r="C1159" s="6" t="s">
        <v>6203</v>
      </c>
      <c r="D1159" s="6" t="s">
        <v>6204</v>
      </c>
      <c r="E1159" s="7" t="s">
        <v>6205</v>
      </c>
      <c r="F1159" s="8" t="s">
        <v>2740</v>
      </c>
      <c r="G1159" s="8" t="s">
        <v>2741</v>
      </c>
      <c r="H1159" s="43" t="s">
        <v>2742</v>
      </c>
      <c r="I1159" s="8"/>
      <c r="J1159" s="37"/>
      <c r="K1159" s="38"/>
      <c r="L1159" s="38"/>
      <c r="M1159" s="38"/>
      <c r="N1159" s="38"/>
      <c r="O1159" s="38"/>
      <c r="P1159" s="38"/>
      <c r="Q1159" s="38"/>
      <c r="R1159" s="38"/>
    </row>
    <row r="1160">
      <c r="A1160" s="7" t="s">
        <v>2586</v>
      </c>
      <c r="B1160" s="7"/>
      <c r="C1160" s="7" t="s">
        <v>6206</v>
      </c>
      <c r="D1160" s="8" t="s">
        <v>6201</v>
      </c>
      <c r="E1160" s="7" t="s">
        <v>6207</v>
      </c>
      <c r="F1160" s="42" t="s">
        <v>2740</v>
      </c>
      <c r="G1160" s="8" t="s">
        <v>2741</v>
      </c>
      <c r="H1160" s="43" t="s">
        <v>2937</v>
      </c>
      <c r="I1160" s="8"/>
      <c r="J1160" s="35"/>
      <c r="K1160" s="33"/>
      <c r="L1160" s="33"/>
      <c r="M1160" s="33"/>
      <c r="N1160" s="33"/>
      <c r="O1160" s="33"/>
      <c r="P1160" s="33"/>
      <c r="Q1160" s="33"/>
      <c r="R1160" s="33"/>
    </row>
    <row r="1161">
      <c r="A1161" s="7" t="s">
        <v>2586</v>
      </c>
      <c r="B1161" s="7"/>
      <c r="C1161" s="7" t="s">
        <v>6208</v>
      </c>
      <c r="D1161" s="8" t="s">
        <v>4517</v>
      </c>
      <c r="E1161" s="7" t="s">
        <v>6209</v>
      </c>
      <c r="F1161" s="8" t="s">
        <v>2740</v>
      </c>
      <c r="G1161" s="8" t="s">
        <v>2741</v>
      </c>
      <c r="H1161" s="42" t="s">
        <v>2686</v>
      </c>
      <c r="I1161" s="8"/>
      <c r="J1161" s="35"/>
      <c r="K1161" s="33"/>
      <c r="L1161" s="33"/>
      <c r="M1161" s="33"/>
      <c r="N1161" s="33"/>
      <c r="O1161" s="33"/>
      <c r="P1161" s="33"/>
      <c r="Q1161" s="33"/>
      <c r="R1161" s="33"/>
    </row>
    <row r="1162">
      <c r="A1162" s="7" t="s">
        <v>2586</v>
      </c>
      <c r="B1162" s="7"/>
      <c r="C1162" s="7" t="s">
        <v>6210</v>
      </c>
      <c r="D1162" s="8" t="s">
        <v>6211</v>
      </c>
      <c r="E1162" s="7" t="s">
        <v>6212</v>
      </c>
      <c r="F1162" s="8" t="s">
        <v>2740</v>
      </c>
      <c r="G1162" s="8" t="s">
        <v>2741</v>
      </c>
      <c r="H1162" s="41" t="s">
        <v>2760</v>
      </c>
      <c r="I1162" s="8"/>
      <c r="J1162" s="37"/>
      <c r="K1162" s="38"/>
      <c r="L1162" s="38"/>
      <c r="M1162" s="38"/>
      <c r="N1162" s="38"/>
      <c r="O1162" s="38"/>
      <c r="P1162" s="38"/>
      <c r="Q1162" s="38"/>
      <c r="R1162" s="38"/>
    </row>
    <row r="1163">
      <c r="A1163" s="7" t="s">
        <v>2586</v>
      </c>
      <c r="B1163" s="7"/>
      <c r="C1163" s="7" t="s">
        <v>6213</v>
      </c>
      <c r="D1163" s="8" t="s">
        <v>6211</v>
      </c>
      <c r="E1163" s="7" t="s">
        <v>6214</v>
      </c>
      <c r="F1163" s="8" t="s">
        <v>2740</v>
      </c>
      <c r="G1163" s="6" t="s">
        <v>2741</v>
      </c>
      <c r="H1163" s="43" t="s">
        <v>2742</v>
      </c>
      <c r="I1163" s="8"/>
      <c r="J1163" s="35"/>
      <c r="K1163" s="33"/>
      <c r="L1163" s="33"/>
      <c r="M1163" s="33"/>
      <c r="N1163" s="33"/>
      <c r="O1163" s="33"/>
      <c r="P1163" s="33"/>
      <c r="Q1163" s="33"/>
      <c r="R1163" s="33"/>
    </row>
    <row r="1164">
      <c r="A1164" s="7" t="s">
        <v>2586</v>
      </c>
      <c r="B1164" s="7"/>
      <c r="C1164" s="7" t="s">
        <v>6215</v>
      </c>
      <c r="D1164" s="8" t="s">
        <v>4896</v>
      </c>
      <c r="E1164" s="7" t="s">
        <v>6216</v>
      </c>
      <c r="F1164" s="8" t="s">
        <v>2740</v>
      </c>
      <c r="G1164" s="8" t="s">
        <v>2741</v>
      </c>
      <c r="H1164" s="31" t="s">
        <v>2742</v>
      </c>
      <c r="I1164" s="8"/>
      <c r="J1164" s="37"/>
      <c r="K1164" s="38"/>
      <c r="L1164" s="38"/>
      <c r="M1164" s="38"/>
      <c r="N1164" s="38"/>
      <c r="O1164" s="38"/>
      <c r="P1164" s="38"/>
      <c r="Q1164" s="38"/>
      <c r="R1164" s="38"/>
    </row>
    <row r="1165">
      <c r="A1165" s="8" t="s">
        <v>2586</v>
      </c>
      <c r="B1165" s="2"/>
      <c r="C1165" s="2" t="s">
        <v>6217</v>
      </c>
      <c r="D1165" s="2" t="s">
        <v>6218</v>
      </c>
      <c r="E1165" s="2" t="s">
        <v>6219</v>
      </c>
      <c r="F1165" s="8" t="s">
        <v>2740</v>
      </c>
      <c r="G1165" s="6" t="s">
        <v>2741</v>
      </c>
      <c r="H1165" s="41" t="s">
        <v>2760</v>
      </c>
      <c r="I1165" s="55"/>
      <c r="J1165" s="7"/>
      <c r="K1165" s="40"/>
      <c r="L1165" s="40"/>
      <c r="M1165" s="40"/>
      <c r="N1165" s="40"/>
      <c r="O1165" s="40"/>
      <c r="P1165" s="40"/>
      <c r="Q1165" s="40"/>
      <c r="R1165" s="40"/>
    </row>
    <row r="1166">
      <c r="A1166" s="8" t="s">
        <v>2586</v>
      </c>
      <c r="B1166" s="8"/>
      <c r="C1166" s="8" t="s">
        <v>6220</v>
      </c>
      <c r="D1166" s="8" t="s">
        <v>6218</v>
      </c>
      <c r="E1166" s="12" t="s">
        <v>6221</v>
      </c>
      <c r="F1166" s="8" t="s">
        <v>2740</v>
      </c>
      <c r="G1166" s="8" t="s">
        <v>2741</v>
      </c>
      <c r="H1166" s="31" t="s">
        <v>2742</v>
      </c>
      <c r="I1166" s="8"/>
      <c r="J1166" s="7"/>
      <c r="K1166" s="40"/>
      <c r="L1166" s="40"/>
      <c r="M1166" s="40"/>
      <c r="N1166" s="40"/>
      <c r="O1166" s="40"/>
      <c r="P1166" s="40"/>
      <c r="Q1166" s="40"/>
      <c r="R1166" s="40"/>
    </row>
    <row r="1167">
      <c r="A1167" s="8" t="s">
        <v>2586</v>
      </c>
      <c r="B1167" s="6"/>
      <c r="C1167" s="6" t="s">
        <v>6222</v>
      </c>
      <c r="D1167" s="6" t="s">
        <v>6218</v>
      </c>
      <c r="E1167" s="19" t="s">
        <v>6223</v>
      </c>
      <c r="F1167" s="8" t="s">
        <v>2740</v>
      </c>
      <c r="G1167" s="8" t="s">
        <v>2741</v>
      </c>
      <c r="H1167" s="43" t="s">
        <v>2760</v>
      </c>
      <c r="I1167" s="7"/>
      <c r="J1167" s="35"/>
      <c r="K1167" s="33"/>
      <c r="L1167" s="33"/>
      <c r="M1167" s="33"/>
      <c r="N1167" s="33"/>
      <c r="O1167" s="33"/>
      <c r="P1167" s="33"/>
      <c r="Q1167" s="33"/>
      <c r="R1167" s="33"/>
    </row>
    <row r="1168">
      <c r="A1168" s="8" t="s">
        <v>2586</v>
      </c>
      <c r="B1168" s="3"/>
      <c r="C1168" s="3" t="s">
        <v>6224</v>
      </c>
      <c r="D1168" s="4" t="s">
        <v>6218</v>
      </c>
      <c r="E1168" s="3" t="s">
        <v>6225</v>
      </c>
      <c r="F1168" s="8" t="s">
        <v>2740</v>
      </c>
      <c r="G1168" s="8" t="s">
        <v>2741</v>
      </c>
      <c r="H1168" s="31" t="s">
        <v>2742</v>
      </c>
      <c r="I1168" s="3"/>
      <c r="J1168" s="7"/>
      <c r="K1168" s="40"/>
      <c r="L1168" s="40"/>
      <c r="M1168" s="40"/>
      <c r="N1168" s="40"/>
      <c r="O1168" s="40"/>
      <c r="P1168" s="40"/>
      <c r="Q1168" s="40"/>
      <c r="R1168" s="40"/>
    </row>
    <row r="1169">
      <c r="A1169" s="8" t="s">
        <v>2586</v>
      </c>
      <c r="B1169" s="6"/>
      <c r="C1169" s="6" t="s">
        <v>6226</v>
      </c>
      <c r="D1169" s="8" t="s">
        <v>6227</v>
      </c>
      <c r="E1169" s="12" t="s">
        <v>6228</v>
      </c>
      <c r="F1169" s="8" t="s">
        <v>2740</v>
      </c>
      <c r="G1169" s="8" t="s">
        <v>2741</v>
      </c>
      <c r="H1169" s="41" t="s">
        <v>2760</v>
      </c>
      <c r="I1169" s="8"/>
      <c r="J1169" s="35"/>
      <c r="K1169" s="33"/>
      <c r="L1169" s="33"/>
      <c r="M1169" s="33"/>
      <c r="N1169" s="33"/>
      <c r="O1169" s="33"/>
      <c r="P1169" s="33"/>
      <c r="Q1169" s="33"/>
      <c r="R1169" s="33"/>
    </row>
    <row r="1170">
      <c r="A1170" s="8" t="s">
        <v>2586</v>
      </c>
      <c r="B1170" s="3"/>
      <c r="C1170" s="3" t="s">
        <v>6229</v>
      </c>
      <c r="D1170" s="15" t="s">
        <v>6230</v>
      </c>
      <c r="E1170" s="3" t="s">
        <v>6231</v>
      </c>
      <c r="F1170" s="8" t="s">
        <v>2740</v>
      </c>
      <c r="G1170" s="8" t="s">
        <v>2741</v>
      </c>
      <c r="H1170" s="31" t="s">
        <v>2742</v>
      </c>
      <c r="I1170" s="3"/>
      <c r="J1170" s="35"/>
      <c r="K1170" s="33"/>
      <c r="L1170" s="33"/>
      <c r="M1170" s="33"/>
      <c r="N1170" s="33"/>
      <c r="O1170" s="33"/>
      <c r="P1170" s="33"/>
      <c r="Q1170" s="33"/>
      <c r="R1170" s="33"/>
    </row>
    <row r="1171">
      <c r="A1171" s="7" t="s">
        <v>2586</v>
      </c>
      <c r="B1171" s="7"/>
      <c r="C1171" s="7" t="s">
        <v>6232</v>
      </c>
      <c r="D1171" s="8" t="s">
        <v>6233</v>
      </c>
      <c r="E1171" s="7" t="s">
        <v>6234</v>
      </c>
      <c r="F1171" s="8" t="s">
        <v>2740</v>
      </c>
      <c r="G1171" s="8" t="s">
        <v>2741</v>
      </c>
      <c r="H1171" s="43" t="s">
        <v>4138</v>
      </c>
      <c r="I1171" s="8"/>
      <c r="J1171" s="35"/>
      <c r="K1171" s="33"/>
      <c r="L1171" s="33"/>
      <c r="M1171" s="33"/>
      <c r="N1171" s="33"/>
      <c r="O1171" s="33"/>
      <c r="P1171" s="33"/>
      <c r="Q1171" s="33"/>
      <c r="R1171" s="33"/>
    </row>
    <row r="1172">
      <c r="A1172" s="7" t="s">
        <v>2586</v>
      </c>
      <c r="B1172" s="7"/>
      <c r="C1172" s="7" t="s">
        <v>6235</v>
      </c>
      <c r="D1172" s="8" t="s">
        <v>6236</v>
      </c>
      <c r="E1172" s="7" t="s">
        <v>6237</v>
      </c>
      <c r="F1172" s="8" t="s">
        <v>2740</v>
      </c>
      <c r="G1172" s="8" t="s">
        <v>2741</v>
      </c>
      <c r="H1172" s="43" t="s">
        <v>2760</v>
      </c>
      <c r="I1172" s="8"/>
      <c r="J1172" s="35"/>
      <c r="K1172" s="33"/>
      <c r="L1172" s="33"/>
      <c r="M1172" s="33"/>
      <c r="N1172" s="33"/>
      <c r="O1172" s="33"/>
      <c r="P1172" s="33"/>
      <c r="Q1172" s="33"/>
      <c r="R1172" s="33"/>
    </row>
    <row r="1173">
      <c r="A1173" s="7" t="s">
        <v>2586</v>
      </c>
      <c r="B1173" s="7"/>
      <c r="C1173" s="7" t="s">
        <v>6238</v>
      </c>
      <c r="D1173" s="8" t="s">
        <v>6239</v>
      </c>
      <c r="E1173" s="7" t="s">
        <v>6240</v>
      </c>
      <c r="F1173" s="8" t="s">
        <v>2740</v>
      </c>
      <c r="G1173" s="6" t="s">
        <v>2741</v>
      </c>
      <c r="H1173" s="43" t="s">
        <v>2742</v>
      </c>
      <c r="I1173" s="8"/>
      <c r="J1173" s="35"/>
      <c r="K1173" s="33"/>
      <c r="L1173" s="33"/>
      <c r="M1173" s="33"/>
      <c r="N1173" s="33"/>
      <c r="O1173" s="33"/>
      <c r="P1173" s="33"/>
      <c r="Q1173" s="33"/>
      <c r="R1173" s="33"/>
    </row>
    <row r="1174">
      <c r="A1174" s="7" t="s">
        <v>2586</v>
      </c>
      <c r="B1174" s="7"/>
      <c r="C1174" s="7" t="s">
        <v>6241</v>
      </c>
      <c r="D1174" s="8" t="s">
        <v>6242</v>
      </c>
      <c r="E1174" s="7" t="s">
        <v>6243</v>
      </c>
      <c r="F1174" s="8" t="s">
        <v>2740</v>
      </c>
      <c r="G1174" s="8" t="s">
        <v>2741</v>
      </c>
      <c r="H1174" s="31" t="s">
        <v>2742</v>
      </c>
      <c r="I1174" s="8"/>
      <c r="J1174" s="37"/>
      <c r="K1174" s="38"/>
      <c r="L1174" s="38"/>
      <c r="M1174" s="38"/>
      <c r="N1174" s="38"/>
      <c r="O1174" s="38"/>
      <c r="P1174" s="38"/>
      <c r="Q1174" s="38"/>
      <c r="R1174" s="38"/>
    </row>
    <row r="1175">
      <c r="A1175" s="7" t="s">
        <v>2586</v>
      </c>
      <c r="B1175" s="7"/>
      <c r="C1175" s="7" t="s">
        <v>6244</v>
      </c>
      <c r="D1175" s="8" t="s">
        <v>6242</v>
      </c>
      <c r="E1175" s="7" t="s">
        <v>6245</v>
      </c>
      <c r="F1175" s="8" t="s">
        <v>2740</v>
      </c>
      <c r="G1175" s="8" t="s">
        <v>2741</v>
      </c>
      <c r="H1175" s="31" t="s">
        <v>2802</v>
      </c>
      <c r="I1175" s="8"/>
      <c r="J1175" s="7"/>
      <c r="K1175" s="40"/>
      <c r="L1175" s="40"/>
      <c r="M1175" s="40"/>
      <c r="N1175" s="40"/>
      <c r="O1175" s="40"/>
      <c r="P1175" s="40"/>
      <c r="Q1175" s="40"/>
      <c r="R1175" s="40"/>
    </row>
    <row r="1176">
      <c r="A1176" s="8" t="s">
        <v>2586</v>
      </c>
      <c r="B1176" s="6"/>
      <c r="C1176" s="6" t="s">
        <v>6244</v>
      </c>
      <c r="D1176" s="8" t="s">
        <v>6246</v>
      </c>
      <c r="E1176" s="7" t="s">
        <v>6247</v>
      </c>
      <c r="F1176" s="8" t="s">
        <v>2740</v>
      </c>
      <c r="G1176" s="8" t="s">
        <v>2741</v>
      </c>
      <c r="H1176" s="48" t="s">
        <v>2937</v>
      </c>
      <c r="I1176" s="8"/>
      <c r="J1176" s="37"/>
      <c r="K1176" s="38"/>
      <c r="L1176" s="38"/>
      <c r="M1176" s="38"/>
      <c r="N1176" s="38"/>
      <c r="O1176" s="38"/>
      <c r="P1176" s="38"/>
      <c r="Q1176" s="38"/>
      <c r="R1176" s="38"/>
    </row>
    <row r="1177">
      <c r="A1177" s="7" t="s">
        <v>2586</v>
      </c>
      <c r="B1177" s="7"/>
      <c r="C1177" s="7" t="s">
        <v>6248</v>
      </c>
      <c r="D1177" s="7" t="s">
        <v>6249</v>
      </c>
      <c r="E1177" s="19" t="s">
        <v>6250</v>
      </c>
      <c r="F1177" s="8" t="s">
        <v>2740</v>
      </c>
      <c r="G1177" s="8" t="s">
        <v>2741</v>
      </c>
      <c r="H1177" s="31" t="s">
        <v>2802</v>
      </c>
      <c r="I1177" s="7"/>
      <c r="J1177" s="35"/>
      <c r="K1177" s="33"/>
      <c r="L1177" s="33"/>
      <c r="M1177" s="33"/>
      <c r="N1177" s="33"/>
      <c r="O1177" s="33"/>
      <c r="P1177" s="33"/>
      <c r="Q1177" s="33"/>
      <c r="R1177" s="33"/>
    </row>
    <row r="1178">
      <c r="A1178" s="8" t="s">
        <v>2586</v>
      </c>
      <c r="B1178" s="8"/>
      <c r="C1178" s="8" t="s">
        <v>6251</v>
      </c>
      <c r="D1178" s="8" t="s">
        <v>6252</v>
      </c>
      <c r="E1178" s="12" t="s">
        <v>6253</v>
      </c>
      <c r="F1178" s="8" t="s">
        <v>2740</v>
      </c>
      <c r="G1178" s="8" t="s">
        <v>2741</v>
      </c>
      <c r="H1178" s="41" t="s">
        <v>2686</v>
      </c>
      <c r="I1178" s="8"/>
      <c r="J1178" s="37"/>
      <c r="K1178" s="38"/>
      <c r="L1178" s="38"/>
      <c r="M1178" s="38"/>
      <c r="N1178" s="38"/>
      <c r="O1178" s="38"/>
      <c r="P1178" s="38"/>
      <c r="Q1178" s="38"/>
      <c r="R1178" s="38"/>
    </row>
    <row r="1179">
      <c r="A1179" s="7" t="s">
        <v>2586</v>
      </c>
      <c r="B1179" s="7"/>
      <c r="C1179" s="7" t="s">
        <v>6254</v>
      </c>
      <c r="D1179" s="8" t="s">
        <v>6255</v>
      </c>
      <c r="E1179" s="7" t="s">
        <v>6256</v>
      </c>
      <c r="F1179" s="42" t="s">
        <v>2740</v>
      </c>
      <c r="G1179" s="8" t="s">
        <v>2741</v>
      </c>
      <c r="H1179" s="41" t="s">
        <v>2686</v>
      </c>
      <c r="I1179" s="8"/>
      <c r="J1179" s="55"/>
      <c r="K1179" s="60"/>
      <c r="L1179" s="60"/>
      <c r="M1179" s="60"/>
      <c r="N1179" s="60"/>
      <c r="O1179" s="60"/>
      <c r="P1179" s="60"/>
      <c r="Q1179" s="60"/>
      <c r="R1179" s="60"/>
    </row>
    <row r="1180">
      <c r="A1180" s="8" t="s">
        <v>2586</v>
      </c>
      <c r="B1180" s="6"/>
      <c r="C1180" s="6" t="s">
        <v>6257</v>
      </c>
      <c r="D1180" s="6" t="s">
        <v>6258</v>
      </c>
      <c r="E1180" s="19" t="s">
        <v>6259</v>
      </c>
      <c r="F1180" s="8" t="s">
        <v>2740</v>
      </c>
      <c r="G1180" s="8" t="s">
        <v>2741</v>
      </c>
      <c r="H1180" s="41" t="s">
        <v>2760</v>
      </c>
      <c r="I1180" s="7"/>
      <c r="J1180" s="7"/>
      <c r="K1180" s="40"/>
      <c r="L1180" s="40"/>
      <c r="M1180" s="40"/>
      <c r="N1180" s="40"/>
      <c r="O1180" s="40"/>
      <c r="P1180" s="40"/>
      <c r="Q1180" s="40"/>
      <c r="R1180" s="40"/>
    </row>
    <row r="1181">
      <c r="A1181" s="8" t="s">
        <v>2586</v>
      </c>
      <c r="B1181" s="6"/>
      <c r="C1181" s="6" t="s">
        <v>6260</v>
      </c>
      <c r="D1181" s="6" t="s">
        <v>6261</v>
      </c>
      <c r="E1181" s="7" t="s">
        <v>6262</v>
      </c>
      <c r="F1181" s="8" t="s">
        <v>2740</v>
      </c>
      <c r="G1181" s="8" t="s">
        <v>2741</v>
      </c>
      <c r="H1181" s="41" t="s">
        <v>3742</v>
      </c>
      <c r="I1181" s="8"/>
      <c r="J1181" s="35"/>
      <c r="K1181" s="33"/>
      <c r="L1181" s="33"/>
      <c r="M1181" s="33"/>
      <c r="N1181" s="33"/>
      <c r="O1181" s="33"/>
      <c r="P1181" s="33"/>
      <c r="Q1181" s="33"/>
      <c r="R1181" s="33"/>
    </row>
    <row r="1182">
      <c r="A1182" s="8" t="s">
        <v>2586</v>
      </c>
      <c r="B1182" s="3"/>
      <c r="C1182" s="3" t="s">
        <v>6260</v>
      </c>
      <c r="D1182" s="3" t="s">
        <v>6263</v>
      </c>
      <c r="E1182" s="3" t="s">
        <v>6264</v>
      </c>
      <c r="F1182" s="41" t="s">
        <v>2740</v>
      </c>
      <c r="G1182" s="8" t="s">
        <v>2741</v>
      </c>
      <c r="H1182" s="31" t="s">
        <v>2603</v>
      </c>
      <c r="I1182" s="3"/>
      <c r="J1182" s="37"/>
      <c r="K1182" s="38"/>
      <c r="L1182" s="38"/>
      <c r="M1182" s="38"/>
      <c r="N1182" s="38"/>
      <c r="O1182" s="38"/>
      <c r="P1182" s="38"/>
      <c r="Q1182" s="38"/>
      <c r="R1182" s="38"/>
    </row>
    <row r="1183">
      <c r="A1183" s="8" t="s">
        <v>2586</v>
      </c>
      <c r="B1183" s="3"/>
      <c r="C1183" s="3" t="s">
        <v>6265</v>
      </c>
      <c r="D1183" s="3" t="s">
        <v>1826</v>
      </c>
      <c r="E1183" s="3" t="s">
        <v>6266</v>
      </c>
      <c r="F1183" s="8" t="s">
        <v>2740</v>
      </c>
      <c r="G1183" s="6" t="s">
        <v>2741</v>
      </c>
      <c r="H1183" s="31" t="s">
        <v>2742</v>
      </c>
      <c r="I1183" s="3"/>
      <c r="J1183" s="35"/>
      <c r="K1183" s="33"/>
      <c r="L1183" s="33"/>
      <c r="M1183" s="33"/>
      <c r="N1183" s="33"/>
      <c r="O1183" s="33"/>
      <c r="P1183" s="33"/>
      <c r="Q1183" s="33"/>
      <c r="R1183" s="33"/>
    </row>
    <row r="1184">
      <c r="A1184" s="7" t="s">
        <v>2586</v>
      </c>
      <c r="B1184" s="7"/>
      <c r="C1184" s="7" t="s">
        <v>6267</v>
      </c>
      <c r="D1184" s="8" t="s">
        <v>6268</v>
      </c>
      <c r="E1184" s="7" t="s">
        <v>6269</v>
      </c>
      <c r="F1184" s="41" t="s">
        <v>2740</v>
      </c>
      <c r="G1184" s="8" t="s">
        <v>2741</v>
      </c>
      <c r="H1184" s="31" t="s">
        <v>2742</v>
      </c>
      <c r="I1184" s="8"/>
      <c r="J1184" s="35"/>
      <c r="K1184" s="33"/>
      <c r="L1184" s="33"/>
      <c r="M1184" s="33"/>
      <c r="N1184" s="33"/>
      <c r="O1184" s="33"/>
      <c r="P1184" s="33"/>
      <c r="Q1184" s="33"/>
      <c r="R1184" s="33"/>
    </row>
    <row r="1185">
      <c r="A1185" s="7" t="s">
        <v>2586</v>
      </c>
      <c r="B1185" s="7"/>
      <c r="C1185" s="7" t="s">
        <v>6270</v>
      </c>
      <c r="D1185" s="8" t="s">
        <v>6268</v>
      </c>
      <c r="E1185" s="7" t="s">
        <v>6271</v>
      </c>
      <c r="F1185" s="8" t="s">
        <v>2740</v>
      </c>
      <c r="G1185" s="8" t="s">
        <v>2741</v>
      </c>
      <c r="H1185" s="41" t="s">
        <v>2760</v>
      </c>
      <c r="I1185" s="8"/>
      <c r="J1185" s="7"/>
      <c r="K1185" s="40"/>
      <c r="L1185" s="40"/>
      <c r="M1185" s="40"/>
      <c r="N1185" s="40"/>
      <c r="O1185" s="40"/>
      <c r="P1185" s="40"/>
      <c r="Q1185" s="40"/>
      <c r="R1185" s="40"/>
    </row>
    <row r="1186" ht="21.75" customHeight="1">
      <c r="A1186" s="8" t="s">
        <v>2586</v>
      </c>
      <c r="B1186" s="6"/>
      <c r="C1186" s="6" t="s">
        <v>6272</v>
      </c>
      <c r="D1186" s="8" t="s">
        <v>6273</v>
      </c>
      <c r="E1186" s="7" t="s">
        <v>6274</v>
      </c>
      <c r="F1186" s="8" t="s">
        <v>2740</v>
      </c>
      <c r="G1186" s="8" t="s">
        <v>2741</v>
      </c>
      <c r="H1186" s="41" t="s">
        <v>2802</v>
      </c>
      <c r="I1186" s="8"/>
      <c r="J1186" s="37"/>
      <c r="K1186" s="38"/>
      <c r="L1186" s="38"/>
      <c r="M1186" s="38"/>
      <c r="N1186" s="38"/>
      <c r="O1186" s="38"/>
      <c r="P1186" s="38"/>
      <c r="Q1186" s="38"/>
      <c r="R1186" s="38"/>
    </row>
    <row r="1187">
      <c r="A1187" s="8" t="s">
        <v>2586</v>
      </c>
      <c r="B1187" s="18"/>
      <c r="C1187" s="18" t="s">
        <v>6275</v>
      </c>
      <c r="D1187" s="15" t="s">
        <v>6276</v>
      </c>
      <c r="E1187" s="3" t="s">
        <v>6277</v>
      </c>
      <c r="F1187" s="41" t="s">
        <v>2740</v>
      </c>
      <c r="G1187" s="8" t="s">
        <v>2741</v>
      </c>
      <c r="H1187" s="31" t="s">
        <v>2742</v>
      </c>
      <c r="I1187" s="3"/>
      <c r="J1187" s="35"/>
      <c r="K1187" s="33"/>
      <c r="L1187" s="33"/>
      <c r="M1187" s="33"/>
      <c r="N1187" s="33"/>
      <c r="O1187" s="33"/>
      <c r="P1187" s="33"/>
      <c r="Q1187" s="33"/>
      <c r="R1187" s="33"/>
    </row>
    <row r="1188">
      <c r="A1188" s="8" t="s">
        <v>2586</v>
      </c>
      <c r="B1188" s="8"/>
      <c r="C1188" s="8" t="s">
        <v>6278</v>
      </c>
      <c r="D1188" s="8" t="s">
        <v>6279</v>
      </c>
      <c r="E1188" s="12" t="s">
        <v>6280</v>
      </c>
      <c r="F1188" s="8" t="s">
        <v>2740</v>
      </c>
      <c r="G1188" s="8" t="s">
        <v>2741</v>
      </c>
      <c r="H1188" s="45" t="s">
        <v>2753</v>
      </c>
      <c r="I1188" s="8"/>
      <c r="J1188" s="7"/>
      <c r="K1188" s="40"/>
      <c r="L1188" s="40"/>
      <c r="M1188" s="40"/>
      <c r="N1188" s="40"/>
      <c r="O1188" s="40"/>
      <c r="P1188" s="40"/>
      <c r="Q1188" s="40"/>
      <c r="R1188" s="40"/>
    </row>
    <row r="1189">
      <c r="A1189" s="8" t="s">
        <v>2586</v>
      </c>
      <c r="B1189" s="18"/>
      <c r="C1189" s="18" t="s">
        <v>6281</v>
      </c>
      <c r="D1189" s="4" t="s">
        <v>6282</v>
      </c>
      <c r="E1189" s="3" t="s">
        <v>6283</v>
      </c>
      <c r="F1189" s="8" t="s">
        <v>2740</v>
      </c>
      <c r="G1189" s="8" t="s">
        <v>2741</v>
      </c>
      <c r="H1189" s="41" t="s">
        <v>2802</v>
      </c>
      <c r="I1189" s="3"/>
      <c r="J1189" s="7"/>
      <c r="K1189" s="40"/>
      <c r="L1189" s="40"/>
      <c r="M1189" s="40"/>
      <c r="N1189" s="40"/>
      <c r="O1189" s="40"/>
      <c r="P1189" s="40"/>
      <c r="Q1189" s="40"/>
      <c r="R1189" s="40"/>
    </row>
    <row r="1190">
      <c r="A1190" s="7" t="s">
        <v>2586</v>
      </c>
      <c r="B1190" s="7"/>
      <c r="C1190" s="7" t="s">
        <v>6284</v>
      </c>
      <c r="D1190" s="6" t="s">
        <v>6285</v>
      </c>
      <c r="E1190" s="19" t="s">
        <v>6286</v>
      </c>
      <c r="F1190" s="8" t="s">
        <v>2740</v>
      </c>
      <c r="G1190" s="8" t="s">
        <v>2741</v>
      </c>
      <c r="H1190" s="42" t="s">
        <v>2686</v>
      </c>
      <c r="I1190" s="7"/>
      <c r="J1190" s="35"/>
      <c r="K1190" s="33"/>
      <c r="L1190" s="33"/>
      <c r="M1190" s="33"/>
      <c r="N1190" s="33"/>
      <c r="O1190" s="33"/>
      <c r="P1190" s="33"/>
      <c r="Q1190" s="33"/>
      <c r="R1190" s="33"/>
    </row>
    <row r="1191">
      <c r="A1191" s="7" t="s">
        <v>2586</v>
      </c>
      <c r="B1191" s="7"/>
      <c r="C1191" s="7" t="s">
        <v>6287</v>
      </c>
      <c r="D1191" s="6" t="s">
        <v>6288</v>
      </c>
      <c r="E1191" s="7" t="s">
        <v>6289</v>
      </c>
      <c r="F1191" s="42" t="s">
        <v>2740</v>
      </c>
      <c r="G1191" s="8" t="s">
        <v>2741</v>
      </c>
      <c r="H1191" s="43" t="s">
        <v>2760</v>
      </c>
      <c r="I1191" s="8"/>
      <c r="J1191" s="35"/>
      <c r="K1191" s="33"/>
      <c r="L1191" s="33"/>
      <c r="M1191" s="33"/>
      <c r="N1191" s="33"/>
      <c r="O1191" s="33"/>
      <c r="P1191" s="33"/>
      <c r="Q1191" s="33"/>
      <c r="R1191" s="33"/>
    </row>
    <row r="1192">
      <c r="A1192" s="8" t="s">
        <v>2586</v>
      </c>
      <c r="B1192" s="6"/>
      <c r="C1192" s="6" t="s">
        <v>6290</v>
      </c>
      <c r="D1192" s="6" t="s">
        <v>6291</v>
      </c>
      <c r="E1192" s="19" t="s">
        <v>6292</v>
      </c>
      <c r="F1192" s="42" t="s">
        <v>2740</v>
      </c>
      <c r="G1192" s="8" t="s">
        <v>2741</v>
      </c>
      <c r="H1192" s="31" t="s">
        <v>2742</v>
      </c>
      <c r="I1192" s="7"/>
      <c r="J1192" s="7"/>
      <c r="K1192" s="40"/>
      <c r="L1192" s="40"/>
      <c r="M1192" s="40"/>
      <c r="N1192" s="40"/>
      <c r="O1192" s="40"/>
      <c r="P1192" s="40"/>
      <c r="Q1192" s="40"/>
      <c r="R1192" s="40"/>
    </row>
    <row r="1193">
      <c r="A1193" s="8" t="s">
        <v>2586</v>
      </c>
      <c r="B1193" s="6"/>
      <c r="C1193" s="6" t="s">
        <v>6293</v>
      </c>
      <c r="D1193" s="6" t="s">
        <v>6294</v>
      </c>
      <c r="E1193" s="19" t="s">
        <v>6295</v>
      </c>
      <c r="F1193" s="8" t="s">
        <v>2740</v>
      </c>
      <c r="G1193" s="6" t="s">
        <v>2741</v>
      </c>
      <c r="H1193" s="45" t="s">
        <v>2765</v>
      </c>
      <c r="I1193" s="7"/>
      <c r="J1193" s="19"/>
      <c r="K1193" s="39"/>
      <c r="L1193" s="39"/>
      <c r="M1193" s="39"/>
      <c r="N1193" s="39"/>
      <c r="O1193" s="39"/>
      <c r="P1193" s="39"/>
      <c r="Q1193" s="39"/>
      <c r="R1193" s="39"/>
    </row>
    <row r="1194">
      <c r="A1194" s="7" t="s">
        <v>2586</v>
      </c>
      <c r="B1194" s="7"/>
      <c r="C1194" s="7" t="s">
        <v>6296</v>
      </c>
      <c r="D1194" s="8" t="s">
        <v>6297</v>
      </c>
      <c r="E1194" s="7" t="s">
        <v>6298</v>
      </c>
      <c r="F1194" s="8" t="s">
        <v>2740</v>
      </c>
      <c r="G1194" s="8" t="s">
        <v>2741</v>
      </c>
      <c r="H1194" s="41" t="s">
        <v>2760</v>
      </c>
      <c r="I1194" s="8"/>
      <c r="J1194" s="35"/>
      <c r="K1194" s="33"/>
      <c r="L1194" s="33"/>
      <c r="M1194" s="33"/>
      <c r="N1194" s="33"/>
      <c r="O1194" s="33"/>
      <c r="P1194" s="33"/>
      <c r="Q1194" s="33"/>
      <c r="R1194" s="33"/>
    </row>
    <row r="1195">
      <c r="A1195" s="7" t="s">
        <v>2586</v>
      </c>
      <c r="B1195" s="7"/>
      <c r="C1195" s="7" t="s">
        <v>6299</v>
      </c>
      <c r="D1195" s="8" t="s">
        <v>6297</v>
      </c>
      <c r="E1195" s="7" t="s">
        <v>6300</v>
      </c>
      <c r="F1195" s="8" t="s">
        <v>2740</v>
      </c>
      <c r="G1195" s="8" t="s">
        <v>2741</v>
      </c>
      <c r="H1195" s="41" t="s">
        <v>2760</v>
      </c>
      <c r="I1195" s="8"/>
      <c r="J1195" s="35"/>
      <c r="K1195" s="33"/>
      <c r="L1195" s="33"/>
      <c r="M1195" s="33"/>
      <c r="N1195" s="33"/>
      <c r="O1195" s="33"/>
      <c r="P1195" s="33"/>
      <c r="Q1195" s="33"/>
      <c r="R1195" s="33"/>
    </row>
    <row r="1196">
      <c r="A1196" s="8" t="s">
        <v>2586</v>
      </c>
      <c r="B1196" s="18"/>
      <c r="C1196" s="18" t="s">
        <v>6301</v>
      </c>
      <c r="D1196" s="4" t="s">
        <v>6302</v>
      </c>
      <c r="E1196" s="3" t="s">
        <v>6303</v>
      </c>
      <c r="F1196" s="42" t="s">
        <v>2740</v>
      </c>
      <c r="G1196" s="6" t="s">
        <v>2741</v>
      </c>
      <c r="H1196" s="41" t="s">
        <v>2760</v>
      </c>
      <c r="I1196" s="3"/>
      <c r="J1196" s="35"/>
      <c r="K1196" s="33"/>
      <c r="L1196" s="33"/>
      <c r="M1196" s="33"/>
      <c r="N1196" s="33"/>
      <c r="O1196" s="33"/>
      <c r="P1196" s="33"/>
      <c r="Q1196" s="33"/>
      <c r="R1196" s="33"/>
    </row>
    <row r="1197">
      <c r="A1197" s="7" t="s">
        <v>2586</v>
      </c>
      <c r="B1197" s="7"/>
      <c r="C1197" s="7" t="s">
        <v>6304</v>
      </c>
      <c r="D1197" s="8" t="s">
        <v>6305</v>
      </c>
      <c r="E1197" s="7" t="s">
        <v>6306</v>
      </c>
      <c r="F1197" s="8" t="s">
        <v>2740</v>
      </c>
      <c r="G1197" s="8" t="s">
        <v>2741</v>
      </c>
      <c r="H1197" s="31" t="s">
        <v>2742</v>
      </c>
      <c r="I1197" s="8"/>
      <c r="J1197" s="35"/>
      <c r="K1197" s="33"/>
      <c r="L1197" s="33"/>
      <c r="M1197" s="33"/>
      <c r="N1197" s="33"/>
      <c r="O1197" s="33"/>
      <c r="P1197" s="33"/>
      <c r="Q1197" s="33"/>
      <c r="R1197" s="33"/>
    </row>
    <row r="1198">
      <c r="A1198" s="8" t="s">
        <v>2586</v>
      </c>
      <c r="B1198" s="18"/>
      <c r="C1198" s="18" t="s">
        <v>6304</v>
      </c>
      <c r="D1198" s="4" t="s">
        <v>5136</v>
      </c>
      <c r="E1198" s="3" t="s">
        <v>6307</v>
      </c>
      <c r="F1198" s="42" t="s">
        <v>2740</v>
      </c>
      <c r="G1198" s="8" t="s">
        <v>2741</v>
      </c>
      <c r="H1198" s="31" t="s">
        <v>2742</v>
      </c>
      <c r="I1198" s="3"/>
      <c r="J1198" s="35"/>
      <c r="K1198" s="33"/>
      <c r="L1198" s="33"/>
      <c r="M1198" s="33"/>
      <c r="N1198" s="33"/>
      <c r="O1198" s="33"/>
      <c r="P1198" s="33"/>
      <c r="Q1198" s="33"/>
      <c r="R1198" s="33"/>
    </row>
    <row r="1199">
      <c r="A1199" s="8" t="s">
        <v>2586</v>
      </c>
      <c r="B1199" s="3"/>
      <c r="C1199" s="3" t="s">
        <v>6304</v>
      </c>
      <c r="D1199" s="4" t="s">
        <v>5136</v>
      </c>
      <c r="E1199" s="3" t="s">
        <v>6308</v>
      </c>
      <c r="F1199" s="42" t="s">
        <v>2740</v>
      </c>
      <c r="G1199" s="8" t="s">
        <v>2741</v>
      </c>
      <c r="H1199" s="31" t="s">
        <v>2742</v>
      </c>
      <c r="I1199" s="3"/>
      <c r="J1199" s="35"/>
      <c r="K1199" s="33"/>
      <c r="L1199" s="33"/>
      <c r="M1199" s="33"/>
      <c r="N1199" s="33"/>
      <c r="O1199" s="33"/>
      <c r="P1199" s="33"/>
      <c r="Q1199" s="33"/>
      <c r="R1199" s="33"/>
    </row>
    <row r="1200">
      <c r="A1200" s="8" t="s">
        <v>2586</v>
      </c>
      <c r="B1200" s="8"/>
      <c r="C1200" s="8" t="s">
        <v>6309</v>
      </c>
      <c r="D1200" s="8" t="s">
        <v>6310</v>
      </c>
      <c r="E1200" s="12" t="s">
        <v>6311</v>
      </c>
      <c r="F1200" s="8" t="s">
        <v>2740</v>
      </c>
      <c r="G1200" s="8" t="s">
        <v>2741</v>
      </c>
      <c r="H1200" s="41" t="s">
        <v>2760</v>
      </c>
      <c r="I1200" s="8"/>
      <c r="J1200" s="37"/>
      <c r="K1200" s="38"/>
      <c r="L1200" s="38"/>
      <c r="M1200" s="38"/>
      <c r="N1200" s="38"/>
      <c r="O1200" s="38"/>
      <c r="P1200" s="38"/>
      <c r="Q1200" s="38"/>
      <c r="R1200" s="38"/>
    </row>
    <row r="1201">
      <c r="A1201" s="7" t="s">
        <v>2586</v>
      </c>
      <c r="B1201" s="7"/>
      <c r="C1201" s="7" t="s">
        <v>6312</v>
      </c>
      <c r="D1201" s="8" t="s">
        <v>6313</v>
      </c>
      <c r="E1201" s="7" t="s">
        <v>6314</v>
      </c>
      <c r="F1201" s="8" t="s">
        <v>2740</v>
      </c>
      <c r="G1201" s="6" t="s">
        <v>2741</v>
      </c>
      <c r="H1201" s="31" t="s">
        <v>2742</v>
      </c>
      <c r="I1201" s="8"/>
      <c r="J1201" s="7"/>
      <c r="K1201" s="40"/>
      <c r="L1201" s="40"/>
      <c r="M1201" s="40"/>
      <c r="N1201" s="40"/>
      <c r="O1201" s="40"/>
      <c r="P1201" s="40"/>
      <c r="Q1201" s="40"/>
      <c r="R1201" s="40"/>
    </row>
    <row r="1202">
      <c r="A1202" s="8" t="s">
        <v>2586</v>
      </c>
      <c r="B1202" s="8"/>
      <c r="C1202" s="8" t="s">
        <v>6315</v>
      </c>
      <c r="D1202" s="8" t="s">
        <v>6316</v>
      </c>
      <c r="E1202" s="12" t="s">
        <v>6317</v>
      </c>
      <c r="F1202" s="8" t="s">
        <v>2740</v>
      </c>
      <c r="G1202" s="8" t="s">
        <v>2741</v>
      </c>
      <c r="H1202" s="41" t="s">
        <v>2760</v>
      </c>
      <c r="I1202" s="8"/>
      <c r="J1202" s="7"/>
      <c r="K1202" s="40"/>
      <c r="L1202" s="40"/>
      <c r="M1202" s="40"/>
      <c r="N1202" s="40"/>
      <c r="O1202" s="40"/>
      <c r="P1202" s="40"/>
      <c r="Q1202" s="40"/>
      <c r="R1202" s="40"/>
    </row>
    <row r="1203">
      <c r="A1203" s="8" t="s">
        <v>2586</v>
      </c>
      <c r="B1203" s="6"/>
      <c r="C1203" s="6" t="s">
        <v>6318</v>
      </c>
      <c r="D1203" s="6" t="s">
        <v>3700</v>
      </c>
      <c r="E1203" s="19" t="s">
        <v>6319</v>
      </c>
      <c r="F1203" s="8" t="s">
        <v>2740</v>
      </c>
      <c r="G1203" s="8" t="s">
        <v>2741</v>
      </c>
      <c r="H1203" s="31" t="s">
        <v>2742</v>
      </c>
      <c r="I1203" s="7"/>
      <c r="J1203" s="35"/>
      <c r="K1203" s="33"/>
      <c r="L1203" s="33"/>
      <c r="M1203" s="33"/>
      <c r="N1203" s="33"/>
      <c r="O1203" s="33"/>
      <c r="P1203" s="33"/>
      <c r="Q1203" s="33"/>
      <c r="R1203" s="33"/>
    </row>
    <row r="1204">
      <c r="A1204" s="7" t="s">
        <v>2586</v>
      </c>
      <c r="B1204" s="7"/>
      <c r="C1204" s="7" t="s">
        <v>6320</v>
      </c>
      <c r="D1204" s="8" t="s">
        <v>6321</v>
      </c>
      <c r="E1204" s="7" t="s">
        <v>6322</v>
      </c>
      <c r="F1204" s="8" t="s">
        <v>2740</v>
      </c>
      <c r="G1204" s="8" t="s">
        <v>2741</v>
      </c>
      <c r="H1204" s="41" t="s">
        <v>2760</v>
      </c>
      <c r="I1204" s="8"/>
      <c r="J1204" s="7"/>
      <c r="K1204" s="40"/>
      <c r="L1204" s="40"/>
      <c r="M1204" s="40"/>
      <c r="N1204" s="40"/>
      <c r="O1204" s="40"/>
      <c r="P1204" s="40"/>
      <c r="Q1204" s="40"/>
      <c r="R1204" s="40"/>
    </row>
    <row r="1205">
      <c r="A1205" s="8" t="s">
        <v>2586</v>
      </c>
      <c r="B1205" s="18"/>
      <c r="C1205" s="18" t="s">
        <v>6323</v>
      </c>
      <c r="D1205" s="4" t="s">
        <v>3700</v>
      </c>
      <c r="E1205" s="3" t="s">
        <v>6324</v>
      </c>
      <c r="F1205" s="8" t="s">
        <v>2740</v>
      </c>
      <c r="G1205" s="6" t="s">
        <v>2741</v>
      </c>
      <c r="H1205" s="43" t="s">
        <v>2742</v>
      </c>
      <c r="I1205" s="3"/>
      <c r="J1205" s="19"/>
      <c r="K1205" s="39"/>
      <c r="L1205" s="39"/>
      <c r="M1205" s="39"/>
      <c r="N1205" s="39"/>
      <c r="O1205" s="39"/>
      <c r="P1205" s="39"/>
      <c r="Q1205" s="39"/>
      <c r="R1205" s="39"/>
    </row>
    <row r="1206">
      <c r="A1206" s="7" t="s">
        <v>2586</v>
      </c>
      <c r="B1206" s="7"/>
      <c r="C1206" s="7" t="s">
        <v>6325</v>
      </c>
      <c r="D1206" s="8" t="s">
        <v>6326</v>
      </c>
      <c r="E1206" s="7" t="s">
        <v>6327</v>
      </c>
      <c r="F1206" s="8" t="s">
        <v>2740</v>
      </c>
      <c r="G1206" s="8" t="s">
        <v>2741</v>
      </c>
      <c r="H1206" s="41" t="s">
        <v>2686</v>
      </c>
      <c r="I1206" s="8"/>
      <c r="J1206" s="37"/>
      <c r="K1206" s="38"/>
      <c r="L1206" s="38"/>
      <c r="M1206" s="38"/>
      <c r="N1206" s="38"/>
      <c r="O1206" s="38"/>
      <c r="P1206" s="38"/>
      <c r="Q1206" s="38"/>
      <c r="R1206" s="38"/>
    </row>
    <row r="1207">
      <c r="A1207" s="7" t="s">
        <v>2586</v>
      </c>
      <c r="B1207" s="7"/>
      <c r="C1207" s="7" t="s">
        <v>6328</v>
      </c>
      <c r="D1207" s="8" t="s">
        <v>6329</v>
      </c>
      <c r="E1207" s="7" t="s">
        <v>6330</v>
      </c>
      <c r="F1207" s="8" t="s">
        <v>2740</v>
      </c>
      <c r="G1207" s="8" t="s">
        <v>2741</v>
      </c>
      <c r="H1207" s="43" t="s">
        <v>2742</v>
      </c>
      <c r="I1207" s="8"/>
      <c r="J1207" s="37"/>
      <c r="K1207" s="38"/>
      <c r="L1207" s="38"/>
      <c r="M1207" s="38"/>
      <c r="N1207" s="38"/>
      <c r="O1207" s="38"/>
      <c r="P1207" s="38"/>
      <c r="Q1207" s="38"/>
      <c r="R1207" s="38"/>
    </row>
    <row r="1208">
      <c r="A1208" s="7" t="s">
        <v>2586</v>
      </c>
      <c r="B1208" s="7"/>
      <c r="C1208" s="7" t="s">
        <v>6331</v>
      </c>
      <c r="D1208" s="7" t="s">
        <v>6329</v>
      </c>
      <c r="E1208" s="19" t="s">
        <v>6332</v>
      </c>
      <c r="F1208" s="8" t="s">
        <v>2740</v>
      </c>
      <c r="G1208" s="8" t="s">
        <v>2741</v>
      </c>
      <c r="H1208" s="41" t="s">
        <v>2686</v>
      </c>
      <c r="I1208" s="7"/>
      <c r="J1208" s="37"/>
      <c r="K1208" s="38"/>
      <c r="L1208" s="38"/>
      <c r="M1208" s="38"/>
      <c r="N1208" s="38"/>
      <c r="O1208" s="38"/>
      <c r="P1208" s="38"/>
      <c r="Q1208" s="38"/>
      <c r="R1208" s="38"/>
    </row>
    <row r="1209">
      <c r="A1209" s="7" t="s">
        <v>2586</v>
      </c>
      <c r="B1209" s="7"/>
      <c r="C1209" s="7" t="s">
        <v>3703</v>
      </c>
      <c r="D1209" s="8" t="s">
        <v>6333</v>
      </c>
      <c r="E1209" s="7" t="s">
        <v>6334</v>
      </c>
      <c r="F1209" s="8" t="s">
        <v>2740</v>
      </c>
      <c r="G1209" s="8" t="s">
        <v>2741</v>
      </c>
      <c r="H1209" s="31" t="s">
        <v>2742</v>
      </c>
      <c r="I1209" s="8"/>
      <c r="J1209" s="19"/>
      <c r="K1209" s="39"/>
      <c r="L1209" s="39"/>
      <c r="M1209" s="39"/>
      <c r="N1209" s="39"/>
      <c r="O1209" s="39"/>
      <c r="P1209" s="39"/>
      <c r="Q1209" s="39"/>
      <c r="R1209" s="39"/>
    </row>
    <row r="1210">
      <c r="A1210" s="8" t="s">
        <v>2586</v>
      </c>
      <c r="B1210" s="18"/>
      <c r="C1210" s="18" t="s">
        <v>6335</v>
      </c>
      <c r="D1210" s="4" t="s">
        <v>6336</v>
      </c>
      <c r="E1210" s="3" t="s">
        <v>6337</v>
      </c>
      <c r="F1210" s="8" t="s">
        <v>2740</v>
      </c>
      <c r="G1210" s="6" t="s">
        <v>2741</v>
      </c>
      <c r="H1210" s="41" t="s">
        <v>3143</v>
      </c>
      <c r="I1210" s="3"/>
      <c r="J1210" s="35"/>
      <c r="K1210" s="33"/>
      <c r="L1210" s="33"/>
      <c r="M1210" s="33"/>
      <c r="N1210" s="33"/>
      <c r="O1210" s="33"/>
      <c r="P1210" s="33"/>
      <c r="Q1210" s="33"/>
      <c r="R1210" s="33"/>
    </row>
    <row r="1211">
      <c r="A1211" s="8" t="s">
        <v>2586</v>
      </c>
      <c r="B1211" s="6"/>
      <c r="C1211" s="6" t="s">
        <v>6338</v>
      </c>
      <c r="D1211" s="8" t="str">
        <f>IFERROR(__xludf.DUMMYFUNCTION("CONCATENATE(REGEXEXTRACT(C1211,""[A-Za-z]+""),"","")"),"Kleu,")</f>
        <v>Kleu,</v>
      </c>
      <c r="E1211" s="7" t="s">
        <v>6339</v>
      </c>
      <c r="F1211" s="8" t="s">
        <v>2740</v>
      </c>
      <c r="G1211" s="8" t="s">
        <v>2741</v>
      </c>
      <c r="H1211" s="43" t="s">
        <v>2760</v>
      </c>
      <c r="I1211" s="8"/>
      <c r="J1211" s="37"/>
      <c r="K1211" s="38"/>
      <c r="L1211" s="38"/>
      <c r="M1211" s="38"/>
      <c r="N1211" s="38"/>
      <c r="O1211" s="38"/>
      <c r="P1211" s="38"/>
      <c r="Q1211" s="38"/>
      <c r="R1211" s="38"/>
    </row>
    <row r="1212">
      <c r="A1212" s="7" t="s">
        <v>2586</v>
      </c>
      <c r="B1212" s="7"/>
      <c r="C1212" s="7" t="s">
        <v>6338</v>
      </c>
      <c r="D1212" s="8" t="str">
        <f>IFERROR(__xludf.DUMMYFUNCTION("CONCATENATE(REGEXEXTRACT(C1212,""[A-Za-z]+""),"","")"),"Kleu,")</f>
        <v>Kleu,</v>
      </c>
      <c r="E1212" s="7" t="s">
        <v>6340</v>
      </c>
      <c r="F1212" s="8" t="s">
        <v>2740</v>
      </c>
      <c r="G1212" s="8" t="s">
        <v>2741</v>
      </c>
      <c r="H1212" s="41" t="s">
        <v>2760</v>
      </c>
      <c r="I1212" s="8"/>
      <c r="J1212" s="35"/>
      <c r="K1212" s="33"/>
      <c r="L1212" s="33"/>
      <c r="M1212" s="33"/>
      <c r="N1212" s="33"/>
      <c r="O1212" s="33"/>
      <c r="P1212" s="33"/>
      <c r="Q1212" s="33"/>
      <c r="R1212" s="33"/>
    </row>
    <row r="1213">
      <c r="A1213" s="8" t="s">
        <v>2586</v>
      </c>
      <c r="B1213" s="6"/>
      <c r="C1213" s="6" t="s">
        <v>6341</v>
      </c>
      <c r="D1213" s="6" t="s">
        <v>6342</v>
      </c>
      <c r="E1213" s="12" t="s">
        <v>6343</v>
      </c>
      <c r="F1213" s="8" t="s">
        <v>2740</v>
      </c>
      <c r="G1213" s="8" t="s">
        <v>2741</v>
      </c>
      <c r="H1213" s="41" t="s">
        <v>2760</v>
      </c>
      <c r="I1213" s="8"/>
      <c r="J1213" s="7"/>
      <c r="K1213" s="40"/>
      <c r="L1213" s="40"/>
      <c r="M1213" s="40"/>
      <c r="N1213" s="40"/>
      <c r="O1213" s="40"/>
      <c r="P1213" s="40"/>
      <c r="Q1213" s="40"/>
      <c r="R1213" s="40"/>
    </row>
    <row r="1214">
      <c r="A1214" s="8" t="s">
        <v>2586</v>
      </c>
      <c r="B1214" s="8"/>
      <c r="C1214" s="8" t="s">
        <v>6344</v>
      </c>
      <c r="D1214" s="8" t="s">
        <v>6345</v>
      </c>
      <c r="E1214" s="12" t="s">
        <v>6346</v>
      </c>
      <c r="F1214" s="8" t="s">
        <v>2740</v>
      </c>
      <c r="G1214" s="6" t="s">
        <v>2741</v>
      </c>
      <c r="H1214" s="41" t="s">
        <v>2802</v>
      </c>
      <c r="I1214" s="8"/>
      <c r="J1214" s="37"/>
      <c r="K1214" s="38"/>
      <c r="L1214" s="38"/>
      <c r="M1214" s="38"/>
      <c r="N1214" s="38"/>
      <c r="O1214" s="38"/>
      <c r="P1214" s="38"/>
      <c r="Q1214" s="38"/>
      <c r="R1214" s="38"/>
    </row>
    <row r="1215">
      <c r="A1215" s="7" t="s">
        <v>2586</v>
      </c>
      <c r="B1215" s="7"/>
      <c r="C1215" s="7" t="s">
        <v>6347</v>
      </c>
      <c r="D1215" s="6" t="s">
        <v>2243</v>
      </c>
      <c r="E1215" s="19" t="s">
        <v>6348</v>
      </c>
      <c r="F1215" s="8" t="s">
        <v>2740</v>
      </c>
      <c r="G1215" s="8" t="s">
        <v>2741</v>
      </c>
      <c r="H1215" s="31" t="s">
        <v>2603</v>
      </c>
      <c r="I1215" s="7"/>
      <c r="J1215" s="37"/>
      <c r="K1215" s="38"/>
      <c r="L1215" s="38"/>
      <c r="M1215" s="38"/>
      <c r="N1215" s="38"/>
      <c r="O1215" s="38"/>
      <c r="P1215" s="38"/>
      <c r="Q1215" s="38"/>
      <c r="R1215" s="38"/>
    </row>
    <row r="1216">
      <c r="A1216" s="7" t="s">
        <v>2586</v>
      </c>
      <c r="B1216" s="7"/>
      <c r="C1216" s="7" t="s">
        <v>6349</v>
      </c>
      <c r="D1216" s="6" t="s">
        <v>574</v>
      </c>
      <c r="E1216" s="7" t="s">
        <v>6350</v>
      </c>
      <c r="F1216" s="8" t="s">
        <v>2740</v>
      </c>
      <c r="G1216" s="6" t="s">
        <v>2741</v>
      </c>
      <c r="H1216" s="41" t="s">
        <v>2760</v>
      </c>
      <c r="I1216" s="8"/>
      <c r="J1216" s="35"/>
      <c r="K1216" s="33"/>
      <c r="L1216" s="33"/>
      <c r="M1216" s="33"/>
      <c r="N1216" s="33"/>
      <c r="O1216" s="33"/>
      <c r="P1216" s="33"/>
      <c r="Q1216" s="33"/>
      <c r="R1216" s="33"/>
    </row>
    <row r="1217">
      <c r="A1217" s="7" t="s">
        <v>2586</v>
      </c>
      <c r="B1217" s="7"/>
      <c r="C1217" s="7" t="s">
        <v>6351</v>
      </c>
      <c r="D1217" s="8" t="s">
        <v>6352</v>
      </c>
      <c r="E1217" s="7" t="s">
        <v>6353</v>
      </c>
      <c r="F1217" s="8" t="s">
        <v>2740</v>
      </c>
      <c r="G1217" s="8" t="s">
        <v>2741</v>
      </c>
      <c r="H1217" s="6" t="s">
        <v>2840</v>
      </c>
      <c r="I1217" s="8"/>
      <c r="J1217" s="7"/>
      <c r="K1217" s="40"/>
      <c r="L1217" s="40"/>
      <c r="M1217" s="40"/>
      <c r="N1217" s="40"/>
      <c r="O1217" s="40"/>
      <c r="P1217" s="40"/>
      <c r="Q1217" s="40"/>
      <c r="R1217" s="40"/>
    </row>
    <row r="1218">
      <c r="A1218" s="8" t="s">
        <v>2586</v>
      </c>
      <c r="B1218" s="8"/>
      <c r="C1218" s="8" t="s">
        <v>6354</v>
      </c>
      <c r="D1218" s="8" t="s">
        <v>6355</v>
      </c>
      <c r="E1218" s="12" t="s">
        <v>6356</v>
      </c>
      <c r="F1218" s="42" t="s">
        <v>2740</v>
      </c>
      <c r="G1218" s="8" t="s">
        <v>2741</v>
      </c>
      <c r="H1218" s="41" t="s">
        <v>5940</v>
      </c>
      <c r="I1218" s="8"/>
      <c r="J1218" s="19"/>
      <c r="K1218" s="39"/>
      <c r="L1218" s="39"/>
      <c r="M1218" s="39"/>
      <c r="N1218" s="39"/>
      <c r="O1218" s="39"/>
      <c r="P1218" s="39"/>
      <c r="Q1218" s="39"/>
      <c r="R1218" s="39"/>
    </row>
    <row r="1219">
      <c r="A1219" s="7" t="s">
        <v>2586</v>
      </c>
      <c r="B1219" s="7"/>
      <c r="C1219" s="7" t="s">
        <v>6357</v>
      </c>
      <c r="D1219" s="8" t="s">
        <v>6358</v>
      </c>
      <c r="E1219" s="7" t="s">
        <v>6359</v>
      </c>
      <c r="F1219" s="8" t="s">
        <v>2740</v>
      </c>
      <c r="G1219" s="8" t="s">
        <v>2741</v>
      </c>
      <c r="H1219" s="41" t="s">
        <v>2760</v>
      </c>
      <c r="I1219" s="8"/>
      <c r="J1219" s="35"/>
      <c r="K1219" s="33"/>
      <c r="L1219" s="33"/>
      <c r="M1219" s="33"/>
      <c r="N1219" s="33"/>
      <c r="O1219" s="33"/>
      <c r="P1219" s="33"/>
      <c r="Q1219" s="33"/>
      <c r="R1219" s="33"/>
    </row>
    <row r="1220">
      <c r="A1220" s="8" t="s">
        <v>2586</v>
      </c>
      <c r="B1220" s="3"/>
      <c r="C1220" s="3" t="s">
        <v>6360</v>
      </c>
      <c r="D1220" s="3" t="s">
        <v>6361</v>
      </c>
      <c r="E1220" s="3" t="s">
        <v>6362</v>
      </c>
      <c r="F1220" s="42" t="s">
        <v>2740</v>
      </c>
      <c r="G1220" s="8" t="s">
        <v>2741</v>
      </c>
      <c r="H1220" s="41" t="s">
        <v>3328</v>
      </c>
      <c r="I1220" s="3"/>
      <c r="J1220" s="35"/>
      <c r="K1220" s="33"/>
      <c r="L1220" s="33"/>
      <c r="M1220" s="33"/>
      <c r="N1220" s="33"/>
      <c r="O1220" s="33"/>
      <c r="P1220" s="33"/>
      <c r="Q1220" s="33"/>
      <c r="R1220" s="33"/>
    </row>
    <row r="1221">
      <c r="A1221" s="7" t="s">
        <v>2586</v>
      </c>
      <c r="B1221" s="7"/>
      <c r="C1221" s="7" t="s">
        <v>6363</v>
      </c>
      <c r="D1221" s="6" t="s">
        <v>6361</v>
      </c>
      <c r="E1221" s="7" t="s">
        <v>6364</v>
      </c>
      <c r="F1221" s="8" t="s">
        <v>2740</v>
      </c>
      <c r="G1221" s="8" t="s">
        <v>2741</v>
      </c>
      <c r="H1221" s="41" t="s">
        <v>3328</v>
      </c>
      <c r="I1221" s="8"/>
      <c r="J1221" s="35"/>
      <c r="K1221" s="33"/>
      <c r="L1221" s="33"/>
      <c r="M1221" s="33"/>
      <c r="N1221" s="33"/>
      <c r="O1221" s="33"/>
      <c r="P1221" s="33"/>
      <c r="Q1221" s="33"/>
      <c r="R1221" s="33"/>
    </row>
    <row r="1222">
      <c r="A1222" s="8" t="s">
        <v>2586</v>
      </c>
      <c r="B1222" s="12"/>
      <c r="C1222" s="12" t="s">
        <v>4755</v>
      </c>
      <c r="D1222" s="13" t="s">
        <v>6365</v>
      </c>
      <c r="E1222" s="12" t="s">
        <v>6366</v>
      </c>
      <c r="F1222" s="8" t="s">
        <v>2740</v>
      </c>
      <c r="G1222" s="6" t="s">
        <v>2741</v>
      </c>
      <c r="H1222" s="41" t="s">
        <v>2760</v>
      </c>
      <c r="I1222" s="2"/>
      <c r="J1222" s="35"/>
      <c r="K1222" s="33"/>
      <c r="L1222" s="33"/>
      <c r="M1222" s="33"/>
      <c r="N1222" s="33"/>
      <c r="O1222" s="33"/>
      <c r="P1222" s="33"/>
      <c r="Q1222" s="33"/>
      <c r="R1222" s="33"/>
    </row>
    <row r="1223">
      <c r="A1223" s="8" t="s">
        <v>2586</v>
      </c>
      <c r="B1223" s="3"/>
      <c r="C1223" s="3" t="s">
        <v>6367</v>
      </c>
      <c r="D1223" s="4" t="s">
        <v>1726</v>
      </c>
      <c r="E1223" s="3" t="s">
        <v>6368</v>
      </c>
      <c r="F1223" s="8" t="s">
        <v>2740</v>
      </c>
      <c r="G1223" s="8" t="s">
        <v>2741</v>
      </c>
      <c r="H1223" s="31" t="s">
        <v>3768</v>
      </c>
      <c r="I1223" s="3"/>
      <c r="J1223" s="7"/>
      <c r="K1223" s="40"/>
      <c r="L1223" s="40"/>
      <c r="M1223" s="40"/>
      <c r="N1223" s="40"/>
      <c r="O1223" s="40"/>
      <c r="P1223" s="40"/>
      <c r="Q1223" s="40"/>
      <c r="R1223" s="40"/>
    </row>
    <row r="1224">
      <c r="A1224" s="8" t="s">
        <v>2586</v>
      </c>
      <c r="B1224" s="3"/>
      <c r="C1224" s="3" t="s">
        <v>6369</v>
      </c>
      <c r="D1224" s="3" t="s">
        <v>6370</v>
      </c>
      <c r="E1224" s="3" t="s">
        <v>6371</v>
      </c>
      <c r="F1224" s="8" t="s">
        <v>2740</v>
      </c>
      <c r="G1224" s="8" t="s">
        <v>2741</v>
      </c>
      <c r="H1224" s="31" t="s">
        <v>2742</v>
      </c>
      <c r="I1224" s="3"/>
      <c r="J1224" s="7"/>
      <c r="K1224" s="40"/>
      <c r="L1224" s="40"/>
      <c r="M1224" s="40"/>
      <c r="N1224" s="40"/>
      <c r="O1224" s="40"/>
      <c r="P1224" s="40"/>
      <c r="Q1224" s="40"/>
      <c r="R1224" s="40"/>
    </row>
    <row r="1225">
      <c r="A1225" s="8" t="s">
        <v>2586</v>
      </c>
      <c r="B1225" s="8"/>
      <c r="C1225" s="8" t="s">
        <v>6372</v>
      </c>
      <c r="D1225" s="8" t="s">
        <v>6373</v>
      </c>
      <c r="E1225" s="12" t="s">
        <v>6374</v>
      </c>
      <c r="F1225" s="8" t="s">
        <v>2740</v>
      </c>
      <c r="G1225" s="8" t="s">
        <v>2741</v>
      </c>
      <c r="H1225" s="41" t="s">
        <v>2760</v>
      </c>
      <c r="I1225" s="8"/>
      <c r="J1225" s="35"/>
      <c r="K1225" s="33"/>
      <c r="L1225" s="33"/>
      <c r="M1225" s="33"/>
      <c r="N1225" s="33"/>
      <c r="O1225" s="33"/>
      <c r="P1225" s="33"/>
      <c r="Q1225" s="33"/>
      <c r="R1225" s="33"/>
    </row>
    <row r="1226">
      <c r="A1226" s="7" t="s">
        <v>2586</v>
      </c>
      <c r="B1226" s="7"/>
      <c r="C1226" s="7" t="s">
        <v>6375</v>
      </c>
      <c r="D1226" s="6" t="s">
        <v>6376</v>
      </c>
      <c r="E1226" s="7" t="s">
        <v>6377</v>
      </c>
      <c r="F1226" s="8" t="s">
        <v>2740</v>
      </c>
      <c r="G1226" s="8" t="s">
        <v>2741</v>
      </c>
      <c r="H1226" s="49" t="s">
        <v>2840</v>
      </c>
      <c r="I1226" s="8"/>
      <c r="J1226" s="35"/>
      <c r="K1226" s="33"/>
      <c r="L1226" s="33"/>
      <c r="M1226" s="33"/>
      <c r="N1226" s="33"/>
      <c r="O1226" s="33"/>
      <c r="P1226" s="33"/>
      <c r="Q1226" s="33"/>
      <c r="R1226" s="33"/>
    </row>
    <row r="1227">
      <c r="A1227" s="7" t="s">
        <v>2586</v>
      </c>
      <c r="B1227" s="7"/>
      <c r="C1227" s="7" t="s">
        <v>6378</v>
      </c>
      <c r="D1227" s="8" t="s">
        <v>6379</v>
      </c>
      <c r="E1227" s="7" t="s">
        <v>6380</v>
      </c>
      <c r="F1227" s="8" t="s">
        <v>2740</v>
      </c>
      <c r="G1227" s="8" t="s">
        <v>2741</v>
      </c>
      <c r="H1227" s="43" t="s">
        <v>2742</v>
      </c>
      <c r="I1227" s="8"/>
      <c r="J1227" s="35"/>
      <c r="K1227" s="33"/>
      <c r="L1227" s="33"/>
      <c r="M1227" s="33"/>
      <c r="N1227" s="33"/>
      <c r="O1227" s="33"/>
      <c r="P1227" s="33"/>
      <c r="Q1227" s="33"/>
      <c r="R1227" s="33"/>
    </row>
    <row r="1228">
      <c r="A1228" s="8" t="s">
        <v>2586</v>
      </c>
      <c r="B1228" s="3"/>
      <c r="C1228" s="3" t="s">
        <v>6381</v>
      </c>
      <c r="D1228" s="4" t="s">
        <v>6382</v>
      </c>
      <c r="E1228" s="18" t="s">
        <v>6383</v>
      </c>
      <c r="F1228" s="8" t="s">
        <v>2740</v>
      </c>
      <c r="G1228" s="6" t="s">
        <v>2741</v>
      </c>
      <c r="H1228" s="41" t="s">
        <v>2686</v>
      </c>
      <c r="I1228" s="3"/>
      <c r="J1228" s="35"/>
      <c r="K1228" s="33"/>
      <c r="L1228" s="33"/>
      <c r="M1228" s="33"/>
      <c r="N1228" s="33"/>
      <c r="O1228" s="33"/>
      <c r="P1228" s="33"/>
      <c r="Q1228" s="33"/>
      <c r="R1228" s="33"/>
    </row>
    <row r="1229">
      <c r="A1229" s="7" t="s">
        <v>2586</v>
      </c>
      <c r="B1229" s="9"/>
      <c r="C1229" s="9" t="s">
        <v>6384</v>
      </c>
      <c r="D1229" s="10" t="s">
        <v>6385</v>
      </c>
      <c r="E1229" s="10" t="s">
        <v>6386</v>
      </c>
      <c r="F1229" s="8" t="s">
        <v>2740</v>
      </c>
      <c r="G1229" s="8" t="s">
        <v>2741</v>
      </c>
      <c r="H1229" s="41" t="s">
        <v>3328</v>
      </c>
      <c r="I1229" s="16"/>
      <c r="J1229" s="35"/>
      <c r="K1229" s="33"/>
      <c r="L1229" s="33"/>
      <c r="M1229" s="33"/>
      <c r="N1229" s="33"/>
      <c r="O1229" s="33"/>
      <c r="P1229" s="33"/>
      <c r="Q1229" s="33"/>
      <c r="R1229" s="33"/>
    </row>
    <row r="1230">
      <c r="A1230" s="8" t="s">
        <v>2586</v>
      </c>
      <c r="B1230" s="2"/>
      <c r="C1230" s="2" t="s">
        <v>3724</v>
      </c>
      <c r="D1230" s="2" t="s">
        <v>6387</v>
      </c>
      <c r="E1230" s="2" t="s">
        <v>6388</v>
      </c>
      <c r="F1230" s="8" t="s">
        <v>2740</v>
      </c>
      <c r="G1230" s="8" t="s">
        <v>2741</v>
      </c>
      <c r="H1230" s="45" t="s">
        <v>2765</v>
      </c>
      <c r="I1230" s="2"/>
      <c r="J1230" s="35"/>
      <c r="K1230" s="33"/>
      <c r="L1230" s="33"/>
      <c r="M1230" s="33"/>
      <c r="N1230" s="33"/>
      <c r="O1230" s="33"/>
      <c r="P1230" s="33"/>
      <c r="Q1230" s="33"/>
      <c r="R1230" s="33"/>
    </row>
    <row r="1231">
      <c r="A1231" s="8" t="s">
        <v>2586</v>
      </c>
      <c r="B1231" s="8"/>
      <c r="C1231" s="8" t="s">
        <v>6389</v>
      </c>
      <c r="D1231" s="8" t="s">
        <v>6390</v>
      </c>
      <c r="E1231" s="12" t="s">
        <v>6391</v>
      </c>
      <c r="F1231" s="8" t="s">
        <v>2740</v>
      </c>
      <c r="G1231" s="8" t="s">
        <v>2741</v>
      </c>
      <c r="H1231" s="8" t="s">
        <v>2765</v>
      </c>
      <c r="I1231" s="8"/>
      <c r="J1231" s="7"/>
      <c r="K1231" s="40"/>
      <c r="L1231" s="40"/>
      <c r="M1231" s="40"/>
      <c r="N1231" s="40"/>
      <c r="O1231" s="40"/>
      <c r="P1231" s="40"/>
      <c r="Q1231" s="40"/>
      <c r="R1231" s="40"/>
    </row>
    <row r="1232">
      <c r="A1232" s="7" t="s">
        <v>2586</v>
      </c>
      <c r="B1232" s="7"/>
      <c r="C1232" s="7" t="s">
        <v>6392</v>
      </c>
      <c r="D1232" s="6" t="s">
        <v>6393</v>
      </c>
      <c r="E1232" s="19" t="s">
        <v>6394</v>
      </c>
      <c r="F1232" s="42" t="s">
        <v>2740</v>
      </c>
      <c r="G1232" s="8" t="s">
        <v>2741</v>
      </c>
      <c r="H1232" s="48" t="s">
        <v>2937</v>
      </c>
      <c r="I1232" s="7"/>
      <c r="J1232" s="7"/>
      <c r="K1232" s="40"/>
      <c r="L1232" s="40"/>
      <c r="M1232" s="40"/>
      <c r="N1232" s="40"/>
      <c r="O1232" s="40"/>
      <c r="P1232" s="40"/>
      <c r="Q1232" s="40"/>
      <c r="R1232" s="40"/>
    </row>
    <row r="1233">
      <c r="A1233" s="7" t="s">
        <v>2586</v>
      </c>
      <c r="B1233" s="7"/>
      <c r="C1233" s="7" t="s">
        <v>6395</v>
      </c>
      <c r="D1233" s="8" t="str">
        <f>IFERROR(__xludf.DUMMYFUNCTION("CONCATENATE(REGEXEXTRACT(C1233,""[A-Za-z]+""),"","")"),"Lars,")</f>
        <v>Lars,</v>
      </c>
      <c r="E1233" s="7" t="s">
        <v>6396</v>
      </c>
      <c r="F1233" s="42" t="s">
        <v>2740</v>
      </c>
      <c r="G1233" s="8" t="s">
        <v>2741</v>
      </c>
      <c r="H1233" s="41" t="s">
        <v>2686</v>
      </c>
      <c r="I1233" s="8"/>
      <c r="J1233" s="7"/>
      <c r="K1233" s="40"/>
      <c r="L1233" s="40"/>
      <c r="M1233" s="40"/>
      <c r="N1233" s="40"/>
      <c r="O1233" s="40"/>
      <c r="P1233" s="40"/>
      <c r="Q1233" s="40"/>
      <c r="R1233" s="40"/>
    </row>
    <row r="1234">
      <c r="A1234" s="7" t="s">
        <v>2586</v>
      </c>
      <c r="B1234" s="7"/>
      <c r="C1234" s="7" t="s">
        <v>6397</v>
      </c>
      <c r="D1234" s="6" t="s">
        <v>6398</v>
      </c>
      <c r="E1234" s="19" t="s">
        <v>6399</v>
      </c>
      <c r="F1234" s="8" t="s">
        <v>2740</v>
      </c>
      <c r="G1234" s="8" t="s">
        <v>2741</v>
      </c>
      <c r="H1234" s="45" t="s">
        <v>3649</v>
      </c>
      <c r="I1234" s="7"/>
      <c r="J1234" s="7"/>
      <c r="K1234" s="40"/>
      <c r="L1234" s="40"/>
      <c r="M1234" s="40"/>
      <c r="N1234" s="40"/>
      <c r="O1234" s="40"/>
      <c r="P1234" s="40"/>
      <c r="Q1234" s="40"/>
      <c r="R1234" s="40"/>
    </row>
    <row r="1235">
      <c r="A1235" s="8" t="s">
        <v>2586</v>
      </c>
      <c r="B1235" s="8"/>
      <c r="C1235" s="8" t="s">
        <v>6400</v>
      </c>
      <c r="D1235" s="8" t="s">
        <v>4662</v>
      </c>
      <c r="E1235" s="12" t="s">
        <v>6401</v>
      </c>
      <c r="F1235" s="8" t="s">
        <v>2740</v>
      </c>
      <c r="G1235" s="6" t="s">
        <v>2741</v>
      </c>
      <c r="H1235" s="41" t="s">
        <v>2760</v>
      </c>
      <c r="I1235" s="8"/>
      <c r="J1235" s="37"/>
      <c r="K1235" s="38"/>
      <c r="L1235" s="38"/>
      <c r="M1235" s="38"/>
      <c r="N1235" s="38"/>
      <c r="O1235" s="38"/>
      <c r="P1235" s="38"/>
      <c r="Q1235" s="38"/>
      <c r="R1235" s="38"/>
    </row>
    <row r="1236">
      <c r="A1236" s="8" t="s">
        <v>2586</v>
      </c>
      <c r="B1236" s="18"/>
      <c r="C1236" s="18" t="s">
        <v>6402</v>
      </c>
      <c r="D1236" s="4" t="s">
        <v>6403</v>
      </c>
      <c r="E1236" s="3" t="s">
        <v>6404</v>
      </c>
      <c r="F1236" s="8" t="s">
        <v>2740</v>
      </c>
      <c r="G1236" s="8" t="s">
        <v>2741</v>
      </c>
      <c r="H1236" s="31" t="s">
        <v>2742</v>
      </c>
      <c r="I1236" s="3"/>
      <c r="J1236" s="37"/>
      <c r="K1236" s="38"/>
      <c r="L1236" s="38"/>
      <c r="M1236" s="38"/>
      <c r="N1236" s="38"/>
      <c r="O1236" s="38"/>
      <c r="P1236" s="38"/>
      <c r="Q1236" s="38"/>
      <c r="R1236" s="38"/>
    </row>
    <row r="1237">
      <c r="A1237" s="8" t="s">
        <v>2586</v>
      </c>
      <c r="B1237" s="18"/>
      <c r="C1237" s="18" t="s">
        <v>6405</v>
      </c>
      <c r="D1237" s="3" t="s">
        <v>6406</v>
      </c>
      <c r="E1237" s="3" t="s">
        <v>6406</v>
      </c>
      <c r="F1237" s="8" t="s">
        <v>2740</v>
      </c>
      <c r="G1237" s="8" t="s">
        <v>2741</v>
      </c>
      <c r="H1237" s="31" t="s">
        <v>2742</v>
      </c>
      <c r="I1237" s="3"/>
      <c r="J1237" s="37"/>
      <c r="K1237" s="38"/>
      <c r="L1237" s="38"/>
      <c r="M1237" s="38"/>
      <c r="N1237" s="38"/>
      <c r="O1237" s="38"/>
      <c r="P1237" s="38"/>
      <c r="Q1237" s="38"/>
      <c r="R1237" s="38"/>
    </row>
    <row r="1238">
      <c r="A1238" s="8" t="s">
        <v>2586</v>
      </c>
      <c r="B1238" s="18"/>
      <c r="C1238" s="18" t="s">
        <v>6407</v>
      </c>
      <c r="D1238" s="3" t="s">
        <v>3732</v>
      </c>
      <c r="E1238" s="3" t="s">
        <v>6408</v>
      </c>
      <c r="F1238" s="8" t="s">
        <v>2740</v>
      </c>
      <c r="G1238" s="8" t="s">
        <v>2741</v>
      </c>
      <c r="H1238" s="8" t="s">
        <v>2765</v>
      </c>
      <c r="I1238" s="3"/>
      <c r="J1238" s="35"/>
      <c r="K1238" s="33"/>
      <c r="L1238" s="33"/>
      <c r="M1238" s="33"/>
      <c r="N1238" s="33"/>
      <c r="O1238" s="33"/>
      <c r="P1238" s="33"/>
      <c r="Q1238" s="33"/>
      <c r="R1238" s="33"/>
    </row>
    <row r="1239">
      <c r="A1239" s="8" t="s">
        <v>2586</v>
      </c>
      <c r="B1239" s="3"/>
      <c r="C1239" s="3" t="s">
        <v>6407</v>
      </c>
      <c r="D1239" s="3" t="s">
        <v>3732</v>
      </c>
      <c r="E1239" s="3" t="s">
        <v>6409</v>
      </c>
      <c r="F1239" s="8" t="s">
        <v>2740</v>
      </c>
      <c r="G1239" s="8" t="s">
        <v>2741</v>
      </c>
      <c r="H1239" s="45" t="s">
        <v>2765</v>
      </c>
      <c r="I1239" s="3"/>
      <c r="J1239" s="35"/>
      <c r="K1239" s="33"/>
      <c r="L1239" s="33"/>
      <c r="M1239" s="33"/>
      <c r="N1239" s="33"/>
      <c r="O1239" s="33"/>
      <c r="P1239" s="33"/>
      <c r="Q1239" s="33"/>
      <c r="R1239" s="33"/>
    </row>
    <row r="1240">
      <c r="A1240" s="8" t="s">
        <v>2586</v>
      </c>
      <c r="B1240" s="6"/>
      <c r="C1240" s="6" t="s">
        <v>6410</v>
      </c>
      <c r="D1240" s="6" t="s">
        <v>6411</v>
      </c>
      <c r="E1240" s="7" t="s">
        <v>6412</v>
      </c>
      <c r="F1240" s="8" t="s">
        <v>2740</v>
      </c>
      <c r="G1240" s="8" t="s">
        <v>2741</v>
      </c>
      <c r="H1240" s="43" t="s">
        <v>4138</v>
      </c>
      <c r="I1240" s="8"/>
      <c r="J1240" s="7"/>
      <c r="K1240" s="40"/>
      <c r="L1240" s="40"/>
      <c r="M1240" s="40"/>
      <c r="N1240" s="40"/>
      <c r="O1240" s="40"/>
      <c r="P1240" s="40"/>
      <c r="Q1240" s="40"/>
      <c r="R1240" s="40"/>
    </row>
    <row r="1241">
      <c r="A1241" s="7" t="s">
        <v>2586</v>
      </c>
      <c r="B1241" s="7"/>
      <c r="C1241" s="7" t="s">
        <v>6413</v>
      </c>
      <c r="D1241" s="8" t="s">
        <v>6414</v>
      </c>
      <c r="E1241" s="7" t="s">
        <v>6415</v>
      </c>
      <c r="F1241" s="42" t="s">
        <v>2740</v>
      </c>
      <c r="G1241" s="6" t="s">
        <v>2741</v>
      </c>
      <c r="H1241" s="31" t="s">
        <v>2603</v>
      </c>
      <c r="I1241" s="8"/>
      <c r="J1241" s="37"/>
      <c r="K1241" s="38"/>
      <c r="L1241" s="38"/>
      <c r="M1241" s="38"/>
      <c r="N1241" s="38"/>
      <c r="O1241" s="38"/>
      <c r="P1241" s="38"/>
      <c r="Q1241" s="38"/>
      <c r="R1241" s="38"/>
    </row>
    <row r="1242">
      <c r="A1242" s="8" t="s">
        <v>2586</v>
      </c>
      <c r="B1242" s="6"/>
      <c r="C1242" s="6" t="s">
        <v>6416</v>
      </c>
      <c r="D1242" s="6" t="s">
        <v>6417</v>
      </c>
      <c r="E1242" s="19" t="s">
        <v>6418</v>
      </c>
      <c r="F1242" s="42" t="s">
        <v>2740</v>
      </c>
      <c r="G1242" s="8" t="s">
        <v>2741</v>
      </c>
      <c r="H1242" s="45" t="s">
        <v>2765</v>
      </c>
      <c r="I1242" s="7"/>
      <c r="J1242" s="35"/>
      <c r="K1242" s="33"/>
      <c r="L1242" s="33"/>
      <c r="M1242" s="33"/>
      <c r="N1242" s="33"/>
      <c r="O1242" s="33"/>
      <c r="P1242" s="33"/>
      <c r="Q1242" s="33"/>
      <c r="R1242" s="33"/>
    </row>
    <row r="1243">
      <c r="A1243" s="8" t="s">
        <v>2586</v>
      </c>
      <c r="B1243" s="6"/>
      <c r="C1243" s="6" t="s">
        <v>6419</v>
      </c>
      <c r="D1243" s="6" t="s">
        <v>6420</v>
      </c>
      <c r="E1243" s="13" t="s">
        <v>6421</v>
      </c>
      <c r="F1243" s="8" t="s">
        <v>2740</v>
      </c>
      <c r="G1243" s="8" t="s">
        <v>2741</v>
      </c>
      <c r="H1243" s="41" t="s">
        <v>2686</v>
      </c>
      <c r="I1243" s="7"/>
      <c r="J1243" s="37"/>
      <c r="K1243" s="38"/>
      <c r="L1243" s="38"/>
      <c r="M1243" s="38"/>
      <c r="N1243" s="38"/>
      <c r="O1243" s="38"/>
      <c r="P1243" s="38"/>
      <c r="Q1243" s="38"/>
      <c r="R1243" s="38"/>
    </row>
    <row r="1244">
      <c r="A1244" s="7" t="s">
        <v>2586</v>
      </c>
      <c r="B1244" s="7"/>
      <c r="C1244" s="7" t="s">
        <v>6422</v>
      </c>
      <c r="D1244" s="8" t="s">
        <v>6423</v>
      </c>
      <c r="E1244" s="7" t="s">
        <v>6424</v>
      </c>
      <c r="F1244" s="8" t="s">
        <v>2740</v>
      </c>
      <c r="G1244" s="8" t="s">
        <v>2741</v>
      </c>
      <c r="H1244" s="41" t="s">
        <v>2760</v>
      </c>
      <c r="I1244" s="8"/>
      <c r="J1244" s="35"/>
      <c r="K1244" s="33"/>
      <c r="L1244" s="33"/>
      <c r="M1244" s="33"/>
      <c r="N1244" s="33"/>
      <c r="O1244" s="33"/>
      <c r="P1244" s="33"/>
      <c r="Q1244" s="33"/>
      <c r="R1244" s="33"/>
    </row>
    <row r="1245">
      <c r="A1245" s="8" t="s">
        <v>2586</v>
      </c>
      <c r="B1245" s="8"/>
      <c r="C1245" s="8" t="s">
        <v>6425</v>
      </c>
      <c r="D1245" s="8" t="s">
        <v>6423</v>
      </c>
      <c r="E1245" s="12" t="s">
        <v>6426</v>
      </c>
      <c r="F1245" s="8" t="s">
        <v>2740</v>
      </c>
      <c r="G1245" s="8" t="s">
        <v>2741</v>
      </c>
      <c r="H1245" s="41" t="s">
        <v>3328</v>
      </c>
      <c r="I1245" s="8"/>
      <c r="J1245" s="35"/>
      <c r="K1245" s="33"/>
      <c r="L1245" s="33"/>
      <c r="M1245" s="33"/>
      <c r="N1245" s="33"/>
      <c r="O1245" s="33"/>
      <c r="P1245" s="33"/>
      <c r="Q1245" s="33"/>
      <c r="R1245" s="33"/>
    </row>
    <row r="1246">
      <c r="A1246" s="7" t="s">
        <v>2586</v>
      </c>
      <c r="B1246" s="7"/>
      <c r="C1246" s="7" t="s">
        <v>6427</v>
      </c>
      <c r="D1246" s="8" t="str">
        <f>IFERROR(__xludf.DUMMYFUNCTION("CONCATENATE(REGEXEXTRACT(C1246,""[A-Za-z]+""),"","")"),"Lee,")</f>
        <v>Lee,</v>
      </c>
      <c r="E1246" s="7" t="s">
        <v>6428</v>
      </c>
      <c r="F1246" s="8" t="s">
        <v>2740</v>
      </c>
      <c r="G1246" s="8" t="s">
        <v>2741</v>
      </c>
      <c r="H1246" s="41" t="s">
        <v>2760</v>
      </c>
      <c r="I1246" s="8"/>
      <c r="J1246" s="7"/>
      <c r="K1246" s="40"/>
      <c r="L1246" s="40"/>
      <c r="M1246" s="40"/>
      <c r="N1246" s="40"/>
      <c r="O1246" s="40"/>
      <c r="P1246" s="40"/>
      <c r="Q1246" s="40"/>
      <c r="R1246" s="40"/>
    </row>
    <row r="1247">
      <c r="A1247" s="8" t="s">
        <v>2586</v>
      </c>
      <c r="B1247" s="6"/>
      <c r="C1247" s="6" t="s">
        <v>6429</v>
      </c>
      <c r="D1247" s="6" t="s">
        <v>6430</v>
      </c>
      <c r="E1247" s="19" t="s">
        <v>6431</v>
      </c>
      <c r="F1247" s="8" t="s">
        <v>2740</v>
      </c>
      <c r="G1247" s="8" t="s">
        <v>2741</v>
      </c>
      <c r="H1247" s="42" t="s">
        <v>2686</v>
      </c>
      <c r="I1247" s="7"/>
      <c r="J1247" s="7"/>
      <c r="K1247" s="40"/>
      <c r="L1247" s="40"/>
      <c r="M1247" s="40"/>
      <c r="N1247" s="40"/>
      <c r="O1247" s="40"/>
      <c r="P1247" s="40"/>
      <c r="Q1247" s="40"/>
      <c r="R1247" s="40"/>
    </row>
    <row r="1248">
      <c r="A1248" s="7" t="s">
        <v>2586</v>
      </c>
      <c r="B1248" s="7"/>
      <c r="C1248" s="7" t="s">
        <v>6432</v>
      </c>
      <c r="D1248" s="8" t="s">
        <v>6433</v>
      </c>
      <c r="E1248" s="7" t="s">
        <v>6434</v>
      </c>
      <c r="F1248" s="8" t="s">
        <v>2740</v>
      </c>
      <c r="G1248" s="8" t="s">
        <v>2741</v>
      </c>
      <c r="H1248" s="42" t="s">
        <v>2686</v>
      </c>
      <c r="I1248" s="8"/>
      <c r="J1248" s="10"/>
      <c r="K1248" s="44"/>
      <c r="L1248" s="44"/>
      <c r="M1248" s="44"/>
      <c r="N1248" s="44"/>
      <c r="O1248" s="44"/>
      <c r="P1248" s="44"/>
      <c r="Q1248" s="44"/>
      <c r="R1248" s="44"/>
    </row>
    <row r="1249">
      <c r="A1249" s="7" t="s">
        <v>2586</v>
      </c>
      <c r="B1249" s="7"/>
      <c r="C1249" s="7" t="s">
        <v>6435</v>
      </c>
      <c r="D1249" s="8" t="s">
        <v>6436</v>
      </c>
      <c r="E1249" s="7" t="s">
        <v>6437</v>
      </c>
      <c r="F1249" s="8" t="s">
        <v>2740</v>
      </c>
      <c r="G1249" s="8" t="s">
        <v>2741</v>
      </c>
      <c r="H1249" s="41" t="s">
        <v>2686</v>
      </c>
      <c r="I1249" s="8"/>
      <c r="J1249" s="7"/>
      <c r="K1249" s="40"/>
      <c r="L1249" s="40"/>
      <c r="M1249" s="40"/>
      <c r="N1249" s="40"/>
      <c r="O1249" s="40"/>
      <c r="P1249" s="40"/>
      <c r="Q1249" s="40"/>
      <c r="R1249" s="40"/>
    </row>
    <row r="1250">
      <c r="A1250" s="8" t="s">
        <v>2586</v>
      </c>
      <c r="B1250" s="8"/>
      <c r="C1250" s="8" t="s">
        <v>6438</v>
      </c>
      <c r="D1250" s="8" t="s">
        <v>6439</v>
      </c>
      <c r="E1250" s="12" t="s">
        <v>6440</v>
      </c>
      <c r="F1250" s="8" t="s">
        <v>2740</v>
      </c>
      <c r="G1250" s="8" t="s">
        <v>2741</v>
      </c>
      <c r="H1250" s="31" t="s">
        <v>2802</v>
      </c>
      <c r="I1250" s="8"/>
      <c r="J1250" s="7"/>
      <c r="K1250" s="40"/>
      <c r="L1250" s="40"/>
      <c r="M1250" s="40"/>
      <c r="N1250" s="40"/>
      <c r="O1250" s="40"/>
      <c r="P1250" s="40"/>
      <c r="Q1250" s="40"/>
      <c r="R1250" s="40"/>
    </row>
    <row r="1251">
      <c r="A1251" s="8" t="s">
        <v>2586</v>
      </c>
      <c r="B1251" s="6"/>
      <c r="C1251" s="6" t="s">
        <v>6441</v>
      </c>
      <c r="D1251" s="6" t="s">
        <v>6442</v>
      </c>
      <c r="E1251" s="19" t="s">
        <v>6443</v>
      </c>
      <c r="F1251" s="8" t="s">
        <v>2740</v>
      </c>
      <c r="G1251" s="8" t="s">
        <v>2741</v>
      </c>
      <c r="H1251" s="43" t="s">
        <v>2760</v>
      </c>
      <c r="I1251" s="7"/>
      <c r="J1251" s="7"/>
      <c r="K1251" s="40"/>
      <c r="L1251" s="40"/>
      <c r="M1251" s="40"/>
      <c r="N1251" s="40"/>
      <c r="O1251" s="40"/>
      <c r="P1251" s="40"/>
      <c r="Q1251" s="40"/>
      <c r="R1251" s="40"/>
    </row>
    <row r="1252">
      <c r="A1252" s="8" t="s">
        <v>2586</v>
      </c>
      <c r="B1252" s="6"/>
      <c r="C1252" s="6" t="s">
        <v>6444</v>
      </c>
      <c r="D1252" s="6" t="s">
        <v>6445</v>
      </c>
      <c r="E1252" s="19" t="s">
        <v>6446</v>
      </c>
      <c r="F1252" s="42" t="s">
        <v>2740</v>
      </c>
      <c r="G1252" s="6" t="s">
        <v>2741</v>
      </c>
      <c r="H1252" s="31" t="s">
        <v>2603</v>
      </c>
      <c r="I1252" s="7"/>
      <c r="J1252" s="37"/>
      <c r="K1252" s="38"/>
      <c r="L1252" s="38"/>
      <c r="M1252" s="38"/>
      <c r="N1252" s="38"/>
      <c r="O1252" s="38"/>
      <c r="P1252" s="38"/>
      <c r="Q1252" s="38"/>
      <c r="R1252" s="38"/>
    </row>
    <row r="1253">
      <c r="A1253" s="8" t="s">
        <v>2586</v>
      </c>
      <c r="B1253" s="6"/>
      <c r="C1253" s="6" t="s">
        <v>6447</v>
      </c>
      <c r="D1253" s="8" t="s">
        <v>6448</v>
      </c>
      <c r="E1253" s="7" t="s">
        <v>6449</v>
      </c>
      <c r="F1253" s="8" t="s">
        <v>2740</v>
      </c>
      <c r="G1253" s="8" t="s">
        <v>2741</v>
      </c>
      <c r="H1253" s="31" t="s">
        <v>2742</v>
      </c>
      <c r="I1253" s="8"/>
      <c r="J1253" s="37"/>
      <c r="K1253" s="38"/>
      <c r="L1253" s="38"/>
      <c r="M1253" s="38"/>
      <c r="N1253" s="38"/>
      <c r="O1253" s="38"/>
      <c r="P1253" s="38"/>
      <c r="Q1253" s="38"/>
      <c r="R1253" s="38"/>
    </row>
    <row r="1254">
      <c r="A1254" s="8" t="s">
        <v>2586</v>
      </c>
      <c r="B1254" s="8"/>
      <c r="C1254" s="8" t="s">
        <v>6450</v>
      </c>
      <c r="D1254" s="8" t="s">
        <v>6451</v>
      </c>
      <c r="E1254" s="12" t="s">
        <v>6452</v>
      </c>
      <c r="F1254" s="42" t="s">
        <v>2740</v>
      </c>
      <c r="G1254" s="8" t="s">
        <v>2741</v>
      </c>
      <c r="H1254" s="48" t="s">
        <v>2937</v>
      </c>
      <c r="I1254" s="8"/>
      <c r="J1254" s="37"/>
      <c r="K1254" s="38"/>
      <c r="L1254" s="38"/>
      <c r="M1254" s="38"/>
      <c r="N1254" s="38"/>
      <c r="O1254" s="38"/>
      <c r="P1254" s="38"/>
      <c r="Q1254" s="38"/>
      <c r="R1254" s="38"/>
    </row>
    <row r="1255">
      <c r="A1255" s="7" t="s">
        <v>2586</v>
      </c>
      <c r="B1255" s="7"/>
      <c r="C1255" s="7" t="s">
        <v>6453</v>
      </c>
      <c r="D1255" s="6" t="s">
        <v>2588</v>
      </c>
      <c r="E1255" s="19" t="s">
        <v>6454</v>
      </c>
      <c r="F1255" s="8" t="s">
        <v>2740</v>
      </c>
      <c r="G1255" s="8" t="s">
        <v>2741</v>
      </c>
      <c r="H1255" s="43" t="s">
        <v>4138</v>
      </c>
      <c r="I1255" s="7"/>
      <c r="J1255" s="37"/>
      <c r="K1255" s="38"/>
      <c r="L1255" s="38"/>
      <c r="M1255" s="38"/>
      <c r="N1255" s="38"/>
      <c r="O1255" s="38"/>
      <c r="P1255" s="38"/>
      <c r="Q1255" s="38"/>
      <c r="R1255" s="38"/>
    </row>
    <row r="1256">
      <c r="A1256" s="8" t="s">
        <v>2586</v>
      </c>
      <c r="B1256" s="8"/>
      <c r="C1256" s="8" t="s">
        <v>6455</v>
      </c>
      <c r="D1256" s="8" t="s">
        <v>6456</v>
      </c>
      <c r="E1256" s="12" t="s">
        <v>6457</v>
      </c>
      <c r="F1256" s="8" t="s">
        <v>2740</v>
      </c>
      <c r="G1256" s="8" t="s">
        <v>2741</v>
      </c>
      <c r="H1256" s="8" t="s">
        <v>2765</v>
      </c>
      <c r="I1256" s="8"/>
      <c r="J1256" s="7"/>
      <c r="K1256" s="40"/>
      <c r="L1256" s="40"/>
      <c r="M1256" s="40"/>
      <c r="N1256" s="40"/>
      <c r="O1256" s="40"/>
      <c r="P1256" s="40"/>
      <c r="Q1256" s="40"/>
      <c r="R1256" s="40"/>
    </row>
    <row r="1257">
      <c r="A1257" s="8" t="s">
        <v>2586</v>
      </c>
      <c r="B1257" s="3"/>
      <c r="C1257" s="3" t="s">
        <v>6458</v>
      </c>
      <c r="D1257" s="3" t="s">
        <v>6442</v>
      </c>
      <c r="E1257" s="3" t="s">
        <v>6459</v>
      </c>
      <c r="F1257" s="6" t="s">
        <v>2740</v>
      </c>
      <c r="G1257" s="8" t="s">
        <v>2741</v>
      </c>
      <c r="H1257" s="41" t="s">
        <v>2760</v>
      </c>
      <c r="I1257" s="3"/>
      <c r="J1257" s="35"/>
      <c r="K1257" s="33"/>
      <c r="L1257" s="33"/>
      <c r="M1257" s="33"/>
      <c r="N1257" s="33"/>
      <c r="O1257" s="33"/>
      <c r="P1257" s="33"/>
      <c r="Q1257" s="33"/>
      <c r="R1257" s="33"/>
    </row>
    <row r="1258">
      <c r="A1258" s="8" t="s">
        <v>2586</v>
      </c>
      <c r="B1258" s="8"/>
      <c r="C1258" s="8" t="s">
        <v>6460</v>
      </c>
      <c r="D1258" s="8" t="s">
        <v>2588</v>
      </c>
      <c r="E1258" s="12" t="s">
        <v>6461</v>
      </c>
      <c r="F1258" s="41" t="s">
        <v>2740</v>
      </c>
      <c r="G1258" s="6" t="s">
        <v>2741</v>
      </c>
      <c r="H1258" s="42" t="s">
        <v>2686</v>
      </c>
      <c r="I1258" s="8"/>
      <c r="J1258" s="35"/>
      <c r="K1258" s="33"/>
      <c r="L1258" s="33"/>
      <c r="M1258" s="33"/>
      <c r="N1258" s="33"/>
      <c r="O1258" s="33"/>
      <c r="P1258" s="33"/>
      <c r="Q1258" s="33"/>
      <c r="R1258" s="33"/>
    </row>
    <row r="1259">
      <c r="A1259" s="8" t="s">
        <v>2586</v>
      </c>
      <c r="B1259" s="3"/>
      <c r="C1259" s="3" t="s">
        <v>6462</v>
      </c>
      <c r="D1259" s="4" t="s">
        <v>2729</v>
      </c>
      <c r="E1259" s="3" t="s">
        <v>6463</v>
      </c>
      <c r="F1259" s="8" t="s">
        <v>2740</v>
      </c>
      <c r="G1259" s="8" t="s">
        <v>2741</v>
      </c>
      <c r="H1259" s="43" t="s">
        <v>4138</v>
      </c>
      <c r="I1259" s="3"/>
      <c r="J1259" s="19"/>
      <c r="K1259" s="39"/>
      <c r="L1259" s="39"/>
      <c r="M1259" s="39"/>
      <c r="N1259" s="39"/>
      <c r="O1259" s="39"/>
      <c r="P1259" s="39"/>
      <c r="Q1259" s="39"/>
      <c r="R1259" s="39"/>
    </row>
    <row r="1260">
      <c r="A1260" s="8" t="s">
        <v>2586</v>
      </c>
      <c r="B1260" s="6"/>
      <c r="C1260" s="6" t="s">
        <v>6464</v>
      </c>
      <c r="D1260" s="8" t="s">
        <v>6465</v>
      </c>
      <c r="E1260" s="7" t="s">
        <v>6466</v>
      </c>
      <c r="F1260" s="41" t="s">
        <v>2740</v>
      </c>
      <c r="G1260" s="8" t="s">
        <v>2741</v>
      </c>
      <c r="H1260" s="41" t="s">
        <v>2802</v>
      </c>
      <c r="I1260" s="8"/>
      <c r="J1260" s="7"/>
      <c r="K1260" s="40"/>
      <c r="L1260" s="40"/>
      <c r="M1260" s="40"/>
      <c r="N1260" s="40"/>
      <c r="O1260" s="40"/>
      <c r="P1260" s="40"/>
      <c r="Q1260" s="40"/>
      <c r="R1260" s="40"/>
    </row>
    <row r="1261">
      <c r="A1261" s="8" t="s">
        <v>2586</v>
      </c>
      <c r="B1261" s="6"/>
      <c r="C1261" s="6" t="s">
        <v>6467</v>
      </c>
      <c r="D1261" s="7" t="s">
        <v>6468</v>
      </c>
      <c r="E1261" s="19" t="s">
        <v>6469</v>
      </c>
      <c r="F1261" s="41" t="s">
        <v>2740</v>
      </c>
      <c r="G1261" s="8" t="s">
        <v>2741</v>
      </c>
      <c r="H1261" s="31" t="s">
        <v>2603</v>
      </c>
      <c r="I1261" s="7"/>
      <c r="J1261" s="7"/>
      <c r="K1261" s="40"/>
      <c r="L1261" s="40"/>
      <c r="M1261" s="40"/>
      <c r="N1261" s="40"/>
      <c r="O1261" s="40"/>
      <c r="P1261" s="40"/>
      <c r="Q1261" s="40"/>
      <c r="R1261" s="40"/>
    </row>
    <row r="1262">
      <c r="A1262" s="7" t="s">
        <v>2586</v>
      </c>
      <c r="B1262" s="7"/>
      <c r="C1262" s="7" t="s">
        <v>6470</v>
      </c>
      <c r="D1262" s="6" t="s">
        <v>606</v>
      </c>
      <c r="E1262" s="7" t="s">
        <v>6471</v>
      </c>
      <c r="F1262" s="42" t="s">
        <v>2740</v>
      </c>
      <c r="G1262" s="8" t="s">
        <v>2741</v>
      </c>
      <c r="H1262" s="8" t="s">
        <v>2765</v>
      </c>
      <c r="I1262" s="8"/>
      <c r="J1262" s="7"/>
      <c r="K1262" s="40"/>
      <c r="L1262" s="40"/>
      <c r="M1262" s="40"/>
      <c r="N1262" s="40"/>
      <c r="O1262" s="40"/>
      <c r="P1262" s="40"/>
      <c r="Q1262" s="40"/>
      <c r="R1262" s="40"/>
    </row>
    <row r="1263">
      <c r="A1263" s="8" t="s">
        <v>2586</v>
      </c>
      <c r="B1263" s="18"/>
      <c r="C1263" s="18" t="s">
        <v>6472</v>
      </c>
      <c r="D1263" s="4" t="s">
        <v>6473</v>
      </c>
      <c r="E1263" s="3" t="s">
        <v>6474</v>
      </c>
      <c r="F1263" s="42" t="s">
        <v>2740</v>
      </c>
      <c r="G1263" s="8" t="s">
        <v>2741</v>
      </c>
      <c r="H1263" s="31" t="s">
        <v>2742</v>
      </c>
      <c r="I1263" s="3"/>
      <c r="J1263" s="35"/>
      <c r="K1263" s="33"/>
      <c r="L1263" s="33"/>
      <c r="M1263" s="33"/>
      <c r="N1263" s="33"/>
      <c r="O1263" s="33"/>
      <c r="P1263" s="33"/>
      <c r="Q1263" s="33"/>
      <c r="R1263" s="33"/>
    </row>
    <row r="1264">
      <c r="A1264" s="8" t="s">
        <v>2586</v>
      </c>
      <c r="B1264" s="6"/>
      <c r="C1264" s="6" t="s">
        <v>6475</v>
      </c>
      <c r="D1264" s="6" t="s">
        <v>3786</v>
      </c>
      <c r="E1264" s="7" t="s">
        <v>6476</v>
      </c>
      <c r="F1264" s="42" t="s">
        <v>2740</v>
      </c>
      <c r="G1264" s="8" t="s">
        <v>2741</v>
      </c>
      <c r="H1264" s="31" t="s">
        <v>2742</v>
      </c>
      <c r="I1264" s="8"/>
      <c r="J1264" s="7"/>
      <c r="K1264" s="40"/>
      <c r="L1264" s="40"/>
      <c r="M1264" s="40"/>
      <c r="N1264" s="40"/>
      <c r="O1264" s="40"/>
      <c r="P1264" s="40"/>
      <c r="Q1264" s="40"/>
      <c r="R1264" s="40"/>
    </row>
    <row r="1265">
      <c r="A1265" s="7" t="s">
        <v>2586</v>
      </c>
      <c r="B1265" s="7"/>
      <c r="C1265" s="7" t="s">
        <v>6477</v>
      </c>
      <c r="D1265" s="8" t="str">
        <f>IFERROR(__xludf.DUMMYFUNCTION("CONCATENATE(REGEXEXTRACT(C1265,""[A-Za-z]+""),"","")"),"louisahhh,")</f>
        <v>louisahhh,</v>
      </c>
      <c r="E1265" s="7" t="s">
        <v>6478</v>
      </c>
      <c r="F1265" s="8" t="s">
        <v>2740</v>
      </c>
      <c r="G1265" s="8" t="s">
        <v>2741</v>
      </c>
      <c r="H1265" s="41" t="s">
        <v>2760</v>
      </c>
      <c r="I1265" s="8"/>
      <c r="J1265" s="35"/>
      <c r="K1265" s="33"/>
      <c r="L1265" s="33"/>
      <c r="M1265" s="33"/>
      <c r="N1265" s="33"/>
      <c r="O1265" s="33"/>
      <c r="P1265" s="33"/>
      <c r="Q1265" s="33"/>
      <c r="R1265" s="33"/>
    </row>
    <row r="1266">
      <c r="A1266" s="8" t="s">
        <v>2586</v>
      </c>
      <c r="B1266" s="6"/>
      <c r="C1266" s="6" t="s">
        <v>6479</v>
      </c>
      <c r="D1266" s="6" t="s">
        <v>6480</v>
      </c>
      <c r="E1266" s="19" t="s">
        <v>6481</v>
      </c>
      <c r="F1266" s="8" t="s">
        <v>2740</v>
      </c>
      <c r="G1266" s="8" t="s">
        <v>2741</v>
      </c>
      <c r="H1266" s="31" t="s">
        <v>2742</v>
      </c>
      <c r="I1266" s="7"/>
      <c r="J1266" s="35"/>
      <c r="K1266" s="33"/>
      <c r="L1266" s="33"/>
      <c r="M1266" s="33"/>
      <c r="N1266" s="33"/>
      <c r="O1266" s="33"/>
      <c r="P1266" s="33"/>
      <c r="Q1266" s="33"/>
      <c r="R1266" s="33"/>
    </row>
    <row r="1267">
      <c r="A1267" s="7" t="s">
        <v>2586</v>
      </c>
      <c r="B1267" s="7"/>
      <c r="C1267" s="7" t="s">
        <v>6482</v>
      </c>
      <c r="D1267" s="8" t="str">
        <f>IFERROR(__xludf.DUMMYFUNCTION("CONCATENATE(REGEXEXTRACT(C1267,""[A-Za-z]+""),"","")"),"LTJ,")</f>
        <v>LTJ,</v>
      </c>
      <c r="E1267" s="7" t="s">
        <v>6483</v>
      </c>
      <c r="F1267" s="8" t="s">
        <v>2740</v>
      </c>
      <c r="G1267" s="8" t="s">
        <v>2741</v>
      </c>
      <c r="H1267" s="41" t="s">
        <v>2760</v>
      </c>
      <c r="I1267" s="8"/>
      <c r="J1267" s="7"/>
      <c r="K1267" s="40"/>
      <c r="L1267" s="40"/>
      <c r="M1267" s="40"/>
      <c r="N1267" s="40"/>
      <c r="O1267" s="40"/>
      <c r="P1267" s="40"/>
      <c r="Q1267" s="40"/>
      <c r="R1267" s="40"/>
    </row>
    <row r="1268">
      <c r="A1268" s="7" t="s">
        <v>2586</v>
      </c>
      <c r="B1268" s="7"/>
      <c r="C1268" s="7" t="s">
        <v>6484</v>
      </c>
      <c r="D1268" s="7" t="s">
        <v>6485</v>
      </c>
      <c r="E1268" s="19" t="s">
        <v>6486</v>
      </c>
      <c r="F1268" s="42" t="s">
        <v>2740</v>
      </c>
      <c r="G1268" s="8" t="s">
        <v>2741</v>
      </c>
      <c r="H1268" s="8" t="s">
        <v>2765</v>
      </c>
      <c r="I1268" s="7"/>
      <c r="J1268" s="35"/>
      <c r="K1268" s="33"/>
      <c r="L1268" s="33"/>
      <c r="M1268" s="33"/>
      <c r="N1268" s="33"/>
      <c r="O1268" s="33"/>
      <c r="P1268" s="33"/>
      <c r="Q1268" s="33"/>
      <c r="R1268" s="33"/>
    </row>
    <row r="1269">
      <c r="A1269" s="8" t="s">
        <v>2586</v>
      </c>
      <c r="B1269" s="6"/>
      <c r="C1269" s="6" t="s">
        <v>6487</v>
      </c>
      <c r="D1269" s="7" t="s">
        <v>3790</v>
      </c>
      <c r="E1269" s="19" t="s">
        <v>6488</v>
      </c>
      <c r="F1269" s="42" t="s">
        <v>2740</v>
      </c>
      <c r="G1269" s="8" t="s">
        <v>2741</v>
      </c>
      <c r="H1269" s="48" t="s">
        <v>2937</v>
      </c>
      <c r="I1269" s="7"/>
      <c r="J1269" s="37"/>
      <c r="K1269" s="38"/>
      <c r="L1269" s="38"/>
      <c r="M1269" s="38"/>
      <c r="N1269" s="38"/>
      <c r="O1269" s="38"/>
      <c r="P1269" s="38"/>
      <c r="Q1269" s="38"/>
      <c r="R1269" s="38"/>
    </row>
    <row r="1270">
      <c r="A1270" s="8" t="s">
        <v>2586</v>
      </c>
      <c r="B1270" s="3"/>
      <c r="C1270" s="3" t="s">
        <v>6489</v>
      </c>
      <c r="D1270" s="3" t="s">
        <v>6489</v>
      </c>
      <c r="E1270" s="3" t="s">
        <v>6490</v>
      </c>
      <c r="F1270" s="8" t="s">
        <v>2740</v>
      </c>
      <c r="G1270" s="6" t="s">
        <v>2741</v>
      </c>
      <c r="H1270" s="45" t="s">
        <v>2753</v>
      </c>
      <c r="I1270" s="3"/>
      <c r="J1270" s="35"/>
      <c r="K1270" s="33"/>
      <c r="L1270" s="33"/>
      <c r="M1270" s="33"/>
      <c r="N1270" s="33"/>
      <c r="O1270" s="33"/>
      <c r="P1270" s="33"/>
      <c r="Q1270" s="33"/>
      <c r="R1270" s="33"/>
    </row>
    <row r="1271">
      <c r="A1271" s="8" t="s">
        <v>2586</v>
      </c>
      <c r="B1271" s="8"/>
      <c r="C1271" s="8" t="s">
        <v>6491</v>
      </c>
      <c r="D1271" s="8" t="s">
        <v>6492</v>
      </c>
      <c r="E1271" s="12" t="s">
        <v>6493</v>
      </c>
      <c r="F1271" s="42" t="s">
        <v>2740</v>
      </c>
      <c r="G1271" s="8" t="s">
        <v>2741</v>
      </c>
      <c r="H1271" s="45" t="s">
        <v>2753</v>
      </c>
      <c r="I1271" s="8"/>
      <c r="J1271" s="35"/>
      <c r="K1271" s="33"/>
      <c r="L1271" s="33"/>
      <c r="M1271" s="33"/>
      <c r="N1271" s="33"/>
      <c r="O1271" s="33"/>
      <c r="P1271" s="33"/>
      <c r="Q1271" s="33"/>
      <c r="R1271" s="33"/>
    </row>
    <row r="1272">
      <c r="A1272" s="8" t="s">
        <v>2586</v>
      </c>
      <c r="B1272" s="6"/>
      <c r="C1272" s="6" t="s">
        <v>6494</v>
      </c>
      <c r="D1272" s="6" t="s">
        <v>6495</v>
      </c>
      <c r="E1272" s="19" t="s">
        <v>6496</v>
      </c>
      <c r="F1272" s="8" t="s">
        <v>2740</v>
      </c>
      <c r="G1272" s="8" t="s">
        <v>2741</v>
      </c>
      <c r="H1272" s="41" t="s">
        <v>3305</v>
      </c>
      <c r="I1272" s="7"/>
      <c r="J1272" s="35"/>
      <c r="K1272" s="33"/>
      <c r="L1272" s="33"/>
      <c r="M1272" s="33"/>
      <c r="N1272" s="33"/>
      <c r="O1272" s="33"/>
      <c r="P1272" s="33"/>
      <c r="Q1272" s="33"/>
      <c r="R1272" s="33"/>
    </row>
    <row r="1273">
      <c r="A1273" s="8" t="s">
        <v>2586</v>
      </c>
      <c r="B1273" s="6"/>
      <c r="C1273" s="6" t="s">
        <v>6497</v>
      </c>
      <c r="D1273" s="6" t="s">
        <v>6498</v>
      </c>
      <c r="E1273" s="19" t="s">
        <v>6499</v>
      </c>
      <c r="F1273" s="8" t="s">
        <v>2740</v>
      </c>
      <c r="G1273" s="8" t="s">
        <v>2741</v>
      </c>
      <c r="H1273" s="45" t="s">
        <v>2765</v>
      </c>
      <c r="I1273" s="7"/>
      <c r="J1273" s="7"/>
      <c r="K1273" s="40"/>
      <c r="L1273" s="40"/>
      <c r="M1273" s="40"/>
      <c r="N1273" s="40"/>
      <c r="O1273" s="40"/>
      <c r="P1273" s="40"/>
      <c r="Q1273" s="40"/>
      <c r="R1273" s="40"/>
    </row>
    <row r="1274">
      <c r="A1274" s="7" t="s">
        <v>2586</v>
      </c>
      <c r="B1274" s="7"/>
      <c r="C1274" s="7" t="s">
        <v>6500</v>
      </c>
      <c r="D1274" s="8" t="s">
        <v>6501</v>
      </c>
      <c r="E1274" s="7" t="s">
        <v>6502</v>
      </c>
      <c r="F1274" s="8" t="s">
        <v>2740</v>
      </c>
      <c r="G1274" s="8" t="s">
        <v>2741</v>
      </c>
      <c r="H1274" s="31" t="s">
        <v>2603</v>
      </c>
      <c r="I1274" s="8"/>
      <c r="J1274" s="7"/>
      <c r="K1274" s="40"/>
      <c r="L1274" s="40"/>
      <c r="M1274" s="40"/>
      <c r="N1274" s="40"/>
      <c r="O1274" s="40"/>
      <c r="P1274" s="40"/>
      <c r="Q1274" s="40"/>
      <c r="R1274" s="40"/>
    </row>
    <row r="1275">
      <c r="A1275" s="7" t="s">
        <v>2586</v>
      </c>
      <c r="B1275" s="7"/>
      <c r="C1275" s="7" t="s">
        <v>6503</v>
      </c>
      <c r="D1275" s="8" t="s">
        <v>6504</v>
      </c>
      <c r="E1275" s="7" t="s">
        <v>6505</v>
      </c>
      <c r="F1275" s="8" t="s">
        <v>2740</v>
      </c>
      <c r="G1275" s="8" t="s">
        <v>2741</v>
      </c>
      <c r="H1275" s="31" t="s">
        <v>2742</v>
      </c>
      <c r="I1275" s="8"/>
      <c r="J1275" s="35"/>
      <c r="K1275" s="33"/>
      <c r="L1275" s="33"/>
      <c r="M1275" s="33"/>
      <c r="N1275" s="33"/>
      <c r="O1275" s="33"/>
      <c r="P1275" s="33"/>
      <c r="Q1275" s="33"/>
      <c r="R1275" s="33"/>
    </row>
    <row r="1276">
      <c r="A1276" s="7" t="s">
        <v>2586</v>
      </c>
      <c r="B1276" s="7"/>
      <c r="C1276" s="7" t="s">
        <v>6506</v>
      </c>
      <c r="D1276" s="6" t="s">
        <v>2935</v>
      </c>
      <c r="E1276" s="19" t="s">
        <v>6507</v>
      </c>
      <c r="F1276" s="8" t="s">
        <v>2740</v>
      </c>
      <c r="G1276" s="8" t="s">
        <v>2741</v>
      </c>
      <c r="H1276" s="42" t="s">
        <v>3110</v>
      </c>
      <c r="I1276" s="7"/>
      <c r="J1276" s="7"/>
      <c r="K1276" s="40"/>
      <c r="L1276" s="40"/>
      <c r="M1276" s="40"/>
      <c r="N1276" s="40"/>
      <c r="O1276" s="40"/>
      <c r="P1276" s="40"/>
      <c r="Q1276" s="40"/>
      <c r="R1276" s="40"/>
    </row>
    <row r="1277">
      <c r="A1277" s="7" t="s">
        <v>2586</v>
      </c>
      <c r="B1277" s="7"/>
      <c r="C1277" s="7" t="s">
        <v>6508</v>
      </c>
      <c r="D1277" s="8" t="s">
        <v>6509</v>
      </c>
      <c r="E1277" s="7" t="s">
        <v>6510</v>
      </c>
      <c r="F1277" s="8" t="s">
        <v>2740</v>
      </c>
      <c r="G1277" s="8" t="s">
        <v>2741</v>
      </c>
      <c r="H1277" s="31" t="s">
        <v>2742</v>
      </c>
      <c r="I1277" s="8"/>
      <c r="J1277" s="7"/>
      <c r="K1277" s="40"/>
      <c r="L1277" s="40"/>
      <c r="M1277" s="40"/>
      <c r="N1277" s="40"/>
      <c r="O1277" s="40"/>
      <c r="P1277" s="40"/>
      <c r="Q1277" s="40"/>
      <c r="R1277" s="40"/>
    </row>
    <row r="1278">
      <c r="A1278" s="7" t="s">
        <v>2586</v>
      </c>
      <c r="B1278" s="7"/>
      <c r="C1278" s="7" t="s">
        <v>6511</v>
      </c>
      <c r="D1278" s="8" t="s">
        <v>6512</v>
      </c>
      <c r="E1278" s="7" t="s">
        <v>6513</v>
      </c>
      <c r="F1278" s="8" t="s">
        <v>2740</v>
      </c>
      <c r="G1278" s="8" t="s">
        <v>2741</v>
      </c>
      <c r="H1278" s="42" t="s">
        <v>2686</v>
      </c>
      <c r="I1278" s="8"/>
      <c r="J1278" s="7"/>
      <c r="K1278" s="40"/>
      <c r="L1278" s="40"/>
      <c r="M1278" s="40"/>
      <c r="N1278" s="40"/>
      <c r="O1278" s="40"/>
      <c r="P1278" s="40"/>
      <c r="Q1278" s="40"/>
      <c r="R1278" s="40"/>
    </row>
    <row r="1279">
      <c r="A1279" s="8" t="s">
        <v>2586</v>
      </c>
      <c r="B1279" s="6"/>
      <c r="C1279" s="6" t="s">
        <v>6514</v>
      </c>
      <c r="D1279" s="6" t="s">
        <v>6515</v>
      </c>
      <c r="E1279" s="19" t="s">
        <v>6516</v>
      </c>
      <c r="F1279" s="8" t="s">
        <v>2740</v>
      </c>
      <c r="G1279" s="8" t="s">
        <v>2741</v>
      </c>
      <c r="H1279" s="41" t="s">
        <v>2760</v>
      </c>
      <c r="I1279" s="7"/>
      <c r="J1279" s="35"/>
      <c r="K1279" s="33"/>
      <c r="L1279" s="33"/>
      <c r="M1279" s="33"/>
      <c r="N1279" s="33"/>
      <c r="O1279" s="33"/>
      <c r="P1279" s="33"/>
      <c r="Q1279" s="33"/>
      <c r="R1279" s="33"/>
    </row>
    <row r="1280">
      <c r="A1280" s="8" t="s">
        <v>2586</v>
      </c>
      <c r="B1280" s="8"/>
      <c r="C1280" s="8" t="s">
        <v>6517</v>
      </c>
      <c r="D1280" s="8" t="s">
        <v>6518</v>
      </c>
      <c r="E1280" s="12" t="s">
        <v>6519</v>
      </c>
      <c r="F1280" s="8" t="s">
        <v>2740</v>
      </c>
      <c r="G1280" s="6" t="s">
        <v>2741</v>
      </c>
      <c r="H1280" s="41" t="s">
        <v>2802</v>
      </c>
      <c r="I1280" s="8"/>
      <c r="J1280" s="35"/>
      <c r="K1280" s="33"/>
      <c r="L1280" s="33"/>
      <c r="M1280" s="33"/>
      <c r="N1280" s="33"/>
      <c r="O1280" s="33"/>
      <c r="P1280" s="33"/>
      <c r="Q1280" s="33"/>
      <c r="R1280" s="33"/>
    </row>
    <row r="1281">
      <c r="A1281" s="8" t="s">
        <v>2586</v>
      </c>
      <c r="B1281" s="6"/>
      <c r="C1281" s="6" t="s">
        <v>6520</v>
      </c>
      <c r="D1281" s="7" t="s">
        <v>6521</v>
      </c>
      <c r="E1281" s="19" t="s">
        <v>6522</v>
      </c>
      <c r="F1281" s="8" t="s">
        <v>2740</v>
      </c>
      <c r="G1281" s="8" t="s">
        <v>2741</v>
      </c>
      <c r="H1281" s="48" t="s">
        <v>2937</v>
      </c>
      <c r="I1281" s="7"/>
      <c r="J1281" s="37"/>
      <c r="K1281" s="38"/>
      <c r="L1281" s="38"/>
      <c r="M1281" s="38"/>
      <c r="N1281" s="38"/>
      <c r="O1281" s="38"/>
      <c r="P1281" s="38"/>
      <c r="Q1281" s="38"/>
      <c r="R1281" s="38"/>
    </row>
    <row r="1282">
      <c r="A1282" s="7" t="s">
        <v>2586</v>
      </c>
      <c r="B1282" s="7"/>
      <c r="C1282" s="7" t="s">
        <v>6523</v>
      </c>
      <c r="D1282" s="8" t="str">
        <f>IFERROR(__xludf.DUMMYFUNCTION("CONCATENATE(REGEXEXTRACT(C1282,""[A-Za-z]+""),"","")"),"M,")</f>
        <v>M,</v>
      </c>
      <c r="E1282" s="7" t="s">
        <v>6524</v>
      </c>
      <c r="F1282" s="8" t="s">
        <v>2740</v>
      </c>
      <c r="G1282" s="8" t="s">
        <v>2741</v>
      </c>
      <c r="H1282" s="31" t="s">
        <v>2802</v>
      </c>
      <c r="I1282" s="8"/>
      <c r="J1282" s="35"/>
      <c r="K1282" s="33"/>
      <c r="L1282" s="33"/>
      <c r="M1282" s="33"/>
      <c r="N1282" s="33"/>
      <c r="O1282" s="33"/>
      <c r="P1282" s="33"/>
      <c r="Q1282" s="33"/>
      <c r="R1282" s="33"/>
    </row>
    <row r="1283">
      <c r="A1283" s="7" t="s">
        <v>2586</v>
      </c>
      <c r="B1283" s="7"/>
      <c r="C1283" s="7" t="s">
        <v>6525</v>
      </c>
      <c r="D1283" s="8" t="s">
        <v>6526</v>
      </c>
      <c r="E1283" s="7" t="s">
        <v>6527</v>
      </c>
      <c r="F1283" s="8" t="s">
        <v>2740</v>
      </c>
      <c r="G1283" s="8" t="s">
        <v>2741</v>
      </c>
      <c r="H1283" s="31" t="s">
        <v>2742</v>
      </c>
      <c r="I1283" s="8"/>
      <c r="J1283" s="35"/>
      <c r="K1283" s="33"/>
      <c r="L1283" s="33"/>
      <c r="M1283" s="33"/>
      <c r="N1283" s="33"/>
      <c r="O1283" s="33"/>
      <c r="P1283" s="33"/>
      <c r="Q1283" s="33"/>
      <c r="R1283" s="33"/>
    </row>
    <row r="1284">
      <c r="A1284" s="7" t="s">
        <v>2586</v>
      </c>
      <c r="B1284" s="7"/>
      <c r="C1284" s="7" t="s">
        <v>6528</v>
      </c>
      <c r="D1284" s="8" t="s">
        <v>6529</v>
      </c>
      <c r="E1284" s="7" t="s">
        <v>6530</v>
      </c>
      <c r="F1284" s="42" t="s">
        <v>2740</v>
      </c>
      <c r="G1284" s="8" t="s">
        <v>2741</v>
      </c>
      <c r="H1284" s="41" t="s">
        <v>2760</v>
      </c>
      <c r="I1284" s="8"/>
      <c r="J1284" s="7"/>
      <c r="K1284" s="40"/>
      <c r="L1284" s="40"/>
      <c r="M1284" s="40"/>
      <c r="N1284" s="40"/>
      <c r="O1284" s="40"/>
      <c r="P1284" s="40"/>
      <c r="Q1284" s="40"/>
      <c r="R1284" s="40"/>
    </row>
    <row r="1285">
      <c r="A1285" s="8" t="s">
        <v>2586</v>
      </c>
      <c r="B1285" s="18"/>
      <c r="C1285" s="18" t="s">
        <v>6531</v>
      </c>
      <c r="D1285" s="4" t="s">
        <v>6532</v>
      </c>
      <c r="E1285" s="3" t="s">
        <v>6533</v>
      </c>
      <c r="F1285" s="8" t="s">
        <v>2740</v>
      </c>
      <c r="G1285" s="8" t="s">
        <v>2741</v>
      </c>
      <c r="H1285" s="43" t="s">
        <v>2760</v>
      </c>
      <c r="I1285" s="3"/>
      <c r="J1285" s="7"/>
      <c r="K1285" s="40"/>
      <c r="L1285" s="40"/>
      <c r="M1285" s="40"/>
      <c r="N1285" s="40"/>
      <c r="O1285" s="40"/>
      <c r="P1285" s="40"/>
      <c r="Q1285" s="40"/>
      <c r="R1285" s="40"/>
    </row>
    <row r="1286">
      <c r="A1286" s="8" t="s">
        <v>2586</v>
      </c>
      <c r="B1286" s="8"/>
      <c r="C1286" s="8" t="s">
        <v>6534</v>
      </c>
      <c r="D1286" s="8"/>
      <c r="E1286" s="12" t="s">
        <v>6535</v>
      </c>
      <c r="F1286" s="42" t="s">
        <v>2740</v>
      </c>
      <c r="G1286" s="8" t="s">
        <v>2741</v>
      </c>
      <c r="H1286" s="31" t="s">
        <v>2590</v>
      </c>
      <c r="I1286" s="8"/>
      <c r="J1286" s="7"/>
      <c r="K1286" s="40"/>
      <c r="L1286" s="40"/>
      <c r="M1286" s="40"/>
      <c r="N1286" s="40"/>
      <c r="O1286" s="40"/>
      <c r="P1286" s="40"/>
      <c r="Q1286" s="40"/>
      <c r="R1286" s="40"/>
    </row>
    <row r="1287">
      <c r="A1287" s="7" t="s">
        <v>2586</v>
      </c>
      <c r="B1287" s="7"/>
      <c r="C1287" s="7" t="s">
        <v>6536</v>
      </c>
      <c r="D1287" s="6" t="s">
        <v>6537</v>
      </c>
      <c r="E1287" s="7" t="s">
        <v>6538</v>
      </c>
      <c r="F1287" s="8" t="s">
        <v>2740</v>
      </c>
      <c r="G1287" s="8" t="s">
        <v>2741</v>
      </c>
      <c r="H1287" s="41" t="s">
        <v>2760</v>
      </c>
      <c r="I1287" s="8"/>
      <c r="J1287" s="37"/>
      <c r="K1287" s="38"/>
      <c r="L1287" s="38"/>
      <c r="M1287" s="38"/>
      <c r="N1287" s="38"/>
      <c r="O1287" s="38"/>
      <c r="P1287" s="38"/>
      <c r="Q1287" s="38"/>
      <c r="R1287" s="38"/>
    </row>
    <row r="1288">
      <c r="A1288" s="8" t="s">
        <v>2586</v>
      </c>
      <c r="B1288" s="18"/>
      <c r="C1288" s="18" t="s">
        <v>6539</v>
      </c>
      <c r="D1288" s="53" t="s">
        <v>6540</v>
      </c>
      <c r="E1288" s="3" t="s">
        <v>6541</v>
      </c>
      <c r="F1288" s="8" t="s">
        <v>2740</v>
      </c>
      <c r="G1288" s="8" t="s">
        <v>2741</v>
      </c>
      <c r="H1288" s="41" t="s">
        <v>2760</v>
      </c>
      <c r="I1288" s="3"/>
      <c r="J1288" s="35"/>
      <c r="K1288" s="33"/>
      <c r="L1288" s="33"/>
      <c r="M1288" s="33"/>
      <c r="N1288" s="33"/>
      <c r="O1288" s="33"/>
      <c r="P1288" s="33"/>
      <c r="Q1288" s="33"/>
      <c r="R1288" s="33"/>
    </row>
    <row r="1289">
      <c r="A1289" s="7" t="s">
        <v>2586</v>
      </c>
      <c r="B1289" s="7"/>
      <c r="C1289" s="7" t="s">
        <v>6542</v>
      </c>
      <c r="D1289" s="8" t="s">
        <v>6543</v>
      </c>
      <c r="E1289" s="7" t="s">
        <v>6544</v>
      </c>
      <c r="F1289" s="8" t="s">
        <v>2740</v>
      </c>
      <c r="G1289" s="8" t="s">
        <v>2741</v>
      </c>
      <c r="H1289" s="31" t="s">
        <v>2742</v>
      </c>
      <c r="I1289" s="8"/>
      <c r="J1289" s="35"/>
      <c r="K1289" s="33"/>
      <c r="L1289" s="33"/>
      <c r="M1289" s="33"/>
      <c r="N1289" s="33"/>
      <c r="O1289" s="33"/>
      <c r="P1289" s="33"/>
      <c r="Q1289" s="33"/>
      <c r="R1289" s="33"/>
    </row>
    <row r="1290">
      <c r="A1290" s="7" t="s">
        <v>2586</v>
      </c>
      <c r="B1290" s="7"/>
      <c r="C1290" s="7" t="s">
        <v>6542</v>
      </c>
      <c r="D1290" s="8" t="s">
        <v>6543</v>
      </c>
      <c r="E1290" s="7" t="s">
        <v>6545</v>
      </c>
      <c r="F1290" s="8" t="s">
        <v>2740</v>
      </c>
      <c r="G1290" s="8" t="s">
        <v>2741</v>
      </c>
      <c r="H1290" s="43" t="s">
        <v>2742</v>
      </c>
      <c r="I1290" s="8"/>
      <c r="J1290" s="10"/>
      <c r="K1290" s="44"/>
      <c r="L1290" s="44"/>
      <c r="M1290" s="44"/>
      <c r="N1290" s="44"/>
      <c r="O1290" s="44"/>
      <c r="P1290" s="44"/>
      <c r="Q1290" s="44"/>
      <c r="R1290" s="44"/>
    </row>
    <row r="1291">
      <c r="A1291" s="8" t="s">
        <v>2586</v>
      </c>
      <c r="B1291" s="3"/>
      <c r="C1291" s="3" t="s">
        <v>6546</v>
      </c>
      <c r="D1291" s="4" t="s">
        <v>6547</v>
      </c>
      <c r="E1291" s="3" t="s">
        <v>6548</v>
      </c>
      <c r="F1291" s="8" t="s">
        <v>2740</v>
      </c>
      <c r="G1291" s="8" t="s">
        <v>2741</v>
      </c>
      <c r="H1291" s="42" t="s">
        <v>3110</v>
      </c>
      <c r="I1291" s="3"/>
      <c r="J1291" s="35"/>
      <c r="K1291" s="33"/>
      <c r="L1291" s="33"/>
      <c r="M1291" s="33"/>
      <c r="N1291" s="33"/>
      <c r="O1291" s="33"/>
      <c r="P1291" s="33"/>
      <c r="Q1291" s="33"/>
      <c r="R1291" s="33"/>
    </row>
    <row r="1292">
      <c r="A1292" s="8" t="s">
        <v>2586</v>
      </c>
      <c r="B1292" s="6"/>
      <c r="C1292" s="6" t="s">
        <v>6549</v>
      </c>
      <c r="D1292" s="6" t="s">
        <v>6550</v>
      </c>
      <c r="E1292" s="19" t="s">
        <v>6551</v>
      </c>
      <c r="F1292" s="8" t="s">
        <v>2740</v>
      </c>
      <c r="G1292" s="6" t="s">
        <v>2741</v>
      </c>
      <c r="H1292" s="51" t="s">
        <v>6552</v>
      </c>
      <c r="I1292" s="7"/>
      <c r="J1292" s="7"/>
      <c r="K1292" s="40"/>
      <c r="L1292" s="40"/>
      <c r="M1292" s="40"/>
      <c r="N1292" s="40"/>
      <c r="O1292" s="40"/>
      <c r="P1292" s="40"/>
      <c r="Q1292" s="40"/>
      <c r="R1292" s="40"/>
    </row>
    <row r="1293">
      <c r="A1293" s="7" t="s">
        <v>2586</v>
      </c>
      <c r="B1293" s="7"/>
      <c r="C1293" s="7" t="s">
        <v>6553</v>
      </c>
      <c r="D1293" s="8" t="s">
        <v>6550</v>
      </c>
      <c r="E1293" s="7" t="s">
        <v>6554</v>
      </c>
      <c r="F1293" s="8" t="s">
        <v>2740</v>
      </c>
      <c r="G1293" s="8" t="s">
        <v>2741</v>
      </c>
      <c r="H1293" s="31" t="s">
        <v>6555</v>
      </c>
      <c r="I1293" s="8"/>
      <c r="J1293" s="37"/>
      <c r="K1293" s="38"/>
      <c r="L1293" s="38"/>
      <c r="M1293" s="38"/>
      <c r="N1293" s="38"/>
      <c r="O1293" s="38"/>
      <c r="P1293" s="38"/>
      <c r="Q1293" s="38"/>
      <c r="R1293" s="38"/>
    </row>
    <row r="1294">
      <c r="A1294" s="8" t="s">
        <v>2586</v>
      </c>
      <c r="B1294" s="3"/>
      <c r="C1294" s="3" t="s">
        <v>6556</v>
      </c>
      <c r="D1294" s="4" t="s">
        <v>6556</v>
      </c>
      <c r="E1294" s="4" t="s">
        <v>6557</v>
      </c>
      <c r="F1294" s="8" t="s">
        <v>2740</v>
      </c>
      <c r="G1294" s="8" t="s">
        <v>2741</v>
      </c>
      <c r="H1294" s="48" t="s">
        <v>2824</v>
      </c>
      <c r="I1294" s="18"/>
      <c r="J1294" s="35"/>
      <c r="K1294" s="33"/>
      <c r="L1294" s="33"/>
      <c r="M1294" s="33"/>
      <c r="N1294" s="33"/>
      <c r="O1294" s="33"/>
      <c r="P1294" s="33"/>
      <c r="Q1294" s="33"/>
      <c r="R1294" s="33"/>
    </row>
    <row r="1295">
      <c r="A1295" s="8" t="s">
        <v>2586</v>
      </c>
      <c r="B1295" s="6"/>
      <c r="C1295" s="6" t="s">
        <v>6558</v>
      </c>
      <c r="D1295" s="6" t="s">
        <v>6559</v>
      </c>
      <c r="E1295" s="19" t="s">
        <v>6560</v>
      </c>
      <c r="F1295" s="8" t="s">
        <v>2740</v>
      </c>
      <c r="G1295" s="8" t="s">
        <v>2741</v>
      </c>
      <c r="H1295" s="42" t="s">
        <v>2686</v>
      </c>
      <c r="I1295" s="7"/>
      <c r="J1295" s="35"/>
      <c r="K1295" s="33"/>
      <c r="L1295" s="33"/>
      <c r="M1295" s="33"/>
      <c r="N1295" s="33"/>
      <c r="O1295" s="33"/>
      <c r="P1295" s="33"/>
      <c r="Q1295" s="33"/>
      <c r="R1295" s="33"/>
    </row>
    <row r="1296">
      <c r="A1296" s="7" t="s">
        <v>2586</v>
      </c>
      <c r="B1296" s="7"/>
      <c r="C1296" s="7" t="s">
        <v>6561</v>
      </c>
      <c r="D1296" s="8" t="s">
        <v>6562</v>
      </c>
      <c r="E1296" s="7" t="s">
        <v>6563</v>
      </c>
      <c r="F1296" s="8" t="s">
        <v>2740</v>
      </c>
      <c r="G1296" s="8" t="s">
        <v>2741</v>
      </c>
      <c r="H1296" s="41" t="s">
        <v>2802</v>
      </c>
      <c r="I1296" s="8"/>
      <c r="J1296" s="37"/>
      <c r="K1296" s="38"/>
      <c r="L1296" s="38"/>
      <c r="M1296" s="38"/>
      <c r="N1296" s="38"/>
      <c r="O1296" s="38"/>
      <c r="P1296" s="38"/>
      <c r="Q1296" s="38"/>
      <c r="R1296" s="38"/>
    </row>
    <row r="1297">
      <c r="A1297" s="7" t="s">
        <v>2586</v>
      </c>
      <c r="B1297" s="7"/>
      <c r="C1297" s="7" t="s">
        <v>6564</v>
      </c>
      <c r="D1297" s="6" t="s">
        <v>6565</v>
      </c>
      <c r="E1297" s="7" t="s">
        <v>6566</v>
      </c>
      <c r="F1297" s="8" t="s">
        <v>2740</v>
      </c>
      <c r="G1297" s="8" t="s">
        <v>2741</v>
      </c>
      <c r="H1297" s="31" t="s">
        <v>2603</v>
      </c>
      <c r="I1297" s="8"/>
      <c r="J1297" s="37"/>
      <c r="K1297" s="38"/>
      <c r="L1297" s="38"/>
      <c r="M1297" s="38"/>
      <c r="N1297" s="38"/>
      <c r="O1297" s="38"/>
      <c r="P1297" s="38"/>
      <c r="Q1297" s="38"/>
      <c r="R1297" s="38"/>
    </row>
    <row r="1298">
      <c r="A1298" s="7" t="s">
        <v>2586</v>
      </c>
      <c r="B1298" s="7"/>
      <c r="C1298" s="7" t="s">
        <v>6567</v>
      </c>
      <c r="D1298" s="8" t="s">
        <v>6568</v>
      </c>
      <c r="E1298" s="7" t="s">
        <v>6569</v>
      </c>
      <c r="F1298" s="8" t="s">
        <v>2740</v>
      </c>
      <c r="G1298" s="8" t="s">
        <v>2741</v>
      </c>
      <c r="H1298" s="31" t="s">
        <v>2742</v>
      </c>
      <c r="I1298" s="8"/>
      <c r="J1298" s="7"/>
      <c r="K1298" s="40"/>
      <c r="L1298" s="40"/>
      <c r="M1298" s="40"/>
      <c r="N1298" s="40"/>
      <c r="O1298" s="40"/>
      <c r="P1298" s="40"/>
      <c r="Q1298" s="40"/>
      <c r="R1298" s="40"/>
    </row>
    <row r="1299">
      <c r="A1299" s="8" t="s">
        <v>2586</v>
      </c>
      <c r="B1299" s="8"/>
      <c r="C1299" s="8" t="s">
        <v>6570</v>
      </c>
      <c r="D1299" s="8" t="s">
        <v>6571</v>
      </c>
      <c r="E1299" s="12" t="s">
        <v>6572</v>
      </c>
      <c r="F1299" s="8" t="s">
        <v>2740</v>
      </c>
      <c r="G1299" s="8" t="s">
        <v>2741</v>
      </c>
      <c r="H1299" s="45" t="s">
        <v>2765</v>
      </c>
      <c r="I1299" s="8"/>
      <c r="J1299" s="7"/>
      <c r="K1299" s="40"/>
      <c r="L1299" s="40"/>
      <c r="M1299" s="40"/>
      <c r="N1299" s="40"/>
      <c r="O1299" s="40"/>
      <c r="P1299" s="40"/>
      <c r="Q1299" s="40"/>
      <c r="R1299" s="40"/>
    </row>
    <row r="1300">
      <c r="A1300" s="7" t="s">
        <v>2586</v>
      </c>
      <c r="B1300" s="7"/>
      <c r="C1300" s="7" t="s">
        <v>6573</v>
      </c>
      <c r="D1300" s="6" t="s">
        <v>283</v>
      </c>
      <c r="E1300" s="7" t="s">
        <v>6574</v>
      </c>
      <c r="F1300" s="8" t="s">
        <v>2740</v>
      </c>
      <c r="G1300" s="8" t="s">
        <v>2741</v>
      </c>
      <c r="H1300" s="43" t="s">
        <v>2742</v>
      </c>
      <c r="I1300" s="8"/>
      <c r="J1300" s="10"/>
      <c r="K1300" s="44"/>
      <c r="L1300" s="44"/>
      <c r="M1300" s="44"/>
      <c r="N1300" s="44"/>
      <c r="O1300" s="44"/>
      <c r="P1300" s="44"/>
      <c r="Q1300" s="44"/>
      <c r="R1300" s="44"/>
    </row>
    <row r="1301">
      <c r="A1301" s="7" t="s">
        <v>2586</v>
      </c>
      <c r="B1301" s="7"/>
      <c r="C1301" s="7" t="s">
        <v>6575</v>
      </c>
      <c r="D1301" s="8" t="s">
        <v>6576</v>
      </c>
      <c r="E1301" s="7" t="s">
        <v>6577</v>
      </c>
      <c r="F1301" s="42" t="s">
        <v>2740</v>
      </c>
      <c r="G1301" s="8" t="s">
        <v>2741</v>
      </c>
      <c r="H1301" s="41" t="s">
        <v>2760</v>
      </c>
      <c r="I1301" s="8"/>
      <c r="J1301" s="7"/>
      <c r="K1301" s="40"/>
      <c r="L1301" s="40"/>
      <c r="M1301" s="40"/>
      <c r="N1301" s="40"/>
      <c r="O1301" s="40"/>
      <c r="P1301" s="40"/>
      <c r="Q1301" s="40"/>
      <c r="R1301" s="40"/>
    </row>
    <row r="1302">
      <c r="A1302" s="7" t="s">
        <v>2586</v>
      </c>
      <c r="B1302" s="7"/>
      <c r="C1302" s="7" t="s">
        <v>6578</v>
      </c>
      <c r="D1302" s="6" t="s">
        <v>6579</v>
      </c>
      <c r="E1302" s="7" t="s">
        <v>6580</v>
      </c>
      <c r="F1302" s="42" t="s">
        <v>2740</v>
      </c>
      <c r="G1302" s="8" t="s">
        <v>2741</v>
      </c>
      <c r="H1302" s="43" t="s">
        <v>4138</v>
      </c>
      <c r="I1302" s="8"/>
      <c r="J1302" s="35"/>
      <c r="K1302" s="33"/>
      <c r="L1302" s="33"/>
      <c r="M1302" s="33"/>
      <c r="N1302" s="33"/>
      <c r="O1302" s="33"/>
      <c r="P1302" s="33"/>
      <c r="Q1302" s="33"/>
      <c r="R1302" s="33"/>
    </row>
    <row r="1303">
      <c r="A1303" s="8" t="s">
        <v>2586</v>
      </c>
      <c r="B1303" s="3"/>
      <c r="C1303" s="3" t="s">
        <v>6581</v>
      </c>
      <c r="D1303" s="4" t="s">
        <v>6582</v>
      </c>
      <c r="E1303" s="3" t="s">
        <v>6583</v>
      </c>
      <c r="F1303" s="41" t="s">
        <v>2740</v>
      </c>
      <c r="G1303" s="6" t="s">
        <v>2741</v>
      </c>
      <c r="H1303" s="41" t="s">
        <v>3328</v>
      </c>
      <c r="I1303" s="3"/>
      <c r="J1303" s="35"/>
      <c r="K1303" s="33"/>
      <c r="L1303" s="33"/>
      <c r="M1303" s="33"/>
      <c r="N1303" s="33"/>
      <c r="O1303" s="33"/>
      <c r="P1303" s="33"/>
      <c r="Q1303" s="33"/>
      <c r="R1303" s="33"/>
    </row>
    <row r="1304">
      <c r="A1304" s="8" t="s">
        <v>2586</v>
      </c>
      <c r="B1304" s="8"/>
      <c r="C1304" s="8" t="s">
        <v>6584</v>
      </c>
      <c r="D1304" s="8" t="s">
        <v>5781</v>
      </c>
      <c r="E1304" s="12" t="s">
        <v>6585</v>
      </c>
      <c r="F1304" s="8" t="s">
        <v>2740</v>
      </c>
      <c r="G1304" s="8" t="s">
        <v>2741</v>
      </c>
      <c r="H1304" s="42" t="s">
        <v>3110</v>
      </c>
      <c r="I1304" s="8"/>
      <c r="J1304" s="37"/>
      <c r="K1304" s="38"/>
      <c r="L1304" s="38"/>
      <c r="M1304" s="38"/>
      <c r="N1304" s="38"/>
      <c r="O1304" s="38"/>
      <c r="P1304" s="38"/>
      <c r="Q1304" s="38"/>
      <c r="R1304" s="38"/>
    </row>
    <row r="1305">
      <c r="A1305" s="8" t="s">
        <v>2586</v>
      </c>
      <c r="B1305" s="18"/>
      <c r="C1305" s="18" t="s">
        <v>6586</v>
      </c>
      <c r="D1305" s="4" t="s">
        <v>6587</v>
      </c>
      <c r="E1305" s="3" t="s">
        <v>6588</v>
      </c>
      <c r="F1305" s="8" t="s">
        <v>2740</v>
      </c>
      <c r="G1305" s="6" t="s">
        <v>2741</v>
      </c>
      <c r="H1305" s="41" t="s">
        <v>2686</v>
      </c>
      <c r="I1305" s="3"/>
      <c r="J1305" s="35"/>
      <c r="K1305" s="33"/>
      <c r="L1305" s="33"/>
      <c r="M1305" s="33"/>
      <c r="N1305" s="33"/>
      <c r="O1305" s="33"/>
      <c r="P1305" s="33"/>
      <c r="Q1305" s="33"/>
      <c r="R1305" s="33"/>
    </row>
    <row r="1306">
      <c r="A1306" s="8" t="s">
        <v>2586</v>
      </c>
      <c r="B1306" s="3"/>
      <c r="C1306" s="3" t="s">
        <v>6589</v>
      </c>
      <c r="D1306" s="4" t="s">
        <v>6587</v>
      </c>
      <c r="E1306" s="3" t="s">
        <v>6590</v>
      </c>
      <c r="F1306" s="42" t="s">
        <v>2740</v>
      </c>
      <c r="G1306" s="8" t="s">
        <v>2741</v>
      </c>
      <c r="H1306" s="41" t="s">
        <v>2686</v>
      </c>
      <c r="I1306" s="3"/>
      <c r="J1306" s="37"/>
      <c r="K1306" s="38"/>
      <c r="L1306" s="38"/>
      <c r="M1306" s="38"/>
      <c r="N1306" s="38"/>
      <c r="O1306" s="38"/>
      <c r="P1306" s="38"/>
      <c r="Q1306" s="38"/>
      <c r="R1306" s="38"/>
    </row>
    <row r="1307">
      <c r="A1307" s="7" t="s">
        <v>2586</v>
      </c>
      <c r="B1307" s="7"/>
      <c r="C1307" s="7" t="s">
        <v>6591</v>
      </c>
      <c r="D1307" s="8" t="s">
        <v>6591</v>
      </c>
      <c r="E1307" s="7" t="s">
        <v>6592</v>
      </c>
      <c r="F1307" s="8" t="s">
        <v>2740</v>
      </c>
      <c r="G1307" s="8" t="s">
        <v>2741</v>
      </c>
      <c r="H1307" s="42" t="s">
        <v>2686</v>
      </c>
      <c r="I1307" s="8"/>
      <c r="J1307" s="7"/>
      <c r="K1307" s="40"/>
      <c r="L1307" s="40"/>
      <c r="M1307" s="40"/>
      <c r="N1307" s="40"/>
      <c r="O1307" s="40"/>
      <c r="P1307" s="40"/>
      <c r="Q1307" s="40"/>
      <c r="R1307" s="40"/>
    </row>
    <row r="1308">
      <c r="A1308" s="7" t="s">
        <v>2586</v>
      </c>
      <c r="B1308" s="7"/>
      <c r="C1308" s="7" t="s">
        <v>6593</v>
      </c>
      <c r="D1308" s="7" t="s">
        <v>6594</v>
      </c>
      <c r="E1308" s="19" t="s">
        <v>6595</v>
      </c>
      <c r="F1308" s="8" t="s">
        <v>2740</v>
      </c>
      <c r="G1308" s="8" t="s">
        <v>2741</v>
      </c>
      <c r="H1308" s="42" t="s">
        <v>3110</v>
      </c>
      <c r="I1308" s="7"/>
      <c r="J1308" s="37"/>
      <c r="K1308" s="38"/>
      <c r="L1308" s="38"/>
      <c r="M1308" s="38"/>
      <c r="N1308" s="38"/>
      <c r="O1308" s="38"/>
      <c r="P1308" s="38"/>
      <c r="Q1308" s="38"/>
      <c r="R1308" s="38"/>
    </row>
    <row r="1309">
      <c r="A1309" s="7" t="s">
        <v>2586</v>
      </c>
      <c r="B1309" s="7"/>
      <c r="C1309" s="7" t="s">
        <v>6596</v>
      </c>
      <c r="D1309" s="8" t="s">
        <v>4888</v>
      </c>
      <c r="E1309" s="7" t="s">
        <v>6597</v>
      </c>
      <c r="F1309" s="8" t="s">
        <v>2740</v>
      </c>
      <c r="G1309" s="8" t="s">
        <v>2741</v>
      </c>
      <c r="H1309" s="42" t="s">
        <v>4138</v>
      </c>
      <c r="I1309" s="8"/>
      <c r="J1309" s="37"/>
      <c r="K1309" s="38"/>
      <c r="L1309" s="38"/>
      <c r="M1309" s="38"/>
      <c r="N1309" s="38"/>
      <c r="O1309" s="38"/>
      <c r="P1309" s="38"/>
      <c r="Q1309" s="38"/>
      <c r="R1309" s="38"/>
    </row>
    <row r="1310">
      <c r="A1310" s="8" t="s">
        <v>2586</v>
      </c>
      <c r="B1310" s="8"/>
      <c r="C1310" s="8" t="s">
        <v>6598</v>
      </c>
      <c r="D1310" s="8" t="s">
        <v>4888</v>
      </c>
      <c r="E1310" s="12" t="s">
        <v>6599</v>
      </c>
      <c r="F1310" s="8" t="s">
        <v>2740</v>
      </c>
      <c r="G1310" s="8" t="s">
        <v>2741</v>
      </c>
      <c r="H1310" s="31" t="s">
        <v>2603</v>
      </c>
      <c r="I1310" s="8"/>
      <c r="J1310" s="7"/>
      <c r="K1310" s="40"/>
      <c r="L1310" s="40"/>
      <c r="M1310" s="40"/>
      <c r="N1310" s="40"/>
      <c r="O1310" s="40"/>
      <c r="P1310" s="40"/>
      <c r="Q1310" s="40"/>
      <c r="R1310" s="40"/>
    </row>
    <row r="1311">
      <c r="A1311" s="8" t="s">
        <v>2586</v>
      </c>
      <c r="B1311" s="8"/>
      <c r="C1311" s="8" t="s">
        <v>6598</v>
      </c>
      <c r="D1311" s="8" t="s">
        <v>4888</v>
      </c>
      <c r="E1311" s="13" t="s">
        <v>6600</v>
      </c>
      <c r="F1311" s="8" t="s">
        <v>2740</v>
      </c>
      <c r="G1311" s="8" t="s">
        <v>2741</v>
      </c>
      <c r="H1311" s="31" t="s">
        <v>2603</v>
      </c>
      <c r="I1311" s="8"/>
      <c r="J1311" s="7"/>
      <c r="K1311" s="40"/>
      <c r="L1311" s="40"/>
      <c r="M1311" s="40"/>
      <c r="N1311" s="40"/>
      <c r="O1311" s="40"/>
      <c r="P1311" s="40"/>
      <c r="Q1311" s="40"/>
      <c r="R1311" s="40"/>
    </row>
    <row r="1312">
      <c r="A1312" s="8" t="s">
        <v>2586</v>
      </c>
      <c r="B1312" s="18"/>
      <c r="C1312" s="18" t="s">
        <v>6601</v>
      </c>
      <c r="D1312" s="4" t="s">
        <v>3828</v>
      </c>
      <c r="E1312" s="3" t="s">
        <v>6602</v>
      </c>
      <c r="F1312" s="8" t="s">
        <v>2740</v>
      </c>
      <c r="G1312" s="6" t="s">
        <v>2741</v>
      </c>
      <c r="H1312" s="31" t="s">
        <v>2603</v>
      </c>
      <c r="I1312" s="3"/>
      <c r="J1312" s="7"/>
      <c r="K1312" s="40"/>
      <c r="L1312" s="40"/>
      <c r="M1312" s="40"/>
      <c r="N1312" s="40"/>
      <c r="O1312" s="40"/>
      <c r="P1312" s="40"/>
      <c r="Q1312" s="40"/>
      <c r="R1312" s="40"/>
    </row>
    <row r="1313">
      <c r="A1313" s="7" t="s">
        <v>2586</v>
      </c>
      <c r="B1313" s="9"/>
      <c r="C1313" s="9" t="s">
        <v>6603</v>
      </c>
      <c r="D1313" s="4" t="s">
        <v>6604</v>
      </c>
      <c r="E1313" s="14" t="s">
        <v>6605</v>
      </c>
      <c r="F1313" s="8" t="s">
        <v>2740</v>
      </c>
      <c r="G1313" s="8" t="s">
        <v>2741</v>
      </c>
      <c r="H1313" s="48" t="s">
        <v>2937</v>
      </c>
      <c r="I1313" s="16"/>
      <c r="J1313" s="35"/>
      <c r="K1313" s="33"/>
      <c r="L1313" s="33"/>
      <c r="M1313" s="33"/>
      <c r="N1313" s="33"/>
      <c r="O1313" s="33"/>
      <c r="P1313" s="33"/>
      <c r="Q1313" s="33"/>
      <c r="R1313" s="33"/>
    </row>
    <row r="1314">
      <c r="A1314" s="7" t="s">
        <v>2586</v>
      </c>
      <c r="B1314" s="7"/>
      <c r="C1314" s="7" t="s">
        <v>6606</v>
      </c>
      <c r="D1314" s="8" t="s">
        <v>6607</v>
      </c>
      <c r="E1314" s="7" t="s">
        <v>6608</v>
      </c>
      <c r="F1314" s="8" t="s">
        <v>2740</v>
      </c>
      <c r="G1314" s="8" t="s">
        <v>2741</v>
      </c>
      <c r="H1314" s="42" t="s">
        <v>2686</v>
      </c>
      <c r="I1314" s="8"/>
      <c r="J1314" s="37"/>
      <c r="K1314" s="38"/>
      <c r="L1314" s="38"/>
      <c r="M1314" s="38"/>
      <c r="N1314" s="38"/>
      <c r="O1314" s="38"/>
      <c r="P1314" s="38"/>
      <c r="Q1314" s="38"/>
      <c r="R1314" s="38"/>
    </row>
    <row r="1315">
      <c r="A1315" s="8" t="s">
        <v>2586</v>
      </c>
      <c r="B1315" s="6"/>
      <c r="C1315" s="6" t="s">
        <v>6609</v>
      </c>
      <c r="D1315" s="6" t="s">
        <v>6609</v>
      </c>
      <c r="E1315" s="19" t="s">
        <v>6610</v>
      </c>
      <c r="F1315" s="8" t="s">
        <v>2740</v>
      </c>
      <c r="G1315" s="8" t="s">
        <v>2741</v>
      </c>
      <c r="H1315" s="41" t="s">
        <v>2760</v>
      </c>
      <c r="I1315" s="7"/>
      <c r="J1315" s="7"/>
      <c r="K1315" s="40"/>
      <c r="L1315" s="40"/>
      <c r="M1315" s="40"/>
      <c r="N1315" s="40"/>
      <c r="O1315" s="40"/>
      <c r="P1315" s="40"/>
      <c r="Q1315" s="40"/>
      <c r="R1315" s="40"/>
    </row>
    <row r="1316">
      <c r="A1316" s="7" t="s">
        <v>2586</v>
      </c>
      <c r="B1316" s="7"/>
      <c r="C1316" s="7" t="s">
        <v>3835</v>
      </c>
      <c r="D1316" s="8" t="s">
        <v>4744</v>
      </c>
      <c r="E1316" s="7" t="s">
        <v>6611</v>
      </c>
      <c r="F1316" s="8" t="s">
        <v>2740</v>
      </c>
      <c r="G1316" s="8" t="s">
        <v>2741</v>
      </c>
      <c r="H1316" s="43" t="s">
        <v>2742</v>
      </c>
      <c r="I1316" s="8"/>
      <c r="J1316" s="19"/>
      <c r="K1316" s="39"/>
      <c r="L1316" s="39"/>
      <c r="M1316" s="39"/>
      <c r="N1316" s="39"/>
      <c r="O1316" s="39"/>
      <c r="P1316" s="39"/>
      <c r="Q1316" s="39"/>
      <c r="R1316" s="39"/>
    </row>
    <row r="1317">
      <c r="A1317" s="7" t="s">
        <v>2586</v>
      </c>
      <c r="B1317" s="7"/>
      <c r="C1317" s="7" t="s">
        <v>6612</v>
      </c>
      <c r="D1317" s="8" t="s">
        <v>6613</v>
      </c>
      <c r="E1317" s="7" t="s">
        <v>6614</v>
      </c>
      <c r="F1317" s="8" t="s">
        <v>2740</v>
      </c>
      <c r="G1317" s="8" t="s">
        <v>2741</v>
      </c>
      <c r="H1317" s="31" t="s">
        <v>2742</v>
      </c>
      <c r="I1317" s="8"/>
      <c r="J1317" s="35"/>
      <c r="K1317" s="33"/>
      <c r="L1317" s="33"/>
      <c r="M1317" s="33"/>
      <c r="N1317" s="33"/>
      <c r="O1317" s="33"/>
      <c r="P1317" s="33"/>
      <c r="Q1317" s="33"/>
      <c r="R1317" s="33"/>
    </row>
    <row r="1318">
      <c r="A1318" s="7" t="s">
        <v>2586</v>
      </c>
      <c r="B1318" s="7"/>
      <c r="C1318" s="7" t="s">
        <v>6615</v>
      </c>
      <c r="D1318" s="8" t="s">
        <v>4888</v>
      </c>
      <c r="E1318" s="7" t="s">
        <v>6616</v>
      </c>
      <c r="F1318" s="8" t="s">
        <v>2740</v>
      </c>
      <c r="G1318" s="8" t="s">
        <v>2741</v>
      </c>
      <c r="H1318" s="41" t="s">
        <v>2686</v>
      </c>
      <c r="I1318" s="8"/>
      <c r="J1318" s="7"/>
      <c r="K1318" s="40"/>
      <c r="L1318" s="40"/>
      <c r="M1318" s="40"/>
      <c r="N1318" s="40"/>
      <c r="O1318" s="40"/>
      <c r="P1318" s="40"/>
      <c r="Q1318" s="40"/>
      <c r="R1318" s="40"/>
    </row>
    <row r="1319">
      <c r="A1319" s="8" t="s">
        <v>2586</v>
      </c>
      <c r="B1319" s="6"/>
      <c r="C1319" s="6" t="s">
        <v>3895</v>
      </c>
      <c r="D1319" s="7" t="s">
        <v>6617</v>
      </c>
      <c r="E1319" s="19" t="s">
        <v>6618</v>
      </c>
      <c r="F1319" s="42" t="s">
        <v>2740</v>
      </c>
      <c r="G1319" s="8" t="s">
        <v>2741</v>
      </c>
      <c r="H1319" s="42" t="s">
        <v>2686</v>
      </c>
      <c r="I1319" s="7"/>
      <c r="J1319" s="35"/>
      <c r="K1319" s="33"/>
      <c r="L1319" s="33"/>
      <c r="M1319" s="33"/>
      <c r="N1319" s="33"/>
      <c r="O1319" s="33"/>
      <c r="P1319" s="33"/>
      <c r="Q1319" s="33"/>
      <c r="R1319" s="33"/>
    </row>
    <row r="1320">
      <c r="A1320" s="8" t="s">
        <v>2586</v>
      </c>
      <c r="B1320" s="6"/>
      <c r="C1320" s="6" t="s">
        <v>6619</v>
      </c>
      <c r="D1320" s="7" t="s">
        <v>6617</v>
      </c>
      <c r="E1320" s="19" t="s">
        <v>6620</v>
      </c>
      <c r="F1320" s="8" t="s">
        <v>2740</v>
      </c>
      <c r="G1320" s="6" t="s">
        <v>2741</v>
      </c>
      <c r="H1320" s="41" t="s">
        <v>2760</v>
      </c>
      <c r="I1320" s="7"/>
      <c r="J1320" s="35"/>
      <c r="K1320" s="33"/>
      <c r="L1320" s="33"/>
      <c r="M1320" s="33"/>
      <c r="N1320" s="33"/>
      <c r="O1320" s="33"/>
      <c r="P1320" s="33"/>
      <c r="Q1320" s="33"/>
      <c r="R1320" s="33"/>
    </row>
    <row r="1321">
      <c r="A1321" s="7" t="s">
        <v>2586</v>
      </c>
      <c r="B1321" s="7"/>
      <c r="C1321" s="7" t="s">
        <v>6621</v>
      </c>
      <c r="D1321" s="8" t="s">
        <v>6622</v>
      </c>
      <c r="E1321" s="7" t="s">
        <v>6623</v>
      </c>
      <c r="F1321" s="8" t="s">
        <v>2740</v>
      </c>
      <c r="G1321" s="8" t="s">
        <v>2741</v>
      </c>
      <c r="H1321" s="41" t="s">
        <v>2802</v>
      </c>
      <c r="I1321" s="8"/>
      <c r="J1321" s="35"/>
      <c r="K1321" s="33"/>
      <c r="L1321" s="33"/>
      <c r="M1321" s="33"/>
      <c r="N1321" s="33"/>
      <c r="O1321" s="33"/>
      <c r="P1321" s="33"/>
      <c r="Q1321" s="33"/>
      <c r="R1321" s="33"/>
    </row>
    <row r="1322">
      <c r="A1322" s="7" t="s">
        <v>2586</v>
      </c>
      <c r="B1322" s="7"/>
      <c r="C1322" s="7" t="s">
        <v>6624</v>
      </c>
      <c r="D1322" s="8" t="s">
        <v>6625</v>
      </c>
      <c r="E1322" s="7" t="s">
        <v>6626</v>
      </c>
      <c r="F1322" s="6" t="s">
        <v>2740</v>
      </c>
      <c r="G1322" s="6" t="s">
        <v>2741</v>
      </c>
      <c r="H1322" s="31" t="s">
        <v>2603</v>
      </c>
      <c r="I1322" s="8"/>
      <c r="J1322" s="37"/>
      <c r="K1322" s="38"/>
      <c r="L1322" s="38"/>
      <c r="M1322" s="38"/>
      <c r="N1322" s="38"/>
      <c r="O1322" s="38"/>
      <c r="P1322" s="38"/>
      <c r="Q1322" s="38"/>
      <c r="R1322" s="38"/>
    </row>
    <row r="1323">
      <c r="A1323" s="8" t="s">
        <v>2586</v>
      </c>
      <c r="B1323" s="12"/>
      <c r="C1323" s="12" t="s">
        <v>6627</v>
      </c>
      <c r="D1323" s="12" t="s">
        <v>6628</v>
      </c>
      <c r="E1323" s="12" t="s">
        <v>6629</v>
      </c>
      <c r="F1323" s="41" t="s">
        <v>2740</v>
      </c>
      <c r="G1323" s="8" t="s">
        <v>2741</v>
      </c>
      <c r="H1323" s="45" t="s">
        <v>2952</v>
      </c>
      <c r="I1323" s="2"/>
      <c r="J1323" s="37"/>
      <c r="K1323" s="38"/>
      <c r="L1323" s="38"/>
      <c r="M1323" s="38"/>
      <c r="N1323" s="38"/>
      <c r="O1323" s="38"/>
      <c r="P1323" s="38"/>
      <c r="Q1323" s="38"/>
      <c r="R1323" s="38"/>
    </row>
    <row r="1324">
      <c r="A1324" s="7" t="s">
        <v>2586</v>
      </c>
      <c r="B1324" s="7"/>
      <c r="C1324" s="7" t="s">
        <v>6630</v>
      </c>
      <c r="D1324" s="8" t="s">
        <v>5509</v>
      </c>
      <c r="E1324" s="7" t="s">
        <v>6631</v>
      </c>
      <c r="F1324" s="41" t="s">
        <v>2740</v>
      </c>
      <c r="G1324" s="8" t="s">
        <v>2741</v>
      </c>
      <c r="H1324" s="45" t="s">
        <v>2952</v>
      </c>
      <c r="I1324" s="8"/>
      <c r="J1324" s="7"/>
      <c r="K1324" s="40"/>
      <c r="L1324" s="40"/>
      <c r="M1324" s="40"/>
      <c r="N1324" s="40"/>
      <c r="O1324" s="40"/>
      <c r="P1324" s="40"/>
      <c r="Q1324" s="40"/>
      <c r="R1324" s="40"/>
    </row>
    <row r="1325">
      <c r="A1325" s="8" t="s">
        <v>2586</v>
      </c>
      <c r="B1325" s="6"/>
      <c r="C1325" s="6" t="s">
        <v>6630</v>
      </c>
      <c r="D1325" s="6" t="s">
        <v>5509</v>
      </c>
      <c r="E1325" s="19" t="s">
        <v>6632</v>
      </c>
      <c r="F1325" s="8" t="s">
        <v>2740</v>
      </c>
      <c r="G1325" s="8" t="s">
        <v>2741</v>
      </c>
      <c r="H1325" s="31" t="s">
        <v>2742</v>
      </c>
      <c r="I1325" s="7"/>
      <c r="J1325" s="37"/>
      <c r="K1325" s="38"/>
      <c r="L1325" s="38"/>
      <c r="M1325" s="38"/>
      <c r="N1325" s="38"/>
      <c r="O1325" s="38"/>
      <c r="P1325" s="38"/>
      <c r="Q1325" s="38"/>
      <c r="R1325" s="38"/>
    </row>
    <row r="1326">
      <c r="A1326" s="7" t="s">
        <v>2586</v>
      </c>
      <c r="B1326" s="7"/>
      <c r="C1326" s="7" t="s">
        <v>6633</v>
      </c>
      <c r="D1326" s="8" t="s">
        <v>5509</v>
      </c>
      <c r="E1326" s="7" t="s">
        <v>6634</v>
      </c>
      <c r="F1326" s="41" t="s">
        <v>2740</v>
      </c>
      <c r="G1326" s="8" t="s">
        <v>2741</v>
      </c>
      <c r="H1326" s="41" t="s">
        <v>2760</v>
      </c>
      <c r="I1326" s="8"/>
      <c r="J1326" s="37"/>
      <c r="K1326" s="38"/>
      <c r="L1326" s="38"/>
      <c r="M1326" s="38"/>
      <c r="N1326" s="38"/>
      <c r="O1326" s="38"/>
      <c r="P1326" s="38"/>
      <c r="Q1326" s="38"/>
      <c r="R1326" s="38"/>
    </row>
    <row r="1327">
      <c r="A1327" s="7" t="s">
        <v>2586</v>
      </c>
      <c r="B1327" s="7"/>
      <c r="C1327" s="7" t="s">
        <v>6635</v>
      </c>
      <c r="D1327" s="7" t="s">
        <v>6565</v>
      </c>
      <c r="E1327" s="19" t="s">
        <v>6636</v>
      </c>
      <c r="F1327" s="8" t="s">
        <v>2740</v>
      </c>
      <c r="G1327" s="6" t="s">
        <v>2741</v>
      </c>
      <c r="H1327" s="31" t="s">
        <v>2603</v>
      </c>
      <c r="I1327" s="7"/>
      <c r="J1327" s="7"/>
      <c r="K1327" s="40"/>
      <c r="L1327" s="40"/>
      <c r="M1327" s="40"/>
      <c r="N1327" s="40"/>
      <c r="O1327" s="40"/>
      <c r="P1327" s="40"/>
      <c r="Q1327" s="40"/>
      <c r="R1327" s="40"/>
    </row>
    <row r="1328">
      <c r="A1328" s="7" t="s">
        <v>2586</v>
      </c>
      <c r="B1328" s="7"/>
      <c r="C1328" s="7" t="s">
        <v>6637</v>
      </c>
      <c r="D1328" s="8" t="s">
        <v>6638</v>
      </c>
      <c r="E1328" s="7" t="s">
        <v>6639</v>
      </c>
      <c r="F1328" s="41" t="s">
        <v>2740</v>
      </c>
      <c r="G1328" s="8" t="s">
        <v>2741</v>
      </c>
      <c r="H1328" s="42" t="s">
        <v>2952</v>
      </c>
      <c r="I1328" s="8"/>
      <c r="J1328" s="7"/>
      <c r="K1328" s="40"/>
      <c r="L1328" s="40"/>
      <c r="M1328" s="40"/>
      <c r="N1328" s="40"/>
      <c r="O1328" s="40"/>
      <c r="P1328" s="40"/>
      <c r="Q1328" s="40"/>
      <c r="R1328" s="40"/>
    </row>
    <row r="1329">
      <c r="A1329" s="8" t="s">
        <v>2586</v>
      </c>
      <c r="B1329" s="6"/>
      <c r="C1329" s="6" t="s">
        <v>6640</v>
      </c>
      <c r="D1329" s="6" t="s">
        <v>3341</v>
      </c>
      <c r="E1329" s="19" t="s">
        <v>6641</v>
      </c>
      <c r="F1329" s="8" t="s">
        <v>2740</v>
      </c>
      <c r="G1329" s="8" t="s">
        <v>2741</v>
      </c>
      <c r="H1329" s="31" t="s">
        <v>2742</v>
      </c>
      <c r="I1329" s="7"/>
      <c r="J1329" s="35"/>
      <c r="K1329" s="33"/>
      <c r="L1329" s="33"/>
      <c r="M1329" s="33"/>
      <c r="N1329" s="33"/>
      <c r="O1329" s="33"/>
      <c r="P1329" s="33"/>
      <c r="Q1329" s="33"/>
      <c r="R1329" s="33"/>
    </row>
    <row r="1330">
      <c r="A1330" s="8" t="s">
        <v>2586</v>
      </c>
      <c r="B1330" s="3"/>
      <c r="C1330" s="3" t="s">
        <v>6642</v>
      </c>
      <c r="D1330" s="4" t="s">
        <v>3341</v>
      </c>
      <c r="E1330" s="3" t="s">
        <v>6643</v>
      </c>
      <c r="F1330" s="42" t="s">
        <v>2740</v>
      </c>
      <c r="G1330" s="8" t="s">
        <v>2741</v>
      </c>
      <c r="H1330" s="41" t="s">
        <v>2760</v>
      </c>
      <c r="I1330" s="3"/>
      <c r="J1330" s="7"/>
      <c r="K1330" s="40"/>
      <c r="L1330" s="40"/>
      <c r="M1330" s="40"/>
      <c r="N1330" s="40"/>
      <c r="O1330" s="40"/>
      <c r="P1330" s="40"/>
      <c r="Q1330" s="40"/>
      <c r="R1330" s="40"/>
    </row>
    <row r="1331">
      <c r="A1331" s="8" t="s">
        <v>2586</v>
      </c>
      <c r="B1331" s="6"/>
      <c r="C1331" s="6" t="s">
        <v>6644</v>
      </c>
      <c r="D1331" s="6" t="s">
        <v>5509</v>
      </c>
      <c r="E1331" s="19" t="s">
        <v>6645</v>
      </c>
      <c r="F1331" s="8" t="s">
        <v>2740</v>
      </c>
      <c r="G1331" s="8" t="s">
        <v>2741</v>
      </c>
      <c r="H1331" s="41" t="s">
        <v>2760</v>
      </c>
      <c r="I1331" s="7"/>
      <c r="J1331" s="37"/>
      <c r="K1331" s="38"/>
      <c r="L1331" s="38"/>
      <c r="M1331" s="38"/>
      <c r="N1331" s="38"/>
      <c r="O1331" s="38"/>
      <c r="P1331" s="38"/>
      <c r="Q1331" s="38"/>
      <c r="R1331" s="38"/>
    </row>
    <row r="1332">
      <c r="A1332" s="7" t="s">
        <v>2586</v>
      </c>
      <c r="B1332" s="7"/>
      <c r="C1332" s="7" t="s">
        <v>6646</v>
      </c>
      <c r="D1332" s="6" t="s">
        <v>6647</v>
      </c>
      <c r="E1332" s="7" t="s">
        <v>6648</v>
      </c>
      <c r="F1332" s="42" t="s">
        <v>2740</v>
      </c>
      <c r="G1332" s="8" t="s">
        <v>2741</v>
      </c>
      <c r="H1332" s="42" t="s">
        <v>2686</v>
      </c>
      <c r="I1332" s="8"/>
      <c r="J1332" s="7"/>
      <c r="K1332" s="40"/>
      <c r="L1332" s="40"/>
      <c r="M1332" s="40"/>
      <c r="N1332" s="40"/>
      <c r="O1332" s="40"/>
      <c r="P1332" s="40"/>
      <c r="Q1332" s="40"/>
      <c r="R1332" s="40"/>
    </row>
    <row r="1333">
      <c r="A1333" s="7" t="s">
        <v>2586</v>
      </c>
      <c r="B1333" s="7"/>
      <c r="C1333" s="7" t="s">
        <v>6649</v>
      </c>
      <c r="D1333" s="8" t="s">
        <v>6650</v>
      </c>
      <c r="E1333" s="7" t="s">
        <v>6651</v>
      </c>
      <c r="F1333" s="42" t="s">
        <v>2740</v>
      </c>
      <c r="G1333" s="8" t="s">
        <v>2741</v>
      </c>
      <c r="H1333" s="41" t="s">
        <v>2686</v>
      </c>
      <c r="I1333" s="8"/>
      <c r="J1333" s="7"/>
      <c r="K1333" s="40"/>
      <c r="L1333" s="40"/>
      <c r="M1333" s="40"/>
      <c r="N1333" s="40"/>
      <c r="O1333" s="40"/>
      <c r="P1333" s="40"/>
      <c r="Q1333" s="40"/>
      <c r="R1333" s="40"/>
    </row>
    <row r="1334">
      <c r="A1334" s="8" t="s">
        <v>2586</v>
      </c>
      <c r="B1334" s="6"/>
      <c r="C1334" s="6" t="s">
        <v>6652</v>
      </c>
      <c r="D1334" s="8" t="s">
        <v>6653</v>
      </c>
      <c r="E1334" s="7" t="s">
        <v>6654</v>
      </c>
      <c r="F1334" s="6" t="s">
        <v>2740</v>
      </c>
      <c r="G1334" s="6" t="s">
        <v>2741</v>
      </c>
      <c r="H1334" s="31" t="s">
        <v>2603</v>
      </c>
      <c r="I1334" s="8"/>
      <c r="J1334" s="35"/>
      <c r="K1334" s="33"/>
      <c r="L1334" s="33"/>
      <c r="M1334" s="33"/>
      <c r="N1334" s="33"/>
      <c r="O1334" s="33"/>
      <c r="P1334" s="33"/>
      <c r="Q1334" s="33"/>
      <c r="R1334" s="33"/>
    </row>
    <row r="1335">
      <c r="A1335" s="8" t="s">
        <v>2586</v>
      </c>
      <c r="B1335" s="6"/>
      <c r="C1335" s="6" t="s">
        <v>6655</v>
      </c>
      <c r="D1335" s="6" t="s">
        <v>6656</v>
      </c>
      <c r="E1335" s="7" t="s">
        <v>6657</v>
      </c>
      <c r="F1335" s="8" t="s">
        <v>2740</v>
      </c>
      <c r="G1335" s="8" t="s">
        <v>2741</v>
      </c>
      <c r="H1335" s="42" t="s">
        <v>6658</v>
      </c>
      <c r="I1335" s="8"/>
      <c r="J1335" s="35"/>
      <c r="K1335" s="33"/>
      <c r="L1335" s="33"/>
      <c r="M1335" s="33"/>
      <c r="N1335" s="33"/>
      <c r="O1335" s="33"/>
      <c r="P1335" s="33"/>
      <c r="Q1335" s="33"/>
      <c r="R1335" s="33"/>
    </row>
    <row r="1336">
      <c r="A1336" s="8" t="s">
        <v>2586</v>
      </c>
      <c r="B1336" s="6"/>
      <c r="C1336" s="6" t="s">
        <v>6659</v>
      </c>
      <c r="D1336" s="6" t="s">
        <v>6660</v>
      </c>
      <c r="E1336" s="19" t="s">
        <v>6661</v>
      </c>
      <c r="F1336" s="8" t="s">
        <v>2740</v>
      </c>
      <c r="G1336" s="8" t="s">
        <v>2741</v>
      </c>
      <c r="H1336" s="31" t="s">
        <v>2802</v>
      </c>
      <c r="I1336" s="7"/>
      <c r="J1336" s="35"/>
      <c r="K1336" s="33"/>
      <c r="L1336" s="33"/>
      <c r="M1336" s="33"/>
      <c r="N1336" s="33"/>
      <c r="O1336" s="33"/>
      <c r="P1336" s="33"/>
      <c r="Q1336" s="33"/>
      <c r="R1336" s="33"/>
    </row>
    <row r="1337">
      <c r="A1337" s="8" t="s">
        <v>2586</v>
      </c>
      <c r="B1337" s="6"/>
      <c r="C1337" s="6" t="s">
        <v>6662</v>
      </c>
      <c r="D1337" s="8" t="s">
        <v>6663</v>
      </c>
      <c r="E1337" s="7" t="s">
        <v>6664</v>
      </c>
      <c r="F1337" s="8" t="s">
        <v>2740</v>
      </c>
      <c r="G1337" s="8" t="s">
        <v>2741</v>
      </c>
      <c r="H1337" s="41" t="s">
        <v>2760</v>
      </c>
      <c r="I1337" s="8"/>
      <c r="J1337" s="37"/>
      <c r="K1337" s="38"/>
      <c r="L1337" s="38"/>
      <c r="M1337" s="38"/>
      <c r="N1337" s="38"/>
      <c r="O1337" s="38"/>
      <c r="P1337" s="38"/>
      <c r="Q1337" s="38"/>
      <c r="R1337" s="38"/>
    </row>
    <row r="1338">
      <c r="A1338" s="7" t="s">
        <v>2586</v>
      </c>
      <c r="B1338" s="7"/>
      <c r="C1338" s="7" t="s">
        <v>6665</v>
      </c>
      <c r="D1338" s="6" t="s">
        <v>6666</v>
      </c>
      <c r="E1338" s="19" t="s">
        <v>6667</v>
      </c>
      <c r="F1338" s="42" t="s">
        <v>2740</v>
      </c>
      <c r="G1338" s="8" t="s">
        <v>2741</v>
      </c>
      <c r="H1338" s="41" t="s">
        <v>2802</v>
      </c>
      <c r="I1338" s="7"/>
      <c r="J1338" s="7"/>
      <c r="K1338" s="40"/>
      <c r="L1338" s="40"/>
      <c r="M1338" s="40"/>
      <c r="N1338" s="40"/>
      <c r="O1338" s="40"/>
      <c r="P1338" s="40"/>
      <c r="Q1338" s="40"/>
      <c r="R1338" s="40"/>
    </row>
    <row r="1339">
      <c r="A1339" s="8" t="s">
        <v>2586</v>
      </c>
      <c r="B1339" s="6"/>
      <c r="C1339" s="6" t="s">
        <v>6668</v>
      </c>
      <c r="D1339" s="6" t="s">
        <v>6669</v>
      </c>
      <c r="E1339" s="19" t="s">
        <v>6670</v>
      </c>
      <c r="F1339" s="8" t="s">
        <v>2740</v>
      </c>
      <c r="G1339" s="6" t="s">
        <v>2741</v>
      </c>
      <c r="H1339" s="31" t="s">
        <v>3296</v>
      </c>
      <c r="I1339" s="7"/>
      <c r="J1339" s="7"/>
      <c r="K1339" s="40"/>
      <c r="L1339" s="40"/>
      <c r="M1339" s="40"/>
      <c r="N1339" s="40"/>
      <c r="O1339" s="40"/>
      <c r="P1339" s="40"/>
      <c r="Q1339" s="40"/>
      <c r="R1339" s="40"/>
    </row>
    <row r="1340">
      <c r="A1340" s="8" t="s">
        <v>2586</v>
      </c>
      <c r="B1340" s="18"/>
      <c r="C1340" s="18" t="s">
        <v>6671</v>
      </c>
      <c r="D1340" s="4" t="s">
        <v>6672</v>
      </c>
      <c r="E1340" s="3" t="s">
        <v>6673</v>
      </c>
      <c r="F1340" s="42" t="s">
        <v>2740</v>
      </c>
      <c r="G1340" s="8" t="s">
        <v>2741</v>
      </c>
      <c r="H1340" s="41" t="s">
        <v>2760</v>
      </c>
      <c r="I1340" s="3"/>
      <c r="J1340" s="7"/>
      <c r="K1340" s="40"/>
      <c r="L1340" s="40"/>
      <c r="M1340" s="40"/>
      <c r="N1340" s="40"/>
      <c r="O1340" s="40"/>
      <c r="P1340" s="40"/>
      <c r="Q1340" s="40"/>
      <c r="R1340" s="40"/>
    </row>
    <row r="1341">
      <c r="A1341" s="8" t="s">
        <v>2586</v>
      </c>
      <c r="B1341" s="6"/>
      <c r="C1341" s="6" t="s">
        <v>6674</v>
      </c>
      <c r="D1341" s="6" t="s">
        <v>6675</v>
      </c>
      <c r="E1341" s="7" t="s">
        <v>6676</v>
      </c>
      <c r="F1341" s="8" t="s">
        <v>2740</v>
      </c>
      <c r="G1341" s="8" t="s">
        <v>2741</v>
      </c>
      <c r="H1341" s="41" t="s">
        <v>2760</v>
      </c>
      <c r="I1341" s="8"/>
      <c r="J1341" s="37"/>
      <c r="K1341" s="38"/>
      <c r="L1341" s="38"/>
      <c r="M1341" s="38"/>
      <c r="N1341" s="38"/>
      <c r="O1341" s="38"/>
      <c r="P1341" s="38"/>
      <c r="Q1341" s="38"/>
      <c r="R1341" s="38"/>
    </row>
    <row r="1342">
      <c r="A1342" s="7" t="s">
        <v>2586</v>
      </c>
      <c r="B1342" s="7"/>
      <c r="C1342" s="7" t="s">
        <v>6677</v>
      </c>
      <c r="D1342" s="6" t="s">
        <v>6678</v>
      </c>
      <c r="E1342" s="7" t="s">
        <v>6679</v>
      </c>
      <c r="F1342" s="42" t="s">
        <v>2740</v>
      </c>
      <c r="G1342" s="8" t="s">
        <v>2741</v>
      </c>
      <c r="H1342" s="41" t="s">
        <v>2760</v>
      </c>
      <c r="I1342" s="8"/>
      <c r="J1342" s="35"/>
      <c r="K1342" s="33"/>
      <c r="L1342" s="33"/>
      <c r="M1342" s="33"/>
      <c r="N1342" s="33"/>
      <c r="O1342" s="33"/>
      <c r="P1342" s="33"/>
      <c r="Q1342" s="33"/>
      <c r="R1342" s="33"/>
    </row>
    <row r="1343">
      <c r="A1343" s="7" t="s">
        <v>2586</v>
      </c>
      <c r="B1343" s="7"/>
      <c r="C1343" s="7" t="s">
        <v>6680</v>
      </c>
      <c r="D1343" s="8" t="s">
        <v>6681</v>
      </c>
      <c r="E1343" s="7" t="s">
        <v>6682</v>
      </c>
      <c r="F1343" s="8" t="s">
        <v>2740</v>
      </c>
      <c r="G1343" s="8" t="s">
        <v>2741</v>
      </c>
      <c r="H1343" s="41" t="s">
        <v>2760</v>
      </c>
      <c r="I1343" s="8"/>
      <c r="J1343" s="35"/>
      <c r="K1343" s="33"/>
      <c r="L1343" s="33"/>
      <c r="M1343" s="33"/>
      <c r="N1343" s="33"/>
      <c r="O1343" s="33"/>
      <c r="P1343" s="33"/>
      <c r="Q1343" s="33"/>
      <c r="R1343" s="33"/>
    </row>
    <row r="1344">
      <c r="A1344" s="7" t="s">
        <v>2586</v>
      </c>
      <c r="B1344" s="9"/>
      <c r="C1344" s="9" t="s">
        <v>6683</v>
      </c>
      <c r="D1344" s="10" t="s">
        <v>6684</v>
      </c>
      <c r="E1344" s="10" t="s">
        <v>6685</v>
      </c>
      <c r="F1344" s="8" t="s">
        <v>2740</v>
      </c>
      <c r="G1344" s="8" t="s">
        <v>2741</v>
      </c>
      <c r="H1344" s="31" t="s">
        <v>2590</v>
      </c>
      <c r="I1344" s="16"/>
      <c r="J1344" s="35"/>
      <c r="K1344" s="33"/>
      <c r="L1344" s="33"/>
      <c r="M1344" s="33"/>
      <c r="N1344" s="33"/>
      <c r="O1344" s="33"/>
      <c r="P1344" s="33"/>
      <c r="Q1344" s="33"/>
      <c r="R1344" s="33"/>
    </row>
    <row r="1345">
      <c r="A1345" s="7" t="s">
        <v>2586</v>
      </c>
      <c r="B1345" s="7"/>
      <c r="C1345" s="7" t="s">
        <v>6686</v>
      </c>
      <c r="D1345" s="8" t="s">
        <v>6687</v>
      </c>
      <c r="E1345" s="7" t="s">
        <v>6688</v>
      </c>
      <c r="F1345" s="8" t="s">
        <v>2740</v>
      </c>
      <c r="G1345" s="8" t="s">
        <v>2741</v>
      </c>
      <c r="H1345" s="41" t="s">
        <v>2760</v>
      </c>
      <c r="I1345" s="8"/>
      <c r="J1345" s="35"/>
      <c r="K1345" s="33"/>
      <c r="L1345" s="33"/>
      <c r="M1345" s="33"/>
      <c r="N1345" s="33"/>
      <c r="O1345" s="33"/>
      <c r="P1345" s="33"/>
      <c r="Q1345" s="33"/>
      <c r="R1345" s="33"/>
    </row>
    <row r="1346">
      <c r="A1346" s="7" t="s">
        <v>2586</v>
      </c>
      <c r="B1346" s="7"/>
      <c r="C1346" s="7" t="s">
        <v>6686</v>
      </c>
      <c r="D1346" s="8" t="s">
        <v>6687</v>
      </c>
      <c r="E1346" s="7" t="s">
        <v>6689</v>
      </c>
      <c r="F1346" s="8" t="s">
        <v>2740</v>
      </c>
      <c r="G1346" s="8" t="s">
        <v>2741</v>
      </c>
      <c r="H1346" s="41" t="s">
        <v>2760</v>
      </c>
      <c r="I1346" s="8"/>
      <c r="J1346" s="7"/>
      <c r="K1346" s="40"/>
      <c r="L1346" s="40"/>
      <c r="M1346" s="40"/>
      <c r="N1346" s="40"/>
      <c r="O1346" s="40"/>
      <c r="P1346" s="40"/>
      <c r="Q1346" s="40"/>
      <c r="R1346" s="40"/>
    </row>
    <row r="1347">
      <c r="A1347" s="8" t="s">
        <v>2586</v>
      </c>
      <c r="B1347" s="8"/>
      <c r="C1347" s="8" t="s">
        <v>6690</v>
      </c>
      <c r="D1347" s="8" t="s">
        <v>2950</v>
      </c>
      <c r="E1347" s="12" t="s">
        <v>6691</v>
      </c>
      <c r="F1347" s="8" t="s">
        <v>2740</v>
      </c>
      <c r="G1347" s="8" t="s">
        <v>2741</v>
      </c>
      <c r="H1347" s="41" t="s">
        <v>2760</v>
      </c>
      <c r="I1347" s="8"/>
      <c r="J1347" s="35"/>
      <c r="K1347" s="33"/>
      <c r="L1347" s="33"/>
      <c r="M1347" s="33"/>
      <c r="N1347" s="33"/>
      <c r="O1347" s="33"/>
      <c r="P1347" s="33"/>
      <c r="Q1347" s="33"/>
      <c r="R1347" s="33"/>
    </row>
    <row r="1348">
      <c r="A1348" s="7" t="s">
        <v>2586</v>
      </c>
      <c r="B1348" s="7"/>
      <c r="C1348" s="7" t="s">
        <v>6692</v>
      </c>
      <c r="D1348" s="8" t="s">
        <v>6687</v>
      </c>
      <c r="E1348" s="7" t="s">
        <v>6693</v>
      </c>
      <c r="F1348" s="8" t="s">
        <v>2740</v>
      </c>
      <c r="G1348" s="8" t="s">
        <v>2741</v>
      </c>
      <c r="H1348" s="42" t="s">
        <v>2686</v>
      </c>
      <c r="I1348" s="8"/>
      <c r="J1348" s="7"/>
      <c r="K1348" s="40"/>
      <c r="L1348" s="40"/>
      <c r="M1348" s="40"/>
      <c r="N1348" s="40"/>
      <c r="O1348" s="40"/>
      <c r="P1348" s="40"/>
      <c r="Q1348" s="40"/>
      <c r="R1348" s="40"/>
    </row>
    <row r="1349">
      <c r="A1349" s="8" t="s">
        <v>2586</v>
      </c>
      <c r="B1349" s="6"/>
      <c r="C1349" s="6" t="s">
        <v>6694</v>
      </c>
      <c r="D1349" s="6" t="s">
        <v>2950</v>
      </c>
      <c r="E1349" s="19" t="s">
        <v>6695</v>
      </c>
      <c r="F1349" s="8" t="s">
        <v>2740</v>
      </c>
      <c r="G1349" s="8" t="s">
        <v>2741</v>
      </c>
      <c r="H1349" s="45" t="s">
        <v>3768</v>
      </c>
      <c r="I1349" s="7"/>
      <c r="J1349" s="35"/>
      <c r="K1349" s="33"/>
      <c r="L1349" s="33"/>
      <c r="M1349" s="33"/>
      <c r="N1349" s="33"/>
      <c r="O1349" s="33"/>
      <c r="P1349" s="33"/>
      <c r="Q1349" s="33"/>
      <c r="R1349" s="33"/>
    </row>
    <row r="1350">
      <c r="A1350" s="7" t="s">
        <v>2586</v>
      </c>
      <c r="B1350" s="7"/>
      <c r="C1350" s="7" t="s">
        <v>6696</v>
      </c>
      <c r="D1350" s="6" t="s">
        <v>1325</v>
      </c>
      <c r="E1350" s="7" t="s">
        <v>6697</v>
      </c>
      <c r="F1350" s="8" t="s">
        <v>2740</v>
      </c>
      <c r="G1350" s="8" t="s">
        <v>2741</v>
      </c>
      <c r="H1350" s="41" t="s">
        <v>2686</v>
      </c>
      <c r="I1350" s="8"/>
      <c r="J1350" s="7"/>
      <c r="K1350" s="40"/>
      <c r="L1350" s="40"/>
      <c r="M1350" s="40"/>
      <c r="N1350" s="40"/>
      <c r="O1350" s="40"/>
      <c r="P1350" s="40"/>
      <c r="Q1350" s="40"/>
      <c r="R1350" s="40"/>
    </row>
    <row r="1351">
      <c r="A1351" s="7" t="s">
        <v>2586</v>
      </c>
      <c r="B1351" s="7"/>
      <c r="C1351" s="7" t="s">
        <v>6698</v>
      </c>
      <c r="D1351" s="8" t="s">
        <v>6699</v>
      </c>
      <c r="E1351" s="7" t="s">
        <v>6700</v>
      </c>
      <c r="F1351" s="8" t="s">
        <v>2740</v>
      </c>
      <c r="G1351" s="8" t="s">
        <v>2741</v>
      </c>
      <c r="H1351" s="41" t="s">
        <v>2760</v>
      </c>
      <c r="I1351" s="8"/>
      <c r="J1351" s="35"/>
      <c r="K1351" s="33"/>
      <c r="L1351" s="33"/>
      <c r="M1351" s="33"/>
      <c r="N1351" s="33"/>
      <c r="O1351" s="33"/>
      <c r="P1351" s="33"/>
      <c r="Q1351" s="33"/>
      <c r="R1351" s="33"/>
    </row>
    <row r="1352">
      <c r="A1352" s="7" t="s">
        <v>2586</v>
      </c>
      <c r="B1352" s="9"/>
      <c r="C1352" s="9" t="s">
        <v>6701</v>
      </c>
      <c r="D1352" s="10" t="s">
        <v>6701</v>
      </c>
      <c r="E1352" s="10" t="s">
        <v>6702</v>
      </c>
      <c r="F1352" s="42" t="s">
        <v>2740</v>
      </c>
      <c r="G1352" s="8" t="s">
        <v>2741</v>
      </c>
      <c r="H1352" s="41" t="s">
        <v>6703</v>
      </c>
      <c r="I1352" s="16"/>
      <c r="J1352" s="37"/>
      <c r="K1352" s="38"/>
      <c r="L1352" s="38"/>
      <c r="M1352" s="38"/>
      <c r="N1352" s="38"/>
      <c r="O1352" s="38"/>
      <c r="P1352" s="38"/>
      <c r="Q1352" s="38"/>
      <c r="R1352" s="38"/>
    </row>
    <row r="1353">
      <c r="A1353" s="8" t="s">
        <v>2586</v>
      </c>
      <c r="B1353" s="12"/>
      <c r="C1353" s="12" t="s">
        <v>6704</v>
      </c>
      <c r="D1353" s="12" t="s">
        <v>6705</v>
      </c>
      <c r="E1353" s="12" t="s">
        <v>6706</v>
      </c>
      <c r="F1353" s="8" t="s">
        <v>2740</v>
      </c>
      <c r="G1353" s="8" t="s">
        <v>2741</v>
      </c>
      <c r="H1353" s="41" t="s">
        <v>4418</v>
      </c>
      <c r="I1353" s="2"/>
      <c r="J1353" s="35"/>
      <c r="K1353" s="33"/>
      <c r="L1353" s="33"/>
      <c r="M1353" s="33"/>
      <c r="N1353" s="33"/>
      <c r="O1353" s="33"/>
      <c r="P1353" s="33"/>
      <c r="Q1353" s="33"/>
      <c r="R1353" s="33"/>
    </row>
    <row r="1354">
      <c r="A1354" s="8" t="s">
        <v>2586</v>
      </c>
      <c r="B1354" s="3"/>
      <c r="C1354" s="3" t="s">
        <v>6707</v>
      </c>
      <c r="D1354" s="4" t="s">
        <v>3904</v>
      </c>
      <c r="E1354" s="18" t="s">
        <v>6708</v>
      </c>
      <c r="F1354" s="42" t="s">
        <v>2740</v>
      </c>
      <c r="G1354" s="31" t="s">
        <v>2741</v>
      </c>
      <c r="H1354" s="31" t="s">
        <v>2742</v>
      </c>
      <c r="I1354" s="3"/>
      <c r="J1354" s="37"/>
      <c r="K1354" s="38"/>
      <c r="L1354" s="38"/>
      <c r="M1354" s="38"/>
      <c r="N1354" s="38"/>
      <c r="O1354" s="38"/>
      <c r="P1354" s="38"/>
      <c r="Q1354" s="38"/>
      <c r="R1354" s="38"/>
    </row>
    <row r="1355">
      <c r="A1355" s="8" t="s">
        <v>2586</v>
      </c>
      <c r="B1355" s="8"/>
      <c r="C1355" s="8" t="s">
        <v>6709</v>
      </c>
      <c r="D1355" s="8" t="s">
        <v>3904</v>
      </c>
      <c r="E1355" s="12" t="s">
        <v>6710</v>
      </c>
      <c r="F1355" s="8" t="s">
        <v>2740</v>
      </c>
      <c r="G1355" s="8" t="s">
        <v>2741</v>
      </c>
      <c r="H1355" s="31" t="s">
        <v>2742</v>
      </c>
      <c r="I1355" s="8"/>
      <c r="J1355" s="37"/>
      <c r="K1355" s="38"/>
      <c r="L1355" s="38"/>
      <c r="M1355" s="38"/>
      <c r="N1355" s="38"/>
      <c r="O1355" s="38"/>
      <c r="P1355" s="38"/>
      <c r="Q1355" s="38"/>
      <c r="R1355" s="38"/>
    </row>
    <row r="1356">
      <c r="A1356" s="7" t="s">
        <v>2586</v>
      </c>
      <c r="B1356" s="7"/>
      <c r="C1356" s="7" t="s">
        <v>6711</v>
      </c>
      <c r="D1356" s="8" t="s">
        <v>6712</v>
      </c>
      <c r="E1356" s="7" t="s">
        <v>6713</v>
      </c>
      <c r="F1356" s="8" t="s">
        <v>2740</v>
      </c>
      <c r="G1356" s="8" t="s">
        <v>2741</v>
      </c>
      <c r="H1356" s="31" t="s">
        <v>2603</v>
      </c>
      <c r="I1356" s="8"/>
      <c r="J1356" s="35"/>
      <c r="K1356" s="33"/>
      <c r="L1356" s="33"/>
      <c r="M1356" s="33"/>
      <c r="N1356" s="33"/>
      <c r="O1356" s="33"/>
      <c r="P1356" s="33"/>
      <c r="Q1356" s="33"/>
      <c r="R1356" s="33"/>
    </row>
    <row r="1357">
      <c r="A1357" s="8" t="s">
        <v>2586</v>
      </c>
      <c r="B1357" s="6"/>
      <c r="C1357" s="6" t="s">
        <v>6711</v>
      </c>
      <c r="D1357" s="8" t="str">
        <f>IFERROR(__xludf.DUMMYFUNCTION("CONCATENATE(REGEXEXTRACT(C1357,""[A-Za-z]+""),"","")"),"Mind,")</f>
        <v>Mind,</v>
      </c>
      <c r="E1357" s="7" t="s">
        <v>6714</v>
      </c>
      <c r="F1357" s="8" t="s">
        <v>2740</v>
      </c>
      <c r="G1357" s="8" t="s">
        <v>2741</v>
      </c>
      <c r="H1357" s="31" t="s">
        <v>2603</v>
      </c>
      <c r="I1357" s="8"/>
      <c r="J1357" s="35"/>
      <c r="K1357" s="33"/>
      <c r="L1357" s="33"/>
      <c r="M1357" s="33"/>
      <c r="N1357" s="33"/>
      <c r="O1357" s="33"/>
      <c r="P1357" s="33"/>
      <c r="Q1357" s="33"/>
      <c r="R1357" s="33"/>
    </row>
    <row r="1358">
      <c r="A1358" s="8" t="s">
        <v>2586</v>
      </c>
      <c r="B1358" s="6"/>
      <c r="C1358" s="6" t="s">
        <v>6715</v>
      </c>
      <c r="D1358" s="6" t="s">
        <v>2588</v>
      </c>
      <c r="E1358" s="6" t="s">
        <v>6716</v>
      </c>
      <c r="F1358" s="8" t="s">
        <v>2740</v>
      </c>
      <c r="G1358" s="8" t="s">
        <v>2741</v>
      </c>
      <c r="H1358" s="48" t="s">
        <v>2937</v>
      </c>
      <c r="I1358" s="8"/>
      <c r="J1358" s="35"/>
      <c r="K1358" s="33"/>
      <c r="L1358" s="33"/>
      <c r="M1358" s="33"/>
      <c r="N1358" s="33"/>
      <c r="O1358" s="33"/>
      <c r="P1358" s="33"/>
      <c r="Q1358" s="33"/>
      <c r="R1358" s="33"/>
    </row>
    <row r="1359">
      <c r="A1359" s="7" t="s">
        <v>2586</v>
      </c>
      <c r="B1359" s="7"/>
      <c r="C1359" s="7" t="s">
        <v>6717</v>
      </c>
      <c r="D1359" s="8" t="s">
        <v>4891</v>
      </c>
      <c r="E1359" s="7" t="s">
        <v>6718</v>
      </c>
      <c r="F1359" s="8" t="s">
        <v>2740</v>
      </c>
      <c r="G1359" s="8" t="s">
        <v>2741</v>
      </c>
      <c r="H1359" s="41" t="s">
        <v>2760</v>
      </c>
      <c r="I1359" s="8"/>
      <c r="J1359" s="35"/>
      <c r="K1359" s="33"/>
      <c r="L1359" s="33"/>
      <c r="M1359" s="33"/>
      <c r="N1359" s="33"/>
      <c r="O1359" s="33"/>
      <c r="P1359" s="33"/>
      <c r="Q1359" s="33"/>
      <c r="R1359" s="33"/>
    </row>
    <row r="1360">
      <c r="A1360" s="7" t="s">
        <v>2586</v>
      </c>
      <c r="B1360" s="7"/>
      <c r="C1360" s="7" t="s">
        <v>6719</v>
      </c>
      <c r="D1360" s="6" t="s">
        <v>6720</v>
      </c>
      <c r="E1360" s="7" t="s">
        <v>6721</v>
      </c>
      <c r="F1360" s="8" t="s">
        <v>2740</v>
      </c>
      <c r="G1360" s="8" t="s">
        <v>2741</v>
      </c>
      <c r="H1360" s="8" t="s">
        <v>2765</v>
      </c>
      <c r="I1360" s="8"/>
      <c r="J1360" s="35"/>
      <c r="K1360" s="33"/>
      <c r="L1360" s="33"/>
      <c r="M1360" s="33"/>
      <c r="N1360" s="33"/>
      <c r="O1360" s="33"/>
      <c r="P1360" s="33"/>
      <c r="Q1360" s="33"/>
      <c r="R1360" s="33"/>
    </row>
    <row r="1361">
      <c r="A1361" s="8" t="s">
        <v>2586</v>
      </c>
      <c r="B1361" s="3"/>
      <c r="C1361" s="3" t="s">
        <v>6722</v>
      </c>
      <c r="D1361" s="2" t="s">
        <v>3900</v>
      </c>
      <c r="E1361" s="3" t="s">
        <v>6723</v>
      </c>
      <c r="F1361" s="8" t="s">
        <v>2740</v>
      </c>
      <c r="G1361" s="6" t="s">
        <v>2741</v>
      </c>
      <c r="H1361" s="45" t="s">
        <v>2824</v>
      </c>
      <c r="I1361" s="3"/>
      <c r="J1361" s="7"/>
      <c r="K1361" s="40"/>
      <c r="L1361" s="40"/>
      <c r="M1361" s="40"/>
      <c r="N1361" s="40"/>
      <c r="O1361" s="40"/>
      <c r="P1361" s="40"/>
      <c r="Q1361" s="40"/>
      <c r="R1361" s="40"/>
    </row>
    <row r="1362">
      <c r="A1362" s="7" t="s">
        <v>2586</v>
      </c>
      <c r="B1362" s="7"/>
      <c r="C1362" s="7" t="s">
        <v>6724</v>
      </c>
      <c r="D1362" s="6" t="s">
        <v>6725</v>
      </c>
      <c r="E1362" s="7" t="s">
        <v>6726</v>
      </c>
      <c r="F1362" s="8" t="s">
        <v>2740</v>
      </c>
      <c r="G1362" s="8" t="s">
        <v>2741</v>
      </c>
      <c r="H1362" s="41" t="s">
        <v>2760</v>
      </c>
      <c r="I1362" s="8"/>
      <c r="J1362" s="35"/>
      <c r="K1362" s="33"/>
      <c r="L1362" s="33"/>
      <c r="M1362" s="33"/>
      <c r="N1362" s="33"/>
      <c r="O1362" s="33"/>
      <c r="P1362" s="33"/>
      <c r="Q1362" s="33"/>
      <c r="R1362" s="33"/>
    </row>
    <row r="1363">
      <c r="A1363" s="7" t="s">
        <v>2586</v>
      </c>
      <c r="B1363" s="7"/>
      <c r="C1363" s="7" t="s">
        <v>6727</v>
      </c>
      <c r="D1363" s="6" t="s">
        <v>2588</v>
      </c>
      <c r="E1363" s="7" t="s">
        <v>6728</v>
      </c>
      <c r="F1363" s="8" t="s">
        <v>2740</v>
      </c>
      <c r="G1363" s="8" t="s">
        <v>2741</v>
      </c>
      <c r="H1363" s="42" t="s">
        <v>3162</v>
      </c>
      <c r="I1363" s="8"/>
      <c r="J1363" s="35"/>
      <c r="K1363" s="33"/>
      <c r="L1363" s="33"/>
      <c r="M1363" s="33"/>
      <c r="N1363" s="33"/>
      <c r="O1363" s="33"/>
      <c r="P1363" s="33"/>
      <c r="Q1363" s="33"/>
      <c r="R1363" s="33"/>
    </row>
    <row r="1364">
      <c r="A1364" s="8" t="s">
        <v>2586</v>
      </c>
      <c r="B1364" s="18"/>
      <c r="C1364" s="18" t="s">
        <v>6729</v>
      </c>
      <c r="D1364" s="2" t="s">
        <v>2635</v>
      </c>
      <c r="E1364" s="15" t="s">
        <v>6730</v>
      </c>
      <c r="F1364" s="8" t="s">
        <v>2740</v>
      </c>
      <c r="G1364" s="8" t="s">
        <v>2741</v>
      </c>
      <c r="H1364" s="41" t="s">
        <v>2686</v>
      </c>
      <c r="I1364" s="3"/>
      <c r="J1364" s="35"/>
      <c r="K1364" s="33"/>
      <c r="L1364" s="33"/>
      <c r="M1364" s="33"/>
      <c r="N1364" s="33"/>
      <c r="O1364" s="33"/>
      <c r="P1364" s="33"/>
      <c r="Q1364" s="33"/>
      <c r="R1364" s="33"/>
    </row>
    <row r="1365">
      <c r="A1365" s="8" t="s">
        <v>2586</v>
      </c>
      <c r="B1365" s="8"/>
      <c r="C1365" s="8" t="s">
        <v>6731</v>
      </c>
      <c r="D1365" s="8" t="s">
        <v>6731</v>
      </c>
      <c r="E1365" s="12" t="s">
        <v>6732</v>
      </c>
      <c r="F1365" s="42" t="s">
        <v>2740</v>
      </c>
      <c r="G1365" s="6" t="s">
        <v>2741</v>
      </c>
      <c r="H1365" s="45" t="s">
        <v>2765</v>
      </c>
      <c r="I1365" s="8"/>
      <c r="J1365" s="7"/>
      <c r="K1365" s="40"/>
      <c r="L1365" s="40"/>
      <c r="M1365" s="40"/>
      <c r="N1365" s="40"/>
      <c r="O1365" s="40"/>
      <c r="P1365" s="40"/>
      <c r="Q1365" s="40"/>
      <c r="R1365" s="40"/>
    </row>
    <row r="1366">
      <c r="A1366" s="8" t="s">
        <v>2586</v>
      </c>
      <c r="B1366" s="8"/>
      <c r="C1366" s="8" t="s">
        <v>6733</v>
      </c>
      <c r="D1366" s="8" t="s">
        <v>6734</v>
      </c>
      <c r="E1366" s="12" t="s">
        <v>6735</v>
      </c>
      <c r="F1366" s="8" t="s">
        <v>2740</v>
      </c>
      <c r="G1366" s="8" t="s">
        <v>2741</v>
      </c>
      <c r="H1366" s="41" t="s">
        <v>3305</v>
      </c>
      <c r="I1366" s="8"/>
      <c r="J1366" s="7"/>
      <c r="K1366" s="40"/>
      <c r="L1366" s="40"/>
      <c r="M1366" s="40"/>
      <c r="N1366" s="40"/>
      <c r="O1366" s="40"/>
      <c r="P1366" s="40"/>
      <c r="Q1366" s="40"/>
      <c r="R1366" s="40"/>
    </row>
    <row r="1367">
      <c r="A1367" s="7" t="s">
        <v>2586</v>
      </c>
      <c r="B1367" s="7"/>
      <c r="C1367" s="7" t="s">
        <v>6736</v>
      </c>
      <c r="D1367" s="6" t="s">
        <v>2588</v>
      </c>
      <c r="E1367" s="19" t="s">
        <v>6737</v>
      </c>
      <c r="F1367" s="8" t="s">
        <v>2740</v>
      </c>
      <c r="G1367" s="8" t="s">
        <v>2741</v>
      </c>
      <c r="H1367" s="42" t="s">
        <v>2952</v>
      </c>
      <c r="I1367" s="7"/>
      <c r="J1367" s="37"/>
      <c r="K1367" s="38"/>
      <c r="L1367" s="38"/>
      <c r="M1367" s="38"/>
      <c r="N1367" s="38"/>
      <c r="O1367" s="38"/>
      <c r="P1367" s="38"/>
      <c r="Q1367" s="38"/>
      <c r="R1367" s="38"/>
    </row>
    <row r="1368">
      <c r="A1368" s="7" t="s">
        <v>2586</v>
      </c>
      <c r="B1368" s="7"/>
      <c r="C1368" s="7" t="s">
        <v>6738</v>
      </c>
      <c r="D1368" s="8" t="s">
        <v>4869</v>
      </c>
      <c r="E1368" s="7" t="s">
        <v>6739</v>
      </c>
      <c r="F1368" s="8" t="s">
        <v>2740</v>
      </c>
      <c r="G1368" s="8" t="s">
        <v>2741</v>
      </c>
      <c r="H1368" s="48" t="s">
        <v>2937</v>
      </c>
      <c r="I1368" s="8"/>
      <c r="J1368" s="7"/>
      <c r="K1368" s="40"/>
      <c r="L1368" s="40"/>
      <c r="M1368" s="40"/>
      <c r="N1368" s="40"/>
      <c r="O1368" s="40"/>
      <c r="P1368" s="40"/>
      <c r="Q1368" s="40"/>
      <c r="R1368" s="40"/>
    </row>
    <row r="1369">
      <c r="A1369" s="7" t="s">
        <v>2586</v>
      </c>
      <c r="B1369" s="7"/>
      <c r="C1369" s="7" t="s">
        <v>6740</v>
      </c>
      <c r="D1369" s="6" t="s">
        <v>6741</v>
      </c>
      <c r="E1369" s="7" t="s">
        <v>6742</v>
      </c>
      <c r="F1369" s="42" t="s">
        <v>2740</v>
      </c>
      <c r="G1369" s="8" t="s">
        <v>2741</v>
      </c>
      <c r="H1369" s="41" t="s">
        <v>2760</v>
      </c>
      <c r="I1369" s="8"/>
      <c r="J1369" s="7"/>
      <c r="K1369" s="40"/>
      <c r="L1369" s="40"/>
      <c r="M1369" s="40"/>
      <c r="N1369" s="40"/>
      <c r="O1369" s="40"/>
      <c r="P1369" s="40"/>
      <c r="Q1369" s="40"/>
      <c r="R1369" s="40"/>
    </row>
    <row r="1370">
      <c r="A1370" s="8" t="s">
        <v>2586</v>
      </c>
      <c r="B1370" s="18"/>
      <c r="C1370" s="18" t="s">
        <v>3924</v>
      </c>
      <c r="D1370" s="4" t="s">
        <v>6743</v>
      </c>
      <c r="E1370" s="3" t="s">
        <v>6744</v>
      </c>
      <c r="F1370" s="8" t="s">
        <v>2740</v>
      </c>
      <c r="G1370" s="8" t="s">
        <v>2741</v>
      </c>
      <c r="H1370" s="31" t="s">
        <v>2778</v>
      </c>
      <c r="I1370" s="3"/>
      <c r="J1370" s="35"/>
      <c r="K1370" s="33"/>
      <c r="L1370" s="33"/>
      <c r="M1370" s="33"/>
      <c r="N1370" s="33"/>
      <c r="O1370" s="33"/>
      <c r="P1370" s="33"/>
      <c r="Q1370" s="33"/>
      <c r="R1370" s="33"/>
    </row>
    <row r="1371">
      <c r="A1371" s="8" t="s">
        <v>2586</v>
      </c>
      <c r="B1371" s="18"/>
      <c r="C1371" s="18" t="s">
        <v>6745</v>
      </c>
      <c r="D1371" s="4" t="s">
        <v>6746</v>
      </c>
      <c r="E1371" s="3" t="s">
        <v>6747</v>
      </c>
      <c r="F1371" s="8" t="s">
        <v>2740</v>
      </c>
      <c r="G1371" s="8" t="s">
        <v>2741</v>
      </c>
      <c r="H1371" s="41" t="s">
        <v>2760</v>
      </c>
      <c r="I1371" s="3"/>
      <c r="J1371" s="7"/>
      <c r="K1371" s="40"/>
      <c r="L1371" s="40"/>
      <c r="M1371" s="40"/>
      <c r="N1371" s="40"/>
      <c r="O1371" s="40"/>
      <c r="P1371" s="40"/>
      <c r="Q1371" s="40"/>
      <c r="R1371" s="40"/>
    </row>
    <row r="1372">
      <c r="A1372" s="8" t="s">
        <v>2586</v>
      </c>
      <c r="B1372" s="3"/>
      <c r="C1372" s="3" t="s">
        <v>6748</v>
      </c>
      <c r="D1372" s="4" t="s">
        <v>2243</v>
      </c>
      <c r="E1372" s="3" t="s">
        <v>6749</v>
      </c>
      <c r="F1372" s="8" t="s">
        <v>2740</v>
      </c>
      <c r="G1372" s="6" t="s">
        <v>2741</v>
      </c>
      <c r="H1372" s="41" t="s">
        <v>2686</v>
      </c>
      <c r="I1372" s="3"/>
      <c r="J1372" s="35"/>
      <c r="K1372" s="33"/>
      <c r="L1372" s="33"/>
      <c r="M1372" s="33"/>
      <c r="N1372" s="33"/>
      <c r="O1372" s="33"/>
      <c r="P1372" s="33"/>
      <c r="Q1372" s="33"/>
      <c r="R1372" s="33"/>
    </row>
    <row r="1373">
      <c r="A1373" s="8" t="s">
        <v>2586</v>
      </c>
      <c r="B1373" s="8"/>
      <c r="C1373" s="8" t="s">
        <v>6750</v>
      </c>
      <c r="D1373" s="8" t="s">
        <v>6751</v>
      </c>
      <c r="E1373" s="12" t="s">
        <v>6752</v>
      </c>
      <c r="F1373" s="8" t="s">
        <v>2740</v>
      </c>
      <c r="G1373" s="8" t="s">
        <v>2741</v>
      </c>
      <c r="H1373" s="31" t="s">
        <v>2742</v>
      </c>
      <c r="I1373" s="8"/>
      <c r="J1373" s="7"/>
      <c r="K1373" s="40"/>
      <c r="L1373" s="40"/>
      <c r="M1373" s="40"/>
      <c r="N1373" s="40"/>
      <c r="O1373" s="40"/>
      <c r="P1373" s="40"/>
      <c r="Q1373" s="40"/>
      <c r="R1373" s="40"/>
    </row>
    <row r="1374">
      <c r="A1374" s="8" t="s">
        <v>2586</v>
      </c>
      <c r="B1374" s="8"/>
      <c r="C1374" s="8" t="s">
        <v>6753</v>
      </c>
      <c r="D1374" s="8" t="s">
        <v>6754</v>
      </c>
      <c r="E1374" s="12" t="s">
        <v>6755</v>
      </c>
      <c r="F1374" s="8" t="s">
        <v>2740</v>
      </c>
      <c r="G1374" s="8" t="s">
        <v>2741</v>
      </c>
      <c r="H1374" s="31" t="s">
        <v>2778</v>
      </c>
      <c r="I1374" s="8"/>
      <c r="J1374" s="7"/>
      <c r="K1374" s="40"/>
      <c r="L1374" s="40"/>
      <c r="M1374" s="40"/>
      <c r="N1374" s="40"/>
      <c r="O1374" s="40"/>
      <c r="P1374" s="40"/>
      <c r="Q1374" s="40"/>
      <c r="R1374" s="40"/>
    </row>
    <row r="1375">
      <c r="A1375" s="7" t="s">
        <v>2586</v>
      </c>
      <c r="B1375" s="7"/>
      <c r="C1375" s="7" t="s">
        <v>6756</v>
      </c>
      <c r="D1375" s="6" t="s">
        <v>6757</v>
      </c>
      <c r="E1375" s="7" t="s">
        <v>6758</v>
      </c>
      <c r="F1375" s="8" t="s">
        <v>2740</v>
      </c>
      <c r="G1375" s="8" t="s">
        <v>2741</v>
      </c>
      <c r="H1375" s="31" t="s">
        <v>2802</v>
      </c>
      <c r="I1375" s="8"/>
      <c r="J1375" s="35"/>
      <c r="K1375" s="33"/>
      <c r="L1375" s="33"/>
      <c r="M1375" s="33"/>
      <c r="N1375" s="33"/>
      <c r="O1375" s="33"/>
      <c r="P1375" s="33"/>
      <c r="Q1375" s="33"/>
      <c r="R1375" s="33"/>
    </row>
    <row r="1376">
      <c r="A1376" s="8" t="s">
        <v>2586</v>
      </c>
      <c r="B1376" s="3"/>
      <c r="C1376" s="3" t="s">
        <v>6759</v>
      </c>
      <c r="D1376" s="4" t="s">
        <v>6760</v>
      </c>
      <c r="E1376" s="3" t="s">
        <v>6761</v>
      </c>
      <c r="F1376" s="8" t="s">
        <v>2740</v>
      </c>
      <c r="G1376" s="8" t="s">
        <v>2741</v>
      </c>
      <c r="H1376" s="41" t="s">
        <v>2686</v>
      </c>
      <c r="I1376" s="3"/>
      <c r="J1376" s="35"/>
      <c r="K1376" s="33"/>
      <c r="L1376" s="33"/>
      <c r="M1376" s="33"/>
      <c r="N1376" s="33"/>
      <c r="O1376" s="33"/>
      <c r="P1376" s="33"/>
      <c r="Q1376" s="33"/>
      <c r="R1376" s="33"/>
    </row>
    <row r="1377">
      <c r="A1377" s="8" t="s">
        <v>2586</v>
      </c>
      <c r="B1377" s="8"/>
      <c r="C1377" s="8" t="s">
        <v>6762</v>
      </c>
      <c r="D1377" s="8" t="s">
        <v>6763</v>
      </c>
      <c r="E1377" s="12" t="s">
        <v>6764</v>
      </c>
      <c r="F1377" s="42" t="s">
        <v>2740</v>
      </c>
      <c r="G1377" s="6" t="s">
        <v>2741</v>
      </c>
      <c r="H1377" s="31" t="s">
        <v>2802</v>
      </c>
      <c r="I1377" s="8"/>
      <c r="J1377" s="35"/>
      <c r="K1377" s="33"/>
      <c r="L1377" s="33"/>
      <c r="M1377" s="33"/>
      <c r="N1377" s="33"/>
      <c r="O1377" s="33"/>
      <c r="P1377" s="33"/>
      <c r="Q1377" s="33"/>
      <c r="R1377" s="33"/>
    </row>
    <row r="1378">
      <c r="A1378" s="8" t="s">
        <v>2586</v>
      </c>
      <c r="B1378" s="3"/>
      <c r="C1378" s="3" t="s">
        <v>6765</v>
      </c>
      <c r="D1378" s="4" t="s">
        <v>5247</v>
      </c>
      <c r="E1378" s="3" t="s">
        <v>6766</v>
      </c>
      <c r="F1378" s="8" t="s">
        <v>2740</v>
      </c>
      <c r="G1378" s="8" t="s">
        <v>2741</v>
      </c>
      <c r="H1378" s="43" t="s">
        <v>2742</v>
      </c>
      <c r="I1378" s="3"/>
      <c r="J1378" s="37"/>
      <c r="K1378" s="38"/>
      <c r="L1378" s="38"/>
      <c r="M1378" s="38"/>
      <c r="N1378" s="38"/>
      <c r="O1378" s="38"/>
      <c r="P1378" s="38"/>
      <c r="Q1378" s="38"/>
      <c r="R1378" s="38"/>
    </row>
    <row r="1379">
      <c r="A1379" s="7" t="s">
        <v>2586</v>
      </c>
      <c r="B1379" s="7"/>
      <c r="C1379" s="7" t="s">
        <v>6767</v>
      </c>
      <c r="D1379" s="8" t="s">
        <v>6768</v>
      </c>
      <c r="E1379" s="7" t="s">
        <v>6769</v>
      </c>
      <c r="F1379" s="41" t="s">
        <v>2740</v>
      </c>
      <c r="G1379" s="6" t="s">
        <v>2741</v>
      </c>
      <c r="H1379" s="42" t="s">
        <v>3110</v>
      </c>
      <c r="I1379" s="8"/>
      <c r="J1379" s="7"/>
      <c r="K1379" s="40"/>
      <c r="L1379" s="40"/>
      <c r="M1379" s="40"/>
      <c r="N1379" s="40"/>
      <c r="O1379" s="40"/>
      <c r="P1379" s="40"/>
      <c r="Q1379" s="40"/>
      <c r="R1379" s="40"/>
    </row>
    <row r="1380">
      <c r="A1380" s="8" t="s">
        <v>2586</v>
      </c>
      <c r="B1380" s="6"/>
      <c r="C1380" s="6" t="s">
        <v>6770</v>
      </c>
      <c r="D1380" s="8" t="s">
        <v>6771</v>
      </c>
      <c r="E1380" s="7" t="s">
        <v>6772</v>
      </c>
      <c r="F1380" s="41" t="s">
        <v>2740</v>
      </c>
      <c r="G1380" s="8" t="s">
        <v>2741</v>
      </c>
      <c r="H1380" s="43" t="s">
        <v>2760</v>
      </c>
      <c r="I1380" s="8"/>
      <c r="J1380" s="7"/>
      <c r="K1380" s="40"/>
      <c r="L1380" s="40"/>
      <c r="M1380" s="40"/>
      <c r="N1380" s="40"/>
      <c r="O1380" s="40"/>
      <c r="P1380" s="40"/>
      <c r="Q1380" s="40"/>
      <c r="R1380" s="40"/>
    </row>
    <row r="1381">
      <c r="A1381" s="8" t="s">
        <v>2586</v>
      </c>
      <c r="B1381" s="3"/>
      <c r="C1381" s="3" t="s">
        <v>6773</v>
      </c>
      <c r="D1381" s="4" t="s">
        <v>6774</v>
      </c>
      <c r="E1381" s="3" t="s">
        <v>6775</v>
      </c>
      <c r="F1381" s="8" t="s">
        <v>2740</v>
      </c>
      <c r="G1381" s="8" t="s">
        <v>2741</v>
      </c>
      <c r="H1381" s="31" t="s">
        <v>2742</v>
      </c>
      <c r="I1381" s="3"/>
      <c r="J1381" s="7"/>
      <c r="K1381" s="40"/>
      <c r="L1381" s="40"/>
      <c r="M1381" s="40"/>
      <c r="N1381" s="40"/>
      <c r="O1381" s="40"/>
      <c r="P1381" s="40"/>
      <c r="Q1381" s="40"/>
      <c r="R1381" s="40"/>
    </row>
    <row r="1382">
      <c r="A1382" s="8" t="s">
        <v>2586</v>
      </c>
      <c r="B1382" s="6"/>
      <c r="C1382" s="6" t="s">
        <v>6776</v>
      </c>
      <c r="D1382" s="7" t="s">
        <v>6777</v>
      </c>
      <c r="E1382" s="19" t="s">
        <v>6778</v>
      </c>
      <c r="F1382" s="8" t="s">
        <v>2740</v>
      </c>
      <c r="G1382" s="8" t="s">
        <v>2741</v>
      </c>
      <c r="H1382" s="41" t="s">
        <v>2760</v>
      </c>
      <c r="I1382" s="7"/>
      <c r="J1382" s="37"/>
      <c r="K1382" s="38"/>
      <c r="L1382" s="38"/>
      <c r="M1382" s="38"/>
      <c r="N1382" s="38"/>
      <c r="O1382" s="38"/>
      <c r="P1382" s="38"/>
      <c r="Q1382" s="38"/>
      <c r="R1382" s="38"/>
    </row>
    <row r="1383">
      <c r="A1383" s="7" t="s">
        <v>2586</v>
      </c>
      <c r="B1383" s="7"/>
      <c r="C1383" s="7" t="s">
        <v>6779</v>
      </c>
      <c r="D1383" s="6" t="s">
        <v>6780</v>
      </c>
      <c r="E1383" s="19" t="s">
        <v>6781</v>
      </c>
      <c r="F1383" s="41" t="s">
        <v>2740</v>
      </c>
      <c r="G1383" s="8" t="s">
        <v>2741</v>
      </c>
      <c r="H1383" s="48" t="s">
        <v>2937</v>
      </c>
      <c r="I1383" s="7"/>
      <c r="J1383" s="7"/>
      <c r="K1383" s="40"/>
      <c r="L1383" s="40"/>
      <c r="M1383" s="40"/>
      <c r="N1383" s="40"/>
      <c r="O1383" s="40"/>
      <c r="P1383" s="40"/>
      <c r="Q1383" s="40"/>
      <c r="R1383" s="40"/>
    </row>
    <row r="1384">
      <c r="A1384" s="7" t="s">
        <v>2586</v>
      </c>
      <c r="B1384" s="7"/>
      <c r="C1384" s="7" t="s">
        <v>6782</v>
      </c>
      <c r="D1384" s="6" t="s">
        <v>2588</v>
      </c>
      <c r="E1384" s="19" t="s">
        <v>6783</v>
      </c>
      <c r="F1384" s="8" t="s">
        <v>2740</v>
      </c>
      <c r="G1384" s="8" t="s">
        <v>2741</v>
      </c>
      <c r="H1384" s="31" t="s">
        <v>2603</v>
      </c>
      <c r="I1384" s="7"/>
      <c r="J1384" s="35"/>
      <c r="K1384" s="33"/>
      <c r="L1384" s="33"/>
      <c r="M1384" s="33"/>
      <c r="N1384" s="33"/>
      <c r="O1384" s="33"/>
      <c r="P1384" s="33"/>
      <c r="Q1384" s="33"/>
      <c r="R1384" s="33"/>
    </row>
    <row r="1385">
      <c r="A1385" s="7" t="s">
        <v>2586</v>
      </c>
      <c r="B1385" s="7"/>
      <c r="C1385" s="7" t="s">
        <v>6784</v>
      </c>
      <c r="D1385" s="8" t="s">
        <v>6785</v>
      </c>
      <c r="E1385" s="7" t="s">
        <v>6786</v>
      </c>
      <c r="F1385" s="42" t="s">
        <v>2740</v>
      </c>
      <c r="G1385" s="8" t="s">
        <v>2741</v>
      </c>
      <c r="H1385" s="43" t="s">
        <v>2760</v>
      </c>
      <c r="I1385" s="8"/>
      <c r="J1385" s="37"/>
      <c r="K1385" s="38"/>
      <c r="L1385" s="38"/>
      <c r="M1385" s="38"/>
      <c r="N1385" s="38"/>
      <c r="O1385" s="38"/>
      <c r="P1385" s="38"/>
      <c r="Q1385" s="38"/>
      <c r="R1385" s="38"/>
    </row>
    <row r="1386">
      <c r="A1386" s="7" t="s">
        <v>2586</v>
      </c>
      <c r="B1386" s="7"/>
      <c r="C1386" s="7" t="s">
        <v>6787</v>
      </c>
      <c r="D1386" s="8" t="s">
        <v>3108</v>
      </c>
      <c r="E1386" s="7" t="s">
        <v>6788</v>
      </c>
      <c r="F1386" s="8" t="s">
        <v>2740</v>
      </c>
      <c r="G1386" s="8" t="s">
        <v>2741</v>
      </c>
      <c r="H1386" s="42" t="s">
        <v>2686</v>
      </c>
      <c r="I1386" s="8"/>
      <c r="J1386" s="37"/>
      <c r="K1386" s="38"/>
      <c r="L1386" s="38"/>
      <c r="M1386" s="38"/>
      <c r="N1386" s="38"/>
      <c r="O1386" s="38"/>
      <c r="P1386" s="38"/>
      <c r="Q1386" s="38"/>
      <c r="R1386" s="38"/>
    </row>
    <row r="1387">
      <c r="A1387" s="7" t="s">
        <v>2586</v>
      </c>
      <c r="B1387" s="7"/>
      <c r="C1387" s="7" t="s">
        <v>6787</v>
      </c>
      <c r="D1387" s="8" t="s">
        <v>3108</v>
      </c>
      <c r="E1387" s="7" t="s">
        <v>6789</v>
      </c>
      <c r="F1387" s="42" t="s">
        <v>2740</v>
      </c>
      <c r="G1387" s="6" t="s">
        <v>2741</v>
      </c>
      <c r="H1387" s="41" t="s">
        <v>2686</v>
      </c>
      <c r="I1387" s="8"/>
      <c r="J1387" s="37"/>
      <c r="K1387" s="38"/>
      <c r="L1387" s="38"/>
      <c r="M1387" s="38"/>
      <c r="N1387" s="38"/>
      <c r="O1387" s="38"/>
      <c r="P1387" s="38"/>
      <c r="Q1387" s="38"/>
      <c r="R1387" s="38"/>
    </row>
    <row r="1388">
      <c r="A1388" s="8" t="s">
        <v>2586</v>
      </c>
      <c r="B1388" s="6"/>
      <c r="C1388" s="6" t="s">
        <v>6790</v>
      </c>
      <c r="D1388" s="8" t="s">
        <v>3108</v>
      </c>
      <c r="E1388" s="7" t="s">
        <v>6791</v>
      </c>
      <c r="F1388" s="42" t="s">
        <v>2740</v>
      </c>
      <c r="G1388" s="8" t="s">
        <v>2741</v>
      </c>
      <c r="H1388" s="41" t="s">
        <v>2760</v>
      </c>
      <c r="I1388" s="8"/>
      <c r="J1388" s="10"/>
      <c r="K1388" s="44"/>
      <c r="L1388" s="44"/>
      <c r="M1388" s="44"/>
      <c r="N1388" s="44"/>
      <c r="O1388" s="44"/>
      <c r="P1388" s="44"/>
      <c r="Q1388" s="44"/>
      <c r="R1388" s="44"/>
    </row>
    <row r="1389">
      <c r="A1389" s="8" t="s">
        <v>2586</v>
      </c>
      <c r="B1389" s="6"/>
      <c r="C1389" s="6" t="s">
        <v>6792</v>
      </c>
      <c r="D1389" s="8" t="str">
        <f>IFERROR(__xludf.DUMMYFUNCTION("CONCATENATE(REGEXEXTRACT(C1389,""[A-Za-z]+""),"","")"),"Nick,")</f>
        <v>Nick,</v>
      </c>
      <c r="E1389" s="7" t="s">
        <v>6793</v>
      </c>
      <c r="F1389" s="8" t="s">
        <v>2740</v>
      </c>
      <c r="G1389" s="8" t="s">
        <v>2741</v>
      </c>
      <c r="H1389" s="31" t="s">
        <v>2742</v>
      </c>
      <c r="I1389" s="8"/>
      <c r="J1389" s="35"/>
      <c r="K1389" s="33"/>
      <c r="L1389" s="33"/>
      <c r="M1389" s="33"/>
      <c r="N1389" s="33"/>
      <c r="O1389" s="33"/>
      <c r="P1389" s="33"/>
      <c r="Q1389" s="33"/>
      <c r="R1389" s="33"/>
    </row>
    <row r="1390">
      <c r="A1390" s="7" t="s">
        <v>2586</v>
      </c>
      <c r="B1390" s="7"/>
      <c r="C1390" s="7" t="s">
        <v>6794</v>
      </c>
      <c r="D1390" s="8" t="s">
        <v>3108</v>
      </c>
      <c r="E1390" s="7" t="s">
        <v>6795</v>
      </c>
      <c r="F1390" s="8" t="s">
        <v>2740</v>
      </c>
      <c r="G1390" s="8" t="s">
        <v>2741</v>
      </c>
      <c r="H1390" s="41" t="s">
        <v>2760</v>
      </c>
      <c r="I1390" s="8"/>
      <c r="J1390" s="7"/>
      <c r="K1390" s="40"/>
      <c r="L1390" s="40"/>
      <c r="M1390" s="40"/>
      <c r="N1390" s="40"/>
      <c r="O1390" s="40"/>
      <c r="P1390" s="40"/>
      <c r="Q1390" s="40"/>
      <c r="R1390" s="40"/>
    </row>
    <row r="1391">
      <c r="A1391" s="7" t="s">
        <v>2586</v>
      </c>
      <c r="B1391" s="7"/>
      <c r="C1391" s="7" t="s">
        <v>6796</v>
      </c>
      <c r="D1391" s="8" t="s">
        <v>6797</v>
      </c>
      <c r="E1391" s="7" t="s">
        <v>6798</v>
      </c>
      <c r="F1391" s="8" t="s">
        <v>2740</v>
      </c>
      <c r="G1391" s="8" t="s">
        <v>2741</v>
      </c>
      <c r="H1391" s="41" t="s">
        <v>6799</v>
      </c>
      <c r="I1391" s="8"/>
      <c r="J1391" s="7"/>
      <c r="K1391" s="40"/>
      <c r="L1391" s="40"/>
      <c r="M1391" s="40"/>
      <c r="N1391" s="40"/>
      <c r="O1391" s="40"/>
      <c r="P1391" s="40"/>
      <c r="Q1391" s="40"/>
      <c r="R1391" s="40"/>
    </row>
    <row r="1392">
      <c r="A1392" s="8" t="s">
        <v>2586</v>
      </c>
      <c r="B1392" s="18"/>
      <c r="C1392" s="18" t="s">
        <v>6800</v>
      </c>
      <c r="D1392" s="4" t="s">
        <v>3248</v>
      </c>
      <c r="E1392" s="3" t="s">
        <v>6801</v>
      </c>
      <c r="F1392" s="42" t="s">
        <v>2740</v>
      </c>
      <c r="G1392" s="8" t="s">
        <v>2741</v>
      </c>
      <c r="H1392" s="31" t="s">
        <v>2742</v>
      </c>
      <c r="I1392" s="3"/>
      <c r="J1392" s="7"/>
      <c r="K1392" s="40"/>
      <c r="L1392" s="40"/>
      <c r="M1392" s="40"/>
      <c r="N1392" s="40"/>
      <c r="O1392" s="40"/>
      <c r="P1392" s="40"/>
      <c r="Q1392" s="40"/>
      <c r="R1392" s="40"/>
    </row>
    <row r="1393">
      <c r="A1393" s="7" t="s">
        <v>2586</v>
      </c>
      <c r="B1393" s="7"/>
      <c r="C1393" s="7" t="s">
        <v>6802</v>
      </c>
      <c r="D1393" s="8" t="s">
        <v>6803</v>
      </c>
      <c r="E1393" s="7" t="s">
        <v>6804</v>
      </c>
      <c r="F1393" s="8" t="s">
        <v>2740</v>
      </c>
      <c r="G1393" s="6" t="s">
        <v>2741</v>
      </c>
      <c r="H1393" s="51" t="s">
        <v>6552</v>
      </c>
      <c r="I1393" s="8"/>
      <c r="J1393" s="35"/>
      <c r="K1393" s="33"/>
      <c r="L1393" s="33"/>
      <c r="M1393" s="33"/>
      <c r="N1393" s="33"/>
      <c r="O1393" s="33"/>
      <c r="P1393" s="33"/>
      <c r="Q1393" s="33"/>
      <c r="R1393" s="33"/>
    </row>
    <row r="1394">
      <c r="A1394" s="8" t="s">
        <v>2586</v>
      </c>
      <c r="B1394" s="2"/>
      <c r="C1394" s="2" t="s">
        <v>6805</v>
      </c>
      <c r="D1394" s="2" t="s">
        <v>6806</v>
      </c>
      <c r="E1394" s="2" t="s">
        <v>6807</v>
      </c>
      <c r="F1394" s="42" t="s">
        <v>2740</v>
      </c>
      <c r="G1394" s="8" t="s">
        <v>2741</v>
      </c>
      <c r="H1394" s="43" t="s">
        <v>2742</v>
      </c>
      <c r="I1394" s="17"/>
      <c r="J1394" s="35"/>
      <c r="K1394" s="33"/>
      <c r="L1394" s="33"/>
      <c r="M1394" s="33"/>
      <c r="N1394" s="33"/>
      <c r="O1394" s="33"/>
      <c r="P1394" s="33"/>
      <c r="Q1394" s="33"/>
      <c r="R1394" s="33"/>
    </row>
    <row r="1395">
      <c r="A1395" s="8" t="s">
        <v>2586</v>
      </c>
      <c r="B1395" s="15"/>
      <c r="C1395" s="15" t="s">
        <v>6808</v>
      </c>
      <c r="D1395" s="4" t="s">
        <v>2452</v>
      </c>
      <c r="E1395" s="3" t="s">
        <v>6809</v>
      </c>
      <c r="F1395" s="42" t="s">
        <v>2740</v>
      </c>
      <c r="G1395" s="8" t="s">
        <v>2741</v>
      </c>
      <c r="H1395" s="41" t="s">
        <v>2760</v>
      </c>
      <c r="I1395" s="3"/>
      <c r="J1395" s="37"/>
      <c r="K1395" s="38"/>
      <c r="L1395" s="38"/>
      <c r="M1395" s="38"/>
      <c r="N1395" s="38"/>
      <c r="O1395" s="38"/>
      <c r="P1395" s="38"/>
      <c r="Q1395" s="38"/>
      <c r="R1395" s="38"/>
    </row>
    <row r="1396">
      <c r="A1396" s="7" t="s">
        <v>2586</v>
      </c>
      <c r="B1396" s="7"/>
      <c r="C1396" s="7" t="s">
        <v>6810</v>
      </c>
      <c r="D1396" s="6" t="s">
        <v>6811</v>
      </c>
      <c r="E1396" s="7" t="s">
        <v>6812</v>
      </c>
      <c r="F1396" s="8" t="s">
        <v>2740</v>
      </c>
      <c r="G1396" s="8" t="s">
        <v>2741</v>
      </c>
      <c r="H1396" s="41" t="s">
        <v>2760</v>
      </c>
      <c r="I1396" s="8"/>
      <c r="J1396" s="35"/>
      <c r="K1396" s="33"/>
      <c r="L1396" s="33"/>
      <c r="M1396" s="33"/>
      <c r="N1396" s="33"/>
      <c r="O1396" s="33"/>
      <c r="P1396" s="33"/>
      <c r="Q1396" s="33"/>
      <c r="R1396" s="33"/>
    </row>
    <row r="1397">
      <c r="A1397" s="8" t="s">
        <v>2586</v>
      </c>
      <c r="B1397" s="6"/>
      <c r="C1397" s="6" t="s">
        <v>6813</v>
      </c>
      <c r="D1397" s="6" t="s">
        <v>6814</v>
      </c>
      <c r="E1397" s="19" t="s">
        <v>6815</v>
      </c>
      <c r="F1397" s="8" t="s">
        <v>2740</v>
      </c>
      <c r="G1397" s="8" t="s">
        <v>2741</v>
      </c>
      <c r="H1397" s="45" t="s">
        <v>2765</v>
      </c>
      <c r="I1397" s="7"/>
      <c r="J1397" s="37"/>
      <c r="K1397" s="38"/>
      <c r="L1397" s="38"/>
      <c r="M1397" s="38"/>
      <c r="N1397" s="38"/>
      <c r="O1397" s="38"/>
      <c r="P1397" s="38"/>
      <c r="Q1397" s="38"/>
      <c r="R1397" s="38"/>
    </row>
    <row r="1398">
      <c r="A1398" s="8" t="s">
        <v>2586</v>
      </c>
      <c r="B1398" s="18"/>
      <c r="C1398" s="18" t="s">
        <v>6816</v>
      </c>
      <c r="D1398" s="4" t="s">
        <v>6817</v>
      </c>
      <c r="E1398" s="3" t="s">
        <v>6818</v>
      </c>
      <c r="F1398" s="8" t="s">
        <v>2740</v>
      </c>
      <c r="G1398" s="6" t="s">
        <v>2741</v>
      </c>
      <c r="H1398" s="41" t="s">
        <v>2760</v>
      </c>
      <c r="I1398" s="3"/>
      <c r="J1398" s="37"/>
      <c r="K1398" s="38"/>
      <c r="L1398" s="38"/>
      <c r="M1398" s="38"/>
      <c r="N1398" s="38"/>
      <c r="O1398" s="38"/>
      <c r="P1398" s="38"/>
      <c r="Q1398" s="38"/>
      <c r="R1398" s="38"/>
    </row>
    <row r="1399">
      <c r="A1399" s="7" t="s">
        <v>2586</v>
      </c>
      <c r="B1399" s="7"/>
      <c r="C1399" s="7" t="s">
        <v>6819</v>
      </c>
      <c r="D1399" s="6" t="s">
        <v>6820</v>
      </c>
      <c r="E1399" s="7" t="s">
        <v>6821</v>
      </c>
      <c r="F1399" s="8" t="s">
        <v>2740</v>
      </c>
      <c r="G1399" s="8" t="s">
        <v>2741</v>
      </c>
      <c r="H1399" s="31" t="s">
        <v>2742</v>
      </c>
      <c r="I1399" s="8"/>
      <c r="J1399" s="7"/>
      <c r="K1399" s="40"/>
      <c r="L1399" s="40"/>
      <c r="M1399" s="40"/>
      <c r="N1399" s="40"/>
      <c r="O1399" s="40"/>
      <c r="P1399" s="40"/>
      <c r="Q1399" s="40"/>
      <c r="R1399" s="40"/>
    </row>
    <row r="1400">
      <c r="A1400" s="7" t="s">
        <v>2586</v>
      </c>
      <c r="B1400" s="7"/>
      <c r="C1400" s="7" t="s">
        <v>6822</v>
      </c>
      <c r="D1400" s="8" t="s">
        <v>6823</v>
      </c>
      <c r="E1400" s="7" t="s">
        <v>6824</v>
      </c>
      <c r="F1400" s="8" t="s">
        <v>2740</v>
      </c>
      <c r="G1400" s="8" t="s">
        <v>2741</v>
      </c>
      <c r="H1400" s="31" t="s">
        <v>2742</v>
      </c>
      <c r="I1400" s="8"/>
      <c r="J1400" s="37"/>
      <c r="K1400" s="38"/>
      <c r="L1400" s="38"/>
      <c r="M1400" s="38"/>
      <c r="N1400" s="38"/>
      <c r="O1400" s="38"/>
      <c r="P1400" s="38"/>
      <c r="Q1400" s="38"/>
      <c r="R1400" s="38"/>
    </row>
    <row r="1401">
      <c r="A1401" s="8" t="s">
        <v>2586</v>
      </c>
      <c r="B1401" s="6"/>
      <c r="C1401" s="6" t="s">
        <v>6825</v>
      </c>
      <c r="D1401" s="6" t="s">
        <v>1945</v>
      </c>
      <c r="E1401" s="7" t="s">
        <v>6826</v>
      </c>
      <c r="F1401" s="8" t="s">
        <v>2740</v>
      </c>
      <c r="G1401" s="8" t="s">
        <v>2741</v>
      </c>
      <c r="H1401" s="41" t="s">
        <v>2760</v>
      </c>
      <c r="I1401" s="8"/>
      <c r="J1401" s="7"/>
      <c r="K1401" s="40"/>
      <c r="L1401" s="40"/>
      <c r="M1401" s="40"/>
      <c r="N1401" s="40"/>
      <c r="O1401" s="40"/>
      <c r="P1401" s="40"/>
      <c r="Q1401" s="40"/>
      <c r="R1401" s="40"/>
    </row>
    <row r="1402">
      <c r="A1402" s="8" t="s">
        <v>2586</v>
      </c>
      <c r="B1402" s="18"/>
      <c r="C1402" s="18" t="s">
        <v>6827</v>
      </c>
      <c r="D1402" s="4" t="s">
        <v>6828</v>
      </c>
      <c r="E1402" s="3" t="s">
        <v>6829</v>
      </c>
      <c r="F1402" s="8" t="s">
        <v>2740</v>
      </c>
      <c r="G1402" s="8" t="s">
        <v>2741</v>
      </c>
      <c r="H1402" s="41" t="s">
        <v>2760</v>
      </c>
      <c r="I1402" s="3"/>
      <c r="J1402" s="7"/>
      <c r="K1402" s="40"/>
      <c r="L1402" s="40"/>
      <c r="M1402" s="40"/>
      <c r="N1402" s="40"/>
      <c r="O1402" s="40"/>
      <c r="P1402" s="40"/>
      <c r="Q1402" s="40"/>
      <c r="R1402" s="40"/>
    </row>
    <row r="1403">
      <c r="A1403" s="8" t="s">
        <v>2586</v>
      </c>
      <c r="B1403" s="6"/>
      <c r="C1403" s="6" t="s">
        <v>6830</v>
      </c>
      <c r="D1403" s="8" t="s">
        <v>6831</v>
      </c>
      <c r="E1403" s="7" t="s">
        <v>6832</v>
      </c>
      <c r="F1403" s="8" t="s">
        <v>2740</v>
      </c>
      <c r="G1403" s="8" t="s">
        <v>2741</v>
      </c>
      <c r="H1403" s="42" t="s">
        <v>3110</v>
      </c>
      <c r="I1403" s="8"/>
      <c r="J1403" s="35"/>
      <c r="K1403" s="33"/>
      <c r="L1403" s="33"/>
      <c r="M1403" s="33"/>
      <c r="N1403" s="33"/>
      <c r="O1403" s="33"/>
      <c r="P1403" s="33"/>
      <c r="Q1403" s="33"/>
      <c r="R1403" s="33"/>
    </row>
    <row r="1404">
      <c r="A1404" s="7" t="s">
        <v>2586</v>
      </c>
      <c r="B1404" s="7"/>
      <c r="C1404" s="7" t="s">
        <v>6833</v>
      </c>
      <c r="D1404" s="8" t="str">
        <f>IFERROR(__xludf.DUMMYFUNCTION("CONCATENATE(REGEXEXTRACT(C1404,""[A-Za-z]+""),"","")"),"Nour,")</f>
        <v>Nour,</v>
      </c>
      <c r="E1404" s="7" t="s">
        <v>6834</v>
      </c>
      <c r="F1404" s="8" t="s">
        <v>2740</v>
      </c>
      <c r="G1404" s="8" t="s">
        <v>2741</v>
      </c>
      <c r="H1404" s="31" t="s">
        <v>6555</v>
      </c>
      <c r="I1404" s="8"/>
      <c r="J1404" s="35"/>
      <c r="K1404" s="33"/>
      <c r="L1404" s="33"/>
      <c r="M1404" s="33"/>
      <c r="N1404" s="33"/>
      <c r="O1404" s="33"/>
      <c r="P1404" s="33"/>
      <c r="Q1404" s="33"/>
      <c r="R1404" s="33"/>
    </row>
    <row r="1405">
      <c r="A1405" s="8" t="s">
        <v>2586</v>
      </c>
      <c r="B1405" s="6"/>
      <c r="C1405" s="6" t="s">
        <v>6835</v>
      </c>
      <c r="D1405" s="6" t="s">
        <v>5466</v>
      </c>
      <c r="E1405" s="19" t="s">
        <v>6836</v>
      </c>
      <c r="F1405" s="8" t="s">
        <v>2740</v>
      </c>
      <c r="G1405" s="8" t="s">
        <v>2741</v>
      </c>
      <c r="H1405" s="43" t="s">
        <v>2760</v>
      </c>
      <c r="I1405" s="7"/>
      <c r="J1405" s="37"/>
      <c r="K1405" s="38"/>
      <c r="L1405" s="38"/>
      <c r="M1405" s="38"/>
      <c r="N1405" s="38"/>
      <c r="O1405" s="38"/>
      <c r="P1405" s="38"/>
      <c r="Q1405" s="38"/>
      <c r="R1405" s="38"/>
    </row>
    <row r="1406">
      <c r="A1406" s="8" t="s">
        <v>2586</v>
      </c>
      <c r="B1406" s="6"/>
      <c r="C1406" s="6" t="s">
        <v>6837</v>
      </c>
      <c r="D1406" s="6" t="s">
        <v>6838</v>
      </c>
      <c r="E1406" s="19" t="s">
        <v>6839</v>
      </c>
      <c r="F1406" s="8" t="s">
        <v>2740</v>
      </c>
      <c r="G1406" s="8" t="s">
        <v>2741</v>
      </c>
      <c r="H1406" s="45" t="s">
        <v>2753</v>
      </c>
      <c r="I1406" s="7"/>
      <c r="J1406" s="35"/>
      <c r="K1406" s="33"/>
      <c r="L1406" s="33"/>
      <c r="M1406" s="33"/>
      <c r="N1406" s="33"/>
      <c r="O1406" s="33"/>
      <c r="P1406" s="33"/>
      <c r="Q1406" s="33"/>
      <c r="R1406" s="33"/>
    </row>
    <row r="1407">
      <c r="A1407" s="8" t="s">
        <v>2586</v>
      </c>
      <c r="B1407" s="6"/>
      <c r="C1407" s="6" t="s">
        <v>6840</v>
      </c>
      <c r="D1407" s="6" t="s">
        <v>6841</v>
      </c>
      <c r="E1407" s="13" t="s">
        <v>6842</v>
      </c>
      <c r="F1407" s="8" t="s">
        <v>2740</v>
      </c>
      <c r="G1407" s="6" t="s">
        <v>2741</v>
      </c>
      <c r="H1407" s="31" t="s">
        <v>2742</v>
      </c>
      <c r="I1407" s="7"/>
      <c r="J1407" s="35"/>
      <c r="K1407" s="33"/>
      <c r="L1407" s="33"/>
      <c r="M1407" s="33"/>
      <c r="N1407" s="33"/>
      <c r="O1407" s="33"/>
      <c r="P1407" s="33"/>
      <c r="Q1407" s="33"/>
      <c r="R1407" s="33"/>
    </row>
    <row r="1408">
      <c r="A1408" s="7" t="s">
        <v>2586</v>
      </c>
      <c r="B1408" s="7"/>
      <c r="C1408" s="7" t="s">
        <v>6843</v>
      </c>
      <c r="D1408" s="8" t="s">
        <v>6844</v>
      </c>
      <c r="E1408" s="7" t="s">
        <v>6845</v>
      </c>
      <c r="F1408" s="8" t="s">
        <v>2740</v>
      </c>
      <c r="G1408" s="8" t="s">
        <v>2741</v>
      </c>
      <c r="H1408" s="45" t="s">
        <v>2765</v>
      </c>
      <c r="I1408" s="8"/>
      <c r="J1408" s="7"/>
      <c r="K1408" s="40"/>
      <c r="L1408" s="40"/>
      <c r="M1408" s="40"/>
      <c r="N1408" s="40"/>
      <c r="O1408" s="40"/>
      <c r="P1408" s="40"/>
      <c r="Q1408" s="40"/>
      <c r="R1408" s="40"/>
    </row>
    <row r="1409">
      <c r="A1409" s="8" t="s">
        <v>2586</v>
      </c>
      <c r="B1409" s="3"/>
      <c r="C1409" s="3" t="s">
        <v>6846</v>
      </c>
      <c r="D1409" s="4" t="s">
        <v>6847</v>
      </c>
      <c r="E1409" s="3" t="s">
        <v>6848</v>
      </c>
      <c r="F1409" s="8" t="s">
        <v>2740</v>
      </c>
      <c r="G1409" s="8" t="s">
        <v>2741</v>
      </c>
      <c r="H1409" s="41" t="s">
        <v>3933</v>
      </c>
      <c r="I1409" s="3"/>
      <c r="J1409" s="37"/>
      <c r="K1409" s="38"/>
      <c r="L1409" s="38"/>
      <c r="M1409" s="38"/>
      <c r="N1409" s="38"/>
      <c r="O1409" s="38"/>
      <c r="P1409" s="38"/>
      <c r="Q1409" s="38"/>
      <c r="R1409" s="38"/>
    </row>
    <row r="1410">
      <c r="A1410" s="7" t="s">
        <v>2586</v>
      </c>
      <c r="B1410" s="7"/>
      <c r="C1410" s="7" t="s">
        <v>6849</v>
      </c>
      <c r="D1410" s="7" t="s">
        <v>6850</v>
      </c>
      <c r="E1410" s="19" t="s">
        <v>6851</v>
      </c>
      <c r="F1410" s="42" t="s">
        <v>2740</v>
      </c>
      <c r="G1410" s="6" t="s">
        <v>2741</v>
      </c>
      <c r="H1410" s="41" t="s">
        <v>2686</v>
      </c>
      <c r="I1410" s="7"/>
      <c r="J1410" s="37"/>
      <c r="K1410" s="38"/>
      <c r="L1410" s="38"/>
      <c r="M1410" s="38"/>
      <c r="N1410" s="38"/>
      <c r="O1410" s="38"/>
      <c r="P1410" s="38"/>
      <c r="Q1410" s="38"/>
      <c r="R1410" s="38"/>
    </row>
    <row r="1411">
      <c r="A1411" s="8" t="s">
        <v>2586</v>
      </c>
      <c r="B1411" s="8"/>
      <c r="C1411" s="8" t="s">
        <v>6852</v>
      </c>
      <c r="D1411" s="8" t="s">
        <v>6852</v>
      </c>
      <c r="E1411" s="7" t="s">
        <v>6853</v>
      </c>
      <c r="F1411" s="8" t="s">
        <v>2740</v>
      </c>
      <c r="G1411" s="8" t="s">
        <v>2741</v>
      </c>
      <c r="H1411" s="45" t="s">
        <v>2952</v>
      </c>
      <c r="I1411" s="8"/>
      <c r="J1411" s="35"/>
      <c r="K1411" s="33"/>
      <c r="L1411" s="33"/>
      <c r="M1411" s="33"/>
      <c r="N1411" s="33"/>
      <c r="O1411" s="33"/>
      <c r="P1411" s="33"/>
      <c r="Q1411" s="33"/>
      <c r="R1411" s="33"/>
    </row>
    <row r="1412">
      <c r="A1412" s="8" t="s">
        <v>2586</v>
      </c>
      <c r="B1412" s="18"/>
      <c r="C1412" s="18" t="s">
        <v>6854</v>
      </c>
      <c r="D1412" s="4" t="s">
        <v>6855</v>
      </c>
      <c r="E1412" s="3" t="s">
        <v>6856</v>
      </c>
      <c r="F1412" s="42" t="s">
        <v>2740</v>
      </c>
      <c r="G1412" s="8" t="s">
        <v>2741</v>
      </c>
      <c r="H1412" s="41" t="s">
        <v>2760</v>
      </c>
      <c r="I1412" s="3"/>
      <c r="J1412" s="35"/>
      <c r="K1412" s="33"/>
      <c r="L1412" s="33"/>
      <c r="M1412" s="33"/>
      <c r="N1412" s="33"/>
      <c r="O1412" s="33"/>
      <c r="P1412" s="33"/>
      <c r="Q1412" s="33"/>
      <c r="R1412" s="33"/>
    </row>
    <row r="1413">
      <c r="A1413" s="7" t="s">
        <v>2586</v>
      </c>
      <c r="B1413" s="7"/>
      <c r="C1413" s="7" t="s">
        <v>6857</v>
      </c>
      <c r="D1413" s="8" t="s">
        <v>6858</v>
      </c>
      <c r="E1413" s="7" t="s">
        <v>6859</v>
      </c>
      <c r="F1413" s="8" t="s">
        <v>2740</v>
      </c>
      <c r="G1413" s="8" t="s">
        <v>2741</v>
      </c>
      <c r="H1413" s="41" t="s">
        <v>2760</v>
      </c>
      <c r="I1413" s="8"/>
      <c r="J1413" s="35"/>
      <c r="K1413" s="33"/>
      <c r="L1413" s="33"/>
      <c r="M1413" s="33"/>
      <c r="N1413" s="33"/>
      <c r="O1413" s="33"/>
      <c r="P1413" s="33"/>
      <c r="Q1413" s="33"/>
      <c r="R1413" s="33"/>
    </row>
    <row r="1414">
      <c r="A1414" s="8" t="s">
        <v>2586</v>
      </c>
      <c r="B1414" s="8"/>
      <c r="C1414" s="8" t="s">
        <v>6860</v>
      </c>
      <c r="D1414" s="8" t="s">
        <v>3075</v>
      </c>
      <c r="E1414" s="12" t="s">
        <v>6861</v>
      </c>
      <c r="F1414" s="8" t="s">
        <v>2740</v>
      </c>
      <c r="G1414" s="8" t="s">
        <v>2741</v>
      </c>
      <c r="H1414" s="42" t="s">
        <v>2686</v>
      </c>
      <c r="I1414" s="8"/>
      <c r="J1414" s="37"/>
      <c r="K1414" s="38"/>
      <c r="L1414" s="38"/>
      <c r="M1414" s="38"/>
      <c r="N1414" s="38"/>
      <c r="O1414" s="38"/>
      <c r="P1414" s="38"/>
      <c r="Q1414" s="38"/>
      <c r="R1414" s="38"/>
    </row>
    <row r="1415">
      <c r="A1415" s="7" t="s">
        <v>2586</v>
      </c>
      <c r="B1415" s="7"/>
      <c r="C1415" s="7" t="s">
        <v>6862</v>
      </c>
      <c r="D1415" s="8" t="str">
        <f>IFERROR(__xludf.DUMMYFUNCTION("CONCATENATE(REGEXEXTRACT(C1415,""[A-Za-z]+""),"","")"),"Oliver,")</f>
        <v>Oliver,</v>
      </c>
      <c r="E1415" s="7" t="s">
        <v>6863</v>
      </c>
      <c r="F1415" s="8" t="s">
        <v>2740</v>
      </c>
      <c r="G1415" s="8" t="s">
        <v>2741</v>
      </c>
      <c r="H1415" s="42" t="s">
        <v>2686</v>
      </c>
      <c r="I1415" s="8"/>
      <c r="J1415" s="35"/>
      <c r="K1415" s="33"/>
      <c r="L1415" s="33"/>
      <c r="M1415" s="33"/>
      <c r="N1415" s="33"/>
      <c r="O1415" s="33"/>
      <c r="P1415" s="33"/>
      <c r="Q1415" s="33"/>
      <c r="R1415" s="33"/>
    </row>
    <row r="1416">
      <c r="A1416" s="8" t="s">
        <v>2586</v>
      </c>
      <c r="B1416" s="8"/>
      <c r="C1416" s="8" t="s">
        <v>6864</v>
      </c>
      <c r="D1416" s="8" t="s">
        <v>6865</v>
      </c>
      <c r="E1416" s="12" t="s">
        <v>6866</v>
      </c>
      <c r="F1416" s="8" t="s">
        <v>2740</v>
      </c>
      <c r="G1416" s="6" t="s">
        <v>2741</v>
      </c>
      <c r="H1416" s="45" t="s">
        <v>2765</v>
      </c>
      <c r="I1416" s="8"/>
      <c r="J1416" s="35"/>
      <c r="K1416" s="33"/>
      <c r="L1416" s="33"/>
      <c r="M1416" s="33"/>
      <c r="N1416" s="33"/>
      <c r="O1416" s="33"/>
      <c r="P1416" s="33"/>
      <c r="Q1416" s="33"/>
      <c r="R1416" s="33"/>
    </row>
    <row r="1417">
      <c r="A1417" s="8" t="s">
        <v>2586</v>
      </c>
      <c r="B1417" s="8"/>
      <c r="C1417" s="8" t="s">
        <v>6867</v>
      </c>
      <c r="D1417" s="8" t="s">
        <v>3803</v>
      </c>
      <c r="E1417" s="12" t="s">
        <v>6868</v>
      </c>
      <c r="F1417" s="8" t="s">
        <v>2740</v>
      </c>
      <c r="G1417" s="8" t="s">
        <v>2741</v>
      </c>
      <c r="H1417" s="41" t="s">
        <v>2760</v>
      </c>
      <c r="I1417" s="8"/>
      <c r="J1417" s="35"/>
      <c r="K1417" s="33"/>
      <c r="L1417" s="33"/>
      <c r="M1417" s="33"/>
      <c r="N1417" s="33"/>
      <c r="O1417" s="33"/>
      <c r="P1417" s="33"/>
      <c r="Q1417" s="33"/>
      <c r="R1417" s="33"/>
    </row>
    <row r="1418">
      <c r="A1418" s="8" t="s">
        <v>2586</v>
      </c>
      <c r="B1418" s="3"/>
      <c r="C1418" s="3" t="s">
        <v>6869</v>
      </c>
      <c r="D1418" s="4" t="s">
        <v>6870</v>
      </c>
      <c r="E1418" s="3" t="s">
        <v>6871</v>
      </c>
      <c r="F1418" s="8" t="s">
        <v>2740</v>
      </c>
      <c r="G1418" s="31" t="s">
        <v>2741</v>
      </c>
      <c r="H1418" s="31" t="s">
        <v>2742</v>
      </c>
      <c r="I1418" s="3"/>
      <c r="J1418" s="35"/>
      <c r="K1418" s="33"/>
      <c r="L1418" s="33"/>
      <c r="M1418" s="33"/>
      <c r="N1418" s="33"/>
      <c r="O1418" s="33"/>
      <c r="P1418" s="33"/>
      <c r="Q1418" s="33"/>
      <c r="R1418" s="33"/>
    </row>
    <row r="1419">
      <c r="A1419" s="8" t="s">
        <v>2586</v>
      </c>
      <c r="B1419" s="6"/>
      <c r="C1419" s="6" t="s">
        <v>6872</v>
      </c>
      <c r="D1419" s="6" t="s">
        <v>6873</v>
      </c>
      <c r="E1419" s="7" t="s">
        <v>6874</v>
      </c>
      <c r="F1419" s="8" t="s">
        <v>2740</v>
      </c>
      <c r="G1419" s="8" t="s">
        <v>2741</v>
      </c>
      <c r="H1419" s="42" t="s">
        <v>2686</v>
      </c>
      <c r="I1419" s="8"/>
      <c r="J1419" s="35"/>
      <c r="K1419" s="33"/>
      <c r="L1419" s="33"/>
      <c r="M1419" s="33"/>
      <c r="N1419" s="33"/>
      <c r="O1419" s="33"/>
      <c r="P1419" s="33"/>
      <c r="Q1419" s="33"/>
      <c r="R1419" s="33"/>
    </row>
    <row r="1420">
      <c r="A1420" s="7" t="s">
        <v>2586</v>
      </c>
      <c r="B1420" s="7"/>
      <c r="C1420" s="7" t="s">
        <v>6875</v>
      </c>
      <c r="D1420" s="8" t="s">
        <v>6876</v>
      </c>
      <c r="E1420" s="7" t="s">
        <v>6877</v>
      </c>
      <c r="F1420" s="42" t="s">
        <v>2740</v>
      </c>
      <c r="G1420" s="8" t="s">
        <v>2741</v>
      </c>
      <c r="H1420" s="41" t="s">
        <v>2760</v>
      </c>
      <c r="I1420" s="8"/>
      <c r="J1420" s="35"/>
      <c r="K1420" s="33"/>
      <c r="L1420" s="33"/>
      <c r="M1420" s="33"/>
      <c r="N1420" s="33"/>
      <c r="O1420" s="33"/>
      <c r="P1420" s="33"/>
      <c r="Q1420" s="33"/>
      <c r="R1420" s="33"/>
    </row>
    <row r="1421">
      <c r="A1421" s="7" t="s">
        <v>2586</v>
      </c>
      <c r="B1421" s="7"/>
      <c r="C1421" s="7" t="s">
        <v>6878</v>
      </c>
      <c r="D1421" s="6" t="s">
        <v>3471</v>
      </c>
      <c r="E1421" s="7" t="s">
        <v>6879</v>
      </c>
      <c r="F1421" s="42" t="s">
        <v>2740</v>
      </c>
      <c r="G1421" s="6" t="s">
        <v>2741</v>
      </c>
      <c r="H1421" s="45" t="s">
        <v>3768</v>
      </c>
      <c r="I1421" s="8"/>
      <c r="J1421" s="35"/>
      <c r="K1421" s="33"/>
      <c r="L1421" s="33"/>
      <c r="M1421" s="33"/>
      <c r="N1421" s="33"/>
      <c r="O1421" s="33"/>
      <c r="P1421" s="33"/>
      <c r="Q1421" s="33"/>
      <c r="R1421" s="33"/>
    </row>
    <row r="1422">
      <c r="A1422" s="8" t="s">
        <v>2586</v>
      </c>
      <c r="B1422" s="6"/>
      <c r="C1422" s="6" t="s">
        <v>6880</v>
      </c>
      <c r="D1422" s="7" t="s">
        <v>6881</v>
      </c>
      <c r="E1422" s="19" t="s">
        <v>6882</v>
      </c>
      <c r="F1422" s="8" t="s">
        <v>2740</v>
      </c>
      <c r="G1422" s="8" t="s">
        <v>2741</v>
      </c>
      <c r="H1422" s="45" t="s">
        <v>2952</v>
      </c>
      <c r="I1422" s="7"/>
      <c r="J1422" s="35"/>
      <c r="K1422" s="33"/>
      <c r="L1422" s="33"/>
      <c r="M1422" s="33"/>
      <c r="N1422" s="33"/>
      <c r="O1422" s="33"/>
      <c r="P1422" s="33"/>
      <c r="Q1422" s="33"/>
      <c r="R1422" s="33"/>
    </row>
    <row r="1423">
      <c r="A1423" s="8" t="s">
        <v>2586</v>
      </c>
      <c r="B1423" s="6"/>
      <c r="C1423" s="6" t="s">
        <v>6883</v>
      </c>
      <c r="D1423" s="6" t="s">
        <v>6884</v>
      </c>
      <c r="E1423" s="6" t="s">
        <v>6885</v>
      </c>
      <c r="F1423" s="42" t="s">
        <v>2740</v>
      </c>
      <c r="G1423" s="8" t="s">
        <v>2741</v>
      </c>
      <c r="H1423" s="41" t="s">
        <v>3328</v>
      </c>
      <c r="I1423" s="8"/>
      <c r="J1423" s="35"/>
      <c r="K1423" s="33"/>
      <c r="L1423" s="33"/>
      <c r="M1423" s="33"/>
      <c r="N1423" s="33"/>
      <c r="O1423" s="33"/>
      <c r="P1423" s="33"/>
      <c r="Q1423" s="33"/>
      <c r="R1423" s="33"/>
    </row>
    <row r="1424">
      <c r="A1424" s="8" t="s">
        <v>2586</v>
      </c>
      <c r="B1424" s="8"/>
      <c r="C1424" s="8" t="s">
        <v>6886</v>
      </c>
      <c r="D1424" s="8" t="s">
        <v>6887</v>
      </c>
      <c r="E1424" s="12" t="s">
        <v>6888</v>
      </c>
      <c r="F1424" s="42" t="s">
        <v>2740</v>
      </c>
      <c r="G1424" s="8" t="s">
        <v>2741</v>
      </c>
      <c r="H1424" s="41" t="s">
        <v>2760</v>
      </c>
      <c r="I1424" s="8"/>
      <c r="J1424" s="7"/>
      <c r="K1424" s="40"/>
      <c r="L1424" s="40"/>
      <c r="M1424" s="40"/>
      <c r="N1424" s="40"/>
      <c r="O1424" s="40"/>
      <c r="P1424" s="40"/>
      <c r="Q1424" s="40"/>
      <c r="R1424" s="40"/>
    </row>
    <row r="1425">
      <c r="A1425" s="8" t="s">
        <v>2586</v>
      </c>
      <c r="B1425" s="6"/>
      <c r="C1425" s="6" t="s">
        <v>6889</v>
      </c>
      <c r="D1425" s="7" t="s">
        <v>6890</v>
      </c>
      <c r="E1425" s="19" t="s">
        <v>6891</v>
      </c>
      <c r="F1425" s="42" t="s">
        <v>2740</v>
      </c>
      <c r="G1425" s="8" t="s">
        <v>2741</v>
      </c>
      <c r="H1425" s="48" t="s">
        <v>2937</v>
      </c>
      <c r="I1425" s="7"/>
      <c r="J1425" s="37"/>
      <c r="K1425" s="38"/>
      <c r="L1425" s="38"/>
      <c r="M1425" s="38"/>
      <c r="N1425" s="38"/>
      <c r="O1425" s="38"/>
      <c r="P1425" s="38"/>
      <c r="Q1425" s="38"/>
      <c r="R1425" s="38"/>
    </row>
    <row r="1426">
      <c r="A1426" s="8" t="s">
        <v>2586</v>
      </c>
      <c r="B1426" s="6"/>
      <c r="C1426" s="6" t="s">
        <v>6892</v>
      </c>
      <c r="D1426" s="7" t="s">
        <v>6090</v>
      </c>
      <c r="E1426" s="19" t="s">
        <v>6893</v>
      </c>
      <c r="F1426" s="8" t="s">
        <v>2740</v>
      </c>
      <c r="G1426" s="8" t="s">
        <v>2741</v>
      </c>
      <c r="H1426" s="41" t="s">
        <v>2760</v>
      </c>
      <c r="I1426" s="7"/>
      <c r="J1426" s="37"/>
      <c r="K1426" s="38"/>
      <c r="L1426" s="38"/>
      <c r="M1426" s="38"/>
      <c r="N1426" s="38"/>
      <c r="O1426" s="38"/>
      <c r="P1426" s="38"/>
      <c r="Q1426" s="38"/>
      <c r="R1426" s="38"/>
    </row>
    <row r="1427">
      <c r="A1427" s="8" t="s">
        <v>2586</v>
      </c>
      <c r="B1427" s="18"/>
      <c r="C1427" s="18" t="s">
        <v>6894</v>
      </c>
      <c r="D1427" s="4" t="s">
        <v>6895</v>
      </c>
      <c r="E1427" s="3" t="s">
        <v>6896</v>
      </c>
      <c r="F1427" s="8" t="s">
        <v>2740</v>
      </c>
      <c r="G1427" s="6" t="s">
        <v>2741</v>
      </c>
      <c r="H1427" s="41" t="s">
        <v>2802</v>
      </c>
      <c r="I1427" s="3"/>
      <c r="J1427" s="35"/>
      <c r="K1427" s="33"/>
      <c r="L1427" s="33"/>
      <c r="M1427" s="33"/>
      <c r="N1427" s="33"/>
      <c r="O1427" s="33"/>
      <c r="P1427" s="33"/>
      <c r="Q1427" s="33"/>
      <c r="R1427" s="33"/>
    </row>
    <row r="1428">
      <c r="A1428" s="8" t="s">
        <v>2586</v>
      </c>
      <c r="B1428" s="3"/>
      <c r="C1428" s="3" t="s">
        <v>6897</v>
      </c>
      <c r="D1428" s="15" t="s">
        <v>6897</v>
      </c>
      <c r="E1428" s="3" t="s">
        <v>6898</v>
      </c>
      <c r="F1428" s="8" t="s">
        <v>2740</v>
      </c>
      <c r="G1428" s="8" t="s">
        <v>2741</v>
      </c>
      <c r="H1428" s="41" t="s">
        <v>2686</v>
      </c>
      <c r="I1428" s="3"/>
      <c r="J1428" s="37"/>
      <c r="K1428" s="38"/>
      <c r="L1428" s="38"/>
      <c r="M1428" s="38"/>
      <c r="N1428" s="38"/>
      <c r="O1428" s="38"/>
      <c r="P1428" s="38"/>
      <c r="Q1428" s="38"/>
      <c r="R1428" s="38"/>
    </row>
    <row r="1429">
      <c r="A1429" s="8" t="s">
        <v>2586</v>
      </c>
      <c r="B1429" s="3"/>
      <c r="C1429" s="3" t="s">
        <v>6899</v>
      </c>
      <c r="D1429" s="4" t="s">
        <v>6900</v>
      </c>
      <c r="E1429" s="3" t="s">
        <v>6901</v>
      </c>
      <c r="F1429" s="8" t="s">
        <v>2740</v>
      </c>
      <c r="G1429" s="8" t="s">
        <v>2741</v>
      </c>
      <c r="H1429" s="41" t="s">
        <v>2686</v>
      </c>
      <c r="I1429" s="3"/>
      <c r="J1429" s="37"/>
      <c r="K1429" s="38"/>
      <c r="L1429" s="38"/>
      <c r="M1429" s="38"/>
      <c r="N1429" s="38"/>
      <c r="O1429" s="38"/>
      <c r="P1429" s="38"/>
      <c r="Q1429" s="38"/>
      <c r="R1429" s="38"/>
    </row>
    <row r="1430">
      <c r="A1430" s="8" t="s">
        <v>2586</v>
      </c>
      <c r="B1430" s="8"/>
      <c r="C1430" s="8" t="s">
        <v>6902</v>
      </c>
      <c r="D1430" s="8" t="s">
        <v>6903</v>
      </c>
      <c r="E1430" s="12" t="s">
        <v>6904</v>
      </c>
      <c r="F1430" s="8" t="s">
        <v>2740</v>
      </c>
      <c r="G1430" s="8" t="s">
        <v>2741</v>
      </c>
      <c r="H1430" s="42" t="s">
        <v>2686</v>
      </c>
      <c r="I1430" s="8"/>
      <c r="J1430" s="35"/>
      <c r="K1430" s="33"/>
      <c r="L1430" s="33"/>
      <c r="M1430" s="33"/>
      <c r="N1430" s="33"/>
      <c r="O1430" s="33"/>
      <c r="P1430" s="33"/>
      <c r="Q1430" s="33"/>
      <c r="R1430" s="33"/>
    </row>
    <row r="1431">
      <c r="A1431" s="7" t="s">
        <v>2586</v>
      </c>
      <c r="B1431" s="7"/>
      <c r="C1431" s="7" t="s">
        <v>6905</v>
      </c>
      <c r="D1431" s="8" t="s">
        <v>6906</v>
      </c>
      <c r="E1431" s="7" t="s">
        <v>6907</v>
      </c>
      <c r="F1431" s="8" t="s">
        <v>2740</v>
      </c>
      <c r="G1431" s="8" t="s">
        <v>2741</v>
      </c>
      <c r="H1431" s="31" t="s">
        <v>2590</v>
      </c>
      <c r="I1431" s="8"/>
      <c r="J1431" s="7"/>
      <c r="K1431" s="40"/>
      <c r="L1431" s="40"/>
      <c r="M1431" s="40"/>
      <c r="N1431" s="40"/>
      <c r="O1431" s="40"/>
      <c r="P1431" s="40"/>
      <c r="Q1431" s="40"/>
      <c r="R1431" s="40"/>
    </row>
    <row r="1432">
      <c r="A1432" s="7" t="s">
        <v>2586</v>
      </c>
      <c r="B1432" s="7"/>
      <c r="C1432" s="7" t="s">
        <v>6908</v>
      </c>
      <c r="D1432" s="6" t="s">
        <v>6909</v>
      </c>
      <c r="E1432" s="7" t="s">
        <v>6910</v>
      </c>
      <c r="F1432" s="42" t="s">
        <v>2740</v>
      </c>
      <c r="G1432" s="8" t="s">
        <v>2741</v>
      </c>
      <c r="H1432" s="43" t="s">
        <v>4138</v>
      </c>
      <c r="I1432" s="8"/>
      <c r="J1432" s="37"/>
      <c r="K1432" s="38"/>
      <c r="L1432" s="38"/>
      <c r="M1432" s="38"/>
      <c r="N1432" s="38"/>
      <c r="O1432" s="38"/>
      <c r="P1432" s="38"/>
      <c r="Q1432" s="38"/>
      <c r="R1432" s="38"/>
    </row>
    <row r="1433">
      <c r="A1433" s="8" t="s">
        <v>2586</v>
      </c>
      <c r="B1433" s="8"/>
      <c r="C1433" s="8" t="s">
        <v>6911</v>
      </c>
      <c r="D1433" s="8" t="s">
        <v>6912</v>
      </c>
      <c r="E1433" s="12" t="s">
        <v>6913</v>
      </c>
      <c r="F1433" s="8" t="s">
        <v>2740</v>
      </c>
      <c r="G1433" s="6" t="s">
        <v>2741</v>
      </c>
      <c r="H1433" s="41" t="s">
        <v>2760</v>
      </c>
      <c r="I1433" s="8"/>
      <c r="J1433" s="35"/>
      <c r="K1433" s="33"/>
      <c r="L1433" s="33"/>
      <c r="M1433" s="33"/>
      <c r="N1433" s="33"/>
      <c r="O1433" s="33"/>
      <c r="P1433" s="33"/>
      <c r="Q1433" s="33"/>
      <c r="R1433" s="33"/>
    </row>
    <row r="1434">
      <c r="A1434" s="8" t="s">
        <v>2586</v>
      </c>
      <c r="B1434" s="15"/>
      <c r="C1434" s="15" t="s">
        <v>6914</v>
      </c>
      <c r="D1434" s="10" t="s">
        <v>6915</v>
      </c>
      <c r="E1434" s="10" t="s">
        <v>6916</v>
      </c>
      <c r="F1434" s="8" t="s">
        <v>2740</v>
      </c>
      <c r="G1434" s="8" t="s">
        <v>2741</v>
      </c>
      <c r="H1434" s="41" t="s">
        <v>6917</v>
      </c>
      <c r="I1434" s="16"/>
      <c r="J1434" s="35"/>
      <c r="K1434" s="33"/>
      <c r="L1434" s="33"/>
      <c r="M1434" s="33"/>
      <c r="N1434" s="33"/>
      <c r="O1434" s="33"/>
      <c r="P1434" s="33"/>
      <c r="Q1434" s="33"/>
      <c r="R1434" s="33"/>
    </row>
    <row r="1435">
      <c r="A1435" s="8" t="s">
        <v>2586</v>
      </c>
      <c r="B1435" s="2"/>
      <c r="C1435" s="2" t="s">
        <v>6918</v>
      </c>
      <c r="D1435" s="2" t="s">
        <v>6919</v>
      </c>
      <c r="E1435" s="2" t="s">
        <v>6920</v>
      </c>
      <c r="F1435" s="8" t="s">
        <v>2740</v>
      </c>
      <c r="G1435" s="8" t="s">
        <v>2741</v>
      </c>
      <c r="H1435" s="41" t="s">
        <v>2686</v>
      </c>
      <c r="I1435" s="55"/>
      <c r="J1435" s="37"/>
      <c r="K1435" s="38"/>
      <c r="L1435" s="38"/>
      <c r="M1435" s="38"/>
      <c r="N1435" s="38"/>
      <c r="O1435" s="38"/>
      <c r="P1435" s="38"/>
      <c r="Q1435" s="38"/>
      <c r="R1435" s="38"/>
    </row>
    <row r="1436">
      <c r="A1436" s="7" t="s">
        <v>2586</v>
      </c>
      <c r="B1436" s="7"/>
      <c r="C1436" s="7" t="s">
        <v>6921</v>
      </c>
      <c r="D1436" s="7" t="s">
        <v>4465</v>
      </c>
      <c r="E1436" s="7" t="s">
        <v>6922</v>
      </c>
      <c r="F1436" s="8" t="s">
        <v>2740</v>
      </c>
      <c r="G1436" s="8" t="s">
        <v>2741</v>
      </c>
      <c r="H1436" s="48" t="s">
        <v>2937</v>
      </c>
      <c r="I1436" s="8"/>
      <c r="J1436" s="37"/>
      <c r="K1436" s="38"/>
      <c r="L1436" s="38"/>
      <c r="M1436" s="38"/>
      <c r="N1436" s="38"/>
      <c r="O1436" s="38"/>
      <c r="P1436" s="38"/>
      <c r="Q1436" s="38"/>
      <c r="R1436" s="38"/>
    </row>
    <row r="1437">
      <c r="A1437" s="8" t="s">
        <v>2586</v>
      </c>
      <c r="B1437" s="18"/>
      <c r="C1437" s="18" t="s">
        <v>6923</v>
      </c>
      <c r="D1437" s="4" t="s">
        <v>6924</v>
      </c>
      <c r="E1437" s="3" t="s">
        <v>6925</v>
      </c>
      <c r="F1437" s="8" t="s">
        <v>2740</v>
      </c>
      <c r="G1437" s="8" t="s">
        <v>2741</v>
      </c>
      <c r="H1437" s="48" t="s">
        <v>2937</v>
      </c>
      <c r="I1437" s="3"/>
      <c r="J1437" s="37"/>
      <c r="K1437" s="38"/>
      <c r="L1437" s="38"/>
      <c r="M1437" s="38"/>
      <c r="N1437" s="38"/>
      <c r="O1437" s="38"/>
      <c r="P1437" s="38"/>
      <c r="Q1437" s="38"/>
      <c r="R1437" s="38"/>
    </row>
    <row r="1438">
      <c r="A1438" s="8" t="s">
        <v>2586</v>
      </c>
      <c r="B1438" s="15"/>
      <c r="C1438" s="15" t="s">
        <v>6926</v>
      </c>
      <c r="D1438" s="4" t="s">
        <v>6927</v>
      </c>
      <c r="E1438" s="4" t="s">
        <v>6928</v>
      </c>
      <c r="F1438" s="8" t="s">
        <v>2740</v>
      </c>
      <c r="G1438" s="8" t="s">
        <v>2741</v>
      </c>
      <c r="H1438" s="31" t="s">
        <v>2742</v>
      </c>
      <c r="I1438" s="16"/>
      <c r="J1438" s="37"/>
      <c r="K1438" s="38"/>
      <c r="L1438" s="38"/>
      <c r="M1438" s="38"/>
      <c r="N1438" s="38"/>
      <c r="O1438" s="38"/>
      <c r="P1438" s="38"/>
      <c r="Q1438" s="38"/>
      <c r="R1438" s="38"/>
    </row>
    <row r="1439">
      <c r="A1439" s="8" t="s">
        <v>2586</v>
      </c>
      <c r="B1439" s="12"/>
      <c r="C1439" s="12" t="s">
        <v>6929</v>
      </c>
      <c r="D1439" s="13" t="s">
        <v>6930</v>
      </c>
      <c r="E1439" s="12" t="s">
        <v>6931</v>
      </c>
      <c r="F1439" s="8" t="s">
        <v>2740</v>
      </c>
      <c r="G1439" s="6" t="s">
        <v>2741</v>
      </c>
      <c r="H1439" s="41" t="s">
        <v>2760</v>
      </c>
      <c r="I1439" s="2"/>
      <c r="J1439" s="35"/>
      <c r="K1439" s="33"/>
      <c r="L1439" s="33"/>
      <c r="M1439" s="33"/>
      <c r="N1439" s="33"/>
      <c r="O1439" s="33"/>
      <c r="P1439" s="33"/>
      <c r="Q1439" s="33"/>
      <c r="R1439" s="33"/>
    </row>
    <row r="1440">
      <c r="A1440" s="8" t="s">
        <v>2586</v>
      </c>
      <c r="B1440" s="3"/>
      <c r="C1440" s="3" t="s">
        <v>6932</v>
      </c>
      <c r="D1440" s="4" t="s">
        <v>3585</v>
      </c>
      <c r="E1440" s="3" t="s">
        <v>6933</v>
      </c>
      <c r="F1440" s="8" t="s">
        <v>2740</v>
      </c>
      <c r="G1440" s="8" t="s">
        <v>2741</v>
      </c>
      <c r="H1440" s="43" t="s">
        <v>2760</v>
      </c>
      <c r="I1440" s="3"/>
      <c r="J1440" s="37"/>
      <c r="K1440" s="38"/>
      <c r="L1440" s="38"/>
      <c r="M1440" s="38"/>
      <c r="N1440" s="38"/>
      <c r="O1440" s="38"/>
      <c r="P1440" s="38"/>
      <c r="Q1440" s="38"/>
      <c r="R1440" s="38"/>
    </row>
    <row r="1441">
      <c r="A1441" s="7" t="s">
        <v>2586</v>
      </c>
      <c r="B1441" s="7"/>
      <c r="C1441" s="7" t="s">
        <v>6934</v>
      </c>
      <c r="D1441" s="8" t="str">
        <f>IFERROR(__xludf.DUMMYFUNCTION("CONCATENATE(REGEXEXTRACT(C1441,""[A-Za-z]+""),"","")"),"Pan,")</f>
        <v>Pan,</v>
      </c>
      <c r="E1441" s="7" t="s">
        <v>6935</v>
      </c>
      <c r="F1441" s="8" t="s">
        <v>2740</v>
      </c>
      <c r="G1441" s="8" t="s">
        <v>2741</v>
      </c>
      <c r="H1441" s="42" t="s">
        <v>2686</v>
      </c>
      <c r="I1441" s="8"/>
      <c r="J1441" s="35"/>
      <c r="K1441" s="33"/>
      <c r="L1441" s="33"/>
      <c r="M1441" s="33"/>
      <c r="N1441" s="33"/>
      <c r="O1441" s="33"/>
      <c r="P1441" s="33"/>
      <c r="Q1441" s="33"/>
      <c r="R1441" s="33"/>
    </row>
    <row r="1442">
      <c r="A1442" s="7" t="s">
        <v>2586</v>
      </c>
      <c r="B1442" s="7"/>
      <c r="C1442" s="7" t="s">
        <v>6936</v>
      </c>
      <c r="D1442" s="7" t="s">
        <v>6937</v>
      </c>
      <c r="E1442" s="19" t="s">
        <v>6938</v>
      </c>
      <c r="F1442" s="8" t="s">
        <v>2740</v>
      </c>
      <c r="G1442" s="8" t="s">
        <v>2741</v>
      </c>
      <c r="H1442" s="42" t="s">
        <v>2686</v>
      </c>
      <c r="I1442" s="7"/>
      <c r="J1442" s="37"/>
      <c r="K1442" s="38"/>
      <c r="L1442" s="38"/>
      <c r="M1442" s="38"/>
      <c r="N1442" s="38"/>
      <c r="O1442" s="38"/>
      <c r="P1442" s="38"/>
      <c r="Q1442" s="38"/>
      <c r="R1442" s="38"/>
    </row>
    <row r="1443">
      <c r="A1443" s="8" t="s">
        <v>2586</v>
      </c>
      <c r="B1443" s="8"/>
      <c r="C1443" s="8" t="s">
        <v>6936</v>
      </c>
      <c r="D1443" s="8" t="s">
        <v>6939</v>
      </c>
      <c r="E1443" s="12" t="s">
        <v>6940</v>
      </c>
      <c r="F1443" s="8" t="s">
        <v>2740</v>
      </c>
      <c r="G1443" s="8" t="s">
        <v>2741</v>
      </c>
      <c r="H1443" s="31" t="s">
        <v>2603</v>
      </c>
      <c r="I1443" s="8"/>
      <c r="J1443" s="35"/>
      <c r="K1443" s="33"/>
      <c r="L1443" s="33"/>
      <c r="M1443" s="33"/>
      <c r="N1443" s="33"/>
      <c r="O1443" s="33"/>
      <c r="P1443" s="33"/>
      <c r="Q1443" s="33"/>
      <c r="R1443" s="33"/>
    </row>
    <row r="1444">
      <c r="A1444" s="8" t="s">
        <v>2586</v>
      </c>
      <c r="B1444" s="18"/>
      <c r="C1444" s="18" t="s">
        <v>6941</v>
      </c>
      <c r="D1444" s="4" t="s">
        <v>4810</v>
      </c>
      <c r="E1444" s="3" t="s">
        <v>6942</v>
      </c>
      <c r="F1444" s="8" t="s">
        <v>2740</v>
      </c>
      <c r="G1444" s="8" t="s">
        <v>2741</v>
      </c>
      <c r="H1444" s="41" t="s">
        <v>2686</v>
      </c>
      <c r="I1444" s="3"/>
      <c r="J1444" s="35"/>
      <c r="K1444" s="33"/>
      <c r="L1444" s="33"/>
      <c r="M1444" s="33"/>
      <c r="N1444" s="33"/>
      <c r="O1444" s="33"/>
      <c r="P1444" s="33"/>
      <c r="Q1444" s="33"/>
      <c r="R1444" s="33"/>
    </row>
    <row r="1445">
      <c r="A1445" s="8" t="s">
        <v>2586</v>
      </c>
      <c r="B1445" s="6"/>
      <c r="C1445" s="6" t="s">
        <v>6943</v>
      </c>
      <c r="D1445" s="6" t="s">
        <v>6944</v>
      </c>
      <c r="E1445" s="7" t="s">
        <v>6945</v>
      </c>
      <c r="F1445" s="8" t="s">
        <v>2740</v>
      </c>
      <c r="G1445" s="8" t="s">
        <v>2741</v>
      </c>
      <c r="H1445" s="48" t="s">
        <v>2937</v>
      </c>
      <c r="I1445" s="8"/>
      <c r="J1445" s="7"/>
      <c r="K1445" s="40"/>
      <c r="L1445" s="40"/>
      <c r="M1445" s="40"/>
      <c r="N1445" s="40"/>
      <c r="O1445" s="40"/>
      <c r="P1445" s="40"/>
      <c r="Q1445" s="40"/>
      <c r="R1445" s="40"/>
    </row>
    <row r="1446">
      <c r="A1446" s="8" t="s">
        <v>2586</v>
      </c>
      <c r="B1446" s="6"/>
      <c r="C1446" s="6" t="s">
        <v>6946</v>
      </c>
      <c r="D1446" s="6" t="s">
        <v>6947</v>
      </c>
      <c r="E1446" s="7" t="s">
        <v>6948</v>
      </c>
      <c r="F1446" s="8" t="s">
        <v>2740</v>
      </c>
      <c r="G1446" s="8" t="s">
        <v>2741</v>
      </c>
      <c r="H1446" s="31" t="s">
        <v>2802</v>
      </c>
      <c r="I1446" s="8"/>
      <c r="J1446" s="37"/>
      <c r="K1446" s="38"/>
      <c r="L1446" s="38"/>
      <c r="M1446" s="38"/>
      <c r="N1446" s="38"/>
      <c r="O1446" s="38"/>
      <c r="P1446" s="38"/>
      <c r="Q1446" s="38"/>
      <c r="R1446" s="38"/>
    </row>
    <row r="1447">
      <c r="A1447" s="7" t="s">
        <v>2586</v>
      </c>
      <c r="B1447" s="7"/>
      <c r="C1447" s="7" t="s">
        <v>6949</v>
      </c>
      <c r="D1447" s="8" t="s">
        <v>6950</v>
      </c>
      <c r="E1447" s="7" t="s">
        <v>6951</v>
      </c>
      <c r="F1447" s="8" t="s">
        <v>2740</v>
      </c>
      <c r="G1447" s="8" t="s">
        <v>2741</v>
      </c>
      <c r="H1447" s="41" t="s">
        <v>2802</v>
      </c>
      <c r="I1447" s="8"/>
      <c r="J1447" s="7"/>
      <c r="K1447" s="40"/>
      <c r="L1447" s="40"/>
      <c r="M1447" s="40"/>
      <c r="N1447" s="40"/>
      <c r="O1447" s="40"/>
      <c r="P1447" s="40"/>
      <c r="Q1447" s="40"/>
      <c r="R1447" s="40"/>
    </row>
    <row r="1448">
      <c r="A1448" s="8" t="s">
        <v>2586</v>
      </c>
      <c r="B1448" s="8"/>
      <c r="C1448" s="8" t="s">
        <v>6952</v>
      </c>
      <c r="D1448" s="8" t="s">
        <v>6953</v>
      </c>
      <c r="E1448" s="12" t="s">
        <v>6954</v>
      </c>
      <c r="F1448" s="42" t="s">
        <v>2740</v>
      </c>
      <c r="G1448" s="8" t="s">
        <v>2741</v>
      </c>
      <c r="H1448" s="43" t="s">
        <v>2742</v>
      </c>
      <c r="I1448" s="8"/>
      <c r="J1448" s="35"/>
      <c r="K1448" s="33"/>
      <c r="L1448" s="33"/>
      <c r="M1448" s="33"/>
      <c r="N1448" s="33"/>
      <c r="O1448" s="33"/>
      <c r="P1448" s="33"/>
      <c r="Q1448" s="33"/>
      <c r="R1448" s="33"/>
    </row>
    <row r="1449">
      <c r="A1449" s="7" t="s">
        <v>2586</v>
      </c>
      <c r="B1449" s="7"/>
      <c r="C1449" s="7" t="s">
        <v>6955</v>
      </c>
      <c r="D1449" s="8" t="s">
        <v>6956</v>
      </c>
      <c r="E1449" s="7" t="s">
        <v>6957</v>
      </c>
      <c r="F1449" s="8" t="s">
        <v>2740</v>
      </c>
      <c r="G1449" s="8" t="s">
        <v>2741</v>
      </c>
      <c r="H1449" s="42" t="s">
        <v>2686</v>
      </c>
      <c r="I1449" s="8"/>
      <c r="J1449" s="37"/>
      <c r="K1449" s="38"/>
      <c r="L1449" s="38"/>
      <c r="M1449" s="38"/>
      <c r="N1449" s="38"/>
      <c r="O1449" s="38"/>
      <c r="P1449" s="38"/>
      <c r="Q1449" s="38"/>
      <c r="R1449" s="38"/>
    </row>
    <row r="1450" ht="16.5" customHeight="1">
      <c r="A1450" s="8" t="s">
        <v>2586</v>
      </c>
      <c r="B1450" s="6"/>
      <c r="C1450" s="6" t="s">
        <v>6958</v>
      </c>
      <c r="D1450" s="7" t="s">
        <v>6956</v>
      </c>
      <c r="E1450" s="19" t="s">
        <v>6959</v>
      </c>
      <c r="F1450" s="42" t="s">
        <v>2740</v>
      </c>
      <c r="G1450" s="8" t="s">
        <v>2741</v>
      </c>
      <c r="H1450" s="42" t="s">
        <v>2686</v>
      </c>
      <c r="I1450" s="7"/>
      <c r="J1450" s="7"/>
      <c r="K1450" s="40"/>
      <c r="L1450" s="40"/>
      <c r="M1450" s="40"/>
      <c r="N1450" s="40"/>
      <c r="O1450" s="40"/>
      <c r="P1450" s="40"/>
      <c r="Q1450" s="40"/>
      <c r="R1450" s="40"/>
    </row>
    <row r="1451">
      <c r="A1451" s="7" t="s">
        <v>2586</v>
      </c>
      <c r="B1451" s="7"/>
      <c r="C1451" s="7" t="s">
        <v>6960</v>
      </c>
      <c r="D1451" s="8" t="str">
        <f>IFERROR(__xludf.DUMMYFUNCTION("CONCATENATE(REGEXEXTRACT(C1451,""[A-Za-z]+""),"","")"),"Pattn,")</f>
        <v>Pattn,</v>
      </c>
      <c r="E1451" s="7" t="s">
        <v>6961</v>
      </c>
      <c r="F1451" s="42" t="s">
        <v>2740</v>
      </c>
      <c r="G1451" s="6" t="s">
        <v>2741</v>
      </c>
      <c r="H1451" s="41" t="s">
        <v>2760</v>
      </c>
      <c r="I1451" s="8"/>
      <c r="J1451" s="35"/>
      <c r="K1451" s="33"/>
      <c r="L1451" s="33"/>
      <c r="M1451" s="33"/>
      <c r="N1451" s="33"/>
      <c r="O1451" s="33"/>
      <c r="P1451" s="33"/>
      <c r="Q1451" s="33"/>
      <c r="R1451" s="33"/>
    </row>
    <row r="1452">
      <c r="A1452" s="8" t="s">
        <v>2586</v>
      </c>
      <c r="B1452" s="18"/>
      <c r="C1452" s="18" t="s">
        <v>6962</v>
      </c>
      <c r="D1452" s="4" t="s">
        <v>3892</v>
      </c>
      <c r="E1452" s="3" t="s">
        <v>6963</v>
      </c>
      <c r="F1452" s="8" t="s">
        <v>2740</v>
      </c>
      <c r="G1452" s="8" t="s">
        <v>2741</v>
      </c>
      <c r="H1452" s="41" t="s">
        <v>2686</v>
      </c>
      <c r="I1452" s="3"/>
      <c r="J1452" s="35"/>
      <c r="K1452" s="33"/>
      <c r="L1452" s="33"/>
      <c r="M1452" s="33"/>
      <c r="N1452" s="33"/>
      <c r="O1452" s="33"/>
      <c r="P1452" s="33"/>
      <c r="Q1452" s="33"/>
      <c r="R1452" s="33"/>
    </row>
    <row r="1453">
      <c r="A1453" s="8" t="s">
        <v>2586</v>
      </c>
      <c r="B1453" s="6"/>
      <c r="C1453" s="6" t="s">
        <v>6964</v>
      </c>
      <c r="D1453" s="7" t="s">
        <v>3374</v>
      </c>
      <c r="E1453" s="19" t="s">
        <v>6965</v>
      </c>
      <c r="F1453" s="42" t="s">
        <v>2740</v>
      </c>
      <c r="G1453" s="8" t="s">
        <v>2741</v>
      </c>
      <c r="H1453" s="31" t="s">
        <v>2742</v>
      </c>
      <c r="I1453" s="7"/>
      <c r="J1453" s="35"/>
      <c r="K1453" s="33"/>
      <c r="L1453" s="33"/>
      <c r="M1453" s="33"/>
      <c r="N1453" s="33"/>
      <c r="O1453" s="33"/>
      <c r="P1453" s="33"/>
      <c r="Q1453" s="33"/>
      <c r="R1453" s="33"/>
    </row>
    <row r="1454">
      <c r="A1454" s="7" t="s">
        <v>2586</v>
      </c>
      <c r="B1454" s="7"/>
      <c r="C1454" s="7" t="s">
        <v>6966</v>
      </c>
      <c r="D1454" s="8" t="s">
        <v>3374</v>
      </c>
      <c r="E1454" s="7" t="s">
        <v>6967</v>
      </c>
      <c r="F1454" s="41" t="s">
        <v>2740</v>
      </c>
      <c r="G1454" s="8" t="s">
        <v>2741</v>
      </c>
      <c r="H1454" s="43" t="s">
        <v>2760</v>
      </c>
      <c r="I1454" s="8"/>
      <c r="J1454" s="19"/>
      <c r="K1454" s="39"/>
      <c r="L1454" s="39"/>
      <c r="M1454" s="39"/>
      <c r="N1454" s="39"/>
      <c r="O1454" s="39"/>
      <c r="P1454" s="39"/>
      <c r="Q1454" s="39"/>
      <c r="R1454" s="39"/>
    </row>
    <row r="1455">
      <c r="A1455" s="7" t="s">
        <v>2586</v>
      </c>
      <c r="B1455" s="7"/>
      <c r="C1455" s="7" t="s">
        <v>6968</v>
      </c>
      <c r="D1455" s="8" t="s">
        <v>6969</v>
      </c>
      <c r="E1455" s="7" t="s">
        <v>6970</v>
      </c>
      <c r="F1455" s="41" t="s">
        <v>2740</v>
      </c>
      <c r="G1455" s="8" t="s">
        <v>2741</v>
      </c>
      <c r="H1455" s="41" t="s">
        <v>2686</v>
      </c>
      <c r="I1455" s="8"/>
      <c r="J1455" s="37"/>
      <c r="K1455" s="38"/>
      <c r="L1455" s="38"/>
      <c r="M1455" s="38"/>
      <c r="N1455" s="38"/>
      <c r="O1455" s="38"/>
      <c r="P1455" s="38"/>
      <c r="Q1455" s="38"/>
      <c r="R1455" s="38"/>
    </row>
    <row r="1456">
      <c r="A1456" s="8" t="s">
        <v>2586</v>
      </c>
      <c r="B1456" s="8"/>
      <c r="C1456" s="8" t="s">
        <v>6971</v>
      </c>
      <c r="D1456" s="8" t="s">
        <v>6971</v>
      </c>
      <c r="E1456" s="12" t="s">
        <v>6972</v>
      </c>
      <c r="F1456" s="8" t="s">
        <v>2740</v>
      </c>
      <c r="G1456" s="8" t="s">
        <v>2741</v>
      </c>
      <c r="H1456" s="41" t="s">
        <v>2760</v>
      </c>
      <c r="I1456" s="8"/>
      <c r="J1456" s="37"/>
      <c r="K1456" s="38"/>
      <c r="L1456" s="38"/>
      <c r="M1456" s="38"/>
      <c r="N1456" s="38"/>
      <c r="O1456" s="38"/>
      <c r="P1456" s="38"/>
      <c r="Q1456" s="38"/>
      <c r="R1456" s="38"/>
    </row>
    <row r="1457">
      <c r="A1457" s="8" t="s">
        <v>2586</v>
      </c>
      <c r="B1457" s="18"/>
      <c r="C1457" s="18" t="s">
        <v>6973</v>
      </c>
      <c r="D1457" s="4" t="s">
        <v>1472</v>
      </c>
      <c r="E1457" s="3" t="s">
        <v>6974</v>
      </c>
      <c r="F1457" s="41" t="s">
        <v>2740</v>
      </c>
      <c r="G1457" s="8" t="s">
        <v>2741</v>
      </c>
      <c r="H1457" s="41" t="s">
        <v>2760</v>
      </c>
      <c r="I1457" s="3"/>
      <c r="J1457" s="35"/>
      <c r="K1457" s="33"/>
      <c r="L1457" s="33"/>
      <c r="M1457" s="33"/>
      <c r="N1457" s="33"/>
      <c r="O1457" s="33"/>
      <c r="P1457" s="33"/>
      <c r="Q1457" s="33"/>
      <c r="R1457" s="33"/>
    </row>
    <row r="1458">
      <c r="A1458" s="8" t="s">
        <v>2586</v>
      </c>
      <c r="B1458" s="6"/>
      <c r="C1458" s="6" t="s">
        <v>6975</v>
      </c>
      <c r="D1458" s="6" t="s">
        <v>5307</v>
      </c>
      <c r="E1458" s="7" t="s">
        <v>6976</v>
      </c>
      <c r="F1458" s="8" t="s">
        <v>2740</v>
      </c>
      <c r="G1458" s="8" t="s">
        <v>2741</v>
      </c>
      <c r="H1458" s="41" t="s">
        <v>3095</v>
      </c>
      <c r="I1458" s="8"/>
      <c r="J1458" s="37"/>
      <c r="K1458" s="38"/>
      <c r="L1458" s="38"/>
      <c r="M1458" s="38"/>
      <c r="N1458" s="38"/>
      <c r="O1458" s="38"/>
      <c r="P1458" s="38"/>
      <c r="Q1458" s="38"/>
      <c r="R1458" s="38"/>
    </row>
    <row r="1459">
      <c r="A1459" s="8" t="s">
        <v>2586</v>
      </c>
      <c r="B1459" s="8"/>
      <c r="C1459" s="8" t="s">
        <v>6977</v>
      </c>
      <c r="D1459" s="8" t="s">
        <v>6978</v>
      </c>
      <c r="E1459" s="12" t="s">
        <v>6979</v>
      </c>
      <c r="F1459" s="41" t="s">
        <v>2740</v>
      </c>
      <c r="G1459" s="8" t="s">
        <v>2741</v>
      </c>
      <c r="H1459" s="8" t="s">
        <v>2840</v>
      </c>
      <c r="I1459" s="8"/>
      <c r="J1459" s="7"/>
      <c r="K1459" s="40"/>
      <c r="L1459" s="40"/>
      <c r="M1459" s="40"/>
      <c r="N1459" s="40"/>
      <c r="O1459" s="40"/>
      <c r="P1459" s="40"/>
      <c r="Q1459" s="40"/>
      <c r="R1459" s="40"/>
    </row>
    <row r="1460">
      <c r="A1460" s="8" t="s">
        <v>2586</v>
      </c>
      <c r="B1460" s="3"/>
      <c r="C1460" s="3" t="s">
        <v>6977</v>
      </c>
      <c r="D1460" s="3" t="s">
        <v>6980</v>
      </c>
      <c r="E1460" s="2" t="s">
        <v>6981</v>
      </c>
      <c r="F1460" s="8" t="s">
        <v>2740</v>
      </c>
      <c r="G1460" s="6" t="s">
        <v>2741</v>
      </c>
      <c r="H1460" s="31" t="s">
        <v>2840</v>
      </c>
      <c r="I1460" s="5"/>
      <c r="J1460" s="35"/>
      <c r="K1460" s="33"/>
      <c r="L1460" s="33"/>
      <c r="M1460" s="33"/>
      <c r="N1460" s="33"/>
      <c r="O1460" s="33"/>
      <c r="P1460" s="33"/>
      <c r="Q1460" s="33"/>
      <c r="R1460" s="33"/>
    </row>
    <row r="1461">
      <c r="A1461" s="7" t="s">
        <v>2586</v>
      </c>
      <c r="B1461" s="7"/>
      <c r="C1461" s="7" t="s">
        <v>6982</v>
      </c>
      <c r="D1461" s="8" t="str">
        <f>IFERROR(__xludf.DUMMYFUNCTION("CONCATENATE(REGEXEXTRACT(C1461,""[A-Za-z]+""),"","")"),"Perc,")</f>
        <v>Perc,</v>
      </c>
      <c r="E1461" s="7" t="s">
        <v>6983</v>
      </c>
      <c r="F1461" s="42" t="s">
        <v>2740</v>
      </c>
      <c r="G1461" s="8" t="s">
        <v>2741</v>
      </c>
      <c r="H1461" s="41" t="s">
        <v>2760</v>
      </c>
      <c r="I1461" s="8"/>
      <c r="J1461" s="10"/>
      <c r="K1461" s="44"/>
      <c r="L1461" s="44"/>
      <c r="M1461" s="44"/>
      <c r="N1461" s="44"/>
      <c r="O1461" s="44"/>
      <c r="P1461" s="44"/>
      <c r="Q1461" s="44"/>
      <c r="R1461" s="44"/>
    </row>
    <row r="1462">
      <c r="A1462" s="8" t="s">
        <v>2586</v>
      </c>
      <c r="B1462" s="18"/>
      <c r="C1462" s="18" t="s">
        <v>6984</v>
      </c>
      <c r="D1462" s="4" t="s">
        <v>5342</v>
      </c>
      <c r="E1462" s="3" t="s">
        <v>6985</v>
      </c>
      <c r="F1462" s="42" t="s">
        <v>2740</v>
      </c>
      <c r="G1462" s="8" t="s">
        <v>2741</v>
      </c>
      <c r="H1462" s="41" t="s">
        <v>2760</v>
      </c>
      <c r="I1462" s="3"/>
      <c r="J1462" s="35"/>
      <c r="K1462" s="33"/>
      <c r="L1462" s="33"/>
      <c r="M1462" s="33"/>
      <c r="N1462" s="33"/>
      <c r="O1462" s="33"/>
      <c r="P1462" s="33"/>
      <c r="Q1462" s="33"/>
      <c r="R1462" s="33"/>
    </row>
    <row r="1463">
      <c r="A1463" s="7" t="s">
        <v>2586</v>
      </c>
      <c r="B1463" s="7"/>
      <c r="C1463" s="7" t="s">
        <v>6986</v>
      </c>
      <c r="D1463" s="8" t="s">
        <v>4060</v>
      </c>
      <c r="E1463" s="7" t="s">
        <v>6987</v>
      </c>
      <c r="F1463" s="42" t="s">
        <v>2740</v>
      </c>
      <c r="G1463" s="8" t="s">
        <v>2741</v>
      </c>
      <c r="H1463" s="41" t="s">
        <v>2760</v>
      </c>
      <c r="I1463" s="8"/>
      <c r="J1463" s="37"/>
      <c r="K1463" s="38"/>
      <c r="L1463" s="38"/>
      <c r="M1463" s="38"/>
      <c r="N1463" s="38"/>
      <c r="O1463" s="38"/>
      <c r="P1463" s="38"/>
      <c r="Q1463" s="38"/>
      <c r="R1463" s="38"/>
    </row>
    <row r="1464">
      <c r="A1464" s="7" t="s">
        <v>2586</v>
      </c>
      <c r="B1464" s="7"/>
      <c r="C1464" s="7" t="s">
        <v>6988</v>
      </c>
      <c r="D1464" s="8" t="str">
        <f>IFERROR(__xludf.DUMMYFUNCTION("CONCATENATE(REGEXEXTRACT(C1464,""[A-Za-z]+""),"","")"),"Peverelist,")</f>
        <v>Peverelist,</v>
      </c>
      <c r="E1464" s="7" t="s">
        <v>6989</v>
      </c>
      <c r="F1464" s="8" t="s">
        <v>2740</v>
      </c>
      <c r="G1464" s="6" t="s">
        <v>2741</v>
      </c>
      <c r="H1464" s="41" t="s">
        <v>2760</v>
      </c>
      <c r="I1464" s="8"/>
      <c r="J1464" s="7"/>
      <c r="K1464" s="40"/>
      <c r="L1464" s="40"/>
      <c r="M1464" s="40"/>
      <c r="N1464" s="40"/>
      <c r="O1464" s="40"/>
      <c r="P1464" s="40"/>
      <c r="Q1464" s="40"/>
      <c r="R1464" s="40"/>
    </row>
    <row r="1465">
      <c r="A1465" s="7" t="s">
        <v>2586</v>
      </c>
      <c r="B1465" s="7"/>
      <c r="C1465" s="7" t="s">
        <v>6990</v>
      </c>
      <c r="D1465" s="8" t="str">
        <f>IFERROR(__xludf.DUMMYFUNCTION("CONCATENATE(REGEXEXTRACT(C1465,""[A-Za-z]+""),"","")"),"Pezzner,")</f>
        <v>Pezzner,</v>
      </c>
      <c r="E1465" s="7" t="s">
        <v>6991</v>
      </c>
      <c r="F1465" s="8" t="s">
        <v>2740</v>
      </c>
      <c r="G1465" s="8" t="s">
        <v>2741</v>
      </c>
      <c r="H1465" s="31" t="s">
        <v>2742</v>
      </c>
      <c r="I1465" s="8"/>
      <c r="J1465" s="7"/>
      <c r="K1465" s="40"/>
      <c r="L1465" s="40"/>
      <c r="M1465" s="40"/>
      <c r="N1465" s="40"/>
      <c r="O1465" s="40"/>
      <c r="P1465" s="40"/>
      <c r="Q1465" s="40"/>
      <c r="R1465" s="40"/>
    </row>
    <row r="1466">
      <c r="A1466" s="8" t="s">
        <v>2586</v>
      </c>
      <c r="B1466" s="6"/>
      <c r="C1466" s="6" t="s">
        <v>6992</v>
      </c>
      <c r="D1466" s="6" t="s">
        <v>6993</v>
      </c>
      <c r="E1466" s="19" t="s">
        <v>6994</v>
      </c>
      <c r="F1466" s="8" t="s">
        <v>2740</v>
      </c>
      <c r="G1466" s="8" t="s">
        <v>2741</v>
      </c>
      <c r="H1466" s="41" t="s">
        <v>2686</v>
      </c>
      <c r="I1466" s="7"/>
      <c r="J1466" s="35"/>
      <c r="K1466" s="33"/>
      <c r="L1466" s="33"/>
      <c r="M1466" s="33"/>
      <c r="N1466" s="33"/>
      <c r="O1466" s="33"/>
      <c r="P1466" s="33"/>
      <c r="Q1466" s="33"/>
      <c r="R1466" s="33"/>
    </row>
    <row r="1467">
      <c r="A1467" s="8" t="s">
        <v>2586</v>
      </c>
      <c r="B1467" s="8"/>
      <c r="C1467" s="8" t="s">
        <v>6995</v>
      </c>
      <c r="D1467" s="8" t="s">
        <v>6993</v>
      </c>
      <c r="E1467" s="12" t="s">
        <v>6996</v>
      </c>
      <c r="F1467" s="8" t="s">
        <v>2740</v>
      </c>
      <c r="G1467" s="8" t="s">
        <v>2741</v>
      </c>
      <c r="H1467" s="41" t="s">
        <v>3328</v>
      </c>
      <c r="I1467" s="8"/>
      <c r="J1467" s="35"/>
      <c r="K1467" s="33"/>
      <c r="L1467" s="33"/>
      <c r="M1467" s="33"/>
      <c r="N1467" s="33"/>
      <c r="O1467" s="33"/>
      <c r="P1467" s="33"/>
      <c r="Q1467" s="33"/>
      <c r="R1467" s="33"/>
    </row>
    <row r="1468">
      <c r="A1468" s="7" t="s">
        <v>2586</v>
      </c>
      <c r="B1468" s="7"/>
      <c r="C1468" s="7" t="s">
        <v>6997</v>
      </c>
      <c r="D1468" s="8" t="s">
        <v>6998</v>
      </c>
      <c r="E1468" s="7" t="s">
        <v>6999</v>
      </c>
      <c r="F1468" s="8" t="s">
        <v>2740</v>
      </c>
      <c r="G1468" s="8" t="s">
        <v>2741</v>
      </c>
      <c r="H1468" s="45" t="s">
        <v>2765</v>
      </c>
      <c r="I1468" s="8"/>
      <c r="J1468" s="7"/>
      <c r="K1468" s="40"/>
      <c r="L1468" s="40"/>
      <c r="M1468" s="40"/>
      <c r="N1468" s="40"/>
      <c r="O1468" s="40"/>
      <c r="P1468" s="40"/>
      <c r="Q1468" s="40"/>
      <c r="R1468" s="40"/>
    </row>
    <row r="1469">
      <c r="A1469" s="8" t="s">
        <v>2586</v>
      </c>
      <c r="B1469" s="6"/>
      <c r="C1469" s="6" t="s">
        <v>7000</v>
      </c>
      <c r="D1469" s="7" t="s">
        <v>3108</v>
      </c>
      <c r="E1469" s="19" t="s">
        <v>7001</v>
      </c>
      <c r="F1469" s="8" t="s">
        <v>2740</v>
      </c>
      <c r="G1469" s="8" t="s">
        <v>2741</v>
      </c>
      <c r="H1469" s="41" t="s">
        <v>2760</v>
      </c>
      <c r="I1469" s="7"/>
      <c r="J1469" s="37"/>
      <c r="K1469" s="38"/>
      <c r="L1469" s="38"/>
      <c r="M1469" s="38"/>
      <c r="N1469" s="38"/>
      <c r="O1469" s="38"/>
      <c r="P1469" s="38"/>
      <c r="Q1469" s="38"/>
      <c r="R1469" s="38"/>
    </row>
    <row r="1470">
      <c r="A1470" s="7" t="s">
        <v>2586</v>
      </c>
      <c r="B1470" s="7"/>
      <c r="C1470" s="7" t="s">
        <v>7002</v>
      </c>
      <c r="D1470" s="8" t="s">
        <v>6687</v>
      </c>
      <c r="E1470" s="7" t="s">
        <v>7003</v>
      </c>
      <c r="F1470" s="42" t="s">
        <v>2740</v>
      </c>
      <c r="G1470" s="8" t="s">
        <v>2741</v>
      </c>
      <c r="H1470" s="41" t="s">
        <v>2686</v>
      </c>
      <c r="I1470" s="8"/>
      <c r="J1470" s="35"/>
      <c r="K1470" s="33"/>
      <c r="L1470" s="33"/>
      <c r="M1470" s="33"/>
      <c r="N1470" s="33"/>
      <c r="O1470" s="33"/>
      <c r="P1470" s="33"/>
      <c r="Q1470" s="33"/>
      <c r="R1470" s="33"/>
    </row>
    <row r="1471">
      <c r="A1471" s="8" t="s">
        <v>2586</v>
      </c>
      <c r="B1471" s="3"/>
      <c r="C1471" s="3" t="s">
        <v>7004</v>
      </c>
      <c r="D1471" s="4" t="s">
        <v>1053</v>
      </c>
      <c r="E1471" s="3" t="s">
        <v>7005</v>
      </c>
      <c r="F1471" s="8" t="s">
        <v>2740</v>
      </c>
      <c r="G1471" s="6" t="s">
        <v>2741</v>
      </c>
      <c r="H1471" s="43" t="s">
        <v>2760</v>
      </c>
      <c r="I1471" s="3"/>
      <c r="J1471" s="35"/>
      <c r="K1471" s="33"/>
      <c r="L1471" s="33"/>
      <c r="M1471" s="33"/>
      <c r="N1471" s="33"/>
      <c r="O1471" s="33"/>
      <c r="P1471" s="33"/>
      <c r="Q1471" s="33"/>
      <c r="R1471" s="33"/>
    </row>
    <row r="1472">
      <c r="A1472" s="8" t="s">
        <v>2586</v>
      </c>
      <c r="B1472" s="6"/>
      <c r="C1472" s="6" t="s">
        <v>7006</v>
      </c>
      <c r="D1472" s="7" t="s">
        <v>4101</v>
      </c>
      <c r="E1472" s="19" t="s">
        <v>7007</v>
      </c>
      <c r="F1472" s="8" t="s">
        <v>2740</v>
      </c>
      <c r="G1472" s="8" t="s">
        <v>2741</v>
      </c>
      <c r="H1472" s="41" t="s">
        <v>2760</v>
      </c>
      <c r="I1472" s="7"/>
      <c r="J1472" s="37"/>
      <c r="K1472" s="38"/>
      <c r="L1472" s="38"/>
      <c r="M1472" s="38"/>
      <c r="N1472" s="38"/>
      <c r="O1472" s="38"/>
      <c r="P1472" s="38"/>
      <c r="Q1472" s="38"/>
      <c r="R1472" s="38"/>
    </row>
    <row r="1473">
      <c r="A1473" s="7" t="s">
        <v>2586</v>
      </c>
      <c r="B1473" s="9"/>
      <c r="C1473" s="9" t="s">
        <v>7008</v>
      </c>
      <c r="D1473" s="10" t="s">
        <v>7009</v>
      </c>
      <c r="E1473" s="14" t="s">
        <v>7010</v>
      </c>
      <c r="F1473" s="8" t="s">
        <v>2740</v>
      </c>
      <c r="G1473" s="8" t="s">
        <v>2741</v>
      </c>
      <c r="H1473" s="41" t="s">
        <v>2760</v>
      </c>
      <c r="I1473" s="16"/>
      <c r="J1473" s="35"/>
      <c r="K1473" s="33"/>
      <c r="L1473" s="33"/>
      <c r="M1473" s="33"/>
      <c r="N1473" s="33"/>
      <c r="O1473" s="33"/>
      <c r="P1473" s="33"/>
      <c r="Q1473" s="33"/>
      <c r="R1473" s="33"/>
    </row>
    <row r="1474">
      <c r="A1474" s="7" t="s">
        <v>2586</v>
      </c>
      <c r="B1474" s="7"/>
      <c r="C1474" s="7" t="s">
        <v>7011</v>
      </c>
      <c r="D1474" s="7" t="s">
        <v>7012</v>
      </c>
      <c r="E1474" s="19" t="s">
        <v>7013</v>
      </c>
      <c r="F1474" s="8" t="s">
        <v>2740</v>
      </c>
      <c r="G1474" s="8" t="s">
        <v>2741</v>
      </c>
      <c r="H1474" s="41" t="s">
        <v>2760</v>
      </c>
      <c r="I1474" s="7"/>
      <c r="J1474" s="7"/>
      <c r="K1474" s="40"/>
      <c r="L1474" s="40"/>
      <c r="M1474" s="40"/>
      <c r="N1474" s="40"/>
      <c r="O1474" s="40"/>
      <c r="P1474" s="40"/>
      <c r="Q1474" s="40"/>
      <c r="R1474" s="40"/>
    </row>
    <row r="1475">
      <c r="A1475" s="8" t="s">
        <v>2586</v>
      </c>
      <c r="B1475" s="6"/>
      <c r="C1475" s="6" t="s">
        <v>7014</v>
      </c>
      <c r="D1475" s="8" t="s">
        <v>7015</v>
      </c>
      <c r="E1475" s="7" t="s">
        <v>7016</v>
      </c>
      <c r="F1475" s="8" t="s">
        <v>2740</v>
      </c>
      <c r="G1475" s="8" t="s">
        <v>2741</v>
      </c>
      <c r="H1475" s="45" t="s">
        <v>3768</v>
      </c>
      <c r="I1475" s="8"/>
      <c r="J1475" s="37"/>
      <c r="K1475" s="38"/>
      <c r="L1475" s="38"/>
      <c r="M1475" s="38"/>
      <c r="N1475" s="38"/>
      <c r="O1475" s="38"/>
      <c r="P1475" s="38"/>
      <c r="Q1475" s="38"/>
      <c r="R1475" s="38"/>
    </row>
    <row r="1476">
      <c r="A1476" s="7" t="s">
        <v>2586</v>
      </c>
      <c r="B1476" s="7"/>
      <c r="C1476" s="7" t="s">
        <v>7017</v>
      </c>
      <c r="D1476" s="8" t="str">
        <f>IFERROR(__xludf.DUMMYFUNCTION("CONCATENATE(REGEXEXTRACT(C1476,""[A-Za-z]+""),"","")"),"Prins,")</f>
        <v>Prins,</v>
      </c>
      <c r="E1476" s="7" t="s">
        <v>7018</v>
      </c>
      <c r="F1476" s="8" t="s">
        <v>2740</v>
      </c>
      <c r="G1476" s="8" t="s">
        <v>2741</v>
      </c>
      <c r="H1476" s="31" t="s">
        <v>2816</v>
      </c>
      <c r="I1476" s="8"/>
      <c r="J1476" s="37"/>
      <c r="K1476" s="38"/>
      <c r="L1476" s="38"/>
      <c r="M1476" s="38"/>
      <c r="N1476" s="38"/>
      <c r="O1476" s="38"/>
      <c r="P1476" s="38"/>
      <c r="Q1476" s="38"/>
      <c r="R1476" s="38"/>
    </row>
    <row r="1477">
      <c r="A1477" s="8" t="s">
        <v>2586</v>
      </c>
      <c r="B1477" s="6"/>
      <c r="C1477" s="6" t="s">
        <v>7019</v>
      </c>
      <c r="D1477" s="8" t="s">
        <v>7020</v>
      </c>
      <c r="E1477" s="7" t="s">
        <v>7021</v>
      </c>
      <c r="F1477" s="8" t="s">
        <v>2740</v>
      </c>
      <c r="G1477" s="8" t="s">
        <v>2741</v>
      </c>
      <c r="H1477" s="31" t="s">
        <v>2802</v>
      </c>
      <c r="I1477" s="8"/>
      <c r="J1477" s="7"/>
      <c r="K1477" s="40"/>
      <c r="L1477" s="40"/>
      <c r="M1477" s="40"/>
      <c r="N1477" s="40"/>
      <c r="O1477" s="40"/>
      <c r="P1477" s="40"/>
      <c r="Q1477" s="40"/>
      <c r="R1477" s="40"/>
    </row>
    <row r="1478">
      <c r="A1478" s="7" t="s">
        <v>2586</v>
      </c>
      <c r="B1478" s="7"/>
      <c r="C1478" s="7" t="s">
        <v>7022</v>
      </c>
      <c r="D1478" s="8" t="s">
        <v>3892</v>
      </c>
      <c r="E1478" s="7" t="s">
        <v>7023</v>
      </c>
      <c r="F1478" s="42" t="s">
        <v>2740</v>
      </c>
      <c r="G1478" s="8" t="s">
        <v>2741</v>
      </c>
      <c r="H1478" s="41" t="s">
        <v>2760</v>
      </c>
      <c r="I1478" s="8"/>
      <c r="J1478" s="10"/>
      <c r="K1478" s="44"/>
      <c r="L1478" s="44"/>
      <c r="M1478" s="44"/>
      <c r="N1478" s="44"/>
      <c r="O1478" s="44"/>
      <c r="P1478" s="44"/>
      <c r="Q1478" s="44"/>
      <c r="R1478" s="44"/>
    </row>
    <row r="1479">
      <c r="A1479" s="8" t="s">
        <v>2586</v>
      </c>
      <c r="B1479" s="6"/>
      <c r="C1479" s="6" t="s">
        <v>7024</v>
      </c>
      <c r="D1479" s="6" t="s">
        <v>7025</v>
      </c>
      <c r="E1479" s="7" t="s">
        <v>7026</v>
      </c>
      <c r="F1479" s="8" t="s">
        <v>2740</v>
      </c>
      <c r="G1479" s="6" t="s">
        <v>2741</v>
      </c>
      <c r="H1479" s="31" t="s">
        <v>2802</v>
      </c>
      <c r="I1479" s="8"/>
      <c r="J1479" s="35"/>
      <c r="K1479" s="33"/>
      <c r="L1479" s="33"/>
      <c r="M1479" s="33"/>
      <c r="N1479" s="33"/>
      <c r="O1479" s="33"/>
      <c r="P1479" s="33"/>
      <c r="Q1479" s="33"/>
      <c r="R1479" s="33"/>
    </row>
    <row r="1480">
      <c r="A1480" s="8" t="s">
        <v>2586</v>
      </c>
      <c r="B1480" s="6"/>
      <c r="C1480" s="6" t="s">
        <v>7027</v>
      </c>
      <c r="D1480" s="8" t="s">
        <v>7028</v>
      </c>
      <c r="E1480" s="7" t="s">
        <v>7029</v>
      </c>
      <c r="F1480" s="8" t="s">
        <v>2740</v>
      </c>
      <c r="G1480" s="8" t="s">
        <v>2741</v>
      </c>
      <c r="H1480" s="41" t="s">
        <v>2760</v>
      </c>
      <c r="I1480" s="8"/>
      <c r="J1480" s="35"/>
      <c r="K1480" s="33"/>
      <c r="L1480" s="33"/>
      <c r="M1480" s="33"/>
      <c r="N1480" s="33"/>
      <c r="O1480" s="33"/>
      <c r="P1480" s="33"/>
      <c r="Q1480" s="33"/>
      <c r="R1480" s="33"/>
    </row>
    <row r="1481">
      <c r="A1481" s="8" t="s">
        <v>2586</v>
      </c>
      <c r="B1481" s="8"/>
      <c r="C1481" s="8" t="s">
        <v>7030</v>
      </c>
      <c r="D1481" s="8" t="s">
        <v>3853</v>
      </c>
      <c r="E1481" s="12" t="s">
        <v>7031</v>
      </c>
      <c r="F1481" s="8" t="s">
        <v>2740</v>
      </c>
      <c r="G1481" s="8" t="s">
        <v>2741</v>
      </c>
      <c r="H1481" s="43" t="s">
        <v>2760</v>
      </c>
      <c r="I1481" s="8"/>
      <c r="J1481" s="35"/>
      <c r="K1481" s="33"/>
      <c r="L1481" s="33"/>
      <c r="M1481" s="33"/>
      <c r="N1481" s="33"/>
      <c r="O1481" s="33"/>
      <c r="P1481" s="33"/>
      <c r="Q1481" s="33"/>
      <c r="R1481" s="33"/>
    </row>
    <row r="1482">
      <c r="A1482" s="7" t="s">
        <v>2586</v>
      </c>
      <c r="B1482" s="7"/>
      <c r="C1482" s="7" t="s">
        <v>7032</v>
      </c>
      <c r="D1482" s="7" t="s">
        <v>7033</v>
      </c>
      <c r="E1482" s="19" t="s">
        <v>7034</v>
      </c>
      <c r="F1482" s="8" t="s">
        <v>2740</v>
      </c>
      <c r="G1482" s="8" t="s">
        <v>2741</v>
      </c>
      <c r="H1482" s="41" t="s">
        <v>2760</v>
      </c>
      <c r="I1482" s="7"/>
      <c r="J1482" s="37"/>
      <c r="K1482" s="38"/>
      <c r="L1482" s="38"/>
      <c r="M1482" s="38"/>
      <c r="N1482" s="38"/>
      <c r="O1482" s="38"/>
      <c r="P1482" s="38"/>
      <c r="Q1482" s="38"/>
      <c r="R1482" s="38"/>
    </row>
    <row r="1483">
      <c r="A1483" s="7" t="s">
        <v>2586</v>
      </c>
      <c r="B1483" s="7"/>
      <c r="C1483" s="7" t="s">
        <v>7035</v>
      </c>
      <c r="D1483" s="8" t="s">
        <v>7036</v>
      </c>
      <c r="E1483" s="7" t="s">
        <v>7037</v>
      </c>
      <c r="F1483" s="8" t="s">
        <v>2740</v>
      </c>
      <c r="G1483" s="6" t="s">
        <v>2741</v>
      </c>
      <c r="H1483" s="41" t="s">
        <v>2760</v>
      </c>
      <c r="I1483" s="8"/>
      <c r="J1483" s="7"/>
      <c r="K1483" s="40"/>
      <c r="L1483" s="40"/>
      <c r="M1483" s="40"/>
      <c r="N1483" s="40"/>
      <c r="O1483" s="40"/>
      <c r="P1483" s="40"/>
      <c r="Q1483" s="40"/>
      <c r="R1483" s="40"/>
    </row>
    <row r="1484">
      <c r="A1484" s="8" t="s">
        <v>2586</v>
      </c>
      <c r="B1484" s="2"/>
      <c r="C1484" s="2" t="s">
        <v>7038</v>
      </c>
      <c r="D1484" s="2" t="s">
        <v>7039</v>
      </c>
      <c r="E1484" s="2" t="s">
        <v>7040</v>
      </c>
      <c r="F1484" s="8" t="s">
        <v>2740</v>
      </c>
      <c r="G1484" s="8" t="s">
        <v>2741</v>
      </c>
      <c r="H1484" s="31" t="s">
        <v>2742</v>
      </c>
      <c r="I1484" s="17"/>
      <c r="J1484" s="35"/>
      <c r="K1484" s="33"/>
      <c r="L1484" s="33"/>
      <c r="M1484" s="33"/>
      <c r="N1484" s="33"/>
      <c r="O1484" s="33"/>
      <c r="P1484" s="33"/>
      <c r="Q1484" s="33"/>
      <c r="R1484" s="33"/>
    </row>
    <row r="1485">
      <c r="A1485" s="7" t="s">
        <v>2586</v>
      </c>
      <c r="B1485" s="7"/>
      <c r="C1485" s="7" t="s">
        <v>7041</v>
      </c>
      <c r="D1485" s="8" t="s">
        <v>7042</v>
      </c>
      <c r="E1485" s="7" t="s">
        <v>7043</v>
      </c>
      <c r="F1485" s="8" t="s">
        <v>2740</v>
      </c>
      <c r="G1485" s="8" t="s">
        <v>2741</v>
      </c>
      <c r="H1485" s="45" t="s">
        <v>2765</v>
      </c>
      <c r="I1485" s="8"/>
      <c r="J1485" s="35"/>
      <c r="K1485" s="33"/>
      <c r="L1485" s="33"/>
      <c r="M1485" s="33"/>
      <c r="N1485" s="33"/>
      <c r="O1485" s="33"/>
      <c r="P1485" s="33"/>
      <c r="Q1485" s="33"/>
      <c r="R1485" s="33"/>
    </row>
    <row r="1486">
      <c r="A1486" s="8" t="s">
        <v>2586</v>
      </c>
      <c r="B1486" s="3"/>
      <c r="C1486" s="3" t="s">
        <v>7044</v>
      </c>
      <c r="D1486" s="4" t="s">
        <v>7045</v>
      </c>
      <c r="E1486" s="18" t="s">
        <v>7046</v>
      </c>
      <c r="F1486" s="8" t="s">
        <v>2740</v>
      </c>
      <c r="G1486" s="8" t="s">
        <v>2741</v>
      </c>
      <c r="H1486" s="42" t="s">
        <v>2952</v>
      </c>
      <c r="I1486" s="3"/>
      <c r="J1486" s="37"/>
      <c r="K1486" s="38"/>
      <c r="L1486" s="38"/>
      <c r="M1486" s="38"/>
      <c r="N1486" s="38"/>
      <c r="O1486" s="38"/>
      <c r="P1486" s="38"/>
      <c r="Q1486" s="38"/>
      <c r="R1486" s="38"/>
    </row>
    <row r="1487">
      <c r="A1487" s="7" t="s">
        <v>2586</v>
      </c>
      <c r="B1487" s="7"/>
      <c r="C1487" s="7" t="s">
        <v>7047</v>
      </c>
      <c r="D1487" s="6" t="s">
        <v>4878</v>
      </c>
      <c r="E1487" s="19" t="s">
        <v>7048</v>
      </c>
      <c r="F1487" s="8" t="s">
        <v>2740</v>
      </c>
      <c r="G1487" s="8" t="s">
        <v>2741</v>
      </c>
      <c r="H1487" s="48" t="s">
        <v>2937</v>
      </c>
      <c r="I1487" s="7"/>
      <c r="J1487" s="37"/>
      <c r="K1487" s="38"/>
      <c r="L1487" s="38"/>
      <c r="M1487" s="38"/>
      <c r="N1487" s="38"/>
      <c r="O1487" s="38"/>
      <c r="P1487" s="38"/>
      <c r="Q1487" s="38"/>
      <c r="R1487" s="38"/>
    </row>
    <row r="1488">
      <c r="A1488" s="7" t="s">
        <v>2586</v>
      </c>
      <c r="B1488" s="7"/>
      <c r="C1488" s="7" t="s">
        <v>7049</v>
      </c>
      <c r="D1488" s="8" t="s">
        <v>7050</v>
      </c>
      <c r="E1488" s="7" t="s">
        <v>7051</v>
      </c>
      <c r="F1488" s="42" t="s">
        <v>2740</v>
      </c>
      <c r="G1488" s="8" t="s">
        <v>2741</v>
      </c>
      <c r="H1488" s="31" t="s">
        <v>2742</v>
      </c>
      <c r="I1488" s="8"/>
      <c r="J1488" s="37"/>
      <c r="K1488" s="38"/>
      <c r="L1488" s="38"/>
      <c r="M1488" s="38"/>
      <c r="N1488" s="38"/>
      <c r="O1488" s="38"/>
      <c r="P1488" s="38"/>
      <c r="Q1488" s="38"/>
      <c r="R1488" s="38"/>
    </row>
    <row r="1489">
      <c r="A1489" s="8" t="s">
        <v>2586</v>
      </c>
      <c r="B1489" s="3"/>
      <c r="C1489" s="3" t="s">
        <v>7052</v>
      </c>
      <c r="D1489" s="4" t="s">
        <v>7053</v>
      </c>
      <c r="E1489" s="3" t="s">
        <v>7054</v>
      </c>
      <c r="F1489" s="8" t="s">
        <v>2740</v>
      </c>
      <c r="G1489" s="8" t="s">
        <v>2741</v>
      </c>
      <c r="H1489" s="48" t="s">
        <v>2824</v>
      </c>
      <c r="I1489" s="3"/>
      <c r="J1489" s="37"/>
      <c r="K1489" s="38"/>
      <c r="L1489" s="38"/>
      <c r="M1489" s="38"/>
      <c r="N1489" s="38"/>
      <c r="O1489" s="38"/>
      <c r="P1489" s="38"/>
      <c r="Q1489" s="38"/>
      <c r="R1489" s="38"/>
    </row>
    <row r="1490">
      <c r="A1490" s="8" t="s">
        <v>2586</v>
      </c>
      <c r="B1490" s="3"/>
      <c r="C1490" s="3" t="s">
        <v>7052</v>
      </c>
      <c r="D1490" s="4" t="s">
        <v>7055</v>
      </c>
      <c r="E1490" s="3" t="s">
        <v>7056</v>
      </c>
      <c r="F1490" s="42" t="s">
        <v>2740</v>
      </c>
      <c r="G1490" s="8" t="s">
        <v>2741</v>
      </c>
      <c r="H1490" s="45" t="s">
        <v>2824</v>
      </c>
      <c r="I1490" s="3"/>
      <c r="J1490" s="37"/>
      <c r="K1490" s="38"/>
      <c r="L1490" s="38"/>
      <c r="M1490" s="38"/>
      <c r="N1490" s="38"/>
      <c r="O1490" s="38"/>
      <c r="P1490" s="38"/>
      <c r="Q1490" s="38"/>
      <c r="R1490" s="38"/>
    </row>
    <row r="1491">
      <c r="A1491" s="7" t="s">
        <v>2586</v>
      </c>
      <c r="B1491" s="7"/>
      <c r="C1491" s="7" t="s">
        <v>7057</v>
      </c>
      <c r="D1491" s="6" t="s">
        <v>7058</v>
      </c>
      <c r="E1491" s="7" t="s">
        <v>7059</v>
      </c>
      <c r="F1491" s="42" t="s">
        <v>2740</v>
      </c>
      <c r="G1491" s="8" t="s">
        <v>2741</v>
      </c>
      <c r="H1491" s="48" t="s">
        <v>2937</v>
      </c>
      <c r="I1491" s="8"/>
      <c r="J1491" s="37"/>
      <c r="K1491" s="38"/>
      <c r="L1491" s="38"/>
      <c r="M1491" s="38"/>
      <c r="N1491" s="38"/>
      <c r="O1491" s="38"/>
      <c r="P1491" s="38"/>
      <c r="Q1491" s="38"/>
      <c r="R1491" s="38"/>
    </row>
    <row r="1492">
      <c r="A1492" s="8" t="s">
        <v>2586</v>
      </c>
      <c r="B1492" s="3"/>
      <c r="C1492" s="3" t="s">
        <v>7057</v>
      </c>
      <c r="D1492" s="4" t="s">
        <v>7058</v>
      </c>
      <c r="E1492" s="3" t="s">
        <v>7060</v>
      </c>
      <c r="F1492" s="8" t="s">
        <v>2740</v>
      </c>
      <c r="G1492" s="6" t="s">
        <v>2741</v>
      </c>
      <c r="H1492" s="48" t="s">
        <v>2937</v>
      </c>
      <c r="I1492" s="3"/>
      <c r="J1492" s="37"/>
      <c r="K1492" s="38"/>
      <c r="L1492" s="38"/>
      <c r="M1492" s="38"/>
      <c r="N1492" s="38"/>
      <c r="O1492" s="38"/>
      <c r="P1492" s="38"/>
      <c r="Q1492" s="38"/>
      <c r="R1492" s="38"/>
    </row>
    <row r="1493">
      <c r="A1493" s="7" t="s">
        <v>2586</v>
      </c>
      <c r="B1493" s="7"/>
      <c r="C1493" s="7" t="s">
        <v>7061</v>
      </c>
      <c r="D1493" s="7" t="s">
        <v>7062</v>
      </c>
      <c r="E1493" s="19" t="s">
        <v>7063</v>
      </c>
      <c r="F1493" s="42" t="s">
        <v>2740</v>
      </c>
      <c r="G1493" s="8" t="s">
        <v>2741</v>
      </c>
      <c r="H1493" s="42" t="s">
        <v>2686</v>
      </c>
      <c r="I1493" s="7"/>
      <c r="J1493" s="37"/>
      <c r="K1493" s="38"/>
      <c r="L1493" s="38"/>
      <c r="M1493" s="38"/>
      <c r="N1493" s="38"/>
      <c r="O1493" s="38"/>
      <c r="P1493" s="38"/>
      <c r="Q1493" s="38"/>
      <c r="R1493" s="38"/>
    </row>
    <row r="1494">
      <c r="A1494" s="8" t="s">
        <v>2586</v>
      </c>
      <c r="B1494" s="6"/>
      <c r="C1494" s="6" t="s">
        <v>7064</v>
      </c>
      <c r="D1494" s="6" t="s">
        <v>7065</v>
      </c>
      <c r="E1494" s="13" t="s">
        <v>7066</v>
      </c>
      <c r="F1494" s="42" t="s">
        <v>2740</v>
      </c>
      <c r="G1494" s="8" t="s">
        <v>2741</v>
      </c>
      <c r="H1494" s="41" t="s">
        <v>2760</v>
      </c>
      <c r="I1494" s="7"/>
      <c r="J1494" s="37"/>
      <c r="K1494" s="38"/>
      <c r="L1494" s="38"/>
      <c r="M1494" s="38"/>
      <c r="N1494" s="38"/>
      <c r="O1494" s="38"/>
      <c r="P1494" s="38"/>
      <c r="Q1494" s="38"/>
      <c r="R1494" s="38"/>
    </row>
    <row r="1495">
      <c r="A1495" s="8" t="s">
        <v>2586</v>
      </c>
      <c r="B1495" s="6"/>
      <c r="C1495" s="6" t="s">
        <v>7067</v>
      </c>
      <c r="D1495" s="7" t="s">
        <v>7068</v>
      </c>
      <c r="E1495" s="19" t="s">
        <v>7069</v>
      </c>
      <c r="F1495" s="41" t="s">
        <v>2740</v>
      </c>
      <c r="G1495" s="8" t="s">
        <v>2741</v>
      </c>
      <c r="H1495" s="31" t="s">
        <v>2742</v>
      </c>
      <c r="I1495" s="7"/>
      <c r="J1495" s="35"/>
      <c r="K1495" s="33"/>
      <c r="L1495" s="33"/>
      <c r="M1495" s="33"/>
      <c r="N1495" s="33"/>
      <c r="O1495" s="33"/>
      <c r="P1495" s="33"/>
      <c r="Q1495" s="33"/>
      <c r="R1495" s="33"/>
    </row>
    <row r="1496">
      <c r="A1496" s="7" t="s">
        <v>2586</v>
      </c>
      <c r="B1496" s="7"/>
      <c r="C1496" s="7" t="s">
        <v>2292</v>
      </c>
      <c r="D1496" s="8" t="s">
        <v>5861</v>
      </c>
      <c r="E1496" s="7" t="s">
        <v>7070</v>
      </c>
      <c r="F1496" s="8" t="s">
        <v>2740</v>
      </c>
      <c r="G1496" s="8" t="s">
        <v>2741</v>
      </c>
      <c r="H1496" s="42" t="s">
        <v>2686</v>
      </c>
      <c r="I1496" s="8"/>
      <c r="J1496" s="35"/>
      <c r="K1496" s="33"/>
      <c r="L1496" s="33"/>
      <c r="M1496" s="33"/>
      <c r="N1496" s="33"/>
      <c r="O1496" s="33"/>
      <c r="P1496" s="33"/>
      <c r="Q1496" s="33"/>
      <c r="R1496" s="33"/>
    </row>
    <row r="1497">
      <c r="A1497" s="8" t="s">
        <v>2586</v>
      </c>
      <c r="B1497" s="18"/>
      <c r="C1497" s="18" t="s">
        <v>7071</v>
      </c>
      <c r="D1497" s="2" t="s">
        <v>2635</v>
      </c>
      <c r="E1497" s="3" t="s">
        <v>7072</v>
      </c>
      <c r="F1497" s="8" t="s">
        <v>2740</v>
      </c>
      <c r="G1497" s="6" t="s">
        <v>2741</v>
      </c>
      <c r="H1497" s="42" t="s">
        <v>2686</v>
      </c>
      <c r="I1497" s="3"/>
      <c r="J1497" s="35"/>
      <c r="K1497" s="33"/>
      <c r="L1497" s="33"/>
      <c r="M1497" s="33"/>
      <c r="N1497" s="33"/>
      <c r="O1497" s="33"/>
      <c r="P1497" s="33"/>
      <c r="Q1497" s="33"/>
      <c r="R1497" s="33"/>
    </row>
    <row r="1498">
      <c r="A1498" s="8" t="s">
        <v>2586</v>
      </c>
      <c r="B1498" s="18"/>
      <c r="C1498" s="18" t="s">
        <v>7073</v>
      </c>
      <c r="D1498" s="4" t="s">
        <v>7074</v>
      </c>
      <c r="E1498" s="3" t="s">
        <v>7075</v>
      </c>
      <c r="F1498" s="8" t="s">
        <v>2740</v>
      </c>
      <c r="G1498" s="8" t="s">
        <v>2741</v>
      </c>
      <c r="H1498" s="41" t="s">
        <v>2778</v>
      </c>
      <c r="I1498" s="3"/>
      <c r="J1498" s="35"/>
      <c r="K1498" s="33"/>
      <c r="L1498" s="33"/>
      <c r="M1498" s="33"/>
      <c r="N1498" s="33"/>
      <c r="O1498" s="33"/>
      <c r="P1498" s="33"/>
      <c r="Q1498" s="33"/>
      <c r="R1498" s="33"/>
    </row>
    <row r="1499">
      <c r="A1499" s="8" t="s">
        <v>2586</v>
      </c>
      <c r="B1499" s="6"/>
      <c r="C1499" s="6" t="s">
        <v>7076</v>
      </c>
      <c r="D1499" s="6" t="s">
        <v>2588</v>
      </c>
      <c r="E1499" s="7" t="s">
        <v>7077</v>
      </c>
      <c r="F1499" s="8" t="s">
        <v>2740</v>
      </c>
      <c r="G1499" s="8" t="s">
        <v>2741</v>
      </c>
      <c r="H1499" s="31" t="s">
        <v>2778</v>
      </c>
      <c r="I1499" s="8"/>
      <c r="J1499" s="35"/>
      <c r="K1499" s="33"/>
      <c r="L1499" s="33"/>
      <c r="M1499" s="33"/>
      <c r="N1499" s="33"/>
      <c r="O1499" s="33"/>
      <c r="P1499" s="33"/>
      <c r="Q1499" s="33"/>
      <c r="R1499" s="33"/>
    </row>
    <row r="1500">
      <c r="A1500" s="7" t="s">
        <v>2586</v>
      </c>
      <c r="B1500" s="7"/>
      <c r="C1500" s="7" t="s">
        <v>7078</v>
      </c>
      <c r="D1500" s="8" t="s">
        <v>7079</v>
      </c>
      <c r="E1500" s="7" t="s">
        <v>7080</v>
      </c>
      <c r="F1500" s="8" t="s">
        <v>2740</v>
      </c>
      <c r="G1500" s="8" t="s">
        <v>2741</v>
      </c>
      <c r="H1500" s="41" t="s">
        <v>7081</v>
      </c>
      <c r="I1500" s="8"/>
      <c r="J1500" s="35"/>
      <c r="K1500" s="33"/>
      <c r="L1500" s="33"/>
      <c r="M1500" s="33"/>
      <c r="N1500" s="33"/>
      <c r="O1500" s="33"/>
      <c r="P1500" s="33"/>
      <c r="Q1500" s="33"/>
      <c r="R1500" s="33"/>
    </row>
    <row r="1501">
      <c r="A1501" s="7" t="s">
        <v>2586</v>
      </c>
      <c r="B1501" s="7"/>
      <c r="C1501" s="7" t="s">
        <v>7082</v>
      </c>
      <c r="D1501" s="8" t="s">
        <v>1390</v>
      </c>
      <c r="E1501" s="7" t="s">
        <v>7083</v>
      </c>
      <c r="F1501" s="42" t="s">
        <v>2740</v>
      </c>
      <c r="G1501" s="8" t="s">
        <v>2741</v>
      </c>
      <c r="H1501" s="43" t="s">
        <v>2760</v>
      </c>
      <c r="I1501" s="8"/>
      <c r="J1501" s="37"/>
      <c r="K1501" s="38"/>
      <c r="L1501" s="38"/>
      <c r="M1501" s="38"/>
      <c r="N1501" s="38"/>
      <c r="O1501" s="38"/>
      <c r="P1501" s="38"/>
      <c r="Q1501" s="38"/>
      <c r="R1501" s="38"/>
    </row>
    <row r="1502">
      <c r="A1502" s="8" t="s">
        <v>2586</v>
      </c>
      <c r="B1502" s="18"/>
      <c r="C1502" s="18" t="s">
        <v>7084</v>
      </c>
      <c r="D1502" s="4" t="s">
        <v>7085</v>
      </c>
      <c r="E1502" s="3" t="s">
        <v>7086</v>
      </c>
      <c r="F1502" s="8" t="s">
        <v>2740</v>
      </c>
      <c r="G1502" s="8" t="s">
        <v>2741</v>
      </c>
      <c r="H1502" s="41" t="s">
        <v>2686</v>
      </c>
      <c r="I1502" s="3"/>
      <c r="J1502" s="35"/>
      <c r="K1502" s="33"/>
      <c r="L1502" s="33"/>
      <c r="M1502" s="33"/>
      <c r="N1502" s="33"/>
      <c r="O1502" s="33"/>
      <c r="P1502" s="33"/>
      <c r="Q1502" s="33"/>
      <c r="R1502" s="33"/>
    </row>
    <row r="1503">
      <c r="A1503" s="8" t="s">
        <v>2586</v>
      </c>
      <c r="B1503" s="8"/>
      <c r="C1503" s="8" t="s">
        <v>7087</v>
      </c>
      <c r="D1503" s="8" t="s">
        <v>7088</v>
      </c>
      <c r="E1503" s="12" t="s">
        <v>7089</v>
      </c>
      <c r="F1503" s="8" t="s">
        <v>2740</v>
      </c>
      <c r="G1503" s="8" t="s">
        <v>2741</v>
      </c>
      <c r="H1503" s="31" t="s">
        <v>2742</v>
      </c>
      <c r="I1503" s="8"/>
      <c r="J1503" s="37"/>
      <c r="K1503" s="38"/>
      <c r="L1503" s="38"/>
      <c r="M1503" s="38"/>
      <c r="N1503" s="38"/>
      <c r="O1503" s="38"/>
      <c r="P1503" s="38"/>
      <c r="Q1503" s="38"/>
      <c r="R1503" s="38"/>
    </row>
    <row r="1504">
      <c r="A1504" s="7" t="s">
        <v>2586</v>
      </c>
      <c r="B1504" s="9"/>
      <c r="C1504" s="9" t="s">
        <v>7087</v>
      </c>
      <c r="D1504" s="10" t="s">
        <v>7090</v>
      </c>
      <c r="E1504" s="14" t="s">
        <v>7091</v>
      </c>
      <c r="F1504" s="8" t="s">
        <v>2740</v>
      </c>
      <c r="G1504" s="6" t="s">
        <v>2741</v>
      </c>
      <c r="H1504" s="31" t="s">
        <v>2742</v>
      </c>
      <c r="I1504" s="16"/>
      <c r="J1504" s="37"/>
      <c r="K1504" s="38"/>
      <c r="L1504" s="38"/>
      <c r="M1504" s="38"/>
      <c r="N1504" s="38"/>
      <c r="O1504" s="38"/>
      <c r="P1504" s="38"/>
      <c r="Q1504" s="38"/>
      <c r="R1504" s="38"/>
    </row>
    <row r="1505">
      <c r="A1505" s="8" t="s">
        <v>2586</v>
      </c>
      <c r="B1505" s="6"/>
      <c r="C1505" s="6" t="s">
        <v>7092</v>
      </c>
      <c r="D1505" s="6" t="s">
        <v>7093</v>
      </c>
      <c r="E1505" s="19" t="s">
        <v>7094</v>
      </c>
      <c r="F1505" s="8" t="s">
        <v>2740</v>
      </c>
      <c r="G1505" s="8" t="s">
        <v>2741</v>
      </c>
      <c r="H1505" s="31" t="s">
        <v>2952</v>
      </c>
      <c r="I1505" s="7"/>
      <c r="J1505" s="37"/>
      <c r="K1505" s="38"/>
      <c r="L1505" s="38"/>
      <c r="M1505" s="38"/>
      <c r="N1505" s="38"/>
      <c r="O1505" s="38"/>
      <c r="P1505" s="38"/>
      <c r="Q1505" s="38"/>
      <c r="R1505" s="38"/>
    </row>
    <row r="1506">
      <c r="A1506" s="7" t="s">
        <v>2586</v>
      </c>
      <c r="B1506" s="7"/>
      <c r="C1506" s="7" t="s">
        <v>7095</v>
      </c>
      <c r="D1506" s="8" t="s">
        <v>7096</v>
      </c>
      <c r="E1506" s="7" t="s">
        <v>7097</v>
      </c>
      <c r="F1506" s="8" t="s">
        <v>2740</v>
      </c>
      <c r="G1506" s="8" t="s">
        <v>2741</v>
      </c>
      <c r="H1506" s="41" t="s">
        <v>2760</v>
      </c>
      <c r="I1506" s="8"/>
      <c r="J1506" s="35"/>
      <c r="K1506" s="33"/>
      <c r="L1506" s="33"/>
      <c r="M1506" s="33"/>
      <c r="N1506" s="33"/>
      <c r="O1506" s="33"/>
      <c r="P1506" s="33"/>
      <c r="Q1506" s="33"/>
      <c r="R1506" s="33"/>
    </row>
    <row r="1507">
      <c r="A1507" s="8" t="s">
        <v>2586</v>
      </c>
      <c r="B1507" s="6"/>
      <c r="C1507" s="6" t="s">
        <v>7098</v>
      </c>
      <c r="D1507" s="7" t="s">
        <v>5381</v>
      </c>
      <c r="E1507" s="19" t="s">
        <v>7099</v>
      </c>
      <c r="F1507" s="8" t="s">
        <v>2740</v>
      </c>
      <c r="G1507" s="8" t="s">
        <v>2741</v>
      </c>
      <c r="H1507" s="41" t="s">
        <v>2760</v>
      </c>
      <c r="I1507" s="7"/>
      <c r="J1507" s="37"/>
      <c r="K1507" s="38"/>
      <c r="L1507" s="38"/>
      <c r="M1507" s="38"/>
      <c r="N1507" s="38"/>
      <c r="O1507" s="38"/>
      <c r="P1507" s="38"/>
      <c r="Q1507" s="38"/>
      <c r="R1507" s="38"/>
    </row>
    <row r="1508">
      <c r="A1508" s="8" t="s">
        <v>2586</v>
      </c>
      <c r="B1508" s="18"/>
      <c r="C1508" s="18" t="s">
        <v>7100</v>
      </c>
      <c r="D1508" s="4" t="s">
        <v>7101</v>
      </c>
      <c r="E1508" s="3" t="s">
        <v>7102</v>
      </c>
      <c r="F1508" s="8" t="s">
        <v>2740</v>
      </c>
      <c r="G1508" s="8" t="s">
        <v>2741</v>
      </c>
      <c r="H1508" s="41" t="s">
        <v>2686</v>
      </c>
      <c r="I1508" s="3"/>
      <c r="J1508" s="35"/>
      <c r="K1508" s="33"/>
      <c r="L1508" s="33"/>
      <c r="M1508" s="33"/>
      <c r="N1508" s="33"/>
      <c r="O1508" s="33"/>
      <c r="P1508" s="33"/>
      <c r="Q1508" s="33"/>
      <c r="R1508" s="33"/>
    </row>
    <row r="1509">
      <c r="A1509" s="8" t="s">
        <v>2586</v>
      </c>
      <c r="B1509" s="6"/>
      <c r="C1509" s="6" t="s">
        <v>7103</v>
      </c>
      <c r="D1509" s="6" t="s">
        <v>5638</v>
      </c>
      <c r="E1509" s="7" t="s">
        <v>7104</v>
      </c>
      <c r="F1509" s="8" t="s">
        <v>2740</v>
      </c>
      <c r="G1509" s="8" t="s">
        <v>2741</v>
      </c>
      <c r="H1509" s="41" t="s">
        <v>2686</v>
      </c>
      <c r="I1509" s="8"/>
      <c r="J1509" s="35"/>
      <c r="K1509" s="33"/>
      <c r="L1509" s="33"/>
      <c r="M1509" s="33"/>
      <c r="N1509" s="33"/>
      <c r="O1509" s="33"/>
      <c r="P1509" s="33"/>
      <c r="Q1509" s="33"/>
      <c r="R1509" s="33"/>
    </row>
    <row r="1510">
      <c r="A1510" s="7" t="s">
        <v>2586</v>
      </c>
      <c r="B1510" s="7"/>
      <c r="C1510" s="7" t="s">
        <v>7105</v>
      </c>
      <c r="D1510" s="8" t="str">
        <f>IFERROR(__xludf.DUMMYFUNCTION("CONCATENATE(REGEXEXTRACT(C1510,""[A-Za-z]+""),"","")"),"Rhadoo,")</f>
        <v>Rhadoo,</v>
      </c>
      <c r="E1510" s="7" t="s">
        <v>7106</v>
      </c>
      <c r="F1510" s="8" t="s">
        <v>2740</v>
      </c>
      <c r="G1510" s="8" t="s">
        <v>2741</v>
      </c>
      <c r="H1510" s="45" t="s">
        <v>2824</v>
      </c>
      <c r="I1510" s="8"/>
      <c r="J1510" s="37"/>
      <c r="K1510" s="38"/>
      <c r="L1510" s="38"/>
      <c r="M1510" s="38"/>
      <c r="N1510" s="38"/>
      <c r="O1510" s="38"/>
      <c r="P1510" s="38"/>
      <c r="Q1510" s="38"/>
      <c r="R1510" s="38"/>
    </row>
    <row r="1511">
      <c r="A1511" s="7" t="s">
        <v>2586</v>
      </c>
      <c r="B1511" s="7"/>
      <c r="C1511" s="7" t="s">
        <v>7107</v>
      </c>
      <c r="D1511" s="6" t="s">
        <v>6582</v>
      </c>
      <c r="E1511" s="19" t="s">
        <v>7108</v>
      </c>
      <c r="F1511" s="42" t="s">
        <v>2740</v>
      </c>
      <c r="G1511" s="8" t="s">
        <v>2741</v>
      </c>
      <c r="H1511" s="41" t="s">
        <v>2760</v>
      </c>
      <c r="I1511" s="7"/>
      <c r="J1511" s="37"/>
      <c r="K1511" s="38"/>
      <c r="L1511" s="38"/>
      <c r="M1511" s="38"/>
      <c r="N1511" s="38"/>
      <c r="O1511" s="38"/>
      <c r="P1511" s="38"/>
      <c r="Q1511" s="38"/>
      <c r="R1511" s="38"/>
    </row>
    <row r="1512">
      <c r="A1512" s="8" t="s">
        <v>2586</v>
      </c>
      <c r="B1512" s="6"/>
      <c r="C1512" s="6" t="s">
        <v>7109</v>
      </c>
      <c r="D1512" s="6" t="s">
        <v>6582</v>
      </c>
      <c r="E1512" s="19" t="s">
        <v>7110</v>
      </c>
      <c r="F1512" s="8" t="s">
        <v>2740</v>
      </c>
      <c r="G1512" s="6" t="s">
        <v>2741</v>
      </c>
      <c r="H1512" s="41" t="s">
        <v>3328</v>
      </c>
      <c r="I1512" s="7"/>
      <c r="J1512" s="7"/>
      <c r="K1512" s="40"/>
      <c r="L1512" s="40"/>
      <c r="M1512" s="40"/>
      <c r="N1512" s="40"/>
      <c r="O1512" s="40"/>
      <c r="P1512" s="40"/>
      <c r="Q1512" s="40"/>
      <c r="R1512" s="40"/>
    </row>
    <row r="1513">
      <c r="A1513" s="8" t="s">
        <v>2586</v>
      </c>
      <c r="B1513" s="6"/>
      <c r="C1513" s="6" t="s">
        <v>7111</v>
      </c>
      <c r="D1513" s="6" t="s">
        <v>7112</v>
      </c>
      <c r="E1513" s="7" t="s">
        <v>7113</v>
      </c>
      <c r="F1513" s="8" t="s">
        <v>2740</v>
      </c>
      <c r="G1513" s="8" t="s">
        <v>2741</v>
      </c>
      <c r="H1513" s="42" t="s">
        <v>3162</v>
      </c>
      <c r="I1513" s="8"/>
      <c r="J1513" s="37"/>
      <c r="K1513" s="38"/>
      <c r="L1513" s="38"/>
      <c r="M1513" s="38"/>
      <c r="N1513" s="38"/>
      <c r="O1513" s="38"/>
      <c r="P1513" s="38"/>
      <c r="Q1513" s="38"/>
      <c r="R1513" s="38"/>
    </row>
    <row r="1514">
      <c r="A1514" s="7" t="s">
        <v>2586</v>
      </c>
      <c r="B1514" s="7"/>
      <c r="C1514" s="7" t="s">
        <v>7114</v>
      </c>
      <c r="D1514" s="8" t="s">
        <v>7115</v>
      </c>
      <c r="E1514" s="7" t="s">
        <v>7116</v>
      </c>
      <c r="F1514" s="42" t="s">
        <v>2740</v>
      </c>
      <c r="G1514" s="8" t="s">
        <v>2741</v>
      </c>
      <c r="H1514" s="31" t="s">
        <v>2742</v>
      </c>
      <c r="I1514" s="8"/>
      <c r="J1514" s="35"/>
      <c r="K1514" s="33"/>
      <c r="L1514" s="33"/>
      <c r="M1514" s="33"/>
      <c r="N1514" s="33"/>
      <c r="O1514" s="33"/>
      <c r="P1514" s="33"/>
      <c r="Q1514" s="33"/>
      <c r="R1514" s="33"/>
    </row>
    <row r="1515">
      <c r="A1515" s="7" t="s">
        <v>2586</v>
      </c>
      <c r="B1515" s="7"/>
      <c r="C1515" s="7" t="s">
        <v>7117</v>
      </c>
      <c r="D1515" s="8" t="s">
        <v>7118</v>
      </c>
      <c r="E1515" s="7" t="s">
        <v>7119</v>
      </c>
      <c r="F1515" s="42" t="s">
        <v>2740</v>
      </c>
      <c r="G1515" s="8" t="s">
        <v>2741</v>
      </c>
      <c r="H1515" s="42" t="s">
        <v>2952</v>
      </c>
      <c r="I1515" s="8"/>
      <c r="J1515" s="37"/>
      <c r="K1515" s="38"/>
      <c r="L1515" s="38"/>
      <c r="M1515" s="38"/>
      <c r="N1515" s="38"/>
      <c r="O1515" s="38"/>
      <c r="P1515" s="38"/>
      <c r="Q1515" s="38"/>
      <c r="R1515" s="38"/>
    </row>
    <row r="1516">
      <c r="A1516" s="8" t="s">
        <v>2586</v>
      </c>
      <c r="B1516" s="6"/>
      <c r="C1516" s="6" t="s">
        <v>7120</v>
      </c>
      <c r="D1516" s="6" t="s">
        <v>7121</v>
      </c>
      <c r="E1516" s="19" t="s">
        <v>7122</v>
      </c>
      <c r="F1516" s="42" t="s">
        <v>2740</v>
      </c>
      <c r="G1516" s="8" t="s">
        <v>2741</v>
      </c>
      <c r="H1516" s="41" t="s">
        <v>2760</v>
      </c>
      <c r="I1516" s="7"/>
      <c r="J1516" s="37"/>
      <c r="K1516" s="38"/>
      <c r="L1516" s="38"/>
      <c r="M1516" s="38"/>
      <c r="N1516" s="38"/>
      <c r="O1516" s="38"/>
      <c r="P1516" s="38"/>
      <c r="Q1516" s="38"/>
      <c r="R1516" s="38"/>
    </row>
    <row r="1517">
      <c r="A1517" s="8" t="s">
        <v>2586</v>
      </c>
      <c r="B1517" s="6"/>
      <c r="C1517" s="6" t="s">
        <v>7123</v>
      </c>
      <c r="D1517" s="6" t="s">
        <v>5656</v>
      </c>
      <c r="E1517" s="7" t="s">
        <v>7124</v>
      </c>
      <c r="F1517" s="8" t="s">
        <v>2740</v>
      </c>
      <c r="G1517" s="8" t="s">
        <v>2741</v>
      </c>
      <c r="H1517" s="43" t="s">
        <v>4138</v>
      </c>
      <c r="I1517" s="8"/>
      <c r="J1517" s="37"/>
      <c r="K1517" s="38"/>
      <c r="L1517" s="38"/>
      <c r="M1517" s="38"/>
      <c r="N1517" s="38"/>
      <c r="O1517" s="38"/>
      <c r="P1517" s="38"/>
      <c r="Q1517" s="38"/>
      <c r="R1517" s="38"/>
    </row>
    <row r="1518">
      <c r="A1518" s="8" t="s">
        <v>2586</v>
      </c>
      <c r="B1518" s="18"/>
      <c r="C1518" s="18" t="s">
        <v>7125</v>
      </c>
      <c r="D1518" s="4" t="s">
        <v>5656</v>
      </c>
      <c r="E1518" s="3" t="s">
        <v>7126</v>
      </c>
      <c r="F1518" s="42" t="s">
        <v>2740</v>
      </c>
      <c r="G1518" s="8" t="s">
        <v>2741</v>
      </c>
      <c r="H1518" s="31" t="s">
        <v>2742</v>
      </c>
      <c r="I1518" s="3"/>
      <c r="J1518" s="37"/>
      <c r="K1518" s="38"/>
      <c r="L1518" s="38"/>
      <c r="M1518" s="38"/>
      <c r="N1518" s="38"/>
      <c r="O1518" s="38"/>
      <c r="P1518" s="38"/>
      <c r="Q1518" s="38"/>
      <c r="R1518" s="38"/>
    </row>
    <row r="1519">
      <c r="A1519" s="8" t="s">
        <v>2586</v>
      </c>
      <c r="B1519" s="8"/>
      <c r="C1519" s="8" t="s">
        <v>7127</v>
      </c>
      <c r="D1519" s="8" t="s">
        <v>3904</v>
      </c>
      <c r="E1519" s="12" t="s">
        <v>7128</v>
      </c>
      <c r="F1519" s="8" t="s">
        <v>2740</v>
      </c>
      <c r="G1519" s="8" t="s">
        <v>2741</v>
      </c>
      <c r="H1519" s="31" t="s">
        <v>2742</v>
      </c>
      <c r="I1519" s="8"/>
      <c r="J1519" s="35"/>
      <c r="K1519" s="33"/>
      <c r="L1519" s="33"/>
      <c r="M1519" s="33"/>
      <c r="N1519" s="33"/>
      <c r="O1519" s="33"/>
      <c r="P1519" s="33"/>
      <c r="Q1519" s="33"/>
      <c r="R1519" s="33"/>
    </row>
    <row r="1520">
      <c r="A1520" s="8" t="s">
        <v>2586</v>
      </c>
      <c r="B1520" s="6"/>
      <c r="C1520" s="6" t="s">
        <v>7129</v>
      </c>
      <c r="D1520" s="7" t="s">
        <v>7130</v>
      </c>
      <c r="E1520" s="19" t="s">
        <v>7131</v>
      </c>
      <c r="F1520" s="6" t="s">
        <v>2740</v>
      </c>
      <c r="G1520" s="8" t="s">
        <v>2741</v>
      </c>
      <c r="H1520" s="42" t="s">
        <v>2686</v>
      </c>
      <c r="I1520" s="7"/>
      <c r="J1520" s="35"/>
      <c r="K1520" s="33"/>
      <c r="L1520" s="33"/>
      <c r="M1520" s="33"/>
      <c r="N1520" s="33"/>
      <c r="O1520" s="33"/>
      <c r="P1520" s="33"/>
      <c r="Q1520" s="33"/>
      <c r="R1520" s="33"/>
    </row>
    <row r="1521">
      <c r="A1521" s="7" t="s">
        <v>2586</v>
      </c>
      <c r="B1521" s="7"/>
      <c r="C1521" s="7" t="s">
        <v>7132</v>
      </c>
      <c r="D1521" s="8" t="str">
        <f>IFERROR(__xludf.DUMMYFUNCTION("CONCATENATE(REGEXEXTRACT(C1521,""[A-Za-z]+""),"","")"),"Ripperton,")</f>
        <v>Ripperton,</v>
      </c>
      <c r="E1521" s="7" t="s">
        <v>7133</v>
      </c>
      <c r="F1521" s="41" t="s">
        <v>2740</v>
      </c>
      <c r="G1521" s="8" t="s">
        <v>2741</v>
      </c>
      <c r="H1521" s="45" t="s">
        <v>2753</v>
      </c>
      <c r="I1521" s="8"/>
      <c r="J1521" s="35"/>
      <c r="K1521" s="33"/>
      <c r="L1521" s="33"/>
      <c r="M1521" s="33"/>
      <c r="N1521" s="33"/>
      <c r="O1521" s="33"/>
      <c r="P1521" s="33"/>
      <c r="Q1521" s="33"/>
      <c r="R1521" s="33"/>
    </row>
    <row r="1522">
      <c r="A1522" s="8" t="s">
        <v>2586</v>
      </c>
      <c r="B1522" s="6"/>
      <c r="C1522" s="6" t="s">
        <v>7134</v>
      </c>
      <c r="D1522" s="7" t="s">
        <v>7135</v>
      </c>
      <c r="E1522" s="19" t="s">
        <v>7136</v>
      </c>
      <c r="F1522" s="41" t="s">
        <v>2740</v>
      </c>
      <c r="G1522" s="8" t="s">
        <v>2741</v>
      </c>
      <c r="H1522" s="41" t="s">
        <v>2686</v>
      </c>
      <c r="I1522" s="7"/>
      <c r="J1522" s="35"/>
      <c r="K1522" s="33"/>
      <c r="L1522" s="33"/>
      <c r="M1522" s="33"/>
      <c r="N1522" s="33"/>
      <c r="O1522" s="33"/>
      <c r="P1522" s="33"/>
      <c r="Q1522" s="33"/>
      <c r="R1522" s="33"/>
    </row>
    <row r="1523">
      <c r="A1523" s="8" t="s">
        <v>2586</v>
      </c>
      <c r="B1523" s="8"/>
      <c r="C1523" s="8" t="s">
        <v>7137</v>
      </c>
      <c r="D1523" s="8" t="s">
        <v>7138</v>
      </c>
      <c r="E1523" s="12" t="s">
        <v>7139</v>
      </c>
      <c r="F1523" s="8" t="s">
        <v>2740</v>
      </c>
      <c r="G1523" s="6" t="s">
        <v>2741</v>
      </c>
      <c r="H1523" s="42" t="s">
        <v>2686</v>
      </c>
      <c r="I1523" s="8"/>
      <c r="J1523" s="37"/>
      <c r="K1523" s="38"/>
      <c r="L1523" s="38"/>
      <c r="M1523" s="38"/>
      <c r="N1523" s="38"/>
      <c r="O1523" s="38"/>
      <c r="P1523" s="38"/>
      <c r="Q1523" s="38"/>
      <c r="R1523" s="38"/>
    </row>
    <row r="1524">
      <c r="A1524" s="7" t="s">
        <v>2586</v>
      </c>
      <c r="B1524" s="7"/>
      <c r="C1524" s="7" t="s">
        <v>7140</v>
      </c>
      <c r="D1524" s="8" t="s">
        <v>4141</v>
      </c>
      <c r="E1524" s="7" t="s">
        <v>7141</v>
      </c>
      <c r="F1524" s="41" t="s">
        <v>2740</v>
      </c>
      <c r="G1524" s="8" t="s">
        <v>2741</v>
      </c>
      <c r="H1524" s="41" t="s">
        <v>2686</v>
      </c>
      <c r="I1524" s="8"/>
      <c r="J1524" s="35"/>
      <c r="K1524" s="33"/>
      <c r="L1524" s="33"/>
      <c r="M1524" s="33"/>
      <c r="N1524" s="33"/>
      <c r="O1524" s="33"/>
      <c r="P1524" s="33"/>
      <c r="Q1524" s="33"/>
      <c r="R1524" s="33"/>
    </row>
    <row r="1525">
      <c r="A1525" s="7" t="s">
        <v>2586</v>
      </c>
      <c r="B1525" s="7"/>
      <c r="C1525" s="7" t="s">
        <v>7142</v>
      </c>
      <c r="D1525" s="8" t="s">
        <v>5538</v>
      </c>
      <c r="E1525" s="7" t="s">
        <v>7143</v>
      </c>
      <c r="F1525" s="8" t="s">
        <v>2740</v>
      </c>
      <c r="G1525" s="8" t="s">
        <v>2741</v>
      </c>
      <c r="H1525" s="42" t="s">
        <v>2686</v>
      </c>
      <c r="I1525" s="8"/>
      <c r="J1525" s="7"/>
      <c r="K1525" s="40"/>
      <c r="L1525" s="40"/>
      <c r="M1525" s="40"/>
      <c r="N1525" s="40"/>
      <c r="O1525" s="40"/>
      <c r="P1525" s="40"/>
      <c r="Q1525" s="40"/>
      <c r="R1525" s="40"/>
    </row>
    <row r="1526">
      <c r="A1526" s="8" t="s">
        <v>2586</v>
      </c>
      <c r="B1526" s="6"/>
      <c r="C1526" s="6" t="s">
        <v>7142</v>
      </c>
      <c r="D1526" s="6" t="s">
        <v>5538</v>
      </c>
      <c r="E1526" s="19" t="s">
        <v>7144</v>
      </c>
      <c r="F1526" s="8" t="s">
        <v>2740</v>
      </c>
      <c r="G1526" s="8" t="s">
        <v>2741</v>
      </c>
      <c r="H1526" s="41" t="s">
        <v>2686</v>
      </c>
      <c r="I1526" s="7"/>
      <c r="J1526" s="35"/>
      <c r="K1526" s="33"/>
      <c r="L1526" s="33"/>
      <c r="M1526" s="33"/>
      <c r="N1526" s="33"/>
      <c r="O1526" s="33"/>
      <c r="P1526" s="33"/>
      <c r="Q1526" s="33"/>
      <c r="R1526" s="33"/>
    </row>
    <row r="1527">
      <c r="A1527" s="8" t="s">
        <v>2586</v>
      </c>
      <c r="B1527" s="6"/>
      <c r="C1527" s="6" t="s">
        <v>7142</v>
      </c>
      <c r="D1527" s="6" t="s">
        <v>5538</v>
      </c>
      <c r="E1527" s="19" t="s">
        <v>7145</v>
      </c>
      <c r="F1527" s="41" t="s">
        <v>2740</v>
      </c>
      <c r="G1527" s="8" t="s">
        <v>2741</v>
      </c>
      <c r="H1527" s="42" t="s">
        <v>2686</v>
      </c>
      <c r="I1527" s="7"/>
      <c r="J1527" s="37"/>
      <c r="K1527" s="38"/>
      <c r="L1527" s="38"/>
      <c r="M1527" s="38"/>
      <c r="N1527" s="38"/>
      <c r="O1527" s="38"/>
      <c r="P1527" s="38"/>
      <c r="Q1527" s="38"/>
      <c r="R1527" s="38"/>
    </row>
    <row r="1528">
      <c r="A1528" s="8" t="s">
        <v>2586</v>
      </c>
      <c r="B1528" s="3"/>
      <c r="C1528" s="3" t="s">
        <v>7142</v>
      </c>
      <c r="D1528" s="4" t="s">
        <v>4141</v>
      </c>
      <c r="E1528" s="3" t="s">
        <v>7146</v>
      </c>
      <c r="F1528" s="42" t="s">
        <v>2740</v>
      </c>
      <c r="G1528" s="8" t="s">
        <v>2741</v>
      </c>
      <c r="H1528" s="41" t="s">
        <v>2686</v>
      </c>
      <c r="I1528" s="3"/>
      <c r="J1528" s="35"/>
      <c r="K1528" s="33"/>
      <c r="L1528" s="33"/>
      <c r="M1528" s="33"/>
      <c r="N1528" s="33"/>
      <c r="O1528" s="33"/>
      <c r="P1528" s="33"/>
      <c r="Q1528" s="33"/>
      <c r="R1528" s="33"/>
    </row>
    <row r="1529">
      <c r="A1529" s="7" t="s">
        <v>2586</v>
      </c>
      <c r="B1529" s="7"/>
      <c r="C1529" s="7" t="s">
        <v>4140</v>
      </c>
      <c r="D1529" s="8" t="str">
        <f>IFERROR(__xludf.DUMMYFUNCTION("CONCATENATE(REGEXEXTRACT(C1529,""[A-Za-z]+""),"","")"),"Robert,")</f>
        <v>Robert,</v>
      </c>
      <c r="E1529" s="7" t="s">
        <v>7147</v>
      </c>
      <c r="F1529" s="42" t="s">
        <v>2740</v>
      </c>
      <c r="G1529" s="8" t="s">
        <v>2741</v>
      </c>
      <c r="H1529" s="31" t="s">
        <v>2742</v>
      </c>
      <c r="I1529" s="8"/>
      <c r="J1529" s="37"/>
      <c r="K1529" s="38"/>
      <c r="L1529" s="38"/>
      <c r="M1529" s="38"/>
      <c r="N1529" s="38"/>
      <c r="O1529" s="38"/>
      <c r="P1529" s="38"/>
      <c r="Q1529" s="38"/>
      <c r="R1529" s="38"/>
    </row>
    <row r="1530">
      <c r="A1530" s="8" t="s">
        <v>2586</v>
      </c>
      <c r="B1530" s="3"/>
      <c r="C1530" s="3" t="s">
        <v>7148</v>
      </c>
      <c r="D1530" s="15" t="s">
        <v>7149</v>
      </c>
      <c r="E1530" s="3" t="s">
        <v>7150</v>
      </c>
      <c r="F1530" s="42" t="s">
        <v>2740</v>
      </c>
      <c r="G1530" s="8" t="s">
        <v>2741</v>
      </c>
      <c r="H1530" s="31" t="s">
        <v>2742</v>
      </c>
      <c r="I1530" s="3"/>
      <c r="J1530" s="35"/>
      <c r="K1530" s="33"/>
      <c r="L1530" s="33"/>
      <c r="M1530" s="33"/>
      <c r="N1530" s="33"/>
      <c r="O1530" s="33"/>
      <c r="P1530" s="33"/>
      <c r="Q1530" s="33"/>
      <c r="R1530" s="33"/>
    </row>
    <row r="1531">
      <c r="A1531" s="8" t="s">
        <v>2586</v>
      </c>
      <c r="B1531" s="6"/>
      <c r="C1531" s="6" t="s">
        <v>7151</v>
      </c>
      <c r="D1531" s="8" t="s">
        <v>7152</v>
      </c>
      <c r="E1531" s="7" t="s">
        <v>7153</v>
      </c>
      <c r="F1531" s="42" t="s">
        <v>2740</v>
      </c>
      <c r="G1531" s="8" t="s">
        <v>2741</v>
      </c>
      <c r="H1531" s="31" t="s">
        <v>2802</v>
      </c>
      <c r="I1531" s="8"/>
      <c r="J1531" s="35"/>
      <c r="K1531" s="33"/>
      <c r="L1531" s="33"/>
      <c r="M1531" s="33"/>
      <c r="N1531" s="33"/>
      <c r="O1531" s="33"/>
      <c r="P1531" s="33"/>
      <c r="Q1531" s="33"/>
      <c r="R1531" s="33"/>
    </row>
    <row r="1532">
      <c r="A1532" s="7" t="s">
        <v>2586</v>
      </c>
      <c r="B1532" s="7"/>
      <c r="C1532" s="7" t="s">
        <v>7154</v>
      </c>
      <c r="D1532" s="7" t="s">
        <v>7155</v>
      </c>
      <c r="E1532" s="19" t="s">
        <v>7156</v>
      </c>
      <c r="F1532" s="8" t="s">
        <v>2740</v>
      </c>
      <c r="G1532" s="8" t="s">
        <v>2741</v>
      </c>
      <c r="H1532" s="42" t="s">
        <v>3792</v>
      </c>
      <c r="I1532" s="7"/>
      <c r="J1532" s="35"/>
      <c r="K1532" s="33"/>
      <c r="L1532" s="33"/>
      <c r="M1532" s="33"/>
      <c r="N1532" s="33"/>
      <c r="O1532" s="33"/>
      <c r="P1532" s="33"/>
      <c r="Q1532" s="33"/>
      <c r="R1532" s="33"/>
    </row>
    <row r="1533">
      <c r="A1533" s="7" t="s">
        <v>2586</v>
      </c>
      <c r="B1533" s="7"/>
      <c r="C1533" s="7" t="s">
        <v>7157</v>
      </c>
      <c r="D1533" s="8" t="s">
        <v>7158</v>
      </c>
      <c r="E1533" s="7" t="s">
        <v>7159</v>
      </c>
      <c r="F1533" s="8" t="s">
        <v>2740</v>
      </c>
      <c r="G1533" s="8" t="s">
        <v>2741</v>
      </c>
      <c r="H1533" s="41" t="s">
        <v>2802</v>
      </c>
      <c r="I1533" s="8"/>
      <c r="J1533" s="37"/>
      <c r="K1533" s="38"/>
      <c r="L1533" s="38"/>
      <c r="M1533" s="38"/>
      <c r="N1533" s="38"/>
      <c r="O1533" s="38"/>
      <c r="P1533" s="38"/>
      <c r="Q1533" s="38"/>
      <c r="R1533" s="38"/>
    </row>
    <row r="1534">
      <c r="A1534" s="7" t="s">
        <v>2586</v>
      </c>
      <c r="B1534" s="7"/>
      <c r="C1534" s="7" t="s">
        <v>7160</v>
      </c>
      <c r="D1534" s="8" t="s">
        <v>7161</v>
      </c>
      <c r="E1534" s="7" t="s">
        <v>7162</v>
      </c>
      <c r="F1534" s="8" t="s">
        <v>2740</v>
      </c>
      <c r="G1534" s="8" t="s">
        <v>2741</v>
      </c>
      <c r="H1534" s="43" t="s">
        <v>2742</v>
      </c>
      <c r="I1534" s="8"/>
      <c r="J1534" s="7"/>
      <c r="K1534" s="40"/>
      <c r="L1534" s="40"/>
      <c r="M1534" s="40"/>
      <c r="N1534" s="40"/>
      <c r="O1534" s="40"/>
      <c r="P1534" s="40"/>
      <c r="Q1534" s="40"/>
      <c r="R1534" s="40"/>
    </row>
    <row r="1535">
      <c r="A1535" s="7" t="s">
        <v>2586</v>
      </c>
      <c r="B1535" s="7"/>
      <c r="C1535" s="7" t="s">
        <v>7163</v>
      </c>
      <c r="D1535" s="6" t="s">
        <v>7164</v>
      </c>
      <c r="E1535" s="7" t="s">
        <v>7165</v>
      </c>
      <c r="F1535" s="8" t="s">
        <v>2740</v>
      </c>
      <c r="G1535" s="6" t="s">
        <v>2741</v>
      </c>
      <c r="H1535" s="43" t="s">
        <v>2742</v>
      </c>
      <c r="I1535" s="8"/>
      <c r="J1535" s="35"/>
      <c r="K1535" s="33"/>
      <c r="L1535" s="33"/>
      <c r="M1535" s="33"/>
      <c r="N1535" s="33"/>
      <c r="O1535" s="33"/>
      <c r="P1535" s="33"/>
      <c r="Q1535" s="33"/>
      <c r="R1535" s="33"/>
    </row>
    <row r="1536">
      <c r="A1536" s="7" t="s">
        <v>2586</v>
      </c>
      <c r="B1536" s="7"/>
      <c r="C1536" s="7" t="s">
        <v>7166</v>
      </c>
      <c r="D1536" s="8" t="s">
        <v>7167</v>
      </c>
      <c r="E1536" s="7" t="s">
        <v>7168</v>
      </c>
      <c r="F1536" s="8" t="s">
        <v>2740</v>
      </c>
      <c r="G1536" s="8" t="s">
        <v>2741</v>
      </c>
      <c r="H1536" s="41" t="s">
        <v>2686</v>
      </c>
      <c r="I1536" s="8"/>
      <c r="J1536" s="37"/>
      <c r="K1536" s="38"/>
      <c r="L1536" s="38"/>
      <c r="M1536" s="38"/>
      <c r="N1536" s="38"/>
      <c r="O1536" s="38"/>
      <c r="P1536" s="38"/>
      <c r="Q1536" s="38"/>
      <c r="R1536" s="38"/>
    </row>
    <row r="1537">
      <c r="A1537" s="8" t="s">
        <v>2586</v>
      </c>
      <c r="B1537" s="6"/>
      <c r="C1537" s="6" t="s">
        <v>3945</v>
      </c>
      <c r="D1537" s="6" t="s">
        <v>7169</v>
      </c>
      <c r="E1537" s="19" t="s">
        <v>7170</v>
      </c>
      <c r="F1537" s="8" t="s">
        <v>2740</v>
      </c>
      <c r="G1537" s="8" t="s">
        <v>2741</v>
      </c>
      <c r="H1537" s="43" t="s">
        <v>2742</v>
      </c>
      <c r="I1537" s="7"/>
      <c r="J1537" s="37"/>
      <c r="K1537" s="38"/>
      <c r="L1537" s="38"/>
      <c r="M1537" s="38"/>
      <c r="N1537" s="38"/>
      <c r="O1537" s="38"/>
      <c r="P1537" s="38"/>
      <c r="Q1537" s="38"/>
      <c r="R1537" s="38"/>
    </row>
    <row r="1538">
      <c r="A1538" s="7" t="s">
        <v>2586</v>
      </c>
      <c r="B1538" s="7"/>
      <c r="C1538" s="7" t="s">
        <v>7171</v>
      </c>
      <c r="D1538" s="8" t="str">
        <f>IFERROR(__xludf.DUMMYFUNCTION("CONCATENATE(REGEXEXTRACT(C1538,""[A-Za-z]+""),"","")"),"Rolbac,")</f>
        <v>Rolbac,</v>
      </c>
      <c r="E1538" s="7" t="s">
        <v>7172</v>
      </c>
      <c r="F1538" s="8" t="s">
        <v>2740</v>
      </c>
      <c r="G1538" s="8" t="s">
        <v>2741</v>
      </c>
      <c r="H1538" s="51" t="s">
        <v>6552</v>
      </c>
      <c r="I1538" s="8"/>
      <c r="J1538" s="37"/>
      <c r="K1538" s="38"/>
      <c r="L1538" s="38"/>
      <c r="M1538" s="38"/>
      <c r="N1538" s="38"/>
      <c r="O1538" s="38"/>
      <c r="P1538" s="38"/>
      <c r="Q1538" s="38"/>
      <c r="R1538" s="38"/>
    </row>
    <row r="1539">
      <c r="A1539" s="8" t="s">
        <v>2586</v>
      </c>
      <c r="B1539" s="3"/>
      <c r="C1539" s="3" t="s">
        <v>7173</v>
      </c>
      <c r="D1539" s="15" t="s">
        <v>4638</v>
      </c>
      <c r="E1539" s="3" t="s">
        <v>7174</v>
      </c>
      <c r="F1539" s="42" t="s">
        <v>2740</v>
      </c>
      <c r="G1539" s="8" t="s">
        <v>2741</v>
      </c>
      <c r="H1539" s="41" t="s">
        <v>2686</v>
      </c>
      <c r="I1539" s="3"/>
      <c r="J1539" s="37"/>
      <c r="K1539" s="38"/>
      <c r="L1539" s="38"/>
      <c r="M1539" s="38"/>
      <c r="N1539" s="38"/>
      <c r="O1539" s="38"/>
      <c r="P1539" s="38"/>
      <c r="Q1539" s="38"/>
      <c r="R1539" s="38"/>
    </row>
    <row r="1540">
      <c r="A1540" s="8" t="s">
        <v>2586</v>
      </c>
      <c r="B1540" s="6"/>
      <c r="C1540" s="6" t="s">
        <v>7175</v>
      </c>
      <c r="D1540" s="6" t="s">
        <v>4149</v>
      </c>
      <c r="E1540" s="19" t="s">
        <v>7176</v>
      </c>
      <c r="F1540" s="8" t="s">
        <v>2740</v>
      </c>
      <c r="G1540" s="8" t="s">
        <v>2741</v>
      </c>
      <c r="H1540" s="43" t="s">
        <v>2742</v>
      </c>
      <c r="I1540" s="7"/>
      <c r="J1540" s="35"/>
      <c r="K1540" s="33"/>
      <c r="L1540" s="33"/>
      <c r="M1540" s="33"/>
      <c r="N1540" s="33"/>
      <c r="O1540" s="33"/>
      <c r="P1540" s="33"/>
      <c r="Q1540" s="33"/>
      <c r="R1540" s="33"/>
    </row>
    <row r="1541">
      <c r="A1541" s="7" t="s">
        <v>2586</v>
      </c>
      <c r="B1541" s="7"/>
      <c r="C1541" s="7" t="s">
        <v>7177</v>
      </c>
      <c r="D1541" s="6" t="s">
        <v>7178</v>
      </c>
      <c r="E1541" s="19" t="s">
        <v>7179</v>
      </c>
      <c r="F1541" s="8" t="s">
        <v>2740</v>
      </c>
      <c r="G1541" s="8" t="s">
        <v>2741</v>
      </c>
      <c r="H1541" s="41" t="s">
        <v>2760</v>
      </c>
      <c r="I1541" s="7"/>
      <c r="J1541" s="37"/>
      <c r="K1541" s="38"/>
      <c r="L1541" s="38"/>
      <c r="M1541" s="38"/>
      <c r="N1541" s="38"/>
      <c r="O1541" s="38"/>
      <c r="P1541" s="38"/>
      <c r="Q1541" s="38"/>
      <c r="R1541" s="38"/>
    </row>
    <row r="1542">
      <c r="A1542" s="7" t="s">
        <v>2586</v>
      </c>
      <c r="B1542" s="7"/>
      <c r="C1542" s="7" t="s">
        <v>7180</v>
      </c>
      <c r="D1542" s="8" t="str">
        <f>IFERROR(__xludf.DUMMYFUNCTION("CONCATENATE(REGEXEXTRACT(C1542,""[A-Za-z]+""),"","")"),"Rossi,")</f>
        <v>Rossi,</v>
      </c>
      <c r="E1542" s="7" t="s">
        <v>7181</v>
      </c>
      <c r="F1542" s="8" t="s">
        <v>2740</v>
      </c>
      <c r="G1542" s="8" t="s">
        <v>2741</v>
      </c>
      <c r="H1542" s="41" t="s">
        <v>2760</v>
      </c>
      <c r="I1542" s="8"/>
      <c r="J1542" s="37"/>
      <c r="K1542" s="38"/>
      <c r="L1542" s="38"/>
      <c r="M1542" s="38"/>
      <c r="N1542" s="38"/>
      <c r="O1542" s="38"/>
      <c r="P1542" s="38"/>
      <c r="Q1542" s="38"/>
      <c r="R1542" s="38"/>
    </row>
    <row r="1543">
      <c r="A1543" s="7" t="s">
        <v>2586</v>
      </c>
      <c r="B1543" s="7"/>
      <c r="C1543" s="7" t="s">
        <v>7182</v>
      </c>
      <c r="D1543" s="8" t="s">
        <v>7183</v>
      </c>
      <c r="E1543" s="7" t="s">
        <v>7184</v>
      </c>
      <c r="F1543" s="8" t="s">
        <v>2740</v>
      </c>
      <c r="G1543" s="6" t="s">
        <v>2741</v>
      </c>
      <c r="H1543" s="43" t="s">
        <v>2760</v>
      </c>
      <c r="I1543" s="8"/>
      <c r="J1543" s="37"/>
      <c r="K1543" s="38"/>
      <c r="L1543" s="38"/>
      <c r="M1543" s="38"/>
      <c r="N1543" s="38"/>
      <c r="O1543" s="38"/>
      <c r="P1543" s="38"/>
      <c r="Q1543" s="38"/>
      <c r="R1543" s="38"/>
    </row>
    <row r="1544">
      <c r="A1544" s="7" t="s">
        <v>2586</v>
      </c>
      <c r="B1544" s="54"/>
      <c r="C1544" s="54" t="s">
        <v>7185</v>
      </c>
      <c r="D1544" s="15" t="s">
        <v>7186</v>
      </c>
      <c r="E1544" s="15" t="s">
        <v>7187</v>
      </c>
      <c r="F1544" s="8" t="s">
        <v>2740</v>
      </c>
      <c r="G1544" s="8" t="s">
        <v>2741</v>
      </c>
      <c r="H1544" s="43" t="s">
        <v>2742</v>
      </c>
      <c r="I1544" s="9"/>
      <c r="J1544" s="35"/>
      <c r="K1544" s="33"/>
      <c r="L1544" s="33"/>
      <c r="M1544" s="33"/>
      <c r="N1544" s="33"/>
      <c r="O1544" s="33"/>
      <c r="P1544" s="33"/>
      <c r="Q1544" s="33"/>
      <c r="R1544" s="33"/>
    </row>
    <row r="1545">
      <c r="A1545" s="8" t="s">
        <v>2586</v>
      </c>
      <c r="B1545" s="6"/>
      <c r="C1545" s="6" t="s">
        <v>7188</v>
      </c>
      <c r="D1545" s="6" t="s">
        <v>7189</v>
      </c>
      <c r="E1545" s="19" t="s">
        <v>7190</v>
      </c>
      <c r="F1545" s="8" t="s">
        <v>2740</v>
      </c>
      <c r="G1545" s="8" t="s">
        <v>2741</v>
      </c>
      <c r="H1545" s="51" t="s">
        <v>6552</v>
      </c>
      <c r="I1545" s="7"/>
      <c r="J1545" s="37"/>
      <c r="K1545" s="38"/>
      <c r="L1545" s="38"/>
      <c r="M1545" s="38"/>
      <c r="N1545" s="38"/>
      <c r="O1545" s="38"/>
      <c r="P1545" s="38"/>
      <c r="Q1545" s="38"/>
      <c r="R1545" s="38"/>
    </row>
    <row r="1546">
      <c r="A1546" s="7" t="s">
        <v>2586</v>
      </c>
      <c r="B1546" s="54"/>
      <c r="C1546" s="54" t="s">
        <v>7191</v>
      </c>
      <c r="D1546" s="15" t="s">
        <v>7192</v>
      </c>
      <c r="E1546" s="9" t="s">
        <v>7193</v>
      </c>
      <c r="F1546" s="8" t="s">
        <v>2740</v>
      </c>
      <c r="G1546" s="8" t="s">
        <v>2741</v>
      </c>
      <c r="H1546" s="41" t="s">
        <v>2686</v>
      </c>
      <c r="I1546" s="9"/>
      <c r="J1546" s="37"/>
      <c r="K1546" s="38"/>
      <c r="L1546" s="38"/>
      <c r="M1546" s="38"/>
      <c r="N1546" s="38"/>
      <c r="O1546" s="38"/>
      <c r="P1546" s="38"/>
      <c r="Q1546" s="38"/>
      <c r="R1546" s="38"/>
    </row>
    <row r="1547">
      <c r="A1547" s="7" t="s">
        <v>2586</v>
      </c>
      <c r="B1547" s="7"/>
      <c r="C1547" s="7" t="s">
        <v>7194</v>
      </c>
      <c r="D1547" s="6" t="s">
        <v>117</v>
      </c>
      <c r="E1547" s="7" t="s">
        <v>7195</v>
      </c>
      <c r="F1547" s="8" t="s">
        <v>2740</v>
      </c>
      <c r="G1547" s="8" t="s">
        <v>2741</v>
      </c>
      <c r="H1547" s="45" t="s">
        <v>2753</v>
      </c>
      <c r="I1547" s="8"/>
      <c r="J1547" s="35"/>
      <c r="K1547" s="33"/>
      <c r="L1547" s="33"/>
      <c r="M1547" s="33"/>
      <c r="N1547" s="33"/>
      <c r="O1547" s="33"/>
      <c r="P1547" s="33"/>
      <c r="Q1547" s="33"/>
      <c r="R1547" s="33"/>
    </row>
    <row r="1548">
      <c r="A1548" s="7" t="s">
        <v>2586</v>
      </c>
      <c r="B1548" s="54"/>
      <c r="C1548" s="54" t="s">
        <v>7196</v>
      </c>
      <c r="D1548" s="15" t="s">
        <v>2950</v>
      </c>
      <c r="E1548" s="9" t="s">
        <v>7197</v>
      </c>
      <c r="F1548" s="8" t="s">
        <v>2740</v>
      </c>
      <c r="G1548" s="8" t="s">
        <v>2741</v>
      </c>
      <c r="H1548" s="31" t="s">
        <v>2742</v>
      </c>
      <c r="I1548" s="9"/>
      <c r="J1548" s="37"/>
      <c r="K1548" s="38"/>
      <c r="L1548" s="38"/>
      <c r="M1548" s="38"/>
      <c r="N1548" s="38"/>
      <c r="O1548" s="38"/>
      <c r="P1548" s="38"/>
      <c r="Q1548" s="38"/>
      <c r="R1548" s="38"/>
    </row>
    <row r="1549">
      <c r="A1549" s="8" t="s">
        <v>2586</v>
      </c>
      <c r="B1549" s="6"/>
      <c r="C1549" s="6" t="s">
        <v>7198</v>
      </c>
      <c r="D1549" s="6" t="s">
        <v>7199</v>
      </c>
      <c r="E1549" s="13" t="s">
        <v>7200</v>
      </c>
      <c r="F1549" s="8" t="s">
        <v>2740</v>
      </c>
      <c r="G1549" s="8" t="s">
        <v>2741</v>
      </c>
      <c r="H1549" s="41" t="s">
        <v>2686</v>
      </c>
      <c r="I1549" s="7"/>
      <c r="J1549" s="7"/>
      <c r="K1549" s="40"/>
      <c r="L1549" s="40"/>
      <c r="M1549" s="40"/>
      <c r="N1549" s="40"/>
      <c r="O1549" s="40"/>
      <c r="P1549" s="40"/>
      <c r="Q1549" s="40"/>
      <c r="R1549" s="40"/>
    </row>
    <row r="1550">
      <c r="A1550" s="8" t="s">
        <v>2586</v>
      </c>
      <c r="B1550" s="6"/>
      <c r="C1550" s="6" t="s">
        <v>7201</v>
      </c>
      <c r="D1550" s="6" t="s">
        <v>7199</v>
      </c>
      <c r="E1550" s="7" t="s">
        <v>7202</v>
      </c>
      <c r="F1550" s="42" t="s">
        <v>2740</v>
      </c>
      <c r="G1550" s="8" t="s">
        <v>2741</v>
      </c>
      <c r="H1550" s="41" t="s">
        <v>7203</v>
      </c>
      <c r="I1550" s="8"/>
      <c r="J1550" s="37"/>
      <c r="K1550" s="38"/>
      <c r="L1550" s="38"/>
      <c r="M1550" s="38"/>
      <c r="N1550" s="38"/>
      <c r="O1550" s="38"/>
      <c r="P1550" s="38"/>
      <c r="Q1550" s="38"/>
      <c r="R1550" s="38"/>
    </row>
    <row r="1551">
      <c r="A1551" s="8" t="s">
        <v>2586</v>
      </c>
      <c r="B1551" s="6"/>
      <c r="C1551" s="6" t="s">
        <v>7204</v>
      </c>
      <c r="D1551" s="6" t="s">
        <v>5168</v>
      </c>
      <c r="E1551" s="19" t="s">
        <v>7205</v>
      </c>
      <c r="F1551" s="8" t="s">
        <v>2740</v>
      </c>
      <c r="G1551" s="8" t="s">
        <v>2741</v>
      </c>
      <c r="H1551" s="41" t="s">
        <v>3095</v>
      </c>
      <c r="I1551" s="7"/>
      <c r="J1551" s="37"/>
      <c r="K1551" s="38"/>
      <c r="L1551" s="38"/>
      <c r="M1551" s="38"/>
      <c r="N1551" s="38"/>
      <c r="O1551" s="38"/>
      <c r="P1551" s="38"/>
      <c r="Q1551" s="38"/>
      <c r="R1551" s="38"/>
    </row>
    <row r="1552">
      <c r="A1552" s="7" t="s">
        <v>2586</v>
      </c>
      <c r="B1552" s="7"/>
      <c r="C1552" s="7" t="s">
        <v>7206</v>
      </c>
      <c r="D1552" s="7" t="s">
        <v>7207</v>
      </c>
      <c r="E1552" s="19" t="s">
        <v>7208</v>
      </c>
      <c r="F1552" s="8" t="s">
        <v>2740</v>
      </c>
      <c r="G1552" s="8" t="s">
        <v>2741</v>
      </c>
      <c r="H1552" s="31" t="s">
        <v>2802</v>
      </c>
      <c r="I1552" s="7"/>
      <c r="J1552" s="35"/>
      <c r="K1552" s="33"/>
      <c r="L1552" s="33"/>
      <c r="M1552" s="33"/>
      <c r="N1552" s="33"/>
      <c r="O1552" s="33"/>
      <c r="P1552" s="33"/>
      <c r="Q1552" s="33"/>
      <c r="R1552" s="33"/>
    </row>
    <row r="1553">
      <c r="A1553" s="7" t="s">
        <v>2586</v>
      </c>
      <c r="B1553" s="7"/>
      <c r="C1553" s="7" t="s">
        <v>7209</v>
      </c>
      <c r="D1553" s="8" t="s">
        <v>6672</v>
      </c>
      <c r="E1553" s="7" t="s">
        <v>7210</v>
      </c>
      <c r="F1553" s="8" t="s">
        <v>2740</v>
      </c>
      <c r="G1553" s="8" t="s">
        <v>2741</v>
      </c>
      <c r="H1553" s="31" t="s">
        <v>2742</v>
      </c>
      <c r="I1553" s="8"/>
      <c r="J1553" s="19"/>
      <c r="K1553" s="39"/>
      <c r="L1553" s="39"/>
      <c r="M1553" s="39"/>
      <c r="N1553" s="39"/>
      <c r="O1553" s="39"/>
      <c r="P1553" s="39"/>
      <c r="Q1553" s="39"/>
      <c r="R1553" s="39"/>
    </row>
    <row r="1554">
      <c r="A1554" s="8" t="s">
        <v>2586</v>
      </c>
      <c r="B1554" s="3"/>
      <c r="C1554" s="3" t="s">
        <v>7211</v>
      </c>
      <c r="D1554" s="4" t="s">
        <v>6820</v>
      </c>
      <c r="E1554" s="5" t="s">
        <v>7212</v>
      </c>
      <c r="F1554" s="8" t="s">
        <v>2740</v>
      </c>
      <c r="G1554" s="8" t="s">
        <v>2741</v>
      </c>
      <c r="H1554" s="41" t="s">
        <v>2760</v>
      </c>
      <c r="I1554" s="18"/>
      <c r="J1554" s="19"/>
      <c r="K1554" s="39"/>
      <c r="L1554" s="39"/>
      <c r="M1554" s="39"/>
      <c r="N1554" s="39"/>
      <c r="O1554" s="39"/>
      <c r="P1554" s="39"/>
      <c r="Q1554" s="39"/>
      <c r="R1554" s="39"/>
    </row>
    <row r="1555">
      <c r="A1555" s="7" t="s">
        <v>2586</v>
      </c>
      <c r="B1555" s="7"/>
      <c r="C1555" s="7" t="s">
        <v>7213</v>
      </c>
      <c r="D1555" s="8" t="str">
        <f>IFERROR(__xludf.DUMMYFUNCTION("CONCATENATE(REGEXEXTRACT(C1555,""[A-Za-z]+""),"","")"),"Ryan,")</f>
        <v>Ryan,</v>
      </c>
      <c r="E1555" s="7" t="s">
        <v>7214</v>
      </c>
      <c r="F1555" s="8" t="s">
        <v>2740</v>
      </c>
      <c r="G1555" s="8" t="s">
        <v>2741</v>
      </c>
      <c r="H1555" s="48" t="s">
        <v>2937</v>
      </c>
      <c r="I1555" s="8"/>
      <c r="J1555" s="35"/>
      <c r="K1555" s="33"/>
      <c r="L1555" s="33"/>
      <c r="M1555" s="33"/>
      <c r="N1555" s="33"/>
      <c r="O1555" s="33"/>
      <c r="P1555" s="33"/>
      <c r="Q1555" s="33"/>
      <c r="R1555" s="33"/>
    </row>
    <row r="1556">
      <c r="A1556" s="7" t="s">
        <v>2586</v>
      </c>
      <c r="B1556" s="54"/>
      <c r="C1556" s="54" t="s">
        <v>7215</v>
      </c>
      <c r="D1556" s="15" t="s">
        <v>7216</v>
      </c>
      <c r="E1556" s="9" t="s">
        <v>7217</v>
      </c>
      <c r="F1556" s="8" t="s">
        <v>2740</v>
      </c>
      <c r="G1556" s="8" t="s">
        <v>2741</v>
      </c>
      <c r="H1556" s="41" t="s">
        <v>3742</v>
      </c>
      <c r="I1556" s="9"/>
      <c r="J1556" s="35"/>
      <c r="K1556" s="33"/>
      <c r="L1556" s="33"/>
      <c r="M1556" s="33"/>
      <c r="N1556" s="33"/>
      <c r="O1556" s="33"/>
      <c r="P1556" s="33"/>
      <c r="Q1556" s="33"/>
      <c r="R1556" s="33"/>
    </row>
    <row r="1557">
      <c r="A1557" s="7" t="s">
        <v>2586</v>
      </c>
      <c r="B1557" s="7"/>
      <c r="C1557" s="7" t="s">
        <v>7218</v>
      </c>
      <c r="D1557" s="8" t="s">
        <v>7219</v>
      </c>
      <c r="E1557" s="7" t="s">
        <v>7220</v>
      </c>
      <c r="F1557" s="8" t="s">
        <v>2740</v>
      </c>
      <c r="G1557" s="8" t="s">
        <v>2741</v>
      </c>
      <c r="H1557" s="31" t="s">
        <v>2742</v>
      </c>
      <c r="I1557" s="8"/>
      <c r="J1557" s="37"/>
      <c r="K1557" s="38"/>
      <c r="L1557" s="38"/>
      <c r="M1557" s="38"/>
      <c r="N1557" s="38"/>
      <c r="O1557" s="38"/>
      <c r="P1557" s="38"/>
      <c r="Q1557" s="38"/>
      <c r="R1557" s="38"/>
    </row>
    <row r="1558">
      <c r="A1558" s="7" t="s">
        <v>2586</v>
      </c>
      <c r="B1558" s="7"/>
      <c r="C1558" s="7" t="s">
        <v>7221</v>
      </c>
      <c r="D1558" s="8" t="str">
        <f>IFERROR(__xludf.DUMMYFUNCTION("CONCATENATE(REGEXEXTRACT(C1558,""[A-Za-z]+""),"","")"),"Sakro,")</f>
        <v>Sakro,</v>
      </c>
      <c r="E1558" s="7" t="s">
        <v>7222</v>
      </c>
      <c r="F1558" s="8" t="s">
        <v>2740</v>
      </c>
      <c r="G1558" s="8" t="s">
        <v>2741</v>
      </c>
      <c r="H1558" s="31" t="s">
        <v>7223</v>
      </c>
      <c r="I1558" s="8"/>
      <c r="J1558" s="7"/>
      <c r="K1558" s="40"/>
      <c r="L1558" s="40"/>
      <c r="M1558" s="40"/>
      <c r="N1558" s="40"/>
      <c r="O1558" s="40"/>
      <c r="P1558" s="40"/>
      <c r="Q1558" s="40"/>
      <c r="R1558" s="40"/>
    </row>
    <row r="1559">
      <c r="A1559" s="7" t="s">
        <v>2586</v>
      </c>
      <c r="B1559" s="7"/>
      <c r="C1559" s="7" t="s">
        <v>7224</v>
      </c>
      <c r="D1559" s="7" t="s">
        <v>7225</v>
      </c>
      <c r="E1559" s="19" t="s">
        <v>7226</v>
      </c>
      <c r="F1559" s="42" t="s">
        <v>2740</v>
      </c>
      <c r="G1559" s="8" t="s">
        <v>2741</v>
      </c>
      <c r="H1559" s="31" t="s">
        <v>7227</v>
      </c>
      <c r="I1559" s="7"/>
      <c r="J1559" s="35"/>
      <c r="K1559" s="33"/>
      <c r="L1559" s="33"/>
      <c r="M1559" s="33"/>
      <c r="N1559" s="33"/>
      <c r="O1559" s="33"/>
      <c r="P1559" s="33"/>
      <c r="Q1559" s="33"/>
      <c r="R1559" s="33"/>
    </row>
    <row r="1560">
      <c r="A1560" s="7" t="s">
        <v>2586</v>
      </c>
      <c r="B1560" s="9"/>
      <c r="C1560" s="9" t="s">
        <v>7228</v>
      </c>
      <c r="D1560" s="59" t="s">
        <v>3526</v>
      </c>
      <c r="E1560" s="54" t="s">
        <v>7229</v>
      </c>
      <c r="F1560" s="42" t="s">
        <v>2740</v>
      </c>
      <c r="G1560" s="8" t="s">
        <v>2741</v>
      </c>
      <c r="H1560" s="45" t="s">
        <v>3287</v>
      </c>
      <c r="I1560" s="9"/>
      <c r="J1560" s="7"/>
      <c r="K1560" s="40"/>
      <c r="L1560" s="40"/>
      <c r="M1560" s="40"/>
      <c r="N1560" s="40"/>
      <c r="O1560" s="40"/>
      <c r="P1560" s="40"/>
      <c r="Q1560" s="40"/>
      <c r="R1560" s="40"/>
    </row>
    <row r="1561">
      <c r="A1561" s="7" t="s">
        <v>2586</v>
      </c>
      <c r="B1561" s="7"/>
      <c r="C1561" s="7" t="s">
        <v>7230</v>
      </c>
      <c r="D1561" s="8" t="s">
        <v>7231</v>
      </c>
      <c r="E1561" s="7" t="s">
        <v>7232</v>
      </c>
      <c r="F1561" s="8" t="s">
        <v>2740</v>
      </c>
      <c r="G1561" s="8" t="s">
        <v>2741</v>
      </c>
      <c r="H1561" s="41" t="s">
        <v>2760</v>
      </c>
      <c r="I1561" s="8"/>
      <c r="J1561" s="35"/>
      <c r="K1561" s="33"/>
      <c r="L1561" s="33"/>
      <c r="M1561" s="33"/>
      <c r="N1561" s="33"/>
      <c r="O1561" s="33"/>
      <c r="P1561" s="33"/>
      <c r="Q1561" s="33"/>
      <c r="R1561" s="33"/>
    </row>
    <row r="1562">
      <c r="A1562" s="8" t="s">
        <v>2586</v>
      </c>
      <c r="B1562" s="6"/>
      <c r="C1562" s="6" t="s">
        <v>7233</v>
      </c>
      <c r="D1562" s="6" t="s">
        <v>3526</v>
      </c>
      <c r="E1562" s="19" t="s">
        <v>7234</v>
      </c>
      <c r="F1562" s="42" t="s">
        <v>2740</v>
      </c>
      <c r="G1562" s="6" t="s">
        <v>2741</v>
      </c>
      <c r="H1562" s="41" t="s">
        <v>2760</v>
      </c>
      <c r="I1562" s="7"/>
      <c r="J1562" s="37"/>
      <c r="K1562" s="38"/>
      <c r="L1562" s="38"/>
      <c r="M1562" s="38"/>
      <c r="N1562" s="38"/>
      <c r="O1562" s="38"/>
      <c r="P1562" s="38"/>
      <c r="Q1562" s="38"/>
      <c r="R1562" s="38"/>
    </row>
    <row r="1563">
      <c r="A1563" s="7" t="s">
        <v>2586</v>
      </c>
      <c r="B1563" s="7"/>
      <c r="C1563" s="7" t="s">
        <v>7235</v>
      </c>
      <c r="D1563" s="8" t="s">
        <v>7231</v>
      </c>
      <c r="E1563" s="7" t="s">
        <v>7236</v>
      </c>
      <c r="F1563" s="42" t="s">
        <v>2740</v>
      </c>
      <c r="G1563" s="8" t="s">
        <v>2741</v>
      </c>
      <c r="H1563" s="51" t="s">
        <v>6552</v>
      </c>
      <c r="I1563" s="8"/>
      <c r="J1563" s="35"/>
      <c r="K1563" s="33"/>
      <c r="L1563" s="33"/>
      <c r="M1563" s="33"/>
      <c r="N1563" s="33"/>
      <c r="O1563" s="33"/>
      <c r="P1563" s="33"/>
      <c r="Q1563" s="33"/>
      <c r="R1563" s="33"/>
    </row>
    <row r="1564">
      <c r="A1564" s="8" t="s">
        <v>2586</v>
      </c>
      <c r="B1564" s="8"/>
      <c r="C1564" s="8" t="s">
        <v>7237</v>
      </c>
      <c r="D1564" s="8" t="s">
        <v>3526</v>
      </c>
      <c r="E1564" s="12" t="s">
        <v>7238</v>
      </c>
      <c r="F1564" s="8" t="s">
        <v>2740</v>
      </c>
      <c r="G1564" s="8" t="s">
        <v>2741</v>
      </c>
      <c r="H1564" s="31" t="s">
        <v>2603</v>
      </c>
      <c r="I1564" s="8"/>
      <c r="J1564" s="37"/>
      <c r="K1564" s="38"/>
      <c r="L1564" s="38"/>
      <c r="M1564" s="38"/>
      <c r="N1564" s="38"/>
      <c r="O1564" s="38"/>
      <c r="P1564" s="38"/>
      <c r="Q1564" s="38"/>
      <c r="R1564" s="38"/>
    </row>
    <row r="1565">
      <c r="A1565" s="7" t="s">
        <v>2586</v>
      </c>
      <c r="B1565" s="54"/>
      <c r="C1565" s="54" t="s">
        <v>7239</v>
      </c>
      <c r="D1565" s="15" t="s">
        <v>3526</v>
      </c>
      <c r="E1565" s="9" t="s">
        <v>7240</v>
      </c>
      <c r="F1565" s="42" t="s">
        <v>2740</v>
      </c>
      <c r="G1565" s="8" t="s">
        <v>2741</v>
      </c>
      <c r="H1565" s="31" t="s">
        <v>2603</v>
      </c>
      <c r="I1565" s="9"/>
      <c r="J1565" s="37"/>
      <c r="K1565" s="38"/>
      <c r="L1565" s="38"/>
      <c r="M1565" s="38"/>
      <c r="N1565" s="38"/>
      <c r="O1565" s="38"/>
      <c r="P1565" s="38"/>
      <c r="Q1565" s="38"/>
      <c r="R1565" s="38"/>
    </row>
    <row r="1566">
      <c r="A1566" s="7" t="s">
        <v>2586</v>
      </c>
      <c r="B1566" s="7"/>
      <c r="C1566" s="7" t="s">
        <v>7241</v>
      </c>
      <c r="D1566" s="8" t="str">
        <f>IFERROR(__xludf.DUMMYFUNCTION("CONCATENATE(REGEXEXTRACT(C1566,""[A-Za-z]+""),"","")"),"Sama,")</f>
        <v>Sama,</v>
      </c>
      <c r="E1566" s="7" t="s">
        <v>7242</v>
      </c>
      <c r="F1566" s="41" t="s">
        <v>2740</v>
      </c>
      <c r="G1566" s="8" t="s">
        <v>2741</v>
      </c>
      <c r="H1566" s="31" t="s">
        <v>6555</v>
      </c>
      <c r="I1566" s="8"/>
      <c r="J1566" s="35"/>
      <c r="K1566" s="33"/>
      <c r="L1566" s="33"/>
      <c r="M1566" s="33"/>
      <c r="N1566" s="33"/>
      <c r="O1566" s="33"/>
      <c r="P1566" s="33"/>
      <c r="Q1566" s="33"/>
      <c r="R1566" s="33"/>
    </row>
    <row r="1567">
      <c r="A1567" s="7" t="s">
        <v>2586</v>
      </c>
      <c r="B1567" s="7"/>
      <c r="C1567" s="7" t="s">
        <v>7243</v>
      </c>
      <c r="D1567" s="8" t="s">
        <v>7244</v>
      </c>
      <c r="E1567" s="7" t="s">
        <v>7245</v>
      </c>
      <c r="F1567" s="8" t="s">
        <v>2740</v>
      </c>
      <c r="G1567" s="8" t="s">
        <v>2741</v>
      </c>
      <c r="H1567" s="41" t="s">
        <v>2686</v>
      </c>
      <c r="I1567" s="8"/>
      <c r="J1567" s="37"/>
      <c r="K1567" s="38"/>
      <c r="L1567" s="38"/>
      <c r="M1567" s="38"/>
      <c r="N1567" s="38"/>
      <c r="O1567" s="38"/>
      <c r="P1567" s="38"/>
      <c r="Q1567" s="38"/>
      <c r="R1567" s="38"/>
    </row>
    <row r="1568">
      <c r="A1568" s="8" t="s">
        <v>2586</v>
      </c>
      <c r="B1568" s="6"/>
      <c r="C1568" s="6" t="s">
        <v>7246</v>
      </c>
      <c r="D1568" s="6" t="s">
        <v>7247</v>
      </c>
      <c r="E1568" s="19" t="s">
        <v>7248</v>
      </c>
      <c r="F1568" s="8" t="s">
        <v>2740</v>
      </c>
      <c r="G1568" s="8" t="s">
        <v>2741</v>
      </c>
      <c r="H1568" s="41" t="s">
        <v>4418</v>
      </c>
      <c r="I1568" s="7"/>
      <c r="J1568" s="37"/>
      <c r="K1568" s="38"/>
      <c r="L1568" s="38"/>
      <c r="M1568" s="38"/>
      <c r="N1568" s="38"/>
      <c r="O1568" s="38"/>
      <c r="P1568" s="38"/>
      <c r="Q1568" s="38"/>
      <c r="R1568" s="38"/>
    </row>
    <row r="1569">
      <c r="A1569" s="8" t="s">
        <v>2586</v>
      </c>
      <c r="B1569" s="2"/>
      <c r="C1569" s="2" t="s">
        <v>7249</v>
      </c>
      <c r="D1569" s="17" t="s">
        <v>7250</v>
      </c>
      <c r="E1569" s="17" t="s">
        <v>7251</v>
      </c>
      <c r="F1569" s="8" t="s">
        <v>2740</v>
      </c>
      <c r="G1569" s="6" t="s">
        <v>2741</v>
      </c>
      <c r="H1569" s="41" t="s">
        <v>2802</v>
      </c>
      <c r="I1569" s="17"/>
      <c r="J1569" s="37"/>
      <c r="K1569" s="38"/>
      <c r="L1569" s="38"/>
      <c r="M1569" s="38"/>
      <c r="N1569" s="38"/>
      <c r="O1569" s="38"/>
      <c r="P1569" s="38"/>
      <c r="Q1569" s="38"/>
      <c r="R1569" s="38"/>
    </row>
    <row r="1570">
      <c r="A1570" s="8" t="s">
        <v>2586</v>
      </c>
      <c r="B1570" s="6"/>
      <c r="C1570" s="6" t="s">
        <v>7252</v>
      </c>
      <c r="D1570" s="6" t="s">
        <v>4277</v>
      </c>
      <c r="E1570" s="7" t="s">
        <v>7253</v>
      </c>
      <c r="F1570" s="8" t="s">
        <v>2740</v>
      </c>
      <c r="G1570" s="8" t="s">
        <v>2741</v>
      </c>
      <c r="H1570" s="42" t="s">
        <v>3649</v>
      </c>
      <c r="I1570" s="8"/>
      <c r="J1570" s="37"/>
      <c r="K1570" s="38"/>
      <c r="L1570" s="38"/>
      <c r="M1570" s="38"/>
      <c r="N1570" s="38"/>
      <c r="O1570" s="38"/>
      <c r="P1570" s="38"/>
      <c r="Q1570" s="38"/>
      <c r="R1570" s="38"/>
    </row>
    <row r="1571">
      <c r="A1571" s="8" t="s">
        <v>2586</v>
      </c>
      <c r="B1571" s="6"/>
      <c r="C1571" s="6" t="s">
        <v>7254</v>
      </c>
      <c r="D1571" s="6" t="s">
        <v>4277</v>
      </c>
      <c r="E1571" s="19" t="s">
        <v>7255</v>
      </c>
      <c r="F1571" s="8" t="s">
        <v>2740</v>
      </c>
      <c r="G1571" s="8" t="s">
        <v>2741</v>
      </c>
      <c r="H1571" s="41" t="s">
        <v>2760</v>
      </c>
      <c r="I1571" s="7"/>
      <c r="J1571" s="37"/>
      <c r="K1571" s="38"/>
      <c r="L1571" s="38"/>
      <c r="M1571" s="38"/>
      <c r="N1571" s="38"/>
      <c r="O1571" s="38"/>
      <c r="P1571" s="38"/>
      <c r="Q1571" s="38"/>
      <c r="R1571" s="38"/>
    </row>
    <row r="1572">
      <c r="A1572" s="7" t="s">
        <v>2586</v>
      </c>
      <c r="B1572" s="7"/>
      <c r="C1572" s="7" t="s">
        <v>7256</v>
      </c>
      <c r="D1572" s="8" t="s">
        <v>7257</v>
      </c>
      <c r="E1572" s="7" t="s">
        <v>7258</v>
      </c>
      <c r="F1572" s="8" t="s">
        <v>2740</v>
      </c>
      <c r="G1572" s="8" t="s">
        <v>2741</v>
      </c>
      <c r="H1572" s="41" t="s">
        <v>2802</v>
      </c>
      <c r="I1572" s="8"/>
      <c r="J1572" s="37"/>
      <c r="K1572" s="38"/>
      <c r="L1572" s="38"/>
      <c r="M1572" s="38"/>
      <c r="N1572" s="38"/>
      <c r="O1572" s="38"/>
      <c r="P1572" s="38"/>
      <c r="Q1572" s="38"/>
      <c r="R1572" s="38"/>
    </row>
    <row r="1573">
      <c r="A1573" s="7" t="s">
        <v>2586</v>
      </c>
      <c r="B1573" s="7"/>
      <c r="C1573" s="7" t="s">
        <v>7259</v>
      </c>
      <c r="D1573" s="8" t="str">
        <f>IFERROR(__xludf.DUMMYFUNCTION("CONCATENATE(REGEXEXTRACT(C1573,""[A-Za-z]+""),"","")"),"Sandrien,")</f>
        <v>Sandrien,</v>
      </c>
      <c r="E1573" s="7" t="s">
        <v>7260</v>
      </c>
      <c r="F1573" s="42" t="s">
        <v>2740</v>
      </c>
      <c r="G1573" s="6" t="s">
        <v>2741</v>
      </c>
      <c r="H1573" s="31" t="s">
        <v>2802</v>
      </c>
      <c r="I1573" s="8"/>
      <c r="J1573" s="35"/>
      <c r="K1573" s="33"/>
      <c r="L1573" s="33"/>
      <c r="M1573" s="33"/>
      <c r="N1573" s="33"/>
      <c r="O1573" s="33"/>
      <c r="P1573" s="33"/>
      <c r="Q1573" s="33"/>
      <c r="R1573" s="33"/>
    </row>
    <row r="1574">
      <c r="A1574" s="8" t="s">
        <v>2586</v>
      </c>
      <c r="B1574" s="8"/>
      <c r="C1574" s="8" t="s">
        <v>7261</v>
      </c>
      <c r="D1574" s="8" t="s">
        <v>7262</v>
      </c>
      <c r="E1574" s="12" t="s">
        <v>7263</v>
      </c>
      <c r="F1574" s="8" t="s">
        <v>2740</v>
      </c>
      <c r="G1574" s="8" t="s">
        <v>2741</v>
      </c>
      <c r="H1574" s="42" t="s">
        <v>2686</v>
      </c>
      <c r="I1574" s="8"/>
      <c r="J1574" s="35"/>
      <c r="K1574" s="33"/>
      <c r="L1574" s="33"/>
      <c r="M1574" s="33"/>
      <c r="N1574" s="33"/>
      <c r="O1574" s="33"/>
      <c r="P1574" s="33"/>
      <c r="Q1574" s="33"/>
      <c r="R1574" s="33"/>
    </row>
    <row r="1575">
      <c r="A1575" s="7" t="s">
        <v>2586</v>
      </c>
      <c r="B1575" s="54"/>
      <c r="C1575" s="54" t="s">
        <v>7264</v>
      </c>
      <c r="D1575" s="15" t="s">
        <v>7265</v>
      </c>
      <c r="E1575" s="9" t="s">
        <v>7266</v>
      </c>
      <c r="F1575" s="8" t="s">
        <v>2740</v>
      </c>
      <c r="G1575" s="8" t="s">
        <v>2741</v>
      </c>
      <c r="H1575" s="31" t="s">
        <v>7267</v>
      </c>
      <c r="I1575" s="9"/>
      <c r="J1575" s="37"/>
      <c r="K1575" s="38"/>
      <c r="L1575" s="38"/>
      <c r="M1575" s="38"/>
      <c r="N1575" s="38"/>
      <c r="O1575" s="38"/>
      <c r="P1575" s="38"/>
      <c r="Q1575" s="38"/>
      <c r="R1575" s="38"/>
    </row>
    <row r="1576">
      <c r="A1576" s="8" t="s">
        <v>2586</v>
      </c>
      <c r="B1576" s="8"/>
      <c r="C1576" s="8" t="s">
        <v>7268</v>
      </c>
      <c r="D1576" s="8" t="s">
        <v>7269</v>
      </c>
      <c r="E1576" s="12" t="s">
        <v>7270</v>
      </c>
      <c r="F1576" s="8" t="s">
        <v>2740</v>
      </c>
      <c r="G1576" s="8" t="s">
        <v>2741</v>
      </c>
      <c r="H1576" s="41" t="s">
        <v>2802</v>
      </c>
      <c r="I1576" s="8"/>
      <c r="J1576" s="35"/>
      <c r="K1576" s="33"/>
      <c r="L1576" s="33"/>
      <c r="M1576" s="33"/>
      <c r="N1576" s="33"/>
      <c r="O1576" s="33"/>
      <c r="P1576" s="33"/>
      <c r="Q1576" s="33"/>
      <c r="R1576" s="33"/>
    </row>
    <row r="1577">
      <c r="A1577" s="8" t="s">
        <v>2586</v>
      </c>
      <c r="B1577" s="8"/>
      <c r="C1577" s="8" t="s">
        <v>7271</v>
      </c>
      <c r="D1577" s="8" t="s">
        <v>7272</v>
      </c>
      <c r="E1577" s="12" t="s">
        <v>7273</v>
      </c>
      <c r="F1577" s="8" t="s">
        <v>2740</v>
      </c>
      <c r="G1577" s="8" t="s">
        <v>2741</v>
      </c>
      <c r="H1577" s="41" t="s">
        <v>3328</v>
      </c>
      <c r="I1577" s="8"/>
      <c r="J1577" s="37"/>
      <c r="K1577" s="38"/>
      <c r="L1577" s="38"/>
      <c r="M1577" s="38"/>
      <c r="N1577" s="38"/>
      <c r="O1577" s="38"/>
      <c r="P1577" s="38"/>
      <c r="Q1577" s="38"/>
      <c r="R1577" s="38"/>
    </row>
    <row r="1578">
      <c r="A1578" s="8" t="s">
        <v>2586</v>
      </c>
      <c r="B1578" s="8"/>
      <c r="C1578" s="8" t="s">
        <v>7271</v>
      </c>
      <c r="D1578" s="8" t="s">
        <v>7272</v>
      </c>
      <c r="E1578" s="12" t="s">
        <v>7274</v>
      </c>
      <c r="F1578" s="8" t="s">
        <v>2740</v>
      </c>
      <c r="G1578" s="8" t="s">
        <v>2741</v>
      </c>
      <c r="H1578" s="41" t="s">
        <v>3328</v>
      </c>
      <c r="I1578" s="8"/>
      <c r="J1578" s="19"/>
      <c r="K1578" s="39"/>
      <c r="L1578" s="39"/>
      <c r="M1578" s="39"/>
      <c r="N1578" s="39"/>
      <c r="O1578" s="39"/>
      <c r="P1578" s="39"/>
      <c r="Q1578" s="39"/>
      <c r="R1578" s="39"/>
    </row>
    <row r="1579">
      <c r="A1579" s="7" t="s">
        <v>2586</v>
      </c>
      <c r="B1579" s="54"/>
      <c r="C1579" s="54" t="s">
        <v>7275</v>
      </c>
      <c r="D1579" s="15" t="s">
        <v>7276</v>
      </c>
      <c r="E1579" s="9" t="s">
        <v>7277</v>
      </c>
      <c r="F1579" s="8" t="s">
        <v>2740</v>
      </c>
      <c r="G1579" s="8" t="s">
        <v>2741</v>
      </c>
      <c r="H1579" s="31" t="s">
        <v>2742</v>
      </c>
      <c r="I1579" s="9"/>
      <c r="J1579" s="35"/>
      <c r="K1579" s="33"/>
      <c r="L1579" s="33"/>
      <c r="M1579" s="33"/>
      <c r="N1579" s="33"/>
      <c r="O1579" s="33"/>
      <c r="P1579" s="33"/>
      <c r="Q1579" s="33"/>
      <c r="R1579" s="33"/>
    </row>
    <row r="1580">
      <c r="A1580" s="7" t="s">
        <v>2586</v>
      </c>
      <c r="B1580" s="7"/>
      <c r="C1580" s="7" t="s">
        <v>7278</v>
      </c>
      <c r="D1580" s="8" t="s">
        <v>7279</v>
      </c>
      <c r="E1580" s="7" t="s">
        <v>7280</v>
      </c>
      <c r="F1580" s="8" t="s">
        <v>2740</v>
      </c>
      <c r="G1580" s="6" t="s">
        <v>2741</v>
      </c>
      <c r="H1580" s="31" t="s">
        <v>2742</v>
      </c>
      <c r="I1580" s="8"/>
      <c r="J1580" s="35"/>
      <c r="K1580" s="33"/>
      <c r="L1580" s="33"/>
      <c r="M1580" s="33"/>
      <c r="N1580" s="33"/>
      <c r="O1580" s="33"/>
      <c r="P1580" s="33"/>
      <c r="Q1580" s="33"/>
      <c r="R1580" s="33"/>
    </row>
    <row r="1581">
      <c r="A1581" s="7" t="s">
        <v>2586</v>
      </c>
      <c r="B1581" s="9"/>
      <c r="C1581" s="9" t="s">
        <v>7281</v>
      </c>
      <c r="D1581" s="15" t="s">
        <v>7282</v>
      </c>
      <c r="E1581" s="9" t="s">
        <v>7283</v>
      </c>
      <c r="F1581" s="8" t="s">
        <v>2740</v>
      </c>
      <c r="G1581" s="8" t="s">
        <v>2741</v>
      </c>
      <c r="H1581" s="41" t="s">
        <v>2686</v>
      </c>
      <c r="I1581" s="9"/>
      <c r="J1581" s="35"/>
      <c r="K1581" s="33"/>
      <c r="L1581" s="33"/>
      <c r="M1581" s="33"/>
      <c r="N1581" s="33"/>
      <c r="O1581" s="33"/>
      <c r="P1581" s="33"/>
      <c r="Q1581" s="33"/>
      <c r="R1581" s="33"/>
    </row>
    <row r="1582">
      <c r="A1582" s="7" t="s">
        <v>2586</v>
      </c>
      <c r="B1582" s="7"/>
      <c r="C1582" s="7" t="s">
        <v>7284</v>
      </c>
      <c r="D1582" s="8" t="str">
        <f>IFERROR(__xludf.DUMMYFUNCTION("CONCATENATE(REGEXEXTRACT(C1582,""[A-Za-z]+""),"","")"),"Sasha,")</f>
        <v>Sasha,</v>
      </c>
      <c r="E1582" s="7" t="s">
        <v>7285</v>
      </c>
      <c r="F1582" s="8" t="s">
        <v>2740</v>
      </c>
      <c r="G1582" s="8" t="s">
        <v>2741</v>
      </c>
      <c r="H1582" s="41" t="s">
        <v>2760</v>
      </c>
      <c r="I1582" s="8"/>
      <c r="J1582" s="37"/>
      <c r="K1582" s="38"/>
      <c r="L1582" s="38"/>
      <c r="M1582" s="38"/>
      <c r="N1582" s="38"/>
      <c r="O1582" s="38"/>
      <c r="P1582" s="38"/>
      <c r="Q1582" s="38"/>
      <c r="R1582" s="38"/>
    </row>
    <row r="1583">
      <c r="A1583" s="7" t="s">
        <v>2586</v>
      </c>
      <c r="B1583" s="7"/>
      <c r="C1583" s="7" t="s">
        <v>7284</v>
      </c>
      <c r="D1583" s="8" t="str">
        <f>IFERROR(__xludf.DUMMYFUNCTION("CONCATENATE(REGEXEXTRACT(C1583,""[A-Za-z]+""),"","")"),"Sasha,")</f>
        <v>Sasha,</v>
      </c>
      <c r="E1583" s="7" t="s">
        <v>7286</v>
      </c>
      <c r="F1583" s="8" t="s">
        <v>2740</v>
      </c>
      <c r="G1583" s="8" t="s">
        <v>2741</v>
      </c>
      <c r="H1583" s="41" t="s">
        <v>2760</v>
      </c>
      <c r="I1583" s="8"/>
      <c r="J1583" s="37"/>
      <c r="K1583" s="38"/>
      <c r="L1583" s="38"/>
      <c r="M1583" s="38"/>
      <c r="N1583" s="38"/>
      <c r="O1583" s="38"/>
      <c r="P1583" s="38"/>
      <c r="Q1583" s="38"/>
      <c r="R1583" s="38"/>
    </row>
    <row r="1584">
      <c r="A1584" s="7" t="s">
        <v>2586</v>
      </c>
      <c r="B1584" s="7"/>
      <c r="C1584" s="7" t="s">
        <v>7284</v>
      </c>
      <c r="D1584" s="8" t="str">
        <f>IFERROR(__xludf.DUMMYFUNCTION("CONCATENATE(REGEXEXTRACT(C1584,""[A-Za-z]+""),"","")"),"Sasha,")</f>
        <v>Sasha,</v>
      </c>
      <c r="E1584" s="7" t="s">
        <v>7287</v>
      </c>
      <c r="F1584" s="8" t="s">
        <v>2740</v>
      </c>
      <c r="G1584" s="8" t="s">
        <v>2741</v>
      </c>
      <c r="H1584" s="41" t="s">
        <v>2760</v>
      </c>
      <c r="I1584" s="8"/>
      <c r="J1584" s="35"/>
      <c r="K1584" s="33"/>
      <c r="L1584" s="33"/>
      <c r="M1584" s="33"/>
      <c r="N1584" s="33"/>
      <c r="O1584" s="33"/>
      <c r="P1584" s="33"/>
      <c r="Q1584" s="33"/>
      <c r="R1584" s="33"/>
    </row>
    <row r="1585">
      <c r="A1585" s="7" t="s">
        <v>2586</v>
      </c>
      <c r="B1585" s="9"/>
      <c r="C1585" s="9" t="s">
        <v>7288</v>
      </c>
      <c r="D1585" s="15" t="s">
        <v>6218</v>
      </c>
      <c r="E1585" s="9" t="s">
        <v>7289</v>
      </c>
      <c r="F1585" s="42" t="s">
        <v>2740</v>
      </c>
      <c r="G1585" s="8" t="s">
        <v>2741</v>
      </c>
      <c r="H1585" s="41" t="s">
        <v>2760</v>
      </c>
      <c r="I1585" s="9"/>
      <c r="J1585" s="35"/>
      <c r="K1585" s="33"/>
      <c r="L1585" s="33"/>
      <c r="M1585" s="33"/>
      <c r="N1585" s="33"/>
      <c r="O1585" s="33"/>
      <c r="P1585" s="33"/>
      <c r="Q1585" s="33"/>
      <c r="R1585" s="33"/>
    </row>
    <row r="1586">
      <c r="A1586" s="8" t="s">
        <v>2586</v>
      </c>
      <c r="B1586" s="6"/>
      <c r="C1586" s="6" t="s">
        <v>7290</v>
      </c>
      <c r="D1586" s="6" t="s">
        <v>7291</v>
      </c>
      <c r="E1586" s="7" t="s">
        <v>7292</v>
      </c>
      <c r="F1586" s="8" t="s">
        <v>2740</v>
      </c>
      <c r="G1586" s="8" t="s">
        <v>2741</v>
      </c>
      <c r="H1586" s="42" t="s">
        <v>2686</v>
      </c>
      <c r="I1586" s="8"/>
      <c r="J1586" s="35"/>
      <c r="K1586" s="33"/>
      <c r="L1586" s="33"/>
      <c r="M1586" s="33"/>
      <c r="N1586" s="33"/>
      <c r="O1586" s="33"/>
      <c r="P1586" s="33"/>
      <c r="Q1586" s="33"/>
      <c r="R1586" s="33"/>
    </row>
    <row r="1587">
      <c r="A1587" s="7" t="s">
        <v>2586</v>
      </c>
      <c r="B1587" s="7"/>
      <c r="C1587" s="7" t="s">
        <v>4821</v>
      </c>
      <c r="D1587" s="8" t="s">
        <v>3316</v>
      </c>
      <c r="E1587" s="7" t="s">
        <v>7293</v>
      </c>
      <c r="F1587" s="42" t="s">
        <v>2740</v>
      </c>
      <c r="G1587" s="8" t="s">
        <v>2741</v>
      </c>
      <c r="H1587" s="41" t="s">
        <v>2760</v>
      </c>
      <c r="I1587" s="8"/>
      <c r="J1587" s="35"/>
      <c r="K1587" s="33"/>
      <c r="L1587" s="33"/>
      <c r="M1587" s="33"/>
      <c r="N1587" s="33"/>
      <c r="O1587" s="33"/>
      <c r="P1587" s="33"/>
      <c r="Q1587" s="33"/>
      <c r="R1587" s="33"/>
    </row>
    <row r="1588">
      <c r="A1588" s="7" t="s">
        <v>2586</v>
      </c>
      <c r="B1588" s="7"/>
      <c r="C1588" s="7" t="s">
        <v>7294</v>
      </c>
      <c r="D1588" s="8" t="str">
        <f>IFERROR(__xludf.DUMMYFUNCTION("CONCATENATE(REGEXEXTRACT(C1588,""[A-Za-z]+""),"","")"),"Scuba,")</f>
        <v>Scuba,</v>
      </c>
      <c r="E1588" s="7" t="s">
        <v>7295</v>
      </c>
      <c r="F1588" s="8" t="s">
        <v>2740</v>
      </c>
      <c r="G1588" s="8" t="s">
        <v>2741</v>
      </c>
      <c r="H1588" s="43" t="s">
        <v>2760</v>
      </c>
      <c r="I1588" s="8"/>
      <c r="J1588" s="35"/>
      <c r="K1588" s="33"/>
      <c r="L1588" s="33"/>
      <c r="M1588" s="33"/>
      <c r="N1588" s="33"/>
      <c r="O1588" s="33"/>
      <c r="P1588" s="33"/>
      <c r="Q1588" s="33"/>
      <c r="R1588" s="33"/>
    </row>
    <row r="1589">
      <c r="A1589" s="8" t="s">
        <v>2586</v>
      </c>
      <c r="B1589" s="8"/>
      <c r="C1589" s="8" t="s">
        <v>7296</v>
      </c>
      <c r="D1589" s="8" t="s">
        <v>7297</v>
      </c>
      <c r="E1589" s="12" t="s">
        <v>7298</v>
      </c>
      <c r="F1589" s="41" t="s">
        <v>2740</v>
      </c>
      <c r="G1589" s="8" t="s">
        <v>2741</v>
      </c>
      <c r="H1589" s="41" t="s">
        <v>2760</v>
      </c>
      <c r="I1589" s="8"/>
      <c r="J1589" s="35"/>
      <c r="K1589" s="33"/>
      <c r="L1589" s="33"/>
      <c r="M1589" s="33"/>
      <c r="N1589" s="33"/>
      <c r="O1589" s="33"/>
      <c r="P1589" s="33"/>
      <c r="Q1589" s="33"/>
      <c r="R1589" s="33"/>
    </row>
    <row r="1590">
      <c r="A1590" s="7" t="s">
        <v>2586</v>
      </c>
      <c r="B1590" s="54"/>
      <c r="C1590" s="54" t="s">
        <v>7299</v>
      </c>
      <c r="D1590" s="15" t="s">
        <v>7297</v>
      </c>
      <c r="E1590" s="9" t="s">
        <v>7300</v>
      </c>
      <c r="F1590" s="8" t="s">
        <v>2740</v>
      </c>
      <c r="G1590" s="8" t="s">
        <v>2741</v>
      </c>
      <c r="H1590" s="41" t="s">
        <v>2760</v>
      </c>
      <c r="I1590" s="9"/>
      <c r="J1590" s="7"/>
      <c r="K1590" s="40"/>
      <c r="L1590" s="40"/>
      <c r="M1590" s="40"/>
      <c r="N1590" s="40"/>
      <c r="O1590" s="40"/>
      <c r="P1590" s="40"/>
      <c r="Q1590" s="40"/>
      <c r="R1590" s="40"/>
    </row>
    <row r="1591">
      <c r="A1591" s="7" t="s">
        <v>2586</v>
      </c>
      <c r="B1591" s="7"/>
      <c r="C1591" s="7" t="s">
        <v>7301</v>
      </c>
      <c r="D1591" s="8" t="str">
        <f>IFERROR(__xludf.DUMMYFUNCTION("CONCATENATE(REGEXEXTRACT(C1591,""[A-Za-z]+""),"","")"),"Sebastian,")</f>
        <v>Sebastian,</v>
      </c>
      <c r="E1591" s="7" t="s">
        <v>7302</v>
      </c>
      <c r="F1591" s="6" t="s">
        <v>2740</v>
      </c>
      <c r="G1591" s="8" t="s">
        <v>2741</v>
      </c>
      <c r="H1591" s="42" t="s">
        <v>2686</v>
      </c>
      <c r="I1591" s="8"/>
      <c r="J1591" s="35"/>
      <c r="K1591" s="33"/>
      <c r="L1591" s="33"/>
      <c r="M1591" s="33"/>
      <c r="N1591" s="33"/>
      <c r="O1591" s="33"/>
      <c r="P1591" s="33"/>
      <c r="Q1591" s="33"/>
      <c r="R1591" s="33"/>
    </row>
    <row r="1592">
      <c r="A1592" s="7" t="s">
        <v>2586</v>
      </c>
      <c r="B1592" s="7"/>
      <c r="C1592" s="7" t="s">
        <v>7303</v>
      </c>
      <c r="D1592" s="8" t="s">
        <v>7304</v>
      </c>
      <c r="E1592" s="7" t="s">
        <v>7305</v>
      </c>
      <c r="F1592" s="41" t="s">
        <v>2740</v>
      </c>
      <c r="G1592" s="8" t="s">
        <v>2741</v>
      </c>
      <c r="H1592" s="42" t="s">
        <v>2686</v>
      </c>
      <c r="I1592" s="8"/>
      <c r="J1592" s="35"/>
      <c r="K1592" s="33"/>
      <c r="L1592" s="33"/>
      <c r="M1592" s="33"/>
      <c r="N1592" s="33"/>
      <c r="O1592" s="33"/>
      <c r="P1592" s="33"/>
      <c r="Q1592" s="33"/>
      <c r="R1592" s="33"/>
    </row>
    <row r="1593">
      <c r="A1593" s="8" t="s">
        <v>2586</v>
      </c>
      <c r="B1593" s="13"/>
      <c r="C1593" s="13" t="s">
        <v>7306</v>
      </c>
      <c r="D1593" s="8" t="s">
        <v>7307</v>
      </c>
      <c r="E1593" s="12" t="s">
        <v>7308</v>
      </c>
      <c r="F1593" s="41" t="s">
        <v>2740</v>
      </c>
      <c r="G1593" s="6" t="s">
        <v>2741</v>
      </c>
      <c r="H1593" s="43" t="s">
        <v>2760</v>
      </c>
      <c r="I1593" s="2"/>
      <c r="J1593" s="37"/>
      <c r="K1593" s="38"/>
      <c r="L1593" s="38"/>
      <c r="M1593" s="38"/>
      <c r="N1593" s="38"/>
      <c r="O1593" s="38"/>
      <c r="P1593" s="38"/>
      <c r="Q1593" s="38"/>
      <c r="R1593" s="38"/>
    </row>
    <row r="1594">
      <c r="A1594" s="8" t="s">
        <v>2586</v>
      </c>
      <c r="B1594" s="6"/>
      <c r="C1594" s="6" t="s">
        <v>7309</v>
      </c>
      <c r="D1594" s="6" t="s">
        <v>7310</v>
      </c>
      <c r="E1594" s="7" t="s">
        <v>7311</v>
      </c>
      <c r="F1594" s="8" t="s">
        <v>2740</v>
      </c>
      <c r="G1594" s="8" t="s">
        <v>2741</v>
      </c>
      <c r="H1594" s="31" t="s">
        <v>2824</v>
      </c>
      <c r="I1594" s="8"/>
      <c r="J1594" s="37"/>
      <c r="K1594" s="38"/>
      <c r="L1594" s="38"/>
      <c r="M1594" s="38"/>
      <c r="N1594" s="38"/>
      <c r="O1594" s="38"/>
      <c r="P1594" s="38"/>
      <c r="Q1594" s="38"/>
      <c r="R1594" s="38"/>
    </row>
    <row r="1595">
      <c r="A1595" s="8" t="s">
        <v>2586</v>
      </c>
      <c r="B1595" s="12"/>
      <c r="C1595" s="12" t="s">
        <v>7312</v>
      </c>
      <c r="D1595" s="13" t="s">
        <v>7313</v>
      </c>
      <c r="E1595" s="12" t="s">
        <v>7314</v>
      </c>
      <c r="F1595" s="41" t="s">
        <v>2740</v>
      </c>
      <c r="G1595" s="8" t="s">
        <v>2741</v>
      </c>
      <c r="H1595" s="31" t="s">
        <v>2824</v>
      </c>
      <c r="I1595" s="2"/>
      <c r="J1595" s="37"/>
      <c r="K1595" s="38"/>
      <c r="L1595" s="38"/>
      <c r="M1595" s="38"/>
      <c r="N1595" s="38"/>
      <c r="O1595" s="38"/>
      <c r="P1595" s="38"/>
      <c r="Q1595" s="38"/>
      <c r="R1595" s="38"/>
    </row>
    <row r="1596">
      <c r="A1596" s="7" t="s">
        <v>2586</v>
      </c>
      <c r="B1596" s="7"/>
      <c r="C1596" s="7" t="s">
        <v>7315</v>
      </c>
      <c r="D1596" s="6" t="s">
        <v>7313</v>
      </c>
      <c r="E1596" s="7" t="s">
        <v>7316</v>
      </c>
      <c r="F1596" s="8" t="s">
        <v>2740</v>
      </c>
      <c r="G1596" s="8" t="s">
        <v>2741</v>
      </c>
      <c r="H1596" s="31" t="s">
        <v>3296</v>
      </c>
      <c r="I1596" s="8"/>
      <c r="J1596" s="37"/>
      <c r="K1596" s="38"/>
      <c r="L1596" s="38"/>
      <c r="M1596" s="38"/>
      <c r="N1596" s="38"/>
      <c r="O1596" s="38"/>
      <c r="P1596" s="38"/>
      <c r="Q1596" s="38"/>
      <c r="R1596" s="38"/>
    </row>
    <row r="1597">
      <c r="A1597" s="7" t="s">
        <v>2586</v>
      </c>
      <c r="B1597" s="7"/>
      <c r="C1597" s="7" t="s">
        <v>7317</v>
      </c>
      <c r="D1597" s="6" t="s">
        <v>7318</v>
      </c>
      <c r="E1597" s="7" t="s">
        <v>7319</v>
      </c>
      <c r="F1597" s="42" t="s">
        <v>2740</v>
      </c>
      <c r="G1597" s="8" t="s">
        <v>2741</v>
      </c>
      <c r="H1597" s="41" t="s">
        <v>2686</v>
      </c>
      <c r="I1597" s="8"/>
      <c r="J1597" s="37"/>
      <c r="K1597" s="38"/>
      <c r="L1597" s="38"/>
      <c r="M1597" s="38"/>
      <c r="N1597" s="38"/>
      <c r="O1597" s="38"/>
      <c r="P1597" s="38"/>
      <c r="Q1597" s="38"/>
      <c r="R1597" s="38"/>
    </row>
    <row r="1598">
      <c r="A1598" s="7" t="s">
        <v>2586</v>
      </c>
      <c r="B1598" s="7"/>
      <c r="C1598" s="7" t="s">
        <v>7320</v>
      </c>
      <c r="D1598" s="8" t="s">
        <v>7321</v>
      </c>
      <c r="E1598" s="7" t="s">
        <v>7322</v>
      </c>
      <c r="F1598" s="8" t="s">
        <v>2740</v>
      </c>
      <c r="G1598" s="6" t="s">
        <v>2741</v>
      </c>
      <c r="H1598" s="31" t="s">
        <v>2742</v>
      </c>
      <c r="I1598" s="8"/>
      <c r="J1598" s="7"/>
      <c r="K1598" s="40"/>
      <c r="L1598" s="40"/>
      <c r="M1598" s="40"/>
      <c r="N1598" s="40"/>
      <c r="O1598" s="40"/>
      <c r="P1598" s="40"/>
      <c r="Q1598" s="40"/>
      <c r="R1598" s="40"/>
    </row>
    <row r="1599">
      <c r="A1599" s="7" t="s">
        <v>2586</v>
      </c>
      <c r="B1599" s="54"/>
      <c r="C1599" s="54" t="s">
        <v>7320</v>
      </c>
      <c r="D1599" s="15" t="s">
        <v>7323</v>
      </c>
      <c r="E1599" s="9" t="s">
        <v>7324</v>
      </c>
      <c r="F1599" s="42" t="s">
        <v>2740</v>
      </c>
      <c r="G1599" s="8" t="s">
        <v>2741</v>
      </c>
      <c r="H1599" s="31" t="s">
        <v>2742</v>
      </c>
      <c r="I1599" s="9"/>
      <c r="J1599" s="35"/>
      <c r="K1599" s="33"/>
      <c r="L1599" s="33"/>
      <c r="M1599" s="33"/>
      <c r="N1599" s="33"/>
      <c r="O1599" s="33"/>
      <c r="P1599" s="33"/>
      <c r="Q1599" s="33"/>
      <c r="R1599" s="33"/>
    </row>
    <row r="1600">
      <c r="A1600" s="8" t="s">
        <v>2586</v>
      </c>
      <c r="B1600" s="8"/>
      <c r="C1600" s="8" t="s">
        <v>7325</v>
      </c>
      <c r="D1600" s="8" t="s">
        <v>2588</v>
      </c>
      <c r="E1600" s="12" t="s">
        <v>7326</v>
      </c>
      <c r="F1600" s="8" t="s">
        <v>2740</v>
      </c>
      <c r="G1600" s="8" t="s">
        <v>2741</v>
      </c>
      <c r="H1600" s="42" t="s">
        <v>2686</v>
      </c>
      <c r="I1600" s="8"/>
      <c r="J1600" s="37"/>
      <c r="K1600" s="38"/>
      <c r="L1600" s="38"/>
      <c r="M1600" s="38"/>
      <c r="N1600" s="38"/>
      <c r="O1600" s="38"/>
      <c r="P1600" s="38"/>
      <c r="Q1600" s="38"/>
      <c r="R1600" s="38"/>
    </row>
    <row r="1601">
      <c r="A1601" s="8" t="s">
        <v>2586</v>
      </c>
      <c r="B1601" s="6"/>
      <c r="C1601" s="6" t="s">
        <v>7327</v>
      </c>
      <c r="D1601" s="6" t="s">
        <v>2635</v>
      </c>
      <c r="E1601" s="19" t="s">
        <v>7328</v>
      </c>
      <c r="F1601" s="8" t="s">
        <v>2740</v>
      </c>
      <c r="G1601" s="8" t="s">
        <v>2741</v>
      </c>
      <c r="H1601" s="31" t="s">
        <v>2603</v>
      </c>
      <c r="I1601" s="7"/>
      <c r="J1601" s="35"/>
      <c r="K1601" s="33"/>
      <c r="L1601" s="33"/>
      <c r="M1601" s="33"/>
      <c r="N1601" s="33"/>
      <c r="O1601" s="33"/>
      <c r="P1601" s="33"/>
      <c r="Q1601" s="33"/>
      <c r="R1601" s="33"/>
    </row>
    <row r="1602">
      <c r="A1602" s="8" t="s">
        <v>2586</v>
      </c>
      <c r="B1602" s="8"/>
      <c r="C1602" s="8" t="s">
        <v>7329</v>
      </c>
      <c r="D1602" s="8" t="s">
        <v>7330</v>
      </c>
      <c r="E1602" s="12" t="s">
        <v>7331</v>
      </c>
      <c r="F1602" s="8" t="s">
        <v>2740</v>
      </c>
      <c r="G1602" s="8" t="s">
        <v>2741</v>
      </c>
      <c r="H1602" s="41" t="s">
        <v>2760</v>
      </c>
      <c r="I1602" s="8"/>
      <c r="J1602" s="37"/>
      <c r="K1602" s="38"/>
      <c r="L1602" s="38"/>
      <c r="M1602" s="38"/>
      <c r="N1602" s="38"/>
      <c r="O1602" s="38"/>
      <c r="P1602" s="38"/>
      <c r="Q1602" s="38"/>
      <c r="R1602" s="38"/>
    </row>
    <row r="1603">
      <c r="A1603" s="7" t="s">
        <v>2586</v>
      </c>
      <c r="B1603" s="7"/>
      <c r="C1603" s="7" t="s">
        <v>7332</v>
      </c>
      <c r="D1603" s="8" t="s">
        <v>7333</v>
      </c>
      <c r="E1603" s="7" t="s">
        <v>7334</v>
      </c>
      <c r="F1603" s="42" t="s">
        <v>2740</v>
      </c>
      <c r="G1603" s="6" t="s">
        <v>2741</v>
      </c>
      <c r="H1603" s="31" t="s">
        <v>2742</v>
      </c>
      <c r="I1603" s="8"/>
      <c r="J1603" s="37"/>
      <c r="K1603" s="38"/>
      <c r="L1603" s="38"/>
      <c r="M1603" s="38"/>
      <c r="N1603" s="38"/>
      <c r="O1603" s="38"/>
      <c r="P1603" s="38"/>
      <c r="Q1603" s="38"/>
      <c r="R1603" s="38"/>
    </row>
    <row r="1604">
      <c r="A1604" s="7" t="s">
        <v>2586</v>
      </c>
      <c r="B1604" s="9"/>
      <c r="C1604" s="9" t="s">
        <v>7335</v>
      </c>
      <c r="D1604" s="15" t="s">
        <v>7336</v>
      </c>
      <c r="E1604" s="9" t="s">
        <v>7337</v>
      </c>
      <c r="F1604" s="8" t="s">
        <v>2740</v>
      </c>
      <c r="G1604" s="8" t="s">
        <v>2741</v>
      </c>
      <c r="H1604" s="41" t="s">
        <v>2760</v>
      </c>
      <c r="I1604" s="9"/>
      <c r="J1604" s="35"/>
      <c r="K1604" s="33"/>
      <c r="L1604" s="33"/>
      <c r="M1604" s="33"/>
      <c r="N1604" s="33"/>
      <c r="O1604" s="33"/>
      <c r="P1604" s="33"/>
      <c r="Q1604" s="33"/>
      <c r="R1604" s="33"/>
    </row>
    <row r="1605">
      <c r="A1605" s="8" t="s">
        <v>2586</v>
      </c>
      <c r="B1605" s="8"/>
      <c r="C1605" s="8" t="s">
        <v>7338</v>
      </c>
      <c r="D1605" s="8" t="s">
        <v>7339</v>
      </c>
      <c r="E1605" s="12" t="s">
        <v>7340</v>
      </c>
      <c r="F1605" s="8" t="s">
        <v>2740</v>
      </c>
      <c r="G1605" s="8" t="s">
        <v>2741</v>
      </c>
      <c r="H1605" s="41" t="s">
        <v>2760</v>
      </c>
      <c r="I1605" s="8"/>
      <c r="J1605" s="37"/>
      <c r="K1605" s="38"/>
      <c r="L1605" s="38"/>
      <c r="M1605" s="38"/>
      <c r="N1605" s="38"/>
      <c r="O1605" s="38"/>
      <c r="P1605" s="38"/>
      <c r="Q1605" s="38"/>
      <c r="R1605" s="38"/>
    </row>
    <row r="1606">
      <c r="A1606" s="7" t="s">
        <v>2586</v>
      </c>
      <c r="B1606" s="9"/>
      <c r="C1606" s="9" t="s">
        <v>7341</v>
      </c>
      <c r="D1606" s="15" t="s">
        <v>7342</v>
      </c>
      <c r="E1606" s="9" t="s">
        <v>7343</v>
      </c>
      <c r="F1606" s="8" t="s">
        <v>2740</v>
      </c>
      <c r="G1606" s="8" t="s">
        <v>2741</v>
      </c>
      <c r="H1606" s="42" t="s">
        <v>2686</v>
      </c>
      <c r="I1606" s="9"/>
      <c r="J1606" s="37"/>
      <c r="K1606" s="38"/>
      <c r="L1606" s="38"/>
      <c r="M1606" s="38"/>
      <c r="N1606" s="38"/>
      <c r="O1606" s="38"/>
      <c r="P1606" s="38"/>
      <c r="Q1606" s="38"/>
      <c r="R1606" s="38"/>
    </row>
    <row r="1607">
      <c r="A1607" s="7" t="s">
        <v>2586</v>
      </c>
      <c r="B1607" s="7"/>
      <c r="C1607" s="7" t="s">
        <v>7344</v>
      </c>
      <c r="D1607" s="8" t="s">
        <v>7345</v>
      </c>
      <c r="E1607" s="7" t="s">
        <v>7346</v>
      </c>
      <c r="F1607" s="42" t="s">
        <v>2740</v>
      </c>
      <c r="G1607" s="6" t="s">
        <v>2741</v>
      </c>
      <c r="H1607" s="8" t="s">
        <v>2765</v>
      </c>
      <c r="I1607" s="8"/>
      <c r="J1607" s="37"/>
      <c r="K1607" s="38"/>
      <c r="L1607" s="38"/>
      <c r="M1607" s="38"/>
      <c r="N1607" s="38"/>
      <c r="O1607" s="38"/>
      <c r="P1607" s="38"/>
      <c r="Q1607" s="38"/>
      <c r="R1607" s="38"/>
    </row>
    <row r="1608">
      <c r="A1608" s="7" t="s">
        <v>2586</v>
      </c>
      <c r="B1608" s="54"/>
      <c r="C1608" s="54" t="s">
        <v>7347</v>
      </c>
      <c r="D1608" s="15" t="s">
        <v>7348</v>
      </c>
      <c r="E1608" s="9" t="s">
        <v>7349</v>
      </c>
      <c r="F1608" s="8" t="s">
        <v>2740</v>
      </c>
      <c r="G1608" s="8" t="s">
        <v>2741</v>
      </c>
      <c r="H1608" s="31" t="s">
        <v>2742</v>
      </c>
      <c r="I1608" s="9"/>
      <c r="J1608" s="19"/>
      <c r="K1608" s="39"/>
      <c r="L1608" s="39"/>
      <c r="M1608" s="39"/>
      <c r="N1608" s="39"/>
      <c r="O1608" s="39"/>
      <c r="P1608" s="39"/>
      <c r="Q1608" s="39"/>
      <c r="R1608" s="39"/>
    </row>
    <row r="1609">
      <c r="A1609" s="8" t="s">
        <v>2586</v>
      </c>
      <c r="B1609" s="8"/>
      <c r="C1609" s="8" t="s">
        <v>7350</v>
      </c>
      <c r="D1609" s="8" t="s">
        <v>7351</v>
      </c>
      <c r="E1609" s="12" t="s">
        <v>7352</v>
      </c>
      <c r="F1609" s="8" t="s">
        <v>2740</v>
      </c>
      <c r="G1609" s="8" t="s">
        <v>2741</v>
      </c>
      <c r="H1609" s="42" t="s">
        <v>2686</v>
      </c>
      <c r="I1609" s="8"/>
      <c r="J1609" s="37"/>
      <c r="K1609" s="38"/>
      <c r="L1609" s="38"/>
      <c r="M1609" s="38"/>
      <c r="N1609" s="38"/>
      <c r="O1609" s="38"/>
      <c r="P1609" s="38"/>
      <c r="Q1609" s="38"/>
      <c r="R1609" s="38"/>
    </row>
    <row r="1610">
      <c r="A1610" s="8" t="s">
        <v>2586</v>
      </c>
      <c r="B1610" s="6"/>
      <c r="C1610" s="6" t="s">
        <v>7353</v>
      </c>
      <c r="D1610" s="6" t="s">
        <v>7062</v>
      </c>
      <c r="E1610" s="7" t="s">
        <v>7354</v>
      </c>
      <c r="F1610" s="8" t="s">
        <v>2740</v>
      </c>
      <c r="G1610" s="8" t="s">
        <v>2741</v>
      </c>
      <c r="H1610" s="31" t="s">
        <v>2742</v>
      </c>
      <c r="I1610" s="8"/>
      <c r="J1610" s="37"/>
      <c r="K1610" s="38"/>
      <c r="L1610" s="38"/>
      <c r="M1610" s="38"/>
      <c r="N1610" s="38"/>
      <c r="O1610" s="38"/>
      <c r="P1610" s="38"/>
      <c r="Q1610" s="38"/>
      <c r="R1610" s="38"/>
    </row>
    <row r="1611">
      <c r="A1611" s="8" t="s">
        <v>2586</v>
      </c>
      <c r="B1611" s="8"/>
      <c r="C1611" s="8" t="s">
        <v>7355</v>
      </c>
      <c r="D1611" s="8" t="s">
        <v>7356</v>
      </c>
      <c r="E1611" s="12" t="s">
        <v>7357</v>
      </c>
      <c r="F1611" s="8" t="s">
        <v>2740</v>
      </c>
      <c r="G1611" s="6" t="s">
        <v>2741</v>
      </c>
      <c r="H1611" s="41" t="s">
        <v>2686</v>
      </c>
      <c r="I1611" s="8"/>
      <c r="J1611" s="35"/>
      <c r="K1611" s="33"/>
      <c r="L1611" s="33"/>
      <c r="M1611" s="33"/>
      <c r="N1611" s="33"/>
      <c r="O1611" s="33"/>
      <c r="P1611" s="33"/>
      <c r="Q1611" s="33"/>
      <c r="R1611" s="33"/>
    </row>
    <row r="1612">
      <c r="A1612" s="8" t="s">
        <v>2586</v>
      </c>
      <c r="B1612" s="8"/>
      <c r="C1612" s="8" t="s">
        <v>7358</v>
      </c>
      <c r="D1612" s="8" t="s">
        <v>7356</v>
      </c>
      <c r="E1612" s="12" t="s">
        <v>7359</v>
      </c>
      <c r="F1612" s="8" t="s">
        <v>2740</v>
      </c>
      <c r="G1612" s="8" t="s">
        <v>2741</v>
      </c>
      <c r="H1612" s="31" t="s">
        <v>2590</v>
      </c>
      <c r="I1612" s="8"/>
      <c r="J1612" s="37"/>
      <c r="K1612" s="38"/>
      <c r="L1612" s="38"/>
      <c r="M1612" s="38"/>
      <c r="N1612" s="38"/>
      <c r="O1612" s="38"/>
      <c r="P1612" s="38"/>
      <c r="Q1612" s="38"/>
      <c r="R1612" s="38"/>
    </row>
    <row r="1613">
      <c r="A1613" s="7" t="s">
        <v>2586</v>
      </c>
      <c r="B1613" s="54"/>
      <c r="C1613" s="54" t="s">
        <v>7360</v>
      </c>
      <c r="D1613" s="15" t="s">
        <v>2588</v>
      </c>
      <c r="E1613" s="9" t="s">
        <v>7361</v>
      </c>
      <c r="F1613" s="8" t="s">
        <v>2740</v>
      </c>
      <c r="G1613" s="8" t="s">
        <v>2741</v>
      </c>
      <c r="H1613" s="41" t="s">
        <v>2686</v>
      </c>
      <c r="I1613" s="9"/>
      <c r="J1613" s="35"/>
      <c r="K1613" s="33"/>
      <c r="L1613" s="33"/>
      <c r="M1613" s="33"/>
      <c r="N1613" s="33"/>
      <c r="O1613" s="33"/>
      <c r="P1613" s="33"/>
      <c r="Q1613" s="33"/>
      <c r="R1613" s="33"/>
    </row>
    <row r="1614">
      <c r="A1614" s="7" t="s">
        <v>2586</v>
      </c>
      <c r="B1614" s="54"/>
      <c r="C1614" s="54" t="s">
        <v>7362</v>
      </c>
      <c r="D1614" s="15" t="s">
        <v>1907</v>
      </c>
      <c r="E1614" s="9" t="s">
        <v>7363</v>
      </c>
      <c r="F1614" s="8" t="s">
        <v>2740</v>
      </c>
      <c r="G1614" s="6" t="s">
        <v>2741</v>
      </c>
      <c r="H1614" s="31" t="s">
        <v>2840</v>
      </c>
      <c r="I1614" s="9"/>
      <c r="J1614" s="37"/>
      <c r="K1614" s="38"/>
      <c r="L1614" s="38"/>
      <c r="M1614" s="38"/>
      <c r="N1614" s="38"/>
      <c r="O1614" s="38"/>
      <c r="P1614" s="38"/>
      <c r="Q1614" s="38"/>
      <c r="R1614" s="38"/>
    </row>
    <row r="1615">
      <c r="A1615" s="7" t="s">
        <v>2586</v>
      </c>
      <c r="B1615" s="54"/>
      <c r="C1615" s="54" t="s">
        <v>7364</v>
      </c>
      <c r="D1615" s="15" t="s">
        <v>1429</v>
      </c>
      <c r="E1615" s="9" t="s">
        <v>7365</v>
      </c>
      <c r="F1615" s="8" t="s">
        <v>2740</v>
      </c>
      <c r="G1615" s="8" t="s">
        <v>2741</v>
      </c>
      <c r="H1615" s="41" t="s">
        <v>2760</v>
      </c>
      <c r="I1615" s="9"/>
      <c r="J1615" s="35"/>
      <c r="K1615" s="33"/>
      <c r="L1615" s="33"/>
      <c r="M1615" s="33"/>
      <c r="N1615" s="33"/>
      <c r="O1615" s="33"/>
      <c r="P1615" s="33"/>
      <c r="Q1615" s="33"/>
      <c r="R1615" s="33"/>
    </row>
    <row r="1616">
      <c r="A1616" s="8" t="s">
        <v>2586</v>
      </c>
      <c r="B1616" s="8"/>
      <c r="C1616" s="8" t="s">
        <v>7366</v>
      </c>
      <c r="D1616" s="8" t="s">
        <v>7367</v>
      </c>
      <c r="E1616" s="12" t="s">
        <v>7368</v>
      </c>
      <c r="F1616" s="8" t="s">
        <v>2740</v>
      </c>
      <c r="G1616" s="8" t="s">
        <v>2741</v>
      </c>
      <c r="H1616" s="41" t="s">
        <v>2760</v>
      </c>
      <c r="I1616" s="8"/>
      <c r="J1616" s="37"/>
      <c r="K1616" s="38"/>
      <c r="L1616" s="38"/>
      <c r="M1616" s="38"/>
      <c r="N1616" s="38"/>
      <c r="O1616" s="38"/>
      <c r="P1616" s="38"/>
      <c r="Q1616" s="38"/>
      <c r="R1616" s="38"/>
    </row>
    <row r="1617">
      <c r="A1617" s="8" t="s">
        <v>2586</v>
      </c>
      <c r="B1617" s="15"/>
      <c r="C1617" s="15" t="s">
        <v>7369</v>
      </c>
      <c r="D1617" s="4" t="s">
        <v>7370</v>
      </c>
      <c r="E1617" s="3" t="s">
        <v>7371</v>
      </c>
      <c r="F1617" s="42" t="s">
        <v>2740</v>
      </c>
      <c r="G1617" s="8" t="s">
        <v>2741</v>
      </c>
      <c r="H1617" s="42" t="s">
        <v>3792</v>
      </c>
      <c r="I1617" s="3"/>
      <c r="J1617" s="37"/>
      <c r="K1617" s="38"/>
      <c r="L1617" s="38"/>
      <c r="M1617" s="38"/>
      <c r="N1617" s="38"/>
      <c r="O1617" s="38"/>
      <c r="P1617" s="38"/>
      <c r="Q1617" s="38"/>
      <c r="R1617" s="38"/>
    </row>
    <row r="1618">
      <c r="A1618" s="7" t="s">
        <v>2586</v>
      </c>
      <c r="B1618" s="9"/>
      <c r="C1618" s="9" t="s">
        <v>7372</v>
      </c>
      <c r="D1618" s="59" t="s">
        <v>7373</v>
      </c>
      <c r="E1618" s="54" t="s">
        <v>7374</v>
      </c>
      <c r="F1618" s="8" t="s">
        <v>2740</v>
      </c>
      <c r="G1618" s="8" t="s">
        <v>2741</v>
      </c>
      <c r="H1618" s="45" t="s">
        <v>3110</v>
      </c>
      <c r="I1618" s="9"/>
      <c r="J1618" s="37"/>
      <c r="K1618" s="38"/>
      <c r="L1618" s="38"/>
      <c r="M1618" s="38"/>
      <c r="N1618" s="38"/>
      <c r="O1618" s="38"/>
      <c r="P1618" s="38"/>
      <c r="Q1618" s="38"/>
      <c r="R1618" s="38"/>
    </row>
    <row r="1619">
      <c r="A1619" s="8" t="s">
        <v>2586</v>
      </c>
      <c r="B1619" s="6"/>
      <c r="C1619" s="6" t="s">
        <v>7375</v>
      </c>
      <c r="D1619" s="6" t="s">
        <v>7376</v>
      </c>
      <c r="E1619" s="19" t="s">
        <v>7377</v>
      </c>
      <c r="F1619" s="8" t="s">
        <v>2740</v>
      </c>
      <c r="G1619" s="8" t="s">
        <v>2741</v>
      </c>
      <c r="H1619" s="42" t="s">
        <v>2686</v>
      </c>
      <c r="I1619" s="7"/>
      <c r="J1619" s="37"/>
      <c r="K1619" s="38"/>
      <c r="L1619" s="38"/>
      <c r="M1619" s="38"/>
      <c r="N1619" s="38"/>
      <c r="O1619" s="38"/>
      <c r="P1619" s="38"/>
      <c r="Q1619" s="38"/>
      <c r="R1619" s="38"/>
    </row>
    <row r="1620">
      <c r="A1620" s="8" t="s">
        <v>2586</v>
      </c>
      <c r="B1620" s="8"/>
      <c r="C1620" s="8" t="s">
        <v>7378</v>
      </c>
      <c r="D1620" s="8" t="s">
        <v>7379</v>
      </c>
      <c r="E1620" s="12" t="s">
        <v>7380</v>
      </c>
      <c r="F1620" s="8" t="s">
        <v>2740</v>
      </c>
      <c r="G1620" s="8" t="s">
        <v>2741</v>
      </c>
      <c r="H1620" s="43" t="s">
        <v>2742</v>
      </c>
      <c r="I1620" s="8"/>
      <c r="J1620" s="37"/>
      <c r="K1620" s="38"/>
      <c r="L1620" s="38"/>
      <c r="M1620" s="38"/>
      <c r="N1620" s="38"/>
      <c r="O1620" s="38"/>
      <c r="P1620" s="38"/>
      <c r="Q1620" s="38"/>
      <c r="R1620" s="38"/>
    </row>
    <row r="1621">
      <c r="A1621" s="7" t="s">
        <v>2586</v>
      </c>
      <c r="B1621" s="54"/>
      <c r="C1621" s="54" t="s">
        <v>7381</v>
      </c>
      <c r="D1621" s="15" t="s">
        <v>5258</v>
      </c>
      <c r="E1621" s="15" t="s">
        <v>7382</v>
      </c>
      <c r="F1621" s="8" t="s">
        <v>2740</v>
      </c>
      <c r="G1621" s="8" t="s">
        <v>2741</v>
      </c>
      <c r="H1621" s="41" t="s">
        <v>2760</v>
      </c>
      <c r="I1621" s="9"/>
      <c r="J1621" s="37"/>
      <c r="K1621" s="38"/>
      <c r="L1621" s="38"/>
      <c r="M1621" s="38"/>
      <c r="N1621" s="38"/>
      <c r="O1621" s="38"/>
      <c r="P1621" s="38"/>
      <c r="Q1621" s="38"/>
      <c r="R1621" s="38"/>
    </row>
    <row r="1622">
      <c r="A1622" s="7" t="s">
        <v>2586</v>
      </c>
      <c r="B1622" s="7"/>
      <c r="C1622" s="7" t="s">
        <v>7383</v>
      </c>
      <c r="D1622" s="8" t="str">
        <f>IFERROR(__xludf.DUMMYFUNCTION("CONCATENATE(REGEXEXTRACT(C1622,""[A-Za-z]+""),"","")"),"Solomun,")</f>
        <v>Solomun,</v>
      </c>
      <c r="E1622" s="7" t="s">
        <v>7384</v>
      </c>
      <c r="F1622" s="8" t="s">
        <v>2740</v>
      </c>
      <c r="G1622" s="8" t="s">
        <v>2741</v>
      </c>
      <c r="H1622" s="41" t="s">
        <v>2686</v>
      </c>
      <c r="I1622" s="8"/>
      <c r="J1622" s="35"/>
      <c r="K1622" s="33"/>
      <c r="L1622" s="33"/>
      <c r="M1622" s="33"/>
      <c r="N1622" s="33"/>
      <c r="O1622" s="33"/>
      <c r="P1622" s="33"/>
      <c r="Q1622" s="33"/>
      <c r="R1622" s="33"/>
    </row>
    <row r="1623">
      <c r="A1623" s="8" t="s">
        <v>2586</v>
      </c>
      <c r="B1623" s="8"/>
      <c r="C1623" s="8" t="s">
        <v>7385</v>
      </c>
      <c r="D1623" s="8" t="s">
        <v>7386</v>
      </c>
      <c r="E1623" s="12" t="s">
        <v>7387</v>
      </c>
      <c r="F1623" s="8" t="s">
        <v>2740</v>
      </c>
      <c r="G1623" s="8" t="s">
        <v>2741</v>
      </c>
      <c r="H1623" s="41" t="s">
        <v>2760</v>
      </c>
      <c r="I1623" s="8"/>
      <c r="J1623" s="35"/>
      <c r="K1623" s="33"/>
      <c r="L1623" s="33"/>
      <c r="M1623" s="33"/>
      <c r="N1623" s="33"/>
      <c r="O1623" s="33"/>
      <c r="P1623" s="33"/>
      <c r="Q1623" s="33"/>
      <c r="R1623" s="33"/>
    </row>
    <row r="1624">
      <c r="A1624" s="7" t="s">
        <v>2586</v>
      </c>
      <c r="B1624" s="7"/>
      <c r="C1624" s="7" t="s">
        <v>7388</v>
      </c>
      <c r="D1624" s="6" t="s">
        <v>7389</v>
      </c>
      <c r="E1624" s="7" t="s">
        <v>7390</v>
      </c>
      <c r="F1624" s="8" t="s">
        <v>2740</v>
      </c>
      <c r="G1624" s="8" t="s">
        <v>2741</v>
      </c>
      <c r="H1624" s="45" t="s">
        <v>2765</v>
      </c>
      <c r="I1624" s="8"/>
      <c r="J1624" s="35"/>
      <c r="K1624" s="33"/>
      <c r="L1624" s="33"/>
      <c r="M1624" s="33"/>
      <c r="N1624" s="33"/>
      <c r="O1624" s="33"/>
      <c r="P1624" s="33"/>
      <c r="Q1624" s="33"/>
      <c r="R1624" s="33"/>
    </row>
    <row r="1625">
      <c r="A1625" s="8" t="s">
        <v>2586</v>
      </c>
      <c r="B1625" s="6"/>
      <c r="C1625" s="6" t="s">
        <v>7391</v>
      </c>
      <c r="D1625" s="6" t="s">
        <v>1311</v>
      </c>
      <c r="E1625" s="7" t="s">
        <v>7392</v>
      </c>
      <c r="F1625" s="42" t="s">
        <v>2740</v>
      </c>
      <c r="G1625" s="8" t="s">
        <v>2741</v>
      </c>
      <c r="H1625" s="41" t="s">
        <v>2760</v>
      </c>
      <c r="I1625" s="8"/>
      <c r="J1625" s="19"/>
      <c r="K1625" s="39"/>
      <c r="L1625" s="39"/>
      <c r="M1625" s="39"/>
      <c r="N1625" s="39"/>
      <c r="O1625" s="39"/>
      <c r="P1625" s="39"/>
      <c r="Q1625" s="39"/>
      <c r="R1625" s="39"/>
    </row>
    <row r="1626">
      <c r="A1626" s="7" t="s">
        <v>2586</v>
      </c>
      <c r="B1626" s="7"/>
      <c r="C1626" s="7" t="s">
        <v>7393</v>
      </c>
      <c r="D1626" s="8" t="s">
        <v>7394</v>
      </c>
      <c r="E1626" s="7" t="s">
        <v>7395</v>
      </c>
      <c r="F1626" s="41" t="s">
        <v>2740</v>
      </c>
      <c r="G1626" s="8" t="s">
        <v>2741</v>
      </c>
      <c r="H1626" s="41" t="s">
        <v>2760</v>
      </c>
      <c r="I1626" s="8"/>
      <c r="J1626" s="35"/>
      <c r="K1626" s="33"/>
      <c r="L1626" s="33"/>
      <c r="M1626" s="33"/>
      <c r="N1626" s="33"/>
      <c r="O1626" s="33"/>
      <c r="P1626" s="33"/>
      <c r="Q1626" s="33"/>
      <c r="R1626" s="33"/>
    </row>
    <row r="1627">
      <c r="A1627" s="7" t="s">
        <v>2586</v>
      </c>
      <c r="B1627" s="54"/>
      <c r="C1627" s="54" t="s">
        <v>7396</v>
      </c>
      <c r="D1627" s="15" t="s">
        <v>7397</v>
      </c>
      <c r="E1627" s="9" t="s">
        <v>7398</v>
      </c>
      <c r="F1627" s="8" t="s">
        <v>2740</v>
      </c>
      <c r="G1627" s="8" t="s">
        <v>2741</v>
      </c>
      <c r="H1627" s="49" t="s">
        <v>2840</v>
      </c>
      <c r="I1627" s="9"/>
      <c r="J1627" s="35"/>
      <c r="K1627" s="33"/>
      <c r="L1627" s="33"/>
      <c r="M1627" s="33"/>
      <c r="N1627" s="33"/>
      <c r="O1627" s="33"/>
      <c r="P1627" s="33"/>
      <c r="Q1627" s="33"/>
      <c r="R1627" s="33"/>
    </row>
    <row r="1628">
      <c r="A1628" s="7" t="s">
        <v>2586</v>
      </c>
      <c r="B1628" s="7"/>
      <c r="C1628" s="7" t="s">
        <v>7399</v>
      </c>
      <c r="D1628" s="8" t="s">
        <v>7400</v>
      </c>
      <c r="E1628" s="7" t="s">
        <v>7401</v>
      </c>
      <c r="F1628" s="8" t="s">
        <v>2740</v>
      </c>
      <c r="G1628" s="8" t="s">
        <v>2741</v>
      </c>
      <c r="H1628" s="31" t="s">
        <v>2742</v>
      </c>
      <c r="I1628" s="8"/>
      <c r="J1628" s="37"/>
      <c r="K1628" s="38"/>
      <c r="L1628" s="38"/>
      <c r="M1628" s="38"/>
      <c r="N1628" s="38"/>
      <c r="O1628" s="38"/>
      <c r="P1628" s="38"/>
      <c r="Q1628" s="38"/>
      <c r="R1628" s="38"/>
    </row>
    <row r="1629">
      <c r="A1629" s="7" t="s">
        <v>2586</v>
      </c>
      <c r="B1629" s="9"/>
      <c r="C1629" s="9" t="s">
        <v>7402</v>
      </c>
      <c r="D1629" s="9" t="s">
        <v>7403</v>
      </c>
      <c r="E1629" s="9" t="s">
        <v>7403</v>
      </c>
      <c r="F1629" s="8" t="s">
        <v>2740</v>
      </c>
      <c r="G1629" s="6" t="s">
        <v>2741</v>
      </c>
      <c r="H1629" s="31" t="s">
        <v>2742</v>
      </c>
      <c r="I1629" s="9"/>
      <c r="J1629" s="35"/>
      <c r="K1629" s="33"/>
      <c r="L1629" s="33"/>
      <c r="M1629" s="33"/>
      <c r="N1629" s="33"/>
      <c r="O1629" s="33"/>
      <c r="P1629" s="33"/>
      <c r="Q1629" s="33"/>
      <c r="R1629" s="33"/>
    </row>
    <row r="1630">
      <c r="A1630" s="7" t="s">
        <v>2586</v>
      </c>
      <c r="B1630" s="54"/>
      <c r="C1630" s="54" t="s">
        <v>7404</v>
      </c>
      <c r="D1630" s="15" t="s">
        <v>7405</v>
      </c>
      <c r="E1630" s="9" t="s">
        <v>7406</v>
      </c>
      <c r="F1630" s="8" t="s">
        <v>2740</v>
      </c>
      <c r="G1630" s="8" t="s">
        <v>2741</v>
      </c>
      <c r="H1630" s="45" t="s">
        <v>3768</v>
      </c>
      <c r="I1630" s="9"/>
      <c r="J1630" s="35"/>
      <c r="K1630" s="33"/>
      <c r="L1630" s="33"/>
      <c r="M1630" s="33"/>
      <c r="N1630" s="33"/>
      <c r="O1630" s="33"/>
      <c r="P1630" s="33"/>
      <c r="Q1630" s="33"/>
      <c r="R1630" s="33"/>
    </row>
    <row r="1631">
      <c r="A1631" s="8" t="s">
        <v>2586</v>
      </c>
      <c r="B1631" s="6"/>
      <c r="C1631" s="6" t="s">
        <v>7407</v>
      </c>
      <c r="D1631" s="6" t="s">
        <v>7408</v>
      </c>
      <c r="E1631" s="12" t="s">
        <v>7409</v>
      </c>
      <c r="F1631" s="8" t="s">
        <v>2740</v>
      </c>
      <c r="G1631" s="8" t="s">
        <v>2741</v>
      </c>
      <c r="H1631" s="31" t="s">
        <v>2742</v>
      </c>
      <c r="I1631" s="8"/>
      <c r="J1631" s="35"/>
      <c r="K1631" s="33"/>
      <c r="L1631" s="33"/>
      <c r="M1631" s="33"/>
      <c r="N1631" s="33"/>
      <c r="O1631" s="33"/>
      <c r="P1631" s="33"/>
      <c r="Q1631" s="33"/>
      <c r="R1631" s="33"/>
    </row>
    <row r="1632">
      <c r="A1632" s="7" t="s">
        <v>2586</v>
      </c>
      <c r="B1632" s="7"/>
      <c r="C1632" s="7" t="s">
        <v>7410</v>
      </c>
      <c r="D1632" s="8" t="s">
        <v>5624</v>
      </c>
      <c r="E1632" s="7" t="s">
        <v>7411</v>
      </c>
      <c r="F1632" s="8" t="s">
        <v>2740</v>
      </c>
      <c r="G1632" s="8" t="s">
        <v>2741</v>
      </c>
      <c r="H1632" s="31" t="s">
        <v>2603</v>
      </c>
      <c r="I1632" s="8"/>
      <c r="J1632" s="37"/>
      <c r="K1632" s="38"/>
      <c r="L1632" s="38"/>
      <c r="M1632" s="38"/>
      <c r="N1632" s="38"/>
      <c r="O1632" s="38"/>
      <c r="P1632" s="38"/>
      <c r="Q1632" s="38"/>
      <c r="R1632" s="38"/>
    </row>
    <row r="1633">
      <c r="A1633" s="8" t="s">
        <v>2586</v>
      </c>
      <c r="B1633" s="8"/>
      <c r="C1633" s="8" t="s">
        <v>7412</v>
      </c>
      <c r="D1633" s="8" t="s">
        <v>7413</v>
      </c>
      <c r="E1633" s="12" t="s">
        <v>7414</v>
      </c>
      <c r="F1633" s="42" t="s">
        <v>2740</v>
      </c>
      <c r="G1633" s="8" t="s">
        <v>2741</v>
      </c>
      <c r="H1633" s="31" t="s">
        <v>2603</v>
      </c>
      <c r="I1633" s="8"/>
      <c r="J1633" s="35"/>
      <c r="K1633" s="33"/>
      <c r="L1633" s="33"/>
      <c r="M1633" s="33"/>
      <c r="N1633" s="33"/>
      <c r="O1633" s="33"/>
      <c r="P1633" s="33"/>
      <c r="Q1633" s="33"/>
      <c r="R1633" s="33"/>
    </row>
    <row r="1634">
      <c r="A1634" s="8" t="s">
        <v>2586</v>
      </c>
      <c r="B1634" s="8"/>
      <c r="C1634" s="8" t="s">
        <v>7415</v>
      </c>
      <c r="D1634" s="8" t="s">
        <v>7413</v>
      </c>
      <c r="E1634" s="12" t="s">
        <v>7416</v>
      </c>
      <c r="F1634" s="8" t="s">
        <v>2740</v>
      </c>
      <c r="G1634" s="8" t="s">
        <v>2741</v>
      </c>
      <c r="H1634" s="31" t="s">
        <v>2603</v>
      </c>
      <c r="I1634" s="8"/>
      <c r="J1634" s="37"/>
      <c r="K1634" s="38"/>
      <c r="L1634" s="38"/>
      <c r="M1634" s="38"/>
      <c r="N1634" s="38"/>
      <c r="O1634" s="38"/>
      <c r="P1634" s="38"/>
      <c r="Q1634" s="38"/>
      <c r="R1634" s="38"/>
    </row>
    <row r="1635">
      <c r="A1635" s="7" t="s">
        <v>2586</v>
      </c>
      <c r="B1635" s="54"/>
      <c r="C1635" s="54" t="s">
        <v>7417</v>
      </c>
      <c r="D1635" s="15" t="s">
        <v>7418</v>
      </c>
      <c r="E1635" s="9" t="s">
        <v>7419</v>
      </c>
      <c r="F1635" s="8" t="s">
        <v>2740</v>
      </c>
      <c r="G1635" s="6" t="s">
        <v>2741</v>
      </c>
      <c r="H1635" s="45" t="s">
        <v>2765</v>
      </c>
      <c r="I1635" s="9"/>
      <c r="J1635" s="37"/>
      <c r="K1635" s="38"/>
      <c r="L1635" s="38"/>
      <c r="M1635" s="38"/>
      <c r="N1635" s="38"/>
      <c r="O1635" s="38"/>
      <c r="P1635" s="38"/>
      <c r="Q1635" s="38"/>
      <c r="R1635" s="38"/>
    </row>
    <row r="1636">
      <c r="A1636" s="7" t="s">
        <v>2586</v>
      </c>
      <c r="B1636" s="7"/>
      <c r="C1636" s="7" t="s">
        <v>7420</v>
      </c>
      <c r="D1636" s="8" t="s">
        <v>4810</v>
      </c>
      <c r="E1636" s="7" t="s">
        <v>7421</v>
      </c>
      <c r="F1636" s="42" t="s">
        <v>2740</v>
      </c>
      <c r="G1636" s="8" t="s">
        <v>2741</v>
      </c>
      <c r="H1636" s="41" t="s">
        <v>2686</v>
      </c>
      <c r="I1636" s="8"/>
      <c r="J1636" s="10"/>
      <c r="K1636" s="44"/>
      <c r="L1636" s="44"/>
      <c r="M1636" s="44"/>
      <c r="N1636" s="44"/>
      <c r="O1636" s="44"/>
      <c r="P1636" s="44"/>
      <c r="Q1636" s="44"/>
      <c r="R1636" s="44"/>
    </row>
    <row r="1637">
      <c r="A1637" s="8" t="s">
        <v>2586</v>
      </c>
      <c r="B1637" s="6"/>
      <c r="C1637" s="6" t="s">
        <v>7422</v>
      </c>
      <c r="D1637" s="6" t="s">
        <v>7423</v>
      </c>
      <c r="E1637" s="13" t="s">
        <v>7424</v>
      </c>
      <c r="F1637" s="8" t="s">
        <v>2740</v>
      </c>
      <c r="G1637" s="8" t="s">
        <v>2741</v>
      </c>
      <c r="H1637" s="41" t="s">
        <v>3328</v>
      </c>
      <c r="I1637" s="8"/>
      <c r="J1637" s="37"/>
      <c r="K1637" s="38"/>
      <c r="L1637" s="38"/>
      <c r="M1637" s="38"/>
      <c r="N1637" s="38"/>
      <c r="O1637" s="38"/>
      <c r="P1637" s="38"/>
      <c r="Q1637" s="38"/>
      <c r="R1637" s="38"/>
    </row>
    <row r="1638">
      <c r="A1638" s="7" t="s">
        <v>2586</v>
      </c>
      <c r="B1638" s="54"/>
      <c r="C1638" s="54" t="s">
        <v>7425</v>
      </c>
      <c r="D1638" s="15" t="s">
        <v>3711</v>
      </c>
      <c r="E1638" s="9" t="s">
        <v>7426</v>
      </c>
      <c r="F1638" s="8" t="s">
        <v>2740</v>
      </c>
      <c r="G1638" s="8" t="s">
        <v>2741</v>
      </c>
      <c r="H1638" s="41" t="s">
        <v>2686</v>
      </c>
      <c r="I1638" s="9"/>
      <c r="J1638" s="37"/>
      <c r="K1638" s="38"/>
      <c r="L1638" s="38"/>
      <c r="M1638" s="38"/>
      <c r="N1638" s="38"/>
      <c r="O1638" s="38"/>
      <c r="P1638" s="38"/>
      <c r="Q1638" s="38"/>
      <c r="R1638" s="38"/>
    </row>
    <row r="1639">
      <c r="A1639" s="7" t="s">
        <v>2586</v>
      </c>
      <c r="B1639" s="7"/>
      <c r="C1639" s="7" t="s">
        <v>7427</v>
      </c>
      <c r="D1639" s="8" t="s">
        <v>4322</v>
      </c>
      <c r="E1639" s="7" t="s">
        <v>7428</v>
      </c>
      <c r="F1639" s="8" t="s">
        <v>2740</v>
      </c>
      <c r="G1639" s="8" t="s">
        <v>2741</v>
      </c>
      <c r="H1639" s="41" t="s">
        <v>2760</v>
      </c>
      <c r="I1639" s="8"/>
      <c r="J1639" s="35"/>
      <c r="K1639" s="33"/>
      <c r="L1639" s="33"/>
      <c r="M1639" s="33"/>
      <c r="N1639" s="33"/>
      <c r="O1639" s="33"/>
      <c r="P1639" s="33"/>
      <c r="Q1639" s="33"/>
      <c r="R1639" s="33"/>
    </row>
    <row r="1640">
      <c r="A1640" s="8" t="s">
        <v>2586</v>
      </c>
      <c r="B1640" s="6"/>
      <c r="C1640" s="6" t="s">
        <v>7429</v>
      </c>
      <c r="D1640" s="6" t="s">
        <v>4322</v>
      </c>
      <c r="E1640" s="7" t="s">
        <v>7430</v>
      </c>
      <c r="F1640" s="8" t="s">
        <v>2740</v>
      </c>
      <c r="G1640" s="8" t="s">
        <v>2741</v>
      </c>
      <c r="H1640" s="41" t="s">
        <v>2760</v>
      </c>
      <c r="I1640" s="8"/>
      <c r="J1640" s="35"/>
      <c r="K1640" s="33"/>
      <c r="L1640" s="33"/>
      <c r="M1640" s="33"/>
      <c r="N1640" s="33"/>
      <c r="O1640" s="33"/>
      <c r="P1640" s="33"/>
      <c r="Q1640" s="33"/>
      <c r="R1640" s="33"/>
    </row>
    <row r="1641">
      <c r="A1641" s="7" t="s">
        <v>2586</v>
      </c>
      <c r="B1641" s="7"/>
      <c r="C1641" s="7" t="s">
        <v>7431</v>
      </c>
      <c r="D1641" s="6" t="s">
        <v>6218</v>
      </c>
      <c r="E1641" s="19" t="s">
        <v>7432</v>
      </c>
      <c r="F1641" s="8" t="s">
        <v>2740</v>
      </c>
      <c r="G1641" s="8" t="s">
        <v>2741</v>
      </c>
      <c r="H1641" s="43" t="s">
        <v>2742</v>
      </c>
      <c r="I1641" s="7"/>
      <c r="J1641" s="35"/>
      <c r="K1641" s="33"/>
      <c r="L1641" s="33"/>
      <c r="M1641" s="33"/>
      <c r="N1641" s="33"/>
      <c r="O1641" s="33"/>
      <c r="P1641" s="33"/>
      <c r="Q1641" s="33"/>
      <c r="R1641" s="33"/>
    </row>
    <row r="1642">
      <c r="A1642" s="8" t="s">
        <v>2586</v>
      </c>
      <c r="B1642" s="8"/>
      <c r="C1642" s="8" t="s">
        <v>7433</v>
      </c>
      <c r="D1642" s="8" t="s">
        <v>7434</v>
      </c>
      <c r="E1642" s="12" t="s">
        <v>7435</v>
      </c>
      <c r="F1642" s="8" t="s">
        <v>2740</v>
      </c>
      <c r="G1642" s="8" t="s">
        <v>2741</v>
      </c>
      <c r="H1642" s="31" t="s">
        <v>2802</v>
      </c>
      <c r="I1642" s="8"/>
      <c r="J1642" s="7"/>
      <c r="K1642" s="40"/>
      <c r="L1642" s="40"/>
      <c r="M1642" s="40"/>
      <c r="N1642" s="40"/>
      <c r="O1642" s="40"/>
      <c r="P1642" s="40"/>
      <c r="Q1642" s="40"/>
      <c r="R1642" s="40"/>
    </row>
    <row r="1643">
      <c r="A1643" s="8" t="s">
        <v>2586</v>
      </c>
      <c r="B1643" s="6"/>
      <c r="C1643" s="6" t="s">
        <v>7436</v>
      </c>
      <c r="D1643" s="6" t="s">
        <v>2918</v>
      </c>
      <c r="E1643" s="19" t="s">
        <v>7437</v>
      </c>
      <c r="F1643" s="8" t="s">
        <v>2740</v>
      </c>
      <c r="G1643" s="8" t="s">
        <v>2741</v>
      </c>
      <c r="H1643" s="41" t="s">
        <v>2760</v>
      </c>
      <c r="I1643" s="7"/>
      <c r="J1643" s="35"/>
      <c r="K1643" s="33"/>
      <c r="L1643" s="33"/>
      <c r="M1643" s="33"/>
      <c r="N1643" s="33"/>
      <c r="O1643" s="33"/>
      <c r="P1643" s="33"/>
      <c r="Q1643" s="33"/>
      <c r="R1643" s="33"/>
    </row>
    <row r="1644">
      <c r="A1644" s="8" t="s">
        <v>2586</v>
      </c>
      <c r="B1644" s="8"/>
      <c r="C1644" s="8" t="s">
        <v>7438</v>
      </c>
      <c r="D1644" s="8" t="s">
        <v>7439</v>
      </c>
      <c r="E1644" s="12" t="s">
        <v>7440</v>
      </c>
      <c r="F1644" s="8" t="s">
        <v>2740</v>
      </c>
      <c r="G1644" s="8" t="s">
        <v>2741</v>
      </c>
      <c r="H1644" s="31" t="s">
        <v>2742</v>
      </c>
      <c r="I1644" s="8"/>
      <c r="J1644" s="35"/>
      <c r="K1644" s="33"/>
      <c r="L1644" s="33"/>
      <c r="M1644" s="33"/>
      <c r="N1644" s="33"/>
      <c r="O1644" s="33"/>
      <c r="P1644" s="33"/>
      <c r="Q1644" s="33"/>
      <c r="R1644" s="33"/>
    </row>
    <row r="1645">
      <c r="A1645" s="8" t="s">
        <v>2586</v>
      </c>
      <c r="B1645" s="8"/>
      <c r="C1645" s="8" t="s">
        <v>7441</v>
      </c>
      <c r="D1645" s="8" t="s">
        <v>7442</v>
      </c>
      <c r="E1645" s="12" t="s">
        <v>7443</v>
      </c>
      <c r="F1645" s="8" t="s">
        <v>2740</v>
      </c>
      <c r="G1645" s="8" t="s">
        <v>2741</v>
      </c>
      <c r="H1645" s="45" t="s">
        <v>3768</v>
      </c>
      <c r="I1645" s="8"/>
      <c r="J1645" s="37"/>
      <c r="K1645" s="38"/>
      <c r="L1645" s="38"/>
      <c r="M1645" s="38"/>
      <c r="N1645" s="38"/>
      <c r="O1645" s="38"/>
      <c r="P1645" s="38"/>
      <c r="Q1645" s="38"/>
      <c r="R1645" s="38"/>
    </row>
    <row r="1646">
      <c r="A1646" s="7" t="s">
        <v>2586</v>
      </c>
      <c r="B1646" s="7"/>
      <c r="C1646" s="7" t="s">
        <v>7444</v>
      </c>
      <c r="D1646" s="8" t="str">
        <f>IFERROR(__xludf.DUMMYFUNCTION("CONCATENATE(REGEXEXTRACT(C1646,""[A-Za-z]+""),"","")"),"System,")</f>
        <v>System,</v>
      </c>
      <c r="E1646" s="7" t="s">
        <v>7445</v>
      </c>
      <c r="F1646" s="8" t="s">
        <v>2740</v>
      </c>
      <c r="G1646" s="8" t="s">
        <v>2741</v>
      </c>
      <c r="H1646" s="45" t="s">
        <v>2937</v>
      </c>
      <c r="I1646" s="8"/>
      <c r="J1646" s="37"/>
      <c r="K1646" s="38"/>
      <c r="L1646" s="38"/>
      <c r="M1646" s="38"/>
      <c r="N1646" s="38"/>
      <c r="O1646" s="38"/>
      <c r="P1646" s="38"/>
      <c r="Q1646" s="38"/>
      <c r="R1646" s="38"/>
    </row>
    <row r="1647">
      <c r="A1647" s="7" t="s">
        <v>2586</v>
      </c>
      <c r="B1647" s="7"/>
      <c r="C1647" s="7" t="s">
        <v>7446</v>
      </c>
      <c r="D1647" s="8" t="str">
        <f>IFERROR(__xludf.DUMMYFUNCTION("CONCATENATE(REGEXEXTRACT(C1647,""[A-Za-z]+""),"","")"),"T,")</f>
        <v>T,</v>
      </c>
      <c r="E1647" s="7" t="s">
        <v>7447</v>
      </c>
      <c r="F1647" s="8" t="s">
        <v>2740</v>
      </c>
      <c r="G1647" s="6" t="s">
        <v>2741</v>
      </c>
      <c r="H1647" s="41" t="s">
        <v>2760</v>
      </c>
      <c r="I1647" s="8"/>
      <c r="J1647" s="35"/>
      <c r="K1647" s="33"/>
      <c r="L1647" s="33"/>
      <c r="M1647" s="33"/>
      <c r="N1647" s="33"/>
      <c r="O1647" s="33"/>
      <c r="P1647" s="33"/>
      <c r="Q1647" s="33"/>
      <c r="R1647" s="33"/>
    </row>
    <row r="1648">
      <c r="A1648" s="8" t="s">
        <v>2586</v>
      </c>
      <c r="B1648" s="8"/>
      <c r="C1648" s="8" t="s">
        <v>7448</v>
      </c>
      <c r="D1648" s="8" t="s">
        <v>7449</v>
      </c>
      <c r="E1648" s="12" t="s">
        <v>7450</v>
      </c>
      <c r="F1648" s="8" t="s">
        <v>2740</v>
      </c>
      <c r="G1648" s="8" t="s">
        <v>2741</v>
      </c>
      <c r="H1648" s="41" t="s">
        <v>2760</v>
      </c>
      <c r="I1648" s="8"/>
      <c r="J1648" s="35"/>
      <c r="K1648" s="33"/>
      <c r="L1648" s="33"/>
      <c r="M1648" s="33"/>
      <c r="N1648" s="33"/>
      <c r="O1648" s="33"/>
      <c r="P1648" s="33"/>
      <c r="Q1648" s="33"/>
      <c r="R1648" s="33"/>
    </row>
    <row r="1649">
      <c r="A1649" s="7" t="s">
        <v>2586</v>
      </c>
      <c r="B1649" s="7"/>
      <c r="C1649" s="7" t="s">
        <v>7451</v>
      </c>
      <c r="D1649" s="6" t="s">
        <v>7452</v>
      </c>
      <c r="E1649" s="19" t="s">
        <v>7453</v>
      </c>
      <c r="F1649" s="8" t="s">
        <v>2740</v>
      </c>
      <c r="G1649" s="8" t="s">
        <v>2741</v>
      </c>
      <c r="H1649" s="41" t="s">
        <v>2686</v>
      </c>
      <c r="I1649" s="7"/>
      <c r="J1649" s="35"/>
      <c r="K1649" s="33"/>
      <c r="L1649" s="33"/>
      <c r="M1649" s="33"/>
      <c r="N1649" s="33"/>
      <c r="O1649" s="33"/>
      <c r="P1649" s="33"/>
      <c r="Q1649" s="33"/>
      <c r="R1649" s="33"/>
    </row>
    <row r="1650">
      <c r="A1650" s="7" t="s">
        <v>2586</v>
      </c>
      <c r="B1650" s="7"/>
      <c r="C1650" s="7" t="s">
        <v>7454</v>
      </c>
      <c r="D1650" s="8" t="str">
        <f>IFERROR(__xludf.DUMMYFUNCTION("CONCATENATE(REGEXEXTRACT(C1650,""[A-Za-z]+""),"","")"),"Taimur,")</f>
        <v>Taimur,</v>
      </c>
      <c r="E1650" s="7" t="s">
        <v>7455</v>
      </c>
      <c r="F1650" s="41" t="s">
        <v>2740</v>
      </c>
      <c r="G1650" s="8" t="s">
        <v>2741</v>
      </c>
      <c r="H1650" s="31" t="s">
        <v>2742</v>
      </c>
      <c r="I1650" s="8"/>
      <c r="J1650" s="35"/>
      <c r="K1650" s="33"/>
      <c r="L1650" s="33"/>
      <c r="M1650" s="33"/>
      <c r="N1650" s="33"/>
      <c r="O1650" s="33"/>
      <c r="P1650" s="33"/>
      <c r="Q1650" s="33"/>
      <c r="R1650" s="33"/>
    </row>
    <row r="1651">
      <c r="A1651" s="8" t="s">
        <v>2586</v>
      </c>
      <c r="B1651" s="8"/>
      <c r="C1651" s="8" t="s">
        <v>7456</v>
      </c>
      <c r="D1651" s="8"/>
      <c r="E1651" s="12" t="s">
        <v>7457</v>
      </c>
      <c r="F1651" s="8" t="s">
        <v>2740</v>
      </c>
      <c r="G1651" s="8" t="s">
        <v>2741</v>
      </c>
      <c r="H1651" s="31" t="s">
        <v>2742</v>
      </c>
      <c r="I1651" s="8"/>
      <c r="J1651" s="35"/>
      <c r="K1651" s="33"/>
      <c r="L1651" s="33"/>
      <c r="M1651" s="33"/>
      <c r="N1651" s="33"/>
      <c r="O1651" s="33"/>
      <c r="P1651" s="33"/>
      <c r="Q1651" s="33"/>
      <c r="R1651" s="33"/>
    </row>
    <row r="1652">
      <c r="A1652" s="8" t="s">
        <v>2586</v>
      </c>
      <c r="B1652" s="8"/>
      <c r="C1652" s="8" t="s">
        <v>7458</v>
      </c>
      <c r="D1652" s="8" t="s">
        <v>7459</v>
      </c>
      <c r="E1652" s="12" t="s">
        <v>7460</v>
      </c>
      <c r="F1652" s="8" t="s">
        <v>2740</v>
      </c>
      <c r="G1652" s="8" t="s">
        <v>2741</v>
      </c>
      <c r="H1652" s="41" t="s">
        <v>2802</v>
      </c>
      <c r="I1652" s="8"/>
      <c r="J1652" s="19"/>
      <c r="K1652" s="39"/>
      <c r="L1652" s="39"/>
      <c r="M1652" s="39"/>
      <c r="N1652" s="39"/>
      <c r="O1652" s="39"/>
      <c r="P1652" s="39"/>
      <c r="Q1652" s="39"/>
      <c r="R1652" s="39"/>
    </row>
    <row r="1653">
      <c r="A1653" s="7" t="s">
        <v>2586</v>
      </c>
      <c r="B1653" s="54"/>
      <c r="C1653" s="54" t="s">
        <v>7461</v>
      </c>
      <c r="D1653" s="15" t="s">
        <v>7462</v>
      </c>
      <c r="E1653" s="9" t="s">
        <v>7463</v>
      </c>
      <c r="F1653" s="8" t="s">
        <v>2740</v>
      </c>
      <c r="G1653" s="8" t="s">
        <v>2741</v>
      </c>
      <c r="H1653" s="41" t="s">
        <v>2760</v>
      </c>
      <c r="I1653" s="9"/>
      <c r="J1653" s="35"/>
      <c r="K1653" s="33"/>
      <c r="L1653" s="33"/>
      <c r="M1653" s="33"/>
      <c r="N1653" s="33"/>
      <c r="O1653" s="33"/>
      <c r="P1653" s="33"/>
      <c r="Q1653" s="33"/>
      <c r="R1653" s="33"/>
    </row>
    <row r="1654">
      <c r="A1654" s="7" t="s">
        <v>2586</v>
      </c>
      <c r="B1654" s="7"/>
      <c r="C1654" s="7" t="s">
        <v>7464</v>
      </c>
      <c r="D1654" s="8" t="str">
        <f>IFERROR(__xludf.DUMMYFUNCTION("CONCATENATE(REGEXEXTRACT(C1654,""[A-Za-z]+""),"","")"),"Tato,")</f>
        <v>Tato,</v>
      </c>
      <c r="E1654" s="7" t="s">
        <v>7465</v>
      </c>
      <c r="F1654" s="8" t="s">
        <v>2740</v>
      </c>
      <c r="G1654" s="8" t="s">
        <v>2741</v>
      </c>
      <c r="H1654" s="45" t="s">
        <v>2937</v>
      </c>
      <c r="I1654" s="8"/>
      <c r="J1654" s="37"/>
      <c r="K1654" s="38"/>
      <c r="L1654" s="38"/>
      <c r="M1654" s="38"/>
      <c r="N1654" s="38"/>
      <c r="O1654" s="38"/>
      <c r="P1654" s="38"/>
      <c r="Q1654" s="38"/>
      <c r="R1654" s="38"/>
    </row>
    <row r="1655">
      <c r="A1655" s="7" t="s">
        <v>2586</v>
      </c>
      <c r="B1655" s="7"/>
      <c r="C1655" s="7" t="s">
        <v>7464</v>
      </c>
      <c r="D1655" s="8" t="str">
        <f>IFERROR(__xludf.DUMMYFUNCTION("CONCATENATE(REGEXEXTRACT(C1655,""[A-Za-z]+""),"","")"),"Tato,")</f>
        <v>Tato,</v>
      </c>
      <c r="E1655" s="7" t="s">
        <v>7466</v>
      </c>
      <c r="F1655" s="41" t="s">
        <v>2740</v>
      </c>
      <c r="G1655" s="8" t="s">
        <v>2741</v>
      </c>
      <c r="H1655" s="45" t="s">
        <v>2937</v>
      </c>
      <c r="I1655" s="8"/>
      <c r="J1655" s="37"/>
      <c r="K1655" s="38"/>
      <c r="L1655" s="38"/>
      <c r="M1655" s="38"/>
      <c r="N1655" s="38"/>
      <c r="O1655" s="38"/>
      <c r="P1655" s="38"/>
      <c r="Q1655" s="38"/>
      <c r="R1655" s="38"/>
    </row>
    <row r="1656">
      <c r="A1656" s="8" t="s">
        <v>2586</v>
      </c>
      <c r="B1656" s="8"/>
      <c r="C1656" s="8" t="s">
        <v>7467</v>
      </c>
      <c r="D1656" s="8" t="s">
        <v>7468</v>
      </c>
      <c r="E1656" s="12" t="s">
        <v>7469</v>
      </c>
      <c r="F1656" s="42" t="s">
        <v>2740</v>
      </c>
      <c r="G1656" s="8" t="s">
        <v>2741</v>
      </c>
      <c r="H1656" s="45" t="s">
        <v>2765</v>
      </c>
      <c r="I1656" s="8"/>
      <c r="J1656" s="37"/>
      <c r="K1656" s="38"/>
      <c r="L1656" s="38"/>
      <c r="M1656" s="38"/>
      <c r="N1656" s="38"/>
      <c r="O1656" s="38"/>
      <c r="P1656" s="38"/>
      <c r="Q1656" s="38"/>
      <c r="R1656" s="38"/>
    </row>
    <row r="1657">
      <c r="A1657" s="7" t="s">
        <v>2586</v>
      </c>
      <c r="B1657" s="9"/>
      <c r="C1657" s="9" t="s">
        <v>7467</v>
      </c>
      <c r="D1657" s="15" t="s">
        <v>7468</v>
      </c>
      <c r="E1657" s="9" t="s">
        <v>7470</v>
      </c>
      <c r="F1657" s="8" t="s">
        <v>2740</v>
      </c>
      <c r="G1657" s="8" t="s">
        <v>2741</v>
      </c>
      <c r="H1657" s="8" t="s">
        <v>2765</v>
      </c>
      <c r="I1657" s="9"/>
      <c r="J1657" s="37"/>
      <c r="K1657" s="38"/>
      <c r="L1657" s="38"/>
      <c r="M1657" s="38"/>
      <c r="N1657" s="38"/>
      <c r="O1657" s="38"/>
      <c r="P1657" s="38"/>
      <c r="Q1657" s="38"/>
      <c r="R1657" s="38"/>
    </row>
    <row r="1658">
      <c r="A1658" s="8" t="s">
        <v>2586</v>
      </c>
      <c r="B1658" s="8"/>
      <c r="C1658" s="8" t="s">
        <v>7471</v>
      </c>
      <c r="D1658" s="8" t="s">
        <v>7472</v>
      </c>
      <c r="E1658" s="12" t="s">
        <v>7473</v>
      </c>
      <c r="F1658" s="42" t="s">
        <v>2740</v>
      </c>
      <c r="G1658" s="8" t="s">
        <v>2741</v>
      </c>
      <c r="H1658" s="31" t="s">
        <v>2742</v>
      </c>
      <c r="I1658" s="8"/>
      <c r="J1658" s="37"/>
      <c r="K1658" s="38"/>
      <c r="L1658" s="38"/>
      <c r="M1658" s="38"/>
      <c r="N1658" s="38"/>
      <c r="O1658" s="38"/>
      <c r="P1658" s="38"/>
      <c r="Q1658" s="38"/>
      <c r="R1658" s="38"/>
    </row>
    <row r="1659">
      <c r="A1659" s="7" t="s">
        <v>2586</v>
      </c>
      <c r="B1659" s="9"/>
      <c r="C1659" s="9" t="s">
        <v>3281</v>
      </c>
      <c r="D1659" s="15" t="s">
        <v>4721</v>
      </c>
      <c r="E1659" s="9" t="s">
        <v>7474</v>
      </c>
      <c r="F1659" s="8" t="s">
        <v>2740</v>
      </c>
      <c r="G1659" s="8" t="s">
        <v>2741</v>
      </c>
      <c r="H1659" s="41" t="s">
        <v>2816</v>
      </c>
      <c r="I1659" s="9"/>
      <c r="J1659" s="35"/>
      <c r="K1659" s="33"/>
      <c r="L1659" s="33"/>
      <c r="M1659" s="33"/>
      <c r="N1659" s="33"/>
      <c r="O1659" s="33"/>
      <c r="P1659" s="33"/>
      <c r="Q1659" s="33"/>
      <c r="R1659" s="33"/>
    </row>
    <row r="1660">
      <c r="A1660" s="8" t="s">
        <v>2586</v>
      </c>
      <c r="B1660" s="8"/>
      <c r="C1660" s="8" t="s">
        <v>7475</v>
      </c>
      <c r="D1660" s="8" t="s">
        <v>7476</v>
      </c>
      <c r="E1660" s="12" t="s">
        <v>7477</v>
      </c>
      <c r="F1660" s="42" t="s">
        <v>2740</v>
      </c>
      <c r="G1660" s="8" t="s">
        <v>2741</v>
      </c>
      <c r="H1660" s="41" t="s">
        <v>2760</v>
      </c>
      <c r="I1660" s="8"/>
      <c r="J1660" s="35"/>
      <c r="K1660" s="33"/>
      <c r="L1660" s="33"/>
      <c r="M1660" s="33"/>
      <c r="N1660" s="33"/>
      <c r="O1660" s="33"/>
      <c r="P1660" s="33"/>
      <c r="Q1660" s="33"/>
      <c r="R1660" s="33"/>
    </row>
    <row r="1661">
      <c r="A1661" s="8" t="s">
        <v>2586</v>
      </c>
      <c r="B1661" s="8"/>
      <c r="C1661" s="8" t="s">
        <v>7478</v>
      </c>
      <c r="D1661" s="8" t="s">
        <v>7479</v>
      </c>
      <c r="E1661" s="12" t="s">
        <v>7480</v>
      </c>
      <c r="F1661" s="8" t="s">
        <v>2740</v>
      </c>
      <c r="G1661" s="8" t="s">
        <v>2741</v>
      </c>
      <c r="H1661" s="42" t="s">
        <v>3162</v>
      </c>
      <c r="I1661" s="8"/>
      <c r="J1661" s="35"/>
      <c r="K1661" s="33"/>
      <c r="L1661" s="33"/>
      <c r="M1661" s="33"/>
      <c r="N1661" s="33"/>
      <c r="O1661" s="33"/>
      <c r="P1661" s="33"/>
      <c r="Q1661" s="33"/>
      <c r="R1661" s="33"/>
    </row>
    <row r="1662">
      <c r="A1662" s="7" t="s">
        <v>2586</v>
      </c>
      <c r="B1662" s="7"/>
      <c r="C1662" s="7" t="s">
        <v>7481</v>
      </c>
      <c r="D1662" s="8" t="str">
        <f>IFERROR(__xludf.DUMMYFUNCTION("CONCATENATE(REGEXEXTRACT(C1662,""[A-Za-z]+""),"","")"),"Terry,")</f>
        <v>Terry,</v>
      </c>
      <c r="E1662" s="7" t="s">
        <v>7482</v>
      </c>
      <c r="F1662" s="8" t="s">
        <v>2740</v>
      </c>
      <c r="G1662" s="8" t="s">
        <v>2741</v>
      </c>
      <c r="H1662" s="41" t="s">
        <v>2760</v>
      </c>
      <c r="I1662" s="8"/>
      <c r="J1662" s="35"/>
      <c r="K1662" s="33"/>
      <c r="L1662" s="33"/>
      <c r="M1662" s="33"/>
      <c r="N1662" s="33"/>
      <c r="O1662" s="33"/>
      <c r="P1662" s="33"/>
      <c r="Q1662" s="33"/>
      <c r="R1662" s="33"/>
    </row>
    <row r="1663">
      <c r="A1663" s="7" t="s">
        <v>2586</v>
      </c>
      <c r="B1663" s="54"/>
      <c r="C1663" s="54" t="s">
        <v>7483</v>
      </c>
      <c r="D1663" s="15" t="s">
        <v>7484</v>
      </c>
      <c r="E1663" s="9" t="s">
        <v>7485</v>
      </c>
      <c r="F1663" s="42" t="s">
        <v>2740</v>
      </c>
      <c r="G1663" s="8" t="s">
        <v>2741</v>
      </c>
      <c r="H1663" s="43" t="s">
        <v>2760</v>
      </c>
      <c r="I1663" s="9"/>
      <c r="J1663" s="35"/>
      <c r="K1663" s="33"/>
      <c r="L1663" s="33"/>
      <c r="M1663" s="33"/>
      <c r="N1663" s="33"/>
      <c r="O1663" s="33"/>
      <c r="P1663" s="33"/>
      <c r="Q1663" s="33"/>
      <c r="R1663" s="33"/>
    </row>
    <row r="1664">
      <c r="A1664" s="7" t="s">
        <v>2586</v>
      </c>
      <c r="B1664" s="9"/>
      <c r="C1664" s="9" t="s">
        <v>7486</v>
      </c>
      <c r="D1664" s="15" t="s">
        <v>4376</v>
      </c>
      <c r="E1664" s="9" t="s">
        <v>7487</v>
      </c>
      <c r="F1664" s="42" t="s">
        <v>2740</v>
      </c>
      <c r="G1664" s="8" t="s">
        <v>2741</v>
      </c>
      <c r="H1664" s="41" t="s">
        <v>2760</v>
      </c>
      <c r="I1664" s="9"/>
      <c r="J1664" s="35"/>
      <c r="K1664" s="33"/>
      <c r="L1664" s="33"/>
      <c r="M1664" s="33"/>
      <c r="N1664" s="33"/>
      <c r="O1664" s="33"/>
      <c r="P1664" s="33"/>
      <c r="Q1664" s="33"/>
      <c r="R1664" s="33"/>
    </row>
    <row r="1665">
      <c r="A1665" s="8" t="s">
        <v>2586</v>
      </c>
      <c r="B1665" s="6"/>
      <c r="C1665" s="6" t="s">
        <v>7488</v>
      </c>
      <c r="D1665" s="6" t="s">
        <v>7489</v>
      </c>
      <c r="E1665" s="12" t="s">
        <v>7490</v>
      </c>
      <c r="F1665" s="8" t="s">
        <v>2740</v>
      </c>
      <c r="G1665" s="8" t="s">
        <v>2741</v>
      </c>
      <c r="H1665" s="42" t="s">
        <v>3162</v>
      </c>
      <c r="I1665" s="8"/>
      <c r="J1665" s="37"/>
      <c r="K1665" s="38"/>
      <c r="L1665" s="38"/>
      <c r="M1665" s="38"/>
      <c r="N1665" s="38"/>
      <c r="O1665" s="38"/>
      <c r="P1665" s="38"/>
      <c r="Q1665" s="38"/>
      <c r="R1665" s="38"/>
    </row>
    <row r="1666">
      <c r="A1666" s="7" t="s">
        <v>2586</v>
      </c>
      <c r="B1666" s="9"/>
      <c r="C1666" s="9" t="s">
        <v>7491</v>
      </c>
      <c r="D1666" s="59" t="s">
        <v>4074</v>
      </c>
      <c r="E1666" s="54" t="s">
        <v>7492</v>
      </c>
      <c r="F1666" s="41" t="s">
        <v>2740</v>
      </c>
      <c r="G1666" s="8" t="s">
        <v>2741</v>
      </c>
      <c r="H1666" s="42" t="s">
        <v>2952</v>
      </c>
      <c r="I1666" s="9"/>
      <c r="J1666" s="7"/>
      <c r="K1666" s="40"/>
      <c r="L1666" s="40"/>
      <c r="M1666" s="40"/>
      <c r="N1666" s="40"/>
      <c r="O1666" s="40"/>
      <c r="P1666" s="40"/>
      <c r="Q1666" s="40"/>
      <c r="R1666" s="40"/>
    </row>
    <row r="1667">
      <c r="A1667" s="7" t="s">
        <v>2586</v>
      </c>
      <c r="B1667" s="7"/>
      <c r="C1667" s="7" t="s">
        <v>7493</v>
      </c>
      <c r="D1667" s="8" t="s">
        <v>7494</v>
      </c>
      <c r="E1667" s="7" t="s">
        <v>7495</v>
      </c>
      <c r="F1667" s="8" t="s">
        <v>2740</v>
      </c>
      <c r="G1667" s="8" t="s">
        <v>2741</v>
      </c>
      <c r="H1667" s="31" t="s">
        <v>3296</v>
      </c>
      <c r="I1667" s="8"/>
      <c r="J1667" s="35"/>
      <c r="K1667" s="33"/>
      <c r="L1667" s="33"/>
      <c r="M1667" s="33"/>
      <c r="N1667" s="33"/>
      <c r="O1667" s="33"/>
      <c r="P1667" s="33"/>
      <c r="Q1667" s="33"/>
      <c r="R1667" s="33"/>
    </row>
    <row r="1668">
      <c r="A1668" s="8" t="s">
        <v>2586</v>
      </c>
      <c r="B1668" s="8"/>
      <c r="C1668" s="8" t="s">
        <v>7496</v>
      </c>
      <c r="D1668" s="8" t="s">
        <v>7497</v>
      </c>
      <c r="E1668" s="12" t="s">
        <v>7498</v>
      </c>
      <c r="F1668" s="8" t="s">
        <v>2740</v>
      </c>
      <c r="G1668" s="8" t="s">
        <v>2741</v>
      </c>
      <c r="H1668" s="41" t="s">
        <v>2760</v>
      </c>
      <c r="I1668" s="8"/>
      <c r="J1668" s="35"/>
      <c r="K1668" s="33"/>
      <c r="L1668" s="33"/>
      <c r="M1668" s="33"/>
      <c r="N1668" s="33"/>
      <c r="O1668" s="33"/>
      <c r="P1668" s="33"/>
      <c r="Q1668" s="33"/>
      <c r="R1668" s="33"/>
    </row>
    <row r="1669">
      <c r="A1669" s="7" t="s">
        <v>2586</v>
      </c>
      <c r="B1669" s="9"/>
      <c r="C1669" s="9" t="s">
        <v>7499</v>
      </c>
      <c r="D1669" s="15" t="s">
        <v>7500</v>
      </c>
      <c r="E1669" s="9" t="s">
        <v>7501</v>
      </c>
      <c r="F1669" s="42" t="s">
        <v>2740</v>
      </c>
      <c r="G1669" s="8" t="s">
        <v>2741</v>
      </c>
      <c r="H1669" s="31" t="s">
        <v>2742</v>
      </c>
      <c r="I1669" s="9"/>
      <c r="J1669" s="35"/>
      <c r="K1669" s="33"/>
      <c r="L1669" s="33"/>
      <c r="M1669" s="33"/>
      <c r="N1669" s="33"/>
      <c r="O1669" s="33"/>
      <c r="P1669" s="33"/>
      <c r="Q1669" s="33"/>
      <c r="R1669" s="33"/>
    </row>
    <row r="1670">
      <c r="A1670" s="7" t="s">
        <v>2586</v>
      </c>
      <c r="B1670" s="54"/>
      <c r="C1670" s="54" t="s">
        <v>7502</v>
      </c>
      <c r="D1670" s="15" t="s">
        <v>6321</v>
      </c>
      <c r="E1670" s="9" t="s">
        <v>7503</v>
      </c>
      <c r="F1670" s="42" t="s">
        <v>2740</v>
      </c>
      <c r="G1670" s="6" t="s">
        <v>2741</v>
      </c>
      <c r="H1670" s="31" t="s">
        <v>2742</v>
      </c>
      <c r="I1670" s="9"/>
      <c r="J1670" s="35"/>
      <c r="K1670" s="33"/>
      <c r="L1670" s="33"/>
      <c r="M1670" s="33"/>
      <c r="N1670" s="33"/>
      <c r="O1670" s="33"/>
      <c r="P1670" s="33"/>
      <c r="Q1670" s="33"/>
      <c r="R1670" s="33"/>
    </row>
    <row r="1671">
      <c r="A1671" s="8" t="s">
        <v>2586</v>
      </c>
      <c r="B1671" s="8"/>
      <c r="C1671" s="8" t="s">
        <v>7504</v>
      </c>
      <c r="D1671" s="8" t="s">
        <v>2588</v>
      </c>
      <c r="E1671" s="12" t="s">
        <v>7505</v>
      </c>
      <c r="F1671" s="8" t="s">
        <v>2740</v>
      </c>
      <c r="G1671" s="8" t="s">
        <v>2741</v>
      </c>
      <c r="H1671" s="31" t="s">
        <v>2742</v>
      </c>
      <c r="I1671" s="8"/>
      <c r="J1671" s="35"/>
      <c r="K1671" s="33"/>
      <c r="L1671" s="33"/>
      <c r="M1671" s="33"/>
      <c r="N1671" s="33"/>
      <c r="O1671" s="33"/>
      <c r="P1671" s="33"/>
      <c r="Q1671" s="33"/>
      <c r="R1671" s="33"/>
    </row>
    <row r="1672">
      <c r="A1672" s="7" t="s">
        <v>2586</v>
      </c>
      <c r="B1672" s="7"/>
      <c r="C1672" s="7" t="s">
        <v>7506</v>
      </c>
      <c r="D1672" s="6" t="s">
        <v>5638</v>
      </c>
      <c r="E1672" s="7" t="s">
        <v>7507</v>
      </c>
      <c r="F1672" s="8" t="s">
        <v>2740</v>
      </c>
      <c r="G1672" s="8" t="s">
        <v>2741</v>
      </c>
      <c r="H1672" s="41" t="s">
        <v>3328</v>
      </c>
      <c r="I1672" s="8"/>
      <c r="J1672" s="37"/>
      <c r="K1672" s="38"/>
      <c r="L1672" s="38"/>
      <c r="M1672" s="38"/>
      <c r="N1672" s="38"/>
      <c r="O1672" s="38"/>
      <c r="P1672" s="38"/>
      <c r="Q1672" s="38"/>
      <c r="R1672" s="38"/>
    </row>
    <row r="1673">
      <c r="A1673" s="7" t="s">
        <v>2586</v>
      </c>
      <c r="B1673" s="9"/>
      <c r="C1673" s="9" t="s">
        <v>7508</v>
      </c>
      <c r="D1673" s="15" t="s">
        <v>6218</v>
      </c>
      <c r="E1673" s="9" t="s">
        <v>7509</v>
      </c>
      <c r="F1673" s="8" t="s">
        <v>2740</v>
      </c>
      <c r="G1673" s="8" t="s">
        <v>2741</v>
      </c>
      <c r="H1673" s="41" t="s">
        <v>2760</v>
      </c>
      <c r="I1673" s="9"/>
      <c r="J1673" s="35"/>
      <c r="K1673" s="33"/>
      <c r="L1673" s="33"/>
      <c r="M1673" s="33"/>
      <c r="N1673" s="33"/>
      <c r="O1673" s="33"/>
      <c r="P1673" s="33"/>
      <c r="Q1673" s="33"/>
      <c r="R1673" s="33"/>
    </row>
    <row r="1674">
      <c r="A1674" s="8" t="s">
        <v>2586</v>
      </c>
      <c r="B1674" s="6"/>
      <c r="C1674" s="6" t="s">
        <v>7510</v>
      </c>
      <c r="D1674" s="6" t="s">
        <v>2588</v>
      </c>
      <c r="E1674" s="13" t="s">
        <v>7511</v>
      </c>
      <c r="F1674" s="8" t="s">
        <v>2740</v>
      </c>
      <c r="G1674" s="8" t="s">
        <v>2741</v>
      </c>
      <c r="H1674" s="43" t="s">
        <v>2760</v>
      </c>
      <c r="I1674" s="7"/>
      <c r="J1674" s="37"/>
      <c r="K1674" s="38"/>
      <c r="L1674" s="38"/>
      <c r="M1674" s="38"/>
      <c r="N1674" s="38"/>
      <c r="O1674" s="38"/>
      <c r="P1674" s="38"/>
      <c r="Q1674" s="38"/>
      <c r="R1674" s="38"/>
    </row>
    <row r="1675">
      <c r="A1675" s="7" t="s">
        <v>2586</v>
      </c>
      <c r="B1675" s="7"/>
      <c r="C1675" s="7" t="s">
        <v>7512</v>
      </c>
      <c r="D1675" s="8" t="s">
        <v>7513</v>
      </c>
      <c r="E1675" s="7" t="s">
        <v>7514</v>
      </c>
      <c r="F1675" s="42" t="s">
        <v>2740</v>
      </c>
      <c r="G1675" s="8" t="s">
        <v>2741</v>
      </c>
      <c r="H1675" s="31" t="s">
        <v>2742</v>
      </c>
      <c r="I1675" s="8"/>
      <c r="J1675" s="35"/>
      <c r="K1675" s="33"/>
      <c r="L1675" s="33"/>
      <c r="M1675" s="33"/>
      <c r="N1675" s="33"/>
      <c r="O1675" s="33"/>
      <c r="P1675" s="33"/>
      <c r="Q1675" s="33"/>
      <c r="R1675" s="33"/>
    </row>
    <row r="1676">
      <c r="A1676" s="8" t="s">
        <v>2586</v>
      </c>
      <c r="B1676" s="6"/>
      <c r="C1676" s="6" t="s">
        <v>7515</v>
      </c>
      <c r="D1676" s="6" t="s">
        <v>7516</v>
      </c>
      <c r="E1676" s="7" t="s">
        <v>7517</v>
      </c>
      <c r="F1676" s="8" t="s">
        <v>2740</v>
      </c>
      <c r="G1676" s="8" t="s">
        <v>2741</v>
      </c>
      <c r="H1676" s="42" t="s">
        <v>2952</v>
      </c>
      <c r="I1676" s="8"/>
      <c r="J1676" s="35"/>
      <c r="K1676" s="33"/>
      <c r="L1676" s="33"/>
      <c r="M1676" s="33"/>
      <c r="N1676" s="33"/>
      <c r="O1676" s="33"/>
      <c r="P1676" s="33"/>
      <c r="Q1676" s="33"/>
      <c r="R1676" s="33"/>
    </row>
    <row r="1677">
      <c r="A1677" s="7" t="s">
        <v>2586</v>
      </c>
      <c r="B1677" s="7"/>
      <c r="C1677" s="7" t="s">
        <v>7518</v>
      </c>
      <c r="D1677" s="8" t="s">
        <v>7519</v>
      </c>
      <c r="E1677" s="7" t="s">
        <v>7520</v>
      </c>
      <c r="F1677" s="8" t="s">
        <v>2740</v>
      </c>
      <c r="G1677" s="8" t="s">
        <v>2741</v>
      </c>
      <c r="H1677" s="31" t="s">
        <v>2742</v>
      </c>
      <c r="I1677" s="8"/>
      <c r="J1677" s="35"/>
      <c r="K1677" s="33"/>
      <c r="L1677" s="33"/>
      <c r="M1677" s="33"/>
      <c r="N1677" s="33"/>
      <c r="O1677" s="33"/>
      <c r="P1677" s="33"/>
      <c r="Q1677" s="33"/>
      <c r="R1677" s="33"/>
    </row>
    <row r="1678">
      <c r="A1678" s="7" t="s">
        <v>2586</v>
      </c>
      <c r="B1678" s="7"/>
      <c r="C1678" s="7" t="s">
        <v>7521</v>
      </c>
      <c r="D1678" s="8" t="s">
        <v>7522</v>
      </c>
      <c r="E1678" s="7" t="s">
        <v>7523</v>
      </c>
      <c r="F1678" s="8" t="s">
        <v>2740</v>
      </c>
      <c r="G1678" s="8" t="s">
        <v>2741</v>
      </c>
      <c r="H1678" s="41" t="s">
        <v>2760</v>
      </c>
      <c r="I1678" s="8"/>
      <c r="J1678" s="7"/>
      <c r="K1678" s="40"/>
      <c r="L1678" s="40"/>
      <c r="M1678" s="40"/>
      <c r="N1678" s="40"/>
      <c r="O1678" s="40"/>
      <c r="P1678" s="40"/>
      <c r="Q1678" s="40"/>
      <c r="R1678" s="40"/>
    </row>
    <row r="1679">
      <c r="A1679" s="7" t="s">
        <v>2586</v>
      </c>
      <c r="B1679" s="7"/>
      <c r="C1679" s="7" t="s">
        <v>7524</v>
      </c>
      <c r="D1679" s="8" t="s">
        <v>7525</v>
      </c>
      <c r="E1679" s="7" t="s">
        <v>7526</v>
      </c>
      <c r="F1679" s="8" t="s">
        <v>2740</v>
      </c>
      <c r="G1679" s="8" t="s">
        <v>2741</v>
      </c>
      <c r="H1679" s="41" t="s">
        <v>2760</v>
      </c>
      <c r="I1679" s="8"/>
      <c r="J1679" s="37"/>
      <c r="K1679" s="38"/>
      <c r="L1679" s="38"/>
      <c r="M1679" s="38"/>
      <c r="N1679" s="38"/>
      <c r="O1679" s="38"/>
      <c r="P1679" s="38"/>
      <c r="Q1679" s="38"/>
      <c r="R1679" s="38"/>
    </row>
    <row r="1680">
      <c r="A1680" s="8" t="s">
        <v>2586</v>
      </c>
      <c r="B1680" s="8"/>
      <c r="C1680" s="8" t="s">
        <v>7527</v>
      </c>
      <c r="D1680" s="8" t="s">
        <v>7528</v>
      </c>
      <c r="E1680" s="12" t="s">
        <v>7529</v>
      </c>
      <c r="F1680" s="42" t="s">
        <v>2740</v>
      </c>
      <c r="G1680" s="8" t="s">
        <v>2741</v>
      </c>
      <c r="H1680" s="41" t="s">
        <v>2760</v>
      </c>
      <c r="I1680" s="8"/>
      <c r="J1680" s="35"/>
      <c r="K1680" s="33"/>
      <c r="L1680" s="33"/>
      <c r="M1680" s="33"/>
      <c r="N1680" s="33"/>
      <c r="O1680" s="33"/>
      <c r="P1680" s="33"/>
      <c r="Q1680" s="33"/>
      <c r="R1680" s="33"/>
    </row>
    <row r="1681">
      <c r="A1681" s="8" t="s">
        <v>2586</v>
      </c>
      <c r="B1681" s="8"/>
      <c r="C1681" s="8" t="s">
        <v>7530</v>
      </c>
      <c r="D1681" s="8" t="s">
        <v>7531</v>
      </c>
      <c r="E1681" s="12" t="s">
        <v>7532</v>
      </c>
      <c r="F1681" s="8" t="s">
        <v>2740</v>
      </c>
      <c r="G1681" s="8" t="s">
        <v>2741</v>
      </c>
      <c r="H1681" s="31" t="s">
        <v>2816</v>
      </c>
      <c r="I1681" s="8"/>
      <c r="J1681" s="35"/>
      <c r="K1681" s="33"/>
      <c r="L1681" s="33"/>
      <c r="M1681" s="33"/>
      <c r="N1681" s="33"/>
      <c r="O1681" s="33"/>
      <c r="P1681" s="33"/>
      <c r="Q1681" s="33"/>
      <c r="R1681" s="33"/>
    </row>
    <row r="1682">
      <c r="A1682" s="7" t="s">
        <v>2586</v>
      </c>
      <c r="B1682" s="7"/>
      <c r="C1682" s="7" t="s">
        <v>7533</v>
      </c>
      <c r="D1682" s="6" t="s">
        <v>3098</v>
      </c>
      <c r="E1682" s="7" t="s">
        <v>7534</v>
      </c>
      <c r="F1682" s="8" t="s">
        <v>2740</v>
      </c>
      <c r="G1682" s="6" t="s">
        <v>2741</v>
      </c>
      <c r="H1682" s="41" t="s">
        <v>2760</v>
      </c>
      <c r="I1682" s="8"/>
      <c r="J1682" s="35"/>
      <c r="K1682" s="33"/>
      <c r="L1682" s="33"/>
      <c r="M1682" s="33"/>
      <c r="N1682" s="33"/>
      <c r="O1682" s="33"/>
      <c r="P1682" s="33"/>
      <c r="Q1682" s="33"/>
      <c r="R1682" s="33"/>
    </row>
    <row r="1683">
      <c r="A1683" s="8" t="s">
        <v>2586</v>
      </c>
      <c r="B1683" s="8"/>
      <c r="C1683" s="8" t="s">
        <v>7535</v>
      </c>
      <c r="D1683" s="8" t="s">
        <v>3817</v>
      </c>
      <c r="E1683" s="12" t="s">
        <v>7536</v>
      </c>
      <c r="F1683" s="8" t="s">
        <v>2740</v>
      </c>
      <c r="G1683" s="8" t="s">
        <v>2741</v>
      </c>
      <c r="H1683" s="43" t="s">
        <v>4138</v>
      </c>
      <c r="I1683" s="8"/>
      <c r="J1683" s="7"/>
      <c r="K1683" s="40"/>
      <c r="L1683" s="40"/>
      <c r="M1683" s="40"/>
      <c r="N1683" s="40"/>
      <c r="O1683" s="40"/>
      <c r="P1683" s="40"/>
      <c r="Q1683" s="40"/>
      <c r="R1683" s="40"/>
    </row>
    <row r="1684">
      <c r="A1684" s="7" t="s">
        <v>2586</v>
      </c>
      <c r="B1684" s="7"/>
      <c r="C1684" s="7" t="s">
        <v>7537</v>
      </c>
      <c r="D1684" s="8" t="str">
        <f>IFERROR(__xludf.DUMMYFUNCTION("CONCATENATE(REGEXEXTRACT(C1684,""[A-Za-z]+""),"","")"),"Thomas,")</f>
        <v>Thomas,</v>
      </c>
      <c r="E1684" s="7" t="s">
        <v>7538</v>
      </c>
      <c r="F1684" s="8" t="s">
        <v>2740</v>
      </c>
      <c r="G1684" s="8" t="s">
        <v>2741</v>
      </c>
      <c r="H1684" s="41" t="s">
        <v>2686</v>
      </c>
      <c r="I1684" s="8"/>
      <c r="J1684" s="37"/>
      <c r="K1684" s="38"/>
      <c r="L1684" s="38"/>
      <c r="M1684" s="38"/>
      <c r="N1684" s="38"/>
      <c r="O1684" s="38"/>
      <c r="P1684" s="38"/>
      <c r="Q1684" s="38"/>
      <c r="R1684" s="38"/>
    </row>
    <row r="1685">
      <c r="A1685" s="8" t="s">
        <v>2586</v>
      </c>
      <c r="B1685" s="8"/>
      <c r="C1685" s="8" t="s">
        <v>7539</v>
      </c>
      <c r="D1685" s="8" t="s">
        <v>7540</v>
      </c>
      <c r="E1685" s="12" t="s">
        <v>7541</v>
      </c>
      <c r="F1685" s="8" t="s">
        <v>2740</v>
      </c>
      <c r="G1685" s="8" t="s">
        <v>2741</v>
      </c>
      <c r="H1685" s="41" t="s">
        <v>2686</v>
      </c>
      <c r="I1685" s="8"/>
      <c r="J1685" s="37"/>
      <c r="K1685" s="38"/>
      <c r="L1685" s="38"/>
      <c r="M1685" s="38"/>
      <c r="N1685" s="38"/>
      <c r="O1685" s="38"/>
      <c r="P1685" s="38"/>
      <c r="Q1685" s="38"/>
      <c r="R1685" s="38"/>
    </row>
    <row r="1686">
      <c r="A1686" s="8" t="s">
        <v>2586</v>
      </c>
      <c r="B1686" s="8"/>
      <c r="C1686" s="8" t="s">
        <v>7542</v>
      </c>
      <c r="D1686" s="8" t="s">
        <v>3448</v>
      </c>
      <c r="E1686" s="12" t="s">
        <v>7543</v>
      </c>
      <c r="F1686" s="8" t="s">
        <v>2740</v>
      </c>
      <c r="G1686" s="6" t="s">
        <v>2741</v>
      </c>
      <c r="H1686" s="8" t="s">
        <v>2765</v>
      </c>
      <c r="I1686" s="8"/>
      <c r="J1686" s="35"/>
      <c r="K1686" s="33"/>
      <c r="L1686" s="33"/>
      <c r="M1686" s="33"/>
      <c r="N1686" s="33"/>
      <c r="O1686" s="33"/>
      <c r="P1686" s="33"/>
      <c r="Q1686" s="33"/>
      <c r="R1686" s="33"/>
    </row>
    <row r="1687">
      <c r="A1687" s="8" t="s">
        <v>2586</v>
      </c>
      <c r="B1687" s="6"/>
      <c r="C1687" s="6" t="s">
        <v>7544</v>
      </c>
      <c r="D1687" s="6" t="s">
        <v>4</v>
      </c>
      <c r="E1687" s="7" t="s">
        <v>7545</v>
      </c>
      <c r="F1687" s="8" t="s">
        <v>2740</v>
      </c>
      <c r="G1687" s="8" t="s">
        <v>2741</v>
      </c>
      <c r="H1687" s="42" t="s">
        <v>2686</v>
      </c>
      <c r="I1687" s="8"/>
      <c r="J1687" s="35"/>
      <c r="K1687" s="33"/>
      <c r="L1687" s="33"/>
      <c r="M1687" s="33"/>
      <c r="N1687" s="33"/>
      <c r="O1687" s="33"/>
      <c r="P1687" s="33"/>
      <c r="Q1687" s="33"/>
      <c r="R1687" s="33"/>
    </row>
    <row r="1688">
      <c r="A1688" s="8" t="s">
        <v>2586</v>
      </c>
      <c r="B1688" s="6"/>
      <c r="C1688" s="6" t="s">
        <v>7544</v>
      </c>
      <c r="D1688" s="6" t="s">
        <v>547</v>
      </c>
      <c r="E1688" s="7" t="s">
        <v>7546</v>
      </c>
      <c r="F1688" s="8" t="s">
        <v>2740</v>
      </c>
      <c r="G1688" s="8" t="s">
        <v>2741</v>
      </c>
      <c r="H1688" s="41" t="s">
        <v>2686</v>
      </c>
      <c r="I1688" s="8"/>
      <c r="J1688" s="37"/>
      <c r="K1688" s="38"/>
      <c r="L1688" s="38"/>
      <c r="M1688" s="38"/>
      <c r="N1688" s="38"/>
      <c r="O1688" s="38"/>
      <c r="P1688" s="38"/>
      <c r="Q1688" s="38"/>
      <c r="R1688" s="38"/>
    </row>
    <row r="1689">
      <c r="A1689" s="7" t="s">
        <v>2586</v>
      </c>
      <c r="B1689" s="7"/>
      <c r="C1689" s="7" t="s">
        <v>7547</v>
      </c>
      <c r="D1689" s="8" t="str">
        <f>IFERROR(__xludf.DUMMYFUNCTION("CONCATENATE(REGEXEXTRACT(C1689,""[A-Za-z]+""),"","")"),"Tiga,")</f>
        <v>Tiga,</v>
      </c>
      <c r="E1689" s="7" t="s">
        <v>7548</v>
      </c>
      <c r="F1689" s="8" t="s">
        <v>2740</v>
      </c>
      <c r="G1689" s="8" t="s">
        <v>2741</v>
      </c>
      <c r="H1689" s="42" t="s">
        <v>2952</v>
      </c>
      <c r="I1689" s="8"/>
      <c r="J1689" s="35"/>
      <c r="K1689" s="33"/>
      <c r="L1689" s="33"/>
      <c r="M1689" s="33"/>
      <c r="N1689" s="33"/>
      <c r="O1689" s="33"/>
      <c r="P1689" s="33"/>
      <c r="Q1689" s="33"/>
      <c r="R1689" s="33"/>
    </row>
    <row r="1690">
      <c r="A1690" s="7" t="s">
        <v>2586</v>
      </c>
      <c r="B1690" s="7"/>
      <c r="C1690" s="7" t="s">
        <v>7547</v>
      </c>
      <c r="D1690" s="8" t="str">
        <f>IFERROR(__xludf.DUMMYFUNCTION("CONCATENATE(REGEXEXTRACT(C1690,""[A-Za-z]+""),"","")"),"Tiga,")</f>
        <v>Tiga,</v>
      </c>
      <c r="E1690" s="7" t="s">
        <v>7549</v>
      </c>
      <c r="F1690" s="8" t="s">
        <v>2740</v>
      </c>
      <c r="G1690" s="8" t="s">
        <v>2741</v>
      </c>
      <c r="H1690" s="42" t="s">
        <v>2952</v>
      </c>
      <c r="I1690" s="8"/>
      <c r="J1690" s="35"/>
      <c r="K1690" s="33"/>
      <c r="L1690" s="33"/>
      <c r="M1690" s="33"/>
      <c r="N1690" s="33"/>
      <c r="O1690" s="33"/>
      <c r="P1690" s="33"/>
      <c r="Q1690" s="33"/>
      <c r="R1690" s="33"/>
    </row>
    <row r="1691">
      <c r="A1691" s="7" t="s">
        <v>2586</v>
      </c>
      <c r="B1691" s="7"/>
      <c r="C1691" s="7" t="s">
        <v>7550</v>
      </c>
      <c r="D1691" s="8" t="s">
        <v>5781</v>
      </c>
      <c r="E1691" s="7" t="s">
        <v>7551</v>
      </c>
      <c r="F1691" s="8" t="s">
        <v>2740</v>
      </c>
      <c r="G1691" s="8" t="s">
        <v>2741</v>
      </c>
      <c r="H1691" s="31" t="s">
        <v>2742</v>
      </c>
      <c r="I1691" s="8"/>
      <c r="J1691" s="37"/>
      <c r="K1691" s="38"/>
      <c r="L1691" s="38"/>
      <c r="M1691" s="38"/>
      <c r="N1691" s="38"/>
      <c r="O1691" s="38"/>
      <c r="P1691" s="38"/>
      <c r="Q1691" s="38"/>
      <c r="R1691" s="38"/>
    </row>
    <row r="1692">
      <c r="A1692" s="7" t="s">
        <v>2586</v>
      </c>
      <c r="B1692" s="7"/>
      <c r="C1692" s="7" t="s">
        <v>7552</v>
      </c>
      <c r="D1692" s="8" t="s">
        <v>7553</v>
      </c>
      <c r="E1692" s="7" t="s">
        <v>7554</v>
      </c>
      <c r="F1692" s="8" t="s">
        <v>2740</v>
      </c>
      <c r="G1692" s="6" t="s">
        <v>2741</v>
      </c>
      <c r="H1692" s="41" t="s">
        <v>2760</v>
      </c>
      <c r="I1692" s="8"/>
      <c r="J1692" s="37"/>
      <c r="K1692" s="38"/>
      <c r="L1692" s="38"/>
      <c r="M1692" s="38"/>
      <c r="N1692" s="38"/>
      <c r="O1692" s="38"/>
      <c r="P1692" s="38"/>
      <c r="Q1692" s="38"/>
      <c r="R1692" s="38"/>
    </row>
    <row r="1693">
      <c r="A1693" s="8" t="s">
        <v>2586</v>
      </c>
      <c r="B1693" s="6"/>
      <c r="C1693" s="6" t="s">
        <v>7555</v>
      </c>
      <c r="D1693" s="6" t="s">
        <v>7556</v>
      </c>
      <c r="E1693" s="7" t="s">
        <v>7557</v>
      </c>
      <c r="F1693" s="42" t="s">
        <v>2740</v>
      </c>
      <c r="G1693" s="8" t="s">
        <v>2741</v>
      </c>
      <c r="H1693" s="42" t="s">
        <v>2686</v>
      </c>
      <c r="I1693" s="8"/>
      <c r="J1693" s="35"/>
      <c r="K1693" s="33"/>
      <c r="L1693" s="33"/>
      <c r="M1693" s="33"/>
      <c r="N1693" s="33"/>
      <c r="O1693" s="33"/>
      <c r="P1693" s="33"/>
      <c r="Q1693" s="33"/>
      <c r="R1693" s="33"/>
    </row>
    <row r="1694">
      <c r="A1694" s="7" t="s">
        <v>2586</v>
      </c>
      <c r="B1694" s="9"/>
      <c r="C1694" s="9" t="s">
        <v>7558</v>
      </c>
      <c r="D1694" s="15" t="s">
        <v>5864</v>
      </c>
      <c r="E1694" s="9" t="s">
        <v>7559</v>
      </c>
      <c r="F1694" s="8" t="s">
        <v>2740</v>
      </c>
      <c r="G1694" s="8" t="s">
        <v>2741</v>
      </c>
      <c r="H1694" s="41" t="s">
        <v>2686</v>
      </c>
      <c r="I1694" s="9"/>
      <c r="J1694" s="37"/>
      <c r="K1694" s="38"/>
      <c r="L1694" s="38"/>
      <c r="M1694" s="38"/>
      <c r="N1694" s="38"/>
      <c r="O1694" s="38"/>
      <c r="P1694" s="38"/>
      <c r="Q1694" s="38"/>
      <c r="R1694" s="38"/>
    </row>
    <row r="1695">
      <c r="A1695" s="8" t="s">
        <v>2586</v>
      </c>
      <c r="B1695" s="6"/>
      <c r="C1695" s="6" t="s">
        <v>7560</v>
      </c>
      <c r="D1695" s="6" t="s">
        <v>7561</v>
      </c>
      <c r="E1695" s="7" t="s">
        <v>7562</v>
      </c>
      <c r="F1695" s="8" t="s">
        <v>2740</v>
      </c>
      <c r="G1695" s="8" t="s">
        <v>2741</v>
      </c>
      <c r="H1695" s="42" t="s">
        <v>3792</v>
      </c>
      <c r="I1695" s="8"/>
      <c r="J1695" s="37"/>
      <c r="K1695" s="38"/>
      <c r="L1695" s="38"/>
      <c r="M1695" s="38"/>
      <c r="N1695" s="38"/>
      <c r="O1695" s="38"/>
      <c r="P1695" s="38"/>
      <c r="Q1695" s="38"/>
      <c r="R1695" s="38"/>
    </row>
    <row r="1696">
      <c r="A1696" s="7" t="s">
        <v>2586</v>
      </c>
      <c r="B1696" s="7"/>
      <c r="C1696" s="7" t="s">
        <v>7563</v>
      </c>
      <c r="D1696" s="8" t="s">
        <v>7564</v>
      </c>
      <c r="E1696" s="7" t="s">
        <v>7565</v>
      </c>
      <c r="F1696" s="8" t="s">
        <v>2740</v>
      </c>
      <c r="G1696" s="8" t="s">
        <v>2741</v>
      </c>
      <c r="H1696" s="42" t="s">
        <v>2686</v>
      </c>
      <c r="I1696" s="8"/>
      <c r="J1696" s="7"/>
      <c r="K1696" s="40"/>
      <c r="L1696" s="40"/>
      <c r="M1696" s="40"/>
      <c r="N1696" s="40"/>
      <c r="O1696" s="40"/>
      <c r="P1696" s="40"/>
      <c r="Q1696" s="40"/>
      <c r="R1696" s="40"/>
    </row>
    <row r="1697">
      <c r="A1697" s="7" t="s">
        <v>2586</v>
      </c>
      <c r="B1697" s="7"/>
      <c r="C1697" s="7" t="s">
        <v>7566</v>
      </c>
      <c r="D1697" s="6" t="s">
        <v>7567</v>
      </c>
      <c r="E1697" s="7" t="s">
        <v>7568</v>
      </c>
      <c r="F1697" s="8" t="s">
        <v>2740</v>
      </c>
      <c r="G1697" s="8" t="s">
        <v>2741</v>
      </c>
      <c r="H1697" s="41" t="s">
        <v>2686</v>
      </c>
      <c r="I1697" s="8"/>
      <c r="J1697" s="35"/>
      <c r="K1697" s="33"/>
      <c r="L1697" s="33"/>
      <c r="M1697" s="33"/>
      <c r="N1697" s="33"/>
      <c r="O1697" s="33"/>
      <c r="P1697" s="33"/>
      <c r="Q1697" s="33"/>
      <c r="R1697" s="33"/>
    </row>
    <row r="1698">
      <c r="A1698" s="8" t="s">
        <v>2586</v>
      </c>
      <c r="B1698" s="6"/>
      <c r="C1698" s="6" t="s">
        <v>7569</v>
      </c>
      <c r="D1698" s="6" t="s">
        <v>7570</v>
      </c>
      <c r="E1698" s="7" t="s">
        <v>7571</v>
      </c>
      <c r="F1698" s="8" t="s">
        <v>2740</v>
      </c>
      <c r="G1698" s="8" t="s">
        <v>2741</v>
      </c>
      <c r="H1698" s="31" t="s">
        <v>2742</v>
      </c>
      <c r="I1698" s="8"/>
      <c r="J1698" s="35"/>
      <c r="K1698" s="33"/>
      <c r="L1698" s="33"/>
      <c r="M1698" s="33"/>
      <c r="N1698" s="33"/>
      <c r="O1698" s="33"/>
      <c r="P1698" s="33"/>
      <c r="Q1698" s="33"/>
      <c r="R1698" s="33"/>
    </row>
    <row r="1699">
      <c r="A1699" s="8" t="s">
        <v>2586</v>
      </c>
      <c r="B1699" s="6"/>
      <c r="C1699" s="6" t="s">
        <v>7572</v>
      </c>
      <c r="D1699" s="6" t="s">
        <v>7573</v>
      </c>
      <c r="E1699" s="7" t="s">
        <v>7574</v>
      </c>
      <c r="F1699" s="8" t="s">
        <v>2740</v>
      </c>
      <c r="G1699" s="8" t="s">
        <v>2741</v>
      </c>
      <c r="H1699" s="31" t="s">
        <v>2742</v>
      </c>
      <c r="I1699" s="8"/>
      <c r="J1699" s="35"/>
      <c r="K1699" s="33"/>
      <c r="L1699" s="33"/>
      <c r="M1699" s="33"/>
      <c r="N1699" s="33"/>
      <c r="O1699" s="33"/>
      <c r="P1699" s="33"/>
      <c r="Q1699" s="33"/>
      <c r="R1699" s="33"/>
    </row>
    <row r="1700">
      <c r="A1700" s="7" t="s">
        <v>2586</v>
      </c>
      <c r="B1700" s="9"/>
      <c r="C1700" s="9" t="s">
        <v>7572</v>
      </c>
      <c r="D1700" s="10" t="s">
        <v>7573</v>
      </c>
      <c r="E1700" s="10" t="s">
        <v>7575</v>
      </c>
      <c r="F1700" s="8" t="s">
        <v>2740</v>
      </c>
      <c r="G1700" s="6" t="s">
        <v>2741</v>
      </c>
      <c r="H1700" s="31" t="s">
        <v>2742</v>
      </c>
      <c r="I1700" s="16"/>
      <c r="J1700" s="35"/>
      <c r="K1700" s="33"/>
      <c r="L1700" s="33"/>
      <c r="M1700" s="33"/>
      <c r="N1700" s="33"/>
      <c r="O1700" s="33"/>
      <c r="P1700" s="33"/>
      <c r="Q1700" s="33"/>
      <c r="R1700" s="33"/>
    </row>
    <row r="1701">
      <c r="A1701" s="7" t="s">
        <v>2586</v>
      </c>
      <c r="B1701" s="7"/>
      <c r="C1701" s="7" t="s">
        <v>7576</v>
      </c>
      <c r="D1701" s="8" t="s">
        <v>7577</v>
      </c>
      <c r="E1701" s="7" t="s">
        <v>7578</v>
      </c>
      <c r="F1701" s="8" t="s">
        <v>2740</v>
      </c>
      <c r="G1701" s="8" t="s">
        <v>2741</v>
      </c>
      <c r="H1701" s="42" t="s">
        <v>2686</v>
      </c>
      <c r="I1701" s="8"/>
      <c r="J1701" s="35"/>
      <c r="K1701" s="33"/>
      <c r="L1701" s="33"/>
      <c r="M1701" s="33"/>
      <c r="N1701" s="33"/>
      <c r="O1701" s="33"/>
      <c r="P1701" s="33"/>
      <c r="Q1701" s="33"/>
      <c r="R1701" s="33"/>
    </row>
    <row r="1702">
      <c r="A1702" s="7" t="s">
        <v>2586</v>
      </c>
      <c r="B1702" s="7"/>
      <c r="C1702" s="7" t="s">
        <v>7576</v>
      </c>
      <c r="D1702" s="8" t="s">
        <v>7577</v>
      </c>
      <c r="E1702" s="7" t="s">
        <v>7579</v>
      </c>
      <c r="F1702" s="8" t="s">
        <v>2740</v>
      </c>
      <c r="G1702" s="8" t="s">
        <v>2741</v>
      </c>
      <c r="H1702" s="42" t="s">
        <v>2686</v>
      </c>
      <c r="I1702" s="8"/>
      <c r="J1702" s="35"/>
      <c r="K1702" s="33"/>
      <c r="L1702" s="33"/>
      <c r="M1702" s="33"/>
      <c r="N1702" s="33"/>
      <c r="O1702" s="33"/>
      <c r="P1702" s="33"/>
      <c r="Q1702" s="33"/>
      <c r="R1702" s="33"/>
    </row>
    <row r="1703">
      <c r="A1703" s="8" t="s">
        <v>2586</v>
      </c>
      <c r="B1703" s="8"/>
      <c r="C1703" s="8" t="s">
        <v>7580</v>
      </c>
      <c r="D1703" s="8" t="s">
        <v>7581</v>
      </c>
      <c r="E1703" s="12" t="s">
        <v>7582</v>
      </c>
      <c r="F1703" s="8" t="s">
        <v>2740</v>
      </c>
      <c r="G1703" s="8" t="s">
        <v>2741</v>
      </c>
      <c r="H1703" s="43" t="s">
        <v>2742</v>
      </c>
      <c r="I1703" s="8"/>
      <c r="J1703" s="37"/>
      <c r="K1703" s="38"/>
      <c r="L1703" s="38"/>
      <c r="M1703" s="38"/>
      <c r="N1703" s="38"/>
      <c r="O1703" s="38"/>
      <c r="P1703" s="38"/>
      <c r="Q1703" s="38"/>
      <c r="R1703" s="38"/>
    </row>
    <row r="1704">
      <c r="A1704" s="8" t="s">
        <v>2586</v>
      </c>
      <c r="B1704" s="18"/>
      <c r="C1704" s="18" t="s">
        <v>7583</v>
      </c>
      <c r="D1704" s="5" t="s">
        <v>7584</v>
      </c>
      <c r="E1704" s="5" t="s">
        <v>7585</v>
      </c>
      <c r="F1704" s="8" t="s">
        <v>2740</v>
      </c>
      <c r="G1704" s="8" t="s">
        <v>2741</v>
      </c>
      <c r="H1704" s="31" t="s">
        <v>2742</v>
      </c>
      <c r="I1704" s="18"/>
      <c r="J1704" s="37"/>
      <c r="K1704" s="38"/>
      <c r="L1704" s="38"/>
      <c r="M1704" s="38"/>
      <c r="N1704" s="38"/>
      <c r="O1704" s="38"/>
      <c r="P1704" s="38"/>
      <c r="Q1704" s="38"/>
      <c r="R1704" s="38"/>
    </row>
    <row r="1705">
      <c r="A1705" s="8" t="s">
        <v>2586</v>
      </c>
      <c r="B1705" s="6"/>
      <c r="C1705" s="6" t="s">
        <v>7586</v>
      </c>
      <c r="D1705" s="8" t="s">
        <v>2732</v>
      </c>
      <c r="E1705" s="7" t="s">
        <v>7587</v>
      </c>
      <c r="F1705" s="8" t="s">
        <v>2740</v>
      </c>
      <c r="G1705" s="8" t="s">
        <v>2741</v>
      </c>
      <c r="H1705" s="41" t="s">
        <v>2760</v>
      </c>
      <c r="I1705" s="8"/>
      <c r="J1705" s="37"/>
      <c r="K1705" s="38"/>
      <c r="L1705" s="38"/>
      <c r="M1705" s="38"/>
      <c r="N1705" s="38"/>
      <c r="O1705" s="38"/>
      <c r="P1705" s="38"/>
      <c r="Q1705" s="38"/>
      <c r="R1705" s="38"/>
    </row>
    <row r="1706">
      <c r="A1706" s="8" t="s">
        <v>2586</v>
      </c>
      <c r="B1706" s="8"/>
      <c r="C1706" s="8" t="s">
        <v>7588</v>
      </c>
      <c r="D1706" s="8" t="s">
        <v>2732</v>
      </c>
      <c r="E1706" s="12" t="s">
        <v>7589</v>
      </c>
      <c r="F1706" s="8" t="s">
        <v>2740</v>
      </c>
      <c r="G1706" s="8" t="s">
        <v>2741</v>
      </c>
      <c r="H1706" s="41" t="s">
        <v>2760</v>
      </c>
      <c r="I1706" s="8"/>
      <c r="J1706" s="35"/>
      <c r="K1706" s="33"/>
      <c r="L1706" s="33"/>
      <c r="M1706" s="33"/>
      <c r="N1706" s="33"/>
      <c r="O1706" s="33"/>
      <c r="P1706" s="33"/>
      <c r="Q1706" s="33"/>
      <c r="R1706" s="33"/>
    </row>
    <row r="1707">
      <c r="A1707" s="7" t="s">
        <v>2586</v>
      </c>
      <c r="B1707" s="7"/>
      <c r="C1707" s="7" t="s">
        <v>7590</v>
      </c>
      <c r="D1707" s="8" t="s">
        <v>2732</v>
      </c>
      <c r="E1707" s="7" t="s">
        <v>7591</v>
      </c>
      <c r="F1707" s="42" t="s">
        <v>2740</v>
      </c>
      <c r="G1707" s="8" t="s">
        <v>2741</v>
      </c>
      <c r="H1707" s="41" t="s">
        <v>2802</v>
      </c>
      <c r="I1707" s="8"/>
      <c r="J1707" s="37"/>
      <c r="K1707" s="38"/>
      <c r="L1707" s="38"/>
      <c r="M1707" s="38"/>
      <c r="N1707" s="38"/>
      <c r="O1707" s="38"/>
      <c r="P1707" s="38"/>
      <c r="Q1707" s="38"/>
      <c r="R1707" s="38"/>
    </row>
    <row r="1708">
      <c r="A1708" s="7" t="s">
        <v>2586</v>
      </c>
      <c r="B1708" s="54"/>
      <c r="C1708" s="54" t="s">
        <v>7590</v>
      </c>
      <c r="D1708" s="15" t="s">
        <v>3382</v>
      </c>
      <c r="E1708" s="9" t="s">
        <v>7592</v>
      </c>
      <c r="F1708" s="8" t="s">
        <v>2740</v>
      </c>
      <c r="G1708" s="8" t="s">
        <v>2741</v>
      </c>
      <c r="H1708" s="31" t="s">
        <v>2802</v>
      </c>
      <c r="I1708" s="9"/>
      <c r="J1708" s="35"/>
      <c r="K1708" s="33"/>
      <c r="L1708" s="33"/>
      <c r="M1708" s="33"/>
      <c r="N1708" s="33"/>
      <c r="O1708" s="33"/>
      <c r="P1708" s="33"/>
      <c r="Q1708" s="33"/>
      <c r="R1708" s="33"/>
    </row>
    <row r="1709">
      <c r="A1709" s="8" t="s">
        <v>2586</v>
      </c>
      <c r="B1709" s="12"/>
      <c r="C1709" s="12" t="s">
        <v>7593</v>
      </c>
      <c r="D1709" s="12" t="s">
        <v>7594</v>
      </c>
      <c r="E1709" s="12" t="s">
        <v>7595</v>
      </c>
      <c r="F1709" s="42" t="s">
        <v>2740</v>
      </c>
      <c r="G1709" s="8" t="s">
        <v>2741</v>
      </c>
      <c r="H1709" s="48" t="s">
        <v>2937</v>
      </c>
      <c r="I1709" s="2"/>
      <c r="J1709" s="35"/>
      <c r="K1709" s="33"/>
      <c r="L1709" s="33"/>
      <c r="M1709" s="33"/>
      <c r="N1709" s="33"/>
      <c r="O1709" s="33"/>
      <c r="P1709" s="33"/>
      <c r="Q1709" s="33"/>
      <c r="R1709" s="33"/>
    </row>
    <row r="1710">
      <c r="A1710" s="8" t="s">
        <v>2586</v>
      </c>
      <c r="B1710" s="8"/>
      <c r="C1710" s="8" t="s">
        <v>7596</v>
      </c>
      <c r="D1710" s="8" t="s">
        <v>7597</v>
      </c>
      <c r="E1710" s="12" t="s">
        <v>7598</v>
      </c>
      <c r="F1710" s="8" t="s">
        <v>2740</v>
      </c>
      <c r="G1710" s="8" t="s">
        <v>2741</v>
      </c>
      <c r="H1710" s="41" t="s">
        <v>2760</v>
      </c>
      <c r="I1710" s="8"/>
      <c r="J1710" s="35"/>
      <c r="K1710" s="33"/>
      <c r="L1710" s="33"/>
      <c r="M1710" s="33"/>
      <c r="N1710" s="33"/>
      <c r="O1710" s="33"/>
      <c r="P1710" s="33"/>
      <c r="Q1710" s="33"/>
      <c r="R1710" s="33"/>
    </row>
    <row r="1711">
      <c r="A1711" s="7" t="s">
        <v>2586</v>
      </c>
      <c r="B1711" s="7"/>
      <c r="C1711" s="7" t="s">
        <v>7599</v>
      </c>
      <c r="D1711" s="8" t="str">
        <f>IFERROR(__xludf.DUMMYFUNCTION("CONCATENATE(REGEXEXTRACT(C1711,""[A-Za-z]+""),"","")"),"Tommy,")</f>
        <v>Tommy,</v>
      </c>
      <c r="E1711" s="7" t="s">
        <v>7600</v>
      </c>
      <c r="F1711" s="42" t="s">
        <v>2740</v>
      </c>
      <c r="G1711" s="8" t="s">
        <v>2741</v>
      </c>
      <c r="H1711" s="43" t="s">
        <v>2760</v>
      </c>
      <c r="I1711" s="8"/>
      <c r="J1711" s="35"/>
      <c r="K1711" s="33"/>
      <c r="L1711" s="33"/>
      <c r="M1711" s="33"/>
      <c r="N1711" s="33"/>
      <c r="O1711" s="33"/>
      <c r="P1711" s="33"/>
      <c r="Q1711" s="33"/>
      <c r="R1711" s="33"/>
    </row>
    <row r="1712">
      <c r="A1712" s="7" t="s">
        <v>2586</v>
      </c>
      <c r="B1712" s="7"/>
      <c r="C1712" s="7" t="s">
        <v>7601</v>
      </c>
      <c r="D1712" s="8" t="s">
        <v>7602</v>
      </c>
      <c r="E1712" s="7" t="s">
        <v>7603</v>
      </c>
      <c r="F1712" s="42" t="s">
        <v>2740</v>
      </c>
      <c r="G1712" s="6" t="s">
        <v>2741</v>
      </c>
      <c r="H1712" s="41" t="s">
        <v>2760</v>
      </c>
      <c r="I1712" s="8"/>
      <c r="J1712" s="35"/>
      <c r="K1712" s="33"/>
      <c r="L1712" s="33"/>
      <c r="M1712" s="33"/>
      <c r="N1712" s="33"/>
      <c r="O1712" s="33"/>
      <c r="P1712" s="33"/>
      <c r="Q1712" s="33"/>
      <c r="R1712" s="33"/>
    </row>
    <row r="1713">
      <c r="A1713" s="8" t="s">
        <v>2586</v>
      </c>
      <c r="B1713" s="8"/>
      <c r="C1713" s="8" t="s">
        <v>7604</v>
      </c>
      <c r="D1713" s="8" t="s">
        <v>7597</v>
      </c>
      <c r="E1713" s="12" t="s">
        <v>7605</v>
      </c>
      <c r="F1713" s="8" t="s">
        <v>2740</v>
      </c>
      <c r="G1713" s="8" t="s">
        <v>2741</v>
      </c>
      <c r="H1713" s="41" t="s">
        <v>2760</v>
      </c>
      <c r="I1713" s="8"/>
      <c r="J1713" s="37"/>
      <c r="K1713" s="38"/>
      <c r="L1713" s="38"/>
      <c r="M1713" s="38"/>
      <c r="N1713" s="38"/>
      <c r="O1713" s="38"/>
      <c r="P1713" s="38"/>
      <c r="Q1713" s="38"/>
      <c r="R1713" s="38"/>
    </row>
    <row r="1714">
      <c r="A1714" s="8" t="s">
        <v>2586</v>
      </c>
      <c r="B1714" s="8"/>
      <c r="C1714" s="8" t="s">
        <v>7606</v>
      </c>
      <c r="D1714" s="8" t="s">
        <v>7607</v>
      </c>
      <c r="E1714" s="12" t="s">
        <v>7608</v>
      </c>
      <c r="F1714" s="42" t="s">
        <v>2740</v>
      </c>
      <c r="G1714" s="8" t="s">
        <v>2741</v>
      </c>
      <c r="H1714" s="43" t="s">
        <v>2742</v>
      </c>
      <c r="I1714" s="8"/>
      <c r="J1714" s="37"/>
      <c r="K1714" s="38"/>
      <c r="L1714" s="38"/>
      <c r="M1714" s="38"/>
      <c r="N1714" s="38"/>
      <c r="O1714" s="38"/>
      <c r="P1714" s="38"/>
      <c r="Q1714" s="38"/>
      <c r="R1714" s="38"/>
    </row>
    <row r="1715">
      <c r="A1715" s="7" t="s">
        <v>2586</v>
      </c>
      <c r="B1715" s="9"/>
      <c r="C1715" s="9" t="s">
        <v>7609</v>
      </c>
      <c r="D1715" s="15" t="s">
        <v>7610</v>
      </c>
      <c r="E1715" s="9" t="s">
        <v>7611</v>
      </c>
      <c r="F1715" s="41" t="s">
        <v>2740</v>
      </c>
      <c r="G1715" s="8" t="s">
        <v>2741</v>
      </c>
      <c r="H1715" s="31" t="s">
        <v>2742</v>
      </c>
      <c r="I1715" s="9"/>
      <c r="J1715" s="37"/>
      <c r="K1715" s="38"/>
      <c r="L1715" s="38"/>
      <c r="M1715" s="38"/>
      <c r="N1715" s="38"/>
      <c r="O1715" s="38"/>
      <c r="P1715" s="38"/>
      <c r="Q1715" s="38"/>
      <c r="R1715" s="38"/>
    </row>
    <row r="1716">
      <c r="A1716" s="8" t="s">
        <v>2586</v>
      </c>
      <c r="B1716" s="6"/>
      <c r="C1716" s="6" t="s">
        <v>7612</v>
      </c>
      <c r="D1716" s="8" t="s">
        <v>7613</v>
      </c>
      <c r="E1716" s="7" t="s">
        <v>7614</v>
      </c>
      <c r="F1716" s="8" t="s">
        <v>2740</v>
      </c>
      <c r="G1716" s="8" t="s">
        <v>2741</v>
      </c>
      <c r="H1716" s="31" t="s">
        <v>2603</v>
      </c>
      <c r="I1716" s="8"/>
      <c r="J1716" s="35"/>
      <c r="K1716" s="33"/>
      <c r="L1716" s="33"/>
      <c r="M1716" s="33"/>
      <c r="N1716" s="33"/>
      <c r="O1716" s="33"/>
      <c r="P1716" s="33"/>
      <c r="Q1716" s="33"/>
      <c r="R1716" s="33"/>
    </row>
    <row r="1717">
      <c r="A1717" s="7" t="s">
        <v>2586</v>
      </c>
      <c r="B1717" s="54"/>
      <c r="C1717" s="54" t="s">
        <v>7615</v>
      </c>
      <c r="D1717" s="15" t="s">
        <v>2588</v>
      </c>
      <c r="E1717" s="9" t="s">
        <v>7616</v>
      </c>
      <c r="F1717" s="8" t="s">
        <v>2740</v>
      </c>
      <c r="G1717" s="8" t="s">
        <v>2741</v>
      </c>
      <c r="H1717" s="31" t="s">
        <v>2840</v>
      </c>
      <c r="I1717" s="9"/>
      <c r="J1717" s="37"/>
      <c r="K1717" s="38"/>
      <c r="L1717" s="38"/>
      <c r="M1717" s="38"/>
      <c r="N1717" s="38"/>
      <c r="O1717" s="38"/>
      <c r="P1717" s="38"/>
      <c r="Q1717" s="38"/>
      <c r="R1717" s="38"/>
    </row>
    <row r="1718">
      <c r="A1718" s="7" t="s">
        <v>2586</v>
      </c>
      <c r="B1718" s="7"/>
      <c r="C1718" s="7" t="s">
        <v>7617</v>
      </c>
      <c r="D1718" s="6" t="s">
        <v>331</v>
      </c>
      <c r="E1718" s="7" t="s">
        <v>7618</v>
      </c>
      <c r="F1718" s="8" t="s">
        <v>2740</v>
      </c>
      <c r="G1718" s="8" t="s">
        <v>2741</v>
      </c>
      <c r="H1718" s="41" t="s">
        <v>7223</v>
      </c>
      <c r="I1718" s="8"/>
      <c r="J1718" s="35"/>
      <c r="K1718" s="33"/>
      <c r="L1718" s="33"/>
      <c r="M1718" s="33"/>
      <c r="N1718" s="33"/>
      <c r="O1718" s="33"/>
      <c r="P1718" s="33"/>
      <c r="Q1718" s="33"/>
      <c r="R1718" s="33"/>
    </row>
    <row r="1719">
      <c r="A1719" s="7" t="s">
        <v>2586</v>
      </c>
      <c r="B1719" s="9"/>
      <c r="C1719" s="9" t="s">
        <v>7619</v>
      </c>
      <c r="D1719" s="15" t="s">
        <v>7620</v>
      </c>
      <c r="E1719" s="9" t="s">
        <v>7621</v>
      </c>
      <c r="F1719" s="8" t="s">
        <v>2740</v>
      </c>
      <c r="G1719" s="8" t="s">
        <v>2741</v>
      </c>
      <c r="H1719" s="41" t="s">
        <v>3328</v>
      </c>
      <c r="I1719" s="9"/>
      <c r="J1719" s="7"/>
      <c r="K1719" s="40"/>
      <c r="L1719" s="40"/>
      <c r="M1719" s="40"/>
      <c r="N1719" s="40"/>
      <c r="O1719" s="40"/>
      <c r="P1719" s="40"/>
      <c r="Q1719" s="40"/>
      <c r="R1719" s="40"/>
    </row>
    <row r="1720">
      <c r="A1720" s="8" t="s">
        <v>2586</v>
      </c>
      <c r="B1720" s="8"/>
      <c r="C1720" s="8" t="s">
        <v>7622</v>
      </c>
      <c r="D1720" s="8" t="s">
        <v>4339</v>
      </c>
      <c r="E1720" s="12" t="s">
        <v>7623</v>
      </c>
      <c r="F1720" s="8" t="s">
        <v>2740</v>
      </c>
      <c r="G1720" s="8" t="s">
        <v>2741</v>
      </c>
      <c r="H1720" s="45" t="s">
        <v>2765</v>
      </c>
      <c r="I1720" s="8"/>
      <c r="J1720" s="35"/>
      <c r="K1720" s="33"/>
      <c r="L1720" s="33"/>
      <c r="M1720" s="33"/>
      <c r="N1720" s="33"/>
      <c r="O1720" s="33"/>
      <c r="P1720" s="33"/>
      <c r="Q1720" s="33"/>
      <c r="R1720" s="33"/>
    </row>
    <row r="1721">
      <c r="A1721" s="7" t="s">
        <v>2586</v>
      </c>
      <c r="B1721" s="54"/>
      <c r="C1721" s="54" t="s">
        <v>7624</v>
      </c>
      <c r="D1721" s="15" t="s">
        <v>4416</v>
      </c>
      <c r="E1721" s="9" t="s">
        <v>7625</v>
      </c>
      <c r="F1721" s="8" t="s">
        <v>2740</v>
      </c>
      <c r="G1721" s="8" t="s">
        <v>2741</v>
      </c>
      <c r="H1721" s="41" t="s">
        <v>2760</v>
      </c>
      <c r="I1721" s="9"/>
      <c r="J1721" s="37"/>
      <c r="K1721" s="38"/>
      <c r="L1721" s="38"/>
      <c r="M1721" s="38"/>
      <c r="N1721" s="38"/>
      <c r="O1721" s="38"/>
      <c r="P1721" s="38"/>
      <c r="Q1721" s="38"/>
      <c r="R1721" s="38"/>
    </row>
    <row r="1722">
      <c r="A1722" s="7" t="s">
        <v>2586</v>
      </c>
      <c r="B1722" s="7"/>
      <c r="C1722" s="7" t="s">
        <v>7626</v>
      </c>
      <c r="D1722" s="8" t="str">
        <f>IFERROR(__xludf.DUMMYFUNCTION("CONCATENATE(REGEXEXTRACT(C1722,""[A-Za-z]+""),"","")"),"Trevor,")</f>
        <v>Trevor,</v>
      </c>
      <c r="E1722" s="7" t="s">
        <v>7627</v>
      </c>
      <c r="F1722" s="8" t="s">
        <v>2740</v>
      </c>
      <c r="G1722" s="8" t="s">
        <v>2741</v>
      </c>
      <c r="H1722" s="41" t="s">
        <v>2760</v>
      </c>
      <c r="I1722" s="8"/>
      <c r="J1722" s="7"/>
      <c r="K1722" s="40"/>
      <c r="L1722" s="40"/>
      <c r="M1722" s="40"/>
      <c r="N1722" s="40"/>
      <c r="O1722" s="40"/>
      <c r="P1722" s="40"/>
      <c r="Q1722" s="40"/>
      <c r="R1722" s="40"/>
    </row>
    <row r="1723">
      <c r="A1723" s="7" t="s">
        <v>2586</v>
      </c>
      <c r="B1723" s="7"/>
      <c r="C1723" s="7" t="s">
        <v>4423</v>
      </c>
      <c r="D1723" s="8" t="str">
        <f>IFERROR(__xludf.DUMMYFUNCTION("CONCATENATE(REGEXEXTRACT(C1723,""[A-Za-z]+""),"","")"),"Tripmastaz,")</f>
        <v>Tripmastaz,</v>
      </c>
      <c r="E1723" s="7" t="s">
        <v>7628</v>
      </c>
      <c r="F1723" s="8" t="s">
        <v>2740</v>
      </c>
      <c r="G1723" s="6" t="s">
        <v>2741</v>
      </c>
      <c r="H1723" s="31" t="s">
        <v>3768</v>
      </c>
      <c r="I1723" s="8"/>
      <c r="J1723" s="37"/>
      <c r="K1723" s="38"/>
      <c r="L1723" s="38"/>
      <c r="M1723" s="38"/>
      <c r="N1723" s="38"/>
      <c r="O1723" s="38"/>
      <c r="P1723" s="38"/>
      <c r="Q1723" s="38"/>
      <c r="R1723" s="38"/>
    </row>
    <row r="1724">
      <c r="A1724" s="8" t="s">
        <v>2586</v>
      </c>
      <c r="B1724" s="3"/>
      <c r="C1724" s="3" t="s">
        <v>7629</v>
      </c>
      <c r="D1724" s="4" t="s">
        <v>7630</v>
      </c>
      <c r="E1724" s="3" t="s">
        <v>7631</v>
      </c>
      <c r="F1724" s="8" t="s">
        <v>2740</v>
      </c>
      <c r="G1724" s="8" t="s">
        <v>2741</v>
      </c>
      <c r="H1724" s="41" t="s">
        <v>2760</v>
      </c>
      <c r="I1724" s="3"/>
      <c r="J1724" s="37"/>
      <c r="K1724" s="38"/>
      <c r="L1724" s="38"/>
      <c r="M1724" s="38"/>
      <c r="N1724" s="38"/>
      <c r="O1724" s="38"/>
      <c r="P1724" s="38"/>
      <c r="Q1724" s="38"/>
      <c r="R1724" s="38"/>
    </row>
    <row r="1725">
      <c r="A1725" s="8" t="s">
        <v>2586</v>
      </c>
      <c r="B1725" s="8"/>
      <c r="C1725" s="8" t="s">
        <v>7632</v>
      </c>
      <c r="D1725" s="8" t="s">
        <v>7633</v>
      </c>
      <c r="E1725" s="12" t="s">
        <v>7634</v>
      </c>
      <c r="F1725" s="8" t="s">
        <v>2740</v>
      </c>
      <c r="G1725" s="8" t="s">
        <v>2741</v>
      </c>
      <c r="H1725" s="43" t="s">
        <v>2742</v>
      </c>
      <c r="I1725" s="8"/>
      <c r="J1725" s="35"/>
      <c r="K1725" s="33"/>
      <c r="L1725" s="33"/>
      <c r="M1725" s="33"/>
      <c r="N1725" s="33"/>
      <c r="O1725" s="33"/>
      <c r="P1725" s="33"/>
      <c r="Q1725" s="33"/>
      <c r="R1725" s="33"/>
    </row>
    <row r="1726">
      <c r="A1726" s="7" t="s">
        <v>2586</v>
      </c>
      <c r="B1726" s="7"/>
      <c r="C1726" s="7" t="s">
        <v>7635</v>
      </c>
      <c r="D1726" s="8" t="s">
        <v>7636</v>
      </c>
      <c r="E1726" s="7" t="s">
        <v>7637</v>
      </c>
      <c r="F1726" s="8" t="s">
        <v>2740</v>
      </c>
      <c r="G1726" s="8" t="s">
        <v>2741</v>
      </c>
      <c r="H1726" s="31" t="s">
        <v>2742</v>
      </c>
      <c r="I1726" s="8"/>
      <c r="J1726" s="37"/>
      <c r="K1726" s="38"/>
      <c r="L1726" s="38"/>
      <c r="M1726" s="38"/>
      <c r="N1726" s="38"/>
      <c r="O1726" s="38"/>
      <c r="P1726" s="38"/>
      <c r="Q1726" s="38"/>
      <c r="R1726" s="38"/>
    </row>
    <row r="1727">
      <c r="A1727" s="8" t="s">
        <v>2586</v>
      </c>
      <c r="B1727" s="8"/>
      <c r="C1727" s="8" t="s">
        <v>7638</v>
      </c>
      <c r="D1727" s="8" t="s">
        <v>3382</v>
      </c>
      <c r="E1727" s="12" t="s">
        <v>7639</v>
      </c>
      <c r="F1727" s="8" t="s">
        <v>2740</v>
      </c>
      <c r="G1727" s="8" t="s">
        <v>2741</v>
      </c>
      <c r="H1727" s="43" t="s">
        <v>2760</v>
      </c>
      <c r="I1727" s="8"/>
      <c r="J1727" s="35"/>
      <c r="K1727" s="33"/>
      <c r="L1727" s="33"/>
      <c r="M1727" s="33"/>
      <c r="N1727" s="33"/>
      <c r="O1727" s="33"/>
      <c r="P1727" s="33"/>
      <c r="Q1727" s="33"/>
      <c r="R1727" s="33"/>
    </row>
    <row r="1728">
      <c r="A1728" s="7" t="s">
        <v>2586</v>
      </c>
      <c r="B1728" s="7"/>
      <c r="C1728" s="7" t="s">
        <v>7640</v>
      </c>
      <c r="D1728" s="6" t="s">
        <v>7641</v>
      </c>
      <c r="E1728" s="7" t="s">
        <v>7642</v>
      </c>
      <c r="F1728" s="8" t="s">
        <v>2740</v>
      </c>
      <c r="G1728" s="6" t="s">
        <v>2741</v>
      </c>
      <c r="H1728" s="41" t="s">
        <v>2760</v>
      </c>
      <c r="I1728" s="8"/>
      <c r="J1728" s="37"/>
      <c r="K1728" s="38"/>
      <c r="L1728" s="38"/>
      <c r="M1728" s="38"/>
      <c r="N1728" s="38"/>
      <c r="O1728" s="38"/>
      <c r="P1728" s="38"/>
      <c r="Q1728" s="38"/>
      <c r="R1728" s="38"/>
    </row>
    <row r="1729">
      <c r="A1729" s="7" t="s">
        <v>2586</v>
      </c>
      <c r="B1729" s="7"/>
      <c r="C1729" s="7" t="s">
        <v>7643</v>
      </c>
      <c r="D1729" s="8" t="str">
        <f>IFERROR(__xludf.DUMMYFUNCTION("CONCATENATE(REGEXEXTRACT(C1729,""[A-Za-z]+""),"","")"),"Tube,")</f>
        <v>Tube,</v>
      </c>
      <c r="E1729" s="7" t="s">
        <v>7644</v>
      </c>
      <c r="F1729" s="8" t="s">
        <v>2740</v>
      </c>
      <c r="G1729" s="8" t="s">
        <v>2741</v>
      </c>
      <c r="H1729" s="42" t="s">
        <v>2686</v>
      </c>
      <c r="I1729" s="8"/>
      <c r="J1729" s="35"/>
      <c r="K1729" s="33"/>
      <c r="L1729" s="33"/>
      <c r="M1729" s="33"/>
      <c r="N1729" s="33"/>
      <c r="O1729" s="33"/>
      <c r="P1729" s="33"/>
      <c r="Q1729" s="33"/>
      <c r="R1729" s="33"/>
    </row>
    <row r="1730">
      <c r="A1730" s="7" t="s">
        <v>2586</v>
      </c>
      <c r="B1730" s="7"/>
      <c r="C1730" s="7" t="s">
        <v>7645</v>
      </c>
      <c r="D1730" s="8" t="str">
        <f>IFERROR(__xludf.DUMMYFUNCTION("CONCATENATE(REGEXEXTRACT(C1730,""[A-Za-z]+""),"","")"),"Tuccilo,")</f>
        <v>Tuccilo,</v>
      </c>
      <c r="E1730" s="7" t="s">
        <v>7646</v>
      </c>
      <c r="F1730" s="8" t="s">
        <v>2740</v>
      </c>
      <c r="G1730" s="8" t="s">
        <v>2741</v>
      </c>
      <c r="H1730" s="48" t="s">
        <v>2937</v>
      </c>
      <c r="I1730" s="8"/>
      <c r="J1730" s="7"/>
      <c r="K1730" s="40"/>
      <c r="L1730" s="40"/>
      <c r="M1730" s="40"/>
      <c r="N1730" s="40"/>
      <c r="O1730" s="40"/>
      <c r="P1730" s="40"/>
      <c r="Q1730" s="40"/>
      <c r="R1730" s="40"/>
    </row>
    <row r="1731">
      <c r="A1731" s="8" t="s">
        <v>2586</v>
      </c>
      <c r="B1731" s="8"/>
      <c r="C1731" s="8" t="s">
        <v>7647</v>
      </c>
      <c r="D1731" s="8" t="s">
        <v>280</v>
      </c>
      <c r="E1731" s="12" t="s">
        <v>7648</v>
      </c>
      <c r="F1731" s="8" t="s">
        <v>2740</v>
      </c>
      <c r="G1731" s="8" t="s">
        <v>2741</v>
      </c>
      <c r="H1731" s="41" t="s">
        <v>2686</v>
      </c>
      <c r="I1731" s="8"/>
      <c r="J1731" s="35"/>
      <c r="K1731" s="33"/>
      <c r="L1731" s="33"/>
      <c r="M1731" s="33"/>
      <c r="N1731" s="33"/>
      <c r="O1731" s="33"/>
      <c r="P1731" s="33"/>
      <c r="Q1731" s="33"/>
      <c r="R1731" s="33"/>
    </row>
    <row r="1732">
      <c r="A1732" s="8" t="s">
        <v>2586</v>
      </c>
      <c r="B1732" s="2"/>
      <c r="C1732" s="2" t="s">
        <v>7649</v>
      </c>
      <c r="D1732" s="2" t="s">
        <v>7650</v>
      </c>
      <c r="E1732" s="2" t="s">
        <v>7651</v>
      </c>
      <c r="F1732" s="8" t="s">
        <v>2740</v>
      </c>
      <c r="G1732" s="31" t="s">
        <v>2741</v>
      </c>
      <c r="H1732" s="48" t="s">
        <v>2937</v>
      </c>
      <c r="I1732" s="55"/>
      <c r="J1732" s="35"/>
      <c r="K1732" s="33"/>
      <c r="L1732" s="33"/>
      <c r="M1732" s="33"/>
      <c r="N1732" s="33"/>
      <c r="O1732" s="33"/>
      <c r="P1732" s="33"/>
      <c r="Q1732" s="33"/>
      <c r="R1732" s="33"/>
    </row>
    <row r="1733">
      <c r="A1733" s="7" t="s">
        <v>2586</v>
      </c>
      <c r="B1733" s="7"/>
      <c r="C1733" s="7" t="s">
        <v>7652</v>
      </c>
      <c r="D1733" s="6" t="s">
        <v>4947</v>
      </c>
      <c r="E1733" s="7" t="s">
        <v>7653</v>
      </c>
      <c r="F1733" s="8" t="s">
        <v>2740</v>
      </c>
      <c r="G1733" s="8" t="s">
        <v>2741</v>
      </c>
      <c r="H1733" s="31" t="s">
        <v>2742</v>
      </c>
      <c r="I1733" s="8"/>
      <c r="J1733" s="35"/>
      <c r="K1733" s="33"/>
      <c r="L1733" s="33"/>
      <c r="M1733" s="33"/>
      <c r="N1733" s="33"/>
      <c r="O1733" s="33"/>
      <c r="P1733" s="33"/>
      <c r="Q1733" s="33"/>
      <c r="R1733" s="33"/>
    </row>
    <row r="1734">
      <c r="A1734" s="8" t="s">
        <v>2586</v>
      </c>
      <c r="B1734" s="6"/>
      <c r="C1734" s="6" t="s">
        <v>7654</v>
      </c>
      <c r="D1734" s="6" t="s">
        <v>7655</v>
      </c>
      <c r="E1734" s="19" t="s">
        <v>7656</v>
      </c>
      <c r="F1734" s="8" t="s">
        <v>2740</v>
      </c>
      <c r="G1734" s="8" t="s">
        <v>2741</v>
      </c>
      <c r="H1734" s="31" t="s">
        <v>2742</v>
      </c>
      <c r="I1734" s="7"/>
      <c r="J1734" s="7"/>
      <c r="K1734" s="40"/>
      <c r="L1734" s="40"/>
      <c r="M1734" s="40"/>
      <c r="N1734" s="40"/>
      <c r="O1734" s="40"/>
      <c r="P1734" s="40"/>
      <c r="Q1734" s="40"/>
      <c r="R1734" s="40"/>
    </row>
    <row r="1735">
      <c r="A1735" s="8" t="s">
        <v>2586</v>
      </c>
      <c r="B1735" s="8"/>
      <c r="C1735" s="8" t="s">
        <v>7657</v>
      </c>
      <c r="D1735" s="8" t="s">
        <v>7658</v>
      </c>
      <c r="E1735" s="12" t="s">
        <v>7659</v>
      </c>
      <c r="F1735" s="8" t="s">
        <v>2740</v>
      </c>
      <c r="G1735" s="8" t="s">
        <v>2741</v>
      </c>
      <c r="H1735" s="31" t="s">
        <v>2590</v>
      </c>
      <c r="I1735" s="8"/>
      <c r="J1735" s="37"/>
      <c r="K1735" s="38"/>
      <c r="L1735" s="38"/>
      <c r="M1735" s="38"/>
      <c r="N1735" s="38"/>
      <c r="O1735" s="38"/>
      <c r="P1735" s="38"/>
      <c r="Q1735" s="38"/>
      <c r="R1735" s="38"/>
    </row>
    <row r="1736">
      <c r="A1736" s="7" t="s">
        <v>2586</v>
      </c>
      <c r="B1736" s="7"/>
      <c r="C1736" s="7" t="s">
        <v>7657</v>
      </c>
      <c r="D1736" s="8" t="s">
        <v>7658</v>
      </c>
      <c r="E1736" s="7" t="s">
        <v>7660</v>
      </c>
      <c r="F1736" s="8" t="s">
        <v>2740</v>
      </c>
      <c r="G1736" s="8" t="s">
        <v>2741</v>
      </c>
      <c r="H1736" s="41" t="s">
        <v>7661</v>
      </c>
      <c r="I1736" s="8"/>
      <c r="J1736" s="7"/>
      <c r="K1736" s="40"/>
      <c r="L1736" s="40"/>
      <c r="M1736" s="40"/>
      <c r="N1736" s="40"/>
      <c r="O1736" s="40"/>
      <c r="P1736" s="40"/>
      <c r="Q1736" s="40"/>
      <c r="R1736" s="40"/>
    </row>
    <row r="1737">
      <c r="A1737" s="7" t="s">
        <v>2586</v>
      </c>
      <c r="B1737" s="7"/>
      <c r="C1737" s="7" t="s">
        <v>7662</v>
      </c>
      <c r="D1737" s="8" t="str">
        <f>IFERROR(__xludf.DUMMYFUNCTION("CONCATENATE(REGEXEXTRACT(C1737,""[A-Za-z]+""),"","")"),"Valentino,")</f>
        <v>Valentino,</v>
      </c>
      <c r="E1737" s="7" t="s">
        <v>7663</v>
      </c>
      <c r="F1737" s="6" t="s">
        <v>2740</v>
      </c>
      <c r="G1737" s="6" t="s">
        <v>2741</v>
      </c>
      <c r="H1737" s="41" t="s">
        <v>7661</v>
      </c>
      <c r="I1737" s="8"/>
      <c r="J1737" s="37"/>
      <c r="K1737" s="38"/>
      <c r="L1737" s="38"/>
      <c r="M1737" s="38"/>
      <c r="N1737" s="38"/>
      <c r="O1737" s="38"/>
      <c r="P1737" s="38"/>
      <c r="Q1737" s="38"/>
      <c r="R1737" s="38"/>
    </row>
    <row r="1738">
      <c r="A1738" s="8" t="s">
        <v>2586</v>
      </c>
      <c r="B1738" s="8"/>
      <c r="C1738" s="8" t="s">
        <v>7664</v>
      </c>
      <c r="D1738" s="8" t="s">
        <v>7665</v>
      </c>
      <c r="E1738" s="12" t="s">
        <v>7666</v>
      </c>
      <c r="F1738" s="8" t="s">
        <v>2740</v>
      </c>
      <c r="G1738" s="8" t="s">
        <v>2741</v>
      </c>
      <c r="H1738" s="8" t="s">
        <v>2765</v>
      </c>
      <c r="I1738" s="8"/>
      <c r="J1738" s="35"/>
      <c r="K1738" s="33"/>
      <c r="L1738" s="33"/>
      <c r="M1738" s="33"/>
      <c r="N1738" s="33"/>
      <c r="O1738" s="33"/>
      <c r="P1738" s="33"/>
      <c r="Q1738" s="33"/>
      <c r="R1738" s="33"/>
    </row>
    <row r="1739">
      <c r="A1739" s="8" t="s">
        <v>2586</v>
      </c>
      <c r="B1739" s="6"/>
      <c r="C1739" s="6" t="s">
        <v>7667</v>
      </c>
      <c r="D1739" s="6" t="s">
        <v>2785</v>
      </c>
      <c r="E1739" s="7" t="s">
        <v>7668</v>
      </c>
      <c r="F1739" s="8" t="s">
        <v>2740</v>
      </c>
      <c r="G1739" s="8" t="s">
        <v>2741</v>
      </c>
      <c r="H1739" s="41" t="s">
        <v>2760</v>
      </c>
      <c r="I1739" s="8"/>
      <c r="J1739" s="35"/>
      <c r="K1739" s="33"/>
      <c r="L1739" s="33"/>
      <c r="M1739" s="33"/>
      <c r="N1739" s="33"/>
      <c r="O1739" s="33"/>
      <c r="P1739" s="33"/>
      <c r="Q1739" s="33"/>
      <c r="R1739" s="33"/>
    </row>
    <row r="1740">
      <c r="A1740" s="7" t="s">
        <v>2586</v>
      </c>
      <c r="B1740" s="7"/>
      <c r="C1740" s="7" t="s">
        <v>7669</v>
      </c>
      <c r="D1740" s="8" t="str">
        <f>IFERROR(__xludf.DUMMYFUNCTION("CONCATENATE(REGEXEXTRACT(C1740,""[A-Za-z]+""),"","")"),"Victor,")</f>
        <v>Victor,</v>
      </c>
      <c r="E1740" s="7" t="s">
        <v>7670</v>
      </c>
      <c r="F1740" s="8" t="s">
        <v>2740</v>
      </c>
      <c r="G1740" s="8" t="s">
        <v>2741</v>
      </c>
      <c r="H1740" s="31" t="s">
        <v>2742</v>
      </c>
      <c r="I1740" s="8"/>
      <c r="J1740" s="37"/>
      <c r="K1740" s="38"/>
      <c r="L1740" s="38"/>
      <c r="M1740" s="38"/>
      <c r="N1740" s="38"/>
      <c r="O1740" s="38"/>
      <c r="P1740" s="38"/>
      <c r="Q1740" s="38"/>
      <c r="R1740" s="38"/>
    </row>
    <row r="1741">
      <c r="A1741" s="7" t="s">
        <v>2586</v>
      </c>
      <c r="B1741" s="7"/>
      <c r="C1741" s="7" t="s">
        <v>7671</v>
      </c>
      <c r="D1741" s="8" t="s">
        <v>7672</v>
      </c>
      <c r="E1741" s="7" t="s">
        <v>7673</v>
      </c>
      <c r="F1741" s="8" t="s">
        <v>2740</v>
      </c>
      <c r="G1741" s="6" t="s">
        <v>2741</v>
      </c>
      <c r="H1741" s="6" t="s">
        <v>3473</v>
      </c>
      <c r="I1741" s="8"/>
      <c r="J1741" s="19"/>
      <c r="K1741" s="39"/>
      <c r="L1741" s="39"/>
      <c r="M1741" s="39"/>
      <c r="N1741" s="39"/>
      <c r="O1741" s="39"/>
      <c r="P1741" s="39"/>
      <c r="Q1741" s="39"/>
      <c r="R1741" s="39"/>
    </row>
    <row r="1742">
      <c r="A1742" s="7" t="s">
        <v>2586</v>
      </c>
      <c r="B1742" s="7"/>
      <c r="C1742" s="7" t="s">
        <v>7674</v>
      </c>
      <c r="D1742" s="8" t="str">
        <f>IFERROR(__xludf.DUMMYFUNCTION("CONCATENATE(REGEXEXTRACT(C1742,""[A-Za-z]+""),"","")"),"Vince,")</f>
        <v>Vince,</v>
      </c>
      <c r="E1742" s="7" t="s">
        <v>7675</v>
      </c>
      <c r="F1742" s="42" t="s">
        <v>2740</v>
      </c>
      <c r="G1742" s="8" t="s">
        <v>2741</v>
      </c>
      <c r="H1742" s="41" t="s">
        <v>2760</v>
      </c>
      <c r="I1742" s="8"/>
      <c r="J1742" s="35"/>
      <c r="K1742" s="33"/>
      <c r="L1742" s="33"/>
      <c r="M1742" s="33"/>
      <c r="N1742" s="33"/>
      <c r="O1742" s="33"/>
      <c r="P1742" s="33"/>
      <c r="Q1742" s="33"/>
      <c r="R1742" s="33"/>
    </row>
    <row r="1743">
      <c r="A1743" s="7" t="s">
        <v>2586</v>
      </c>
      <c r="B1743" s="7"/>
      <c r="C1743" s="7" t="s">
        <v>4486</v>
      </c>
      <c r="D1743" s="8" t="s">
        <v>7676</v>
      </c>
      <c r="E1743" s="7" t="s">
        <v>7677</v>
      </c>
      <c r="F1743" s="42" t="s">
        <v>2740</v>
      </c>
      <c r="G1743" s="8" t="s">
        <v>2741</v>
      </c>
      <c r="H1743" s="41" t="s">
        <v>2760</v>
      </c>
      <c r="I1743" s="8"/>
      <c r="J1743" s="35"/>
      <c r="K1743" s="33"/>
      <c r="L1743" s="33"/>
      <c r="M1743" s="33"/>
      <c r="N1743" s="33"/>
      <c r="O1743" s="33"/>
      <c r="P1743" s="33"/>
      <c r="Q1743" s="33"/>
      <c r="R1743" s="33"/>
    </row>
    <row r="1744">
      <c r="A1744" s="7" t="s">
        <v>2586</v>
      </c>
      <c r="B1744" s="9"/>
      <c r="C1744" s="9" t="s">
        <v>7678</v>
      </c>
      <c r="D1744" s="15" t="s">
        <v>3196</v>
      </c>
      <c r="E1744" s="9" t="s">
        <v>7679</v>
      </c>
      <c r="F1744" s="42" t="s">
        <v>2740</v>
      </c>
      <c r="G1744" s="8" t="s">
        <v>2741</v>
      </c>
      <c r="H1744" s="43" t="s">
        <v>2824</v>
      </c>
      <c r="I1744" s="9"/>
      <c r="J1744" s="35"/>
      <c r="K1744" s="33"/>
      <c r="L1744" s="33"/>
      <c r="M1744" s="33"/>
      <c r="N1744" s="33"/>
      <c r="O1744" s="33"/>
      <c r="P1744" s="33"/>
      <c r="Q1744" s="33"/>
      <c r="R1744" s="33"/>
    </row>
    <row r="1745">
      <c r="A1745" s="7" t="s">
        <v>2586</v>
      </c>
      <c r="B1745" s="7"/>
      <c r="C1745" s="7" t="s">
        <v>7680</v>
      </c>
      <c r="D1745" s="8" t="s">
        <v>7681</v>
      </c>
      <c r="E1745" s="7" t="s">
        <v>7682</v>
      </c>
      <c r="F1745" s="6" t="s">
        <v>2740</v>
      </c>
      <c r="G1745" s="8" t="s">
        <v>2741</v>
      </c>
      <c r="H1745" s="41" t="s">
        <v>2760</v>
      </c>
      <c r="I1745" s="8"/>
      <c r="J1745" s="35"/>
      <c r="K1745" s="33"/>
      <c r="L1745" s="33"/>
      <c r="M1745" s="33"/>
      <c r="N1745" s="33"/>
      <c r="O1745" s="33"/>
      <c r="P1745" s="33"/>
      <c r="Q1745" s="33"/>
      <c r="R1745" s="33"/>
    </row>
    <row r="1746">
      <c r="A1746" s="8" t="s">
        <v>2586</v>
      </c>
      <c r="B1746" s="8"/>
      <c r="C1746" s="8" t="s">
        <v>7683</v>
      </c>
      <c r="D1746" s="8" t="s">
        <v>7684</v>
      </c>
      <c r="E1746" s="12" t="s">
        <v>7685</v>
      </c>
      <c r="F1746" s="8" t="s">
        <v>2740</v>
      </c>
      <c r="G1746" s="8" t="s">
        <v>2741</v>
      </c>
      <c r="H1746" s="31" t="s">
        <v>2816</v>
      </c>
      <c r="I1746" s="8"/>
      <c r="J1746" s="37"/>
      <c r="K1746" s="38"/>
      <c r="L1746" s="38"/>
      <c r="M1746" s="38"/>
      <c r="N1746" s="38"/>
      <c r="O1746" s="38"/>
      <c r="P1746" s="38"/>
      <c r="Q1746" s="38"/>
      <c r="R1746" s="38"/>
    </row>
    <row r="1747">
      <c r="A1747" s="8" t="s">
        <v>2586</v>
      </c>
      <c r="B1747" s="6"/>
      <c r="C1747" s="6" t="s">
        <v>7686</v>
      </c>
      <c r="D1747" s="6" t="s">
        <v>2588</v>
      </c>
      <c r="E1747" s="7" t="s">
        <v>7687</v>
      </c>
      <c r="F1747" s="8" t="s">
        <v>2740</v>
      </c>
      <c r="G1747" s="8" t="s">
        <v>2741</v>
      </c>
      <c r="H1747" s="45" t="s">
        <v>2824</v>
      </c>
      <c r="I1747" s="8"/>
      <c r="J1747" s="37"/>
      <c r="K1747" s="38"/>
      <c r="L1747" s="38"/>
      <c r="M1747" s="38"/>
      <c r="N1747" s="38"/>
      <c r="O1747" s="38"/>
      <c r="P1747" s="38"/>
      <c r="Q1747" s="38"/>
      <c r="R1747" s="38"/>
    </row>
    <row r="1748">
      <c r="A1748" s="8" t="s">
        <v>2586</v>
      </c>
      <c r="B1748" s="6"/>
      <c r="C1748" s="6" t="s">
        <v>7688</v>
      </c>
      <c r="D1748" s="6" t="s">
        <v>7689</v>
      </c>
      <c r="E1748" s="19" t="s">
        <v>7690</v>
      </c>
      <c r="F1748" s="8" t="s">
        <v>2740</v>
      </c>
      <c r="G1748" s="8" t="s">
        <v>2741</v>
      </c>
      <c r="H1748" s="41" t="s">
        <v>2760</v>
      </c>
      <c r="I1748" s="7"/>
      <c r="J1748" s="35"/>
      <c r="K1748" s="33"/>
      <c r="L1748" s="33"/>
      <c r="M1748" s="33"/>
      <c r="N1748" s="33"/>
      <c r="O1748" s="33"/>
      <c r="P1748" s="33"/>
      <c r="Q1748" s="33"/>
      <c r="R1748" s="33"/>
    </row>
    <row r="1749">
      <c r="A1749" s="7" t="s">
        <v>2586</v>
      </c>
      <c r="B1749" s="7"/>
      <c r="C1749" s="7" t="s">
        <v>7691</v>
      </c>
      <c r="D1749" s="8" t="s">
        <v>7692</v>
      </c>
      <c r="E1749" s="7" t="s">
        <v>7693</v>
      </c>
      <c r="F1749" s="8" t="s">
        <v>2740</v>
      </c>
      <c r="G1749" s="8" t="s">
        <v>2741</v>
      </c>
      <c r="H1749" s="41" t="s">
        <v>3933</v>
      </c>
      <c r="I1749" s="8"/>
      <c r="J1749" s="35"/>
      <c r="K1749" s="33"/>
      <c r="L1749" s="33"/>
      <c r="M1749" s="33"/>
      <c r="N1749" s="33"/>
      <c r="O1749" s="33"/>
      <c r="P1749" s="33"/>
      <c r="Q1749" s="33"/>
      <c r="R1749" s="33"/>
    </row>
    <row r="1750">
      <c r="A1750" s="8" t="s">
        <v>2586</v>
      </c>
      <c r="B1750" s="8"/>
      <c r="C1750" s="8" t="s">
        <v>7694</v>
      </c>
      <c r="D1750" s="8" t="s">
        <v>961</v>
      </c>
      <c r="E1750" s="12" t="s">
        <v>7695</v>
      </c>
      <c r="F1750" s="8" t="s">
        <v>2740</v>
      </c>
      <c r="G1750" s="8" t="s">
        <v>2741</v>
      </c>
      <c r="H1750" s="41" t="s">
        <v>2760</v>
      </c>
      <c r="I1750" s="8"/>
      <c r="J1750" s="35"/>
      <c r="K1750" s="33"/>
      <c r="L1750" s="33"/>
      <c r="M1750" s="33"/>
      <c r="N1750" s="33"/>
      <c r="O1750" s="33"/>
      <c r="P1750" s="33"/>
      <c r="Q1750" s="33"/>
      <c r="R1750" s="33"/>
    </row>
    <row r="1751">
      <c r="A1751" s="8" t="s">
        <v>2586</v>
      </c>
      <c r="B1751" s="6"/>
      <c r="C1751" s="6" t="s">
        <v>7696</v>
      </c>
      <c r="D1751" s="7" t="s">
        <v>7697</v>
      </c>
      <c r="E1751" s="19" t="s">
        <v>7698</v>
      </c>
      <c r="F1751" s="8" t="s">
        <v>2740</v>
      </c>
      <c r="G1751" s="8" t="s">
        <v>2741</v>
      </c>
      <c r="H1751" s="43" t="s">
        <v>2760</v>
      </c>
      <c r="I1751" s="7"/>
      <c r="J1751" s="37"/>
      <c r="K1751" s="38"/>
      <c r="L1751" s="38"/>
      <c r="M1751" s="38"/>
      <c r="N1751" s="38"/>
      <c r="O1751" s="38"/>
      <c r="P1751" s="38"/>
      <c r="Q1751" s="38"/>
      <c r="R1751" s="38"/>
    </row>
    <row r="1752">
      <c r="A1752" s="8" t="s">
        <v>2586</v>
      </c>
      <c r="B1752" s="8"/>
      <c r="C1752" s="8" t="s">
        <v>7696</v>
      </c>
      <c r="D1752" s="8" t="s">
        <v>7699</v>
      </c>
      <c r="E1752" s="12" t="s">
        <v>7700</v>
      </c>
      <c r="F1752" s="8" t="s">
        <v>2740</v>
      </c>
      <c r="G1752" s="8" t="s">
        <v>2741</v>
      </c>
      <c r="H1752" s="41" t="s">
        <v>2760</v>
      </c>
      <c r="I1752" s="8"/>
      <c r="J1752" s="35"/>
      <c r="K1752" s="33"/>
      <c r="L1752" s="33"/>
      <c r="M1752" s="33"/>
      <c r="N1752" s="33"/>
      <c r="O1752" s="33"/>
      <c r="P1752" s="33"/>
      <c r="Q1752" s="33"/>
      <c r="R1752" s="33"/>
    </row>
    <row r="1753">
      <c r="A1753" s="7" t="s">
        <v>2586</v>
      </c>
      <c r="B1753" s="9"/>
      <c r="C1753" s="9" t="s">
        <v>7696</v>
      </c>
      <c r="D1753" s="10" t="s">
        <v>7701</v>
      </c>
      <c r="E1753" s="10" t="s">
        <v>7702</v>
      </c>
      <c r="F1753" s="42" t="s">
        <v>2740</v>
      </c>
      <c r="G1753" s="8" t="s">
        <v>2741</v>
      </c>
      <c r="H1753" s="41" t="s">
        <v>2760</v>
      </c>
      <c r="I1753" s="16"/>
      <c r="J1753" s="35"/>
      <c r="K1753" s="33"/>
      <c r="L1753" s="33"/>
      <c r="M1753" s="33"/>
      <c r="N1753" s="33"/>
      <c r="O1753" s="33"/>
      <c r="P1753" s="33"/>
      <c r="Q1753" s="33"/>
      <c r="R1753" s="33"/>
    </row>
    <row r="1754">
      <c r="A1754" s="7" t="s">
        <v>2586</v>
      </c>
      <c r="B1754" s="7"/>
      <c r="C1754" s="7" t="s">
        <v>7703</v>
      </c>
      <c r="D1754" s="8" t="s">
        <v>7704</v>
      </c>
      <c r="E1754" s="7" t="s">
        <v>7705</v>
      </c>
      <c r="F1754" s="8" t="s">
        <v>2740</v>
      </c>
      <c r="G1754" s="8" t="s">
        <v>2741</v>
      </c>
      <c r="H1754" s="31" t="s">
        <v>2952</v>
      </c>
      <c r="I1754" s="8"/>
      <c r="J1754" s="37"/>
      <c r="K1754" s="38"/>
      <c r="L1754" s="38"/>
      <c r="M1754" s="38"/>
      <c r="N1754" s="38"/>
      <c r="O1754" s="38"/>
      <c r="P1754" s="38"/>
      <c r="Q1754" s="38"/>
      <c r="R1754" s="38"/>
    </row>
    <row r="1755">
      <c r="A1755" s="7" t="s">
        <v>2586</v>
      </c>
      <c r="B1755" s="7"/>
      <c r="C1755" s="7" t="s">
        <v>7706</v>
      </c>
      <c r="D1755" s="8"/>
      <c r="E1755" s="7" t="s">
        <v>7707</v>
      </c>
      <c r="F1755" s="8" t="s">
        <v>2740</v>
      </c>
      <c r="G1755" s="8" t="s">
        <v>2741</v>
      </c>
      <c r="H1755" s="31" t="s">
        <v>2603</v>
      </c>
      <c r="I1755" s="8"/>
      <c r="J1755" s="35"/>
      <c r="K1755" s="33"/>
      <c r="L1755" s="33"/>
      <c r="M1755" s="33"/>
      <c r="N1755" s="33"/>
      <c r="O1755" s="33"/>
      <c r="P1755" s="33"/>
      <c r="Q1755" s="33"/>
      <c r="R1755" s="33"/>
    </row>
    <row r="1756">
      <c r="A1756" s="7" t="s">
        <v>2586</v>
      </c>
      <c r="B1756" s="7"/>
      <c r="C1756" s="7" t="s">
        <v>7708</v>
      </c>
      <c r="D1756" s="8" t="s">
        <v>7709</v>
      </c>
      <c r="E1756" s="7" t="s">
        <v>7710</v>
      </c>
      <c r="F1756" s="8" t="s">
        <v>2740</v>
      </c>
      <c r="G1756" s="8" t="s">
        <v>2741</v>
      </c>
      <c r="H1756" s="31" t="s">
        <v>2742</v>
      </c>
      <c r="I1756" s="8"/>
      <c r="J1756" s="35"/>
      <c r="K1756" s="33"/>
      <c r="L1756" s="33"/>
      <c r="M1756" s="33"/>
      <c r="N1756" s="33"/>
      <c r="O1756" s="33"/>
      <c r="P1756" s="33"/>
      <c r="Q1756" s="33"/>
      <c r="R1756" s="33"/>
    </row>
    <row r="1757">
      <c r="A1757" s="7" t="s">
        <v>2586</v>
      </c>
      <c r="B1757" s="7"/>
      <c r="C1757" s="7" t="s">
        <v>7711</v>
      </c>
      <c r="D1757" s="8" t="s">
        <v>7712</v>
      </c>
      <c r="E1757" s="7" t="s">
        <v>7713</v>
      </c>
      <c r="F1757" s="8" t="s">
        <v>2740</v>
      </c>
      <c r="G1757" s="8" t="s">
        <v>2741</v>
      </c>
      <c r="H1757" s="45" t="s">
        <v>3768</v>
      </c>
      <c r="I1757" s="8"/>
      <c r="J1757" s="37"/>
      <c r="K1757" s="38"/>
      <c r="L1757" s="38"/>
      <c r="M1757" s="38"/>
      <c r="N1757" s="38"/>
      <c r="O1757" s="38"/>
      <c r="P1757" s="38"/>
      <c r="Q1757" s="38"/>
      <c r="R1757" s="38"/>
    </row>
    <row r="1758">
      <c r="A1758" s="8" t="s">
        <v>2586</v>
      </c>
      <c r="B1758" s="8"/>
      <c r="C1758" s="8" t="s">
        <v>7714</v>
      </c>
      <c r="D1758" s="8" t="s">
        <v>5157</v>
      </c>
      <c r="E1758" s="12" t="s">
        <v>7715</v>
      </c>
      <c r="F1758" s="8" t="s">
        <v>2740</v>
      </c>
      <c r="G1758" s="8" t="s">
        <v>2741</v>
      </c>
      <c r="H1758" s="41" t="s">
        <v>2802</v>
      </c>
      <c r="I1758" s="8"/>
      <c r="J1758" s="35"/>
      <c r="K1758" s="33"/>
      <c r="L1758" s="33"/>
      <c r="M1758" s="33"/>
      <c r="N1758" s="33"/>
      <c r="O1758" s="33"/>
      <c r="P1758" s="33"/>
      <c r="Q1758" s="33"/>
      <c r="R1758" s="33"/>
    </row>
    <row r="1759">
      <c r="A1759" s="7" t="s">
        <v>2586</v>
      </c>
      <c r="B1759" s="7"/>
      <c r="C1759" s="7" t="s">
        <v>7716</v>
      </c>
      <c r="D1759" s="8" t="s">
        <v>7717</v>
      </c>
      <c r="E1759" s="7" t="s">
        <v>7718</v>
      </c>
      <c r="F1759" s="8" t="s">
        <v>2740</v>
      </c>
      <c r="G1759" s="8" t="s">
        <v>2741</v>
      </c>
      <c r="H1759" s="31" t="s">
        <v>2742</v>
      </c>
      <c r="I1759" s="8"/>
      <c r="J1759" s="10"/>
      <c r="K1759" s="44"/>
      <c r="L1759" s="44"/>
      <c r="M1759" s="44"/>
      <c r="N1759" s="44"/>
      <c r="O1759" s="44"/>
      <c r="P1759" s="44"/>
      <c r="Q1759" s="44"/>
      <c r="R1759" s="44"/>
    </row>
    <row r="1760">
      <c r="A1760" s="7" t="s">
        <v>2586</v>
      </c>
      <c r="B1760" s="7"/>
      <c r="C1760" s="7" t="s">
        <v>7719</v>
      </c>
      <c r="D1760" s="8" t="s">
        <v>5460</v>
      </c>
      <c r="E1760" s="7" t="s">
        <v>7720</v>
      </c>
      <c r="F1760" s="8" t="s">
        <v>2740</v>
      </c>
      <c r="G1760" s="8" t="s">
        <v>2741</v>
      </c>
      <c r="H1760" s="41" t="s">
        <v>2760</v>
      </c>
      <c r="I1760" s="8"/>
      <c r="J1760" s="37"/>
      <c r="K1760" s="38"/>
      <c r="L1760" s="38"/>
      <c r="M1760" s="38"/>
      <c r="N1760" s="38"/>
      <c r="O1760" s="38"/>
      <c r="P1760" s="38"/>
      <c r="Q1760" s="38"/>
      <c r="R1760" s="38"/>
    </row>
    <row r="1761">
      <c r="A1761" s="7" t="s">
        <v>2586</v>
      </c>
      <c r="B1761" s="9"/>
      <c r="C1761" s="9" t="s">
        <v>7721</v>
      </c>
      <c r="D1761" s="15" t="s">
        <v>7722</v>
      </c>
      <c r="E1761" s="9" t="s">
        <v>7723</v>
      </c>
      <c r="F1761" s="42" t="s">
        <v>2740</v>
      </c>
      <c r="G1761" s="8" t="s">
        <v>2741</v>
      </c>
      <c r="H1761" s="45" t="s">
        <v>2824</v>
      </c>
      <c r="I1761" s="9"/>
      <c r="J1761" s="35"/>
      <c r="K1761" s="33"/>
      <c r="L1761" s="33"/>
      <c r="M1761" s="33"/>
      <c r="N1761" s="33"/>
      <c r="O1761" s="33"/>
      <c r="P1761" s="33"/>
      <c r="Q1761" s="33"/>
      <c r="R1761" s="33"/>
    </row>
    <row r="1762">
      <c r="A1762" s="8" t="s">
        <v>2586</v>
      </c>
      <c r="B1762" s="6"/>
      <c r="C1762" s="6" t="s">
        <v>7724</v>
      </c>
      <c r="D1762" s="8" t="s">
        <v>7725</v>
      </c>
      <c r="E1762" s="7" t="s">
        <v>7726</v>
      </c>
      <c r="F1762" s="8" t="s">
        <v>2740</v>
      </c>
      <c r="G1762" s="8" t="s">
        <v>2741</v>
      </c>
      <c r="H1762" s="41" t="s">
        <v>2686</v>
      </c>
      <c r="I1762" s="8"/>
      <c r="J1762" s="35"/>
      <c r="K1762" s="33"/>
      <c r="L1762" s="33"/>
      <c r="M1762" s="33"/>
      <c r="N1762" s="33"/>
      <c r="O1762" s="33"/>
      <c r="P1762" s="33"/>
      <c r="Q1762" s="33"/>
      <c r="R1762" s="33"/>
    </row>
    <row r="1763">
      <c r="A1763" s="8" t="s">
        <v>2586</v>
      </c>
      <c r="B1763" s="8"/>
      <c r="C1763" s="8" t="s">
        <v>7727</v>
      </c>
      <c r="D1763" s="8" t="s">
        <v>652</v>
      </c>
      <c r="E1763" s="12" t="s">
        <v>7728</v>
      </c>
      <c r="F1763" s="42" t="s">
        <v>2740</v>
      </c>
      <c r="G1763" s="8" t="s">
        <v>2741</v>
      </c>
      <c r="H1763" s="41" t="s">
        <v>2760</v>
      </c>
      <c r="I1763" s="8"/>
      <c r="J1763" s="35"/>
      <c r="K1763" s="33"/>
      <c r="L1763" s="33"/>
      <c r="M1763" s="33"/>
      <c r="N1763" s="33"/>
      <c r="O1763" s="33"/>
      <c r="P1763" s="33"/>
      <c r="Q1763" s="33"/>
      <c r="R1763" s="33"/>
    </row>
    <row r="1764">
      <c r="A1764" s="8" t="s">
        <v>2586</v>
      </c>
      <c r="B1764" s="8"/>
      <c r="C1764" s="8" t="s">
        <v>7729</v>
      </c>
      <c r="D1764" s="8" t="s">
        <v>7730</v>
      </c>
      <c r="E1764" s="12" t="s">
        <v>7731</v>
      </c>
      <c r="F1764" s="8" t="s">
        <v>2740</v>
      </c>
      <c r="G1764" s="8" t="s">
        <v>2741</v>
      </c>
      <c r="H1764" s="48" t="s">
        <v>2937</v>
      </c>
      <c r="I1764" s="8"/>
      <c r="J1764" s="37"/>
      <c r="K1764" s="38"/>
      <c r="L1764" s="38"/>
      <c r="M1764" s="38"/>
      <c r="N1764" s="38"/>
      <c r="O1764" s="38"/>
      <c r="P1764" s="38"/>
      <c r="Q1764" s="38"/>
      <c r="R1764" s="38"/>
    </row>
    <row r="1765">
      <c r="A1765" s="8" t="s">
        <v>2586</v>
      </c>
      <c r="B1765" s="6"/>
      <c r="C1765" s="6" t="s">
        <v>7732</v>
      </c>
      <c r="D1765" s="8" t="s">
        <v>7733</v>
      </c>
      <c r="E1765" s="7" t="s">
        <v>7734</v>
      </c>
      <c r="F1765" s="8" t="s">
        <v>2740</v>
      </c>
      <c r="G1765" s="8" t="s">
        <v>2741</v>
      </c>
      <c r="H1765" s="42" t="s">
        <v>2686</v>
      </c>
      <c r="I1765" s="8"/>
      <c r="J1765" s="37"/>
      <c r="K1765" s="38"/>
      <c r="L1765" s="38"/>
      <c r="M1765" s="38"/>
      <c r="N1765" s="38"/>
      <c r="O1765" s="38"/>
      <c r="P1765" s="38"/>
      <c r="Q1765" s="38"/>
      <c r="R1765" s="38"/>
    </row>
    <row r="1766">
      <c r="A1766" s="7" t="s">
        <v>2586</v>
      </c>
      <c r="B1766" s="7"/>
      <c r="C1766" s="7" t="s">
        <v>7735</v>
      </c>
      <c r="D1766" s="8" t="s">
        <v>7736</v>
      </c>
      <c r="E1766" s="7" t="s">
        <v>7737</v>
      </c>
      <c r="F1766" s="8" t="s">
        <v>2740</v>
      </c>
      <c r="G1766" s="8" t="s">
        <v>2741</v>
      </c>
      <c r="H1766" s="31" t="s">
        <v>2742</v>
      </c>
      <c r="I1766" s="8"/>
      <c r="J1766" s="35"/>
      <c r="K1766" s="33"/>
      <c r="L1766" s="33"/>
      <c r="M1766" s="33"/>
      <c r="N1766" s="33"/>
      <c r="O1766" s="33"/>
      <c r="P1766" s="33"/>
      <c r="Q1766" s="33"/>
      <c r="R1766" s="33"/>
    </row>
    <row r="1767">
      <c r="A1767" s="8" t="s">
        <v>2586</v>
      </c>
      <c r="B1767" s="6"/>
      <c r="C1767" s="6" t="s">
        <v>7738</v>
      </c>
      <c r="D1767" s="6" t="s">
        <v>2588</v>
      </c>
      <c r="E1767" s="7" t="s">
        <v>7739</v>
      </c>
      <c r="F1767" s="8" t="s">
        <v>2740</v>
      </c>
      <c r="G1767" s="8" t="s">
        <v>2741</v>
      </c>
      <c r="H1767" s="42" t="s">
        <v>2686</v>
      </c>
      <c r="I1767" s="8"/>
      <c r="J1767" s="35"/>
      <c r="K1767" s="33"/>
      <c r="L1767" s="33"/>
      <c r="M1767" s="33"/>
      <c r="N1767" s="33"/>
      <c r="O1767" s="33"/>
      <c r="P1767" s="33"/>
      <c r="Q1767" s="33"/>
      <c r="R1767" s="33"/>
    </row>
    <row r="1768">
      <c r="A1768" s="7" t="s">
        <v>2586</v>
      </c>
      <c r="B1768" s="54"/>
      <c r="C1768" s="54" t="s">
        <v>7740</v>
      </c>
      <c r="D1768" s="59" t="s">
        <v>7741</v>
      </c>
      <c r="E1768" s="54" t="s">
        <v>7742</v>
      </c>
      <c r="F1768" s="8" t="s">
        <v>2740</v>
      </c>
      <c r="G1768" s="8" t="s">
        <v>2741</v>
      </c>
      <c r="H1768" s="41" t="s">
        <v>3742</v>
      </c>
      <c r="I1768" s="9"/>
      <c r="J1768" s="37"/>
      <c r="K1768" s="38"/>
      <c r="L1768" s="38"/>
      <c r="M1768" s="38"/>
      <c r="N1768" s="38"/>
      <c r="O1768" s="38"/>
      <c r="P1768" s="38"/>
      <c r="Q1768" s="38"/>
      <c r="R1768" s="38"/>
    </row>
    <row r="1769">
      <c r="A1769" s="7" t="s">
        <v>2586</v>
      </c>
      <c r="B1769" s="7"/>
      <c r="C1769" s="7" t="s">
        <v>7743</v>
      </c>
      <c r="D1769" s="8" t="s">
        <v>7744</v>
      </c>
      <c r="E1769" s="7" t="s">
        <v>7745</v>
      </c>
      <c r="F1769" s="8" t="s">
        <v>2740</v>
      </c>
      <c r="G1769" s="8" t="s">
        <v>2741</v>
      </c>
      <c r="H1769" s="42" t="s">
        <v>2686</v>
      </c>
      <c r="I1769" s="8"/>
      <c r="J1769" s="37"/>
      <c r="K1769" s="38"/>
      <c r="L1769" s="38"/>
      <c r="M1769" s="38"/>
      <c r="N1769" s="38"/>
      <c r="O1769" s="38"/>
      <c r="P1769" s="38"/>
      <c r="Q1769" s="38"/>
      <c r="R1769" s="38"/>
    </row>
    <row r="1770">
      <c r="A1770" s="7" t="s">
        <v>2586</v>
      </c>
      <c r="B1770" s="19"/>
      <c r="C1770" s="19" t="s">
        <v>7746</v>
      </c>
      <c r="D1770" s="6" t="s">
        <v>7747</v>
      </c>
      <c r="E1770" s="7" t="s">
        <v>7748</v>
      </c>
      <c r="F1770" s="42" t="s">
        <v>2740</v>
      </c>
      <c r="G1770" s="6" t="s">
        <v>2741</v>
      </c>
      <c r="H1770" s="31" t="s">
        <v>2742</v>
      </c>
      <c r="I1770" s="8"/>
      <c r="J1770" s="35"/>
      <c r="K1770" s="33"/>
      <c r="L1770" s="33"/>
      <c r="M1770" s="33"/>
      <c r="N1770" s="33"/>
      <c r="O1770" s="33"/>
      <c r="P1770" s="33"/>
      <c r="Q1770" s="33"/>
      <c r="R1770" s="33"/>
    </row>
    <row r="1771">
      <c r="A1771" s="8" t="s">
        <v>2586</v>
      </c>
      <c r="B1771" s="8"/>
      <c r="C1771" s="8" t="s">
        <v>7749</v>
      </c>
      <c r="D1771" s="8" t="s">
        <v>7750</v>
      </c>
      <c r="E1771" s="12" t="s">
        <v>7751</v>
      </c>
      <c r="F1771" s="8" t="s">
        <v>2740</v>
      </c>
      <c r="G1771" s="8" t="s">
        <v>2741</v>
      </c>
      <c r="H1771" s="41" t="s">
        <v>2760</v>
      </c>
      <c r="I1771" s="8"/>
      <c r="J1771" s="35"/>
      <c r="K1771" s="33"/>
      <c r="L1771" s="33"/>
      <c r="M1771" s="33"/>
      <c r="N1771" s="33"/>
      <c r="O1771" s="33"/>
      <c r="P1771" s="33"/>
      <c r="Q1771" s="33"/>
      <c r="R1771" s="33"/>
    </row>
    <row r="1772">
      <c r="A1772" s="7" t="s">
        <v>2586</v>
      </c>
      <c r="B1772" s="9"/>
      <c r="C1772" s="9" t="s">
        <v>7752</v>
      </c>
      <c r="D1772" s="15" t="s">
        <v>148</v>
      </c>
      <c r="E1772" s="9" t="s">
        <v>7753</v>
      </c>
      <c r="F1772" s="42" t="s">
        <v>2740</v>
      </c>
      <c r="G1772" s="8" t="s">
        <v>2741</v>
      </c>
      <c r="H1772" s="48" t="s">
        <v>2824</v>
      </c>
      <c r="I1772" s="9"/>
      <c r="J1772" s="35"/>
      <c r="K1772" s="33"/>
      <c r="L1772" s="33"/>
      <c r="M1772" s="33"/>
      <c r="N1772" s="33"/>
      <c r="O1772" s="33"/>
      <c r="P1772" s="33"/>
      <c r="Q1772" s="33"/>
      <c r="R1772" s="33"/>
    </row>
    <row r="1773">
      <c r="A1773" s="8" t="s">
        <v>2586</v>
      </c>
      <c r="B1773" s="6"/>
      <c r="C1773" s="6" t="s">
        <v>7754</v>
      </c>
      <c r="D1773" s="8" t="s">
        <v>7755</v>
      </c>
      <c r="E1773" s="7" t="s">
        <v>7756</v>
      </c>
      <c r="F1773" s="8" t="s">
        <v>2740</v>
      </c>
      <c r="G1773" s="8" t="s">
        <v>2741</v>
      </c>
      <c r="H1773" s="43" t="s">
        <v>2760</v>
      </c>
      <c r="I1773" s="8"/>
      <c r="J1773" s="35"/>
      <c r="K1773" s="33"/>
      <c r="L1773" s="33"/>
      <c r="M1773" s="33"/>
      <c r="N1773" s="33"/>
      <c r="O1773" s="33"/>
      <c r="P1773" s="33"/>
      <c r="Q1773" s="33"/>
      <c r="R1773" s="33"/>
    </row>
    <row r="1774">
      <c r="A1774" s="7" t="s">
        <v>2586</v>
      </c>
      <c r="B1774" s="19"/>
      <c r="C1774" s="19" t="s">
        <v>7757</v>
      </c>
      <c r="D1774" s="6" t="s">
        <v>7758</v>
      </c>
      <c r="E1774" s="7" t="s">
        <v>7759</v>
      </c>
      <c r="F1774" s="8" t="s">
        <v>2740</v>
      </c>
      <c r="G1774" s="8" t="s">
        <v>2741</v>
      </c>
      <c r="H1774" s="41" t="s">
        <v>2760</v>
      </c>
      <c r="I1774" s="8"/>
      <c r="J1774" s="37"/>
      <c r="K1774" s="38"/>
      <c r="L1774" s="38"/>
      <c r="M1774" s="38"/>
      <c r="N1774" s="38"/>
      <c r="O1774" s="38"/>
      <c r="P1774" s="38"/>
      <c r="Q1774" s="38"/>
      <c r="R1774" s="38"/>
    </row>
    <row r="1775">
      <c r="A1775" s="8" t="s">
        <v>2633</v>
      </c>
      <c r="B1775" s="8"/>
      <c r="C1775" s="8" t="s">
        <v>7760</v>
      </c>
      <c r="D1775" s="8" t="s">
        <v>7761</v>
      </c>
      <c r="E1775" s="12" t="s">
        <v>7762</v>
      </c>
      <c r="F1775" s="8" t="s">
        <v>2740</v>
      </c>
      <c r="G1775" s="8" t="s">
        <v>2741</v>
      </c>
      <c r="H1775" s="41" t="s">
        <v>2760</v>
      </c>
      <c r="I1775" s="8"/>
      <c r="J1775" s="37"/>
      <c r="K1775" s="38"/>
      <c r="L1775" s="38"/>
      <c r="M1775" s="38"/>
      <c r="N1775" s="38"/>
      <c r="O1775" s="38"/>
      <c r="P1775" s="38"/>
      <c r="Q1775" s="38"/>
      <c r="R1775" s="38"/>
    </row>
    <row r="1776">
      <c r="A1776" s="8" t="s">
        <v>2633</v>
      </c>
      <c r="B1776" s="18"/>
      <c r="C1776" s="18" t="s">
        <v>7760</v>
      </c>
      <c r="D1776" s="3" t="s">
        <v>7761</v>
      </c>
      <c r="E1776" s="3" t="s">
        <v>7763</v>
      </c>
      <c r="F1776" s="8" t="s">
        <v>2740</v>
      </c>
      <c r="G1776" s="8" t="s">
        <v>2741</v>
      </c>
      <c r="H1776" s="43" t="s">
        <v>2760</v>
      </c>
      <c r="I1776" s="3"/>
      <c r="J1776" s="35"/>
      <c r="K1776" s="33"/>
      <c r="L1776" s="33"/>
      <c r="M1776" s="33"/>
      <c r="N1776" s="33"/>
      <c r="O1776" s="33"/>
      <c r="P1776" s="33"/>
      <c r="Q1776" s="33"/>
      <c r="R1776" s="33"/>
    </row>
    <row r="1777">
      <c r="A1777" s="7" t="s">
        <v>2633</v>
      </c>
      <c r="B1777" s="7"/>
      <c r="C1777" s="7" t="s">
        <v>7764</v>
      </c>
      <c r="D1777" s="8" t="s">
        <v>7765</v>
      </c>
      <c r="E1777" s="7" t="s">
        <v>7766</v>
      </c>
      <c r="F1777" s="8" t="s">
        <v>2740</v>
      </c>
      <c r="G1777" s="8" t="s">
        <v>2741</v>
      </c>
      <c r="H1777" s="41" t="s">
        <v>2760</v>
      </c>
      <c r="I1777" s="8"/>
      <c r="J1777" s="37"/>
      <c r="K1777" s="38"/>
      <c r="L1777" s="38"/>
      <c r="M1777" s="38"/>
      <c r="N1777" s="38"/>
      <c r="O1777" s="38"/>
      <c r="P1777" s="38"/>
      <c r="Q1777" s="38"/>
      <c r="R1777" s="38"/>
    </row>
    <row r="1778">
      <c r="A1778" s="8" t="s">
        <v>2633</v>
      </c>
      <c r="B1778" s="8"/>
      <c r="C1778" s="8" t="s">
        <v>7767</v>
      </c>
      <c r="D1778" s="8" t="s">
        <v>7768</v>
      </c>
      <c r="E1778" s="12" t="s">
        <v>7769</v>
      </c>
      <c r="F1778" s="8" t="s">
        <v>2740</v>
      </c>
      <c r="G1778" s="8" t="s">
        <v>2741</v>
      </c>
      <c r="H1778" s="31" t="s">
        <v>7223</v>
      </c>
      <c r="I1778" s="8"/>
      <c r="J1778" s="35"/>
      <c r="K1778" s="33"/>
      <c r="L1778" s="33"/>
      <c r="M1778" s="33"/>
      <c r="N1778" s="33"/>
      <c r="O1778" s="33"/>
      <c r="P1778" s="33"/>
      <c r="Q1778" s="33"/>
      <c r="R1778" s="33"/>
    </row>
    <row r="1779">
      <c r="A1779" s="8" t="s">
        <v>2633</v>
      </c>
      <c r="B1779" s="6"/>
      <c r="C1779" s="6" t="s">
        <v>7770</v>
      </c>
      <c r="D1779" s="6" t="s">
        <v>7771</v>
      </c>
      <c r="E1779" s="19" t="s">
        <v>7772</v>
      </c>
      <c r="F1779" s="42" t="s">
        <v>2740</v>
      </c>
      <c r="G1779" s="8" t="s">
        <v>2741</v>
      </c>
      <c r="H1779" s="41" t="s">
        <v>2686</v>
      </c>
      <c r="I1779" s="7"/>
      <c r="J1779" s="35"/>
      <c r="K1779" s="33"/>
      <c r="L1779" s="33"/>
      <c r="M1779" s="33"/>
      <c r="N1779" s="33"/>
      <c r="O1779" s="33"/>
      <c r="P1779" s="33"/>
      <c r="Q1779" s="33"/>
      <c r="R1779" s="33"/>
    </row>
    <row r="1780">
      <c r="A1780" s="8" t="s">
        <v>2633</v>
      </c>
      <c r="B1780" s="8"/>
      <c r="C1780" s="8" t="s">
        <v>7773</v>
      </c>
      <c r="D1780" s="8" t="s">
        <v>4869</v>
      </c>
      <c r="E1780" s="12" t="s">
        <v>7774</v>
      </c>
      <c r="F1780" s="8" t="s">
        <v>2740</v>
      </c>
      <c r="G1780" s="8" t="s">
        <v>2741</v>
      </c>
      <c r="H1780" s="31" t="s">
        <v>2742</v>
      </c>
      <c r="I1780" s="8"/>
      <c r="J1780" s="37"/>
      <c r="K1780" s="38"/>
      <c r="L1780" s="38"/>
      <c r="M1780" s="38"/>
      <c r="N1780" s="38"/>
      <c r="O1780" s="38"/>
      <c r="P1780" s="38"/>
      <c r="Q1780" s="38"/>
      <c r="R1780" s="38"/>
    </row>
    <row r="1781">
      <c r="A1781" s="8" t="s">
        <v>2633</v>
      </c>
      <c r="B1781" s="8"/>
      <c r="C1781" s="8" t="s">
        <v>5060</v>
      </c>
      <c r="D1781" s="8" t="s">
        <v>117</v>
      </c>
      <c r="E1781" s="12" t="s">
        <v>7775</v>
      </c>
      <c r="F1781" s="8" t="s">
        <v>2740</v>
      </c>
      <c r="G1781" s="8" t="s">
        <v>2741</v>
      </c>
      <c r="H1781" s="31" t="s">
        <v>2742</v>
      </c>
      <c r="I1781" s="8"/>
      <c r="J1781" s="35"/>
      <c r="K1781" s="33"/>
      <c r="L1781" s="33"/>
      <c r="M1781" s="33"/>
      <c r="N1781" s="33"/>
      <c r="O1781" s="33"/>
      <c r="P1781" s="33"/>
      <c r="Q1781" s="33"/>
      <c r="R1781" s="33"/>
    </row>
    <row r="1782">
      <c r="A1782" s="8" t="s">
        <v>2633</v>
      </c>
      <c r="B1782" s="8"/>
      <c r="C1782" s="8" t="s">
        <v>7776</v>
      </c>
      <c r="D1782" s="8" t="s">
        <v>7777</v>
      </c>
      <c r="E1782" s="12" t="s">
        <v>7778</v>
      </c>
      <c r="F1782" s="8" t="s">
        <v>2740</v>
      </c>
      <c r="G1782" s="8" t="s">
        <v>2741</v>
      </c>
      <c r="H1782" s="31" t="s">
        <v>2742</v>
      </c>
      <c r="I1782" s="8"/>
      <c r="J1782" s="35"/>
      <c r="K1782" s="33"/>
      <c r="L1782" s="33"/>
      <c r="M1782" s="33"/>
      <c r="N1782" s="33"/>
      <c r="O1782" s="33"/>
      <c r="P1782" s="33"/>
      <c r="Q1782" s="33"/>
      <c r="R1782" s="33"/>
    </row>
    <row r="1783">
      <c r="A1783" s="8" t="s">
        <v>2633</v>
      </c>
      <c r="B1783" s="15"/>
      <c r="C1783" s="15" t="s">
        <v>7779</v>
      </c>
      <c r="D1783" s="4" t="s">
        <v>2914</v>
      </c>
      <c r="E1783" s="4" t="s">
        <v>7780</v>
      </c>
      <c r="F1783" s="42" t="s">
        <v>2740</v>
      </c>
      <c r="G1783" s="8" t="s">
        <v>2741</v>
      </c>
      <c r="H1783" s="31" t="s">
        <v>2742</v>
      </c>
      <c r="I1783" s="2"/>
      <c r="J1783" s="35"/>
      <c r="K1783" s="33"/>
      <c r="L1783" s="33"/>
      <c r="M1783" s="33"/>
      <c r="N1783" s="33"/>
      <c r="O1783" s="33"/>
      <c r="P1783" s="33"/>
      <c r="Q1783" s="33"/>
      <c r="R1783" s="33"/>
    </row>
    <row r="1784">
      <c r="A1784" s="8" t="s">
        <v>2633</v>
      </c>
      <c r="B1784" s="3"/>
      <c r="C1784" s="3" t="s">
        <v>5069</v>
      </c>
      <c r="D1784" s="15" t="s">
        <v>4646</v>
      </c>
      <c r="E1784" s="3" t="s">
        <v>7781</v>
      </c>
      <c r="F1784" s="42" t="s">
        <v>2740</v>
      </c>
      <c r="G1784" s="8" t="s">
        <v>2741</v>
      </c>
      <c r="H1784" s="41" t="s">
        <v>3768</v>
      </c>
      <c r="I1784" s="3"/>
      <c r="J1784" s="35"/>
      <c r="K1784" s="33"/>
      <c r="L1784" s="33"/>
      <c r="M1784" s="33"/>
      <c r="N1784" s="33"/>
      <c r="O1784" s="33"/>
      <c r="P1784" s="33"/>
      <c r="Q1784" s="33"/>
      <c r="R1784" s="33"/>
    </row>
    <row r="1785">
      <c r="A1785" s="8" t="s">
        <v>2633</v>
      </c>
      <c r="B1785" s="8"/>
      <c r="C1785" s="8" t="s">
        <v>7782</v>
      </c>
      <c r="D1785" s="8" t="s">
        <v>203</v>
      </c>
      <c r="E1785" s="12" t="s">
        <v>7783</v>
      </c>
      <c r="F1785" s="8" t="s">
        <v>2740</v>
      </c>
      <c r="G1785" s="8" t="s">
        <v>2741</v>
      </c>
      <c r="H1785" s="42" t="s">
        <v>3110</v>
      </c>
      <c r="I1785" s="8"/>
      <c r="J1785" s="7"/>
      <c r="K1785" s="40"/>
      <c r="L1785" s="40"/>
      <c r="M1785" s="40"/>
      <c r="N1785" s="40"/>
      <c r="O1785" s="40"/>
      <c r="P1785" s="40"/>
      <c r="Q1785" s="40"/>
      <c r="R1785" s="40"/>
    </row>
    <row r="1786">
      <c r="A1786" s="8" t="s">
        <v>2633</v>
      </c>
      <c r="B1786" s="3"/>
      <c r="C1786" s="3" t="s">
        <v>7784</v>
      </c>
      <c r="D1786" s="4" t="s">
        <v>7785</v>
      </c>
      <c r="E1786" s="3" t="s">
        <v>7786</v>
      </c>
      <c r="F1786" s="8" t="s">
        <v>2740</v>
      </c>
      <c r="G1786" s="8" t="s">
        <v>2741</v>
      </c>
      <c r="H1786" s="41" t="s">
        <v>2686</v>
      </c>
      <c r="I1786" s="3"/>
      <c r="J1786" s="7"/>
      <c r="K1786" s="40"/>
      <c r="L1786" s="40"/>
      <c r="M1786" s="40"/>
      <c r="N1786" s="40"/>
      <c r="O1786" s="40"/>
      <c r="P1786" s="40"/>
      <c r="Q1786" s="40"/>
      <c r="R1786" s="40"/>
    </row>
    <row r="1787">
      <c r="A1787" s="8" t="s">
        <v>2633</v>
      </c>
      <c r="B1787" s="8"/>
      <c r="C1787" s="8" t="s">
        <v>7787</v>
      </c>
      <c r="D1787" s="8" t="s">
        <v>2726</v>
      </c>
      <c r="E1787" s="12" t="s">
        <v>7788</v>
      </c>
      <c r="F1787" s="8" t="s">
        <v>2740</v>
      </c>
      <c r="G1787" s="8" t="s">
        <v>2741</v>
      </c>
      <c r="H1787" s="31" t="s">
        <v>2742</v>
      </c>
      <c r="I1787" s="8"/>
      <c r="J1787" s="37"/>
      <c r="K1787" s="38"/>
      <c r="L1787" s="38"/>
      <c r="M1787" s="38"/>
      <c r="N1787" s="38"/>
      <c r="O1787" s="38"/>
      <c r="P1787" s="38"/>
      <c r="Q1787" s="38"/>
      <c r="R1787" s="38"/>
    </row>
    <row r="1788">
      <c r="A1788" s="8" t="s">
        <v>2633</v>
      </c>
      <c r="B1788" s="3"/>
      <c r="C1788" s="3" t="s">
        <v>7789</v>
      </c>
      <c r="D1788" s="4" t="s">
        <v>583</v>
      </c>
      <c r="E1788" s="3" t="s">
        <v>7790</v>
      </c>
      <c r="F1788" s="42" t="s">
        <v>2740</v>
      </c>
      <c r="G1788" s="8" t="s">
        <v>2741</v>
      </c>
      <c r="H1788" s="43" t="s">
        <v>2760</v>
      </c>
      <c r="I1788" s="3"/>
      <c r="J1788" s="7"/>
      <c r="K1788" s="40"/>
      <c r="L1788" s="40"/>
      <c r="M1788" s="40"/>
      <c r="N1788" s="40"/>
      <c r="O1788" s="40"/>
      <c r="P1788" s="40"/>
      <c r="Q1788" s="40"/>
      <c r="R1788" s="40"/>
    </row>
    <row r="1789">
      <c r="A1789" s="8" t="s">
        <v>2633</v>
      </c>
      <c r="B1789" s="59"/>
      <c r="C1789" s="59" t="s">
        <v>7791</v>
      </c>
      <c r="D1789" s="15" t="s">
        <v>649</v>
      </c>
      <c r="E1789" s="9" t="s">
        <v>7792</v>
      </c>
      <c r="F1789" s="42" t="s">
        <v>2740</v>
      </c>
      <c r="G1789" s="31" t="s">
        <v>2741</v>
      </c>
      <c r="H1789" s="41" t="s">
        <v>2760</v>
      </c>
      <c r="I1789" s="9"/>
      <c r="J1789" s="35"/>
      <c r="K1789" s="33"/>
      <c r="L1789" s="33"/>
      <c r="M1789" s="33"/>
      <c r="N1789" s="33"/>
      <c r="O1789" s="33"/>
      <c r="P1789" s="33"/>
      <c r="Q1789" s="33"/>
      <c r="R1789" s="33"/>
    </row>
    <row r="1790">
      <c r="A1790" s="8" t="s">
        <v>2633</v>
      </c>
      <c r="B1790" s="8"/>
      <c r="C1790" s="8" t="s">
        <v>5240</v>
      </c>
      <c r="D1790" s="8" t="s">
        <v>6417</v>
      </c>
      <c r="E1790" s="12" t="s">
        <v>7793</v>
      </c>
      <c r="F1790" s="8" t="s">
        <v>2740</v>
      </c>
      <c r="G1790" s="8" t="s">
        <v>2741</v>
      </c>
      <c r="H1790" s="31" t="s">
        <v>2742</v>
      </c>
      <c r="I1790" s="8"/>
      <c r="J1790" s="19"/>
      <c r="K1790" s="39"/>
      <c r="L1790" s="39"/>
      <c r="M1790" s="39"/>
      <c r="N1790" s="39"/>
      <c r="O1790" s="39"/>
      <c r="P1790" s="39"/>
      <c r="Q1790" s="39"/>
      <c r="R1790" s="39"/>
    </row>
    <row r="1791">
      <c r="A1791" s="8" t="s">
        <v>2633</v>
      </c>
      <c r="B1791" s="6"/>
      <c r="C1791" s="6" t="s">
        <v>7794</v>
      </c>
      <c r="D1791" s="6" t="s">
        <v>686</v>
      </c>
      <c r="E1791" s="7" t="s">
        <v>7795</v>
      </c>
      <c r="F1791" s="8" t="s">
        <v>2740</v>
      </c>
      <c r="G1791" s="8" t="s">
        <v>2741</v>
      </c>
      <c r="H1791" s="41" t="s">
        <v>2760</v>
      </c>
      <c r="I1791" s="8"/>
      <c r="J1791" s="7"/>
      <c r="K1791" s="40"/>
      <c r="L1791" s="40"/>
      <c r="M1791" s="40"/>
      <c r="N1791" s="40"/>
      <c r="O1791" s="40"/>
      <c r="P1791" s="40"/>
      <c r="Q1791" s="40"/>
      <c r="R1791" s="40"/>
    </row>
    <row r="1792">
      <c r="A1792" s="7" t="s">
        <v>2633</v>
      </c>
      <c r="B1792" s="7"/>
      <c r="C1792" s="7" t="s">
        <v>7796</v>
      </c>
      <c r="D1792" s="8" t="s">
        <v>7610</v>
      </c>
      <c r="E1792" s="7" t="s">
        <v>7797</v>
      </c>
      <c r="F1792" s="8" t="s">
        <v>2740</v>
      </c>
      <c r="G1792" s="8" t="s">
        <v>2741</v>
      </c>
      <c r="H1792" s="43" t="s">
        <v>2742</v>
      </c>
      <c r="I1792" s="8"/>
      <c r="J1792" s="35"/>
      <c r="K1792" s="33"/>
      <c r="L1792" s="33"/>
      <c r="M1792" s="33"/>
      <c r="N1792" s="33"/>
      <c r="O1792" s="33"/>
      <c r="P1792" s="33"/>
      <c r="Q1792" s="33"/>
      <c r="R1792" s="33"/>
    </row>
    <row r="1793">
      <c r="A1793" s="8" t="s">
        <v>2633</v>
      </c>
      <c r="B1793" s="3"/>
      <c r="C1793" s="3" t="s">
        <v>7798</v>
      </c>
      <c r="D1793" s="4" t="s">
        <v>7799</v>
      </c>
      <c r="E1793" s="3" t="s">
        <v>7800</v>
      </c>
      <c r="F1793" s="8" t="s">
        <v>2740</v>
      </c>
      <c r="G1793" s="8" t="s">
        <v>2741</v>
      </c>
      <c r="H1793" s="43" t="s">
        <v>2824</v>
      </c>
      <c r="I1793" s="3"/>
      <c r="J1793" s="35"/>
      <c r="K1793" s="33"/>
      <c r="L1793" s="33"/>
      <c r="M1793" s="33"/>
      <c r="N1793" s="33"/>
      <c r="O1793" s="33"/>
      <c r="P1793" s="33"/>
      <c r="Q1793" s="33"/>
      <c r="R1793" s="33"/>
    </row>
    <row r="1794">
      <c r="A1794" s="7" t="s">
        <v>2633</v>
      </c>
      <c r="B1794" s="7"/>
      <c r="C1794" s="7" t="s">
        <v>7801</v>
      </c>
      <c r="D1794" s="8" t="s">
        <v>855</v>
      </c>
      <c r="E1794" s="7" t="s">
        <v>7802</v>
      </c>
      <c r="F1794" s="8" t="s">
        <v>2740</v>
      </c>
      <c r="G1794" s="8" t="s">
        <v>2741</v>
      </c>
      <c r="H1794" s="43" t="s">
        <v>2760</v>
      </c>
      <c r="I1794" s="8"/>
      <c r="J1794" s="7"/>
      <c r="K1794" s="40"/>
      <c r="L1794" s="40"/>
      <c r="M1794" s="40"/>
      <c r="N1794" s="40"/>
      <c r="O1794" s="40"/>
      <c r="P1794" s="40"/>
      <c r="Q1794" s="40"/>
      <c r="R1794" s="40"/>
    </row>
    <row r="1795">
      <c r="A1795" s="7" t="s">
        <v>2633</v>
      </c>
      <c r="B1795" s="7"/>
      <c r="C1795" s="7" t="s">
        <v>7803</v>
      </c>
      <c r="D1795" s="8" t="s">
        <v>7804</v>
      </c>
      <c r="E1795" s="7" t="s">
        <v>7805</v>
      </c>
      <c r="F1795" s="8" t="s">
        <v>2740</v>
      </c>
      <c r="G1795" s="8" t="s">
        <v>2741</v>
      </c>
      <c r="H1795" s="41" t="s">
        <v>2760</v>
      </c>
      <c r="I1795" s="8"/>
      <c r="J1795" s="35"/>
      <c r="K1795" s="33"/>
      <c r="L1795" s="33"/>
      <c r="M1795" s="33"/>
      <c r="N1795" s="33"/>
      <c r="O1795" s="33"/>
      <c r="P1795" s="33"/>
      <c r="Q1795" s="33"/>
      <c r="R1795" s="33"/>
    </row>
    <row r="1796">
      <c r="A1796" s="7" t="s">
        <v>2633</v>
      </c>
      <c r="B1796" s="7"/>
      <c r="C1796" s="7" t="s">
        <v>7806</v>
      </c>
      <c r="D1796" s="8" t="s">
        <v>961</v>
      </c>
      <c r="E1796" s="7" t="s">
        <v>7807</v>
      </c>
      <c r="F1796" s="8" t="s">
        <v>2740</v>
      </c>
      <c r="G1796" s="8" t="s">
        <v>2741</v>
      </c>
      <c r="H1796" s="41" t="s">
        <v>2760</v>
      </c>
      <c r="I1796" s="8"/>
      <c r="J1796" s="37"/>
      <c r="K1796" s="38"/>
      <c r="L1796" s="38"/>
      <c r="M1796" s="38"/>
      <c r="N1796" s="38"/>
      <c r="O1796" s="38"/>
      <c r="P1796" s="38"/>
      <c r="Q1796" s="38"/>
      <c r="R1796" s="38"/>
    </row>
    <row r="1797">
      <c r="A1797" s="8" t="s">
        <v>2633</v>
      </c>
      <c r="B1797" s="6"/>
      <c r="C1797" s="6" t="s">
        <v>7808</v>
      </c>
      <c r="D1797" s="6" t="s">
        <v>5719</v>
      </c>
      <c r="E1797" s="19" t="s">
        <v>7809</v>
      </c>
      <c r="F1797" s="42" t="s">
        <v>2740</v>
      </c>
      <c r="G1797" s="8" t="s">
        <v>2741</v>
      </c>
      <c r="H1797" s="31" t="s">
        <v>2742</v>
      </c>
      <c r="I1797" s="7"/>
      <c r="J1797" s="35"/>
      <c r="K1797" s="33"/>
      <c r="L1797" s="33"/>
      <c r="M1797" s="33"/>
      <c r="N1797" s="33"/>
      <c r="O1797" s="33"/>
      <c r="P1797" s="33"/>
      <c r="Q1797" s="33"/>
      <c r="R1797" s="33"/>
    </row>
    <row r="1798">
      <c r="A1798" s="8" t="s">
        <v>2633</v>
      </c>
      <c r="B1798" s="18"/>
      <c r="C1798" s="18" t="s">
        <v>7810</v>
      </c>
      <c r="D1798" s="5" t="s">
        <v>7811</v>
      </c>
      <c r="E1798" s="5" t="s">
        <v>7812</v>
      </c>
      <c r="F1798" s="8" t="s">
        <v>2740</v>
      </c>
      <c r="G1798" s="8" t="s">
        <v>2741</v>
      </c>
      <c r="H1798" s="6" t="s">
        <v>2840</v>
      </c>
      <c r="I1798" s="18"/>
      <c r="J1798" s="35"/>
      <c r="K1798" s="33"/>
      <c r="L1798" s="33"/>
      <c r="M1798" s="33"/>
      <c r="N1798" s="33"/>
      <c r="O1798" s="33"/>
      <c r="P1798" s="33"/>
      <c r="Q1798" s="33"/>
      <c r="R1798" s="33"/>
    </row>
    <row r="1799">
      <c r="A1799" s="8" t="s">
        <v>2633</v>
      </c>
      <c r="B1799" s="8"/>
      <c r="C1799" s="8" t="s">
        <v>7813</v>
      </c>
      <c r="D1799" s="8" t="s">
        <v>2635</v>
      </c>
      <c r="E1799" s="12" t="s">
        <v>7814</v>
      </c>
      <c r="F1799" s="42" t="s">
        <v>2740</v>
      </c>
      <c r="G1799" s="8" t="s">
        <v>2741</v>
      </c>
      <c r="H1799" s="43" t="s">
        <v>4138</v>
      </c>
      <c r="I1799" s="8"/>
      <c r="J1799" s="7"/>
      <c r="K1799" s="40"/>
      <c r="L1799" s="40"/>
      <c r="M1799" s="40"/>
      <c r="N1799" s="40"/>
      <c r="O1799" s="40"/>
      <c r="P1799" s="40"/>
      <c r="Q1799" s="40"/>
      <c r="R1799" s="40"/>
    </row>
    <row r="1800">
      <c r="A1800" s="7" t="s">
        <v>2633</v>
      </c>
      <c r="B1800" s="7"/>
      <c r="C1800" s="7" t="s">
        <v>7815</v>
      </c>
      <c r="D1800" s="8" t="s">
        <v>7816</v>
      </c>
      <c r="E1800" s="7" t="s">
        <v>7817</v>
      </c>
      <c r="F1800" s="8" t="s">
        <v>2740</v>
      </c>
      <c r="G1800" s="8" t="s">
        <v>2741</v>
      </c>
      <c r="H1800" s="45" t="s">
        <v>4080</v>
      </c>
      <c r="I1800" s="8"/>
      <c r="J1800" s="7"/>
      <c r="K1800" s="40"/>
      <c r="L1800" s="40"/>
      <c r="M1800" s="40"/>
      <c r="N1800" s="40"/>
      <c r="O1800" s="40"/>
      <c r="P1800" s="40"/>
      <c r="Q1800" s="40"/>
      <c r="R1800" s="40"/>
    </row>
    <row r="1801">
      <c r="A1801" s="8" t="s">
        <v>2633</v>
      </c>
      <c r="B1801" s="6"/>
      <c r="C1801" s="6" t="s">
        <v>7818</v>
      </c>
      <c r="D1801" s="6" t="s">
        <v>1325</v>
      </c>
      <c r="E1801" s="7" t="s">
        <v>7819</v>
      </c>
      <c r="F1801" s="42" t="s">
        <v>2740</v>
      </c>
      <c r="G1801" s="8" t="s">
        <v>2741</v>
      </c>
      <c r="H1801" s="31" t="s">
        <v>2802</v>
      </c>
      <c r="I1801" s="8"/>
      <c r="J1801" s="37"/>
      <c r="K1801" s="38"/>
      <c r="L1801" s="38"/>
      <c r="M1801" s="38"/>
      <c r="N1801" s="38"/>
      <c r="O1801" s="38"/>
      <c r="P1801" s="38"/>
      <c r="Q1801" s="38"/>
      <c r="R1801" s="38"/>
    </row>
    <row r="1802">
      <c r="A1802" s="7" t="s">
        <v>2633</v>
      </c>
      <c r="B1802" s="7"/>
      <c r="C1802" s="7" t="s">
        <v>7820</v>
      </c>
      <c r="D1802" s="8" t="s">
        <v>1325</v>
      </c>
      <c r="E1802" s="7" t="s">
        <v>7821</v>
      </c>
      <c r="F1802" s="8" t="s">
        <v>2740</v>
      </c>
      <c r="G1802" s="6" t="s">
        <v>2741</v>
      </c>
      <c r="H1802" s="31" t="s">
        <v>2742</v>
      </c>
      <c r="I1802" s="8"/>
      <c r="J1802" s="7"/>
      <c r="K1802" s="40"/>
      <c r="L1802" s="40"/>
      <c r="M1802" s="40"/>
      <c r="N1802" s="40"/>
      <c r="O1802" s="40"/>
      <c r="P1802" s="40"/>
      <c r="Q1802" s="40"/>
      <c r="R1802" s="40"/>
    </row>
    <row r="1803">
      <c r="A1803" s="8" t="s">
        <v>2633</v>
      </c>
      <c r="B1803" s="8"/>
      <c r="C1803" s="8" t="s">
        <v>7822</v>
      </c>
      <c r="D1803" s="8" t="s">
        <v>7823</v>
      </c>
      <c r="E1803" s="12" t="s">
        <v>7824</v>
      </c>
      <c r="F1803" s="8" t="s">
        <v>2740</v>
      </c>
      <c r="G1803" s="6" t="s">
        <v>2741</v>
      </c>
      <c r="H1803" s="8" t="s">
        <v>2765</v>
      </c>
      <c r="I1803" s="8"/>
      <c r="J1803" s="7"/>
      <c r="K1803" s="40"/>
      <c r="L1803" s="40"/>
      <c r="M1803" s="40"/>
      <c r="N1803" s="40"/>
      <c r="O1803" s="40"/>
      <c r="P1803" s="40"/>
      <c r="Q1803" s="40"/>
      <c r="R1803" s="40"/>
    </row>
    <row r="1804">
      <c r="A1804" s="8" t="s">
        <v>2633</v>
      </c>
      <c r="B1804" s="6"/>
      <c r="C1804" s="6" t="s">
        <v>7825</v>
      </c>
      <c r="D1804" s="6" t="s">
        <v>7826</v>
      </c>
      <c r="E1804" s="7" t="s">
        <v>7827</v>
      </c>
      <c r="F1804" s="8" t="s">
        <v>2740</v>
      </c>
      <c r="G1804" s="8" t="s">
        <v>2741</v>
      </c>
      <c r="H1804" s="31" t="s">
        <v>2742</v>
      </c>
      <c r="I1804" s="8"/>
      <c r="J1804" s="7"/>
      <c r="K1804" s="40"/>
      <c r="L1804" s="40"/>
      <c r="M1804" s="40"/>
      <c r="N1804" s="40"/>
      <c r="O1804" s="40"/>
      <c r="P1804" s="40"/>
      <c r="Q1804" s="40"/>
      <c r="R1804" s="40"/>
    </row>
    <row r="1805">
      <c r="A1805" s="7" t="s">
        <v>2633</v>
      </c>
      <c r="B1805" s="7"/>
      <c r="C1805" s="7" t="s">
        <v>7828</v>
      </c>
      <c r="D1805" s="8" t="str">
        <f>IFERROR(__xludf.DUMMYFUNCTION("CONCATENATE(REGEXEXTRACT(C1805,""[A-Za-z]+""),"","")"),"Diplo,")</f>
        <v>Diplo,</v>
      </c>
      <c r="E1805" s="7" t="s">
        <v>7829</v>
      </c>
      <c r="F1805" s="8" t="s">
        <v>2740</v>
      </c>
      <c r="G1805" s="8" t="s">
        <v>2741</v>
      </c>
      <c r="H1805" s="41" t="s">
        <v>2760</v>
      </c>
      <c r="I1805" s="8"/>
      <c r="J1805" s="35"/>
      <c r="K1805" s="33"/>
      <c r="L1805" s="33"/>
      <c r="M1805" s="33"/>
      <c r="N1805" s="33"/>
      <c r="O1805" s="33"/>
      <c r="P1805" s="33"/>
      <c r="Q1805" s="33"/>
      <c r="R1805" s="33"/>
    </row>
    <row r="1806">
      <c r="A1806" s="7" t="s">
        <v>2633</v>
      </c>
      <c r="B1806" s="7"/>
      <c r="C1806" s="7" t="s">
        <v>7830</v>
      </c>
      <c r="D1806" s="8" t="s">
        <v>7831</v>
      </c>
      <c r="E1806" s="7" t="s">
        <v>7832</v>
      </c>
      <c r="F1806" s="8" t="s">
        <v>2740</v>
      </c>
      <c r="G1806" s="31" t="s">
        <v>2741</v>
      </c>
      <c r="H1806" s="41" t="s">
        <v>2760</v>
      </c>
      <c r="I1806" s="8"/>
      <c r="J1806" s="35"/>
      <c r="K1806" s="33"/>
      <c r="L1806" s="33"/>
      <c r="M1806" s="33"/>
      <c r="N1806" s="33"/>
      <c r="O1806" s="33"/>
      <c r="P1806" s="33"/>
      <c r="Q1806" s="33"/>
      <c r="R1806" s="33"/>
    </row>
    <row r="1807">
      <c r="A1807" s="8" t="s">
        <v>2633</v>
      </c>
      <c r="B1807" s="6"/>
      <c r="C1807" s="6" t="s">
        <v>7833</v>
      </c>
      <c r="D1807" s="8" t="s">
        <v>7834</v>
      </c>
      <c r="E1807" s="7" t="s">
        <v>7835</v>
      </c>
      <c r="F1807" s="42" t="s">
        <v>2740</v>
      </c>
      <c r="G1807" s="8" t="s">
        <v>2741</v>
      </c>
      <c r="H1807" s="43" t="s">
        <v>2742</v>
      </c>
      <c r="I1807" s="8"/>
      <c r="J1807" s="37"/>
      <c r="K1807" s="38"/>
      <c r="L1807" s="38"/>
      <c r="M1807" s="38"/>
      <c r="N1807" s="38"/>
      <c r="O1807" s="38"/>
      <c r="P1807" s="38"/>
      <c r="Q1807" s="38"/>
      <c r="R1807" s="38"/>
    </row>
    <row r="1808">
      <c r="A1808" s="8" t="s">
        <v>2633</v>
      </c>
      <c r="B1808" s="6"/>
      <c r="C1808" s="6" t="s">
        <v>7836</v>
      </c>
      <c r="D1808" s="7" t="s">
        <v>7837</v>
      </c>
      <c r="E1808" s="19" t="s">
        <v>7838</v>
      </c>
      <c r="F1808" s="8" t="s">
        <v>2740</v>
      </c>
      <c r="G1808" s="8" t="s">
        <v>2741</v>
      </c>
      <c r="H1808" s="31" t="s">
        <v>2742</v>
      </c>
      <c r="I1808" s="7"/>
      <c r="J1808" s="35"/>
      <c r="K1808" s="33"/>
      <c r="L1808" s="33"/>
      <c r="M1808" s="33"/>
      <c r="N1808" s="33"/>
      <c r="O1808" s="33"/>
      <c r="P1808" s="33"/>
      <c r="Q1808" s="33"/>
      <c r="R1808" s="33"/>
    </row>
    <row r="1809">
      <c r="A1809" s="8" t="s">
        <v>2633</v>
      </c>
      <c r="B1809" s="3"/>
      <c r="C1809" s="3" t="s">
        <v>7839</v>
      </c>
      <c r="D1809" s="4" t="s">
        <v>7840</v>
      </c>
      <c r="E1809" s="3" t="s">
        <v>7841</v>
      </c>
      <c r="F1809" s="8" t="s">
        <v>2740</v>
      </c>
      <c r="G1809" s="8" t="s">
        <v>2741</v>
      </c>
      <c r="H1809" s="31" t="s">
        <v>2742</v>
      </c>
      <c r="I1809" s="3"/>
      <c r="J1809" s="35"/>
      <c r="K1809" s="33"/>
      <c r="L1809" s="33"/>
      <c r="M1809" s="33"/>
      <c r="N1809" s="33"/>
      <c r="O1809" s="33"/>
      <c r="P1809" s="33"/>
      <c r="Q1809" s="33"/>
      <c r="R1809" s="33"/>
    </row>
    <row r="1810">
      <c r="A1810" s="8" t="s">
        <v>2633</v>
      </c>
      <c r="B1810" s="6"/>
      <c r="C1810" s="6" t="s">
        <v>7842</v>
      </c>
      <c r="D1810" s="6" t="s">
        <v>7843</v>
      </c>
      <c r="E1810" s="7" t="s">
        <v>7844</v>
      </c>
      <c r="F1810" s="8" t="s">
        <v>2740</v>
      </c>
      <c r="G1810" s="8" t="s">
        <v>2741</v>
      </c>
      <c r="H1810" s="31" t="s">
        <v>2742</v>
      </c>
      <c r="I1810" s="8"/>
      <c r="J1810" s="35"/>
      <c r="K1810" s="33"/>
      <c r="L1810" s="33"/>
      <c r="M1810" s="33"/>
      <c r="N1810" s="33"/>
      <c r="O1810" s="33"/>
      <c r="P1810" s="33"/>
      <c r="Q1810" s="33"/>
      <c r="R1810" s="33"/>
    </row>
    <row r="1811">
      <c r="A1811" s="8" t="s">
        <v>2633</v>
      </c>
      <c r="B1811" s="6"/>
      <c r="C1811" s="6" t="s">
        <v>7845</v>
      </c>
      <c r="D1811" s="8" t="s">
        <v>7846</v>
      </c>
      <c r="E1811" s="7" t="s">
        <v>7847</v>
      </c>
      <c r="F1811" s="8" t="s">
        <v>2740</v>
      </c>
      <c r="G1811" s="8" t="s">
        <v>2741</v>
      </c>
      <c r="H1811" s="41" t="s">
        <v>2760</v>
      </c>
      <c r="I1811" s="8"/>
      <c r="J1811" s="37"/>
      <c r="K1811" s="38"/>
      <c r="L1811" s="38"/>
      <c r="M1811" s="38"/>
      <c r="N1811" s="38"/>
      <c r="O1811" s="38"/>
      <c r="P1811" s="38"/>
      <c r="Q1811" s="38"/>
      <c r="R1811" s="38"/>
    </row>
    <row r="1812">
      <c r="A1812" s="7" t="s">
        <v>2633</v>
      </c>
      <c r="B1812" s="7"/>
      <c r="C1812" s="7" t="s">
        <v>7848</v>
      </c>
      <c r="D1812" s="8" t="s">
        <v>2635</v>
      </c>
      <c r="E1812" s="7" t="s">
        <v>7849</v>
      </c>
      <c r="F1812" s="8" t="s">
        <v>2740</v>
      </c>
      <c r="G1812" s="8" t="s">
        <v>2741</v>
      </c>
      <c r="H1812" s="8" t="s">
        <v>2765</v>
      </c>
      <c r="I1812" s="8"/>
      <c r="J1812" s="37"/>
      <c r="K1812" s="38"/>
      <c r="L1812" s="38"/>
      <c r="M1812" s="38"/>
      <c r="N1812" s="38"/>
      <c r="O1812" s="38"/>
      <c r="P1812" s="38"/>
      <c r="Q1812" s="38"/>
      <c r="R1812" s="38"/>
    </row>
    <row r="1813">
      <c r="A1813" s="7" t="s">
        <v>2633</v>
      </c>
      <c r="B1813" s="7"/>
      <c r="C1813" s="7" t="s">
        <v>7850</v>
      </c>
      <c r="D1813" s="8" t="str">
        <f>IFERROR(__xludf.DUMMYFUNCTION("CONCATENATE(REGEXEXTRACT(C1813,""[A-Za-z]+""),"","")"),"Druzz,")</f>
        <v>Druzz,</v>
      </c>
      <c r="E1813" s="7" t="s">
        <v>7851</v>
      </c>
      <c r="F1813" s="41" t="s">
        <v>2740</v>
      </c>
      <c r="G1813" s="8" t="s">
        <v>2741</v>
      </c>
      <c r="H1813" s="43" t="s">
        <v>2742</v>
      </c>
      <c r="I1813" s="8"/>
      <c r="J1813" s="35"/>
      <c r="K1813" s="33"/>
      <c r="L1813" s="33"/>
      <c r="M1813" s="33"/>
      <c r="N1813" s="33"/>
      <c r="O1813" s="33"/>
      <c r="P1813" s="33"/>
      <c r="Q1813" s="33"/>
      <c r="R1813" s="33"/>
    </row>
    <row r="1814">
      <c r="A1814" s="8" t="s">
        <v>2633</v>
      </c>
      <c r="B1814" s="3"/>
      <c r="C1814" s="3" t="s">
        <v>7852</v>
      </c>
      <c r="D1814" s="4" t="s">
        <v>4074</v>
      </c>
      <c r="E1814" s="3" t="s">
        <v>7853</v>
      </c>
      <c r="F1814" s="8" t="s">
        <v>2740</v>
      </c>
      <c r="G1814" s="8" t="s">
        <v>2741</v>
      </c>
      <c r="H1814" s="43" t="s">
        <v>2742</v>
      </c>
      <c r="I1814" s="3"/>
      <c r="J1814" s="7"/>
      <c r="K1814" s="40"/>
      <c r="L1814" s="40"/>
      <c r="M1814" s="40"/>
      <c r="N1814" s="40"/>
      <c r="O1814" s="40"/>
      <c r="P1814" s="40"/>
      <c r="Q1814" s="40"/>
      <c r="R1814" s="40"/>
    </row>
    <row r="1815">
      <c r="A1815" s="8" t="s">
        <v>2633</v>
      </c>
      <c r="B1815" s="8"/>
      <c r="C1815" s="8" t="s">
        <v>7854</v>
      </c>
      <c r="D1815" s="8" t="s">
        <v>7855</v>
      </c>
      <c r="E1815" s="12" t="s">
        <v>7856</v>
      </c>
      <c r="F1815" s="8" t="s">
        <v>2740</v>
      </c>
      <c r="G1815" s="6" t="s">
        <v>2741</v>
      </c>
      <c r="H1815" s="31" t="s">
        <v>2742</v>
      </c>
      <c r="I1815" s="8"/>
      <c r="J1815" s="35"/>
      <c r="K1815" s="33"/>
      <c r="L1815" s="33"/>
      <c r="M1815" s="33"/>
      <c r="N1815" s="33"/>
      <c r="O1815" s="33"/>
      <c r="P1815" s="33"/>
      <c r="Q1815" s="33"/>
      <c r="R1815" s="33"/>
    </row>
    <row r="1816">
      <c r="A1816" s="7" t="s">
        <v>2633</v>
      </c>
      <c r="B1816" s="7"/>
      <c r="C1816" s="7" t="s">
        <v>5742</v>
      </c>
      <c r="D1816" s="8" t="str">
        <f>IFERROR(__xludf.DUMMYFUNCTION("CONCATENATE(REGEXEXTRACT(C1816,""[A-Za-z]+""),"","")"),"Eddie,")</f>
        <v>Eddie,</v>
      </c>
      <c r="E1816" s="7" t="s">
        <v>7857</v>
      </c>
      <c r="F1816" s="8" t="s">
        <v>2740</v>
      </c>
      <c r="G1816" s="8" t="s">
        <v>2741</v>
      </c>
      <c r="H1816" s="41" t="s">
        <v>2760</v>
      </c>
      <c r="I1816" s="8"/>
      <c r="J1816" s="35"/>
      <c r="K1816" s="33"/>
      <c r="L1816" s="33"/>
      <c r="M1816" s="33"/>
      <c r="N1816" s="33"/>
      <c r="O1816" s="33"/>
      <c r="P1816" s="33"/>
      <c r="Q1816" s="33"/>
      <c r="R1816" s="33"/>
    </row>
    <row r="1817">
      <c r="A1817" s="8" t="s">
        <v>2633</v>
      </c>
      <c r="B1817" s="8"/>
      <c r="C1817" s="8" t="s">
        <v>7858</v>
      </c>
      <c r="D1817" s="8" t="s">
        <v>7859</v>
      </c>
      <c r="E1817" s="12" t="s">
        <v>7860</v>
      </c>
      <c r="F1817" s="8" t="s">
        <v>2740</v>
      </c>
      <c r="G1817" s="8" t="s">
        <v>2741</v>
      </c>
      <c r="H1817" s="31" t="s">
        <v>2952</v>
      </c>
      <c r="I1817" s="8"/>
      <c r="J1817" s="35"/>
      <c r="K1817" s="33"/>
      <c r="L1817" s="33"/>
      <c r="M1817" s="33"/>
      <c r="N1817" s="33"/>
      <c r="O1817" s="33"/>
      <c r="P1817" s="33"/>
      <c r="Q1817" s="33"/>
      <c r="R1817" s="33"/>
    </row>
    <row r="1818">
      <c r="A1818" s="8" t="s">
        <v>2633</v>
      </c>
      <c r="B1818" s="6"/>
      <c r="C1818" s="6" t="s">
        <v>7861</v>
      </c>
      <c r="D1818" s="6" t="s">
        <v>7862</v>
      </c>
      <c r="E1818" s="7" t="s">
        <v>7863</v>
      </c>
      <c r="F1818" s="41" t="s">
        <v>2740</v>
      </c>
      <c r="G1818" s="8" t="s">
        <v>2741</v>
      </c>
      <c r="H1818" s="31" t="s">
        <v>2742</v>
      </c>
      <c r="I1818" s="8"/>
      <c r="J1818" s="35"/>
      <c r="K1818" s="33"/>
      <c r="L1818" s="33"/>
      <c r="M1818" s="33"/>
      <c r="N1818" s="33"/>
      <c r="O1818" s="33"/>
      <c r="P1818" s="33"/>
      <c r="Q1818" s="33"/>
      <c r="R1818" s="33"/>
    </row>
    <row r="1819">
      <c r="A1819" s="8" t="s">
        <v>2633</v>
      </c>
      <c r="B1819" s="3"/>
      <c r="C1819" s="3" t="s">
        <v>7864</v>
      </c>
      <c r="D1819" s="4" t="s">
        <v>1839</v>
      </c>
      <c r="E1819" s="3" t="s">
        <v>7865</v>
      </c>
      <c r="F1819" s="8" t="s">
        <v>2740</v>
      </c>
      <c r="G1819" s="8" t="s">
        <v>2741</v>
      </c>
      <c r="H1819" s="41" t="s">
        <v>2686</v>
      </c>
      <c r="I1819" s="3"/>
      <c r="J1819" s="35"/>
      <c r="K1819" s="33"/>
      <c r="L1819" s="33"/>
      <c r="M1819" s="33"/>
      <c r="N1819" s="33"/>
      <c r="O1819" s="33"/>
      <c r="P1819" s="33"/>
      <c r="Q1819" s="33"/>
      <c r="R1819" s="33"/>
    </row>
    <row r="1820">
      <c r="A1820" s="8" t="s">
        <v>2633</v>
      </c>
      <c r="B1820" s="6"/>
      <c r="C1820" s="6" t="s">
        <v>7866</v>
      </c>
      <c r="D1820" s="7" t="s">
        <v>7867</v>
      </c>
      <c r="E1820" s="19" t="s">
        <v>7868</v>
      </c>
      <c r="F1820" s="8" t="s">
        <v>2740</v>
      </c>
      <c r="G1820" s="8" t="s">
        <v>2741</v>
      </c>
      <c r="H1820" s="41" t="s">
        <v>2760</v>
      </c>
      <c r="I1820" s="7"/>
      <c r="J1820" s="37"/>
      <c r="K1820" s="38"/>
      <c r="L1820" s="38"/>
      <c r="M1820" s="38"/>
      <c r="N1820" s="38"/>
      <c r="O1820" s="38"/>
      <c r="P1820" s="38"/>
      <c r="Q1820" s="38"/>
      <c r="R1820" s="38"/>
    </row>
    <row r="1821">
      <c r="A1821" s="7" t="s">
        <v>2633</v>
      </c>
      <c r="B1821" s="7"/>
      <c r="C1821" s="7" t="s">
        <v>7869</v>
      </c>
      <c r="D1821" s="8" t="s">
        <v>7870</v>
      </c>
      <c r="E1821" s="7" t="s">
        <v>7871</v>
      </c>
      <c r="F1821" s="8" t="s">
        <v>2740</v>
      </c>
      <c r="G1821" s="8" t="s">
        <v>2741</v>
      </c>
      <c r="H1821" s="43" t="s">
        <v>2742</v>
      </c>
      <c r="I1821" s="8"/>
      <c r="J1821" s="37"/>
      <c r="K1821" s="38"/>
      <c r="L1821" s="38"/>
      <c r="M1821" s="38"/>
      <c r="N1821" s="38"/>
      <c r="O1821" s="38"/>
      <c r="P1821" s="38"/>
      <c r="Q1821" s="38"/>
      <c r="R1821" s="38"/>
    </row>
    <row r="1822">
      <c r="A1822" s="8" t="s">
        <v>2633</v>
      </c>
      <c r="B1822" s="8"/>
      <c r="C1822" s="8" t="s">
        <v>7872</v>
      </c>
      <c r="D1822" s="8" t="s">
        <v>3440</v>
      </c>
      <c r="E1822" s="12" t="s">
        <v>7873</v>
      </c>
      <c r="F1822" s="8" t="s">
        <v>2740</v>
      </c>
      <c r="G1822" s="8" t="s">
        <v>2741</v>
      </c>
      <c r="H1822" s="31" t="s">
        <v>2802</v>
      </c>
      <c r="I1822" s="8"/>
      <c r="J1822" s="7"/>
      <c r="K1822" s="40"/>
      <c r="L1822" s="40"/>
      <c r="M1822" s="40"/>
      <c r="N1822" s="40"/>
      <c r="O1822" s="40"/>
      <c r="P1822" s="40"/>
      <c r="Q1822" s="40"/>
      <c r="R1822" s="40"/>
    </row>
    <row r="1823">
      <c r="A1823" s="7" t="s">
        <v>2633</v>
      </c>
      <c r="B1823" s="7"/>
      <c r="C1823" s="7" t="s">
        <v>7874</v>
      </c>
      <c r="D1823" s="8" t="str">
        <f>IFERROR(__xludf.DUMMYFUNCTION("CONCATENATE(REGEXEXTRACT(C1823,""[A-Za-z]+""),"","")"),"Hardt,")</f>
        <v>Hardt,</v>
      </c>
      <c r="E1823" s="7" t="s">
        <v>7875</v>
      </c>
      <c r="F1823" s="8" t="s">
        <v>2740</v>
      </c>
      <c r="G1823" s="6" t="s">
        <v>2741</v>
      </c>
      <c r="H1823" s="41" t="s">
        <v>2760</v>
      </c>
      <c r="I1823" s="8"/>
      <c r="J1823" s="35"/>
      <c r="K1823" s="33"/>
      <c r="L1823" s="33"/>
      <c r="M1823" s="33"/>
      <c r="N1823" s="33"/>
      <c r="O1823" s="33"/>
      <c r="P1823" s="33"/>
      <c r="Q1823" s="33"/>
      <c r="R1823" s="33"/>
    </row>
    <row r="1824">
      <c r="A1824" s="8" t="s">
        <v>2633</v>
      </c>
      <c r="B1824" s="8"/>
      <c r="C1824" s="8" t="s">
        <v>7876</v>
      </c>
      <c r="D1824" s="8" t="s">
        <v>7877</v>
      </c>
      <c r="E1824" s="12" t="s">
        <v>7878</v>
      </c>
      <c r="F1824" s="8" t="s">
        <v>2740</v>
      </c>
      <c r="G1824" s="6" t="s">
        <v>2741</v>
      </c>
      <c r="H1824" s="31" t="s">
        <v>2742</v>
      </c>
      <c r="I1824" s="8"/>
      <c r="J1824" s="35"/>
      <c r="K1824" s="33"/>
      <c r="L1824" s="33"/>
      <c r="M1824" s="33"/>
      <c r="N1824" s="33"/>
      <c r="O1824" s="33"/>
      <c r="P1824" s="33"/>
      <c r="Q1824" s="33"/>
      <c r="R1824" s="33"/>
    </row>
    <row r="1825">
      <c r="A1825" s="8" t="s">
        <v>2633</v>
      </c>
      <c r="B1825" s="8"/>
      <c r="C1825" s="8" t="s">
        <v>7879</v>
      </c>
      <c r="D1825" s="8" t="s">
        <v>3467</v>
      </c>
      <c r="E1825" s="12" t="s">
        <v>7880</v>
      </c>
      <c r="F1825" s="8" t="s">
        <v>2740</v>
      </c>
      <c r="G1825" s="6" t="s">
        <v>2741</v>
      </c>
      <c r="H1825" s="42" t="s">
        <v>2952</v>
      </c>
      <c r="I1825" s="8"/>
      <c r="J1825" s="37"/>
      <c r="K1825" s="38"/>
      <c r="L1825" s="38"/>
      <c r="M1825" s="38"/>
      <c r="N1825" s="38"/>
      <c r="O1825" s="38"/>
      <c r="P1825" s="38"/>
      <c r="Q1825" s="38"/>
      <c r="R1825" s="38"/>
    </row>
    <row r="1826">
      <c r="A1826" s="8" t="s">
        <v>2633</v>
      </c>
      <c r="B1826" s="6"/>
      <c r="C1826" s="6" t="s">
        <v>7881</v>
      </c>
      <c r="D1826" s="6" t="s">
        <v>2785</v>
      </c>
      <c r="E1826" s="7" t="s">
        <v>7882</v>
      </c>
      <c r="F1826" s="8" t="s">
        <v>2740</v>
      </c>
      <c r="G1826" s="8" t="s">
        <v>2741</v>
      </c>
      <c r="H1826" s="31" t="s">
        <v>2742</v>
      </c>
      <c r="I1826" s="8"/>
      <c r="J1826" s="35"/>
      <c r="K1826" s="33"/>
      <c r="L1826" s="33"/>
      <c r="M1826" s="33"/>
      <c r="N1826" s="33"/>
      <c r="O1826" s="33"/>
      <c r="P1826" s="33"/>
      <c r="Q1826" s="33"/>
      <c r="R1826" s="33"/>
    </row>
    <row r="1827">
      <c r="A1827" s="7" t="s">
        <v>2633</v>
      </c>
      <c r="B1827" s="7"/>
      <c r="C1827" s="7" t="s">
        <v>7883</v>
      </c>
      <c r="D1827" s="8" t="s">
        <v>7884</v>
      </c>
      <c r="E1827" s="7" t="s">
        <v>7885</v>
      </c>
      <c r="F1827" s="8" t="s">
        <v>2740</v>
      </c>
      <c r="G1827" s="8" t="s">
        <v>2741</v>
      </c>
      <c r="H1827" s="41" t="s">
        <v>2760</v>
      </c>
      <c r="I1827" s="8"/>
      <c r="J1827" s="35"/>
      <c r="K1827" s="33"/>
      <c r="L1827" s="33"/>
      <c r="M1827" s="33"/>
      <c r="N1827" s="33"/>
      <c r="O1827" s="33"/>
      <c r="P1827" s="33"/>
      <c r="Q1827" s="33"/>
      <c r="R1827" s="33"/>
    </row>
    <row r="1828">
      <c r="A1828" s="7" t="s">
        <v>2633</v>
      </c>
      <c r="B1828" s="7"/>
      <c r="C1828" s="7" t="s">
        <v>7886</v>
      </c>
      <c r="D1828" s="8" t="s">
        <v>6103</v>
      </c>
      <c r="E1828" s="7" t="s">
        <v>7887</v>
      </c>
      <c r="F1828" s="8" t="s">
        <v>2740</v>
      </c>
      <c r="G1828" s="8" t="s">
        <v>2741</v>
      </c>
      <c r="H1828" s="43" t="s">
        <v>2760</v>
      </c>
      <c r="I1828" s="8"/>
      <c r="J1828" s="37"/>
      <c r="K1828" s="38"/>
      <c r="L1828" s="38"/>
      <c r="M1828" s="38"/>
      <c r="N1828" s="38"/>
      <c r="O1828" s="38"/>
      <c r="P1828" s="38"/>
      <c r="Q1828" s="38"/>
      <c r="R1828" s="38"/>
    </row>
    <row r="1829">
      <c r="A1829" s="8" t="s">
        <v>2633</v>
      </c>
      <c r="B1829" s="6"/>
      <c r="C1829" s="6" t="s">
        <v>7888</v>
      </c>
      <c r="D1829" s="7" t="s">
        <v>6125</v>
      </c>
      <c r="E1829" s="19" t="s">
        <v>7889</v>
      </c>
      <c r="F1829" s="8" t="s">
        <v>2740</v>
      </c>
      <c r="G1829" s="8" t="s">
        <v>2741</v>
      </c>
      <c r="H1829" s="8" t="s">
        <v>2765</v>
      </c>
      <c r="I1829" s="7"/>
      <c r="J1829" s="37"/>
      <c r="K1829" s="38"/>
      <c r="L1829" s="38"/>
      <c r="M1829" s="38"/>
      <c r="N1829" s="38"/>
      <c r="O1829" s="38"/>
      <c r="P1829" s="38"/>
      <c r="Q1829" s="38"/>
      <c r="R1829" s="38"/>
    </row>
    <row r="1830">
      <c r="A1830" s="7" t="s">
        <v>2633</v>
      </c>
      <c r="B1830" s="7"/>
      <c r="C1830" s="7" t="s">
        <v>7890</v>
      </c>
      <c r="D1830" s="8" t="s">
        <v>7891</v>
      </c>
      <c r="E1830" s="7" t="s">
        <v>7890</v>
      </c>
      <c r="F1830" s="8" t="s">
        <v>2740</v>
      </c>
      <c r="G1830" s="6" t="s">
        <v>2741</v>
      </c>
      <c r="H1830" s="41" t="s">
        <v>2760</v>
      </c>
      <c r="I1830" s="8"/>
      <c r="J1830" s="7"/>
      <c r="K1830" s="40"/>
      <c r="L1830" s="40"/>
      <c r="M1830" s="40"/>
      <c r="N1830" s="40"/>
      <c r="O1830" s="40"/>
      <c r="P1830" s="40"/>
      <c r="Q1830" s="40"/>
      <c r="R1830" s="40"/>
    </row>
    <row r="1831">
      <c r="A1831" s="7" t="s">
        <v>2633</v>
      </c>
      <c r="B1831" s="7"/>
      <c r="C1831" s="7" t="s">
        <v>7892</v>
      </c>
      <c r="D1831" s="8" t="s">
        <v>7893</v>
      </c>
      <c r="E1831" s="7" t="s">
        <v>7894</v>
      </c>
      <c r="F1831" s="42" t="s">
        <v>2740</v>
      </c>
      <c r="G1831" s="6" t="s">
        <v>2741</v>
      </c>
      <c r="H1831" s="31" t="s">
        <v>2742</v>
      </c>
      <c r="I1831" s="8"/>
      <c r="J1831" s="37"/>
      <c r="K1831" s="38"/>
      <c r="L1831" s="38"/>
      <c r="M1831" s="38"/>
      <c r="N1831" s="38"/>
      <c r="O1831" s="38"/>
      <c r="P1831" s="38"/>
      <c r="Q1831" s="38"/>
      <c r="R1831" s="38"/>
    </row>
    <row r="1832">
      <c r="A1832" s="7" t="s">
        <v>2633</v>
      </c>
      <c r="B1832" s="7"/>
      <c r="C1832" s="7" t="s">
        <v>7895</v>
      </c>
      <c r="D1832" s="8" t="s">
        <v>6051</v>
      </c>
      <c r="E1832" s="7" t="s">
        <v>7896</v>
      </c>
      <c r="F1832" s="8" t="s">
        <v>2740</v>
      </c>
      <c r="G1832" s="8" t="s">
        <v>2741</v>
      </c>
      <c r="H1832" s="31" t="s">
        <v>2742</v>
      </c>
      <c r="I1832" s="8"/>
      <c r="J1832" s="35"/>
      <c r="K1832" s="33"/>
      <c r="L1832" s="33"/>
      <c r="M1832" s="33"/>
      <c r="N1832" s="33"/>
      <c r="O1832" s="33"/>
      <c r="P1832" s="33"/>
      <c r="Q1832" s="33"/>
      <c r="R1832" s="33"/>
    </row>
    <row r="1833">
      <c r="A1833" s="8" t="s">
        <v>2633</v>
      </c>
      <c r="B1833" s="8"/>
      <c r="C1833" s="8" t="s">
        <v>7897</v>
      </c>
      <c r="D1833" s="8" t="s">
        <v>7898</v>
      </c>
      <c r="E1833" s="12" t="s">
        <v>7899</v>
      </c>
      <c r="F1833" s="42" t="s">
        <v>2740</v>
      </c>
      <c r="G1833" s="6" t="s">
        <v>2741</v>
      </c>
      <c r="H1833" s="41" t="s">
        <v>2686</v>
      </c>
      <c r="I1833" s="8"/>
      <c r="J1833" s="35"/>
      <c r="K1833" s="33"/>
      <c r="L1833" s="33"/>
      <c r="M1833" s="33"/>
      <c r="N1833" s="33"/>
      <c r="O1833" s="33"/>
      <c r="P1833" s="33"/>
      <c r="Q1833" s="33"/>
      <c r="R1833" s="33"/>
    </row>
    <row r="1834">
      <c r="A1834" s="7" t="s">
        <v>2633</v>
      </c>
      <c r="B1834" s="7"/>
      <c r="C1834" s="7" t="s">
        <v>7900</v>
      </c>
      <c r="D1834" s="8" t="s">
        <v>4587</v>
      </c>
      <c r="E1834" s="7" t="s">
        <v>7901</v>
      </c>
      <c r="F1834" s="8" t="s">
        <v>2740</v>
      </c>
      <c r="G1834" s="8" t="s">
        <v>2741</v>
      </c>
      <c r="H1834" s="31" t="s">
        <v>2603</v>
      </c>
      <c r="I1834" s="8"/>
      <c r="J1834" s="7"/>
      <c r="K1834" s="40"/>
      <c r="L1834" s="40"/>
      <c r="M1834" s="40"/>
      <c r="N1834" s="40"/>
      <c r="O1834" s="40"/>
      <c r="P1834" s="40"/>
      <c r="Q1834" s="40"/>
      <c r="R1834" s="40"/>
    </row>
    <row r="1835">
      <c r="A1835" s="8" t="s">
        <v>2633</v>
      </c>
      <c r="B1835" s="8"/>
      <c r="C1835" s="8" t="s">
        <v>7902</v>
      </c>
      <c r="D1835" s="8" t="s">
        <v>7009</v>
      </c>
      <c r="E1835" s="12" t="s">
        <v>7903</v>
      </c>
      <c r="F1835" s="8" t="s">
        <v>2740</v>
      </c>
      <c r="G1835" s="8" t="s">
        <v>2741</v>
      </c>
      <c r="H1835" s="41" t="s">
        <v>2760</v>
      </c>
      <c r="I1835" s="8"/>
      <c r="J1835" s="7"/>
      <c r="K1835" s="40"/>
      <c r="L1835" s="40"/>
      <c r="M1835" s="40"/>
      <c r="N1835" s="40"/>
      <c r="O1835" s="40"/>
      <c r="P1835" s="40"/>
      <c r="Q1835" s="40"/>
      <c r="R1835" s="40"/>
    </row>
    <row r="1836">
      <c r="A1836" s="8" t="s">
        <v>2633</v>
      </c>
      <c r="B1836" s="6"/>
      <c r="C1836" s="6" t="s">
        <v>7904</v>
      </c>
      <c r="D1836" s="6" t="s">
        <v>2588</v>
      </c>
      <c r="E1836" s="19" t="s">
        <v>7905</v>
      </c>
      <c r="F1836" s="8" t="s">
        <v>2740</v>
      </c>
      <c r="G1836" s="8" t="s">
        <v>2741</v>
      </c>
      <c r="H1836" s="31" t="s">
        <v>2802</v>
      </c>
      <c r="I1836" s="7"/>
      <c r="J1836" s="35"/>
      <c r="K1836" s="33"/>
      <c r="L1836" s="33"/>
      <c r="M1836" s="33"/>
      <c r="N1836" s="33"/>
      <c r="O1836" s="33"/>
      <c r="P1836" s="33"/>
      <c r="Q1836" s="33"/>
      <c r="R1836" s="33"/>
    </row>
    <row r="1837">
      <c r="A1837" s="8" t="s">
        <v>2633</v>
      </c>
      <c r="B1837" s="3"/>
      <c r="C1837" s="3" t="s">
        <v>7906</v>
      </c>
      <c r="D1837" s="4" t="s">
        <v>7907</v>
      </c>
      <c r="E1837" s="3" t="s">
        <v>7908</v>
      </c>
      <c r="F1837" s="42" t="s">
        <v>2740</v>
      </c>
      <c r="G1837" s="8" t="s">
        <v>2741</v>
      </c>
      <c r="H1837" s="31" t="s">
        <v>2742</v>
      </c>
      <c r="I1837" s="3"/>
      <c r="J1837" s="35"/>
      <c r="K1837" s="33"/>
      <c r="L1837" s="33"/>
      <c r="M1837" s="33"/>
      <c r="N1837" s="33"/>
      <c r="O1837" s="33"/>
      <c r="P1837" s="33"/>
      <c r="Q1837" s="33"/>
      <c r="R1837" s="33"/>
    </row>
    <row r="1838">
      <c r="A1838" s="7" t="s">
        <v>2633</v>
      </c>
      <c r="B1838" s="7"/>
      <c r="C1838" s="7" t="s">
        <v>6312</v>
      </c>
      <c r="D1838" s="8" t="s">
        <v>6313</v>
      </c>
      <c r="E1838" s="7" t="s">
        <v>7909</v>
      </c>
      <c r="F1838" s="8" t="s">
        <v>2740</v>
      </c>
      <c r="G1838" s="8" t="s">
        <v>2741</v>
      </c>
      <c r="H1838" s="31" t="s">
        <v>2742</v>
      </c>
      <c r="I1838" s="8"/>
      <c r="J1838" s="35"/>
      <c r="K1838" s="33"/>
      <c r="L1838" s="33"/>
      <c r="M1838" s="33"/>
      <c r="N1838" s="33"/>
      <c r="O1838" s="33"/>
      <c r="P1838" s="33"/>
      <c r="Q1838" s="33"/>
      <c r="R1838" s="33"/>
    </row>
    <row r="1839">
      <c r="A1839" s="7" t="s">
        <v>2633</v>
      </c>
      <c r="B1839" s="7"/>
      <c r="C1839" s="7" t="s">
        <v>7910</v>
      </c>
      <c r="D1839" s="8" t="s">
        <v>6321</v>
      </c>
      <c r="E1839" s="7" t="s">
        <v>7911</v>
      </c>
      <c r="F1839" s="8" t="s">
        <v>2740</v>
      </c>
      <c r="G1839" s="8" t="s">
        <v>2741</v>
      </c>
      <c r="H1839" s="43" t="s">
        <v>2760</v>
      </c>
      <c r="I1839" s="8"/>
      <c r="J1839" s="7"/>
      <c r="K1839" s="40"/>
      <c r="L1839" s="40"/>
      <c r="M1839" s="40"/>
      <c r="N1839" s="40"/>
      <c r="O1839" s="40"/>
      <c r="P1839" s="40"/>
      <c r="Q1839" s="40"/>
      <c r="R1839" s="40"/>
    </row>
    <row r="1840">
      <c r="A1840" s="7" t="s">
        <v>2633</v>
      </c>
      <c r="B1840" s="7"/>
      <c r="C1840" s="7" t="s">
        <v>7910</v>
      </c>
      <c r="D1840" s="8" t="s">
        <v>6321</v>
      </c>
      <c r="E1840" s="7" t="s">
        <v>7912</v>
      </c>
      <c r="F1840" s="42" t="s">
        <v>2740</v>
      </c>
      <c r="G1840" s="8" t="s">
        <v>2741</v>
      </c>
      <c r="H1840" s="41" t="s">
        <v>2760</v>
      </c>
      <c r="I1840" s="8"/>
      <c r="J1840" s="35"/>
      <c r="K1840" s="33"/>
      <c r="L1840" s="33"/>
      <c r="M1840" s="33"/>
      <c r="N1840" s="33"/>
      <c r="O1840" s="33"/>
      <c r="P1840" s="33"/>
      <c r="Q1840" s="33"/>
      <c r="R1840" s="33"/>
    </row>
    <row r="1841">
      <c r="A1841" s="7" t="s">
        <v>2633</v>
      </c>
      <c r="B1841" s="7"/>
      <c r="C1841" s="7" t="s">
        <v>7913</v>
      </c>
      <c r="D1841" s="8" t="s">
        <v>6321</v>
      </c>
      <c r="E1841" s="7" t="s">
        <v>7914</v>
      </c>
      <c r="F1841" s="42" t="s">
        <v>2740</v>
      </c>
      <c r="G1841" s="8" t="s">
        <v>2741</v>
      </c>
      <c r="H1841" s="31" t="s">
        <v>2742</v>
      </c>
      <c r="I1841" s="8"/>
      <c r="J1841" s="7"/>
      <c r="K1841" s="40"/>
      <c r="L1841" s="40"/>
      <c r="M1841" s="40"/>
      <c r="N1841" s="40"/>
      <c r="O1841" s="40"/>
      <c r="P1841" s="40"/>
      <c r="Q1841" s="40"/>
      <c r="R1841" s="40"/>
    </row>
    <row r="1842">
      <c r="A1842" s="8" t="s">
        <v>2633</v>
      </c>
      <c r="B1842" s="18"/>
      <c r="C1842" s="18" t="s">
        <v>7915</v>
      </c>
      <c r="D1842" s="4" t="s">
        <v>5693</v>
      </c>
      <c r="E1842" s="5" t="s">
        <v>7916</v>
      </c>
      <c r="F1842" s="8" t="s">
        <v>2740</v>
      </c>
      <c r="G1842" s="6" t="s">
        <v>2741</v>
      </c>
      <c r="H1842" s="31" t="s">
        <v>2742</v>
      </c>
      <c r="I1842" s="18"/>
      <c r="J1842" s="37"/>
      <c r="K1842" s="38"/>
      <c r="L1842" s="38"/>
      <c r="M1842" s="38"/>
      <c r="N1842" s="38"/>
      <c r="O1842" s="38"/>
      <c r="P1842" s="38"/>
      <c r="Q1842" s="38"/>
      <c r="R1842" s="38"/>
    </row>
    <row r="1843">
      <c r="A1843" s="7" t="s">
        <v>2633</v>
      </c>
      <c r="B1843" s="7"/>
      <c r="C1843" s="7" t="s">
        <v>7917</v>
      </c>
      <c r="D1843" s="8" t="s">
        <v>4744</v>
      </c>
      <c r="E1843" s="7" t="s">
        <v>7918</v>
      </c>
      <c r="F1843" s="8" t="s">
        <v>2740</v>
      </c>
      <c r="G1843" s="8" t="s">
        <v>2741</v>
      </c>
      <c r="H1843" s="41" t="s">
        <v>2760</v>
      </c>
      <c r="I1843" s="8"/>
      <c r="J1843" s="37"/>
      <c r="K1843" s="38"/>
      <c r="L1843" s="38"/>
      <c r="M1843" s="38"/>
      <c r="N1843" s="38"/>
      <c r="O1843" s="38"/>
      <c r="P1843" s="38"/>
      <c r="Q1843" s="38"/>
      <c r="R1843" s="38"/>
    </row>
    <row r="1844">
      <c r="A1844" s="8" t="s">
        <v>2633</v>
      </c>
      <c r="B1844" s="8"/>
      <c r="C1844" s="8" t="s">
        <v>7919</v>
      </c>
      <c r="D1844" s="8" t="s">
        <v>7920</v>
      </c>
      <c r="E1844" s="12" t="s">
        <v>7921</v>
      </c>
      <c r="F1844" s="8" t="s">
        <v>2740</v>
      </c>
      <c r="G1844" s="8" t="s">
        <v>2741</v>
      </c>
      <c r="H1844" s="42" t="s">
        <v>2686</v>
      </c>
      <c r="I1844" s="8"/>
      <c r="J1844" s="7"/>
      <c r="K1844" s="40"/>
      <c r="L1844" s="40"/>
      <c r="M1844" s="40"/>
      <c r="N1844" s="40"/>
      <c r="O1844" s="40"/>
      <c r="P1844" s="40"/>
      <c r="Q1844" s="40"/>
      <c r="R1844" s="40"/>
    </row>
    <row r="1845">
      <c r="A1845" s="8" t="s">
        <v>2633</v>
      </c>
      <c r="B1845" s="3"/>
      <c r="C1845" s="3" t="s">
        <v>7922</v>
      </c>
      <c r="D1845" s="4" t="s">
        <v>3341</v>
      </c>
      <c r="E1845" s="3" t="s">
        <v>7923</v>
      </c>
      <c r="F1845" s="42" t="s">
        <v>2740</v>
      </c>
      <c r="G1845" s="8" t="s">
        <v>2741</v>
      </c>
      <c r="H1845" s="41" t="s">
        <v>2760</v>
      </c>
      <c r="I1845" s="3"/>
      <c r="J1845" s="35"/>
      <c r="K1845" s="33"/>
      <c r="L1845" s="33"/>
      <c r="M1845" s="33"/>
      <c r="N1845" s="33"/>
      <c r="O1845" s="33"/>
      <c r="P1845" s="33"/>
      <c r="Q1845" s="33"/>
      <c r="R1845" s="33"/>
    </row>
    <row r="1846">
      <c r="A1846" s="8" t="s">
        <v>2633</v>
      </c>
      <c r="B1846" s="8"/>
      <c r="C1846" s="8" t="s">
        <v>7924</v>
      </c>
      <c r="D1846" s="8" t="s">
        <v>7925</v>
      </c>
      <c r="E1846" s="12" t="s">
        <v>7926</v>
      </c>
      <c r="F1846" s="8" t="s">
        <v>2740</v>
      </c>
      <c r="G1846" s="8" t="s">
        <v>2741</v>
      </c>
      <c r="H1846" s="31" t="s">
        <v>2742</v>
      </c>
      <c r="I1846" s="8"/>
      <c r="J1846" s="37"/>
      <c r="K1846" s="38"/>
      <c r="L1846" s="38"/>
      <c r="M1846" s="38"/>
      <c r="N1846" s="38"/>
      <c r="O1846" s="38"/>
      <c r="P1846" s="38"/>
      <c r="Q1846" s="38"/>
      <c r="R1846" s="38"/>
    </row>
    <row r="1847">
      <c r="A1847" s="7" t="s">
        <v>2633</v>
      </c>
      <c r="B1847" s="7"/>
      <c r="C1847" s="7" t="s">
        <v>7927</v>
      </c>
      <c r="D1847" s="8" t="s">
        <v>7928</v>
      </c>
      <c r="E1847" s="7" t="s">
        <v>7929</v>
      </c>
      <c r="F1847" s="8" t="s">
        <v>2740</v>
      </c>
      <c r="G1847" s="8" t="s">
        <v>2741</v>
      </c>
      <c r="H1847" s="43" t="s">
        <v>2742</v>
      </c>
      <c r="I1847" s="8"/>
      <c r="J1847" s="37"/>
      <c r="K1847" s="38"/>
      <c r="L1847" s="38"/>
      <c r="M1847" s="38"/>
      <c r="N1847" s="38"/>
      <c r="O1847" s="38"/>
      <c r="P1847" s="38"/>
      <c r="Q1847" s="38"/>
      <c r="R1847" s="38"/>
    </row>
    <row r="1848">
      <c r="A1848" s="7" t="s">
        <v>2633</v>
      </c>
      <c r="B1848" s="7"/>
      <c r="C1848" s="7" t="s">
        <v>7930</v>
      </c>
      <c r="D1848" s="8" t="s">
        <v>7516</v>
      </c>
      <c r="E1848" s="6" t="s">
        <v>7931</v>
      </c>
      <c r="F1848" s="8" t="s">
        <v>2740</v>
      </c>
      <c r="G1848" s="8" t="s">
        <v>2741</v>
      </c>
      <c r="H1848" s="43" t="s">
        <v>2760</v>
      </c>
      <c r="I1848" s="8"/>
      <c r="J1848" s="37"/>
      <c r="K1848" s="38"/>
      <c r="L1848" s="38"/>
      <c r="M1848" s="38"/>
      <c r="N1848" s="38"/>
      <c r="O1848" s="38"/>
      <c r="P1848" s="38"/>
      <c r="Q1848" s="38"/>
      <c r="R1848" s="38"/>
    </row>
    <row r="1849">
      <c r="A1849" s="8" t="s">
        <v>2633</v>
      </c>
      <c r="B1849" s="18"/>
      <c r="C1849" s="18" t="s">
        <v>7932</v>
      </c>
      <c r="D1849" s="2" t="s">
        <v>196</v>
      </c>
      <c r="E1849" s="3" t="s">
        <v>7933</v>
      </c>
      <c r="F1849" s="8" t="s">
        <v>2740</v>
      </c>
      <c r="G1849" s="8" t="s">
        <v>2741</v>
      </c>
      <c r="H1849" s="41" t="s">
        <v>2760</v>
      </c>
      <c r="I1849" s="3"/>
      <c r="J1849" s="37"/>
      <c r="K1849" s="38"/>
      <c r="L1849" s="38"/>
      <c r="M1849" s="38"/>
      <c r="N1849" s="38"/>
      <c r="O1849" s="38"/>
      <c r="P1849" s="38"/>
      <c r="Q1849" s="38"/>
      <c r="R1849" s="38"/>
    </row>
    <row r="1850">
      <c r="A1850" s="8" t="s">
        <v>2633</v>
      </c>
      <c r="B1850" s="6"/>
      <c r="C1850" s="6" t="s">
        <v>7934</v>
      </c>
      <c r="D1850" s="6" t="s">
        <v>7935</v>
      </c>
      <c r="E1850" s="19" t="s">
        <v>7936</v>
      </c>
      <c r="F1850" s="8" t="s">
        <v>2740</v>
      </c>
      <c r="G1850" s="8" t="s">
        <v>2741</v>
      </c>
      <c r="H1850" s="45" t="s">
        <v>2824</v>
      </c>
      <c r="I1850" s="7"/>
      <c r="J1850" s="35"/>
      <c r="K1850" s="33"/>
      <c r="L1850" s="33"/>
      <c r="M1850" s="33"/>
      <c r="N1850" s="33"/>
      <c r="O1850" s="33"/>
      <c r="P1850" s="33"/>
      <c r="Q1850" s="33"/>
      <c r="R1850" s="33"/>
    </row>
    <row r="1851">
      <c r="A1851" s="8" t="s">
        <v>2633</v>
      </c>
      <c r="B1851" s="12"/>
      <c r="C1851" s="12" t="s">
        <v>7937</v>
      </c>
      <c r="D1851" s="12" t="s">
        <v>7938</v>
      </c>
      <c r="E1851" s="12" t="s">
        <v>7939</v>
      </c>
      <c r="F1851" s="8" t="s">
        <v>2740</v>
      </c>
      <c r="G1851" s="8" t="s">
        <v>2741</v>
      </c>
      <c r="H1851" s="8" t="s">
        <v>2765</v>
      </c>
      <c r="I1851" s="2"/>
      <c r="J1851" s="7"/>
      <c r="K1851" s="40"/>
      <c r="L1851" s="40"/>
      <c r="M1851" s="40"/>
      <c r="N1851" s="40"/>
      <c r="O1851" s="40"/>
      <c r="P1851" s="40"/>
      <c r="Q1851" s="40"/>
      <c r="R1851" s="40"/>
    </row>
    <row r="1852">
      <c r="A1852" s="7" t="s">
        <v>2633</v>
      </c>
      <c r="B1852" s="7"/>
      <c r="C1852" s="7" t="s">
        <v>7940</v>
      </c>
      <c r="D1852" s="8" t="s">
        <v>3108</v>
      </c>
      <c r="E1852" s="7" t="s">
        <v>7941</v>
      </c>
      <c r="F1852" s="8" t="s">
        <v>2740</v>
      </c>
      <c r="G1852" s="8" t="s">
        <v>2741</v>
      </c>
      <c r="H1852" s="31" t="s">
        <v>2742</v>
      </c>
      <c r="I1852" s="8"/>
      <c r="J1852" s="7"/>
      <c r="K1852" s="40"/>
      <c r="L1852" s="40"/>
      <c r="M1852" s="40"/>
      <c r="N1852" s="40"/>
      <c r="O1852" s="40"/>
      <c r="P1852" s="40"/>
      <c r="Q1852" s="40"/>
      <c r="R1852" s="40"/>
    </row>
    <row r="1853">
      <c r="A1853" s="7" t="s">
        <v>2633</v>
      </c>
      <c r="B1853" s="7"/>
      <c r="C1853" s="7" t="s">
        <v>7942</v>
      </c>
      <c r="D1853" s="8" t="s">
        <v>7943</v>
      </c>
      <c r="E1853" s="7" t="s">
        <v>7944</v>
      </c>
      <c r="F1853" s="8" t="s">
        <v>2740</v>
      </c>
      <c r="G1853" s="8" t="s">
        <v>2741</v>
      </c>
      <c r="H1853" s="42" t="s">
        <v>2952</v>
      </c>
      <c r="I1853" s="8"/>
      <c r="J1853" s="35"/>
      <c r="K1853" s="33"/>
      <c r="L1853" s="33"/>
      <c r="M1853" s="33"/>
      <c r="N1853" s="33"/>
      <c r="O1853" s="33"/>
      <c r="P1853" s="33"/>
      <c r="Q1853" s="33"/>
      <c r="R1853" s="33"/>
    </row>
    <row r="1854">
      <c r="A1854" s="8" t="s">
        <v>2633</v>
      </c>
      <c r="B1854" s="3"/>
      <c r="C1854" s="3" t="s">
        <v>7945</v>
      </c>
      <c r="D1854" s="4" t="s">
        <v>7946</v>
      </c>
      <c r="E1854" s="3" t="s">
        <v>7947</v>
      </c>
      <c r="F1854" s="8" t="s">
        <v>2740</v>
      </c>
      <c r="G1854" s="6" t="s">
        <v>2741</v>
      </c>
      <c r="H1854" s="31" t="s">
        <v>2742</v>
      </c>
      <c r="I1854" s="3"/>
      <c r="J1854" s="35"/>
      <c r="K1854" s="33"/>
      <c r="L1854" s="33"/>
      <c r="M1854" s="33"/>
      <c r="N1854" s="33"/>
      <c r="O1854" s="33"/>
      <c r="P1854" s="33"/>
      <c r="Q1854" s="33"/>
      <c r="R1854" s="33"/>
    </row>
    <row r="1855">
      <c r="A1855" s="8" t="s">
        <v>2633</v>
      </c>
      <c r="B1855" s="18"/>
      <c r="C1855" s="18" t="s">
        <v>7948</v>
      </c>
      <c r="D1855" s="4" t="s">
        <v>1311</v>
      </c>
      <c r="E1855" s="3" t="s">
        <v>7949</v>
      </c>
      <c r="F1855" s="8" t="s">
        <v>2740</v>
      </c>
      <c r="G1855" s="8" t="s">
        <v>2741</v>
      </c>
      <c r="H1855" s="41" t="s">
        <v>2760</v>
      </c>
      <c r="I1855" s="3"/>
      <c r="J1855" s="7"/>
      <c r="K1855" s="40"/>
      <c r="L1855" s="40"/>
      <c r="M1855" s="40"/>
      <c r="N1855" s="40"/>
      <c r="O1855" s="40"/>
      <c r="P1855" s="40"/>
      <c r="Q1855" s="40"/>
      <c r="R1855" s="40"/>
    </row>
    <row r="1856">
      <c r="A1856" s="8" t="s">
        <v>2633</v>
      </c>
      <c r="B1856" s="6"/>
      <c r="C1856" s="6" t="s">
        <v>7950</v>
      </c>
      <c r="D1856" s="7" t="s">
        <v>7951</v>
      </c>
      <c r="E1856" s="19" t="s">
        <v>7952</v>
      </c>
      <c r="F1856" s="8" t="s">
        <v>2740</v>
      </c>
      <c r="G1856" s="8" t="s">
        <v>2741</v>
      </c>
      <c r="H1856" s="41" t="s">
        <v>2760</v>
      </c>
      <c r="I1856" s="7"/>
      <c r="J1856" s="7"/>
      <c r="K1856" s="40"/>
      <c r="L1856" s="40"/>
      <c r="M1856" s="40"/>
      <c r="N1856" s="40"/>
      <c r="O1856" s="40"/>
      <c r="P1856" s="40"/>
      <c r="Q1856" s="40"/>
      <c r="R1856" s="40"/>
    </row>
    <row r="1857">
      <c r="A1857" s="8" t="s">
        <v>2633</v>
      </c>
      <c r="B1857" s="3"/>
      <c r="C1857" s="3" t="s">
        <v>7953</v>
      </c>
      <c r="D1857" s="4" t="s">
        <v>2588</v>
      </c>
      <c r="E1857" s="3" t="s">
        <v>7954</v>
      </c>
      <c r="F1857" s="8" t="s">
        <v>2740</v>
      </c>
      <c r="G1857" s="8" t="s">
        <v>2741</v>
      </c>
      <c r="H1857" s="31" t="s">
        <v>2742</v>
      </c>
      <c r="I1857" s="3"/>
      <c r="J1857" s="7"/>
      <c r="K1857" s="40"/>
      <c r="L1857" s="40"/>
      <c r="M1857" s="40"/>
      <c r="N1857" s="40"/>
      <c r="O1857" s="40"/>
      <c r="P1857" s="40"/>
      <c r="Q1857" s="40"/>
      <c r="R1857" s="40"/>
    </row>
    <row r="1858">
      <c r="A1858" s="8" t="s">
        <v>2633</v>
      </c>
      <c r="B1858" s="18"/>
      <c r="C1858" s="18" t="s">
        <v>7955</v>
      </c>
      <c r="D1858" s="4" t="s">
        <v>2588</v>
      </c>
      <c r="E1858" s="3" t="s">
        <v>7956</v>
      </c>
      <c r="F1858" s="42" t="s">
        <v>2740</v>
      </c>
      <c r="G1858" s="8" t="s">
        <v>2741</v>
      </c>
      <c r="H1858" s="41" t="s">
        <v>2760</v>
      </c>
      <c r="I1858" s="3"/>
      <c r="J1858" s="37"/>
      <c r="K1858" s="38"/>
      <c r="L1858" s="38"/>
      <c r="M1858" s="38"/>
      <c r="N1858" s="38"/>
      <c r="O1858" s="38"/>
      <c r="P1858" s="38"/>
      <c r="Q1858" s="38"/>
      <c r="R1858" s="38"/>
    </row>
    <row r="1859">
      <c r="A1859" s="8" t="s">
        <v>2633</v>
      </c>
      <c r="B1859" s="15"/>
      <c r="C1859" s="15" t="s">
        <v>7957</v>
      </c>
      <c r="D1859" s="4" t="s">
        <v>7958</v>
      </c>
      <c r="E1859" s="5" t="s">
        <v>7959</v>
      </c>
      <c r="F1859" s="8" t="s">
        <v>2740</v>
      </c>
      <c r="G1859" s="8" t="s">
        <v>2741</v>
      </c>
      <c r="H1859" s="42" t="s">
        <v>2686</v>
      </c>
      <c r="I1859" s="3"/>
      <c r="J1859" s="35"/>
      <c r="K1859" s="33"/>
      <c r="L1859" s="33"/>
      <c r="M1859" s="33"/>
      <c r="N1859" s="33"/>
      <c r="O1859" s="33"/>
      <c r="P1859" s="33"/>
      <c r="Q1859" s="33"/>
      <c r="R1859" s="33"/>
    </row>
    <row r="1860">
      <c r="A1860" s="8" t="s">
        <v>2633</v>
      </c>
      <c r="B1860" s="8"/>
      <c r="C1860" s="8" t="s">
        <v>7960</v>
      </c>
      <c r="D1860" s="8" t="s">
        <v>7961</v>
      </c>
      <c r="E1860" s="12" t="s">
        <v>7962</v>
      </c>
      <c r="F1860" s="8" t="s">
        <v>2740</v>
      </c>
      <c r="G1860" s="8" t="s">
        <v>2741</v>
      </c>
      <c r="H1860" s="43" t="s">
        <v>2742</v>
      </c>
      <c r="I1860" s="8"/>
      <c r="J1860" s="37"/>
      <c r="K1860" s="38"/>
      <c r="L1860" s="38"/>
      <c r="M1860" s="38"/>
      <c r="N1860" s="38"/>
      <c r="O1860" s="38"/>
      <c r="P1860" s="38"/>
      <c r="Q1860" s="38"/>
      <c r="R1860" s="38"/>
    </row>
    <row r="1861">
      <c r="A1861" s="8" t="s">
        <v>2633</v>
      </c>
      <c r="B1861" s="6"/>
      <c r="C1861" s="6" t="s">
        <v>7963</v>
      </c>
      <c r="D1861" s="6" t="s">
        <v>6998</v>
      </c>
      <c r="E1861" s="19" t="s">
        <v>7964</v>
      </c>
      <c r="F1861" s="8" t="s">
        <v>2740</v>
      </c>
      <c r="G1861" s="8" t="s">
        <v>2741</v>
      </c>
      <c r="H1861" s="7" t="s">
        <v>2765</v>
      </c>
      <c r="I1861" s="7"/>
      <c r="J1861" s="35"/>
      <c r="K1861" s="33"/>
      <c r="L1861" s="33"/>
      <c r="M1861" s="33"/>
      <c r="N1861" s="33"/>
      <c r="O1861" s="33"/>
      <c r="P1861" s="33"/>
      <c r="Q1861" s="33"/>
      <c r="R1861" s="33"/>
    </row>
    <row r="1862">
      <c r="A1862" s="7" t="s">
        <v>2633</v>
      </c>
      <c r="B1862" s="7"/>
      <c r="C1862" s="7" t="s">
        <v>7965</v>
      </c>
      <c r="D1862" s="8" t="s">
        <v>4638</v>
      </c>
      <c r="E1862" s="7" t="s">
        <v>7966</v>
      </c>
      <c r="F1862" s="8" t="s">
        <v>2740</v>
      </c>
      <c r="G1862" s="8" t="s">
        <v>2741</v>
      </c>
      <c r="H1862" s="41" t="s">
        <v>2686</v>
      </c>
      <c r="I1862" s="8"/>
      <c r="J1862" s="37"/>
      <c r="K1862" s="38"/>
      <c r="L1862" s="38"/>
      <c r="M1862" s="38"/>
      <c r="N1862" s="38"/>
      <c r="O1862" s="38"/>
      <c r="P1862" s="38"/>
      <c r="Q1862" s="38"/>
      <c r="R1862" s="38"/>
    </row>
    <row r="1863">
      <c r="A1863" s="8" t="s">
        <v>2633</v>
      </c>
      <c r="B1863" s="6"/>
      <c r="C1863" s="6" t="s">
        <v>7967</v>
      </c>
      <c r="D1863" s="6" t="s">
        <v>7968</v>
      </c>
      <c r="E1863" s="19" t="s">
        <v>7969</v>
      </c>
      <c r="F1863" s="8" t="s">
        <v>2740</v>
      </c>
      <c r="G1863" s="8" t="s">
        <v>2741</v>
      </c>
      <c r="H1863" s="48" t="s">
        <v>2765</v>
      </c>
      <c r="I1863" s="7"/>
      <c r="J1863" s="35"/>
      <c r="K1863" s="33"/>
      <c r="L1863" s="33"/>
      <c r="M1863" s="33"/>
      <c r="N1863" s="33"/>
      <c r="O1863" s="33"/>
      <c r="P1863" s="33"/>
      <c r="Q1863" s="33"/>
      <c r="R1863" s="33"/>
    </row>
    <row r="1864">
      <c r="A1864" s="7" t="s">
        <v>2633</v>
      </c>
      <c r="B1864" s="9"/>
      <c r="C1864" s="9" t="s">
        <v>7256</v>
      </c>
      <c r="D1864" s="15" t="s">
        <v>7970</v>
      </c>
      <c r="E1864" s="9" t="s">
        <v>7971</v>
      </c>
      <c r="F1864" s="42" t="s">
        <v>2740</v>
      </c>
      <c r="G1864" s="8" t="s">
        <v>2741</v>
      </c>
      <c r="H1864" s="31" t="s">
        <v>2802</v>
      </c>
      <c r="I1864" s="9"/>
      <c r="J1864" s="35"/>
      <c r="K1864" s="33"/>
      <c r="L1864" s="33"/>
      <c r="M1864" s="33"/>
      <c r="N1864" s="33"/>
      <c r="O1864" s="33"/>
      <c r="P1864" s="33"/>
      <c r="Q1864" s="33"/>
      <c r="R1864" s="33"/>
    </row>
    <row r="1865">
      <c r="A1865" s="8" t="s">
        <v>2633</v>
      </c>
      <c r="B1865" s="8"/>
      <c r="C1865" s="8" t="s">
        <v>7972</v>
      </c>
      <c r="D1865" s="8" t="s">
        <v>7276</v>
      </c>
      <c r="E1865" s="12" t="s">
        <v>7973</v>
      </c>
      <c r="F1865" s="8" t="s">
        <v>2740</v>
      </c>
      <c r="G1865" s="8" t="s">
        <v>2741</v>
      </c>
      <c r="H1865" s="41" t="s">
        <v>2760</v>
      </c>
      <c r="I1865" s="8"/>
      <c r="J1865" s="37"/>
      <c r="K1865" s="38"/>
      <c r="L1865" s="38"/>
      <c r="M1865" s="38"/>
      <c r="N1865" s="38"/>
      <c r="O1865" s="38"/>
      <c r="P1865" s="38"/>
      <c r="Q1865" s="38"/>
      <c r="R1865" s="38"/>
    </row>
    <row r="1866">
      <c r="A1866" s="8" t="s">
        <v>2633</v>
      </c>
      <c r="B1866" s="8"/>
      <c r="C1866" s="8" t="s">
        <v>7974</v>
      </c>
      <c r="D1866" s="8" t="s">
        <v>7975</v>
      </c>
      <c r="E1866" s="12" t="s">
        <v>7976</v>
      </c>
      <c r="F1866" s="8" t="s">
        <v>2740</v>
      </c>
      <c r="G1866" s="6" t="s">
        <v>2741</v>
      </c>
      <c r="H1866" s="31" t="s">
        <v>2742</v>
      </c>
      <c r="I1866" s="8"/>
      <c r="J1866" s="7"/>
      <c r="K1866" s="40"/>
      <c r="L1866" s="40"/>
      <c r="M1866" s="40"/>
      <c r="N1866" s="40"/>
      <c r="O1866" s="40"/>
      <c r="P1866" s="40"/>
      <c r="Q1866" s="40"/>
      <c r="R1866" s="40"/>
    </row>
    <row r="1867">
      <c r="A1867" s="7" t="s">
        <v>2633</v>
      </c>
      <c r="B1867" s="7"/>
      <c r="C1867" s="7" t="s">
        <v>7977</v>
      </c>
      <c r="D1867" s="8" t="s">
        <v>7978</v>
      </c>
      <c r="E1867" s="7" t="s">
        <v>7979</v>
      </c>
      <c r="F1867" s="41" t="s">
        <v>2740</v>
      </c>
      <c r="G1867" s="8" t="s">
        <v>2741</v>
      </c>
      <c r="H1867" s="41" t="s">
        <v>2760</v>
      </c>
      <c r="I1867" s="8"/>
      <c r="J1867" s="35"/>
      <c r="K1867" s="33"/>
      <c r="L1867" s="33"/>
      <c r="M1867" s="33"/>
      <c r="N1867" s="33"/>
      <c r="O1867" s="33"/>
      <c r="P1867" s="33"/>
      <c r="Q1867" s="33"/>
      <c r="R1867" s="33"/>
    </row>
    <row r="1868">
      <c r="A1868" s="8" t="s">
        <v>2633</v>
      </c>
      <c r="B1868" s="8"/>
      <c r="C1868" s="8" t="s">
        <v>7980</v>
      </c>
      <c r="D1868" s="8" t="s">
        <v>4236</v>
      </c>
      <c r="E1868" s="12" t="s">
        <v>7981</v>
      </c>
      <c r="F1868" s="8" t="s">
        <v>2740</v>
      </c>
      <c r="G1868" s="8" t="s">
        <v>2741</v>
      </c>
      <c r="H1868" s="42" t="s">
        <v>3110</v>
      </c>
      <c r="I1868" s="8"/>
      <c r="J1868" s="35"/>
      <c r="K1868" s="33"/>
      <c r="L1868" s="33"/>
      <c r="M1868" s="33"/>
      <c r="N1868" s="33"/>
      <c r="O1868" s="33"/>
      <c r="P1868" s="33"/>
      <c r="Q1868" s="33"/>
      <c r="R1868" s="33"/>
    </row>
    <row r="1869">
      <c r="A1869" s="7" t="s">
        <v>2633</v>
      </c>
      <c r="B1869" s="54"/>
      <c r="C1869" s="54" t="s">
        <v>7982</v>
      </c>
      <c r="D1869" s="15" t="s">
        <v>7983</v>
      </c>
      <c r="E1869" s="9" t="s">
        <v>7984</v>
      </c>
      <c r="F1869" s="8" t="s">
        <v>2740</v>
      </c>
      <c r="G1869" s="8" t="s">
        <v>2741</v>
      </c>
      <c r="H1869" s="41" t="s">
        <v>2816</v>
      </c>
      <c r="I1869" s="9"/>
      <c r="J1869" s="35"/>
      <c r="K1869" s="33"/>
      <c r="L1869" s="33"/>
      <c r="M1869" s="33"/>
      <c r="N1869" s="33"/>
      <c r="O1869" s="33"/>
      <c r="P1869" s="33"/>
      <c r="Q1869" s="33"/>
      <c r="R1869" s="33"/>
    </row>
    <row r="1870">
      <c r="A1870" s="7" t="s">
        <v>2633</v>
      </c>
      <c r="B1870" s="54"/>
      <c r="C1870" s="54" t="s">
        <v>7985</v>
      </c>
      <c r="D1870" s="15" t="s">
        <v>7986</v>
      </c>
      <c r="E1870" s="9" t="s">
        <v>7987</v>
      </c>
      <c r="F1870" s="42" t="s">
        <v>2740</v>
      </c>
      <c r="G1870" s="8" t="s">
        <v>2741</v>
      </c>
      <c r="H1870" s="43" t="s">
        <v>4138</v>
      </c>
      <c r="I1870" s="9"/>
      <c r="J1870" s="35"/>
      <c r="K1870" s="33"/>
      <c r="L1870" s="33"/>
      <c r="M1870" s="33"/>
      <c r="N1870" s="33"/>
      <c r="O1870" s="33"/>
      <c r="P1870" s="33"/>
      <c r="Q1870" s="33"/>
      <c r="R1870" s="33"/>
    </row>
    <row r="1871">
      <c r="A1871" s="7" t="s">
        <v>2633</v>
      </c>
      <c r="B1871" s="7"/>
      <c r="C1871" s="7" t="s">
        <v>7988</v>
      </c>
      <c r="D1871" s="7" t="s">
        <v>7989</v>
      </c>
      <c r="E1871" s="19" t="s">
        <v>7990</v>
      </c>
      <c r="F1871" s="8" t="s">
        <v>2740</v>
      </c>
      <c r="G1871" s="8" t="s">
        <v>2741</v>
      </c>
      <c r="H1871" s="42" t="s">
        <v>2686</v>
      </c>
      <c r="I1871" s="7"/>
      <c r="J1871" s="37"/>
      <c r="K1871" s="38"/>
      <c r="L1871" s="38"/>
      <c r="M1871" s="38"/>
      <c r="N1871" s="38"/>
      <c r="O1871" s="38"/>
      <c r="P1871" s="38"/>
      <c r="Q1871" s="38"/>
      <c r="R1871" s="38"/>
    </row>
    <row r="1872">
      <c r="A1872" s="7" t="s">
        <v>2633</v>
      </c>
      <c r="B1872" s="7"/>
      <c r="C1872" s="7" t="s">
        <v>7991</v>
      </c>
      <c r="D1872" s="8" t="str">
        <f>IFERROR(__xludf.DUMMYFUNCTION("CONCATENATE(REGEXEXTRACT(C1872,""[A-Za-z]+""),"","")"),"Space,")</f>
        <v>Space,</v>
      </c>
      <c r="E1872" s="7" t="s">
        <v>7992</v>
      </c>
      <c r="F1872" s="42" t="s">
        <v>2740</v>
      </c>
      <c r="G1872" s="6" t="s">
        <v>2741</v>
      </c>
      <c r="H1872" s="41" t="s">
        <v>2760</v>
      </c>
      <c r="I1872" s="8"/>
      <c r="J1872" s="37"/>
      <c r="K1872" s="38"/>
      <c r="L1872" s="38"/>
      <c r="M1872" s="38"/>
      <c r="N1872" s="38"/>
      <c r="O1872" s="38"/>
      <c r="P1872" s="38"/>
      <c r="Q1872" s="38"/>
      <c r="R1872" s="38"/>
    </row>
    <row r="1873">
      <c r="A1873" s="7" t="s">
        <v>2633</v>
      </c>
      <c r="B1873" s="54"/>
      <c r="C1873" s="54" t="s">
        <v>7993</v>
      </c>
      <c r="D1873" s="15" t="s">
        <v>7994</v>
      </c>
      <c r="E1873" s="9" t="s">
        <v>7995</v>
      </c>
      <c r="F1873" s="8" t="s">
        <v>2740</v>
      </c>
      <c r="G1873" s="8" t="s">
        <v>2741</v>
      </c>
      <c r="H1873" s="31" t="s">
        <v>2802</v>
      </c>
      <c r="I1873" s="9"/>
      <c r="J1873" s="37"/>
      <c r="K1873" s="38"/>
      <c r="L1873" s="38"/>
      <c r="M1873" s="38"/>
      <c r="N1873" s="38"/>
      <c r="O1873" s="38"/>
      <c r="P1873" s="38"/>
      <c r="Q1873" s="38"/>
      <c r="R1873" s="38"/>
    </row>
    <row r="1874">
      <c r="A1874" s="8" t="s">
        <v>2633</v>
      </c>
      <c r="B1874" s="6"/>
      <c r="C1874" s="6" t="s">
        <v>7996</v>
      </c>
      <c r="D1874" s="8" t="s">
        <v>7997</v>
      </c>
      <c r="E1874" s="7" t="s">
        <v>7998</v>
      </c>
      <c r="F1874" s="8" t="s">
        <v>2740</v>
      </c>
      <c r="G1874" s="8" t="s">
        <v>2741</v>
      </c>
      <c r="H1874" s="43" t="s">
        <v>2742</v>
      </c>
      <c r="I1874" s="8"/>
      <c r="J1874" s="37"/>
      <c r="K1874" s="38"/>
      <c r="L1874" s="38"/>
      <c r="M1874" s="38"/>
      <c r="N1874" s="38"/>
      <c r="O1874" s="38"/>
      <c r="P1874" s="38"/>
      <c r="Q1874" s="38"/>
      <c r="R1874" s="38"/>
    </row>
    <row r="1875">
      <c r="A1875" s="7" t="s">
        <v>2633</v>
      </c>
      <c r="B1875" s="9"/>
      <c r="C1875" s="9" t="s">
        <v>7999</v>
      </c>
      <c r="D1875" s="15" t="s">
        <v>8000</v>
      </c>
      <c r="E1875" s="9" t="s">
        <v>8001</v>
      </c>
      <c r="F1875" s="8" t="s">
        <v>2740</v>
      </c>
      <c r="G1875" s="8" t="s">
        <v>2741</v>
      </c>
      <c r="H1875" s="41" t="s">
        <v>2686</v>
      </c>
      <c r="I1875" s="9"/>
      <c r="J1875" s="35"/>
      <c r="K1875" s="33"/>
      <c r="L1875" s="33"/>
      <c r="M1875" s="33"/>
      <c r="N1875" s="33"/>
      <c r="O1875" s="33"/>
      <c r="P1875" s="33"/>
      <c r="Q1875" s="33"/>
      <c r="R1875" s="33"/>
    </row>
    <row r="1876">
      <c r="A1876" s="7" t="s">
        <v>2633</v>
      </c>
      <c r="B1876" s="9"/>
      <c r="C1876" s="9" t="s">
        <v>8002</v>
      </c>
      <c r="D1876" s="15" t="s">
        <v>8003</v>
      </c>
      <c r="E1876" s="9" t="s">
        <v>8004</v>
      </c>
      <c r="F1876" s="42" t="s">
        <v>2740</v>
      </c>
      <c r="G1876" s="8" t="s">
        <v>2741</v>
      </c>
      <c r="H1876" s="31" t="s">
        <v>2742</v>
      </c>
      <c r="I1876" s="9"/>
      <c r="J1876" s="37"/>
      <c r="K1876" s="38"/>
      <c r="L1876" s="38"/>
      <c r="M1876" s="38"/>
      <c r="N1876" s="38"/>
      <c r="O1876" s="38"/>
      <c r="P1876" s="38"/>
      <c r="Q1876" s="38"/>
      <c r="R1876" s="38"/>
    </row>
    <row r="1877">
      <c r="A1877" s="7" t="s">
        <v>2633</v>
      </c>
      <c r="B1877" s="9"/>
      <c r="C1877" s="9" t="s">
        <v>8002</v>
      </c>
      <c r="D1877" s="15" t="s">
        <v>8003</v>
      </c>
      <c r="E1877" s="9" t="s">
        <v>8005</v>
      </c>
      <c r="F1877" s="42" t="s">
        <v>2740</v>
      </c>
      <c r="G1877" s="6" t="s">
        <v>2741</v>
      </c>
      <c r="H1877" s="31" t="s">
        <v>2742</v>
      </c>
      <c r="I1877" s="9"/>
      <c r="J1877" s="7"/>
      <c r="K1877" s="40"/>
      <c r="L1877" s="40"/>
      <c r="M1877" s="40"/>
      <c r="N1877" s="40"/>
      <c r="O1877" s="40"/>
      <c r="P1877" s="40"/>
      <c r="Q1877" s="40"/>
      <c r="R1877" s="40"/>
    </row>
    <row r="1878">
      <c r="A1878" s="7" t="s">
        <v>2633</v>
      </c>
      <c r="B1878" s="7"/>
      <c r="C1878" s="7" t="s">
        <v>8006</v>
      </c>
      <c r="D1878" s="8" t="s">
        <v>1003</v>
      </c>
      <c r="E1878" s="7" t="s">
        <v>8007</v>
      </c>
      <c r="F1878" s="8" t="s">
        <v>2740</v>
      </c>
      <c r="G1878" s="8" t="s">
        <v>2741</v>
      </c>
      <c r="H1878" s="31" t="s">
        <v>2742</v>
      </c>
      <c r="I1878" s="8"/>
      <c r="J1878" s="35"/>
      <c r="K1878" s="33"/>
      <c r="L1878" s="33"/>
      <c r="M1878" s="33"/>
      <c r="N1878" s="33"/>
      <c r="O1878" s="33"/>
      <c r="P1878" s="33"/>
      <c r="Q1878" s="33"/>
      <c r="R1878" s="33"/>
    </row>
    <row r="1879">
      <c r="A1879" s="7" t="s">
        <v>2633</v>
      </c>
      <c r="B1879" s="7"/>
      <c r="C1879" s="7" t="s">
        <v>8008</v>
      </c>
      <c r="D1879" s="8" t="s">
        <v>3817</v>
      </c>
      <c r="E1879" s="7" t="s">
        <v>8009</v>
      </c>
      <c r="F1879" s="8" t="s">
        <v>2740</v>
      </c>
      <c r="G1879" s="8" t="s">
        <v>2741</v>
      </c>
      <c r="H1879" s="42" t="s">
        <v>2686</v>
      </c>
      <c r="I1879" s="8"/>
      <c r="J1879" s="35"/>
      <c r="K1879" s="33"/>
      <c r="L1879" s="33"/>
      <c r="M1879" s="33"/>
      <c r="N1879" s="33"/>
      <c r="O1879" s="33"/>
      <c r="P1879" s="33"/>
      <c r="Q1879" s="33"/>
      <c r="R1879" s="33"/>
    </row>
    <row r="1880">
      <c r="A1880" s="7" t="s">
        <v>2633</v>
      </c>
      <c r="B1880" s="7"/>
      <c r="C1880" s="7" t="s">
        <v>8010</v>
      </c>
      <c r="D1880" s="8" t="s">
        <v>2732</v>
      </c>
      <c r="E1880" s="7" t="s">
        <v>8011</v>
      </c>
      <c r="F1880" s="8" t="s">
        <v>2740</v>
      </c>
      <c r="G1880" s="6" t="s">
        <v>2741</v>
      </c>
      <c r="H1880" s="43" t="s">
        <v>2760</v>
      </c>
      <c r="I1880" s="8"/>
      <c r="J1880" s="35"/>
      <c r="K1880" s="33"/>
      <c r="L1880" s="33"/>
      <c r="M1880" s="33"/>
      <c r="N1880" s="33"/>
      <c r="O1880" s="33"/>
      <c r="P1880" s="33"/>
      <c r="Q1880" s="33"/>
      <c r="R1880" s="33"/>
    </row>
    <row r="1881">
      <c r="A1881" s="7" t="s">
        <v>2633</v>
      </c>
      <c r="B1881" s="9"/>
      <c r="C1881" s="9" t="s">
        <v>7619</v>
      </c>
      <c r="D1881" s="10" t="s">
        <v>1831</v>
      </c>
      <c r="E1881" s="14" t="s">
        <v>8012</v>
      </c>
      <c r="F1881" s="8" t="s">
        <v>2740</v>
      </c>
      <c r="G1881" s="6" t="s">
        <v>2741</v>
      </c>
      <c r="H1881" s="41" t="s">
        <v>3328</v>
      </c>
      <c r="I1881" s="16"/>
      <c r="J1881" s="7"/>
      <c r="K1881" s="40"/>
      <c r="L1881" s="40"/>
      <c r="M1881" s="40"/>
      <c r="N1881" s="40"/>
      <c r="O1881" s="40"/>
      <c r="P1881" s="40"/>
      <c r="Q1881" s="40"/>
      <c r="R1881" s="40"/>
    </row>
    <row r="1882">
      <c r="A1882" s="7" t="s">
        <v>2633</v>
      </c>
      <c r="B1882" s="54"/>
      <c r="C1882" s="54" t="s">
        <v>8013</v>
      </c>
      <c r="D1882" s="15" t="s">
        <v>5342</v>
      </c>
      <c r="E1882" s="9" t="s">
        <v>8014</v>
      </c>
      <c r="F1882" s="42" t="s">
        <v>2740</v>
      </c>
      <c r="G1882" s="8" t="s">
        <v>2741</v>
      </c>
      <c r="H1882" s="41" t="s">
        <v>7661</v>
      </c>
      <c r="I1882" s="9"/>
      <c r="J1882" s="7"/>
      <c r="K1882" s="40"/>
      <c r="L1882" s="40"/>
      <c r="M1882" s="40"/>
      <c r="N1882" s="40"/>
      <c r="O1882" s="40"/>
      <c r="P1882" s="40"/>
      <c r="Q1882" s="40"/>
      <c r="R1882" s="40"/>
    </row>
    <row r="1883">
      <c r="A1883" s="7" t="s">
        <v>2633</v>
      </c>
      <c r="B1883" s="54"/>
      <c r="C1883" s="54" t="s">
        <v>8015</v>
      </c>
      <c r="D1883" s="15" t="s">
        <v>8016</v>
      </c>
      <c r="E1883" s="9" t="s">
        <v>8017</v>
      </c>
      <c r="F1883" s="41" t="s">
        <v>2740</v>
      </c>
      <c r="G1883" s="8" t="s">
        <v>2741</v>
      </c>
      <c r="H1883" s="41" t="s">
        <v>2816</v>
      </c>
      <c r="I1883" s="9"/>
      <c r="J1883" s="37"/>
      <c r="K1883" s="38"/>
      <c r="L1883" s="38"/>
      <c r="M1883" s="38"/>
      <c r="N1883" s="38"/>
      <c r="O1883" s="38"/>
      <c r="P1883" s="38"/>
      <c r="Q1883" s="38"/>
      <c r="R1883" s="38"/>
    </row>
    <row r="1884">
      <c r="A1884" s="8" t="s">
        <v>2633</v>
      </c>
      <c r="B1884" s="6"/>
      <c r="C1884" s="6" t="s">
        <v>8018</v>
      </c>
      <c r="D1884" s="7" t="s">
        <v>4896</v>
      </c>
      <c r="E1884" s="19" t="s">
        <v>8019</v>
      </c>
      <c r="F1884" s="42" t="s">
        <v>2740</v>
      </c>
      <c r="G1884" s="8" t="s">
        <v>2741</v>
      </c>
      <c r="H1884" s="48" t="s">
        <v>2937</v>
      </c>
      <c r="I1884" s="7"/>
      <c r="J1884" s="7"/>
      <c r="K1884" s="40"/>
      <c r="L1884" s="40"/>
      <c r="M1884" s="40"/>
      <c r="N1884" s="40"/>
      <c r="O1884" s="40"/>
      <c r="P1884" s="40"/>
      <c r="Q1884" s="40"/>
      <c r="R1884" s="40"/>
    </row>
    <row r="1885">
      <c r="A1885" s="7" t="s">
        <v>2633</v>
      </c>
      <c r="B1885" s="7"/>
      <c r="C1885" s="7" t="s">
        <v>8020</v>
      </c>
      <c r="D1885" s="8" t="s">
        <v>8021</v>
      </c>
      <c r="E1885" s="7" t="s">
        <v>8022</v>
      </c>
      <c r="F1885" s="42" t="s">
        <v>2740</v>
      </c>
      <c r="G1885" s="8" t="s">
        <v>2741</v>
      </c>
      <c r="H1885" s="6" t="s">
        <v>3473</v>
      </c>
      <c r="I1885" s="8"/>
      <c r="J1885" s="35"/>
      <c r="K1885" s="33"/>
      <c r="L1885" s="33"/>
      <c r="M1885" s="33"/>
      <c r="N1885" s="33"/>
      <c r="O1885" s="33"/>
      <c r="P1885" s="33"/>
      <c r="Q1885" s="33"/>
      <c r="R1885" s="33"/>
    </row>
    <row r="1886">
      <c r="A1886" s="8" t="s">
        <v>2633</v>
      </c>
      <c r="B1886" s="8"/>
      <c r="C1886" s="8" t="s">
        <v>8023</v>
      </c>
      <c r="D1886" s="8" t="s">
        <v>8024</v>
      </c>
      <c r="E1886" s="12" t="s">
        <v>8025</v>
      </c>
      <c r="F1886" s="42" t="s">
        <v>2740</v>
      </c>
      <c r="G1886" s="8" t="s">
        <v>2741</v>
      </c>
      <c r="H1886" s="41" t="s">
        <v>2760</v>
      </c>
      <c r="I1886" s="8"/>
      <c r="J1886" s="37"/>
      <c r="K1886" s="38"/>
      <c r="L1886" s="38"/>
      <c r="M1886" s="38"/>
      <c r="N1886" s="38"/>
      <c r="O1886" s="38"/>
      <c r="P1886" s="38"/>
      <c r="Q1886" s="38"/>
      <c r="R1886" s="38"/>
    </row>
    <row r="1887">
      <c r="A1887" s="8" t="s">
        <v>2633</v>
      </c>
      <c r="B1887" s="8"/>
      <c r="C1887" s="8" t="s">
        <v>8026</v>
      </c>
      <c r="D1887" s="8" t="s">
        <v>8027</v>
      </c>
      <c r="E1887" s="12" t="s">
        <v>8028</v>
      </c>
      <c r="F1887" s="42" t="s">
        <v>2740</v>
      </c>
      <c r="G1887" s="8" t="s">
        <v>2741</v>
      </c>
      <c r="H1887" s="31" t="s">
        <v>2742</v>
      </c>
      <c r="I1887" s="8"/>
      <c r="J1887" s="35"/>
      <c r="K1887" s="33"/>
      <c r="L1887" s="33"/>
      <c r="M1887" s="33"/>
      <c r="N1887" s="33"/>
      <c r="O1887" s="33"/>
      <c r="P1887" s="33"/>
      <c r="Q1887" s="33"/>
      <c r="R1887" s="33"/>
    </row>
    <row r="1888">
      <c r="A1888" s="8" t="s">
        <v>2633</v>
      </c>
      <c r="B1888" s="8"/>
      <c r="C1888" s="8" t="s">
        <v>8029</v>
      </c>
      <c r="D1888" s="8" t="s">
        <v>8030</v>
      </c>
      <c r="E1888" s="12" t="s">
        <v>8031</v>
      </c>
      <c r="F1888" s="42" t="s">
        <v>2740</v>
      </c>
      <c r="G1888" s="8" t="s">
        <v>2741</v>
      </c>
      <c r="H1888" s="31" t="s">
        <v>2742</v>
      </c>
      <c r="I1888" s="8"/>
      <c r="J1888" s="19"/>
      <c r="K1888" s="39"/>
      <c r="L1888" s="39"/>
      <c r="M1888" s="39"/>
      <c r="N1888" s="39"/>
      <c r="O1888" s="39"/>
      <c r="P1888" s="39"/>
      <c r="Q1888" s="39"/>
      <c r="R1888" s="39"/>
    </row>
    <row r="1889">
      <c r="A1889" s="7" t="s">
        <v>8032</v>
      </c>
      <c r="B1889" s="9"/>
      <c r="C1889" s="9" t="s">
        <v>8033</v>
      </c>
      <c r="D1889" s="10" t="s">
        <v>8034</v>
      </c>
      <c r="E1889" s="10" t="s">
        <v>8035</v>
      </c>
      <c r="F1889" s="8" t="s">
        <v>2740</v>
      </c>
      <c r="G1889" s="8" t="s">
        <v>2741</v>
      </c>
      <c r="H1889" s="42" t="s">
        <v>3182</v>
      </c>
      <c r="I1889" s="16"/>
      <c r="J1889" s="35"/>
      <c r="K1889" s="33"/>
      <c r="L1889" s="33"/>
      <c r="M1889" s="33"/>
      <c r="N1889" s="33"/>
      <c r="O1889" s="33"/>
      <c r="P1889" s="33"/>
      <c r="Q1889" s="33"/>
      <c r="R1889" s="33"/>
    </row>
    <row r="1890">
      <c r="A1890" s="8" t="s">
        <v>2586</v>
      </c>
      <c r="B1890" s="2"/>
      <c r="C1890" s="2" t="s">
        <v>8036</v>
      </c>
      <c r="D1890" s="2" t="s">
        <v>1814</v>
      </c>
      <c r="E1890" s="2" t="s">
        <v>8037</v>
      </c>
      <c r="F1890" s="42" t="s">
        <v>2740</v>
      </c>
      <c r="G1890" s="8" t="s">
        <v>8038</v>
      </c>
      <c r="H1890" s="31" t="s">
        <v>2802</v>
      </c>
      <c r="I1890" s="36" t="s">
        <v>8039</v>
      </c>
      <c r="J1890" s="7"/>
      <c r="K1890" s="40"/>
      <c r="L1890" s="40"/>
      <c r="M1890" s="40"/>
      <c r="N1890" s="40"/>
      <c r="O1890" s="40"/>
      <c r="P1890" s="40"/>
      <c r="Q1890" s="40"/>
      <c r="R1890" s="40"/>
    </row>
    <row r="1891">
      <c r="A1891" s="8" t="s">
        <v>2586</v>
      </c>
      <c r="B1891" s="2"/>
      <c r="C1891" s="2" t="s">
        <v>8040</v>
      </c>
      <c r="D1891" s="2" t="s">
        <v>2635</v>
      </c>
      <c r="E1891" s="2" t="s">
        <v>8041</v>
      </c>
      <c r="F1891" s="42" t="s">
        <v>2740</v>
      </c>
      <c r="G1891" s="8" t="s">
        <v>8038</v>
      </c>
      <c r="H1891" s="31" t="s">
        <v>3095</v>
      </c>
      <c r="I1891" s="36" t="s">
        <v>8042</v>
      </c>
      <c r="J1891" s="35"/>
      <c r="K1891" s="33"/>
      <c r="L1891" s="33"/>
      <c r="M1891" s="33"/>
      <c r="N1891" s="33"/>
      <c r="O1891" s="33"/>
      <c r="P1891" s="33"/>
      <c r="Q1891" s="33"/>
      <c r="R1891" s="33"/>
    </row>
    <row r="1892">
      <c r="A1892" s="62" t="s">
        <v>2586</v>
      </c>
      <c r="B1892" s="63"/>
      <c r="C1892" s="63" t="s">
        <v>8043</v>
      </c>
      <c r="D1892" s="63" t="s">
        <v>2635</v>
      </c>
      <c r="E1892" s="63" t="s">
        <v>8044</v>
      </c>
      <c r="F1892" s="64" t="s">
        <v>2740</v>
      </c>
      <c r="G1892" s="62" t="s">
        <v>8038</v>
      </c>
      <c r="H1892" s="65" t="s">
        <v>2603</v>
      </c>
      <c r="I1892" s="66" t="s">
        <v>8045</v>
      </c>
      <c r="J1892" s="67"/>
      <c r="K1892" s="68"/>
      <c r="L1892" s="68"/>
      <c r="M1892" s="68"/>
      <c r="N1892" s="68"/>
      <c r="O1892" s="68"/>
      <c r="P1892" s="68"/>
      <c r="Q1892" s="68"/>
      <c r="R1892" s="68"/>
    </row>
    <row r="1893">
      <c r="A1893" s="62" t="s">
        <v>2586</v>
      </c>
      <c r="B1893" s="63"/>
      <c r="C1893" s="63" t="s">
        <v>8046</v>
      </c>
      <c r="D1893" s="63" t="s">
        <v>2635</v>
      </c>
      <c r="E1893" s="63" t="s">
        <v>8047</v>
      </c>
      <c r="F1893" s="64" t="s">
        <v>2740</v>
      </c>
      <c r="G1893" s="65" t="s">
        <v>8038</v>
      </c>
      <c r="H1893" s="64" t="s">
        <v>2960</v>
      </c>
      <c r="I1893" s="66" t="s">
        <v>8048</v>
      </c>
      <c r="J1893" s="69"/>
      <c r="K1893" s="70"/>
      <c r="L1893" s="70"/>
      <c r="M1893" s="70"/>
      <c r="N1893" s="70"/>
      <c r="O1893" s="70"/>
      <c r="P1893" s="70"/>
      <c r="Q1893" s="70"/>
      <c r="R1893" s="70"/>
    </row>
    <row r="1894">
      <c r="A1894" s="69" t="s">
        <v>2586</v>
      </c>
      <c r="B1894" s="71"/>
      <c r="C1894" s="71" t="s">
        <v>8049</v>
      </c>
      <c r="D1894" s="72" t="s">
        <v>8050</v>
      </c>
      <c r="E1894" s="73" t="s">
        <v>8051</v>
      </c>
      <c r="F1894" s="62" t="s">
        <v>2740</v>
      </c>
      <c r="G1894" s="62" t="s">
        <v>8038</v>
      </c>
      <c r="H1894" s="65" t="s">
        <v>2603</v>
      </c>
      <c r="I1894" s="74"/>
      <c r="J1894" s="69"/>
      <c r="K1894" s="70"/>
      <c r="L1894" s="70"/>
      <c r="M1894" s="70"/>
      <c r="N1894" s="70"/>
      <c r="O1894" s="70"/>
      <c r="P1894" s="70"/>
      <c r="Q1894" s="70"/>
      <c r="R1894" s="70"/>
    </row>
    <row r="1895">
      <c r="A1895" s="8" t="s">
        <v>2586</v>
      </c>
      <c r="B1895" s="15"/>
      <c r="C1895" s="15" t="s">
        <v>8052</v>
      </c>
      <c r="D1895" s="9" t="s">
        <v>8053</v>
      </c>
      <c r="E1895" s="9" t="s">
        <v>8053</v>
      </c>
      <c r="F1895" s="42" t="s">
        <v>2740</v>
      </c>
      <c r="G1895" s="8" t="s">
        <v>8038</v>
      </c>
      <c r="H1895" s="42" t="s">
        <v>3305</v>
      </c>
      <c r="I1895" s="9"/>
      <c r="J1895" s="7"/>
      <c r="K1895" s="40"/>
      <c r="L1895" s="40"/>
      <c r="M1895" s="40"/>
      <c r="N1895" s="40"/>
      <c r="O1895" s="40"/>
      <c r="P1895" s="40"/>
      <c r="Q1895" s="40"/>
      <c r="R1895" s="40"/>
    </row>
    <row r="1896">
      <c r="A1896" s="62" t="s">
        <v>2586</v>
      </c>
      <c r="B1896" s="63"/>
      <c r="C1896" s="63" t="s">
        <v>8054</v>
      </c>
      <c r="D1896" s="63" t="s">
        <v>8055</v>
      </c>
      <c r="E1896" s="63" t="s">
        <v>8056</v>
      </c>
      <c r="F1896" s="64" t="s">
        <v>2740</v>
      </c>
      <c r="G1896" s="65" t="s">
        <v>8038</v>
      </c>
      <c r="H1896" s="75" t="s">
        <v>2760</v>
      </c>
      <c r="I1896" s="66" t="s">
        <v>8057</v>
      </c>
      <c r="J1896" s="76"/>
      <c r="K1896" s="77"/>
      <c r="L1896" s="77"/>
      <c r="M1896" s="77"/>
      <c r="N1896" s="77"/>
      <c r="O1896" s="77"/>
      <c r="P1896" s="77"/>
      <c r="Q1896" s="77"/>
      <c r="R1896" s="77"/>
    </row>
    <row r="1897">
      <c r="A1897" s="69" t="s">
        <v>2586</v>
      </c>
      <c r="B1897" s="69"/>
      <c r="C1897" s="69" t="s">
        <v>8058</v>
      </c>
      <c r="D1897" s="62" t="s">
        <v>8059</v>
      </c>
      <c r="E1897" s="69" t="s">
        <v>8060</v>
      </c>
      <c r="F1897" s="62" t="s">
        <v>2740</v>
      </c>
      <c r="G1897" s="62" t="s">
        <v>8038</v>
      </c>
      <c r="H1897" s="64" t="s">
        <v>3110</v>
      </c>
      <c r="I1897" s="62"/>
      <c r="J1897" s="76"/>
      <c r="K1897" s="77"/>
      <c r="L1897" s="77"/>
      <c r="M1897" s="77"/>
      <c r="N1897" s="77"/>
      <c r="O1897" s="77"/>
      <c r="P1897" s="77"/>
      <c r="Q1897" s="77"/>
      <c r="R1897" s="77"/>
    </row>
    <row r="1898">
      <c r="A1898" s="69" t="s">
        <v>2586</v>
      </c>
      <c r="B1898" s="69"/>
      <c r="C1898" s="69" t="s">
        <v>8061</v>
      </c>
      <c r="D1898" s="62" t="s">
        <v>4950</v>
      </c>
      <c r="E1898" s="69" t="s">
        <v>8062</v>
      </c>
      <c r="F1898" s="62" t="s">
        <v>2740</v>
      </c>
      <c r="G1898" s="62" t="s">
        <v>8038</v>
      </c>
      <c r="H1898" s="64" t="s">
        <v>2686</v>
      </c>
      <c r="I1898" s="62"/>
      <c r="J1898" s="69"/>
      <c r="K1898" s="70"/>
      <c r="L1898" s="70"/>
      <c r="M1898" s="70"/>
      <c r="N1898" s="70"/>
      <c r="O1898" s="70"/>
      <c r="P1898" s="70"/>
      <c r="Q1898" s="70"/>
      <c r="R1898" s="70"/>
    </row>
    <row r="1899">
      <c r="A1899" s="69" t="s">
        <v>2586</v>
      </c>
      <c r="B1899" s="69"/>
      <c r="C1899" s="69" t="s">
        <v>8063</v>
      </c>
      <c r="D1899" s="62" t="s">
        <v>4950</v>
      </c>
      <c r="E1899" s="69" t="s">
        <v>8064</v>
      </c>
      <c r="F1899" s="62" t="s">
        <v>2740</v>
      </c>
      <c r="G1899" s="62" t="s">
        <v>8038</v>
      </c>
      <c r="H1899" s="75" t="s">
        <v>2760</v>
      </c>
      <c r="I1899" s="62"/>
      <c r="J1899" s="69"/>
      <c r="K1899" s="70"/>
      <c r="L1899" s="70"/>
      <c r="M1899" s="70"/>
      <c r="N1899" s="70"/>
      <c r="O1899" s="70"/>
      <c r="P1899" s="70"/>
      <c r="Q1899" s="70"/>
      <c r="R1899" s="70"/>
    </row>
    <row r="1900">
      <c r="A1900" s="69" t="s">
        <v>2586</v>
      </c>
      <c r="B1900" s="69"/>
      <c r="C1900" s="69" t="s">
        <v>8065</v>
      </c>
      <c r="D1900" s="62" t="s">
        <v>4950</v>
      </c>
      <c r="E1900" s="69" t="s">
        <v>8066</v>
      </c>
      <c r="F1900" s="62" t="s">
        <v>2740</v>
      </c>
      <c r="G1900" s="65" t="s">
        <v>8038</v>
      </c>
      <c r="H1900" s="75" t="s">
        <v>2760</v>
      </c>
      <c r="I1900" s="62"/>
      <c r="J1900" s="69"/>
      <c r="K1900" s="70"/>
      <c r="L1900" s="70"/>
      <c r="M1900" s="70"/>
      <c r="N1900" s="70"/>
      <c r="O1900" s="70"/>
      <c r="P1900" s="70"/>
      <c r="Q1900" s="70"/>
      <c r="R1900" s="70"/>
    </row>
    <row r="1901">
      <c r="A1901" s="62" t="s">
        <v>2586</v>
      </c>
      <c r="B1901" s="63"/>
      <c r="C1901" s="63" t="s">
        <v>8067</v>
      </c>
      <c r="D1901" s="63" t="s">
        <v>8068</v>
      </c>
      <c r="E1901" s="63" t="s">
        <v>8069</v>
      </c>
      <c r="F1901" s="62" t="s">
        <v>2740</v>
      </c>
      <c r="G1901" s="65" t="s">
        <v>8038</v>
      </c>
      <c r="H1901" s="64" t="s">
        <v>2765</v>
      </c>
      <c r="I1901" s="78" t="s">
        <v>8070</v>
      </c>
      <c r="J1901" s="76"/>
      <c r="K1901" s="77"/>
      <c r="L1901" s="77"/>
      <c r="M1901" s="77"/>
      <c r="N1901" s="77"/>
      <c r="O1901" s="77"/>
      <c r="P1901" s="77"/>
      <c r="Q1901" s="77"/>
      <c r="R1901" s="77"/>
    </row>
    <row r="1902">
      <c r="A1902" s="69" t="s">
        <v>2586</v>
      </c>
      <c r="B1902" s="69"/>
      <c r="C1902" s="69" t="s">
        <v>8071</v>
      </c>
      <c r="D1902" s="62" t="s">
        <v>8072</v>
      </c>
      <c r="E1902" s="69" t="s">
        <v>8073</v>
      </c>
      <c r="F1902" s="62" t="s">
        <v>2740</v>
      </c>
      <c r="G1902" s="62" t="s">
        <v>8038</v>
      </c>
      <c r="H1902" s="75" t="s">
        <v>5940</v>
      </c>
      <c r="I1902" s="62"/>
      <c r="J1902" s="76"/>
      <c r="K1902" s="77"/>
      <c r="L1902" s="77"/>
      <c r="M1902" s="77"/>
      <c r="N1902" s="77"/>
      <c r="O1902" s="77"/>
      <c r="P1902" s="77"/>
      <c r="Q1902" s="77"/>
      <c r="R1902" s="77"/>
    </row>
    <row r="1903">
      <c r="A1903" s="8" t="s">
        <v>2586</v>
      </c>
      <c r="B1903" s="2"/>
      <c r="C1903" s="2" t="s">
        <v>8074</v>
      </c>
      <c r="D1903" s="2" t="s">
        <v>8075</v>
      </c>
      <c r="E1903" s="2" t="s">
        <v>8076</v>
      </c>
      <c r="F1903" s="42" t="s">
        <v>2740</v>
      </c>
      <c r="G1903" s="31" t="s">
        <v>8038</v>
      </c>
      <c r="H1903" s="41" t="s">
        <v>2760</v>
      </c>
      <c r="I1903" s="34" t="s">
        <v>8077</v>
      </c>
      <c r="J1903" s="7"/>
      <c r="K1903" s="40"/>
      <c r="L1903" s="40"/>
      <c r="M1903" s="40"/>
      <c r="N1903" s="40"/>
      <c r="O1903" s="40"/>
      <c r="P1903" s="40"/>
      <c r="Q1903" s="40"/>
      <c r="R1903" s="40"/>
    </row>
    <row r="1904">
      <c r="A1904" s="8" t="s">
        <v>2586</v>
      </c>
      <c r="B1904" s="12"/>
      <c r="C1904" s="12" t="s">
        <v>8078</v>
      </c>
      <c r="D1904" s="12" t="s">
        <v>8079</v>
      </c>
      <c r="E1904" s="12" t="s">
        <v>8080</v>
      </c>
      <c r="F1904" s="8" t="s">
        <v>2740</v>
      </c>
      <c r="G1904" s="6" t="s">
        <v>8038</v>
      </c>
      <c r="H1904" s="41" t="s">
        <v>2760</v>
      </c>
      <c r="I1904" s="2"/>
      <c r="J1904" s="35"/>
      <c r="K1904" s="33"/>
      <c r="L1904" s="33"/>
      <c r="M1904" s="33"/>
      <c r="N1904" s="33"/>
      <c r="O1904" s="33"/>
      <c r="P1904" s="33"/>
      <c r="Q1904" s="33"/>
      <c r="R1904" s="33"/>
    </row>
    <row r="1905">
      <c r="A1905" s="69" t="s">
        <v>2586</v>
      </c>
      <c r="B1905" s="69"/>
      <c r="C1905" s="69" t="s">
        <v>8081</v>
      </c>
      <c r="D1905" s="62" t="s">
        <v>8082</v>
      </c>
      <c r="E1905" s="69" t="s">
        <v>8083</v>
      </c>
      <c r="F1905" s="62" t="s">
        <v>2740</v>
      </c>
      <c r="G1905" s="65" t="s">
        <v>8038</v>
      </c>
      <c r="H1905" s="75" t="s">
        <v>7203</v>
      </c>
      <c r="I1905" s="62"/>
      <c r="J1905" s="76"/>
      <c r="K1905" s="77"/>
      <c r="L1905" s="77"/>
      <c r="M1905" s="77"/>
      <c r="N1905" s="77"/>
      <c r="O1905" s="77"/>
      <c r="P1905" s="77"/>
      <c r="Q1905" s="77"/>
      <c r="R1905" s="77"/>
    </row>
    <row r="1906">
      <c r="A1906" s="7" t="s">
        <v>2586</v>
      </c>
      <c r="B1906" s="7"/>
      <c r="C1906" s="7" t="s">
        <v>8084</v>
      </c>
      <c r="D1906" s="8" t="s">
        <v>4956</v>
      </c>
      <c r="E1906" s="7" t="s">
        <v>8085</v>
      </c>
      <c r="F1906" s="8" t="s">
        <v>2740</v>
      </c>
      <c r="G1906" s="31" t="s">
        <v>8038</v>
      </c>
      <c r="H1906" s="41" t="s">
        <v>2760</v>
      </c>
      <c r="I1906" s="8"/>
      <c r="J1906" s="35"/>
      <c r="K1906" s="33"/>
      <c r="L1906" s="33"/>
      <c r="M1906" s="33"/>
      <c r="N1906" s="33"/>
      <c r="O1906" s="33"/>
      <c r="P1906" s="33"/>
      <c r="Q1906" s="33"/>
      <c r="R1906" s="33"/>
    </row>
    <row r="1907">
      <c r="A1907" s="69" t="s">
        <v>2586</v>
      </c>
      <c r="B1907" s="69"/>
      <c r="C1907" s="69" t="s">
        <v>8086</v>
      </c>
      <c r="D1907" s="62" t="s">
        <v>4956</v>
      </c>
      <c r="E1907" s="69" t="s">
        <v>8087</v>
      </c>
      <c r="F1907" s="62" t="s">
        <v>2740</v>
      </c>
      <c r="G1907" s="62" t="s">
        <v>8038</v>
      </c>
      <c r="H1907" s="75" t="s">
        <v>2760</v>
      </c>
      <c r="I1907" s="62"/>
      <c r="J1907" s="76"/>
      <c r="K1907" s="77"/>
      <c r="L1907" s="77"/>
      <c r="M1907" s="77"/>
      <c r="N1907" s="77"/>
      <c r="O1907" s="77"/>
      <c r="P1907" s="77"/>
      <c r="Q1907" s="77"/>
      <c r="R1907" s="77"/>
    </row>
    <row r="1908">
      <c r="A1908" s="7" t="s">
        <v>2586</v>
      </c>
      <c r="B1908" s="7"/>
      <c r="C1908" s="7" t="s">
        <v>8088</v>
      </c>
      <c r="D1908" s="8" t="s">
        <v>4956</v>
      </c>
      <c r="E1908" s="7" t="s">
        <v>8089</v>
      </c>
      <c r="F1908" s="8" t="s">
        <v>2740</v>
      </c>
      <c r="G1908" s="31" t="s">
        <v>8038</v>
      </c>
      <c r="H1908" s="41" t="s">
        <v>2686</v>
      </c>
      <c r="I1908" s="8"/>
      <c r="J1908" s="7"/>
      <c r="K1908" s="40"/>
      <c r="L1908" s="40"/>
      <c r="M1908" s="40"/>
      <c r="N1908" s="40"/>
      <c r="O1908" s="40"/>
      <c r="P1908" s="40"/>
      <c r="Q1908" s="40"/>
      <c r="R1908" s="40"/>
    </row>
    <row r="1909">
      <c r="A1909" s="69" t="s">
        <v>2586</v>
      </c>
      <c r="B1909" s="69"/>
      <c r="C1909" s="69" t="s">
        <v>8090</v>
      </c>
      <c r="D1909" s="62" t="s">
        <v>4956</v>
      </c>
      <c r="E1909" s="69" t="s">
        <v>8091</v>
      </c>
      <c r="F1909" s="62" t="s">
        <v>2740</v>
      </c>
      <c r="G1909" s="65" t="s">
        <v>8038</v>
      </c>
      <c r="H1909" s="75" t="s">
        <v>2760</v>
      </c>
      <c r="I1909" s="62"/>
      <c r="J1909" s="67"/>
      <c r="K1909" s="68"/>
      <c r="L1909" s="68"/>
      <c r="M1909" s="68"/>
      <c r="N1909" s="68"/>
      <c r="O1909" s="68"/>
      <c r="P1909" s="68"/>
      <c r="Q1909" s="68"/>
      <c r="R1909" s="68"/>
    </row>
    <row r="1910">
      <c r="A1910" s="69" t="s">
        <v>2586</v>
      </c>
      <c r="B1910" s="69"/>
      <c r="C1910" s="69" t="s">
        <v>8092</v>
      </c>
      <c r="D1910" s="79" t="s">
        <v>4956</v>
      </c>
      <c r="E1910" s="69" t="s">
        <v>8093</v>
      </c>
      <c r="F1910" s="62" t="s">
        <v>2740</v>
      </c>
      <c r="G1910" s="65" t="s">
        <v>8038</v>
      </c>
      <c r="H1910" s="65" t="s">
        <v>2590</v>
      </c>
      <c r="I1910" s="62"/>
      <c r="J1910" s="76"/>
      <c r="K1910" s="77"/>
      <c r="L1910" s="77"/>
      <c r="M1910" s="77"/>
      <c r="N1910" s="77"/>
      <c r="O1910" s="77"/>
      <c r="P1910" s="77"/>
      <c r="Q1910" s="77"/>
      <c r="R1910" s="77"/>
    </row>
    <row r="1911">
      <c r="A1911" s="6" t="s">
        <v>2861</v>
      </c>
      <c r="B1911" s="2"/>
      <c r="C1911" s="2" t="s">
        <v>8086</v>
      </c>
      <c r="D1911" s="2" t="s">
        <v>2744</v>
      </c>
      <c r="E1911" s="2" t="s">
        <v>8094</v>
      </c>
      <c r="F1911" s="42" t="s">
        <v>2740</v>
      </c>
      <c r="G1911" s="31" t="s">
        <v>8038</v>
      </c>
      <c r="H1911" s="41" t="s">
        <v>2760</v>
      </c>
      <c r="I1911" s="34" t="s">
        <v>8095</v>
      </c>
      <c r="J1911" s="35"/>
      <c r="K1911" s="33"/>
      <c r="L1911" s="33"/>
      <c r="M1911" s="33"/>
      <c r="N1911" s="33"/>
      <c r="O1911" s="33"/>
      <c r="P1911" s="33"/>
      <c r="Q1911" s="33"/>
      <c r="R1911" s="33"/>
    </row>
    <row r="1912">
      <c r="A1912" s="62" t="s">
        <v>2586</v>
      </c>
      <c r="B1912" s="63"/>
      <c r="C1912" s="63" t="s">
        <v>8096</v>
      </c>
      <c r="D1912" s="63" t="s">
        <v>2744</v>
      </c>
      <c r="E1912" s="63" t="s">
        <v>8097</v>
      </c>
      <c r="F1912" s="64" t="s">
        <v>2740</v>
      </c>
      <c r="G1912" s="65" t="s">
        <v>8038</v>
      </c>
      <c r="H1912" s="65" t="s">
        <v>2952</v>
      </c>
      <c r="I1912" s="66" t="s">
        <v>8098</v>
      </c>
      <c r="J1912" s="76"/>
      <c r="K1912" s="77"/>
      <c r="L1912" s="77"/>
      <c r="M1912" s="77"/>
      <c r="N1912" s="77"/>
      <c r="O1912" s="77"/>
      <c r="P1912" s="77"/>
      <c r="Q1912" s="77"/>
      <c r="R1912" s="77"/>
    </row>
    <row r="1913">
      <c r="A1913" s="62" t="s">
        <v>2586</v>
      </c>
      <c r="B1913" s="63"/>
      <c r="C1913" s="63" t="s">
        <v>8099</v>
      </c>
      <c r="D1913" s="63" t="s">
        <v>2744</v>
      </c>
      <c r="E1913" s="63" t="s">
        <v>8100</v>
      </c>
      <c r="F1913" s="64" t="s">
        <v>2740</v>
      </c>
      <c r="G1913" s="65" t="s">
        <v>8038</v>
      </c>
      <c r="H1913" s="75" t="s">
        <v>2760</v>
      </c>
      <c r="I1913" s="66" t="s">
        <v>8101</v>
      </c>
      <c r="J1913" s="76"/>
      <c r="K1913" s="77"/>
      <c r="L1913" s="77"/>
      <c r="M1913" s="77"/>
      <c r="N1913" s="77"/>
      <c r="O1913" s="77"/>
      <c r="P1913" s="77"/>
      <c r="Q1913" s="77"/>
      <c r="R1913" s="77"/>
    </row>
    <row r="1914">
      <c r="A1914" s="8" t="s">
        <v>2586</v>
      </c>
      <c r="B1914" s="2"/>
      <c r="C1914" s="2" t="s">
        <v>8102</v>
      </c>
      <c r="D1914" s="2" t="s">
        <v>2744</v>
      </c>
      <c r="E1914" s="2" t="s">
        <v>8103</v>
      </c>
      <c r="F1914" s="42" t="s">
        <v>2740</v>
      </c>
      <c r="G1914" s="8" t="s">
        <v>8038</v>
      </c>
      <c r="H1914" s="41" t="s">
        <v>2760</v>
      </c>
      <c r="I1914" s="36" t="s">
        <v>8104</v>
      </c>
      <c r="J1914" s="35"/>
      <c r="K1914" s="33"/>
      <c r="L1914" s="33"/>
      <c r="M1914" s="33"/>
      <c r="N1914" s="33"/>
      <c r="O1914" s="33"/>
      <c r="P1914" s="33"/>
      <c r="Q1914" s="33"/>
      <c r="R1914" s="33"/>
    </row>
    <row r="1915">
      <c r="A1915" s="69" t="s">
        <v>2586</v>
      </c>
      <c r="B1915" s="69"/>
      <c r="C1915" s="69" t="s">
        <v>614</v>
      </c>
      <c r="D1915" s="62" t="s">
        <v>8105</v>
      </c>
      <c r="E1915" s="69" t="s">
        <v>8106</v>
      </c>
      <c r="F1915" s="62" t="s">
        <v>2740</v>
      </c>
      <c r="G1915" s="65" t="s">
        <v>8038</v>
      </c>
      <c r="H1915" s="64" t="s">
        <v>2686</v>
      </c>
      <c r="I1915" s="62"/>
      <c r="J1915" s="69"/>
      <c r="K1915" s="70"/>
      <c r="L1915" s="70"/>
      <c r="M1915" s="70"/>
      <c r="N1915" s="70"/>
      <c r="O1915" s="70"/>
      <c r="P1915" s="70"/>
      <c r="Q1915" s="70"/>
      <c r="R1915" s="70"/>
    </row>
    <row r="1916">
      <c r="A1916" s="69" t="s">
        <v>2586</v>
      </c>
      <c r="B1916" s="69"/>
      <c r="C1916" s="69" t="s">
        <v>8107</v>
      </c>
      <c r="D1916" s="62" t="s">
        <v>8108</v>
      </c>
      <c r="E1916" s="69" t="s">
        <v>8109</v>
      </c>
      <c r="F1916" s="62" t="s">
        <v>2740</v>
      </c>
      <c r="G1916" s="62" t="s">
        <v>8038</v>
      </c>
      <c r="H1916" s="75" t="s">
        <v>2802</v>
      </c>
      <c r="I1916" s="62"/>
      <c r="J1916" s="69"/>
      <c r="K1916" s="70"/>
      <c r="L1916" s="70"/>
      <c r="M1916" s="70"/>
      <c r="N1916" s="70"/>
      <c r="O1916" s="70"/>
      <c r="P1916" s="70"/>
      <c r="Q1916" s="70"/>
      <c r="R1916" s="70"/>
    </row>
    <row r="1917">
      <c r="A1917" s="69" t="s">
        <v>2586</v>
      </c>
      <c r="B1917" s="69"/>
      <c r="C1917" s="69" t="s">
        <v>8110</v>
      </c>
      <c r="D1917" s="79" t="s">
        <v>8111</v>
      </c>
      <c r="E1917" s="69" t="s">
        <v>8112</v>
      </c>
      <c r="F1917" s="62" t="s">
        <v>2740</v>
      </c>
      <c r="G1917" s="62" t="s">
        <v>8038</v>
      </c>
      <c r="H1917" s="65" t="s">
        <v>2778</v>
      </c>
      <c r="I1917" s="62"/>
      <c r="J1917" s="69"/>
      <c r="K1917" s="70"/>
      <c r="L1917" s="70"/>
      <c r="M1917" s="70"/>
      <c r="N1917" s="70"/>
      <c r="O1917" s="70"/>
      <c r="P1917" s="70"/>
      <c r="Q1917" s="70"/>
      <c r="R1917" s="70"/>
    </row>
    <row r="1918">
      <c r="A1918" s="69" t="s">
        <v>2586</v>
      </c>
      <c r="B1918" s="69"/>
      <c r="C1918" s="69" t="s">
        <v>8113</v>
      </c>
      <c r="D1918" s="62" t="s">
        <v>5126</v>
      </c>
      <c r="E1918" s="69" t="s">
        <v>8114</v>
      </c>
      <c r="F1918" s="62" t="s">
        <v>2740</v>
      </c>
      <c r="G1918" s="62" t="s">
        <v>8038</v>
      </c>
      <c r="H1918" s="75" t="s">
        <v>2760</v>
      </c>
      <c r="I1918" s="62"/>
      <c r="J1918" s="67"/>
      <c r="K1918" s="68"/>
      <c r="L1918" s="68"/>
      <c r="M1918" s="68"/>
      <c r="N1918" s="68"/>
      <c r="O1918" s="68"/>
      <c r="P1918" s="68"/>
      <c r="Q1918" s="68"/>
      <c r="R1918" s="68"/>
    </row>
    <row r="1919">
      <c r="A1919" s="69" t="s">
        <v>2586</v>
      </c>
      <c r="B1919" s="69"/>
      <c r="C1919" s="69" t="s">
        <v>8115</v>
      </c>
      <c r="D1919" s="79" t="s">
        <v>3413</v>
      </c>
      <c r="E1919" s="69" t="s">
        <v>8116</v>
      </c>
      <c r="F1919" s="79" t="s">
        <v>2740</v>
      </c>
      <c r="G1919" s="65" t="s">
        <v>8038</v>
      </c>
      <c r="H1919" s="80" t="s">
        <v>2760</v>
      </c>
      <c r="I1919" s="62"/>
      <c r="J1919" s="76"/>
      <c r="K1919" s="77"/>
      <c r="L1919" s="77"/>
      <c r="M1919" s="77"/>
      <c r="N1919" s="77"/>
      <c r="O1919" s="77"/>
      <c r="P1919" s="77"/>
      <c r="Q1919" s="77"/>
      <c r="R1919" s="77"/>
    </row>
    <row r="1920">
      <c r="A1920" s="62" t="s">
        <v>2586</v>
      </c>
      <c r="B1920" s="63"/>
      <c r="C1920" s="63" t="s">
        <v>8117</v>
      </c>
      <c r="D1920" s="63" t="s">
        <v>8118</v>
      </c>
      <c r="E1920" s="63" t="s">
        <v>8119</v>
      </c>
      <c r="F1920" s="75" t="s">
        <v>2740</v>
      </c>
      <c r="G1920" s="65" t="s">
        <v>8038</v>
      </c>
      <c r="H1920" s="62" t="s">
        <v>2765</v>
      </c>
      <c r="I1920" s="78" t="s">
        <v>8120</v>
      </c>
      <c r="J1920" s="76"/>
      <c r="K1920" s="77"/>
      <c r="L1920" s="77"/>
      <c r="M1920" s="77"/>
      <c r="N1920" s="77"/>
      <c r="O1920" s="77"/>
      <c r="P1920" s="77"/>
      <c r="Q1920" s="77"/>
      <c r="R1920" s="77"/>
    </row>
    <row r="1921">
      <c r="A1921" s="8" t="s">
        <v>2586</v>
      </c>
      <c r="B1921" s="2"/>
      <c r="C1921" s="2" t="s">
        <v>8121</v>
      </c>
      <c r="D1921" s="2" t="s">
        <v>8122</v>
      </c>
      <c r="E1921" s="2" t="s">
        <v>8123</v>
      </c>
      <c r="F1921" s="41" t="s">
        <v>2740</v>
      </c>
      <c r="G1921" s="31" t="s">
        <v>8038</v>
      </c>
      <c r="H1921" s="31" t="s">
        <v>4080</v>
      </c>
      <c r="I1921" s="36" t="s">
        <v>8124</v>
      </c>
      <c r="J1921" s="19"/>
      <c r="K1921" s="39"/>
      <c r="L1921" s="39"/>
      <c r="M1921" s="39"/>
      <c r="N1921" s="39"/>
      <c r="O1921" s="39"/>
      <c r="P1921" s="39"/>
      <c r="Q1921" s="39"/>
      <c r="R1921" s="39"/>
    </row>
    <row r="1922">
      <c r="A1922" s="7" t="s">
        <v>2586</v>
      </c>
      <c r="B1922" s="7"/>
      <c r="C1922" s="7" t="s">
        <v>8121</v>
      </c>
      <c r="D1922" s="8" t="s">
        <v>8122</v>
      </c>
      <c r="E1922" s="7" t="s">
        <v>8125</v>
      </c>
      <c r="F1922" s="8" t="s">
        <v>2740</v>
      </c>
      <c r="G1922" s="8" t="s">
        <v>8038</v>
      </c>
      <c r="H1922" s="31" t="s">
        <v>4080</v>
      </c>
      <c r="I1922" s="8"/>
      <c r="J1922" s="35"/>
      <c r="K1922" s="33"/>
      <c r="L1922" s="33"/>
      <c r="M1922" s="33"/>
      <c r="N1922" s="33"/>
      <c r="O1922" s="33"/>
      <c r="P1922" s="33"/>
      <c r="Q1922" s="33"/>
      <c r="R1922" s="33"/>
    </row>
    <row r="1923">
      <c r="A1923" s="69" t="s">
        <v>2586</v>
      </c>
      <c r="B1923" s="69"/>
      <c r="C1923" s="69" t="s">
        <v>8126</v>
      </c>
      <c r="D1923" s="62" t="s">
        <v>8127</v>
      </c>
      <c r="E1923" s="69" t="s">
        <v>8128</v>
      </c>
      <c r="F1923" s="62" t="s">
        <v>2740</v>
      </c>
      <c r="G1923" s="62" t="s">
        <v>8038</v>
      </c>
      <c r="H1923" s="81" t="s">
        <v>2937</v>
      </c>
      <c r="I1923" s="62"/>
      <c r="J1923" s="69"/>
      <c r="K1923" s="70"/>
      <c r="L1923" s="70"/>
      <c r="M1923" s="70"/>
      <c r="N1923" s="70"/>
      <c r="O1923" s="70"/>
      <c r="P1923" s="70"/>
      <c r="Q1923" s="70"/>
      <c r="R1923" s="70"/>
    </row>
    <row r="1924">
      <c r="A1924" s="69" t="s">
        <v>2586</v>
      </c>
      <c r="B1924" s="69"/>
      <c r="C1924" s="69" t="s">
        <v>8129</v>
      </c>
      <c r="D1924" s="62" t="s">
        <v>8130</v>
      </c>
      <c r="E1924" s="69" t="s">
        <v>8131</v>
      </c>
      <c r="F1924" s="62" t="s">
        <v>2740</v>
      </c>
      <c r="G1924" s="65" t="s">
        <v>8038</v>
      </c>
      <c r="H1924" s="81" t="s">
        <v>2937</v>
      </c>
      <c r="I1924" s="62"/>
      <c r="J1924" s="69"/>
      <c r="K1924" s="70"/>
      <c r="L1924" s="70"/>
      <c r="M1924" s="70"/>
      <c r="N1924" s="70"/>
      <c r="O1924" s="70"/>
      <c r="P1924" s="70"/>
      <c r="Q1924" s="70"/>
      <c r="R1924" s="70"/>
    </row>
    <row r="1925">
      <c r="A1925" s="7" t="s">
        <v>2586</v>
      </c>
      <c r="B1925" s="7"/>
      <c r="C1925" s="7" t="s">
        <v>8132</v>
      </c>
      <c r="D1925" s="8" t="s">
        <v>8133</v>
      </c>
      <c r="E1925" s="7" t="s">
        <v>8134</v>
      </c>
      <c r="F1925" s="8" t="s">
        <v>2740</v>
      </c>
      <c r="G1925" s="8" t="s">
        <v>8038</v>
      </c>
      <c r="H1925" s="31" t="s">
        <v>3095</v>
      </c>
      <c r="I1925" s="8"/>
      <c r="J1925" s="7"/>
      <c r="K1925" s="40"/>
      <c r="L1925" s="40"/>
      <c r="M1925" s="40"/>
      <c r="N1925" s="40"/>
      <c r="O1925" s="40"/>
      <c r="P1925" s="40"/>
      <c r="Q1925" s="40"/>
      <c r="R1925" s="40"/>
    </row>
    <row r="1926">
      <c r="A1926" s="7" t="s">
        <v>2586</v>
      </c>
      <c r="B1926" s="7"/>
      <c r="C1926" s="7" t="s">
        <v>8135</v>
      </c>
      <c r="D1926" s="8" t="s">
        <v>8133</v>
      </c>
      <c r="E1926" s="7" t="s">
        <v>8136</v>
      </c>
      <c r="F1926" s="8" t="s">
        <v>2740</v>
      </c>
      <c r="G1926" s="8" t="s">
        <v>8038</v>
      </c>
      <c r="H1926" s="31" t="s">
        <v>4080</v>
      </c>
      <c r="I1926" s="8"/>
      <c r="J1926" s="7"/>
      <c r="K1926" s="40"/>
      <c r="L1926" s="40"/>
      <c r="M1926" s="40"/>
      <c r="N1926" s="40"/>
      <c r="O1926" s="40"/>
      <c r="P1926" s="40"/>
      <c r="Q1926" s="40"/>
      <c r="R1926" s="40"/>
    </row>
    <row r="1927">
      <c r="A1927" s="7" t="s">
        <v>2586</v>
      </c>
      <c r="B1927" s="7"/>
      <c r="C1927" s="7" t="s">
        <v>8137</v>
      </c>
      <c r="D1927" s="8" t="s">
        <v>8138</v>
      </c>
      <c r="E1927" s="7" t="s">
        <v>8139</v>
      </c>
      <c r="F1927" s="8" t="s">
        <v>2740</v>
      </c>
      <c r="G1927" s="8" t="s">
        <v>8038</v>
      </c>
      <c r="H1927" s="31" t="s">
        <v>4080</v>
      </c>
      <c r="I1927" s="8"/>
      <c r="J1927" s="35"/>
      <c r="K1927" s="33"/>
      <c r="L1927" s="33"/>
      <c r="M1927" s="33"/>
      <c r="N1927" s="33"/>
      <c r="O1927" s="33"/>
      <c r="P1927" s="33"/>
      <c r="Q1927" s="33"/>
      <c r="R1927" s="33"/>
    </row>
    <row r="1928">
      <c r="A1928" s="62" t="s">
        <v>2633</v>
      </c>
      <c r="B1928" s="63"/>
      <c r="C1928" s="63" t="s">
        <v>8140</v>
      </c>
      <c r="D1928" s="63" t="s">
        <v>8141</v>
      </c>
      <c r="E1928" s="63" t="s">
        <v>8142</v>
      </c>
      <c r="F1928" s="75" t="s">
        <v>2740</v>
      </c>
      <c r="G1928" s="65" t="s">
        <v>8038</v>
      </c>
      <c r="H1928" s="64" t="s">
        <v>2765</v>
      </c>
      <c r="I1928" s="78" t="s">
        <v>8143</v>
      </c>
      <c r="J1928" s="76"/>
      <c r="K1928" s="77"/>
      <c r="L1928" s="77"/>
      <c r="M1928" s="77"/>
      <c r="N1928" s="77"/>
      <c r="O1928" s="77"/>
      <c r="P1928" s="77"/>
      <c r="Q1928" s="77"/>
      <c r="R1928" s="77"/>
    </row>
    <row r="1929">
      <c r="A1929" s="8" t="s">
        <v>2586</v>
      </c>
      <c r="B1929" s="2"/>
      <c r="C1929" s="2" t="s">
        <v>8144</v>
      </c>
      <c r="D1929" s="2" t="s">
        <v>8144</v>
      </c>
      <c r="E1929" s="2" t="s">
        <v>8145</v>
      </c>
      <c r="F1929" s="41" t="s">
        <v>2740</v>
      </c>
      <c r="G1929" s="31" t="s">
        <v>8038</v>
      </c>
      <c r="H1929" s="8" t="s">
        <v>2765</v>
      </c>
      <c r="I1929" s="34" t="s">
        <v>8146</v>
      </c>
      <c r="J1929" s="35"/>
      <c r="K1929" s="33"/>
      <c r="L1929" s="33"/>
      <c r="M1929" s="33"/>
      <c r="N1929" s="33"/>
      <c r="O1929" s="33"/>
      <c r="P1929" s="33"/>
      <c r="Q1929" s="33"/>
      <c r="R1929" s="33"/>
    </row>
    <row r="1930">
      <c r="A1930" s="62" t="s">
        <v>2586</v>
      </c>
      <c r="B1930" s="62"/>
      <c r="C1930" s="62" t="s">
        <v>8147</v>
      </c>
      <c r="D1930" s="62" t="s">
        <v>8148</v>
      </c>
      <c r="E1930" s="82" t="s">
        <v>8149</v>
      </c>
      <c r="F1930" s="62" t="s">
        <v>2740</v>
      </c>
      <c r="G1930" s="62" t="s">
        <v>8038</v>
      </c>
      <c r="H1930" s="64" t="s">
        <v>3305</v>
      </c>
      <c r="I1930" s="62"/>
      <c r="J1930" s="76"/>
      <c r="K1930" s="77"/>
      <c r="L1930" s="77"/>
      <c r="M1930" s="77"/>
      <c r="N1930" s="77"/>
      <c r="O1930" s="77"/>
      <c r="P1930" s="77"/>
      <c r="Q1930" s="77"/>
      <c r="R1930" s="77"/>
    </row>
    <row r="1931">
      <c r="A1931" s="8" t="s">
        <v>2586</v>
      </c>
      <c r="B1931" s="8"/>
      <c r="C1931" s="8" t="s">
        <v>8150</v>
      </c>
      <c r="D1931" s="8" t="s">
        <v>8151</v>
      </c>
      <c r="E1931" s="12" t="s">
        <v>8152</v>
      </c>
      <c r="F1931" s="8" t="s">
        <v>2740</v>
      </c>
      <c r="G1931" s="8" t="s">
        <v>8038</v>
      </c>
      <c r="H1931" s="42" t="s">
        <v>2686</v>
      </c>
      <c r="I1931" s="8"/>
      <c r="J1931" s="35"/>
      <c r="K1931" s="33"/>
      <c r="L1931" s="33"/>
      <c r="M1931" s="33"/>
      <c r="N1931" s="33"/>
      <c r="O1931" s="33"/>
      <c r="P1931" s="33"/>
      <c r="Q1931" s="33"/>
      <c r="R1931" s="33"/>
    </row>
    <row r="1932">
      <c r="A1932" s="62" t="s">
        <v>2586</v>
      </c>
      <c r="B1932" s="63"/>
      <c r="C1932" s="63" t="s">
        <v>8153</v>
      </c>
      <c r="D1932" s="63" t="s">
        <v>8154</v>
      </c>
      <c r="E1932" s="63" t="s">
        <v>8155</v>
      </c>
      <c r="F1932" s="64" t="s">
        <v>2740</v>
      </c>
      <c r="G1932" s="62" t="s">
        <v>8038</v>
      </c>
      <c r="H1932" s="62" t="s">
        <v>2765</v>
      </c>
      <c r="I1932" s="78" t="s">
        <v>8156</v>
      </c>
      <c r="J1932" s="76"/>
      <c r="K1932" s="77"/>
      <c r="L1932" s="77"/>
      <c r="M1932" s="77"/>
      <c r="N1932" s="77"/>
      <c r="O1932" s="77"/>
      <c r="P1932" s="77"/>
      <c r="Q1932" s="77"/>
      <c r="R1932" s="77"/>
    </row>
    <row r="1933">
      <c r="A1933" s="62" t="s">
        <v>2586</v>
      </c>
      <c r="B1933" s="82"/>
      <c r="C1933" s="82" t="s">
        <v>8157</v>
      </c>
      <c r="D1933" s="82" t="s">
        <v>8158</v>
      </c>
      <c r="E1933" s="82" t="s">
        <v>8159</v>
      </c>
      <c r="F1933" s="64" t="s">
        <v>2740</v>
      </c>
      <c r="G1933" s="62" t="s">
        <v>8038</v>
      </c>
      <c r="H1933" s="75" t="s">
        <v>2760</v>
      </c>
      <c r="I1933" s="63"/>
      <c r="J1933" s="69"/>
      <c r="K1933" s="70"/>
      <c r="L1933" s="70"/>
      <c r="M1933" s="70"/>
      <c r="N1933" s="70"/>
      <c r="O1933" s="70"/>
      <c r="P1933" s="70"/>
      <c r="Q1933" s="70"/>
      <c r="R1933" s="70"/>
    </row>
    <row r="1934">
      <c r="A1934" s="69" t="s">
        <v>2586</v>
      </c>
      <c r="B1934" s="69"/>
      <c r="C1934" s="69" t="s">
        <v>8160</v>
      </c>
      <c r="D1934" s="62" t="s">
        <v>8161</v>
      </c>
      <c r="E1934" s="69" t="s">
        <v>8162</v>
      </c>
      <c r="F1934" s="62" t="s">
        <v>2740</v>
      </c>
      <c r="G1934" s="62" t="s">
        <v>8038</v>
      </c>
      <c r="H1934" s="75" t="s">
        <v>2760</v>
      </c>
      <c r="I1934" s="62"/>
      <c r="J1934" s="69"/>
      <c r="K1934" s="70"/>
      <c r="L1934" s="70"/>
      <c r="M1934" s="70"/>
      <c r="N1934" s="70"/>
      <c r="O1934" s="70"/>
      <c r="P1934" s="70"/>
      <c r="Q1934" s="70"/>
      <c r="R1934" s="70"/>
    </row>
    <row r="1935">
      <c r="A1935" s="69" t="s">
        <v>2586</v>
      </c>
      <c r="B1935" s="69"/>
      <c r="C1935" s="69" t="s">
        <v>8163</v>
      </c>
      <c r="D1935" s="62" t="s">
        <v>8164</v>
      </c>
      <c r="E1935" s="69" t="s">
        <v>8165</v>
      </c>
      <c r="F1935" s="62" t="s">
        <v>2740</v>
      </c>
      <c r="G1935" s="65" t="s">
        <v>8038</v>
      </c>
      <c r="H1935" s="64" t="s">
        <v>2686</v>
      </c>
      <c r="I1935" s="62"/>
      <c r="J1935" s="69"/>
      <c r="K1935" s="70"/>
      <c r="L1935" s="70"/>
      <c r="M1935" s="70"/>
      <c r="N1935" s="70"/>
      <c r="O1935" s="70"/>
      <c r="P1935" s="70"/>
      <c r="Q1935" s="70"/>
      <c r="R1935" s="70"/>
    </row>
    <row r="1936">
      <c r="A1936" s="7" t="s">
        <v>2586</v>
      </c>
      <c r="B1936" s="7"/>
      <c r="C1936" s="7" t="s">
        <v>8166</v>
      </c>
      <c r="D1936" s="8" t="s">
        <v>5755</v>
      </c>
      <c r="E1936" s="7" t="s">
        <v>8167</v>
      </c>
      <c r="F1936" s="8" t="s">
        <v>2740</v>
      </c>
      <c r="G1936" s="31" t="s">
        <v>8038</v>
      </c>
      <c r="H1936" s="41" t="s">
        <v>2937</v>
      </c>
      <c r="I1936" s="8"/>
      <c r="J1936" s="7"/>
      <c r="K1936" s="40"/>
      <c r="L1936" s="40"/>
      <c r="M1936" s="40"/>
      <c r="N1936" s="40"/>
      <c r="O1936" s="40"/>
      <c r="P1936" s="40"/>
      <c r="Q1936" s="40"/>
      <c r="R1936" s="40"/>
    </row>
    <row r="1937">
      <c r="A1937" s="62" t="s">
        <v>2586</v>
      </c>
      <c r="B1937" s="63"/>
      <c r="C1937" s="63" t="s">
        <v>8168</v>
      </c>
      <c r="D1937" s="83" t="s">
        <v>8169</v>
      </c>
      <c r="E1937" s="63" t="s">
        <v>8170</v>
      </c>
      <c r="F1937" s="64" t="s">
        <v>2740</v>
      </c>
      <c r="G1937" s="62" t="s">
        <v>8038</v>
      </c>
      <c r="H1937" s="80" t="s">
        <v>2760</v>
      </c>
      <c r="I1937" s="78" t="s">
        <v>8171</v>
      </c>
      <c r="J1937" s="76"/>
      <c r="K1937" s="77"/>
      <c r="L1937" s="77"/>
      <c r="M1937" s="77"/>
      <c r="N1937" s="77"/>
      <c r="O1937" s="77"/>
      <c r="P1937" s="77"/>
      <c r="Q1937" s="77"/>
      <c r="R1937" s="77"/>
    </row>
    <row r="1938">
      <c r="A1938" s="69" t="s">
        <v>2586</v>
      </c>
      <c r="B1938" s="69"/>
      <c r="C1938" s="69" t="s">
        <v>8172</v>
      </c>
      <c r="D1938" s="62" t="s">
        <v>8173</v>
      </c>
      <c r="E1938" s="69" t="s">
        <v>8174</v>
      </c>
      <c r="F1938" s="62" t="s">
        <v>2740</v>
      </c>
      <c r="G1938" s="65" t="s">
        <v>8038</v>
      </c>
      <c r="H1938" s="75" t="s">
        <v>2760</v>
      </c>
      <c r="I1938" s="62"/>
      <c r="J1938" s="76"/>
      <c r="K1938" s="77"/>
      <c r="L1938" s="77"/>
      <c r="M1938" s="77"/>
      <c r="N1938" s="77"/>
      <c r="O1938" s="77"/>
      <c r="P1938" s="77"/>
      <c r="Q1938" s="77"/>
      <c r="R1938" s="77"/>
    </row>
    <row r="1939">
      <c r="A1939" s="84" t="s">
        <v>8175</v>
      </c>
      <c r="B1939" s="85"/>
      <c r="C1939" s="85" t="s">
        <v>8176</v>
      </c>
      <c r="D1939" s="85" t="s">
        <v>8177</v>
      </c>
      <c r="E1939" s="85" t="s">
        <v>8178</v>
      </c>
      <c r="F1939" s="86" t="s">
        <v>2740</v>
      </c>
      <c r="G1939" s="87" t="s">
        <v>8038</v>
      </c>
      <c r="H1939" s="88" t="s">
        <v>2760</v>
      </c>
      <c r="I1939" s="89"/>
      <c r="J1939" s="90"/>
      <c r="K1939" s="91"/>
      <c r="L1939" s="91"/>
      <c r="M1939" s="91"/>
      <c r="N1939" s="91"/>
      <c r="O1939" s="91"/>
      <c r="P1939" s="91"/>
      <c r="Q1939" s="91"/>
      <c r="R1939" s="91"/>
    </row>
    <row r="1940">
      <c r="A1940" s="62" t="s">
        <v>2586</v>
      </c>
      <c r="B1940" s="63"/>
      <c r="C1940" s="63" t="s">
        <v>8179</v>
      </c>
      <c r="D1940" s="63" t="s">
        <v>8180</v>
      </c>
      <c r="E1940" s="63" t="s">
        <v>8181</v>
      </c>
      <c r="F1940" s="64" t="s">
        <v>2740</v>
      </c>
      <c r="G1940" s="65" t="s">
        <v>8038</v>
      </c>
      <c r="H1940" s="65" t="s">
        <v>2603</v>
      </c>
      <c r="I1940" s="66" t="s">
        <v>8182</v>
      </c>
      <c r="J1940" s="76"/>
      <c r="K1940" s="77"/>
      <c r="L1940" s="77"/>
      <c r="M1940" s="77"/>
      <c r="N1940" s="77"/>
      <c r="O1940" s="77"/>
      <c r="P1940" s="77"/>
      <c r="Q1940" s="77"/>
      <c r="R1940" s="77"/>
    </row>
    <row r="1941">
      <c r="A1941" s="69" t="s">
        <v>2586</v>
      </c>
      <c r="B1941" s="69"/>
      <c r="C1941" s="69" t="s">
        <v>8183</v>
      </c>
      <c r="D1941" s="62" t="s">
        <v>8180</v>
      </c>
      <c r="E1941" s="69" t="s">
        <v>8184</v>
      </c>
      <c r="F1941" s="62" t="s">
        <v>2740</v>
      </c>
      <c r="G1941" s="62" t="s">
        <v>8038</v>
      </c>
      <c r="H1941" s="65" t="s">
        <v>2603</v>
      </c>
      <c r="I1941" s="62"/>
      <c r="J1941" s="67"/>
      <c r="K1941" s="68"/>
      <c r="L1941" s="68"/>
      <c r="M1941" s="68"/>
      <c r="N1941" s="68"/>
      <c r="O1941" s="68"/>
      <c r="P1941" s="68"/>
      <c r="Q1941" s="68"/>
      <c r="R1941" s="68"/>
    </row>
    <row r="1942">
      <c r="A1942" s="69" t="s">
        <v>2586</v>
      </c>
      <c r="B1942" s="69"/>
      <c r="C1942" s="69" t="s">
        <v>8185</v>
      </c>
      <c r="D1942" s="62" t="s">
        <v>8186</v>
      </c>
      <c r="E1942" s="69" t="s">
        <v>8187</v>
      </c>
      <c r="F1942" s="62" t="s">
        <v>2740</v>
      </c>
      <c r="G1942" s="62" t="s">
        <v>8038</v>
      </c>
      <c r="H1942" s="75" t="s">
        <v>2686</v>
      </c>
      <c r="I1942" s="62"/>
      <c r="J1942" s="76"/>
      <c r="K1942" s="77"/>
      <c r="L1942" s="77"/>
      <c r="M1942" s="77"/>
      <c r="N1942" s="77"/>
      <c r="O1942" s="77"/>
      <c r="P1942" s="77"/>
      <c r="Q1942" s="77"/>
      <c r="R1942" s="77"/>
    </row>
    <row r="1943">
      <c r="A1943" s="62" t="s">
        <v>2586</v>
      </c>
      <c r="B1943" s="82"/>
      <c r="C1943" s="82" t="s">
        <v>8188</v>
      </c>
      <c r="D1943" s="62" t="s">
        <v>8188</v>
      </c>
      <c r="E1943" s="82" t="s">
        <v>8189</v>
      </c>
      <c r="F1943" s="64" t="s">
        <v>2740</v>
      </c>
      <c r="G1943" s="62" t="s">
        <v>8038</v>
      </c>
      <c r="H1943" s="62" t="s">
        <v>2765</v>
      </c>
      <c r="I1943" s="63"/>
      <c r="J1943" s="69"/>
      <c r="K1943" s="70"/>
      <c r="L1943" s="70"/>
      <c r="M1943" s="70"/>
      <c r="N1943" s="70"/>
      <c r="O1943" s="70"/>
      <c r="P1943" s="70"/>
      <c r="Q1943" s="70"/>
      <c r="R1943" s="70"/>
    </row>
    <row r="1944">
      <c r="A1944" s="8" t="s">
        <v>2586</v>
      </c>
      <c r="B1944" s="15"/>
      <c r="C1944" s="15" t="s">
        <v>8190</v>
      </c>
      <c r="D1944" s="4" t="s">
        <v>8191</v>
      </c>
      <c r="E1944" s="10" t="s">
        <v>8192</v>
      </c>
      <c r="F1944" s="41" t="s">
        <v>2740</v>
      </c>
      <c r="G1944" s="8" t="s">
        <v>8038</v>
      </c>
      <c r="H1944" s="41" t="s">
        <v>2760</v>
      </c>
      <c r="I1944" s="16"/>
      <c r="J1944" s="7"/>
      <c r="K1944" s="40"/>
      <c r="L1944" s="40"/>
      <c r="M1944" s="40"/>
      <c r="N1944" s="40"/>
      <c r="O1944" s="40"/>
      <c r="P1944" s="40"/>
      <c r="Q1944" s="40"/>
      <c r="R1944" s="40"/>
    </row>
    <row r="1945">
      <c r="A1945" s="84" t="s">
        <v>8175</v>
      </c>
      <c r="B1945" s="89"/>
      <c r="C1945" s="89" t="s">
        <v>8193</v>
      </c>
      <c r="D1945" s="89" t="s">
        <v>8194</v>
      </c>
      <c r="E1945" s="89" t="s">
        <v>8195</v>
      </c>
      <c r="F1945" s="86" t="s">
        <v>2740</v>
      </c>
      <c r="G1945" s="87" t="s">
        <v>8038</v>
      </c>
      <c r="H1945" s="86" t="s">
        <v>2952</v>
      </c>
      <c r="I1945" s="92" t="s">
        <v>8196</v>
      </c>
      <c r="J1945" s="93"/>
      <c r="K1945" s="94"/>
      <c r="L1945" s="94"/>
      <c r="M1945" s="94"/>
      <c r="N1945" s="94"/>
      <c r="O1945" s="94"/>
      <c r="P1945" s="94"/>
      <c r="Q1945" s="94"/>
      <c r="R1945" s="94"/>
    </row>
    <row r="1946">
      <c r="A1946" s="8" t="s">
        <v>2586</v>
      </c>
      <c r="B1946" s="3"/>
      <c r="C1946" s="3" t="s">
        <v>8197</v>
      </c>
      <c r="D1946" s="4" t="s">
        <v>8198</v>
      </c>
      <c r="E1946" s="3" t="s">
        <v>8199</v>
      </c>
      <c r="F1946" s="42" t="s">
        <v>2740</v>
      </c>
      <c r="G1946" s="8" t="s">
        <v>8038</v>
      </c>
      <c r="H1946" s="41" t="s">
        <v>2760</v>
      </c>
      <c r="I1946" s="3"/>
      <c r="J1946" s="35"/>
      <c r="K1946" s="33"/>
      <c r="L1946" s="33"/>
      <c r="M1946" s="33"/>
      <c r="N1946" s="33"/>
      <c r="O1946" s="33"/>
      <c r="P1946" s="33"/>
      <c r="Q1946" s="33"/>
      <c r="R1946" s="33"/>
    </row>
    <row r="1947">
      <c r="A1947" s="8" t="s">
        <v>2586</v>
      </c>
      <c r="B1947" s="3"/>
      <c r="C1947" s="3" t="s">
        <v>8197</v>
      </c>
      <c r="D1947" s="4" t="s">
        <v>8198</v>
      </c>
      <c r="E1947" s="3" t="s">
        <v>8200</v>
      </c>
      <c r="F1947" s="42" t="s">
        <v>2740</v>
      </c>
      <c r="G1947" s="31" t="s">
        <v>8038</v>
      </c>
      <c r="H1947" s="43" t="s">
        <v>2760</v>
      </c>
      <c r="I1947" s="3"/>
      <c r="J1947" s="35"/>
      <c r="K1947" s="33"/>
      <c r="L1947" s="33"/>
      <c r="M1947" s="33"/>
      <c r="N1947" s="33"/>
      <c r="O1947" s="33"/>
      <c r="P1947" s="33"/>
      <c r="Q1947" s="33"/>
      <c r="R1947" s="33"/>
    </row>
    <row r="1948">
      <c r="A1948" s="7" t="s">
        <v>2586</v>
      </c>
      <c r="B1948" s="6"/>
      <c r="C1948" s="6" t="s">
        <v>8201</v>
      </c>
      <c r="D1948" s="8" t="s">
        <v>8202</v>
      </c>
      <c r="E1948" s="7" t="s">
        <v>8203</v>
      </c>
      <c r="F1948" s="8" t="s">
        <v>2740</v>
      </c>
      <c r="G1948" s="8" t="s">
        <v>8038</v>
      </c>
      <c r="H1948" s="45" t="s">
        <v>3162</v>
      </c>
      <c r="I1948" s="8"/>
      <c r="J1948" s="7"/>
      <c r="K1948" s="40"/>
      <c r="L1948" s="40"/>
      <c r="M1948" s="40"/>
      <c r="N1948" s="40"/>
      <c r="O1948" s="40"/>
      <c r="P1948" s="40"/>
      <c r="Q1948" s="40"/>
      <c r="R1948" s="40"/>
    </row>
    <row r="1949">
      <c r="A1949" s="69" t="s">
        <v>2586</v>
      </c>
      <c r="B1949" s="69"/>
      <c r="C1949" s="69" t="s">
        <v>8204</v>
      </c>
      <c r="D1949" s="62" t="s">
        <v>8202</v>
      </c>
      <c r="E1949" s="69" t="s">
        <v>8205</v>
      </c>
      <c r="F1949" s="62" t="s">
        <v>2740</v>
      </c>
      <c r="G1949" s="62" t="s">
        <v>8038</v>
      </c>
      <c r="H1949" s="75" t="s">
        <v>2760</v>
      </c>
      <c r="I1949" s="62"/>
      <c r="J1949" s="69"/>
      <c r="K1949" s="70"/>
      <c r="L1949" s="70"/>
      <c r="M1949" s="70"/>
      <c r="N1949" s="70"/>
      <c r="O1949" s="70"/>
      <c r="P1949" s="70"/>
      <c r="Q1949" s="70"/>
      <c r="R1949" s="70"/>
    </row>
    <row r="1950">
      <c r="A1950" s="69" t="s">
        <v>2586</v>
      </c>
      <c r="B1950" s="69"/>
      <c r="C1950" s="69" t="s">
        <v>8206</v>
      </c>
      <c r="D1950" s="62" t="s">
        <v>8207</v>
      </c>
      <c r="E1950" s="69" t="s">
        <v>8208</v>
      </c>
      <c r="F1950" s="62" t="s">
        <v>2740</v>
      </c>
      <c r="G1950" s="62" t="s">
        <v>8038</v>
      </c>
      <c r="H1950" s="75" t="s">
        <v>2753</v>
      </c>
      <c r="I1950" s="62"/>
      <c r="J1950" s="76"/>
      <c r="K1950" s="77"/>
      <c r="L1950" s="77"/>
      <c r="M1950" s="77"/>
      <c r="N1950" s="77"/>
      <c r="O1950" s="77"/>
      <c r="P1950" s="77"/>
      <c r="Q1950" s="77"/>
      <c r="R1950" s="77"/>
    </row>
    <row r="1951">
      <c r="A1951" s="8" t="s">
        <v>2586</v>
      </c>
      <c r="B1951" s="8"/>
      <c r="C1951" s="8" t="s">
        <v>8209</v>
      </c>
      <c r="D1951" s="8" t="s">
        <v>8210</v>
      </c>
      <c r="E1951" s="12" t="s">
        <v>8211</v>
      </c>
      <c r="F1951" s="8" t="s">
        <v>2740</v>
      </c>
      <c r="G1951" s="8" t="s">
        <v>8038</v>
      </c>
      <c r="H1951" s="42" t="s">
        <v>3792</v>
      </c>
      <c r="I1951" s="8"/>
      <c r="J1951" s="35"/>
      <c r="K1951" s="33"/>
      <c r="L1951" s="33"/>
      <c r="M1951" s="33"/>
      <c r="N1951" s="33"/>
      <c r="O1951" s="33"/>
      <c r="P1951" s="33"/>
      <c r="Q1951" s="33"/>
      <c r="R1951" s="33"/>
    </row>
    <row r="1952">
      <c r="A1952" s="8" t="s">
        <v>2586</v>
      </c>
      <c r="B1952" s="2"/>
      <c r="C1952" s="2" t="s">
        <v>8212</v>
      </c>
      <c r="D1952" s="2" t="s">
        <v>8213</v>
      </c>
      <c r="E1952" s="2" t="s">
        <v>8214</v>
      </c>
      <c r="F1952" s="42" t="s">
        <v>2740</v>
      </c>
      <c r="G1952" s="31" t="s">
        <v>2741</v>
      </c>
      <c r="H1952" s="31" t="s">
        <v>2603</v>
      </c>
      <c r="I1952" s="34" t="s">
        <v>8215</v>
      </c>
      <c r="J1952" s="7"/>
      <c r="K1952" s="40"/>
      <c r="L1952" s="40"/>
      <c r="M1952" s="40"/>
      <c r="N1952" s="40"/>
      <c r="O1952" s="40"/>
      <c r="P1952" s="40"/>
      <c r="Q1952" s="40"/>
      <c r="R1952" s="40"/>
    </row>
    <row r="1953">
      <c r="A1953" s="62" t="s">
        <v>2586</v>
      </c>
      <c r="B1953" s="95"/>
      <c r="C1953" s="95" t="s">
        <v>8216</v>
      </c>
      <c r="D1953" s="63" t="s">
        <v>4985</v>
      </c>
      <c r="E1953" s="96" t="s">
        <v>8217</v>
      </c>
      <c r="F1953" s="62" t="s">
        <v>2740</v>
      </c>
      <c r="G1953" s="62" t="s">
        <v>8038</v>
      </c>
      <c r="H1953" s="65" t="s">
        <v>2742</v>
      </c>
      <c r="I1953" s="97" t="s">
        <v>8218</v>
      </c>
      <c r="J1953" s="67"/>
      <c r="K1953" s="68"/>
      <c r="L1953" s="68"/>
      <c r="M1953" s="68"/>
      <c r="N1953" s="68"/>
      <c r="O1953" s="68"/>
      <c r="P1953" s="68"/>
      <c r="Q1953" s="68"/>
      <c r="R1953" s="68"/>
    </row>
    <row r="1954">
      <c r="A1954" s="7" t="s">
        <v>2586</v>
      </c>
      <c r="B1954" s="7"/>
      <c r="C1954" s="7" t="s">
        <v>8219</v>
      </c>
      <c r="D1954" s="8" t="s">
        <v>4985</v>
      </c>
      <c r="E1954" s="7" t="s">
        <v>8220</v>
      </c>
      <c r="F1954" s="8" t="s">
        <v>2740</v>
      </c>
      <c r="G1954" s="8" t="s">
        <v>8038</v>
      </c>
      <c r="H1954" s="41" t="s">
        <v>2760</v>
      </c>
      <c r="I1954" s="8"/>
      <c r="J1954" s="35"/>
      <c r="K1954" s="33"/>
      <c r="L1954" s="33"/>
      <c r="M1954" s="33"/>
      <c r="N1954" s="33"/>
      <c r="O1954" s="33"/>
      <c r="P1954" s="33"/>
      <c r="Q1954" s="33"/>
      <c r="R1954" s="33"/>
    </row>
    <row r="1955">
      <c r="A1955" s="8" t="s">
        <v>2586</v>
      </c>
      <c r="B1955" s="8"/>
      <c r="C1955" s="8" t="s">
        <v>8221</v>
      </c>
      <c r="D1955" s="8" t="s">
        <v>4985</v>
      </c>
      <c r="E1955" s="12" t="s">
        <v>8222</v>
      </c>
      <c r="F1955" s="8" t="s">
        <v>2740</v>
      </c>
      <c r="G1955" s="8" t="s">
        <v>8038</v>
      </c>
      <c r="H1955" s="31" t="s">
        <v>2603</v>
      </c>
      <c r="I1955" s="8"/>
      <c r="J1955" s="35"/>
      <c r="K1955" s="33"/>
      <c r="L1955" s="33"/>
      <c r="M1955" s="33"/>
      <c r="N1955" s="33"/>
      <c r="O1955" s="33"/>
      <c r="P1955" s="33"/>
      <c r="Q1955" s="33"/>
      <c r="R1955" s="33"/>
    </row>
    <row r="1956">
      <c r="A1956" s="8" t="s">
        <v>2586</v>
      </c>
      <c r="B1956" s="2"/>
      <c r="C1956" s="2" t="s">
        <v>8223</v>
      </c>
      <c r="D1956" s="2" t="s">
        <v>8224</v>
      </c>
      <c r="E1956" s="2" t="s">
        <v>8225</v>
      </c>
      <c r="F1956" s="41" t="s">
        <v>2740</v>
      </c>
      <c r="G1956" s="31" t="s">
        <v>8038</v>
      </c>
      <c r="H1956" s="41" t="s">
        <v>2937</v>
      </c>
      <c r="I1956" s="34" t="s">
        <v>8226</v>
      </c>
      <c r="J1956" s="35"/>
      <c r="K1956" s="33"/>
      <c r="L1956" s="33"/>
      <c r="M1956" s="33"/>
      <c r="N1956" s="33"/>
      <c r="O1956" s="33"/>
      <c r="P1956" s="33"/>
      <c r="Q1956" s="33"/>
      <c r="R1956" s="33"/>
    </row>
    <row r="1957">
      <c r="A1957" s="7" t="s">
        <v>2586</v>
      </c>
      <c r="B1957" s="7"/>
      <c r="C1957" s="7" t="s">
        <v>8227</v>
      </c>
      <c r="D1957" s="8" t="s">
        <v>8228</v>
      </c>
      <c r="E1957" s="7" t="s">
        <v>8229</v>
      </c>
      <c r="F1957" s="8" t="s">
        <v>2740</v>
      </c>
      <c r="G1957" s="31" t="s">
        <v>8038</v>
      </c>
      <c r="H1957" s="45" t="s">
        <v>3162</v>
      </c>
      <c r="I1957" s="8"/>
      <c r="J1957" s="37"/>
      <c r="K1957" s="38"/>
      <c r="L1957" s="38"/>
      <c r="M1957" s="38"/>
      <c r="N1957" s="38"/>
      <c r="O1957" s="38"/>
      <c r="P1957" s="38"/>
      <c r="Q1957" s="38"/>
      <c r="R1957" s="38"/>
    </row>
    <row r="1958">
      <c r="A1958" s="62" t="s">
        <v>2586</v>
      </c>
      <c r="B1958" s="63"/>
      <c r="C1958" s="63" t="s">
        <v>8230</v>
      </c>
      <c r="D1958" s="63" t="s">
        <v>8231</v>
      </c>
      <c r="E1958" s="63" t="s">
        <v>8232</v>
      </c>
      <c r="F1958" s="75" t="s">
        <v>2740</v>
      </c>
      <c r="G1958" s="62" t="s">
        <v>8038</v>
      </c>
      <c r="H1958" s="64" t="s">
        <v>4696</v>
      </c>
      <c r="I1958" s="66" t="s">
        <v>8233</v>
      </c>
      <c r="J1958" s="69"/>
      <c r="K1958" s="70"/>
      <c r="L1958" s="70"/>
      <c r="M1958" s="70"/>
      <c r="N1958" s="70"/>
      <c r="O1958" s="70"/>
      <c r="P1958" s="70"/>
      <c r="Q1958" s="70"/>
      <c r="R1958" s="70"/>
    </row>
    <row r="1959">
      <c r="A1959" s="62" t="s">
        <v>2586</v>
      </c>
      <c r="B1959" s="63"/>
      <c r="C1959" s="63" t="s">
        <v>8234</v>
      </c>
      <c r="D1959" s="63" t="s">
        <v>8235</v>
      </c>
      <c r="E1959" s="63" t="s">
        <v>8236</v>
      </c>
      <c r="F1959" s="75" t="s">
        <v>2740</v>
      </c>
      <c r="G1959" s="65" t="s">
        <v>8038</v>
      </c>
      <c r="H1959" s="64" t="s">
        <v>3162</v>
      </c>
      <c r="I1959" s="66" t="s">
        <v>8237</v>
      </c>
      <c r="J1959" s="69"/>
      <c r="K1959" s="70"/>
      <c r="L1959" s="70"/>
      <c r="M1959" s="70"/>
      <c r="N1959" s="70"/>
      <c r="O1959" s="70"/>
      <c r="P1959" s="70"/>
      <c r="Q1959" s="70"/>
      <c r="R1959" s="70"/>
    </row>
    <row r="1960">
      <c r="A1960" s="62" t="s">
        <v>2586</v>
      </c>
      <c r="B1960" s="63"/>
      <c r="C1960" s="63" t="s">
        <v>8238</v>
      </c>
      <c r="D1960" s="63" t="s">
        <v>8239</v>
      </c>
      <c r="E1960" s="63" t="s">
        <v>8240</v>
      </c>
      <c r="F1960" s="62" t="s">
        <v>2740</v>
      </c>
      <c r="G1960" s="62" t="s">
        <v>8038</v>
      </c>
      <c r="H1960" s="81" t="s">
        <v>2937</v>
      </c>
      <c r="I1960" s="78" t="s">
        <v>8241</v>
      </c>
      <c r="J1960" s="72"/>
      <c r="K1960" s="98"/>
      <c r="L1960" s="98"/>
      <c r="M1960" s="98"/>
      <c r="N1960" s="98"/>
      <c r="O1960" s="98"/>
      <c r="P1960" s="98"/>
      <c r="Q1960" s="98"/>
      <c r="R1960" s="98"/>
    </row>
    <row r="1961">
      <c r="A1961" s="62" t="s">
        <v>2586</v>
      </c>
      <c r="B1961" s="62"/>
      <c r="C1961" s="62" t="s">
        <v>8242</v>
      </c>
      <c r="D1961" s="62" t="s">
        <v>8239</v>
      </c>
      <c r="E1961" s="82" t="s">
        <v>8243</v>
      </c>
      <c r="F1961" s="62" t="s">
        <v>2740</v>
      </c>
      <c r="G1961" s="65" t="s">
        <v>8038</v>
      </c>
      <c r="H1961" s="81" t="s">
        <v>2937</v>
      </c>
      <c r="I1961" s="62"/>
      <c r="J1961" s="76"/>
      <c r="K1961" s="77"/>
      <c r="L1961" s="77"/>
      <c r="M1961" s="77"/>
      <c r="N1961" s="77"/>
      <c r="O1961" s="77"/>
      <c r="P1961" s="77"/>
      <c r="Q1961" s="77"/>
      <c r="R1961" s="77"/>
    </row>
    <row r="1962">
      <c r="A1962" s="8" t="s">
        <v>2586</v>
      </c>
      <c r="B1962" s="6"/>
      <c r="C1962" s="6" t="s">
        <v>8244</v>
      </c>
      <c r="D1962" s="6" t="s">
        <v>8239</v>
      </c>
      <c r="E1962" s="19" t="s">
        <v>8245</v>
      </c>
      <c r="F1962" s="8" t="s">
        <v>2740</v>
      </c>
      <c r="G1962" s="8" t="s">
        <v>8038</v>
      </c>
      <c r="H1962" s="48" t="s">
        <v>2937</v>
      </c>
      <c r="I1962" s="7"/>
      <c r="J1962" s="35"/>
      <c r="K1962" s="33"/>
      <c r="L1962" s="33"/>
      <c r="M1962" s="33"/>
      <c r="N1962" s="33"/>
      <c r="O1962" s="33"/>
      <c r="P1962" s="33"/>
      <c r="Q1962" s="33"/>
      <c r="R1962" s="33"/>
    </row>
    <row r="1963">
      <c r="A1963" s="7" t="s">
        <v>2586</v>
      </c>
      <c r="B1963" s="7"/>
      <c r="C1963" s="7" t="s">
        <v>8246</v>
      </c>
      <c r="D1963" s="6" t="s">
        <v>8239</v>
      </c>
      <c r="E1963" s="7" t="s">
        <v>8247</v>
      </c>
      <c r="F1963" s="8" t="s">
        <v>2740</v>
      </c>
      <c r="G1963" s="8" t="s">
        <v>8038</v>
      </c>
      <c r="H1963" s="31" t="s">
        <v>2742</v>
      </c>
      <c r="I1963" s="8"/>
      <c r="J1963" s="7"/>
      <c r="K1963" s="40"/>
      <c r="L1963" s="40"/>
      <c r="M1963" s="40"/>
      <c r="N1963" s="40"/>
      <c r="O1963" s="40"/>
      <c r="P1963" s="40"/>
      <c r="Q1963" s="40"/>
      <c r="R1963" s="40"/>
    </row>
    <row r="1964">
      <c r="A1964" s="62" t="s">
        <v>2586</v>
      </c>
      <c r="B1964" s="63"/>
      <c r="C1964" s="63" t="s">
        <v>8248</v>
      </c>
      <c r="D1964" s="63" t="s">
        <v>8249</v>
      </c>
      <c r="E1964" s="63" t="s">
        <v>8250</v>
      </c>
      <c r="F1964" s="62" t="s">
        <v>2740</v>
      </c>
      <c r="G1964" s="62" t="s">
        <v>8038</v>
      </c>
      <c r="H1964" s="75" t="s">
        <v>2937</v>
      </c>
      <c r="I1964" s="78" t="s">
        <v>8251</v>
      </c>
      <c r="J1964" s="76"/>
      <c r="K1964" s="77"/>
      <c r="L1964" s="77"/>
      <c r="M1964" s="77"/>
      <c r="N1964" s="77"/>
      <c r="O1964" s="77"/>
      <c r="P1964" s="77"/>
      <c r="Q1964" s="77"/>
      <c r="R1964" s="77"/>
    </row>
    <row r="1965">
      <c r="A1965" s="62" t="s">
        <v>2586</v>
      </c>
      <c r="B1965" s="82"/>
      <c r="C1965" s="82" t="s">
        <v>8252</v>
      </c>
      <c r="D1965" s="82" t="s">
        <v>8249</v>
      </c>
      <c r="E1965" s="82" t="s">
        <v>8253</v>
      </c>
      <c r="F1965" s="64" t="s">
        <v>2740</v>
      </c>
      <c r="G1965" s="62" t="s">
        <v>8038</v>
      </c>
      <c r="H1965" s="64" t="s">
        <v>4696</v>
      </c>
      <c r="I1965" s="63"/>
      <c r="J1965" s="76"/>
      <c r="K1965" s="77"/>
      <c r="L1965" s="77"/>
      <c r="M1965" s="77"/>
      <c r="N1965" s="77"/>
      <c r="O1965" s="77"/>
      <c r="P1965" s="77"/>
      <c r="Q1965" s="77"/>
      <c r="R1965" s="77"/>
    </row>
    <row r="1966">
      <c r="A1966" s="62" t="s">
        <v>2586</v>
      </c>
      <c r="B1966" s="63"/>
      <c r="C1966" s="63" t="s">
        <v>8254</v>
      </c>
      <c r="D1966" s="63" t="s">
        <v>8255</v>
      </c>
      <c r="E1966" s="63" t="s">
        <v>8256</v>
      </c>
      <c r="F1966" s="64" t="s">
        <v>2740</v>
      </c>
      <c r="G1966" s="99" t="s">
        <v>8038</v>
      </c>
      <c r="H1966" s="81" t="s">
        <v>2937</v>
      </c>
      <c r="I1966" s="78" t="s">
        <v>8257</v>
      </c>
      <c r="J1966" s="76"/>
      <c r="K1966" s="77"/>
      <c r="L1966" s="77"/>
      <c r="M1966" s="77"/>
      <c r="N1966" s="77"/>
      <c r="O1966" s="77"/>
      <c r="P1966" s="77"/>
      <c r="Q1966" s="77"/>
      <c r="R1966" s="77"/>
    </row>
    <row r="1967">
      <c r="A1967" s="84" t="s">
        <v>8175</v>
      </c>
      <c r="B1967" s="90"/>
      <c r="C1967" s="90" t="s">
        <v>8258</v>
      </c>
      <c r="D1967" s="87" t="s">
        <v>3471</v>
      </c>
      <c r="E1967" s="90" t="s">
        <v>8259</v>
      </c>
      <c r="F1967" s="87" t="s">
        <v>2740</v>
      </c>
      <c r="G1967" s="87" t="s">
        <v>8038</v>
      </c>
      <c r="H1967" s="100" t="s">
        <v>2937</v>
      </c>
      <c r="I1967" s="87"/>
      <c r="J1967" s="93"/>
      <c r="K1967" s="94"/>
      <c r="L1967" s="94"/>
      <c r="M1967" s="94"/>
      <c r="N1967" s="94"/>
      <c r="O1967" s="94"/>
      <c r="P1967" s="94"/>
      <c r="Q1967" s="94"/>
      <c r="R1967" s="94"/>
    </row>
    <row r="1968">
      <c r="A1968" s="62" t="s">
        <v>2586</v>
      </c>
      <c r="B1968" s="63"/>
      <c r="C1968" s="63" t="s">
        <v>8260</v>
      </c>
      <c r="D1968" s="63" t="s">
        <v>8261</v>
      </c>
      <c r="E1968" s="63" t="s">
        <v>8262</v>
      </c>
      <c r="F1968" s="62" t="s">
        <v>2740</v>
      </c>
      <c r="G1968" s="62" t="s">
        <v>8038</v>
      </c>
      <c r="H1968" s="99" t="s">
        <v>3768</v>
      </c>
      <c r="I1968" s="78" t="s">
        <v>8263</v>
      </c>
      <c r="J1968" s="76"/>
      <c r="K1968" s="77"/>
      <c r="L1968" s="77"/>
      <c r="M1968" s="77"/>
      <c r="N1968" s="77"/>
      <c r="O1968" s="77"/>
      <c r="P1968" s="77"/>
      <c r="Q1968" s="77"/>
      <c r="R1968" s="77"/>
    </row>
    <row r="1969">
      <c r="A1969" s="62" t="s">
        <v>2586</v>
      </c>
      <c r="B1969" s="62"/>
      <c r="C1969" s="62" t="s">
        <v>8264</v>
      </c>
      <c r="D1969" s="62" t="s">
        <v>8265</v>
      </c>
      <c r="E1969" s="82" t="s">
        <v>8266</v>
      </c>
      <c r="F1969" s="62" t="s">
        <v>2740</v>
      </c>
      <c r="G1969" s="65" t="s">
        <v>8038</v>
      </c>
      <c r="H1969" s="65" t="s">
        <v>2603</v>
      </c>
      <c r="I1969" s="62"/>
      <c r="J1969" s="76"/>
      <c r="K1969" s="77"/>
      <c r="L1969" s="77"/>
      <c r="M1969" s="77"/>
      <c r="N1969" s="77"/>
      <c r="O1969" s="77"/>
      <c r="P1969" s="77"/>
      <c r="Q1969" s="77"/>
      <c r="R1969" s="77"/>
    </row>
    <row r="1970">
      <c r="A1970" s="62" t="s">
        <v>2586</v>
      </c>
      <c r="B1970" s="95"/>
      <c r="C1970" s="95" t="s">
        <v>8267</v>
      </c>
      <c r="D1970" s="101" t="s">
        <v>8268</v>
      </c>
      <c r="E1970" s="96" t="s">
        <v>8269</v>
      </c>
      <c r="F1970" s="62" t="s">
        <v>2740</v>
      </c>
      <c r="G1970" s="65" t="s">
        <v>8038</v>
      </c>
      <c r="H1970" s="65" t="s">
        <v>2603</v>
      </c>
      <c r="I1970" s="97" t="s">
        <v>8270</v>
      </c>
      <c r="J1970" s="76"/>
      <c r="K1970" s="77"/>
      <c r="L1970" s="77"/>
      <c r="M1970" s="77"/>
      <c r="N1970" s="77"/>
      <c r="O1970" s="77"/>
      <c r="P1970" s="77"/>
      <c r="Q1970" s="77"/>
      <c r="R1970" s="77"/>
    </row>
    <row r="1971">
      <c r="A1971" s="69" t="s">
        <v>2586</v>
      </c>
      <c r="B1971" s="69"/>
      <c r="C1971" s="69" t="s">
        <v>8271</v>
      </c>
      <c r="D1971" s="62" t="s">
        <v>8268</v>
      </c>
      <c r="E1971" s="69" t="s">
        <v>8272</v>
      </c>
      <c r="F1971" s="62" t="s">
        <v>2740</v>
      </c>
      <c r="G1971" s="62" t="s">
        <v>8038</v>
      </c>
      <c r="H1971" s="65" t="s">
        <v>2603</v>
      </c>
      <c r="I1971" s="62"/>
      <c r="J1971" s="76"/>
      <c r="K1971" s="77"/>
      <c r="L1971" s="77"/>
      <c r="M1971" s="77"/>
      <c r="N1971" s="77"/>
      <c r="O1971" s="77"/>
      <c r="P1971" s="77"/>
      <c r="Q1971" s="77"/>
      <c r="R1971" s="77"/>
    </row>
    <row r="1972">
      <c r="A1972" s="62" t="s">
        <v>2586</v>
      </c>
      <c r="B1972" s="63"/>
      <c r="C1972" s="63" t="s">
        <v>8273</v>
      </c>
      <c r="D1972" s="63" t="s">
        <v>8274</v>
      </c>
      <c r="E1972" s="63" t="s">
        <v>8275</v>
      </c>
      <c r="F1972" s="62" t="s">
        <v>2740</v>
      </c>
      <c r="G1972" s="62" t="s">
        <v>8038</v>
      </c>
      <c r="H1972" s="65" t="s">
        <v>2603</v>
      </c>
      <c r="I1972" s="78" t="s">
        <v>8276</v>
      </c>
      <c r="J1972" s="76"/>
      <c r="K1972" s="77"/>
      <c r="L1972" s="77"/>
      <c r="M1972" s="77"/>
      <c r="N1972" s="77"/>
      <c r="O1972" s="77"/>
      <c r="P1972" s="77"/>
      <c r="Q1972" s="77"/>
      <c r="R1972" s="77"/>
    </row>
    <row r="1973">
      <c r="A1973" s="102" t="s">
        <v>2586</v>
      </c>
      <c r="B1973" s="103"/>
      <c r="C1973" s="103" t="s">
        <v>8277</v>
      </c>
      <c r="D1973" s="103" t="s">
        <v>8274</v>
      </c>
      <c r="E1973" s="103" t="s">
        <v>8278</v>
      </c>
      <c r="F1973" s="102" t="s">
        <v>2740</v>
      </c>
      <c r="G1973" s="102" t="s">
        <v>8038</v>
      </c>
      <c r="H1973" s="104" t="s">
        <v>2603</v>
      </c>
      <c r="I1973" s="105" t="s">
        <v>8279</v>
      </c>
      <c r="J1973" s="106"/>
      <c r="K1973" s="107"/>
      <c r="L1973" s="107"/>
      <c r="M1973" s="107"/>
      <c r="N1973" s="107"/>
      <c r="O1973" s="107"/>
      <c r="P1973" s="107"/>
      <c r="Q1973" s="107"/>
      <c r="R1973" s="107"/>
    </row>
    <row r="1974">
      <c r="A1974" s="62" t="s">
        <v>2586</v>
      </c>
      <c r="B1974" s="63"/>
      <c r="C1974" s="63" t="s">
        <v>8280</v>
      </c>
      <c r="D1974" s="63" t="s">
        <v>8281</v>
      </c>
      <c r="E1974" s="63" t="s">
        <v>8282</v>
      </c>
      <c r="F1974" s="64" t="s">
        <v>2740</v>
      </c>
      <c r="G1974" s="62" t="s">
        <v>8038</v>
      </c>
      <c r="H1974" s="65" t="s">
        <v>2603</v>
      </c>
      <c r="I1974" s="66" t="s">
        <v>8283</v>
      </c>
      <c r="J1974" s="67"/>
      <c r="K1974" s="68"/>
      <c r="L1974" s="68"/>
      <c r="M1974" s="68"/>
      <c r="N1974" s="68"/>
      <c r="O1974" s="68"/>
      <c r="P1974" s="68"/>
      <c r="Q1974" s="68"/>
      <c r="R1974" s="68"/>
    </row>
    <row r="1975">
      <c r="A1975" s="69" t="s">
        <v>2586</v>
      </c>
      <c r="B1975" s="69"/>
      <c r="C1975" s="69" t="s">
        <v>8284</v>
      </c>
      <c r="D1975" s="62" t="s">
        <v>8285</v>
      </c>
      <c r="E1975" s="69" t="s">
        <v>8286</v>
      </c>
      <c r="F1975" s="62" t="s">
        <v>2740</v>
      </c>
      <c r="G1975" s="65" t="s">
        <v>8038</v>
      </c>
      <c r="H1975" s="80" t="s">
        <v>2760</v>
      </c>
      <c r="I1975" s="62"/>
      <c r="J1975" s="76"/>
      <c r="K1975" s="77"/>
      <c r="L1975" s="77"/>
      <c r="M1975" s="77"/>
      <c r="N1975" s="77"/>
      <c r="O1975" s="77"/>
      <c r="P1975" s="77"/>
      <c r="Q1975" s="77"/>
      <c r="R1975" s="77"/>
    </row>
    <row r="1976">
      <c r="A1976" s="8" t="s">
        <v>2586</v>
      </c>
      <c r="B1976" s="2"/>
      <c r="C1976" s="2" t="s">
        <v>8287</v>
      </c>
      <c r="D1976" s="2" t="s">
        <v>4947</v>
      </c>
      <c r="E1976" s="2" t="s">
        <v>8288</v>
      </c>
      <c r="F1976" s="42" t="s">
        <v>2740</v>
      </c>
      <c r="G1976" s="31" t="s">
        <v>8038</v>
      </c>
      <c r="H1976" s="43" t="s">
        <v>2760</v>
      </c>
      <c r="I1976" s="34" t="s">
        <v>8289</v>
      </c>
      <c r="J1976" s="35"/>
      <c r="K1976" s="33"/>
      <c r="L1976" s="33"/>
      <c r="M1976" s="33"/>
      <c r="N1976" s="33"/>
      <c r="O1976" s="33"/>
      <c r="P1976" s="33"/>
      <c r="Q1976" s="33"/>
      <c r="R1976" s="33"/>
    </row>
    <row r="1977">
      <c r="A1977" s="62" t="s">
        <v>2586</v>
      </c>
      <c r="B1977" s="63"/>
      <c r="C1977" s="63" t="s">
        <v>8290</v>
      </c>
      <c r="D1977" s="63" t="s">
        <v>4947</v>
      </c>
      <c r="E1977" s="63" t="s">
        <v>8291</v>
      </c>
      <c r="F1977" s="62" t="s">
        <v>2740</v>
      </c>
      <c r="G1977" s="62" t="s">
        <v>8038</v>
      </c>
      <c r="H1977" s="65" t="s">
        <v>2603</v>
      </c>
      <c r="I1977" s="78" t="s">
        <v>8292</v>
      </c>
      <c r="J1977" s="76"/>
      <c r="K1977" s="77"/>
      <c r="L1977" s="77"/>
      <c r="M1977" s="77"/>
      <c r="N1977" s="77"/>
      <c r="O1977" s="77"/>
      <c r="P1977" s="77"/>
      <c r="Q1977" s="77"/>
      <c r="R1977" s="77"/>
    </row>
    <row r="1978">
      <c r="A1978" s="62" t="s">
        <v>2586</v>
      </c>
      <c r="B1978" s="63"/>
      <c r="C1978" s="63" t="s">
        <v>8293</v>
      </c>
      <c r="D1978" s="63" t="s">
        <v>4947</v>
      </c>
      <c r="E1978" s="63" t="s">
        <v>8294</v>
      </c>
      <c r="F1978" s="62" t="s">
        <v>2740</v>
      </c>
      <c r="G1978" s="62" t="s">
        <v>8038</v>
      </c>
      <c r="H1978" s="99" t="s">
        <v>2765</v>
      </c>
      <c r="I1978" s="78" t="s">
        <v>8295</v>
      </c>
      <c r="J1978" s="76"/>
      <c r="K1978" s="77"/>
      <c r="L1978" s="77"/>
      <c r="M1978" s="77"/>
      <c r="N1978" s="77"/>
      <c r="O1978" s="77"/>
      <c r="P1978" s="77"/>
      <c r="Q1978" s="77"/>
      <c r="R1978" s="77"/>
    </row>
    <row r="1979">
      <c r="A1979" s="62" t="s">
        <v>2586</v>
      </c>
      <c r="B1979" s="63"/>
      <c r="C1979" s="63" t="s">
        <v>8296</v>
      </c>
      <c r="D1979" s="63" t="s">
        <v>4947</v>
      </c>
      <c r="E1979" s="63" t="s">
        <v>8297</v>
      </c>
      <c r="F1979" s="62" t="s">
        <v>2740</v>
      </c>
      <c r="G1979" s="62" t="s">
        <v>8038</v>
      </c>
      <c r="H1979" s="75" t="s">
        <v>2937</v>
      </c>
      <c r="I1979" s="78" t="s">
        <v>8298</v>
      </c>
      <c r="J1979" s="76"/>
      <c r="K1979" s="77"/>
      <c r="L1979" s="77"/>
      <c r="M1979" s="77"/>
      <c r="N1979" s="77"/>
      <c r="O1979" s="77"/>
      <c r="P1979" s="77"/>
      <c r="Q1979" s="77"/>
      <c r="R1979" s="77"/>
    </row>
    <row r="1980">
      <c r="A1980" s="69" t="s">
        <v>2586</v>
      </c>
      <c r="B1980" s="69"/>
      <c r="C1980" s="69" t="s">
        <v>8299</v>
      </c>
      <c r="D1980" s="62" t="s">
        <v>4947</v>
      </c>
      <c r="E1980" s="69" t="s">
        <v>8300</v>
      </c>
      <c r="F1980" s="62" t="s">
        <v>2740</v>
      </c>
      <c r="G1980" s="62" t="s">
        <v>8038</v>
      </c>
      <c r="H1980" s="65" t="s">
        <v>7223</v>
      </c>
      <c r="I1980" s="62"/>
      <c r="J1980" s="108"/>
      <c r="K1980" s="109"/>
      <c r="L1980" s="109"/>
      <c r="M1980" s="109"/>
      <c r="N1980" s="109"/>
      <c r="O1980" s="109"/>
      <c r="P1980" s="109"/>
      <c r="Q1980" s="109"/>
      <c r="R1980" s="109"/>
    </row>
    <row r="1981">
      <c r="A1981" s="69" t="s">
        <v>2586</v>
      </c>
      <c r="B1981" s="69"/>
      <c r="C1981" s="69" t="s">
        <v>8301</v>
      </c>
      <c r="D1981" s="62" t="s">
        <v>4947</v>
      </c>
      <c r="E1981" s="69" t="s">
        <v>8302</v>
      </c>
      <c r="F1981" s="62" t="s">
        <v>2740</v>
      </c>
      <c r="G1981" s="65" t="s">
        <v>8038</v>
      </c>
      <c r="H1981" s="75" t="s">
        <v>2760</v>
      </c>
      <c r="I1981" s="62"/>
      <c r="J1981" s="76"/>
      <c r="K1981" s="77"/>
      <c r="L1981" s="77"/>
      <c r="M1981" s="77"/>
      <c r="N1981" s="77"/>
      <c r="O1981" s="77"/>
      <c r="P1981" s="77"/>
      <c r="Q1981" s="77"/>
      <c r="R1981" s="77"/>
    </row>
    <row r="1982">
      <c r="A1982" s="7" t="s">
        <v>2586</v>
      </c>
      <c r="B1982" s="7"/>
      <c r="C1982" s="7" t="s">
        <v>8303</v>
      </c>
      <c r="D1982" s="8" t="s">
        <v>4947</v>
      </c>
      <c r="E1982" s="7" t="s">
        <v>8304</v>
      </c>
      <c r="F1982" s="8" t="s">
        <v>2740</v>
      </c>
      <c r="G1982" s="31" t="s">
        <v>8038</v>
      </c>
      <c r="H1982" s="41" t="s">
        <v>2760</v>
      </c>
      <c r="I1982" s="8"/>
      <c r="J1982" s="37"/>
      <c r="K1982" s="38"/>
      <c r="L1982" s="38"/>
      <c r="M1982" s="38"/>
      <c r="N1982" s="38"/>
      <c r="O1982" s="38"/>
      <c r="P1982" s="38"/>
      <c r="Q1982" s="38"/>
      <c r="R1982" s="38"/>
    </row>
    <row r="1983">
      <c r="A1983" s="7" t="s">
        <v>2586</v>
      </c>
      <c r="B1983" s="7"/>
      <c r="C1983" s="7" t="s">
        <v>8305</v>
      </c>
      <c r="D1983" s="8" t="s">
        <v>4947</v>
      </c>
      <c r="E1983" s="7" t="s">
        <v>8306</v>
      </c>
      <c r="F1983" s="8" t="s">
        <v>2740</v>
      </c>
      <c r="G1983" s="31" t="s">
        <v>8038</v>
      </c>
      <c r="H1983" s="43" t="s">
        <v>2760</v>
      </c>
      <c r="I1983" s="8"/>
      <c r="J1983" s="37"/>
      <c r="K1983" s="38"/>
      <c r="L1983" s="38"/>
      <c r="M1983" s="38"/>
      <c r="N1983" s="38"/>
      <c r="O1983" s="38"/>
      <c r="P1983" s="38"/>
      <c r="Q1983" s="38"/>
      <c r="R1983" s="38"/>
    </row>
    <row r="1984">
      <c r="A1984" s="69" t="s">
        <v>2586</v>
      </c>
      <c r="B1984" s="69"/>
      <c r="C1984" s="69" t="s">
        <v>8307</v>
      </c>
      <c r="D1984" s="62" t="s">
        <v>4947</v>
      </c>
      <c r="E1984" s="69" t="s">
        <v>8308</v>
      </c>
      <c r="F1984" s="62" t="s">
        <v>2740</v>
      </c>
      <c r="G1984" s="65" t="s">
        <v>8038</v>
      </c>
      <c r="H1984" s="65" t="s">
        <v>2603</v>
      </c>
      <c r="I1984" s="62"/>
      <c r="J1984" s="69"/>
      <c r="K1984" s="70"/>
      <c r="L1984" s="70"/>
      <c r="M1984" s="70"/>
      <c r="N1984" s="70"/>
      <c r="O1984" s="70"/>
      <c r="P1984" s="70"/>
      <c r="Q1984" s="70"/>
      <c r="R1984" s="70"/>
    </row>
    <row r="1985">
      <c r="A1985" s="69" t="s">
        <v>2586</v>
      </c>
      <c r="B1985" s="69"/>
      <c r="C1985" s="69" t="s">
        <v>8309</v>
      </c>
      <c r="D1985" s="62" t="s">
        <v>4947</v>
      </c>
      <c r="E1985" s="69" t="s">
        <v>8310</v>
      </c>
      <c r="F1985" s="62" t="s">
        <v>2740</v>
      </c>
      <c r="G1985" s="65" t="s">
        <v>8038</v>
      </c>
      <c r="H1985" s="75" t="s">
        <v>2760</v>
      </c>
      <c r="I1985" s="62"/>
      <c r="J1985" s="76"/>
      <c r="K1985" s="77"/>
      <c r="L1985" s="77"/>
      <c r="M1985" s="77"/>
      <c r="N1985" s="77"/>
      <c r="O1985" s="77"/>
      <c r="P1985" s="77"/>
      <c r="Q1985" s="77"/>
      <c r="R1985" s="77"/>
    </row>
    <row r="1986">
      <c r="A1986" s="8" t="s">
        <v>2586</v>
      </c>
      <c r="B1986" s="3"/>
      <c r="C1986" s="3" t="s">
        <v>8311</v>
      </c>
      <c r="D1986" s="4" t="s">
        <v>4947</v>
      </c>
      <c r="E1986" s="3" t="s">
        <v>8312</v>
      </c>
      <c r="F1986" s="42" t="s">
        <v>2740</v>
      </c>
      <c r="G1986" s="8" t="s">
        <v>8038</v>
      </c>
      <c r="H1986" s="42" t="s">
        <v>2686</v>
      </c>
      <c r="I1986" s="3"/>
      <c r="J1986" s="7"/>
      <c r="K1986" s="40"/>
      <c r="L1986" s="40"/>
      <c r="M1986" s="40"/>
      <c r="N1986" s="40"/>
      <c r="O1986" s="40"/>
      <c r="P1986" s="40"/>
      <c r="Q1986" s="40"/>
      <c r="R1986" s="40"/>
    </row>
    <row r="1987">
      <c r="A1987" s="69" t="s">
        <v>2586</v>
      </c>
      <c r="B1987" s="69"/>
      <c r="C1987" s="69" t="s">
        <v>8313</v>
      </c>
      <c r="D1987" s="62" t="s">
        <v>4947</v>
      </c>
      <c r="E1987" s="69" t="s">
        <v>8314</v>
      </c>
      <c r="F1987" s="62" t="s">
        <v>2740</v>
      </c>
      <c r="G1987" s="99" t="s">
        <v>8038</v>
      </c>
      <c r="H1987" s="64" t="s">
        <v>2686</v>
      </c>
      <c r="I1987" s="62"/>
      <c r="J1987" s="76"/>
      <c r="K1987" s="77"/>
      <c r="L1987" s="77"/>
      <c r="M1987" s="77"/>
      <c r="N1987" s="77"/>
      <c r="O1987" s="77"/>
      <c r="P1987" s="77"/>
      <c r="Q1987" s="77"/>
      <c r="R1987" s="77"/>
    </row>
    <row r="1988">
      <c r="A1988" s="69" t="s">
        <v>2586</v>
      </c>
      <c r="B1988" s="69"/>
      <c r="C1988" s="69" t="s">
        <v>8315</v>
      </c>
      <c r="D1988" s="79" t="s">
        <v>4947</v>
      </c>
      <c r="E1988" s="69" t="s">
        <v>8316</v>
      </c>
      <c r="F1988" s="64" t="s">
        <v>2740</v>
      </c>
      <c r="G1988" s="62" t="s">
        <v>8038</v>
      </c>
      <c r="H1988" s="75" t="s">
        <v>2760</v>
      </c>
      <c r="I1988" s="62"/>
      <c r="J1988" s="67"/>
      <c r="K1988" s="68"/>
      <c r="L1988" s="68"/>
      <c r="M1988" s="68"/>
      <c r="N1988" s="68"/>
      <c r="O1988" s="68"/>
      <c r="P1988" s="68"/>
      <c r="Q1988" s="68"/>
      <c r="R1988" s="68"/>
    </row>
    <row r="1989">
      <c r="A1989" s="7" t="s">
        <v>2586</v>
      </c>
      <c r="B1989" s="7"/>
      <c r="C1989" s="7" t="s">
        <v>8317</v>
      </c>
      <c r="D1989" s="8" t="s">
        <v>4947</v>
      </c>
      <c r="E1989" s="7" t="s">
        <v>8318</v>
      </c>
      <c r="F1989" s="8" t="s">
        <v>2740</v>
      </c>
      <c r="G1989" s="31" t="s">
        <v>8038</v>
      </c>
      <c r="H1989" s="41" t="s">
        <v>2760</v>
      </c>
      <c r="I1989" s="8"/>
      <c r="J1989" s="19"/>
      <c r="K1989" s="39"/>
      <c r="L1989" s="39"/>
      <c r="M1989" s="39"/>
      <c r="N1989" s="39"/>
      <c r="O1989" s="39"/>
      <c r="P1989" s="39"/>
      <c r="Q1989" s="39"/>
      <c r="R1989" s="39"/>
    </row>
    <row r="1990">
      <c r="A1990" s="7" t="s">
        <v>2633</v>
      </c>
      <c r="B1990" s="7"/>
      <c r="C1990" s="7" t="s">
        <v>8319</v>
      </c>
      <c r="D1990" s="6" t="s">
        <v>4947</v>
      </c>
      <c r="E1990" s="7" t="s">
        <v>8320</v>
      </c>
      <c r="F1990" s="8" t="s">
        <v>2740</v>
      </c>
      <c r="G1990" s="8" t="s">
        <v>8038</v>
      </c>
      <c r="H1990" s="42" t="s">
        <v>2686</v>
      </c>
      <c r="I1990" s="8"/>
      <c r="J1990" s="7"/>
      <c r="K1990" s="40"/>
      <c r="L1990" s="40"/>
      <c r="M1990" s="40"/>
      <c r="N1990" s="40"/>
      <c r="O1990" s="40"/>
      <c r="P1990" s="40"/>
      <c r="Q1990" s="40"/>
      <c r="R1990" s="40"/>
    </row>
    <row r="1991">
      <c r="A1991" s="8" t="s">
        <v>2586</v>
      </c>
      <c r="B1991" s="2"/>
      <c r="C1991" s="2" t="s">
        <v>8321</v>
      </c>
      <c r="D1991" s="2" t="s">
        <v>2785</v>
      </c>
      <c r="E1991" s="2" t="s">
        <v>8322</v>
      </c>
      <c r="F1991" s="8" t="s">
        <v>2740</v>
      </c>
      <c r="G1991" s="31" t="s">
        <v>8038</v>
      </c>
      <c r="H1991" s="41" t="s">
        <v>2760</v>
      </c>
      <c r="I1991" s="34" t="s">
        <v>8323</v>
      </c>
      <c r="J1991" s="35"/>
      <c r="K1991" s="33"/>
      <c r="L1991" s="33"/>
      <c r="M1991" s="33"/>
      <c r="N1991" s="33"/>
      <c r="O1991" s="33"/>
      <c r="P1991" s="33"/>
      <c r="Q1991" s="33"/>
      <c r="R1991" s="33"/>
    </row>
    <row r="1992">
      <c r="A1992" s="8" t="s">
        <v>2633</v>
      </c>
      <c r="B1992" s="2"/>
      <c r="C1992" s="2" t="s">
        <v>8324</v>
      </c>
      <c r="D1992" s="2" t="s">
        <v>2785</v>
      </c>
      <c r="E1992" s="2" t="s">
        <v>8325</v>
      </c>
      <c r="F1992" s="42" t="s">
        <v>2740</v>
      </c>
      <c r="G1992" s="8" t="s">
        <v>8038</v>
      </c>
      <c r="H1992" s="42" t="s">
        <v>2686</v>
      </c>
      <c r="I1992" s="36" t="s">
        <v>8326</v>
      </c>
      <c r="J1992" s="37"/>
      <c r="K1992" s="38"/>
      <c r="L1992" s="38"/>
      <c r="M1992" s="38"/>
      <c r="N1992" s="38"/>
      <c r="O1992" s="38"/>
      <c r="P1992" s="38"/>
      <c r="Q1992" s="38"/>
      <c r="R1992" s="38"/>
    </row>
    <row r="1993">
      <c r="A1993" s="62" t="s">
        <v>2586</v>
      </c>
      <c r="B1993" s="63"/>
      <c r="C1993" s="63" t="s">
        <v>8327</v>
      </c>
      <c r="D1993" s="63" t="s">
        <v>2785</v>
      </c>
      <c r="E1993" s="63" t="s">
        <v>8328</v>
      </c>
      <c r="F1993" s="64" t="s">
        <v>2740</v>
      </c>
      <c r="G1993" s="79" t="s">
        <v>8038</v>
      </c>
      <c r="H1993" s="65" t="s">
        <v>2603</v>
      </c>
      <c r="I1993" s="66" t="s">
        <v>8329</v>
      </c>
      <c r="J1993" s="76"/>
      <c r="K1993" s="77"/>
      <c r="L1993" s="77"/>
      <c r="M1993" s="77"/>
      <c r="N1993" s="77"/>
      <c r="O1993" s="77"/>
      <c r="P1993" s="77"/>
      <c r="Q1993" s="77"/>
      <c r="R1993" s="77"/>
    </row>
    <row r="1994">
      <c r="A1994" s="62" t="s">
        <v>2586</v>
      </c>
      <c r="B1994" s="63"/>
      <c r="C1994" s="63" t="s">
        <v>8327</v>
      </c>
      <c r="D1994" s="63" t="s">
        <v>2785</v>
      </c>
      <c r="E1994" s="63" t="s">
        <v>8330</v>
      </c>
      <c r="F1994" s="64" t="s">
        <v>2740</v>
      </c>
      <c r="G1994" s="99" t="s">
        <v>8038</v>
      </c>
      <c r="H1994" s="65" t="s">
        <v>2603</v>
      </c>
      <c r="I1994" s="66" t="s">
        <v>8329</v>
      </c>
      <c r="J1994" s="76"/>
      <c r="K1994" s="77"/>
      <c r="L1994" s="77"/>
      <c r="M1994" s="77"/>
      <c r="N1994" s="77"/>
      <c r="O1994" s="77"/>
      <c r="P1994" s="77"/>
      <c r="Q1994" s="77"/>
      <c r="R1994" s="77"/>
    </row>
    <row r="1995">
      <c r="A1995" s="62" t="s">
        <v>2586</v>
      </c>
      <c r="B1995" s="63"/>
      <c r="C1995" s="63" t="s">
        <v>8331</v>
      </c>
      <c r="D1995" s="63" t="s">
        <v>2785</v>
      </c>
      <c r="E1995" s="63" t="s">
        <v>8332</v>
      </c>
      <c r="F1995" s="64" t="s">
        <v>2740</v>
      </c>
      <c r="G1995" s="65" t="s">
        <v>8038</v>
      </c>
      <c r="H1995" s="64" t="s">
        <v>3162</v>
      </c>
      <c r="I1995" s="66" t="s">
        <v>8333</v>
      </c>
      <c r="J1995" s="108"/>
      <c r="K1995" s="109"/>
      <c r="L1995" s="109"/>
      <c r="M1995" s="109"/>
      <c r="N1995" s="109"/>
      <c r="O1995" s="109"/>
      <c r="P1995" s="109"/>
      <c r="Q1995" s="109"/>
      <c r="R1995" s="109"/>
    </row>
    <row r="1996">
      <c r="A1996" s="8" t="s">
        <v>2586</v>
      </c>
      <c r="B1996" s="2"/>
      <c r="C1996" s="2" t="s">
        <v>8305</v>
      </c>
      <c r="D1996" s="2" t="s">
        <v>2785</v>
      </c>
      <c r="E1996" s="2" t="s">
        <v>8334</v>
      </c>
      <c r="F1996" s="42" t="s">
        <v>2740</v>
      </c>
      <c r="G1996" s="31" t="s">
        <v>8038</v>
      </c>
      <c r="H1996" s="41" t="s">
        <v>2760</v>
      </c>
      <c r="I1996" s="36" t="s">
        <v>8335</v>
      </c>
      <c r="J1996" s="35"/>
      <c r="K1996" s="33"/>
      <c r="L1996" s="33"/>
      <c r="M1996" s="33"/>
      <c r="N1996" s="33"/>
      <c r="O1996" s="33"/>
      <c r="P1996" s="33"/>
      <c r="Q1996" s="33"/>
      <c r="R1996" s="33"/>
    </row>
    <row r="1997">
      <c r="A1997" s="84" t="s">
        <v>8175</v>
      </c>
      <c r="B1997" s="89"/>
      <c r="C1997" s="89" t="s">
        <v>8336</v>
      </c>
      <c r="D1997" s="89" t="s">
        <v>2785</v>
      </c>
      <c r="E1997" s="89" t="s">
        <v>8337</v>
      </c>
      <c r="F1997" s="86" t="s">
        <v>2740</v>
      </c>
      <c r="G1997" s="110" t="s">
        <v>8038</v>
      </c>
      <c r="H1997" s="100" t="s">
        <v>2937</v>
      </c>
      <c r="I1997" s="92" t="s">
        <v>8338</v>
      </c>
      <c r="J1997" s="111"/>
      <c r="K1997" s="112"/>
      <c r="L1997" s="112"/>
      <c r="M1997" s="112"/>
      <c r="N1997" s="112"/>
      <c r="O1997" s="112"/>
      <c r="P1997" s="112"/>
      <c r="Q1997" s="112"/>
      <c r="R1997" s="112"/>
    </row>
    <row r="1998">
      <c r="A1998" s="8" t="s">
        <v>2586</v>
      </c>
      <c r="B1998" s="2"/>
      <c r="C1998" s="2" t="s">
        <v>8339</v>
      </c>
      <c r="D1998" s="2" t="s">
        <v>2785</v>
      </c>
      <c r="E1998" s="2" t="s">
        <v>8340</v>
      </c>
      <c r="F1998" s="42" t="s">
        <v>2740</v>
      </c>
      <c r="G1998" s="31" t="s">
        <v>8038</v>
      </c>
      <c r="H1998" s="31" t="s">
        <v>2603</v>
      </c>
      <c r="I1998" s="36" t="s">
        <v>8341</v>
      </c>
      <c r="J1998" s="35"/>
      <c r="K1998" s="33"/>
      <c r="L1998" s="33"/>
      <c r="M1998" s="33"/>
      <c r="N1998" s="33"/>
      <c r="O1998" s="33"/>
      <c r="P1998" s="33"/>
      <c r="Q1998" s="33"/>
      <c r="R1998" s="33"/>
    </row>
    <row r="1999">
      <c r="A1999" s="62" t="s">
        <v>2586</v>
      </c>
      <c r="B1999" s="63"/>
      <c r="C1999" s="63" t="s">
        <v>8342</v>
      </c>
      <c r="D1999" s="63" t="s">
        <v>2785</v>
      </c>
      <c r="E1999" s="63" t="s">
        <v>8343</v>
      </c>
      <c r="F1999" s="62" t="s">
        <v>2740</v>
      </c>
      <c r="G1999" s="65" t="s">
        <v>8038</v>
      </c>
      <c r="H1999" s="81" t="s">
        <v>2937</v>
      </c>
      <c r="I1999" s="66" t="s">
        <v>8344</v>
      </c>
      <c r="J1999" s="69"/>
      <c r="K1999" s="70"/>
      <c r="L1999" s="70"/>
      <c r="M1999" s="70"/>
      <c r="N1999" s="70"/>
      <c r="O1999" s="70"/>
      <c r="P1999" s="70"/>
      <c r="Q1999" s="70"/>
      <c r="R1999" s="70"/>
    </row>
    <row r="2000">
      <c r="A2000" s="62" t="s">
        <v>2586</v>
      </c>
      <c r="B2000" s="63"/>
      <c r="C2000" s="63" t="s">
        <v>8345</v>
      </c>
      <c r="D2000" s="63" t="s">
        <v>2785</v>
      </c>
      <c r="E2000" s="63" t="s">
        <v>8346</v>
      </c>
      <c r="F2000" s="62" t="s">
        <v>2740</v>
      </c>
      <c r="G2000" s="65" t="s">
        <v>8038</v>
      </c>
      <c r="H2000" s="65" t="s">
        <v>2824</v>
      </c>
      <c r="I2000" s="66" t="s">
        <v>8347</v>
      </c>
      <c r="J2000" s="76"/>
      <c r="K2000" s="77"/>
      <c r="L2000" s="77"/>
      <c r="M2000" s="77"/>
      <c r="N2000" s="77"/>
      <c r="O2000" s="77"/>
      <c r="P2000" s="77"/>
      <c r="Q2000" s="77"/>
      <c r="R2000" s="77"/>
    </row>
    <row r="2001">
      <c r="A2001" s="8" t="s">
        <v>2586</v>
      </c>
      <c r="B2001" s="2"/>
      <c r="C2001" s="2" t="s">
        <v>8321</v>
      </c>
      <c r="D2001" s="2" t="s">
        <v>2785</v>
      </c>
      <c r="E2001" s="2" t="s">
        <v>8348</v>
      </c>
      <c r="F2001" s="8" t="s">
        <v>2740</v>
      </c>
      <c r="G2001" s="8" t="s">
        <v>8038</v>
      </c>
      <c r="H2001" s="43" t="s">
        <v>2760</v>
      </c>
      <c r="I2001" s="36" t="s">
        <v>8349</v>
      </c>
      <c r="J2001" s="35"/>
      <c r="K2001" s="33"/>
      <c r="L2001" s="33"/>
      <c r="M2001" s="33"/>
      <c r="N2001" s="33"/>
      <c r="O2001" s="33"/>
      <c r="P2001" s="33"/>
      <c r="Q2001" s="33"/>
      <c r="R2001" s="33"/>
    </row>
    <row r="2002">
      <c r="A2002" s="62" t="s">
        <v>2633</v>
      </c>
      <c r="B2002" s="63"/>
      <c r="C2002" s="63" t="s">
        <v>8350</v>
      </c>
      <c r="D2002" s="63" t="s">
        <v>2785</v>
      </c>
      <c r="E2002" s="63" t="s">
        <v>8351</v>
      </c>
      <c r="F2002" s="62" t="s">
        <v>2740</v>
      </c>
      <c r="G2002" s="62" t="s">
        <v>8038</v>
      </c>
      <c r="H2002" s="75" t="s">
        <v>2760</v>
      </c>
      <c r="I2002" s="78" t="s">
        <v>8352</v>
      </c>
      <c r="J2002" s="67"/>
      <c r="K2002" s="68"/>
      <c r="L2002" s="68"/>
      <c r="M2002" s="68"/>
      <c r="N2002" s="68"/>
      <c r="O2002" s="68"/>
      <c r="P2002" s="68"/>
      <c r="Q2002" s="68"/>
      <c r="R2002" s="68"/>
    </row>
    <row r="2003">
      <c r="A2003" s="62" t="s">
        <v>2586</v>
      </c>
      <c r="B2003" s="63"/>
      <c r="C2003" s="63" t="s">
        <v>8353</v>
      </c>
      <c r="D2003" s="63" t="s">
        <v>2785</v>
      </c>
      <c r="E2003" s="63" t="s">
        <v>8354</v>
      </c>
      <c r="F2003" s="62" t="s">
        <v>2740</v>
      </c>
      <c r="G2003" s="65" t="s">
        <v>8038</v>
      </c>
      <c r="H2003" s="75" t="s">
        <v>2760</v>
      </c>
      <c r="I2003" s="78" t="s">
        <v>8355</v>
      </c>
      <c r="J2003" s="76"/>
      <c r="K2003" s="77"/>
      <c r="L2003" s="77"/>
      <c r="M2003" s="77"/>
      <c r="N2003" s="77"/>
      <c r="O2003" s="77"/>
      <c r="P2003" s="77"/>
      <c r="Q2003" s="77"/>
      <c r="R2003" s="77"/>
    </row>
    <row r="2004">
      <c r="A2004" s="62" t="s">
        <v>2586</v>
      </c>
      <c r="B2004" s="95"/>
      <c r="C2004" s="95" t="s">
        <v>8356</v>
      </c>
      <c r="D2004" s="101" t="s">
        <v>2785</v>
      </c>
      <c r="E2004" s="96" t="s">
        <v>8357</v>
      </c>
      <c r="F2004" s="62" t="s">
        <v>2740</v>
      </c>
      <c r="G2004" s="62" t="s">
        <v>8038</v>
      </c>
      <c r="H2004" s="75" t="s">
        <v>3768</v>
      </c>
      <c r="I2004" s="97" t="s">
        <v>8358</v>
      </c>
      <c r="J2004" s="67"/>
      <c r="K2004" s="68"/>
      <c r="L2004" s="68"/>
      <c r="M2004" s="68"/>
      <c r="N2004" s="68"/>
      <c r="O2004" s="68"/>
      <c r="P2004" s="68"/>
      <c r="Q2004" s="68"/>
      <c r="R2004" s="68"/>
    </row>
    <row r="2005">
      <c r="A2005" s="62" t="s">
        <v>2586</v>
      </c>
      <c r="B2005" s="82"/>
      <c r="C2005" s="82" t="s">
        <v>8359</v>
      </c>
      <c r="D2005" s="82" t="s">
        <v>2785</v>
      </c>
      <c r="E2005" s="82" t="s">
        <v>8360</v>
      </c>
      <c r="F2005" s="64" t="s">
        <v>2740</v>
      </c>
      <c r="G2005" s="62" t="s">
        <v>8038</v>
      </c>
      <c r="H2005" s="75" t="s">
        <v>2753</v>
      </c>
      <c r="I2005" s="63"/>
      <c r="J2005" s="76"/>
      <c r="K2005" s="77"/>
      <c r="L2005" s="77"/>
      <c r="M2005" s="77"/>
      <c r="N2005" s="77"/>
      <c r="O2005" s="77"/>
      <c r="P2005" s="77"/>
      <c r="Q2005" s="77"/>
      <c r="R2005" s="77"/>
    </row>
    <row r="2006">
      <c r="A2006" s="62" t="s">
        <v>2586</v>
      </c>
      <c r="B2006" s="79"/>
      <c r="C2006" s="79" t="s">
        <v>8361</v>
      </c>
      <c r="D2006" s="79" t="s">
        <v>2785</v>
      </c>
      <c r="E2006" s="69" t="s">
        <v>8362</v>
      </c>
      <c r="F2006" s="62" t="s">
        <v>2740</v>
      </c>
      <c r="G2006" s="65" t="s">
        <v>8038</v>
      </c>
      <c r="H2006" s="75" t="s">
        <v>2760</v>
      </c>
      <c r="I2006" s="62"/>
      <c r="J2006" s="69"/>
      <c r="K2006" s="70"/>
      <c r="L2006" s="70"/>
      <c r="M2006" s="70"/>
      <c r="N2006" s="70"/>
      <c r="O2006" s="70"/>
      <c r="P2006" s="70"/>
      <c r="Q2006" s="70"/>
      <c r="R2006" s="70"/>
    </row>
    <row r="2007">
      <c r="A2007" s="7" t="s">
        <v>2586</v>
      </c>
      <c r="B2007" s="7"/>
      <c r="C2007" s="7" t="s">
        <v>8363</v>
      </c>
      <c r="D2007" s="6" t="s">
        <v>2785</v>
      </c>
      <c r="E2007" s="7" t="s">
        <v>8364</v>
      </c>
      <c r="F2007" s="8" t="s">
        <v>2740</v>
      </c>
      <c r="G2007" s="8" t="s">
        <v>8038</v>
      </c>
      <c r="H2007" s="42" t="s">
        <v>2686</v>
      </c>
      <c r="I2007" s="8"/>
      <c r="J2007" s="35"/>
      <c r="K2007" s="33"/>
      <c r="L2007" s="33"/>
      <c r="M2007" s="33"/>
      <c r="N2007" s="33"/>
      <c r="O2007" s="33"/>
      <c r="P2007" s="33"/>
      <c r="Q2007" s="33"/>
      <c r="R2007" s="33"/>
    </row>
    <row r="2008">
      <c r="A2008" s="8" t="s">
        <v>2586</v>
      </c>
      <c r="B2008" s="8"/>
      <c r="C2008" s="8" t="s">
        <v>8365</v>
      </c>
      <c r="D2008" s="8" t="s">
        <v>2785</v>
      </c>
      <c r="E2008" s="12" t="s">
        <v>8366</v>
      </c>
      <c r="F2008" s="8" t="s">
        <v>2740</v>
      </c>
      <c r="G2008" s="31" t="s">
        <v>8038</v>
      </c>
      <c r="H2008" s="31" t="s">
        <v>3296</v>
      </c>
      <c r="I2008" s="8"/>
      <c r="J2008" s="7"/>
      <c r="K2008" s="40"/>
      <c r="L2008" s="40"/>
      <c r="M2008" s="40"/>
      <c r="N2008" s="40"/>
      <c r="O2008" s="40"/>
      <c r="P2008" s="40"/>
      <c r="Q2008" s="40"/>
      <c r="R2008" s="40"/>
    </row>
    <row r="2009">
      <c r="A2009" s="8" t="s">
        <v>2586</v>
      </c>
      <c r="B2009" s="15"/>
      <c r="C2009" s="15" t="s">
        <v>8367</v>
      </c>
      <c r="D2009" s="4" t="s">
        <v>2785</v>
      </c>
      <c r="E2009" s="10" t="s">
        <v>8368</v>
      </c>
      <c r="F2009" s="8" t="s">
        <v>2740</v>
      </c>
      <c r="G2009" s="31" t="s">
        <v>8038</v>
      </c>
      <c r="H2009" s="31" t="s">
        <v>2603</v>
      </c>
      <c r="I2009" s="16"/>
      <c r="J2009" s="7"/>
      <c r="K2009" s="40"/>
      <c r="L2009" s="40"/>
      <c r="M2009" s="40"/>
      <c r="N2009" s="40"/>
      <c r="O2009" s="40"/>
      <c r="P2009" s="40"/>
      <c r="Q2009" s="40"/>
      <c r="R2009" s="40"/>
    </row>
    <row r="2010">
      <c r="A2010" s="62" t="s">
        <v>2586</v>
      </c>
      <c r="B2010" s="63"/>
      <c r="C2010" s="63" t="s">
        <v>8369</v>
      </c>
      <c r="D2010" s="63" t="s">
        <v>6675</v>
      </c>
      <c r="E2010" s="63" t="s">
        <v>8370</v>
      </c>
      <c r="F2010" s="62" t="s">
        <v>2740</v>
      </c>
      <c r="G2010" s="65" t="s">
        <v>8038</v>
      </c>
      <c r="H2010" s="65" t="s">
        <v>3768</v>
      </c>
      <c r="I2010" s="78" t="s">
        <v>8371</v>
      </c>
      <c r="J2010" s="67"/>
      <c r="K2010" s="68"/>
      <c r="L2010" s="68"/>
      <c r="M2010" s="68"/>
      <c r="N2010" s="68"/>
      <c r="O2010" s="68"/>
      <c r="P2010" s="68"/>
      <c r="Q2010" s="68"/>
      <c r="R2010" s="68"/>
    </row>
    <row r="2011">
      <c r="A2011" s="8" t="s">
        <v>2586</v>
      </c>
      <c r="B2011" s="2"/>
      <c r="C2011" s="2" t="s">
        <v>8372</v>
      </c>
      <c r="D2011" s="2" t="s">
        <v>6675</v>
      </c>
      <c r="E2011" s="2" t="s">
        <v>8373</v>
      </c>
      <c r="F2011" s="8" t="s">
        <v>2740</v>
      </c>
      <c r="G2011" s="8" t="s">
        <v>8038</v>
      </c>
      <c r="H2011" s="42" t="s">
        <v>2686</v>
      </c>
      <c r="I2011" s="34" t="s">
        <v>8374</v>
      </c>
      <c r="J2011" s="35"/>
      <c r="K2011" s="33"/>
      <c r="L2011" s="33"/>
      <c r="M2011" s="33"/>
      <c r="N2011" s="33"/>
      <c r="O2011" s="33"/>
      <c r="P2011" s="33"/>
      <c r="Q2011" s="33"/>
      <c r="R2011" s="33"/>
    </row>
    <row r="2012">
      <c r="A2012" s="69" t="s">
        <v>2586</v>
      </c>
      <c r="B2012" s="69"/>
      <c r="C2012" s="69" t="s">
        <v>8375</v>
      </c>
      <c r="D2012" s="79" t="s">
        <v>6675</v>
      </c>
      <c r="E2012" s="69" t="s">
        <v>8376</v>
      </c>
      <c r="F2012" s="62" t="s">
        <v>2740</v>
      </c>
      <c r="G2012" s="62" t="s">
        <v>8038</v>
      </c>
      <c r="H2012" s="75" t="s">
        <v>2760</v>
      </c>
      <c r="I2012" s="62"/>
      <c r="J2012" s="69"/>
      <c r="K2012" s="70"/>
      <c r="L2012" s="70"/>
      <c r="M2012" s="70"/>
      <c r="N2012" s="70"/>
      <c r="O2012" s="70"/>
      <c r="P2012" s="70"/>
      <c r="Q2012" s="70"/>
      <c r="R2012" s="70"/>
    </row>
    <row r="2013">
      <c r="A2013" s="69" t="s">
        <v>2586</v>
      </c>
      <c r="B2013" s="69"/>
      <c r="C2013" s="69" t="s">
        <v>8377</v>
      </c>
      <c r="D2013" s="79" t="s">
        <v>6675</v>
      </c>
      <c r="E2013" s="69" t="s">
        <v>8378</v>
      </c>
      <c r="F2013" s="62" t="s">
        <v>2740</v>
      </c>
      <c r="G2013" s="62" t="s">
        <v>8038</v>
      </c>
      <c r="H2013" s="64" t="s">
        <v>2686</v>
      </c>
      <c r="I2013" s="62"/>
      <c r="J2013" s="69"/>
      <c r="K2013" s="70"/>
      <c r="L2013" s="70"/>
      <c r="M2013" s="70"/>
      <c r="N2013" s="70"/>
      <c r="O2013" s="70"/>
      <c r="P2013" s="70"/>
      <c r="Q2013" s="70"/>
      <c r="R2013" s="70"/>
    </row>
    <row r="2014">
      <c r="A2014" s="8" t="s">
        <v>2586</v>
      </c>
      <c r="B2014" s="6"/>
      <c r="C2014" s="6" t="s">
        <v>8379</v>
      </c>
      <c r="D2014" s="6" t="s">
        <v>6675</v>
      </c>
      <c r="E2014" s="19" t="s">
        <v>8380</v>
      </c>
      <c r="F2014" s="8" t="s">
        <v>2740</v>
      </c>
      <c r="G2014" s="31" t="s">
        <v>8038</v>
      </c>
      <c r="H2014" s="42" t="s">
        <v>2686</v>
      </c>
      <c r="I2014" s="7"/>
      <c r="J2014" s="35"/>
      <c r="K2014" s="33"/>
      <c r="L2014" s="33"/>
      <c r="M2014" s="33"/>
      <c r="N2014" s="33"/>
      <c r="O2014" s="33"/>
      <c r="P2014" s="33"/>
      <c r="Q2014" s="33"/>
      <c r="R2014" s="33"/>
    </row>
    <row r="2015">
      <c r="A2015" s="62" t="s">
        <v>2586</v>
      </c>
      <c r="B2015" s="63"/>
      <c r="C2015" s="63" t="s">
        <v>8381</v>
      </c>
      <c r="D2015" s="63" t="s">
        <v>8382</v>
      </c>
      <c r="E2015" s="63" t="s">
        <v>8383</v>
      </c>
      <c r="F2015" s="64" t="s">
        <v>2740</v>
      </c>
      <c r="G2015" s="65" t="s">
        <v>8038</v>
      </c>
      <c r="H2015" s="64" t="s">
        <v>2686</v>
      </c>
      <c r="I2015" s="78" t="s">
        <v>8384</v>
      </c>
      <c r="J2015" s="69"/>
      <c r="K2015" s="70"/>
      <c r="L2015" s="70"/>
      <c r="M2015" s="70"/>
      <c r="N2015" s="70"/>
      <c r="O2015" s="70"/>
      <c r="P2015" s="70"/>
      <c r="Q2015" s="70"/>
      <c r="R2015" s="70"/>
    </row>
    <row r="2016">
      <c r="A2016" s="62" t="s">
        <v>2586</v>
      </c>
      <c r="B2016" s="63"/>
      <c r="C2016" s="63" t="s">
        <v>8385</v>
      </c>
      <c r="D2016" s="63" t="s">
        <v>8386</v>
      </c>
      <c r="E2016" s="63" t="s">
        <v>8387</v>
      </c>
      <c r="F2016" s="75" t="s">
        <v>2740</v>
      </c>
      <c r="G2016" s="65" t="s">
        <v>8038</v>
      </c>
      <c r="H2016" s="81" t="s">
        <v>2937</v>
      </c>
      <c r="I2016" s="78" t="s">
        <v>8388</v>
      </c>
      <c r="J2016" s="76"/>
      <c r="K2016" s="77"/>
      <c r="L2016" s="77"/>
      <c r="M2016" s="77"/>
      <c r="N2016" s="77"/>
      <c r="O2016" s="77"/>
      <c r="P2016" s="77"/>
      <c r="Q2016" s="77"/>
      <c r="R2016" s="77"/>
    </row>
    <row r="2017">
      <c r="A2017" s="7" t="s">
        <v>2633</v>
      </c>
      <c r="B2017" s="7"/>
      <c r="C2017" s="7" t="s">
        <v>8389</v>
      </c>
      <c r="D2017" s="8" t="s">
        <v>7884</v>
      </c>
      <c r="E2017" s="7" t="s">
        <v>8390</v>
      </c>
      <c r="F2017" s="8" t="s">
        <v>2740</v>
      </c>
      <c r="G2017" s="31" t="s">
        <v>8038</v>
      </c>
      <c r="H2017" s="41" t="s">
        <v>2760</v>
      </c>
      <c r="I2017" s="8"/>
      <c r="J2017" s="37"/>
      <c r="K2017" s="38"/>
      <c r="L2017" s="38"/>
      <c r="M2017" s="38"/>
      <c r="N2017" s="38"/>
      <c r="O2017" s="38"/>
      <c r="P2017" s="38"/>
      <c r="Q2017" s="38"/>
      <c r="R2017" s="38"/>
    </row>
    <row r="2018">
      <c r="A2018" s="8" t="s">
        <v>2586</v>
      </c>
      <c r="B2018" s="2"/>
      <c r="C2018" s="2" t="s">
        <v>8391</v>
      </c>
      <c r="D2018" s="2" t="s">
        <v>2797</v>
      </c>
      <c r="E2018" s="2" t="s">
        <v>8392</v>
      </c>
      <c r="F2018" s="8" t="s">
        <v>2740</v>
      </c>
      <c r="G2018" s="31" t="s">
        <v>8038</v>
      </c>
      <c r="H2018" s="41" t="s">
        <v>2760</v>
      </c>
      <c r="I2018" s="36" t="s">
        <v>8393</v>
      </c>
      <c r="J2018" s="35"/>
      <c r="K2018" s="33"/>
      <c r="L2018" s="33"/>
      <c r="M2018" s="33"/>
      <c r="N2018" s="33"/>
      <c r="O2018" s="33"/>
      <c r="P2018" s="33"/>
      <c r="Q2018" s="33"/>
      <c r="R2018" s="33"/>
    </row>
    <row r="2019">
      <c r="A2019" s="62" t="s">
        <v>2586</v>
      </c>
      <c r="B2019" s="63"/>
      <c r="C2019" s="63" t="s">
        <v>8394</v>
      </c>
      <c r="D2019" s="63" t="s">
        <v>2797</v>
      </c>
      <c r="E2019" s="63" t="s">
        <v>8395</v>
      </c>
      <c r="F2019" s="62" t="s">
        <v>2740</v>
      </c>
      <c r="G2019" s="65" t="s">
        <v>8038</v>
      </c>
      <c r="H2019" s="80" t="s">
        <v>2760</v>
      </c>
      <c r="I2019" s="78" t="s">
        <v>8396</v>
      </c>
      <c r="J2019" s="76"/>
      <c r="K2019" s="77"/>
      <c r="L2019" s="77"/>
      <c r="M2019" s="77"/>
      <c r="N2019" s="77"/>
      <c r="O2019" s="77"/>
      <c r="P2019" s="77"/>
      <c r="Q2019" s="77"/>
      <c r="R2019" s="77"/>
    </row>
    <row r="2020">
      <c r="A2020" s="62" t="s">
        <v>2586</v>
      </c>
      <c r="B2020" s="63"/>
      <c r="C2020" s="63" t="s">
        <v>8397</v>
      </c>
      <c r="D2020" s="63" t="s">
        <v>8398</v>
      </c>
      <c r="E2020" s="63" t="s">
        <v>8399</v>
      </c>
      <c r="F2020" s="62" t="s">
        <v>2740</v>
      </c>
      <c r="G2020" s="62" t="s">
        <v>8038</v>
      </c>
      <c r="H2020" s="75" t="s">
        <v>2760</v>
      </c>
      <c r="I2020" s="78" t="s">
        <v>8400</v>
      </c>
      <c r="J2020" s="67"/>
      <c r="K2020" s="68"/>
      <c r="L2020" s="68"/>
      <c r="M2020" s="68"/>
      <c r="N2020" s="68"/>
      <c r="O2020" s="68"/>
      <c r="P2020" s="68"/>
      <c r="Q2020" s="68"/>
      <c r="R2020" s="68"/>
    </row>
    <row r="2021">
      <c r="A2021" s="8" t="s">
        <v>2586</v>
      </c>
      <c r="B2021" s="2"/>
      <c r="C2021" s="2" t="s">
        <v>8401</v>
      </c>
      <c r="D2021" s="2" t="s">
        <v>4458</v>
      </c>
      <c r="E2021" s="2" t="s">
        <v>8402</v>
      </c>
      <c r="F2021" s="8" t="s">
        <v>2740</v>
      </c>
      <c r="G2021" s="31" t="s">
        <v>8038</v>
      </c>
      <c r="H2021" s="41" t="s">
        <v>2760</v>
      </c>
      <c r="I2021" s="36" t="s">
        <v>8403</v>
      </c>
      <c r="J2021" s="35"/>
      <c r="K2021" s="33"/>
      <c r="L2021" s="33"/>
      <c r="M2021" s="33"/>
      <c r="N2021" s="33"/>
      <c r="O2021" s="33"/>
      <c r="P2021" s="33"/>
      <c r="Q2021" s="33"/>
      <c r="R2021" s="33"/>
    </row>
    <row r="2022">
      <c r="A2022" s="62" t="s">
        <v>2586</v>
      </c>
      <c r="B2022" s="95"/>
      <c r="C2022" s="95" t="s">
        <v>8404</v>
      </c>
      <c r="D2022" s="101" t="s">
        <v>4458</v>
      </c>
      <c r="E2022" s="96" t="s">
        <v>8405</v>
      </c>
      <c r="F2022" s="62" t="s">
        <v>2740</v>
      </c>
      <c r="G2022" s="65" t="s">
        <v>8038</v>
      </c>
      <c r="H2022" s="75" t="s">
        <v>2760</v>
      </c>
      <c r="I2022" s="97" t="s">
        <v>8406</v>
      </c>
      <c r="J2022" s="69"/>
      <c r="K2022" s="70"/>
      <c r="L2022" s="70"/>
      <c r="M2022" s="70"/>
      <c r="N2022" s="70"/>
      <c r="O2022" s="70"/>
      <c r="P2022" s="70"/>
      <c r="Q2022" s="70"/>
      <c r="R2022" s="70"/>
    </row>
    <row r="2023">
      <c r="A2023" s="62" t="s">
        <v>2586</v>
      </c>
      <c r="B2023" s="82"/>
      <c r="C2023" s="82" t="s">
        <v>8407</v>
      </c>
      <c r="D2023" s="82" t="s">
        <v>8407</v>
      </c>
      <c r="E2023" s="82" t="s">
        <v>8408</v>
      </c>
      <c r="F2023" s="62" t="s">
        <v>2740</v>
      </c>
      <c r="G2023" s="62" t="s">
        <v>8038</v>
      </c>
      <c r="H2023" s="65" t="s">
        <v>3768</v>
      </c>
      <c r="I2023" s="63"/>
      <c r="J2023" s="76"/>
      <c r="K2023" s="77"/>
      <c r="L2023" s="77"/>
      <c r="M2023" s="77"/>
      <c r="N2023" s="77"/>
      <c r="O2023" s="77"/>
      <c r="P2023" s="77"/>
      <c r="Q2023" s="77"/>
      <c r="R2023" s="77"/>
    </row>
    <row r="2024">
      <c r="A2024" s="84" t="s">
        <v>8175</v>
      </c>
      <c r="B2024" s="90"/>
      <c r="C2024" s="90" t="s">
        <v>8409</v>
      </c>
      <c r="D2024" s="87" t="s">
        <v>8410</v>
      </c>
      <c r="E2024" s="90" t="s">
        <v>8411</v>
      </c>
      <c r="F2024" s="87" t="s">
        <v>2740</v>
      </c>
      <c r="G2024" s="87" t="s">
        <v>8038</v>
      </c>
      <c r="H2024" s="100" t="s">
        <v>2937</v>
      </c>
      <c r="I2024" s="87"/>
      <c r="J2024" s="93"/>
      <c r="K2024" s="94"/>
      <c r="L2024" s="94"/>
      <c r="M2024" s="94"/>
      <c r="N2024" s="94"/>
      <c r="O2024" s="94"/>
      <c r="P2024" s="94"/>
      <c r="Q2024" s="94"/>
      <c r="R2024" s="94"/>
    </row>
    <row r="2025">
      <c r="A2025" s="62" t="s">
        <v>2586</v>
      </c>
      <c r="B2025" s="63" t="s">
        <v>8412</v>
      </c>
      <c r="C2025" s="63" t="s">
        <v>3</v>
      </c>
      <c r="D2025" s="63" t="s">
        <v>4</v>
      </c>
      <c r="E2025" s="63" t="s">
        <v>5</v>
      </c>
      <c r="F2025" s="64" t="s">
        <v>2740</v>
      </c>
      <c r="G2025" s="65" t="s">
        <v>8038</v>
      </c>
      <c r="H2025" s="75" t="s">
        <v>8413</v>
      </c>
      <c r="I2025" s="66" t="s">
        <v>8414</v>
      </c>
      <c r="J2025" s="69"/>
      <c r="K2025" s="70"/>
      <c r="L2025" s="70"/>
      <c r="M2025" s="70"/>
      <c r="N2025" s="70"/>
      <c r="O2025" s="70"/>
      <c r="P2025" s="70"/>
      <c r="Q2025" s="70"/>
      <c r="R2025" s="70"/>
    </row>
    <row r="2026">
      <c r="A2026" s="62" t="s">
        <v>2586</v>
      </c>
      <c r="B2026" s="63" t="s">
        <v>8412</v>
      </c>
      <c r="C2026" s="63" t="s">
        <v>6</v>
      </c>
      <c r="D2026" s="63" t="s">
        <v>4</v>
      </c>
      <c r="E2026" s="63" t="s">
        <v>7</v>
      </c>
      <c r="F2026" s="62" t="s">
        <v>2740</v>
      </c>
      <c r="G2026" s="62" t="s">
        <v>8038</v>
      </c>
      <c r="H2026" s="75" t="s">
        <v>2760</v>
      </c>
      <c r="I2026" s="78" t="s">
        <v>8415</v>
      </c>
      <c r="J2026" s="76"/>
      <c r="K2026" s="77"/>
      <c r="L2026" s="77"/>
      <c r="M2026" s="77"/>
      <c r="N2026" s="77"/>
      <c r="O2026" s="77"/>
      <c r="P2026" s="77"/>
      <c r="Q2026" s="77"/>
      <c r="R2026" s="77"/>
    </row>
    <row r="2027">
      <c r="A2027" s="62" t="s">
        <v>2586</v>
      </c>
      <c r="B2027" s="63" t="s">
        <v>8412</v>
      </c>
      <c r="C2027" s="95" t="s">
        <v>8</v>
      </c>
      <c r="D2027" s="101" t="s">
        <v>4</v>
      </c>
      <c r="E2027" s="96" t="s">
        <v>9</v>
      </c>
      <c r="F2027" s="64" t="s">
        <v>2740</v>
      </c>
      <c r="G2027" s="65" t="s">
        <v>8038</v>
      </c>
      <c r="H2027" s="75" t="s">
        <v>2760</v>
      </c>
      <c r="I2027" s="97" t="s">
        <v>8416</v>
      </c>
      <c r="J2027" s="69"/>
      <c r="K2027" s="70"/>
      <c r="L2027" s="70"/>
      <c r="M2027" s="70"/>
      <c r="N2027" s="70"/>
      <c r="O2027" s="70"/>
      <c r="P2027" s="70"/>
      <c r="Q2027" s="70"/>
      <c r="R2027" s="70"/>
    </row>
    <row r="2028">
      <c r="A2028" s="8" t="s">
        <v>2586</v>
      </c>
      <c r="B2028" s="6"/>
      <c r="C2028" s="6" t="s">
        <v>10</v>
      </c>
      <c r="D2028" s="6" t="s">
        <v>10</v>
      </c>
      <c r="E2028" s="7" t="s">
        <v>11</v>
      </c>
      <c r="F2028" s="6" t="s">
        <v>2740</v>
      </c>
      <c r="G2028" s="31" t="s">
        <v>8038</v>
      </c>
      <c r="H2028" s="43" t="s">
        <v>4138</v>
      </c>
      <c r="I2028" s="8"/>
      <c r="J2028" s="35"/>
      <c r="K2028" s="33"/>
      <c r="L2028" s="33"/>
      <c r="M2028" s="33"/>
      <c r="N2028" s="33"/>
      <c r="O2028" s="33"/>
      <c r="P2028" s="33"/>
      <c r="Q2028" s="33"/>
      <c r="R2028" s="33"/>
    </row>
    <row r="2029">
      <c r="A2029" s="62" t="s">
        <v>2586</v>
      </c>
      <c r="B2029" s="63" t="s">
        <v>8412</v>
      </c>
      <c r="C2029" s="63" t="s">
        <v>12</v>
      </c>
      <c r="D2029" s="63" t="s">
        <v>13</v>
      </c>
      <c r="E2029" s="63" t="s">
        <v>14</v>
      </c>
      <c r="F2029" s="64" t="s">
        <v>2740</v>
      </c>
      <c r="G2029" s="62" t="s">
        <v>8038</v>
      </c>
      <c r="H2029" s="65" t="s">
        <v>2603</v>
      </c>
      <c r="I2029" s="83"/>
      <c r="J2029" s="76"/>
      <c r="K2029" s="77"/>
      <c r="L2029" s="77"/>
      <c r="M2029" s="77"/>
      <c r="N2029" s="77"/>
      <c r="O2029" s="77"/>
      <c r="P2029" s="77"/>
      <c r="Q2029" s="77"/>
      <c r="R2029" s="77"/>
    </row>
    <row r="2030">
      <c r="A2030" s="62" t="s">
        <v>2586</v>
      </c>
      <c r="B2030" s="63" t="s">
        <v>8412</v>
      </c>
      <c r="C2030" s="63" t="s">
        <v>15</v>
      </c>
      <c r="D2030" s="63" t="s">
        <v>16</v>
      </c>
      <c r="E2030" s="63" t="s">
        <v>17</v>
      </c>
      <c r="F2030" s="64" t="s">
        <v>2740</v>
      </c>
      <c r="G2030" s="62" t="s">
        <v>8038</v>
      </c>
      <c r="H2030" s="75" t="s">
        <v>2686</v>
      </c>
      <c r="I2030" s="66" t="s">
        <v>8417</v>
      </c>
      <c r="J2030" s="76"/>
      <c r="K2030" s="77"/>
      <c r="L2030" s="77"/>
      <c r="M2030" s="77"/>
      <c r="N2030" s="77"/>
      <c r="O2030" s="77"/>
      <c r="P2030" s="77"/>
      <c r="Q2030" s="77"/>
      <c r="R2030" s="77"/>
    </row>
    <row r="2031">
      <c r="A2031" s="8" t="s">
        <v>2586</v>
      </c>
      <c r="B2031" s="2"/>
      <c r="C2031" s="2" t="s">
        <v>18</v>
      </c>
      <c r="D2031" s="2" t="s">
        <v>19</v>
      </c>
      <c r="E2031" s="2" t="s">
        <v>20</v>
      </c>
      <c r="F2031" s="42" t="s">
        <v>2740</v>
      </c>
      <c r="G2031" s="31" t="s">
        <v>8038</v>
      </c>
      <c r="H2031" s="41" t="s">
        <v>2760</v>
      </c>
      <c r="I2031" s="36" t="s">
        <v>8418</v>
      </c>
      <c r="J2031" s="37"/>
      <c r="K2031" s="38"/>
      <c r="L2031" s="38"/>
      <c r="M2031" s="38"/>
      <c r="N2031" s="38"/>
      <c r="O2031" s="38"/>
      <c r="P2031" s="38"/>
      <c r="Q2031" s="38"/>
      <c r="R2031" s="38"/>
    </row>
    <row r="2032">
      <c r="A2032" s="8" t="s">
        <v>2586</v>
      </c>
      <c r="B2032" s="2"/>
      <c r="C2032" s="2" t="s">
        <v>18</v>
      </c>
      <c r="D2032" s="2" t="s">
        <v>19</v>
      </c>
      <c r="E2032" s="2" t="s">
        <v>8419</v>
      </c>
      <c r="F2032" s="42" t="s">
        <v>2740</v>
      </c>
      <c r="G2032" s="8" t="s">
        <v>8038</v>
      </c>
      <c r="H2032" s="41" t="s">
        <v>2760</v>
      </c>
      <c r="I2032" s="36" t="s">
        <v>8418</v>
      </c>
      <c r="J2032" s="35"/>
      <c r="K2032" s="33"/>
      <c r="L2032" s="33"/>
      <c r="M2032" s="33"/>
      <c r="N2032" s="33"/>
      <c r="O2032" s="33"/>
      <c r="P2032" s="33"/>
      <c r="Q2032" s="33"/>
      <c r="R2032" s="33"/>
    </row>
    <row r="2033">
      <c r="A2033" s="69" t="s">
        <v>2586</v>
      </c>
      <c r="B2033" s="63" t="s">
        <v>8412</v>
      </c>
      <c r="C2033" s="69" t="s">
        <v>8420</v>
      </c>
      <c r="D2033" s="62" t="s">
        <v>8421</v>
      </c>
      <c r="E2033" s="69" t="s">
        <v>8422</v>
      </c>
      <c r="F2033" s="62" t="s">
        <v>2740</v>
      </c>
      <c r="G2033" s="62" t="s">
        <v>8038</v>
      </c>
      <c r="H2033" s="80" t="s">
        <v>2760</v>
      </c>
      <c r="I2033" s="62"/>
      <c r="J2033" s="67"/>
      <c r="K2033" s="68"/>
      <c r="L2033" s="68"/>
      <c r="M2033" s="68"/>
      <c r="N2033" s="68"/>
      <c r="O2033" s="68"/>
      <c r="P2033" s="68"/>
      <c r="Q2033" s="68"/>
      <c r="R2033" s="68"/>
    </row>
    <row r="2034">
      <c r="A2034" s="7" t="s">
        <v>2586</v>
      </c>
      <c r="B2034" s="7"/>
      <c r="C2034" s="7" t="s">
        <v>21</v>
      </c>
      <c r="D2034" s="8" t="s">
        <v>22</v>
      </c>
      <c r="E2034" s="7" t="s">
        <v>23</v>
      </c>
      <c r="F2034" s="8" t="s">
        <v>2740</v>
      </c>
      <c r="G2034" s="8" t="s">
        <v>8038</v>
      </c>
      <c r="H2034" s="41" t="s">
        <v>2760</v>
      </c>
      <c r="I2034" s="8"/>
      <c r="J2034" s="35"/>
      <c r="K2034" s="33"/>
      <c r="L2034" s="33"/>
      <c r="M2034" s="33"/>
      <c r="N2034" s="33"/>
      <c r="O2034" s="33"/>
      <c r="P2034" s="33"/>
      <c r="Q2034" s="33"/>
      <c r="R2034" s="33"/>
    </row>
    <row r="2035">
      <c r="A2035" s="69" t="s">
        <v>2633</v>
      </c>
      <c r="B2035" s="63" t="s">
        <v>8412</v>
      </c>
      <c r="C2035" s="69" t="s">
        <v>24</v>
      </c>
      <c r="D2035" s="62" t="s">
        <v>25</v>
      </c>
      <c r="E2035" s="69" t="s">
        <v>26</v>
      </c>
      <c r="F2035" s="62" t="s">
        <v>2740</v>
      </c>
      <c r="G2035" s="62" t="s">
        <v>8038</v>
      </c>
      <c r="H2035" s="75" t="s">
        <v>2760</v>
      </c>
      <c r="I2035" s="62"/>
      <c r="J2035" s="76"/>
      <c r="K2035" s="77"/>
      <c r="L2035" s="77"/>
      <c r="M2035" s="77"/>
      <c r="N2035" s="77"/>
      <c r="O2035" s="77"/>
      <c r="P2035" s="77"/>
      <c r="Q2035" s="77"/>
      <c r="R2035" s="77"/>
    </row>
    <row r="2036">
      <c r="A2036" s="62" t="s">
        <v>2586</v>
      </c>
      <c r="B2036" s="63" t="s">
        <v>8412</v>
      </c>
      <c r="C2036" s="79" t="s">
        <v>27</v>
      </c>
      <c r="D2036" s="79" t="s">
        <v>28</v>
      </c>
      <c r="E2036" s="69" t="s">
        <v>29</v>
      </c>
      <c r="F2036" s="79" t="s">
        <v>2740</v>
      </c>
      <c r="G2036" s="62" t="s">
        <v>8038</v>
      </c>
      <c r="H2036" s="64" t="s">
        <v>3162</v>
      </c>
      <c r="I2036" s="62"/>
      <c r="J2036" s="76"/>
      <c r="K2036" s="77"/>
      <c r="L2036" s="77"/>
      <c r="M2036" s="77"/>
      <c r="N2036" s="77"/>
      <c r="O2036" s="77"/>
      <c r="P2036" s="77"/>
      <c r="Q2036" s="77"/>
      <c r="R2036" s="77"/>
    </row>
    <row r="2037">
      <c r="A2037" s="62" t="s">
        <v>2586</v>
      </c>
      <c r="B2037" s="63" t="s">
        <v>8412</v>
      </c>
      <c r="C2037" s="79" t="s">
        <v>30</v>
      </c>
      <c r="D2037" s="79" t="s">
        <v>31</v>
      </c>
      <c r="E2037" s="69" t="s">
        <v>32</v>
      </c>
      <c r="F2037" s="62" t="s">
        <v>2740</v>
      </c>
      <c r="G2037" s="62" t="s">
        <v>8038</v>
      </c>
      <c r="H2037" s="81" t="s">
        <v>2937</v>
      </c>
      <c r="I2037" s="62"/>
      <c r="J2037" s="76"/>
      <c r="K2037" s="77"/>
      <c r="L2037" s="77"/>
      <c r="M2037" s="77"/>
      <c r="N2037" s="77"/>
      <c r="O2037" s="77"/>
      <c r="P2037" s="77"/>
      <c r="Q2037" s="77"/>
      <c r="R2037" s="77"/>
    </row>
    <row r="2038">
      <c r="A2038" s="69" t="s">
        <v>2586</v>
      </c>
      <c r="B2038" s="63" t="s">
        <v>8412</v>
      </c>
      <c r="C2038" s="71" t="s">
        <v>33</v>
      </c>
      <c r="D2038" s="72" t="s">
        <v>34</v>
      </c>
      <c r="E2038" s="72" t="s">
        <v>35</v>
      </c>
      <c r="F2038" s="62" t="s">
        <v>2740</v>
      </c>
      <c r="G2038" s="62" t="s">
        <v>8038</v>
      </c>
      <c r="H2038" s="81" t="s">
        <v>2937</v>
      </c>
      <c r="I2038" s="73"/>
      <c r="J2038" s="76"/>
      <c r="K2038" s="77"/>
      <c r="L2038" s="77"/>
      <c r="M2038" s="77"/>
      <c r="N2038" s="77"/>
      <c r="O2038" s="77"/>
      <c r="P2038" s="77"/>
      <c r="Q2038" s="77"/>
      <c r="R2038" s="77"/>
    </row>
    <row r="2039">
      <c r="A2039" s="69" t="s">
        <v>2586</v>
      </c>
      <c r="B2039" s="63" t="s">
        <v>8412</v>
      </c>
      <c r="C2039" s="69" t="s">
        <v>36</v>
      </c>
      <c r="D2039" s="79" t="s">
        <v>37</v>
      </c>
      <c r="E2039" s="69" t="s">
        <v>38</v>
      </c>
      <c r="F2039" s="62" t="s">
        <v>2740</v>
      </c>
      <c r="G2039" s="65" t="s">
        <v>8038</v>
      </c>
      <c r="H2039" s="81" t="s">
        <v>2937</v>
      </c>
      <c r="I2039" s="62"/>
      <c r="J2039" s="69"/>
      <c r="K2039" s="70"/>
      <c r="L2039" s="70"/>
      <c r="M2039" s="70"/>
      <c r="N2039" s="70"/>
      <c r="O2039" s="70"/>
      <c r="P2039" s="70"/>
      <c r="Q2039" s="70"/>
      <c r="R2039" s="70"/>
    </row>
    <row r="2040">
      <c r="A2040" s="7" t="s">
        <v>2586</v>
      </c>
      <c r="B2040" s="7"/>
      <c r="C2040" s="7" t="s">
        <v>39</v>
      </c>
      <c r="D2040" s="8" t="s">
        <v>40</v>
      </c>
      <c r="E2040" s="7" t="s">
        <v>41</v>
      </c>
      <c r="F2040" s="8" t="s">
        <v>2740</v>
      </c>
      <c r="G2040" s="31" t="s">
        <v>8038</v>
      </c>
      <c r="H2040" s="42" t="s">
        <v>2686</v>
      </c>
      <c r="I2040" s="8"/>
      <c r="J2040" s="7"/>
      <c r="K2040" s="40"/>
      <c r="L2040" s="40"/>
      <c r="M2040" s="40"/>
      <c r="N2040" s="40"/>
      <c r="O2040" s="40"/>
      <c r="P2040" s="40"/>
      <c r="Q2040" s="40"/>
      <c r="R2040" s="40"/>
    </row>
    <row r="2041">
      <c r="A2041" s="8" t="s">
        <v>2633</v>
      </c>
      <c r="B2041" s="12"/>
      <c r="C2041" s="11" t="s">
        <v>42</v>
      </c>
      <c r="D2041" s="12" t="s">
        <v>43</v>
      </c>
      <c r="E2041" s="12" t="s">
        <v>44</v>
      </c>
      <c r="F2041" s="42" t="s">
        <v>2740</v>
      </c>
      <c r="G2041" s="31" t="s">
        <v>8038</v>
      </c>
      <c r="H2041" s="42" t="s">
        <v>4696</v>
      </c>
      <c r="I2041" s="2"/>
      <c r="J2041" s="37"/>
      <c r="K2041" s="38"/>
      <c r="L2041" s="38"/>
      <c r="M2041" s="38"/>
      <c r="N2041" s="38"/>
      <c r="O2041" s="38"/>
      <c r="P2041" s="38"/>
      <c r="Q2041" s="38"/>
      <c r="R2041" s="38"/>
    </row>
    <row r="2042">
      <c r="A2042" s="7" t="s">
        <v>2633</v>
      </c>
      <c r="B2042" s="7"/>
      <c r="C2042" s="7" t="s">
        <v>45</v>
      </c>
      <c r="D2042" s="8" t="s">
        <v>46</v>
      </c>
      <c r="E2042" s="7" t="s">
        <v>47</v>
      </c>
      <c r="F2042" s="8" t="s">
        <v>2740</v>
      </c>
      <c r="G2042" s="6" t="s">
        <v>2741</v>
      </c>
      <c r="H2042" s="41" t="s">
        <v>2760</v>
      </c>
      <c r="I2042" s="8"/>
      <c r="J2042" s="7"/>
      <c r="K2042" s="40"/>
      <c r="L2042" s="40"/>
      <c r="M2042" s="40"/>
      <c r="N2042" s="40"/>
      <c r="O2042" s="40"/>
      <c r="P2042" s="40"/>
      <c r="Q2042" s="40"/>
      <c r="R2042" s="40"/>
    </row>
    <row r="2043">
      <c r="A2043" s="69" t="s">
        <v>2586</v>
      </c>
      <c r="B2043" s="63" t="s">
        <v>8412</v>
      </c>
      <c r="C2043" s="69" t="s">
        <v>48</v>
      </c>
      <c r="D2043" s="79" t="s">
        <v>49</v>
      </c>
      <c r="E2043" s="69" t="s">
        <v>50</v>
      </c>
      <c r="F2043" s="62" t="s">
        <v>2740</v>
      </c>
      <c r="G2043" s="62" t="s">
        <v>8038</v>
      </c>
      <c r="H2043" s="75" t="s">
        <v>2760</v>
      </c>
      <c r="I2043" s="62"/>
      <c r="J2043" s="69"/>
      <c r="K2043" s="70"/>
      <c r="L2043" s="70"/>
      <c r="M2043" s="70"/>
      <c r="N2043" s="70"/>
      <c r="O2043" s="70"/>
      <c r="P2043" s="70"/>
      <c r="Q2043" s="70"/>
      <c r="R2043" s="70"/>
    </row>
    <row r="2044">
      <c r="A2044" s="7" t="s">
        <v>2586</v>
      </c>
      <c r="B2044" s="7"/>
      <c r="C2044" s="7" t="s">
        <v>51</v>
      </c>
      <c r="D2044" s="8" t="s">
        <v>52</v>
      </c>
      <c r="E2044" s="7" t="s">
        <v>53</v>
      </c>
      <c r="F2044" s="8" t="s">
        <v>2740</v>
      </c>
      <c r="G2044" s="8" t="s">
        <v>8038</v>
      </c>
      <c r="H2044" s="41" t="s">
        <v>2760</v>
      </c>
      <c r="I2044" s="8"/>
      <c r="J2044" s="7"/>
      <c r="K2044" s="40"/>
      <c r="L2044" s="40"/>
      <c r="M2044" s="40"/>
      <c r="N2044" s="40"/>
      <c r="O2044" s="40"/>
      <c r="P2044" s="40"/>
      <c r="Q2044" s="40"/>
      <c r="R2044" s="40"/>
    </row>
    <row r="2045">
      <c r="A2045" s="7" t="s">
        <v>2586</v>
      </c>
      <c r="B2045" s="7"/>
      <c r="C2045" s="7" t="s">
        <v>54</v>
      </c>
      <c r="D2045" s="8" t="s">
        <v>52</v>
      </c>
      <c r="E2045" s="7" t="s">
        <v>55</v>
      </c>
      <c r="F2045" s="8" t="s">
        <v>2740</v>
      </c>
      <c r="G2045" s="8" t="s">
        <v>8038</v>
      </c>
      <c r="H2045" s="41" t="s">
        <v>2760</v>
      </c>
      <c r="I2045" s="8"/>
      <c r="J2045" s="35"/>
      <c r="K2045" s="33"/>
      <c r="L2045" s="33"/>
      <c r="M2045" s="33"/>
      <c r="N2045" s="33"/>
      <c r="O2045" s="33"/>
      <c r="P2045" s="33"/>
      <c r="Q2045" s="33"/>
      <c r="R2045" s="33"/>
    </row>
    <row r="2046">
      <c r="A2046" s="7" t="s">
        <v>2586</v>
      </c>
      <c r="B2046" s="7"/>
      <c r="C2046" s="7" t="s">
        <v>56</v>
      </c>
      <c r="D2046" s="8" t="s">
        <v>57</v>
      </c>
      <c r="E2046" s="7" t="s">
        <v>58</v>
      </c>
      <c r="F2046" s="8" t="s">
        <v>2740</v>
      </c>
      <c r="G2046" s="8" t="s">
        <v>8038</v>
      </c>
      <c r="H2046" s="41" t="s">
        <v>5940</v>
      </c>
      <c r="I2046" s="8"/>
      <c r="J2046" s="7"/>
      <c r="K2046" s="40"/>
      <c r="L2046" s="40"/>
      <c r="M2046" s="40"/>
      <c r="N2046" s="40"/>
      <c r="O2046" s="40"/>
      <c r="P2046" s="40"/>
      <c r="Q2046" s="40"/>
      <c r="R2046" s="40"/>
    </row>
    <row r="2047">
      <c r="A2047" s="62" t="s">
        <v>2586</v>
      </c>
      <c r="B2047" s="63" t="s">
        <v>8412</v>
      </c>
      <c r="C2047" s="63" t="s">
        <v>59</v>
      </c>
      <c r="D2047" s="63" t="s">
        <v>60</v>
      </c>
      <c r="E2047" s="63" t="s">
        <v>61</v>
      </c>
      <c r="F2047" s="62" t="s">
        <v>2740</v>
      </c>
      <c r="G2047" s="65" t="s">
        <v>8038</v>
      </c>
      <c r="H2047" s="65" t="s">
        <v>2742</v>
      </c>
      <c r="I2047" s="78" t="s">
        <v>8423</v>
      </c>
      <c r="J2047" s="69"/>
      <c r="K2047" s="70"/>
      <c r="L2047" s="70"/>
      <c r="M2047" s="70"/>
      <c r="N2047" s="70"/>
      <c r="O2047" s="70"/>
      <c r="P2047" s="70"/>
      <c r="Q2047" s="70"/>
      <c r="R2047" s="70"/>
    </row>
    <row r="2048">
      <c r="A2048" s="69" t="s">
        <v>2586</v>
      </c>
      <c r="B2048" s="63" t="s">
        <v>8412</v>
      </c>
      <c r="C2048" s="69" t="s">
        <v>62</v>
      </c>
      <c r="D2048" s="62" t="s">
        <v>63</v>
      </c>
      <c r="E2048" s="69" t="s">
        <v>64</v>
      </c>
      <c r="F2048" s="62" t="s">
        <v>2740</v>
      </c>
      <c r="G2048" s="62" t="s">
        <v>8038</v>
      </c>
      <c r="H2048" s="75" t="s">
        <v>2760</v>
      </c>
      <c r="I2048" s="62"/>
      <c r="J2048" s="69"/>
      <c r="K2048" s="70"/>
      <c r="L2048" s="70"/>
      <c r="M2048" s="70"/>
      <c r="N2048" s="70"/>
      <c r="O2048" s="70"/>
      <c r="P2048" s="70"/>
      <c r="Q2048" s="70"/>
      <c r="R2048" s="70"/>
    </row>
    <row r="2049">
      <c r="A2049" s="69" t="s">
        <v>2586</v>
      </c>
      <c r="B2049" s="63" t="s">
        <v>8412</v>
      </c>
      <c r="C2049" s="69" t="s">
        <v>65</v>
      </c>
      <c r="D2049" s="62" t="s">
        <v>66</v>
      </c>
      <c r="E2049" s="69" t="s">
        <v>67</v>
      </c>
      <c r="F2049" s="62" t="s">
        <v>2740</v>
      </c>
      <c r="G2049" s="65" t="s">
        <v>8038</v>
      </c>
      <c r="H2049" s="80" t="s">
        <v>2760</v>
      </c>
      <c r="I2049" s="62"/>
      <c r="J2049" s="76"/>
      <c r="K2049" s="77"/>
      <c r="L2049" s="77"/>
      <c r="M2049" s="77"/>
      <c r="N2049" s="77"/>
      <c r="O2049" s="77"/>
      <c r="P2049" s="77"/>
      <c r="Q2049" s="77"/>
      <c r="R2049" s="77"/>
    </row>
    <row r="2050">
      <c r="A2050" s="7" t="s">
        <v>2586</v>
      </c>
      <c r="B2050" s="7"/>
      <c r="C2050" s="7" t="s">
        <v>68</v>
      </c>
      <c r="D2050" s="8" t="s">
        <v>69</v>
      </c>
      <c r="E2050" s="7" t="s">
        <v>70</v>
      </c>
      <c r="F2050" s="8" t="s">
        <v>2740</v>
      </c>
      <c r="G2050" s="8" t="s">
        <v>8038</v>
      </c>
      <c r="H2050" s="41" t="s">
        <v>2760</v>
      </c>
      <c r="I2050" s="8"/>
      <c r="J2050" s="35"/>
      <c r="K2050" s="33"/>
      <c r="L2050" s="33"/>
      <c r="M2050" s="33"/>
      <c r="N2050" s="33"/>
      <c r="O2050" s="33"/>
      <c r="P2050" s="33"/>
      <c r="Q2050" s="33"/>
      <c r="R2050" s="33"/>
    </row>
    <row r="2051">
      <c r="A2051" s="62" t="s">
        <v>2586</v>
      </c>
      <c r="B2051" s="63" t="s">
        <v>8412</v>
      </c>
      <c r="C2051" s="63" t="s">
        <v>71</v>
      </c>
      <c r="D2051" s="63" t="s">
        <v>72</v>
      </c>
      <c r="E2051" s="63" t="s">
        <v>73</v>
      </c>
      <c r="F2051" s="62" t="s">
        <v>2740</v>
      </c>
      <c r="G2051" s="62" t="s">
        <v>8038</v>
      </c>
      <c r="H2051" s="75" t="s">
        <v>2686</v>
      </c>
      <c r="I2051" s="78" t="s">
        <v>8424</v>
      </c>
      <c r="J2051" s="76"/>
      <c r="K2051" s="77"/>
      <c r="L2051" s="77"/>
      <c r="M2051" s="77"/>
      <c r="N2051" s="77"/>
      <c r="O2051" s="77"/>
      <c r="P2051" s="77"/>
      <c r="Q2051" s="77"/>
      <c r="R2051" s="77"/>
    </row>
    <row r="2052">
      <c r="A2052" s="8" t="s">
        <v>2586</v>
      </c>
      <c r="B2052" s="12"/>
      <c r="C2052" s="12" t="s">
        <v>74</v>
      </c>
      <c r="D2052" s="12" t="s">
        <v>75</v>
      </c>
      <c r="E2052" s="12" t="s">
        <v>76</v>
      </c>
      <c r="F2052" s="42" t="s">
        <v>2740</v>
      </c>
      <c r="G2052" s="6" t="s">
        <v>2741</v>
      </c>
      <c r="H2052" s="31" t="s">
        <v>2603</v>
      </c>
      <c r="I2052" s="2"/>
      <c r="J2052" s="35"/>
      <c r="K2052" s="33"/>
      <c r="L2052" s="33"/>
      <c r="M2052" s="33"/>
      <c r="N2052" s="33"/>
      <c r="O2052" s="33"/>
      <c r="P2052" s="33"/>
      <c r="Q2052" s="33"/>
      <c r="R2052" s="33"/>
    </row>
    <row r="2053">
      <c r="A2053" s="69" t="s">
        <v>2586</v>
      </c>
      <c r="B2053" s="63" t="s">
        <v>8412</v>
      </c>
      <c r="C2053" s="69" t="s">
        <v>77</v>
      </c>
      <c r="D2053" s="62" t="s">
        <v>78</v>
      </c>
      <c r="E2053" s="69" t="s">
        <v>79</v>
      </c>
      <c r="F2053" s="62" t="s">
        <v>2740</v>
      </c>
      <c r="G2053" s="65" t="s">
        <v>8038</v>
      </c>
      <c r="H2053" s="81" t="s">
        <v>2937</v>
      </c>
      <c r="I2053" s="62"/>
      <c r="J2053" s="76"/>
      <c r="K2053" s="77"/>
      <c r="L2053" s="77"/>
      <c r="M2053" s="77"/>
      <c r="N2053" s="77"/>
      <c r="O2053" s="77"/>
      <c r="P2053" s="77"/>
      <c r="Q2053" s="77"/>
      <c r="R2053" s="77"/>
    </row>
    <row r="2054">
      <c r="A2054" s="69" t="s">
        <v>2586</v>
      </c>
      <c r="B2054" s="63" t="s">
        <v>8412</v>
      </c>
      <c r="C2054" s="69" t="s">
        <v>80</v>
      </c>
      <c r="D2054" s="62" t="s">
        <v>81</v>
      </c>
      <c r="E2054" s="69" t="s">
        <v>82</v>
      </c>
      <c r="F2054" s="62" t="s">
        <v>2740</v>
      </c>
      <c r="G2054" s="62" t="s">
        <v>8038</v>
      </c>
      <c r="H2054" s="75" t="s">
        <v>2760</v>
      </c>
      <c r="I2054" s="62"/>
      <c r="J2054" s="69"/>
      <c r="K2054" s="70"/>
      <c r="L2054" s="70"/>
      <c r="M2054" s="70"/>
      <c r="N2054" s="70"/>
      <c r="O2054" s="70"/>
      <c r="P2054" s="70"/>
      <c r="Q2054" s="70"/>
      <c r="R2054" s="70"/>
    </row>
    <row r="2055">
      <c r="A2055" s="62" t="s">
        <v>2586</v>
      </c>
      <c r="B2055" s="63" t="s">
        <v>8412</v>
      </c>
      <c r="C2055" s="79" t="s">
        <v>83</v>
      </c>
      <c r="D2055" s="79" t="s">
        <v>84</v>
      </c>
      <c r="E2055" s="113" t="s">
        <v>85</v>
      </c>
      <c r="F2055" s="62" t="s">
        <v>2740</v>
      </c>
      <c r="G2055" s="62" t="s">
        <v>8038</v>
      </c>
      <c r="H2055" s="75" t="s">
        <v>2760</v>
      </c>
      <c r="I2055" s="69"/>
      <c r="J2055" s="76"/>
      <c r="K2055" s="77"/>
      <c r="L2055" s="77"/>
      <c r="M2055" s="77"/>
      <c r="N2055" s="77"/>
      <c r="O2055" s="77"/>
      <c r="P2055" s="77"/>
      <c r="Q2055" s="77"/>
      <c r="R2055" s="77"/>
    </row>
    <row r="2056" ht="15.0" customHeight="1">
      <c r="A2056" s="62" t="s">
        <v>2586</v>
      </c>
      <c r="B2056" s="63" t="s">
        <v>8412</v>
      </c>
      <c r="C2056" s="95" t="s">
        <v>86</v>
      </c>
      <c r="D2056" s="101" t="s">
        <v>87</v>
      </c>
      <c r="E2056" s="96" t="s">
        <v>88</v>
      </c>
      <c r="F2056" s="62" t="s">
        <v>2740</v>
      </c>
      <c r="G2056" s="65" t="s">
        <v>8038</v>
      </c>
      <c r="H2056" s="75" t="s">
        <v>2937</v>
      </c>
      <c r="I2056" s="97"/>
      <c r="J2056" s="76"/>
      <c r="K2056" s="77"/>
      <c r="L2056" s="77"/>
      <c r="M2056" s="77"/>
      <c r="N2056" s="77"/>
      <c r="O2056" s="77"/>
      <c r="P2056" s="77"/>
      <c r="Q2056" s="77"/>
      <c r="R2056" s="77"/>
    </row>
    <row r="2057">
      <c r="A2057" s="8" t="s">
        <v>2586</v>
      </c>
      <c r="B2057" s="12"/>
      <c r="C2057" s="12" t="s">
        <v>89</v>
      </c>
      <c r="D2057" s="12" t="s">
        <v>90</v>
      </c>
      <c r="E2057" s="12" t="s">
        <v>91</v>
      </c>
      <c r="F2057" s="8" t="s">
        <v>2740</v>
      </c>
      <c r="G2057" s="6" t="s">
        <v>2741</v>
      </c>
      <c r="H2057" s="31" t="s">
        <v>2824</v>
      </c>
      <c r="I2057" s="2"/>
      <c r="J2057" s="35"/>
      <c r="K2057" s="33"/>
      <c r="L2057" s="33"/>
      <c r="M2057" s="33"/>
      <c r="N2057" s="33"/>
      <c r="O2057" s="33"/>
      <c r="P2057" s="33"/>
      <c r="Q2057" s="33"/>
      <c r="R2057" s="33"/>
    </row>
    <row r="2058">
      <c r="A2058" s="7" t="s">
        <v>2586</v>
      </c>
      <c r="B2058" s="7"/>
      <c r="C2058" s="7" t="s">
        <v>92</v>
      </c>
      <c r="D2058" s="8" t="s">
        <v>93</v>
      </c>
      <c r="E2058" s="7" t="s">
        <v>94</v>
      </c>
      <c r="F2058" s="8" t="s">
        <v>2740</v>
      </c>
      <c r="G2058" s="8" t="s">
        <v>8038</v>
      </c>
      <c r="H2058" s="41" t="s">
        <v>2760</v>
      </c>
      <c r="I2058" s="8"/>
      <c r="J2058" s="7"/>
      <c r="K2058" s="40"/>
      <c r="L2058" s="40"/>
      <c r="M2058" s="40"/>
      <c r="N2058" s="40"/>
      <c r="O2058" s="40"/>
      <c r="P2058" s="40"/>
      <c r="Q2058" s="40"/>
      <c r="R2058" s="40"/>
    </row>
    <row r="2059">
      <c r="A2059" s="8" t="s">
        <v>2586</v>
      </c>
      <c r="B2059" s="8"/>
      <c r="C2059" s="8" t="s">
        <v>95</v>
      </c>
      <c r="D2059" s="8" t="s">
        <v>96</v>
      </c>
      <c r="E2059" s="12" t="s">
        <v>97</v>
      </c>
      <c r="F2059" s="8" t="s">
        <v>2740</v>
      </c>
      <c r="G2059" s="31" t="s">
        <v>8038</v>
      </c>
      <c r="H2059" s="45" t="s">
        <v>2824</v>
      </c>
      <c r="I2059" s="8"/>
      <c r="J2059" s="7"/>
      <c r="K2059" s="40"/>
      <c r="L2059" s="40"/>
      <c r="M2059" s="40"/>
      <c r="N2059" s="40"/>
      <c r="O2059" s="40"/>
      <c r="P2059" s="40"/>
      <c r="Q2059" s="40"/>
      <c r="R2059" s="40"/>
    </row>
    <row r="2060">
      <c r="A2060" s="8" t="s">
        <v>2586</v>
      </c>
      <c r="B2060" s="2"/>
      <c r="C2060" s="2" t="s">
        <v>5263</v>
      </c>
      <c r="D2060" s="2" t="s">
        <v>8425</v>
      </c>
      <c r="E2060" s="2" t="s">
        <v>8426</v>
      </c>
      <c r="F2060" s="41" t="s">
        <v>2740</v>
      </c>
      <c r="G2060" s="6" t="s">
        <v>2741</v>
      </c>
      <c r="H2060" s="41" t="s">
        <v>2760</v>
      </c>
      <c r="I2060" s="36" t="s">
        <v>8427</v>
      </c>
      <c r="J2060" s="35"/>
      <c r="K2060" s="33"/>
      <c r="L2060" s="33"/>
      <c r="M2060" s="33"/>
      <c r="N2060" s="33"/>
      <c r="O2060" s="33"/>
      <c r="P2060" s="33"/>
      <c r="Q2060" s="33"/>
      <c r="R2060" s="33"/>
    </row>
    <row r="2061">
      <c r="A2061" s="8" t="s">
        <v>2633</v>
      </c>
      <c r="B2061" s="8"/>
      <c r="C2061" s="8" t="s">
        <v>98</v>
      </c>
      <c r="D2061" s="8" t="s">
        <v>99</v>
      </c>
      <c r="E2061" s="12" t="s">
        <v>100</v>
      </c>
      <c r="F2061" s="8" t="s">
        <v>2740</v>
      </c>
      <c r="G2061" s="31" t="s">
        <v>8038</v>
      </c>
      <c r="H2061" s="45" t="s">
        <v>2824</v>
      </c>
      <c r="I2061" s="8"/>
      <c r="J2061" s="35"/>
      <c r="K2061" s="33"/>
      <c r="L2061" s="33"/>
      <c r="M2061" s="33"/>
      <c r="N2061" s="33"/>
      <c r="O2061" s="33"/>
      <c r="P2061" s="33"/>
      <c r="Q2061" s="33"/>
      <c r="R2061" s="33"/>
    </row>
    <row r="2062">
      <c r="A2062" s="8" t="s">
        <v>2586</v>
      </c>
      <c r="B2062" s="12"/>
      <c r="C2062" s="12" t="s">
        <v>101</v>
      </c>
      <c r="D2062" s="12" t="s">
        <v>102</v>
      </c>
      <c r="E2062" s="12" t="s">
        <v>103</v>
      </c>
      <c r="F2062" s="8" t="s">
        <v>2740</v>
      </c>
      <c r="G2062" s="31" t="s">
        <v>8038</v>
      </c>
      <c r="H2062" s="31" t="s">
        <v>2824</v>
      </c>
      <c r="I2062" s="2"/>
      <c r="J2062" s="35"/>
      <c r="K2062" s="33"/>
      <c r="L2062" s="33"/>
      <c r="M2062" s="33"/>
      <c r="N2062" s="33"/>
      <c r="O2062" s="33"/>
      <c r="P2062" s="33"/>
      <c r="Q2062" s="33"/>
      <c r="R2062" s="33"/>
    </row>
    <row r="2063">
      <c r="A2063" s="7" t="s">
        <v>2586</v>
      </c>
      <c r="B2063" s="7"/>
      <c r="C2063" s="7" t="s">
        <v>8428</v>
      </c>
      <c r="D2063" s="8" t="s">
        <v>8429</v>
      </c>
      <c r="E2063" s="7" t="s">
        <v>8430</v>
      </c>
      <c r="F2063" s="8" t="s">
        <v>2740</v>
      </c>
      <c r="G2063" s="8" t="s">
        <v>8038</v>
      </c>
      <c r="H2063" s="42" t="s">
        <v>3162</v>
      </c>
      <c r="I2063" s="8"/>
      <c r="J2063" s="37"/>
      <c r="K2063" s="38"/>
      <c r="L2063" s="38"/>
      <c r="M2063" s="38"/>
      <c r="N2063" s="38"/>
      <c r="O2063" s="38"/>
      <c r="P2063" s="38"/>
      <c r="Q2063" s="38"/>
      <c r="R2063" s="38"/>
    </row>
    <row r="2064">
      <c r="A2064" s="8" t="s">
        <v>2586</v>
      </c>
      <c r="B2064" s="2"/>
      <c r="C2064" s="2" t="s">
        <v>8428</v>
      </c>
      <c r="D2064" s="2" t="s">
        <v>8431</v>
      </c>
      <c r="E2064" s="2" t="s">
        <v>8432</v>
      </c>
      <c r="F2064" s="8" t="s">
        <v>2740</v>
      </c>
      <c r="G2064" s="31" t="s">
        <v>8038</v>
      </c>
      <c r="H2064" s="42" t="s">
        <v>3162</v>
      </c>
      <c r="I2064" s="36" t="s">
        <v>8433</v>
      </c>
      <c r="J2064" s="35"/>
      <c r="K2064" s="33"/>
      <c r="L2064" s="33"/>
      <c r="M2064" s="33"/>
      <c r="N2064" s="33"/>
      <c r="O2064" s="33"/>
      <c r="P2064" s="33"/>
      <c r="Q2064" s="33"/>
      <c r="R2064" s="33"/>
    </row>
    <row r="2065">
      <c r="A2065" s="8" t="s">
        <v>2586</v>
      </c>
      <c r="B2065" s="2"/>
      <c r="C2065" s="2" t="s">
        <v>104</v>
      </c>
      <c r="D2065" s="2" t="s">
        <v>105</v>
      </c>
      <c r="E2065" s="2" t="s">
        <v>106</v>
      </c>
      <c r="F2065" s="41" t="s">
        <v>2740</v>
      </c>
      <c r="G2065" s="8" t="s">
        <v>8038</v>
      </c>
      <c r="H2065" s="42" t="s">
        <v>2686</v>
      </c>
      <c r="I2065" s="17" t="s">
        <v>8434</v>
      </c>
      <c r="J2065" s="35"/>
      <c r="K2065" s="33"/>
      <c r="L2065" s="33"/>
      <c r="M2065" s="33"/>
      <c r="N2065" s="33"/>
      <c r="O2065" s="33"/>
      <c r="P2065" s="33"/>
      <c r="Q2065" s="33"/>
      <c r="R2065" s="33"/>
    </row>
    <row r="2066">
      <c r="A2066" s="8" t="s">
        <v>2586</v>
      </c>
      <c r="B2066" s="2"/>
      <c r="C2066" s="2" t="s">
        <v>107</v>
      </c>
      <c r="D2066" s="2" t="s">
        <v>108</v>
      </c>
      <c r="E2066" s="2" t="s">
        <v>109</v>
      </c>
      <c r="F2066" s="8" t="s">
        <v>2740</v>
      </c>
      <c r="G2066" s="8" t="s">
        <v>8038</v>
      </c>
      <c r="H2066" s="31" t="s">
        <v>4225</v>
      </c>
      <c r="I2066" s="36" t="s">
        <v>8435</v>
      </c>
      <c r="J2066" s="35"/>
      <c r="K2066" s="33"/>
      <c r="L2066" s="33"/>
      <c r="M2066" s="33"/>
      <c r="N2066" s="33"/>
      <c r="O2066" s="33"/>
      <c r="P2066" s="33"/>
      <c r="Q2066" s="33"/>
      <c r="R2066" s="33"/>
    </row>
    <row r="2067">
      <c r="A2067" s="7" t="s">
        <v>2586</v>
      </c>
      <c r="B2067" s="9"/>
      <c r="C2067" s="9" t="s">
        <v>110</v>
      </c>
      <c r="D2067" s="10" t="s">
        <v>111</v>
      </c>
      <c r="E2067" s="14" t="s">
        <v>112</v>
      </c>
      <c r="F2067" s="42" t="s">
        <v>2740</v>
      </c>
      <c r="G2067" s="8" t="s">
        <v>8038</v>
      </c>
      <c r="H2067" s="41" t="s">
        <v>6799</v>
      </c>
      <c r="I2067" s="16"/>
      <c r="J2067" s="35"/>
      <c r="K2067" s="33"/>
      <c r="L2067" s="33"/>
      <c r="M2067" s="33"/>
      <c r="N2067" s="33"/>
      <c r="O2067" s="33"/>
      <c r="P2067" s="33"/>
      <c r="Q2067" s="33"/>
      <c r="R2067" s="33"/>
    </row>
    <row r="2068">
      <c r="A2068" s="7" t="s">
        <v>2633</v>
      </c>
      <c r="B2068" s="7"/>
      <c r="C2068" s="7" t="s">
        <v>113</v>
      </c>
      <c r="D2068" s="8" t="s">
        <v>114</v>
      </c>
      <c r="E2068" s="7" t="s">
        <v>115</v>
      </c>
      <c r="F2068" s="8" t="s">
        <v>2740</v>
      </c>
      <c r="G2068" s="8" t="s">
        <v>8038</v>
      </c>
      <c r="H2068" s="45" t="s">
        <v>3162</v>
      </c>
      <c r="I2068" s="8"/>
      <c r="J2068" s="35"/>
      <c r="K2068" s="33"/>
      <c r="L2068" s="33"/>
      <c r="M2068" s="33"/>
      <c r="N2068" s="33"/>
      <c r="O2068" s="33"/>
      <c r="P2068" s="33"/>
      <c r="Q2068" s="33"/>
      <c r="R2068" s="33"/>
    </row>
    <row r="2069">
      <c r="A2069" s="7" t="s">
        <v>2586</v>
      </c>
      <c r="B2069" s="7"/>
      <c r="C2069" s="7" t="s">
        <v>116</v>
      </c>
      <c r="D2069" s="8" t="s">
        <v>117</v>
      </c>
      <c r="E2069" s="7" t="s">
        <v>118</v>
      </c>
      <c r="F2069" s="8" t="s">
        <v>2740</v>
      </c>
      <c r="G2069" s="8" t="s">
        <v>8038</v>
      </c>
      <c r="H2069" s="42" t="s">
        <v>3162</v>
      </c>
      <c r="I2069" s="8"/>
      <c r="J2069" s="35"/>
      <c r="K2069" s="33"/>
      <c r="L2069" s="33"/>
      <c r="M2069" s="33"/>
      <c r="N2069" s="33"/>
      <c r="O2069" s="33"/>
      <c r="P2069" s="33"/>
      <c r="Q2069" s="33"/>
      <c r="R2069" s="33"/>
    </row>
    <row r="2070">
      <c r="A2070" s="8" t="s">
        <v>2586</v>
      </c>
      <c r="B2070" s="2"/>
      <c r="C2070" s="2" t="s">
        <v>119</v>
      </c>
      <c r="D2070" s="2" t="s">
        <v>120</v>
      </c>
      <c r="E2070" s="2" t="s">
        <v>121</v>
      </c>
      <c r="F2070" s="42" t="s">
        <v>2740</v>
      </c>
      <c r="G2070" s="31" t="s">
        <v>8038</v>
      </c>
      <c r="H2070" s="31" t="s">
        <v>7223</v>
      </c>
      <c r="I2070" s="36" t="s">
        <v>8436</v>
      </c>
      <c r="J2070" s="35"/>
      <c r="K2070" s="33"/>
      <c r="L2070" s="33"/>
      <c r="M2070" s="33"/>
      <c r="N2070" s="33"/>
      <c r="O2070" s="33"/>
      <c r="P2070" s="33"/>
      <c r="Q2070" s="33"/>
      <c r="R2070" s="33"/>
    </row>
    <row r="2071">
      <c r="A2071" s="8" t="s">
        <v>2586</v>
      </c>
      <c r="B2071" s="2"/>
      <c r="C2071" s="2" t="s">
        <v>122</v>
      </c>
      <c r="D2071" s="2" t="s">
        <v>120</v>
      </c>
      <c r="E2071" s="2" t="s">
        <v>123</v>
      </c>
      <c r="F2071" s="42" t="s">
        <v>2740</v>
      </c>
      <c r="G2071" s="31" t="s">
        <v>8038</v>
      </c>
      <c r="H2071" s="41" t="s">
        <v>2686</v>
      </c>
      <c r="I2071" s="34" t="s">
        <v>8437</v>
      </c>
      <c r="J2071" s="37"/>
      <c r="K2071" s="38"/>
      <c r="L2071" s="38"/>
      <c r="M2071" s="38"/>
      <c r="N2071" s="38"/>
      <c r="O2071" s="38"/>
      <c r="P2071" s="38"/>
      <c r="Q2071" s="38"/>
      <c r="R2071" s="38"/>
    </row>
    <row r="2072">
      <c r="A2072" s="7" t="s">
        <v>2586</v>
      </c>
      <c r="B2072" s="9"/>
      <c r="C2072" s="9" t="s">
        <v>8438</v>
      </c>
      <c r="D2072" s="10" t="s">
        <v>8439</v>
      </c>
      <c r="E2072" s="10" t="s">
        <v>8440</v>
      </c>
      <c r="F2072" s="41" t="s">
        <v>2740</v>
      </c>
      <c r="G2072" s="8" t="s">
        <v>8038</v>
      </c>
      <c r="H2072" s="31" t="s">
        <v>2603</v>
      </c>
      <c r="I2072" s="16"/>
      <c r="J2072" s="7"/>
      <c r="K2072" s="40"/>
      <c r="L2072" s="40"/>
      <c r="M2072" s="40"/>
      <c r="N2072" s="40"/>
      <c r="O2072" s="40"/>
      <c r="P2072" s="40"/>
      <c r="Q2072" s="40"/>
      <c r="R2072" s="40"/>
    </row>
    <row r="2073">
      <c r="A2073" s="8" t="s">
        <v>2586</v>
      </c>
      <c r="B2073" s="2"/>
      <c r="C2073" s="2" t="s">
        <v>124</v>
      </c>
      <c r="D2073" s="2" t="s">
        <v>125</v>
      </c>
      <c r="E2073" s="2" t="s">
        <v>126</v>
      </c>
      <c r="F2073" s="8" t="s">
        <v>2740</v>
      </c>
      <c r="G2073" s="8" t="s">
        <v>8038</v>
      </c>
      <c r="H2073" s="31" t="s">
        <v>2603</v>
      </c>
      <c r="I2073" s="36" t="s">
        <v>8441</v>
      </c>
      <c r="J2073" s="35"/>
      <c r="K2073" s="33"/>
      <c r="L2073" s="33"/>
      <c r="M2073" s="33"/>
      <c r="N2073" s="33"/>
      <c r="O2073" s="33"/>
      <c r="P2073" s="33"/>
      <c r="Q2073" s="33"/>
      <c r="R2073" s="33"/>
    </row>
    <row r="2074">
      <c r="A2074" s="7" t="s">
        <v>2586</v>
      </c>
      <c r="B2074" s="7"/>
      <c r="C2074" s="7" t="s">
        <v>127</v>
      </c>
      <c r="D2074" s="8" t="s">
        <v>125</v>
      </c>
      <c r="E2074" s="7" t="s">
        <v>128</v>
      </c>
      <c r="F2074" s="8" t="s">
        <v>2740</v>
      </c>
      <c r="G2074" s="8" t="s">
        <v>8038</v>
      </c>
      <c r="H2074" s="31" t="s">
        <v>2603</v>
      </c>
      <c r="I2074" s="8"/>
      <c r="J2074" s="35"/>
      <c r="K2074" s="33"/>
      <c r="L2074" s="33"/>
      <c r="M2074" s="33"/>
      <c r="N2074" s="33"/>
      <c r="O2074" s="33"/>
      <c r="P2074" s="33"/>
      <c r="Q2074" s="33"/>
      <c r="R2074" s="33"/>
    </row>
    <row r="2075">
      <c r="A2075" s="8" t="s">
        <v>2586</v>
      </c>
      <c r="B2075" s="3"/>
      <c r="C2075" s="3" t="s">
        <v>129</v>
      </c>
      <c r="D2075" s="4" t="s">
        <v>125</v>
      </c>
      <c r="E2075" s="3" t="s">
        <v>130</v>
      </c>
      <c r="F2075" s="42" t="s">
        <v>2740</v>
      </c>
      <c r="G2075" s="8" t="s">
        <v>8038</v>
      </c>
      <c r="H2075" s="41" t="s">
        <v>2686</v>
      </c>
      <c r="I2075" s="3"/>
      <c r="J2075" s="7"/>
      <c r="K2075" s="40"/>
      <c r="L2075" s="40"/>
      <c r="M2075" s="40"/>
      <c r="N2075" s="40"/>
      <c r="O2075" s="40"/>
      <c r="P2075" s="40"/>
      <c r="Q2075" s="40"/>
      <c r="R2075" s="40"/>
    </row>
    <row r="2076">
      <c r="A2076" s="7" t="s">
        <v>2586</v>
      </c>
      <c r="B2076" s="7"/>
      <c r="C2076" s="7" t="s">
        <v>131</v>
      </c>
      <c r="D2076" s="8" t="s">
        <v>125</v>
      </c>
      <c r="E2076" s="7" t="s">
        <v>132</v>
      </c>
      <c r="F2076" s="8" t="s">
        <v>2740</v>
      </c>
      <c r="G2076" s="8" t="s">
        <v>8038</v>
      </c>
      <c r="H2076" s="31" t="s">
        <v>2603</v>
      </c>
      <c r="I2076" s="8"/>
      <c r="J2076" s="35"/>
      <c r="K2076" s="33"/>
      <c r="L2076" s="33"/>
      <c r="M2076" s="33"/>
      <c r="N2076" s="33"/>
      <c r="O2076" s="33"/>
      <c r="P2076" s="33"/>
      <c r="Q2076" s="33"/>
      <c r="R2076" s="33"/>
    </row>
    <row r="2077">
      <c r="A2077" s="7" t="s">
        <v>2586</v>
      </c>
      <c r="B2077" s="7"/>
      <c r="C2077" s="7" t="s">
        <v>133</v>
      </c>
      <c r="D2077" s="8" t="s">
        <v>125</v>
      </c>
      <c r="E2077" s="7" t="s">
        <v>134</v>
      </c>
      <c r="F2077" s="8" t="s">
        <v>2740</v>
      </c>
      <c r="G2077" s="8" t="s">
        <v>8038</v>
      </c>
      <c r="H2077" s="31" t="s">
        <v>2603</v>
      </c>
      <c r="I2077" s="8"/>
      <c r="J2077" s="35"/>
      <c r="K2077" s="33"/>
      <c r="L2077" s="33"/>
      <c r="M2077" s="33"/>
      <c r="N2077" s="33"/>
      <c r="O2077" s="33"/>
      <c r="P2077" s="33"/>
      <c r="Q2077" s="33"/>
      <c r="R2077" s="33"/>
    </row>
    <row r="2078">
      <c r="A2078" s="8" t="s">
        <v>2586</v>
      </c>
      <c r="B2078" s="2"/>
      <c r="C2078" s="2" t="s">
        <v>135</v>
      </c>
      <c r="D2078" s="2" t="s">
        <v>136</v>
      </c>
      <c r="E2078" s="2" t="s">
        <v>137</v>
      </c>
      <c r="F2078" s="42" t="s">
        <v>2740</v>
      </c>
      <c r="G2078" s="31" t="s">
        <v>8038</v>
      </c>
      <c r="H2078" s="31" t="s">
        <v>2603</v>
      </c>
      <c r="I2078" s="36" t="s">
        <v>8442</v>
      </c>
      <c r="J2078" s="35"/>
      <c r="K2078" s="33"/>
      <c r="L2078" s="33"/>
      <c r="M2078" s="33"/>
      <c r="N2078" s="33"/>
      <c r="O2078" s="33"/>
      <c r="P2078" s="33"/>
      <c r="Q2078" s="33"/>
      <c r="R2078" s="33"/>
    </row>
    <row r="2079">
      <c r="A2079" s="8" t="s">
        <v>2586</v>
      </c>
      <c r="B2079" s="2"/>
      <c r="C2079" s="2" t="s">
        <v>138</v>
      </c>
      <c r="D2079" s="2" t="s">
        <v>136</v>
      </c>
      <c r="E2079" s="2" t="s">
        <v>139</v>
      </c>
      <c r="F2079" s="42" t="s">
        <v>2740</v>
      </c>
      <c r="G2079" s="8" t="s">
        <v>8038</v>
      </c>
      <c r="H2079" s="31" t="s">
        <v>2603</v>
      </c>
      <c r="I2079" s="36" t="s">
        <v>8443</v>
      </c>
      <c r="J2079" s="19"/>
      <c r="K2079" s="39"/>
      <c r="L2079" s="39"/>
      <c r="M2079" s="39"/>
      <c r="N2079" s="39"/>
      <c r="O2079" s="39"/>
      <c r="P2079" s="39"/>
      <c r="Q2079" s="39"/>
      <c r="R2079" s="39"/>
    </row>
    <row r="2080">
      <c r="A2080" s="8" t="s">
        <v>2586</v>
      </c>
      <c r="B2080" s="2"/>
      <c r="C2080" s="2" t="s">
        <v>140</v>
      </c>
      <c r="D2080" s="2" t="s">
        <v>136</v>
      </c>
      <c r="E2080" s="2" t="s">
        <v>141</v>
      </c>
      <c r="F2080" s="42" t="s">
        <v>2740</v>
      </c>
      <c r="G2080" s="31" t="s">
        <v>8038</v>
      </c>
      <c r="H2080" s="43" t="s">
        <v>2760</v>
      </c>
      <c r="I2080" s="34" t="s">
        <v>8444</v>
      </c>
      <c r="J2080" s="7"/>
      <c r="K2080" s="40"/>
      <c r="L2080" s="40"/>
      <c r="M2080" s="40"/>
      <c r="N2080" s="40"/>
      <c r="O2080" s="40"/>
      <c r="P2080" s="40"/>
      <c r="Q2080" s="40"/>
      <c r="R2080" s="40"/>
    </row>
    <row r="2081">
      <c r="A2081" s="8" t="s">
        <v>2586</v>
      </c>
      <c r="B2081" s="2"/>
      <c r="C2081" s="2" t="s">
        <v>142</v>
      </c>
      <c r="D2081" s="2" t="s">
        <v>136</v>
      </c>
      <c r="E2081" s="2" t="s">
        <v>143</v>
      </c>
      <c r="F2081" s="42" t="s">
        <v>2740</v>
      </c>
      <c r="G2081" s="8" t="s">
        <v>8038</v>
      </c>
      <c r="H2081" s="31" t="s">
        <v>2603</v>
      </c>
      <c r="I2081" s="36" t="s">
        <v>8445</v>
      </c>
      <c r="J2081" s="35"/>
      <c r="K2081" s="33"/>
      <c r="L2081" s="33"/>
      <c r="M2081" s="33"/>
      <c r="N2081" s="33"/>
      <c r="O2081" s="33"/>
      <c r="P2081" s="33"/>
      <c r="Q2081" s="33"/>
      <c r="R2081" s="33"/>
    </row>
    <row r="2082">
      <c r="A2082" s="8" t="s">
        <v>2586</v>
      </c>
      <c r="B2082" s="3"/>
      <c r="C2082" s="3" t="s">
        <v>8446</v>
      </c>
      <c r="D2082" s="4" t="s">
        <v>3680</v>
      </c>
      <c r="E2082" s="5" t="s">
        <v>8447</v>
      </c>
      <c r="F2082" s="42" t="s">
        <v>2740</v>
      </c>
      <c r="G2082" s="8" t="s">
        <v>8038</v>
      </c>
      <c r="H2082" s="41" t="s">
        <v>2686</v>
      </c>
      <c r="I2082" s="18" t="s">
        <v>8448</v>
      </c>
      <c r="J2082" s="7"/>
      <c r="K2082" s="40"/>
      <c r="L2082" s="40"/>
      <c r="M2082" s="40"/>
      <c r="N2082" s="40"/>
      <c r="O2082" s="40"/>
      <c r="P2082" s="40"/>
      <c r="Q2082" s="40"/>
      <c r="R2082" s="40"/>
    </row>
    <row r="2083">
      <c r="A2083" s="8" t="s">
        <v>2586</v>
      </c>
      <c r="B2083" s="15"/>
      <c r="C2083" s="15" t="s">
        <v>144</v>
      </c>
      <c r="D2083" s="15" t="s">
        <v>145</v>
      </c>
      <c r="E2083" s="15" t="s">
        <v>146</v>
      </c>
      <c r="F2083" s="42" t="s">
        <v>2740</v>
      </c>
      <c r="G2083" s="8" t="s">
        <v>8038</v>
      </c>
      <c r="H2083" s="31" t="s">
        <v>2824</v>
      </c>
      <c r="I2083" s="16"/>
      <c r="J2083" s="35"/>
      <c r="K2083" s="33"/>
      <c r="L2083" s="33"/>
      <c r="M2083" s="33"/>
      <c r="N2083" s="33"/>
      <c r="O2083" s="33"/>
      <c r="P2083" s="33"/>
      <c r="Q2083" s="33"/>
      <c r="R2083" s="33"/>
    </row>
    <row r="2084">
      <c r="A2084" s="8" t="s">
        <v>2586</v>
      </c>
      <c r="B2084" s="8"/>
      <c r="C2084" s="8" t="s">
        <v>147</v>
      </c>
      <c r="D2084" s="8" t="s">
        <v>148</v>
      </c>
      <c r="E2084" s="12" t="s">
        <v>149</v>
      </c>
      <c r="F2084" s="8" t="s">
        <v>2740</v>
      </c>
      <c r="G2084" s="8" t="s">
        <v>8038</v>
      </c>
      <c r="H2084" s="31" t="s">
        <v>2824</v>
      </c>
      <c r="I2084" s="8"/>
      <c r="J2084" s="35"/>
      <c r="K2084" s="33"/>
      <c r="L2084" s="33"/>
      <c r="M2084" s="33"/>
      <c r="N2084" s="33"/>
      <c r="O2084" s="33"/>
      <c r="P2084" s="33"/>
      <c r="Q2084" s="33"/>
      <c r="R2084" s="33"/>
    </row>
    <row r="2085">
      <c r="A2085" s="7" t="s">
        <v>2586</v>
      </c>
      <c r="B2085" s="9"/>
      <c r="C2085" s="9" t="s">
        <v>150</v>
      </c>
      <c r="D2085" s="10" t="s">
        <v>151</v>
      </c>
      <c r="E2085" s="16" t="s">
        <v>152</v>
      </c>
      <c r="F2085" s="8" t="s">
        <v>2740</v>
      </c>
      <c r="G2085" s="8" t="s">
        <v>8038</v>
      </c>
      <c r="H2085" s="41" t="s">
        <v>2760</v>
      </c>
      <c r="I2085" s="114"/>
      <c r="J2085" s="7"/>
      <c r="K2085" s="40"/>
      <c r="L2085" s="40"/>
      <c r="M2085" s="40"/>
      <c r="N2085" s="40"/>
      <c r="O2085" s="40"/>
      <c r="P2085" s="40"/>
      <c r="Q2085" s="40"/>
      <c r="R2085" s="40"/>
    </row>
    <row r="2086">
      <c r="A2086" s="7" t="s">
        <v>2586</v>
      </c>
      <c r="B2086" s="7"/>
      <c r="C2086" s="7" t="s">
        <v>153</v>
      </c>
      <c r="D2086" s="8" t="s">
        <v>151</v>
      </c>
      <c r="E2086" s="7" t="s">
        <v>154</v>
      </c>
      <c r="F2086" s="8" t="s">
        <v>2740</v>
      </c>
      <c r="G2086" s="31" t="s">
        <v>8038</v>
      </c>
      <c r="H2086" s="48" t="s">
        <v>2937</v>
      </c>
      <c r="I2086" s="8"/>
      <c r="J2086" s="7"/>
      <c r="K2086" s="40"/>
      <c r="L2086" s="40"/>
      <c r="M2086" s="40"/>
      <c r="N2086" s="40"/>
      <c r="O2086" s="40"/>
      <c r="P2086" s="40"/>
      <c r="Q2086" s="40"/>
      <c r="R2086" s="40"/>
    </row>
    <row r="2087">
      <c r="A2087" s="7" t="s">
        <v>2586</v>
      </c>
      <c r="B2087" s="7"/>
      <c r="C2087" s="7" t="s">
        <v>155</v>
      </c>
      <c r="D2087" s="8" t="s">
        <v>151</v>
      </c>
      <c r="E2087" s="7" t="s">
        <v>156</v>
      </c>
      <c r="F2087" s="8" t="s">
        <v>2740</v>
      </c>
      <c r="G2087" s="8" t="s">
        <v>8038</v>
      </c>
      <c r="H2087" s="41" t="s">
        <v>2760</v>
      </c>
      <c r="I2087" s="8"/>
      <c r="J2087" s="7"/>
      <c r="K2087" s="40"/>
      <c r="L2087" s="40"/>
      <c r="M2087" s="40"/>
      <c r="N2087" s="40"/>
      <c r="O2087" s="40"/>
      <c r="P2087" s="40"/>
      <c r="Q2087" s="40"/>
      <c r="R2087" s="40"/>
    </row>
    <row r="2088">
      <c r="A2088" s="7" t="s">
        <v>2633</v>
      </c>
      <c r="B2088" s="7"/>
      <c r="C2088" s="7" t="s">
        <v>157</v>
      </c>
      <c r="D2088" s="8" t="s">
        <v>151</v>
      </c>
      <c r="E2088" s="7" t="s">
        <v>158</v>
      </c>
      <c r="F2088" s="8" t="s">
        <v>2740</v>
      </c>
      <c r="G2088" s="8" t="s">
        <v>8038</v>
      </c>
      <c r="H2088" s="48" t="s">
        <v>2937</v>
      </c>
      <c r="I2088" s="8"/>
      <c r="J2088" s="7"/>
      <c r="K2088" s="40"/>
      <c r="L2088" s="40"/>
      <c r="M2088" s="40"/>
      <c r="N2088" s="40"/>
      <c r="O2088" s="40"/>
      <c r="P2088" s="40"/>
      <c r="Q2088" s="40"/>
      <c r="R2088" s="40"/>
    </row>
    <row r="2089">
      <c r="A2089" s="8" t="s">
        <v>2586</v>
      </c>
      <c r="B2089" s="12"/>
      <c r="C2089" s="12" t="s">
        <v>159</v>
      </c>
      <c r="D2089" s="13" t="s">
        <v>160</v>
      </c>
      <c r="E2089" s="12" t="s">
        <v>161</v>
      </c>
      <c r="F2089" s="8" t="s">
        <v>2740</v>
      </c>
      <c r="G2089" s="8" t="s">
        <v>8038</v>
      </c>
      <c r="H2089" s="43" t="s">
        <v>2937</v>
      </c>
      <c r="I2089" s="2"/>
      <c r="J2089" s="35"/>
      <c r="K2089" s="33"/>
      <c r="L2089" s="33"/>
      <c r="M2089" s="33"/>
      <c r="N2089" s="33"/>
      <c r="O2089" s="33"/>
      <c r="P2089" s="33"/>
      <c r="Q2089" s="33"/>
      <c r="R2089" s="33"/>
    </row>
    <row r="2090">
      <c r="A2090" s="8" t="s">
        <v>2586</v>
      </c>
      <c r="B2090" s="3"/>
      <c r="C2090" s="3" t="s">
        <v>162</v>
      </c>
      <c r="D2090" s="4" t="s">
        <v>163</v>
      </c>
      <c r="E2090" s="5" t="s">
        <v>164</v>
      </c>
      <c r="F2090" s="42" t="s">
        <v>2740</v>
      </c>
      <c r="G2090" s="31" t="s">
        <v>8038</v>
      </c>
      <c r="H2090" s="42" t="s">
        <v>3305</v>
      </c>
      <c r="I2090" s="18" t="s">
        <v>8449</v>
      </c>
      <c r="J2090" s="35"/>
      <c r="K2090" s="33"/>
      <c r="L2090" s="33"/>
      <c r="M2090" s="33"/>
      <c r="N2090" s="33"/>
      <c r="O2090" s="33"/>
      <c r="P2090" s="33"/>
      <c r="Q2090" s="33"/>
      <c r="R2090" s="33"/>
    </row>
    <row r="2091">
      <c r="A2091" s="8" t="s">
        <v>2586</v>
      </c>
      <c r="B2091" s="15"/>
      <c r="C2091" s="15" t="s">
        <v>165</v>
      </c>
      <c r="D2091" s="4" t="s">
        <v>163</v>
      </c>
      <c r="E2091" s="10" t="s">
        <v>166</v>
      </c>
      <c r="F2091" s="42" t="s">
        <v>2740</v>
      </c>
      <c r="G2091" s="8" t="s">
        <v>8038</v>
      </c>
      <c r="H2091" s="48" t="s">
        <v>2937</v>
      </c>
      <c r="I2091" s="16"/>
      <c r="J2091" s="35"/>
      <c r="K2091" s="33"/>
      <c r="L2091" s="33"/>
      <c r="M2091" s="33"/>
      <c r="N2091" s="33"/>
      <c r="O2091" s="33"/>
      <c r="P2091" s="33"/>
      <c r="Q2091" s="33"/>
      <c r="R2091" s="33"/>
    </row>
    <row r="2092">
      <c r="A2092" s="7" t="s">
        <v>2586</v>
      </c>
      <c r="B2092" s="7"/>
      <c r="C2092" s="7" t="s">
        <v>167</v>
      </c>
      <c r="D2092" s="8" t="s">
        <v>163</v>
      </c>
      <c r="E2092" s="7" t="s">
        <v>168</v>
      </c>
      <c r="F2092" s="42" t="s">
        <v>2740</v>
      </c>
      <c r="G2092" s="31" t="s">
        <v>8038</v>
      </c>
      <c r="H2092" s="31" t="s">
        <v>2590</v>
      </c>
      <c r="I2092" s="8"/>
      <c r="J2092" s="35"/>
      <c r="K2092" s="33"/>
      <c r="L2092" s="33"/>
      <c r="M2092" s="33"/>
      <c r="N2092" s="33"/>
      <c r="O2092" s="33"/>
      <c r="P2092" s="33"/>
      <c r="Q2092" s="33"/>
      <c r="R2092" s="33"/>
    </row>
    <row r="2093">
      <c r="A2093" s="8" t="s">
        <v>2586</v>
      </c>
      <c r="B2093" s="2"/>
      <c r="C2093" s="2" t="s">
        <v>169</v>
      </c>
      <c r="D2093" s="2" t="s">
        <v>170</v>
      </c>
      <c r="E2093" s="2" t="s">
        <v>171</v>
      </c>
      <c r="F2093" s="42" t="s">
        <v>2740</v>
      </c>
      <c r="G2093" s="8" t="s">
        <v>8038</v>
      </c>
      <c r="H2093" s="31" t="s">
        <v>2952</v>
      </c>
      <c r="I2093" s="34" t="s">
        <v>8450</v>
      </c>
      <c r="J2093" s="37"/>
      <c r="K2093" s="38"/>
      <c r="L2093" s="38"/>
      <c r="M2093" s="38"/>
      <c r="N2093" s="38"/>
      <c r="O2093" s="38"/>
      <c r="P2093" s="38"/>
      <c r="Q2093" s="38"/>
      <c r="R2093" s="38"/>
    </row>
    <row r="2094">
      <c r="A2094" s="8" t="s">
        <v>2586</v>
      </c>
      <c r="B2094" s="2"/>
      <c r="C2094" s="2" t="s">
        <v>172</v>
      </c>
      <c r="D2094" s="2" t="s">
        <v>173</v>
      </c>
      <c r="E2094" s="2" t="s">
        <v>174</v>
      </c>
      <c r="F2094" s="42" t="s">
        <v>2740</v>
      </c>
      <c r="G2094" s="8" t="s">
        <v>8038</v>
      </c>
      <c r="H2094" s="31" t="s">
        <v>4812</v>
      </c>
      <c r="I2094" s="36" t="s">
        <v>8451</v>
      </c>
      <c r="J2094" s="19"/>
      <c r="K2094" s="39"/>
      <c r="L2094" s="39"/>
      <c r="M2094" s="39"/>
      <c r="N2094" s="39"/>
      <c r="O2094" s="39"/>
      <c r="P2094" s="39"/>
      <c r="Q2094" s="39"/>
      <c r="R2094" s="39"/>
    </row>
    <row r="2095">
      <c r="A2095" s="8" t="s">
        <v>2586</v>
      </c>
      <c r="B2095" s="2"/>
      <c r="C2095" s="2" t="s">
        <v>175</v>
      </c>
      <c r="D2095" s="2" t="s">
        <v>173</v>
      </c>
      <c r="E2095" s="2" t="s">
        <v>176</v>
      </c>
      <c r="F2095" s="42" t="s">
        <v>2740</v>
      </c>
      <c r="G2095" s="31" t="s">
        <v>8038</v>
      </c>
      <c r="H2095" s="31" t="s">
        <v>2603</v>
      </c>
      <c r="I2095" s="36" t="s">
        <v>8452</v>
      </c>
      <c r="J2095" s="35"/>
      <c r="K2095" s="33"/>
      <c r="L2095" s="33"/>
      <c r="M2095" s="33"/>
      <c r="N2095" s="33"/>
      <c r="O2095" s="33"/>
      <c r="P2095" s="33"/>
      <c r="Q2095" s="33"/>
      <c r="R2095" s="33"/>
    </row>
    <row r="2096">
      <c r="A2096" s="8" t="s">
        <v>2586</v>
      </c>
      <c r="B2096" s="2"/>
      <c r="C2096" s="2" t="s">
        <v>177</v>
      </c>
      <c r="D2096" s="2" t="s">
        <v>173</v>
      </c>
      <c r="E2096" s="2" t="s">
        <v>178</v>
      </c>
      <c r="F2096" s="41" t="s">
        <v>2740</v>
      </c>
      <c r="G2096" s="8" t="s">
        <v>8038</v>
      </c>
      <c r="H2096" s="42" t="s">
        <v>2952</v>
      </c>
      <c r="I2096" s="36" t="s">
        <v>8453</v>
      </c>
      <c r="J2096" s="7"/>
      <c r="K2096" s="40"/>
      <c r="L2096" s="40"/>
      <c r="M2096" s="40"/>
      <c r="N2096" s="40"/>
      <c r="O2096" s="40"/>
      <c r="P2096" s="40"/>
      <c r="Q2096" s="40"/>
      <c r="R2096" s="40"/>
    </row>
    <row r="2097">
      <c r="A2097" s="8" t="s">
        <v>2586</v>
      </c>
      <c r="B2097" s="2"/>
      <c r="C2097" s="2" t="s">
        <v>179</v>
      </c>
      <c r="D2097" s="2" t="s">
        <v>173</v>
      </c>
      <c r="E2097" s="2" t="s">
        <v>180</v>
      </c>
      <c r="F2097" s="41" t="s">
        <v>2740</v>
      </c>
      <c r="G2097" s="8" t="s">
        <v>8038</v>
      </c>
      <c r="H2097" s="42" t="s">
        <v>2952</v>
      </c>
      <c r="I2097" s="36" t="s">
        <v>8450</v>
      </c>
      <c r="J2097" s="35"/>
      <c r="K2097" s="33"/>
      <c r="L2097" s="33"/>
      <c r="M2097" s="33"/>
      <c r="N2097" s="33"/>
      <c r="O2097" s="33"/>
      <c r="P2097" s="33"/>
      <c r="Q2097" s="33"/>
      <c r="R2097" s="33"/>
    </row>
    <row r="2098">
      <c r="A2098" s="7" t="s">
        <v>2586</v>
      </c>
      <c r="B2098" s="7"/>
      <c r="C2098" s="7" t="s">
        <v>181</v>
      </c>
      <c r="D2098" s="8" t="s">
        <v>173</v>
      </c>
      <c r="E2098" s="7" t="s">
        <v>182</v>
      </c>
      <c r="F2098" s="8" t="s">
        <v>2740</v>
      </c>
      <c r="G2098" s="8" t="s">
        <v>8038</v>
      </c>
      <c r="H2098" s="41" t="s">
        <v>3328</v>
      </c>
      <c r="I2098" s="8"/>
      <c r="J2098" s="7"/>
      <c r="K2098" s="40"/>
      <c r="L2098" s="40"/>
      <c r="M2098" s="40"/>
      <c r="N2098" s="40"/>
      <c r="O2098" s="40"/>
      <c r="P2098" s="40"/>
      <c r="Q2098" s="40"/>
      <c r="R2098" s="40"/>
    </row>
    <row r="2099">
      <c r="A2099" s="7" t="s">
        <v>2586</v>
      </c>
      <c r="B2099" s="7"/>
      <c r="C2099" s="7" t="s">
        <v>183</v>
      </c>
      <c r="D2099" s="8" t="s">
        <v>173</v>
      </c>
      <c r="E2099" s="7" t="s">
        <v>184</v>
      </c>
      <c r="F2099" s="8" t="s">
        <v>2740</v>
      </c>
      <c r="G2099" s="31" t="s">
        <v>8038</v>
      </c>
      <c r="H2099" s="42" t="s">
        <v>4696</v>
      </c>
      <c r="I2099" s="8"/>
      <c r="J2099" s="7"/>
      <c r="K2099" s="40"/>
      <c r="L2099" s="40"/>
      <c r="M2099" s="40"/>
      <c r="N2099" s="40"/>
      <c r="O2099" s="40"/>
      <c r="P2099" s="40"/>
      <c r="Q2099" s="40"/>
      <c r="R2099" s="40"/>
    </row>
    <row r="2100">
      <c r="A2100" s="7" t="s">
        <v>2586</v>
      </c>
      <c r="B2100" s="7"/>
      <c r="C2100" s="7" t="s">
        <v>185</v>
      </c>
      <c r="D2100" s="8" t="s">
        <v>173</v>
      </c>
      <c r="E2100" s="7" t="s">
        <v>186</v>
      </c>
      <c r="F2100" s="8" t="s">
        <v>2740</v>
      </c>
      <c r="G2100" s="8" t="s">
        <v>8038</v>
      </c>
      <c r="H2100" s="31" t="s">
        <v>2742</v>
      </c>
      <c r="I2100" s="8"/>
      <c r="J2100" s="37"/>
      <c r="K2100" s="38"/>
      <c r="L2100" s="38"/>
      <c r="M2100" s="38"/>
      <c r="N2100" s="38"/>
      <c r="O2100" s="38"/>
      <c r="P2100" s="38"/>
      <c r="Q2100" s="38"/>
      <c r="R2100" s="38"/>
    </row>
    <row r="2101">
      <c r="A2101" s="8" t="s">
        <v>2586</v>
      </c>
      <c r="B2101" s="2"/>
      <c r="C2101" s="2" t="s">
        <v>187</v>
      </c>
      <c r="D2101" s="2" t="s">
        <v>188</v>
      </c>
      <c r="E2101" s="2" t="s">
        <v>189</v>
      </c>
      <c r="F2101" s="42" t="s">
        <v>2740</v>
      </c>
      <c r="G2101" s="8" t="s">
        <v>8038</v>
      </c>
      <c r="H2101" s="31" t="s">
        <v>8454</v>
      </c>
      <c r="I2101" s="36" t="s">
        <v>8455</v>
      </c>
      <c r="J2101" s="7"/>
      <c r="K2101" s="40"/>
      <c r="L2101" s="40"/>
      <c r="M2101" s="40"/>
      <c r="N2101" s="40"/>
      <c r="O2101" s="40"/>
      <c r="P2101" s="40"/>
      <c r="Q2101" s="40"/>
      <c r="R2101" s="40"/>
    </row>
    <row r="2102">
      <c r="A2102" s="8" t="s">
        <v>2586</v>
      </c>
      <c r="B2102" s="2"/>
      <c r="C2102" s="2" t="s">
        <v>190</v>
      </c>
      <c r="D2102" s="2" t="s">
        <v>188</v>
      </c>
      <c r="E2102" s="2" t="s">
        <v>191</v>
      </c>
      <c r="F2102" s="42" t="s">
        <v>2740</v>
      </c>
      <c r="G2102" s="8" t="s">
        <v>8038</v>
      </c>
      <c r="H2102" s="45" t="s">
        <v>3768</v>
      </c>
      <c r="I2102" s="34" t="s">
        <v>8456</v>
      </c>
      <c r="J2102" s="37"/>
      <c r="K2102" s="38"/>
      <c r="L2102" s="38"/>
      <c r="M2102" s="38"/>
      <c r="N2102" s="38"/>
      <c r="O2102" s="38"/>
      <c r="P2102" s="38"/>
      <c r="Q2102" s="38"/>
      <c r="R2102" s="38"/>
    </row>
    <row r="2103">
      <c r="A2103" s="7" t="s">
        <v>2586</v>
      </c>
      <c r="B2103" s="7"/>
      <c r="C2103" s="7" t="s">
        <v>192</v>
      </c>
      <c r="D2103" s="8" t="s">
        <v>193</v>
      </c>
      <c r="E2103" s="7" t="s">
        <v>194</v>
      </c>
      <c r="F2103" s="8" t="s">
        <v>2740</v>
      </c>
      <c r="G2103" s="8" t="s">
        <v>8038</v>
      </c>
      <c r="H2103" s="43" t="s">
        <v>4138</v>
      </c>
      <c r="I2103" s="8"/>
      <c r="J2103" s="35"/>
      <c r="K2103" s="33"/>
      <c r="L2103" s="33"/>
      <c r="M2103" s="33"/>
      <c r="N2103" s="33"/>
      <c r="O2103" s="33"/>
      <c r="P2103" s="33"/>
      <c r="Q2103" s="33"/>
      <c r="R2103" s="33"/>
    </row>
    <row r="2104">
      <c r="A2104" s="8" t="s">
        <v>2586</v>
      </c>
      <c r="B2104" s="2"/>
      <c r="C2104" s="2" t="s">
        <v>195</v>
      </c>
      <c r="D2104" s="2" t="s">
        <v>196</v>
      </c>
      <c r="E2104" s="2" t="s">
        <v>197</v>
      </c>
      <c r="F2104" s="8" t="s">
        <v>2740</v>
      </c>
      <c r="G2104" s="31" t="s">
        <v>8038</v>
      </c>
      <c r="H2104" s="8" t="s">
        <v>2765</v>
      </c>
      <c r="I2104" s="34" t="s">
        <v>8457</v>
      </c>
      <c r="J2104" s="35"/>
      <c r="K2104" s="33"/>
      <c r="L2104" s="33"/>
      <c r="M2104" s="33"/>
      <c r="N2104" s="33"/>
      <c r="O2104" s="33"/>
      <c r="P2104" s="33"/>
      <c r="Q2104" s="33"/>
      <c r="R2104" s="33"/>
    </row>
    <row r="2105">
      <c r="A2105" s="7" t="s">
        <v>2586</v>
      </c>
      <c r="B2105" s="7"/>
      <c r="C2105" s="7" t="s">
        <v>198</v>
      </c>
      <c r="D2105" s="8" t="s">
        <v>196</v>
      </c>
      <c r="E2105" s="7" t="s">
        <v>199</v>
      </c>
      <c r="F2105" s="8" t="s">
        <v>2740</v>
      </c>
      <c r="G2105" s="45" t="s">
        <v>8038</v>
      </c>
      <c r="H2105" s="41" t="s">
        <v>2760</v>
      </c>
      <c r="I2105" s="8"/>
      <c r="J2105" s="35"/>
      <c r="K2105" s="33"/>
      <c r="L2105" s="33"/>
      <c r="M2105" s="33"/>
      <c r="N2105" s="33"/>
      <c r="O2105" s="33"/>
      <c r="P2105" s="33"/>
      <c r="Q2105" s="33"/>
      <c r="R2105" s="33"/>
    </row>
    <row r="2106">
      <c r="A2106" s="7" t="s">
        <v>2586</v>
      </c>
      <c r="B2106" s="7"/>
      <c r="C2106" s="7" t="s">
        <v>200</v>
      </c>
      <c r="D2106" s="8" t="s">
        <v>196</v>
      </c>
      <c r="E2106" s="7" t="s">
        <v>201</v>
      </c>
      <c r="F2106" s="8" t="s">
        <v>2740</v>
      </c>
      <c r="G2106" s="31" t="s">
        <v>8038</v>
      </c>
      <c r="H2106" s="41" t="s">
        <v>2760</v>
      </c>
      <c r="I2106" s="8"/>
      <c r="J2106" s="7"/>
      <c r="K2106" s="40"/>
      <c r="L2106" s="40"/>
      <c r="M2106" s="40"/>
      <c r="N2106" s="40"/>
      <c r="O2106" s="40"/>
      <c r="P2106" s="40"/>
      <c r="Q2106" s="40"/>
      <c r="R2106" s="40"/>
    </row>
    <row r="2107">
      <c r="A2107" s="8" t="s">
        <v>2586</v>
      </c>
      <c r="B2107" s="2"/>
      <c r="C2107" s="2" t="s">
        <v>8458</v>
      </c>
      <c r="D2107" s="2" t="s">
        <v>203</v>
      </c>
      <c r="E2107" s="2" t="s">
        <v>8459</v>
      </c>
      <c r="F2107" s="42" t="s">
        <v>2740</v>
      </c>
      <c r="G2107" s="6" t="s">
        <v>8038</v>
      </c>
      <c r="H2107" s="41" t="s">
        <v>2760</v>
      </c>
      <c r="I2107" s="36" t="s">
        <v>8460</v>
      </c>
      <c r="J2107" s="7"/>
      <c r="K2107" s="40"/>
      <c r="L2107" s="40"/>
      <c r="M2107" s="40"/>
      <c r="N2107" s="40"/>
      <c r="O2107" s="40"/>
      <c r="P2107" s="40"/>
      <c r="Q2107" s="40"/>
      <c r="R2107" s="40"/>
    </row>
    <row r="2108">
      <c r="A2108" s="8" t="s">
        <v>2586</v>
      </c>
      <c r="B2108" s="12"/>
      <c r="C2108" s="12" t="s">
        <v>202</v>
      </c>
      <c r="D2108" s="12" t="s">
        <v>203</v>
      </c>
      <c r="E2108" s="12" t="s">
        <v>204</v>
      </c>
      <c r="F2108" s="42" t="s">
        <v>2740</v>
      </c>
      <c r="G2108" s="31" t="s">
        <v>8038</v>
      </c>
      <c r="H2108" s="31" t="s">
        <v>8461</v>
      </c>
      <c r="I2108" s="115"/>
      <c r="J2108" s="7"/>
      <c r="K2108" s="40"/>
      <c r="L2108" s="40"/>
      <c r="M2108" s="40"/>
      <c r="N2108" s="40"/>
      <c r="O2108" s="40"/>
      <c r="P2108" s="40"/>
      <c r="Q2108" s="40"/>
      <c r="R2108" s="40"/>
    </row>
    <row r="2109">
      <c r="A2109" s="7" t="s">
        <v>2586</v>
      </c>
      <c r="B2109" s="7"/>
      <c r="C2109" s="7" t="s">
        <v>205</v>
      </c>
      <c r="D2109" s="8" t="s">
        <v>206</v>
      </c>
      <c r="E2109" s="7" t="s">
        <v>207</v>
      </c>
      <c r="F2109" s="8" t="s">
        <v>2740</v>
      </c>
      <c r="G2109" s="8" t="s">
        <v>8038</v>
      </c>
      <c r="H2109" s="48" t="s">
        <v>2937</v>
      </c>
      <c r="I2109" s="8"/>
      <c r="J2109" s="35"/>
      <c r="K2109" s="33"/>
      <c r="L2109" s="33"/>
      <c r="M2109" s="33"/>
      <c r="N2109" s="33"/>
      <c r="O2109" s="33"/>
      <c r="P2109" s="33"/>
      <c r="Q2109" s="33"/>
      <c r="R2109" s="33"/>
    </row>
    <row r="2110">
      <c r="A2110" s="7" t="s">
        <v>2586</v>
      </c>
      <c r="B2110" s="7"/>
      <c r="C2110" s="7" t="s">
        <v>208</v>
      </c>
      <c r="D2110" s="8" t="s">
        <v>206</v>
      </c>
      <c r="E2110" s="7" t="s">
        <v>209</v>
      </c>
      <c r="F2110" s="8" t="s">
        <v>2740</v>
      </c>
      <c r="G2110" s="31" t="s">
        <v>8038</v>
      </c>
      <c r="H2110" s="48" t="s">
        <v>2937</v>
      </c>
      <c r="I2110" s="8"/>
      <c r="J2110" s="35"/>
      <c r="K2110" s="33"/>
      <c r="L2110" s="33"/>
      <c r="M2110" s="33"/>
      <c r="N2110" s="33"/>
      <c r="O2110" s="33"/>
      <c r="P2110" s="33"/>
      <c r="Q2110" s="33"/>
      <c r="R2110" s="33"/>
    </row>
    <row r="2111">
      <c r="A2111" s="7" t="s">
        <v>2586</v>
      </c>
      <c r="B2111" s="7"/>
      <c r="C2111" s="7" t="s">
        <v>210</v>
      </c>
      <c r="D2111" s="8" t="s">
        <v>211</v>
      </c>
      <c r="E2111" s="7" t="s">
        <v>212</v>
      </c>
      <c r="F2111" s="8" t="s">
        <v>2740</v>
      </c>
      <c r="G2111" s="31" t="s">
        <v>8038</v>
      </c>
      <c r="H2111" s="42" t="s">
        <v>3162</v>
      </c>
      <c r="I2111" s="8"/>
      <c r="J2111" s="35"/>
      <c r="K2111" s="33"/>
      <c r="L2111" s="33"/>
      <c r="M2111" s="33"/>
      <c r="N2111" s="33"/>
      <c r="O2111" s="33"/>
      <c r="P2111" s="33"/>
      <c r="Q2111" s="33"/>
      <c r="R2111" s="33"/>
    </row>
    <row r="2112">
      <c r="A2112" s="7" t="s">
        <v>2586</v>
      </c>
      <c r="B2112" s="7"/>
      <c r="C2112" s="7" t="s">
        <v>213</v>
      </c>
      <c r="D2112" s="8" t="s">
        <v>214</v>
      </c>
      <c r="E2112" s="7" t="s">
        <v>215</v>
      </c>
      <c r="F2112" s="8" t="s">
        <v>2740</v>
      </c>
      <c r="G2112" s="8" t="s">
        <v>8038</v>
      </c>
      <c r="H2112" s="31" t="s">
        <v>2603</v>
      </c>
      <c r="I2112" s="8"/>
      <c r="J2112" s="7"/>
      <c r="K2112" s="40"/>
      <c r="L2112" s="40"/>
      <c r="M2112" s="40"/>
      <c r="N2112" s="40"/>
      <c r="O2112" s="40"/>
      <c r="P2112" s="40"/>
      <c r="Q2112" s="40"/>
      <c r="R2112" s="40"/>
    </row>
    <row r="2113">
      <c r="A2113" s="7" t="s">
        <v>2586</v>
      </c>
      <c r="B2113" s="7"/>
      <c r="C2113" s="7" t="s">
        <v>216</v>
      </c>
      <c r="D2113" s="8" t="s">
        <v>217</v>
      </c>
      <c r="E2113" s="7" t="s">
        <v>218</v>
      </c>
      <c r="F2113" s="8" t="s">
        <v>2740</v>
      </c>
      <c r="G2113" s="31" t="s">
        <v>8038</v>
      </c>
      <c r="H2113" s="41" t="s">
        <v>3649</v>
      </c>
      <c r="I2113" s="8"/>
      <c r="J2113" s="7"/>
      <c r="K2113" s="40"/>
      <c r="L2113" s="40"/>
      <c r="M2113" s="40"/>
      <c r="N2113" s="40"/>
      <c r="O2113" s="40"/>
      <c r="P2113" s="40"/>
      <c r="Q2113" s="40"/>
      <c r="R2113" s="40"/>
    </row>
    <row r="2114">
      <c r="A2114" s="8" t="s">
        <v>2586</v>
      </c>
      <c r="B2114" s="2"/>
      <c r="C2114" s="2" t="s">
        <v>219</v>
      </c>
      <c r="D2114" s="17" t="s">
        <v>220</v>
      </c>
      <c r="E2114" s="2" t="s">
        <v>221</v>
      </c>
      <c r="F2114" s="42" t="s">
        <v>2740</v>
      </c>
      <c r="G2114" s="31" t="s">
        <v>8038</v>
      </c>
      <c r="H2114" s="48" t="s">
        <v>2937</v>
      </c>
      <c r="I2114" s="17"/>
      <c r="J2114" s="35"/>
      <c r="K2114" s="33"/>
      <c r="L2114" s="33"/>
      <c r="M2114" s="33"/>
      <c r="N2114" s="33"/>
      <c r="O2114" s="33"/>
      <c r="P2114" s="33"/>
      <c r="Q2114" s="33"/>
      <c r="R2114" s="33"/>
    </row>
    <row r="2115">
      <c r="A2115" s="8" t="s">
        <v>2586</v>
      </c>
      <c r="B2115" s="2"/>
      <c r="C2115" s="2" t="s">
        <v>222</v>
      </c>
      <c r="D2115" s="2" t="s">
        <v>223</v>
      </c>
      <c r="E2115" s="2" t="s">
        <v>224</v>
      </c>
      <c r="F2115" s="42" t="s">
        <v>2740</v>
      </c>
      <c r="G2115" s="31" t="s">
        <v>8038</v>
      </c>
      <c r="H2115" s="41" t="s">
        <v>2760</v>
      </c>
      <c r="I2115" s="36" t="s">
        <v>8462</v>
      </c>
      <c r="J2115" s="37"/>
      <c r="K2115" s="38"/>
      <c r="L2115" s="38"/>
      <c r="M2115" s="38"/>
      <c r="N2115" s="38"/>
      <c r="O2115" s="38"/>
      <c r="P2115" s="38"/>
      <c r="Q2115" s="38"/>
      <c r="R2115" s="38"/>
    </row>
    <row r="2116">
      <c r="A2116" s="8" t="s">
        <v>2586</v>
      </c>
      <c r="B2116" s="2"/>
      <c r="C2116" s="2" t="s">
        <v>222</v>
      </c>
      <c r="D2116" s="2" t="s">
        <v>223</v>
      </c>
      <c r="E2116" s="2" t="s">
        <v>225</v>
      </c>
      <c r="F2116" s="42" t="s">
        <v>2740</v>
      </c>
      <c r="G2116" s="31" t="s">
        <v>8038</v>
      </c>
      <c r="H2116" s="41" t="s">
        <v>2760</v>
      </c>
      <c r="I2116" s="36" t="s">
        <v>8462</v>
      </c>
      <c r="J2116" s="37"/>
      <c r="K2116" s="38"/>
      <c r="L2116" s="38"/>
      <c r="M2116" s="38"/>
      <c r="N2116" s="38"/>
      <c r="O2116" s="38"/>
      <c r="P2116" s="38"/>
      <c r="Q2116" s="38"/>
      <c r="R2116" s="38"/>
    </row>
    <row r="2117">
      <c r="A2117" s="7" t="s">
        <v>2586</v>
      </c>
      <c r="B2117" s="7"/>
      <c r="C2117" s="7" t="s">
        <v>226</v>
      </c>
      <c r="D2117" s="8" t="s">
        <v>227</v>
      </c>
      <c r="E2117" s="7" t="s">
        <v>228</v>
      </c>
      <c r="F2117" s="8" t="s">
        <v>2740</v>
      </c>
      <c r="G2117" s="8" t="s">
        <v>8038</v>
      </c>
      <c r="H2117" s="31" t="s">
        <v>8463</v>
      </c>
      <c r="I2117" s="8"/>
      <c r="J2117" s="37"/>
      <c r="K2117" s="38"/>
      <c r="L2117" s="38"/>
      <c r="M2117" s="38"/>
      <c r="N2117" s="38"/>
      <c r="O2117" s="38"/>
      <c r="P2117" s="38"/>
      <c r="Q2117" s="38"/>
      <c r="R2117" s="38"/>
    </row>
    <row r="2118">
      <c r="A2118" s="8" t="s">
        <v>2586</v>
      </c>
      <c r="B2118" s="18"/>
      <c r="C2118" s="18" t="s">
        <v>5076</v>
      </c>
      <c r="D2118" s="15" t="s">
        <v>8464</v>
      </c>
      <c r="E2118" s="3" t="s">
        <v>8465</v>
      </c>
      <c r="F2118" s="42" t="s">
        <v>2740</v>
      </c>
      <c r="G2118" s="31" t="s">
        <v>8038</v>
      </c>
      <c r="H2118" s="41" t="s">
        <v>2686</v>
      </c>
      <c r="I2118" s="3"/>
      <c r="J2118" s="35"/>
      <c r="K2118" s="33"/>
      <c r="L2118" s="33"/>
      <c r="M2118" s="33"/>
      <c r="N2118" s="33"/>
      <c r="O2118" s="33"/>
      <c r="P2118" s="33"/>
      <c r="Q2118" s="33"/>
      <c r="R2118" s="33"/>
    </row>
    <row r="2119">
      <c r="A2119" s="8" t="s">
        <v>2586</v>
      </c>
      <c r="B2119" s="2"/>
      <c r="C2119" s="2" t="s">
        <v>5076</v>
      </c>
      <c r="D2119" s="2" t="s">
        <v>5077</v>
      </c>
      <c r="E2119" s="2" t="s">
        <v>8466</v>
      </c>
      <c r="F2119" s="42" t="s">
        <v>2740</v>
      </c>
      <c r="G2119" s="31" t="s">
        <v>8038</v>
      </c>
      <c r="H2119" s="42" t="s">
        <v>2686</v>
      </c>
      <c r="I2119" s="36" t="s">
        <v>8467</v>
      </c>
      <c r="J2119" s="7"/>
      <c r="K2119" s="40"/>
      <c r="L2119" s="40"/>
      <c r="M2119" s="40"/>
      <c r="N2119" s="40"/>
      <c r="O2119" s="40"/>
      <c r="P2119" s="40"/>
      <c r="Q2119" s="40"/>
      <c r="R2119" s="40"/>
    </row>
    <row r="2120">
      <c r="A2120" s="8" t="s">
        <v>2586</v>
      </c>
      <c r="B2120" s="3"/>
      <c r="C2120" s="3" t="s">
        <v>229</v>
      </c>
      <c r="D2120" s="4" t="s">
        <v>230</v>
      </c>
      <c r="E2120" s="5" t="s">
        <v>231</v>
      </c>
      <c r="F2120" s="42" t="s">
        <v>2740</v>
      </c>
      <c r="G2120" s="8" t="s">
        <v>8038</v>
      </c>
      <c r="H2120" s="41" t="s">
        <v>2686</v>
      </c>
      <c r="I2120" s="18" t="s">
        <v>8468</v>
      </c>
      <c r="J2120" s="7"/>
      <c r="K2120" s="40"/>
      <c r="L2120" s="40"/>
      <c r="M2120" s="40"/>
      <c r="N2120" s="40"/>
      <c r="O2120" s="40"/>
      <c r="P2120" s="40"/>
      <c r="Q2120" s="40"/>
      <c r="R2120" s="40"/>
    </row>
    <row r="2121">
      <c r="A2121" s="7" t="s">
        <v>2586</v>
      </c>
      <c r="B2121" s="7"/>
      <c r="C2121" s="7" t="s">
        <v>232</v>
      </c>
      <c r="D2121" s="8" t="s">
        <v>233</v>
      </c>
      <c r="E2121" s="7" t="s">
        <v>234</v>
      </c>
      <c r="F2121" s="8" t="s">
        <v>2740</v>
      </c>
      <c r="G2121" s="31" t="s">
        <v>8038</v>
      </c>
      <c r="H2121" s="42" t="s">
        <v>3110</v>
      </c>
      <c r="I2121" s="8"/>
      <c r="J2121" s="35"/>
      <c r="K2121" s="33"/>
      <c r="L2121" s="33"/>
      <c r="M2121" s="33"/>
      <c r="N2121" s="33"/>
      <c r="O2121" s="33"/>
      <c r="P2121" s="33"/>
      <c r="Q2121" s="33"/>
      <c r="R2121" s="33"/>
    </row>
    <row r="2122">
      <c r="A2122" s="7" t="s">
        <v>2586</v>
      </c>
      <c r="B2122" s="7"/>
      <c r="C2122" s="7" t="s">
        <v>235</v>
      </c>
      <c r="D2122" s="8" t="s">
        <v>236</v>
      </c>
      <c r="E2122" s="7" t="s">
        <v>237</v>
      </c>
      <c r="F2122" s="8" t="s">
        <v>2740</v>
      </c>
      <c r="G2122" s="31" t="s">
        <v>8038</v>
      </c>
      <c r="H2122" s="48" t="s">
        <v>2937</v>
      </c>
      <c r="I2122" s="8"/>
      <c r="J2122" s="35"/>
      <c r="K2122" s="33"/>
      <c r="L2122" s="33"/>
      <c r="M2122" s="33"/>
      <c r="N2122" s="33"/>
      <c r="O2122" s="33"/>
      <c r="P2122" s="33"/>
      <c r="Q2122" s="33"/>
      <c r="R2122" s="33"/>
    </row>
    <row r="2123">
      <c r="A2123" s="6" t="s">
        <v>2861</v>
      </c>
      <c r="B2123" s="2"/>
      <c r="C2123" s="2" t="s">
        <v>238</v>
      </c>
      <c r="D2123" s="2" t="s">
        <v>239</v>
      </c>
      <c r="E2123" s="2" t="s">
        <v>240</v>
      </c>
      <c r="F2123" s="42" t="s">
        <v>2740</v>
      </c>
      <c r="G2123" s="31" t="s">
        <v>8038</v>
      </c>
      <c r="H2123" s="31" t="s">
        <v>2778</v>
      </c>
      <c r="I2123" s="36" t="s">
        <v>8469</v>
      </c>
      <c r="J2123" s="35"/>
      <c r="K2123" s="33"/>
      <c r="L2123" s="33"/>
      <c r="M2123" s="33"/>
      <c r="N2123" s="33"/>
      <c r="O2123" s="33"/>
      <c r="P2123" s="33"/>
      <c r="Q2123" s="33"/>
      <c r="R2123" s="33"/>
    </row>
    <row r="2124">
      <c r="A2124" s="8" t="s">
        <v>2586</v>
      </c>
      <c r="B2124" s="2"/>
      <c r="C2124" s="2" t="s">
        <v>241</v>
      </c>
      <c r="D2124" s="2" t="s">
        <v>239</v>
      </c>
      <c r="E2124" s="2" t="s">
        <v>242</v>
      </c>
      <c r="F2124" s="42" t="s">
        <v>2740</v>
      </c>
      <c r="G2124" s="45" t="s">
        <v>8038</v>
      </c>
      <c r="H2124" s="31" t="s">
        <v>3095</v>
      </c>
      <c r="I2124" s="36" t="s">
        <v>8470</v>
      </c>
      <c r="J2124" s="37"/>
      <c r="K2124" s="38"/>
      <c r="L2124" s="38"/>
      <c r="M2124" s="38"/>
      <c r="N2124" s="38"/>
      <c r="O2124" s="38"/>
      <c r="P2124" s="38"/>
      <c r="Q2124" s="38"/>
      <c r="R2124" s="38"/>
    </row>
    <row r="2125">
      <c r="A2125" s="7" t="s">
        <v>2586</v>
      </c>
      <c r="B2125" s="7"/>
      <c r="C2125" s="7" t="s">
        <v>243</v>
      </c>
      <c r="D2125" s="8" t="s">
        <v>244</v>
      </c>
      <c r="E2125" s="7" t="s">
        <v>245</v>
      </c>
      <c r="F2125" s="8" t="s">
        <v>2740</v>
      </c>
      <c r="G2125" s="8" t="s">
        <v>8038</v>
      </c>
      <c r="H2125" s="41" t="s">
        <v>2760</v>
      </c>
      <c r="I2125" s="8"/>
      <c r="J2125" s="35"/>
      <c r="K2125" s="33"/>
      <c r="L2125" s="33"/>
      <c r="M2125" s="33"/>
      <c r="N2125" s="33"/>
      <c r="O2125" s="33"/>
      <c r="P2125" s="33"/>
      <c r="Q2125" s="33"/>
      <c r="R2125" s="33"/>
    </row>
    <row r="2126">
      <c r="A2126" s="7" t="s">
        <v>2586</v>
      </c>
      <c r="B2126" s="7"/>
      <c r="C2126" s="7" t="s">
        <v>246</v>
      </c>
      <c r="D2126" s="8" t="s">
        <v>247</v>
      </c>
      <c r="E2126" s="7" t="s">
        <v>248</v>
      </c>
      <c r="F2126" s="8" t="s">
        <v>2740</v>
      </c>
      <c r="G2126" s="31" t="s">
        <v>8038</v>
      </c>
      <c r="H2126" s="42" t="s">
        <v>2686</v>
      </c>
      <c r="I2126" s="8"/>
      <c r="J2126" s="35"/>
      <c r="K2126" s="33"/>
      <c r="L2126" s="33"/>
      <c r="M2126" s="33"/>
      <c r="N2126" s="33"/>
      <c r="O2126" s="33"/>
      <c r="P2126" s="33"/>
      <c r="Q2126" s="33"/>
      <c r="R2126" s="33"/>
    </row>
    <row r="2127">
      <c r="A2127" s="8" t="s">
        <v>2586</v>
      </c>
      <c r="B2127" s="2"/>
      <c r="C2127" s="2" t="s">
        <v>249</v>
      </c>
      <c r="D2127" s="2" t="s">
        <v>250</v>
      </c>
      <c r="E2127" s="2" t="s">
        <v>251</v>
      </c>
      <c r="F2127" s="42" t="s">
        <v>2740</v>
      </c>
      <c r="G2127" s="8" t="s">
        <v>8038</v>
      </c>
      <c r="H2127" s="41" t="s">
        <v>2760</v>
      </c>
      <c r="I2127" s="36" t="s">
        <v>8471</v>
      </c>
      <c r="J2127" s="35"/>
      <c r="K2127" s="33"/>
      <c r="L2127" s="33"/>
      <c r="M2127" s="33"/>
      <c r="N2127" s="33"/>
      <c r="O2127" s="33"/>
      <c r="P2127" s="33"/>
      <c r="Q2127" s="33"/>
      <c r="R2127" s="33"/>
    </row>
    <row r="2128">
      <c r="A2128" s="8" t="s">
        <v>2586</v>
      </c>
      <c r="B2128" s="2"/>
      <c r="C2128" s="2" t="s">
        <v>252</v>
      </c>
      <c r="D2128" s="2" t="s">
        <v>250</v>
      </c>
      <c r="E2128" s="2" t="s">
        <v>253</v>
      </c>
      <c r="F2128" s="42" t="s">
        <v>2740</v>
      </c>
      <c r="G2128" s="8" t="s">
        <v>8038</v>
      </c>
      <c r="H2128" s="41" t="s">
        <v>2760</v>
      </c>
      <c r="I2128" s="36" t="s">
        <v>8472</v>
      </c>
      <c r="J2128" s="35"/>
      <c r="K2128" s="33"/>
      <c r="L2128" s="33"/>
      <c r="M2128" s="33"/>
      <c r="N2128" s="33"/>
      <c r="O2128" s="33"/>
      <c r="P2128" s="33"/>
      <c r="Q2128" s="33"/>
      <c r="R2128" s="33"/>
    </row>
    <row r="2129">
      <c r="A2129" s="8" t="s">
        <v>2586</v>
      </c>
      <c r="B2129" s="2"/>
      <c r="C2129" s="2" t="s">
        <v>254</v>
      </c>
      <c r="D2129" s="2" t="s">
        <v>255</v>
      </c>
      <c r="E2129" s="2" t="s">
        <v>256</v>
      </c>
      <c r="F2129" s="42" t="s">
        <v>2740</v>
      </c>
      <c r="G2129" s="45" t="s">
        <v>8038</v>
      </c>
      <c r="H2129" s="41" t="s">
        <v>2686</v>
      </c>
      <c r="I2129" s="34" t="s">
        <v>8473</v>
      </c>
      <c r="J2129" s="35"/>
      <c r="K2129" s="33"/>
      <c r="L2129" s="33"/>
      <c r="M2129" s="33"/>
      <c r="N2129" s="33"/>
      <c r="O2129" s="33"/>
      <c r="P2129" s="33"/>
      <c r="Q2129" s="33"/>
      <c r="R2129" s="33"/>
    </row>
    <row r="2130">
      <c r="A2130" s="7" t="s">
        <v>2586</v>
      </c>
      <c r="B2130" s="7"/>
      <c r="C2130" s="7" t="s">
        <v>257</v>
      </c>
      <c r="D2130" s="8" t="s">
        <v>258</v>
      </c>
      <c r="E2130" s="7" t="s">
        <v>259</v>
      </c>
      <c r="F2130" s="8" t="s">
        <v>2740</v>
      </c>
      <c r="G2130" s="8" t="s">
        <v>8038</v>
      </c>
      <c r="H2130" s="41" t="s">
        <v>3742</v>
      </c>
      <c r="I2130" s="8"/>
      <c r="J2130" s="7"/>
      <c r="K2130" s="40"/>
      <c r="L2130" s="40"/>
      <c r="M2130" s="40"/>
      <c r="N2130" s="40"/>
      <c r="O2130" s="40"/>
      <c r="P2130" s="40"/>
      <c r="Q2130" s="40"/>
      <c r="R2130" s="40"/>
    </row>
    <row r="2131">
      <c r="A2131" s="8" t="s">
        <v>2586</v>
      </c>
      <c r="B2131" s="18"/>
      <c r="C2131" s="18" t="s">
        <v>257</v>
      </c>
      <c r="D2131" s="5" t="s">
        <v>260</v>
      </c>
      <c r="E2131" s="5" t="s">
        <v>261</v>
      </c>
      <c r="F2131" s="42" t="s">
        <v>2740</v>
      </c>
      <c r="G2131" s="8" t="s">
        <v>8038</v>
      </c>
      <c r="H2131" s="41" t="s">
        <v>2686</v>
      </c>
      <c r="I2131" s="18"/>
      <c r="J2131" s="35"/>
      <c r="K2131" s="33"/>
      <c r="L2131" s="33"/>
      <c r="M2131" s="33"/>
      <c r="N2131" s="33"/>
      <c r="O2131" s="33"/>
      <c r="P2131" s="33"/>
      <c r="Q2131" s="33"/>
      <c r="R2131" s="33"/>
    </row>
    <row r="2132">
      <c r="A2132" s="8" t="s">
        <v>2586</v>
      </c>
      <c r="B2132" s="12"/>
      <c r="C2132" s="12" t="s">
        <v>262</v>
      </c>
      <c r="D2132" s="12" t="s">
        <v>263</v>
      </c>
      <c r="E2132" s="12" t="s">
        <v>264</v>
      </c>
      <c r="F2132" s="42" t="s">
        <v>2740</v>
      </c>
      <c r="G2132" s="31" t="s">
        <v>8038</v>
      </c>
      <c r="H2132" s="42" t="s">
        <v>2765</v>
      </c>
      <c r="I2132" s="2"/>
      <c r="J2132" s="7"/>
      <c r="K2132" s="40"/>
      <c r="L2132" s="40"/>
      <c r="M2132" s="40"/>
      <c r="N2132" s="40"/>
      <c r="O2132" s="40"/>
      <c r="P2132" s="40"/>
      <c r="Q2132" s="40"/>
      <c r="R2132" s="40"/>
    </row>
    <row r="2133">
      <c r="A2133" s="7" t="s">
        <v>2586</v>
      </c>
      <c r="B2133" s="9"/>
      <c r="C2133" s="9" t="s">
        <v>265</v>
      </c>
      <c r="D2133" s="4" t="s">
        <v>266</v>
      </c>
      <c r="E2133" s="10" t="s">
        <v>267</v>
      </c>
      <c r="F2133" s="42" t="s">
        <v>2740</v>
      </c>
      <c r="G2133" s="31" t="s">
        <v>8038</v>
      </c>
      <c r="H2133" s="48" t="s">
        <v>2937</v>
      </c>
      <c r="I2133" s="16"/>
      <c r="J2133" s="35"/>
      <c r="K2133" s="33"/>
      <c r="L2133" s="33"/>
      <c r="M2133" s="33"/>
      <c r="N2133" s="33"/>
      <c r="O2133" s="33"/>
      <c r="P2133" s="33"/>
      <c r="Q2133" s="33"/>
      <c r="R2133" s="33"/>
    </row>
    <row r="2134">
      <c r="A2134" s="8" t="s">
        <v>2586</v>
      </c>
      <c r="B2134" s="2"/>
      <c r="C2134" s="2" t="s">
        <v>268</v>
      </c>
      <c r="D2134" s="2" t="s">
        <v>269</v>
      </c>
      <c r="E2134" s="2" t="s">
        <v>270</v>
      </c>
      <c r="F2134" s="42" t="s">
        <v>2740</v>
      </c>
      <c r="G2134" s="31" t="s">
        <v>8038</v>
      </c>
      <c r="H2134" s="41" t="s">
        <v>2760</v>
      </c>
      <c r="I2134" s="34" t="s">
        <v>8474</v>
      </c>
      <c r="J2134" s="35"/>
      <c r="K2134" s="33"/>
      <c r="L2134" s="33"/>
      <c r="M2134" s="33"/>
      <c r="N2134" s="33"/>
      <c r="O2134" s="33"/>
      <c r="P2134" s="33"/>
      <c r="Q2134" s="33"/>
      <c r="R2134" s="33"/>
    </row>
    <row r="2135">
      <c r="A2135" s="7" t="s">
        <v>2586</v>
      </c>
      <c r="B2135" s="7"/>
      <c r="C2135" s="7" t="s">
        <v>271</v>
      </c>
      <c r="D2135" s="8" t="s">
        <v>269</v>
      </c>
      <c r="E2135" s="7" t="s">
        <v>272</v>
      </c>
      <c r="F2135" s="8" t="s">
        <v>2740</v>
      </c>
      <c r="G2135" s="8" t="s">
        <v>8038</v>
      </c>
      <c r="H2135" s="41" t="s">
        <v>2760</v>
      </c>
      <c r="I2135" s="8"/>
      <c r="J2135" s="35"/>
      <c r="K2135" s="33"/>
      <c r="L2135" s="33"/>
      <c r="M2135" s="33"/>
      <c r="N2135" s="33"/>
      <c r="O2135" s="33"/>
      <c r="P2135" s="33"/>
      <c r="Q2135" s="33"/>
      <c r="R2135" s="33"/>
    </row>
    <row r="2136">
      <c r="A2136" s="8" t="s">
        <v>2586</v>
      </c>
      <c r="B2136" s="3"/>
      <c r="C2136" s="3" t="s">
        <v>273</v>
      </c>
      <c r="D2136" s="4" t="s">
        <v>274</v>
      </c>
      <c r="E2136" s="3" t="s">
        <v>275</v>
      </c>
      <c r="F2136" s="42" t="s">
        <v>2740</v>
      </c>
      <c r="G2136" s="8" t="s">
        <v>8038</v>
      </c>
      <c r="H2136" s="43" t="s">
        <v>2760</v>
      </c>
      <c r="I2136" s="3"/>
      <c r="J2136" s="7"/>
      <c r="K2136" s="40"/>
      <c r="L2136" s="40"/>
      <c r="M2136" s="40"/>
      <c r="N2136" s="40"/>
      <c r="O2136" s="40"/>
      <c r="P2136" s="40"/>
      <c r="Q2136" s="40"/>
      <c r="R2136" s="40"/>
    </row>
    <row r="2137">
      <c r="A2137" s="7" t="s">
        <v>2586</v>
      </c>
      <c r="B2137" s="7"/>
      <c r="C2137" s="7" t="s">
        <v>276</v>
      </c>
      <c r="D2137" s="8" t="s">
        <v>277</v>
      </c>
      <c r="E2137" s="7" t="s">
        <v>278</v>
      </c>
      <c r="F2137" s="8" t="s">
        <v>2740</v>
      </c>
      <c r="G2137" s="31" t="s">
        <v>8038</v>
      </c>
      <c r="H2137" s="41" t="s">
        <v>2760</v>
      </c>
      <c r="I2137" s="8"/>
      <c r="J2137" s="35"/>
      <c r="K2137" s="33"/>
      <c r="L2137" s="33"/>
      <c r="M2137" s="33"/>
      <c r="N2137" s="33"/>
      <c r="O2137" s="33"/>
      <c r="P2137" s="33"/>
      <c r="Q2137" s="33"/>
      <c r="R2137" s="33"/>
    </row>
    <row r="2138">
      <c r="A2138" s="8" t="s">
        <v>2586</v>
      </c>
      <c r="B2138" s="3"/>
      <c r="C2138" s="3" t="s">
        <v>279</v>
      </c>
      <c r="D2138" s="3" t="s">
        <v>280</v>
      </c>
      <c r="E2138" s="3" t="s">
        <v>281</v>
      </c>
      <c r="F2138" s="42" t="s">
        <v>2740</v>
      </c>
      <c r="G2138" s="8" t="s">
        <v>8038</v>
      </c>
      <c r="H2138" s="41" t="s">
        <v>3110</v>
      </c>
      <c r="I2138" s="3"/>
      <c r="J2138" s="35"/>
      <c r="K2138" s="33"/>
      <c r="L2138" s="33"/>
      <c r="M2138" s="33"/>
      <c r="N2138" s="33"/>
      <c r="O2138" s="33"/>
      <c r="P2138" s="33"/>
      <c r="Q2138" s="33"/>
      <c r="R2138" s="33"/>
    </row>
    <row r="2139">
      <c r="A2139" s="8" t="s">
        <v>2586</v>
      </c>
      <c r="B2139" s="15"/>
      <c r="C2139" s="15" t="s">
        <v>282</v>
      </c>
      <c r="D2139" s="15" t="s">
        <v>283</v>
      </c>
      <c r="E2139" s="9" t="s">
        <v>284</v>
      </c>
      <c r="F2139" s="31" t="s">
        <v>2740</v>
      </c>
      <c r="G2139" s="31" t="s">
        <v>8038</v>
      </c>
      <c r="H2139" s="43" t="s">
        <v>2760</v>
      </c>
      <c r="I2139" s="16" t="s">
        <v>8475</v>
      </c>
      <c r="J2139" s="7"/>
      <c r="K2139" s="40"/>
      <c r="L2139" s="40"/>
      <c r="M2139" s="40"/>
      <c r="N2139" s="40"/>
      <c r="O2139" s="40"/>
      <c r="P2139" s="40"/>
      <c r="Q2139" s="40"/>
      <c r="R2139" s="40"/>
    </row>
    <row r="2140">
      <c r="A2140" s="7" t="s">
        <v>2586</v>
      </c>
      <c r="B2140" s="9"/>
      <c r="C2140" s="9" t="s">
        <v>282</v>
      </c>
      <c r="D2140" s="15" t="s">
        <v>283</v>
      </c>
      <c r="E2140" s="9" t="s">
        <v>285</v>
      </c>
      <c r="F2140" s="8" t="s">
        <v>2740</v>
      </c>
      <c r="G2140" s="31" t="s">
        <v>8038</v>
      </c>
      <c r="H2140" s="41" t="s">
        <v>2760</v>
      </c>
      <c r="I2140" s="16" t="s">
        <v>8476</v>
      </c>
      <c r="J2140" s="35"/>
      <c r="K2140" s="33"/>
      <c r="L2140" s="33"/>
      <c r="M2140" s="33"/>
      <c r="N2140" s="33"/>
      <c r="O2140" s="33"/>
      <c r="P2140" s="33"/>
      <c r="Q2140" s="33"/>
      <c r="R2140" s="33"/>
    </row>
    <row r="2141">
      <c r="A2141" s="8" t="s">
        <v>2586</v>
      </c>
      <c r="B2141" s="6"/>
      <c r="C2141" s="6" t="s">
        <v>286</v>
      </c>
      <c r="D2141" s="8" t="s">
        <v>283</v>
      </c>
      <c r="E2141" s="7" t="s">
        <v>287</v>
      </c>
      <c r="F2141" s="8" t="s">
        <v>2740</v>
      </c>
      <c r="G2141" s="8" t="s">
        <v>8038</v>
      </c>
      <c r="H2141" s="31" t="s">
        <v>2753</v>
      </c>
      <c r="I2141" s="8"/>
      <c r="J2141" s="35"/>
      <c r="K2141" s="33"/>
      <c r="L2141" s="33"/>
      <c r="M2141" s="33"/>
      <c r="N2141" s="33"/>
      <c r="O2141" s="33"/>
      <c r="P2141" s="33"/>
      <c r="Q2141" s="33"/>
      <c r="R2141" s="33"/>
    </row>
    <row r="2142">
      <c r="A2142" s="8" t="s">
        <v>2586</v>
      </c>
      <c r="B2142" s="3"/>
      <c r="C2142" s="3" t="s">
        <v>288</v>
      </c>
      <c r="D2142" s="4" t="s">
        <v>283</v>
      </c>
      <c r="E2142" s="4" t="s">
        <v>289</v>
      </c>
      <c r="F2142" s="42" t="s">
        <v>2740</v>
      </c>
      <c r="G2142" s="31" t="s">
        <v>8038</v>
      </c>
      <c r="H2142" s="41" t="s">
        <v>2760</v>
      </c>
      <c r="I2142" s="18"/>
      <c r="J2142" s="35"/>
      <c r="K2142" s="33"/>
      <c r="L2142" s="33"/>
      <c r="M2142" s="33"/>
      <c r="N2142" s="33"/>
      <c r="O2142" s="33"/>
      <c r="P2142" s="33"/>
      <c r="Q2142" s="33"/>
      <c r="R2142" s="33"/>
    </row>
    <row r="2143">
      <c r="A2143" s="7" t="s">
        <v>2633</v>
      </c>
      <c r="B2143" s="7"/>
      <c r="C2143" s="7" t="s">
        <v>288</v>
      </c>
      <c r="D2143" s="8" t="s">
        <v>283</v>
      </c>
      <c r="E2143" s="7" t="s">
        <v>290</v>
      </c>
      <c r="F2143" s="8" t="s">
        <v>2740</v>
      </c>
      <c r="G2143" s="8" t="s">
        <v>8038</v>
      </c>
      <c r="H2143" s="41" t="s">
        <v>2760</v>
      </c>
      <c r="I2143" s="8"/>
      <c r="J2143" s="7"/>
      <c r="K2143" s="40"/>
      <c r="L2143" s="40"/>
      <c r="M2143" s="40"/>
      <c r="N2143" s="40"/>
      <c r="O2143" s="40"/>
      <c r="P2143" s="40"/>
      <c r="Q2143" s="40"/>
      <c r="R2143" s="40"/>
    </row>
    <row r="2144">
      <c r="A2144" s="8" t="s">
        <v>2586</v>
      </c>
      <c r="B2144" s="2"/>
      <c r="C2144" s="2" t="s">
        <v>291</v>
      </c>
      <c r="D2144" s="2" t="s">
        <v>292</v>
      </c>
      <c r="E2144" s="2" t="s">
        <v>293</v>
      </c>
      <c r="F2144" s="42" t="s">
        <v>2740</v>
      </c>
      <c r="G2144" s="8" t="s">
        <v>8038</v>
      </c>
      <c r="H2144" s="43" t="s">
        <v>2760</v>
      </c>
      <c r="I2144" s="36" t="s">
        <v>8477</v>
      </c>
      <c r="J2144" s="35"/>
      <c r="K2144" s="33"/>
      <c r="L2144" s="33"/>
      <c r="M2144" s="33"/>
      <c r="N2144" s="33"/>
      <c r="O2144" s="33"/>
      <c r="P2144" s="33"/>
      <c r="Q2144" s="33"/>
      <c r="R2144" s="33"/>
    </row>
    <row r="2145">
      <c r="A2145" s="8" t="s">
        <v>2586</v>
      </c>
      <c r="B2145" s="2"/>
      <c r="C2145" s="2" t="s">
        <v>294</v>
      </c>
      <c r="D2145" s="2" t="s">
        <v>292</v>
      </c>
      <c r="E2145" s="2" t="s">
        <v>295</v>
      </c>
      <c r="F2145" s="42" t="s">
        <v>2740</v>
      </c>
      <c r="G2145" s="8" t="s">
        <v>8038</v>
      </c>
      <c r="H2145" s="42" t="s">
        <v>2686</v>
      </c>
      <c r="I2145" s="36" t="s">
        <v>8478</v>
      </c>
      <c r="J2145" s="35"/>
      <c r="K2145" s="33"/>
      <c r="L2145" s="33"/>
      <c r="M2145" s="33"/>
      <c r="N2145" s="33"/>
      <c r="O2145" s="33"/>
      <c r="P2145" s="33"/>
      <c r="Q2145" s="33"/>
      <c r="R2145" s="33"/>
    </row>
    <row r="2146">
      <c r="A2146" s="8" t="s">
        <v>2586</v>
      </c>
      <c r="B2146" s="2"/>
      <c r="C2146" s="2" t="s">
        <v>296</v>
      </c>
      <c r="D2146" s="2" t="s">
        <v>292</v>
      </c>
      <c r="E2146" s="2" t="s">
        <v>297</v>
      </c>
      <c r="F2146" s="8" t="s">
        <v>2740</v>
      </c>
      <c r="G2146" s="45" t="s">
        <v>8038</v>
      </c>
      <c r="H2146" s="31" t="s">
        <v>2603</v>
      </c>
      <c r="I2146" s="34" t="s">
        <v>8479</v>
      </c>
      <c r="J2146" s="35"/>
      <c r="K2146" s="33"/>
      <c r="L2146" s="33"/>
      <c r="M2146" s="33"/>
      <c r="N2146" s="33"/>
      <c r="O2146" s="33"/>
      <c r="P2146" s="33"/>
      <c r="Q2146" s="33"/>
      <c r="R2146" s="33"/>
    </row>
    <row r="2147">
      <c r="A2147" s="8" t="s">
        <v>2586</v>
      </c>
      <c r="B2147" s="3"/>
      <c r="C2147" s="3" t="s">
        <v>298</v>
      </c>
      <c r="D2147" s="4" t="s">
        <v>299</v>
      </c>
      <c r="E2147" s="5" t="s">
        <v>300</v>
      </c>
      <c r="F2147" s="8" t="s">
        <v>2740</v>
      </c>
      <c r="G2147" s="31" t="s">
        <v>8038</v>
      </c>
      <c r="H2147" s="41" t="s">
        <v>8480</v>
      </c>
      <c r="I2147" s="18" t="s">
        <v>8481</v>
      </c>
      <c r="J2147" s="35"/>
      <c r="K2147" s="33"/>
      <c r="L2147" s="33"/>
      <c r="M2147" s="33"/>
      <c r="N2147" s="33"/>
      <c r="O2147" s="33"/>
      <c r="P2147" s="33"/>
      <c r="Q2147" s="33"/>
      <c r="R2147" s="33"/>
    </row>
    <row r="2148">
      <c r="A2148" s="8" t="s">
        <v>2586</v>
      </c>
      <c r="B2148" s="2"/>
      <c r="C2148" s="2" t="s">
        <v>301</v>
      </c>
      <c r="D2148" s="2" t="s">
        <v>302</v>
      </c>
      <c r="E2148" s="2" t="s">
        <v>303</v>
      </c>
      <c r="F2148" s="42" t="s">
        <v>2740</v>
      </c>
      <c r="G2148" s="8" t="s">
        <v>8038</v>
      </c>
      <c r="H2148" s="31" t="s">
        <v>2603</v>
      </c>
      <c r="I2148" s="36" t="s">
        <v>8482</v>
      </c>
      <c r="J2148" s="7"/>
      <c r="K2148" s="40"/>
      <c r="L2148" s="40"/>
      <c r="M2148" s="40"/>
      <c r="N2148" s="40"/>
      <c r="O2148" s="40"/>
      <c r="P2148" s="40"/>
      <c r="Q2148" s="40"/>
      <c r="R2148" s="40"/>
    </row>
    <row r="2149">
      <c r="A2149" s="8" t="s">
        <v>2586</v>
      </c>
      <c r="B2149" s="2"/>
      <c r="C2149" s="2" t="s">
        <v>304</v>
      </c>
      <c r="D2149" s="2" t="s">
        <v>305</v>
      </c>
      <c r="E2149" s="2" t="s">
        <v>306</v>
      </c>
      <c r="F2149" s="42" t="s">
        <v>2740</v>
      </c>
      <c r="G2149" s="8" t="s">
        <v>8038</v>
      </c>
      <c r="H2149" s="42" t="s">
        <v>2765</v>
      </c>
      <c r="I2149" s="34" t="s">
        <v>8483</v>
      </c>
      <c r="J2149" s="37"/>
      <c r="K2149" s="38"/>
      <c r="L2149" s="38"/>
      <c r="M2149" s="38"/>
      <c r="N2149" s="38"/>
      <c r="O2149" s="38"/>
      <c r="P2149" s="38"/>
      <c r="Q2149" s="38"/>
      <c r="R2149" s="38"/>
    </row>
    <row r="2150">
      <c r="A2150" s="8" t="s">
        <v>2586</v>
      </c>
      <c r="B2150" s="2"/>
      <c r="C2150" s="2" t="s">
        <v>307</v>
      </c>
      <c r="D2150" s="2" t="s">
        <v>308</v>
      </c>
      <c r="E2150" s="2" t="s">
        <v>309</v>
      </c>
      <c r="F2150" s="8" t="s">
        <v>2740</v>
      </c>
      <c r="G2150" s="31" t="s">
        <v>8038</v>
      </c>
      <c r="H2150" s="8" t="s">
        <v>2765</v>
      </c>
      <c r="I2150" s="34" t="s">
        <v>8484</v>
      </c>
      <c r="J2150" s="7"/>
      <c r="K2150" s="40"/>
      <c r="L2150" s="40"/>
      <c r="M2150" s="40"/>
      <c r="N2150" s="40"/>
      <c r="O2150" s="40"/>
      <c r="P2150" s="40"/>
      <c r="Q2150" s="40"/>
      <c r="R2150" s="40"/>
    </row>
    <row r="2151">
      <c r="A2151" s="8" t="s">
        <v>2586</v>
      </c>
      <c r="B2151" s="12"/>
      <c r="C2151" s="12" t="s">
        <v>310</v>
      </c>
      <c r="D2151" s="12" t="s">
        <v>311</v>
      </c>
      <c r="E2151" s="12" t="s">
        <v>312</v>
      </c>
      <c r="F2151" s="42" t="s">
        <v>2740</v>
      </c>
      <c r="G2151" s="8" t="s">
        <v>8038</v>
      </c>
      <c r="H2151" s="8" t="s">
        <v>2765</v>
      </c>
      <c r="I2151" s="2"/>
      <c r="J2151" s="35"/>
      <c r="K2151" s="33"/>
      <c r="L2151" s="33"/>
      <c r="M2151" s="33"/>
      <c r="N2151" s="33"/>
      <c r="O2151" s="33"/>
      <c r="P2151" s="33"/>
      <c r="Q2151" s="33"/>
      <c r="R2151" s="33"/>
    </row>
    <row r="2152">
      <c r="A2152" s="8" t="s">
        <v>2586</v>
      </c>
      <c r="B2152" s="8"/>
      <c r="C2152" s="8" t="s">
        <v>313</v>
      </c>
      <c r="D2152" s="8" t="s">
        <v>314</v>
      </c>
      <c r="E2152" s="12" t="s">
        <v>315</v>
      </c>
      <c r="F2152" s="8" t="s">
        <v>2740</v>
      </c>
      <c r="G2152" s="31" t="s">
        <v>8038</v>
      </c>
      <c r="H2152" s="31" t="s">
        <v>2603</v>
      </c>
      <c r="I2152" s="8"/>
      <c r="J2152" s="19"/>
      <c r="K2152" s="39"/>
      <c r="L2152" s="39"/>
      <c r="M2152" s="39"/>
      <c r="N2152" s="39"/>
      <c r="O2152" s="39"/>
      <c r="P2152" s="39"/>
      <c r="Q2152" s="39"/>
      <c r="R2152" s="39"/>
    </row>
    <row r="2153">
      <c r="A2153" s="8" t="s">
        <v>2586</v>
      </c>
      <c r="B2153" s="2"/>
      <c r="C2153" s="2" t="s">
        <v>316</v>
      </c>
      <c r="D2153" s="2" t="s">
        <v>317</v>
      </c>
      <c r="E2153" s="2" t="s">
        <v>318</v>
      </c>
      <c r="F2153" s="42" t="s">
        <v>2740</v>
      </c>
      <c r="G2153" s="8" t="s">
        <v>8038</v>
      </c>
      <c r="H2153" s="42" t="s">
        <v>2765</v>
      </c>
      <c r="I2153" s="34" t="s">
        <v>8485</v>
      </c>
      <c r="J2153" s="35"/>
      <c r="K2153" s="33"/>
      <c r="L2153" s="33"/>
      <c r="M2153" s="33"/>
      <c r="N2153" s="33"/>
      <c r="O2153" s="33"/>
      <c r="P2153" s="33"/>
      <c r="Q2153" s="33"/>
      <c r="R2153" s="33"/>
    </row>
    <row r="2154">
      <c r="A2154" s="8" t="s">
        <v>2586</v>
      </c>
      <c r="B2154" s="3"/>
      <c r="C2154" s="3" t="s">
        <v>319</v>
      </c>
      <c r="D2154" s="2" t="s">
        <v>317</v>
      </c>
      <c r="E2154" s="5" t="s">
        <v>320</v>
      </c>
      <c r="F2154" s="42" t="s">
        <v>2740</v>
      </c>
      <c r="G2154" s="31" t="s">
        <v>8038</v>
      </c>
      <c r="H2154" s="41" t="s">
        <v>3768</v>
      </c>
      <c r="I2154" s="18" t="s">
        <v>8486</v>
      </c>
      <c r="J2154" s="37"/>
      <c r="K2154" s="38"/>
      <c r="L2154" s="38"/>
      <c r="M2154" s="38"/>
      <c r="N2154" s="38"/>
      <c r="O2154" s="38"/>
      <c r="P2154" s="38"/>
      <c r="Q2154" s="38"/>
      <c r="R2154" s="38"/>
    </row>
    <row r="2155">
      <c r="A2155" s="8" t="s">
        <v>2586</v>
      </c>
      <c r="B2155" s="3"/>
      <c r="C2155" s="3" t="s">
        <v>321</v>
      </c>
      <c r="D2155" s="4" t="s">
        <v>317</v>
      </c>
      <c r="E2155" s="5" t="s">
        <v>322</v>
      </c>
      <c r="F2155" s="8" t="s">
        <v>2740</v>
      </c>
      <c r="G2155" s="31" t="s">
        <v>8038</v>
      </c>
      <c r="H2155" s="41" t="s">
        <v>4418</v>
      </c>
      <c r="I2155" s="18" t="s">
        <v>8487</v>
      </c>
      <c r="J2155" s="35"/>
      <c r="K2155" s="33"/>
      <c r="L2155" s="33"/>
      <c r="M2155" s="33"/>
      <c r="N2155" s="33"/>
      <c r="O2155" s="33"/>
      <c r="P2155" s="33"/>
      <c r="Q2155" s="33"/>
      <c r="R2155" s="33"/>
    </row>
    <row r="2156">
      <c r="A2156" s="8" t="s">
        <v>2586</v>
      </c>
      <c r="B2156" s="3"/>
      <c r="C2156" s="3" t="s">
        <v>323</v>
      </c>
      <c r="D2156" s="18" t="s">
        <v>317</v>
      </c>
      <c r="E2156" s="3" t="s">
        <v>324</v>
      </c>
      <c r="F2156" s="42" t="s">
        <v>2740</v>
      </c>
      <c r="G2156" s="8" t="s">
        <v>8038</v>
      </c>
      <c r="H2156" s="41" t="s">
        <v>2802</v>
      </c>
      <c r="I2156" s="3"/>
      <c r="J2156" s="35"/>
      <c r="K2156" s="33"/>
      <c r="L2156" s="33"/>
      <c r="M2156" s="33"/>
      <c r="N2156" s="33"/>
      <c r="O2156" s="33"/>
      <c r="P2156" s="33"/>
      <c r="Q2156" s="33"/>
      <c r="R2156" s="33"/>
    </row>
    <row r="2157">
      <c r="A2157" s="7" t="s">
        <v>2586</v>
      </c>
      <c r="B2157" s="7"/>
      <c r="C2157" s="7" t="s">
        <v>325</v>
      </c>
      <c r="D2157" s="6" t="s">
        <v>317</v>
      </c>
      <c r="E2157" s="7" t="s">
        <v>326</v>
      </c>
      <c r="F2157" s="8" t="s">
        <v>2740</v>
      </c>
      <c r="G2157" s="31" t="s">
        <v>8038</v>
      </c>
      <c r="H2157" s="45" t="s">
        <v>3768</v>
      </c>
      <c r="I2157" s="8"/>
      <c r="J2157" s="35"/>
      <c r="K2157" s="33"/>
      <c r="L2157" s="33"/>
      <c r="M2157" s="33"/>
      <c r="N2157" s="33"/>
      <c r="O2157" s="33"/>
      <c r="P2157" s="33"/>
      <c r="Q2157" s="33"/>
      <c r="R2157" s="33"/>
    </row>
    <row r="2158">
      <c r="A2158" s="7" t="s">
        <v>2586</v>
      </c>
      <c r="B2158" s="7"/>
      <c r="C2158" s="7" t="s">
        <v>327</v>
      </c>
      <c r="D2158" s="6" t="s">
        <v>328</v>
      </c>
      <c r="E2158" s="19" t="s">
        <v>329</v>
      </c>
      <c r="F2158" s="8" t="s">
        <v>2740</v>
      </c>
      <c r="G2158" s="31" t="s">
        <v>8038</v>
      </c>
      <c r="H2158" s="31" t="s">
        <v>2603</v>
      </c>
      <c r="I2158" s="7"/>
      <c r="J2158" s="19"/>
      <c r="K2158" s="39"/>
      <c r="L2158" s="39"/>
      <c r="M2158" s="39"/>
      <c r="N2158" s="39"/>
      <c r="O2158" s="39"/>
      <c r="P2158" s="39"/>
      <c r="Q2158" s="39"/>
      <c r="R2158" s="39"/>
    </row>
    <row r="2159">
      <c r="A2159" s="8" t="s">
        <v>2586</v>
      </c>
      <c r="B2159" s="2"/>
      <c r="C2159" s="2" t="s">
        <v>330</v>
      </c>
      <c r="D2159" s="2" t="s">
        <v>331</v>
      </c>
      <c r="E2159" s="2" t="s">
        <v>332</v>
      </c>
      <c r="F2159" s="42" t="s">
        <v>2740</v>
      </c>
      <c r="G2159" s="31" t="s">
        <v>8038</v>
      </c>
      <c r="H2159" s="41" t="s">
        <v>3933</v>
      </c>
      <c r="I2159" s="34" t="s">
        <v>8488</v>
      </c>
      <c r="J2159" s="7"/>
      <c r="K2159" s="40"/>
      <c r="L2159" s="40"/>
      <c r="M2159" s="40"/>
      <c r="N2159" s="40"/>
      <c r="O2159" s="40"/>
      <c r="P2159" s="40"/>
      <c r="Q2159" s="40"/>
      <c r="R2159" s="40"/>
    </row>
    <row r="2160">
      <c r="A2160" s="7" t="s">
        <v>2586</v>
      </c>
      <c r="B2160" s="9"/>
      <c r="C2160" s="9" t="s">
        <v>333</v>
      </c>
      <c r="D2160" s="15" t="s">
        <v>331</v>
      </c>
      <c r="E2160" s="9" t="s">
        <v>334</v>
      </c>
      <c r="F2160" s="41" t="s">
        <v>2740</v>
      </c>
      <c r="G2160" s="31" t="s">
        <v>8038</v>
      </c>
      <c r="H2160" s="41" t="s">
        <v>3328</v>
      </c>
      <c r="I2160" s="10"/>
      <c r="J2160" s="35"/>
      <c r="K2160" s="33"/>
      <c r="L2160" s="33"/>
      <c r="M2160" s="33"/>
      <c r="N2160" s="33"/>
      <c r="O2160" s="33"/>
      <c r="P2160" s="33"/>
      <c r="Q2160" s="33"/>
      <c r="R2160" s="33"/>
    </row>
    <row r="2161">
      <c r="A2161" s="7" t="s">
        <v>2586</v>
      </c>
      <c r="B2161" s="7"/>
      <c r="C2161" s="7" t="s">
        <v>335</v>
      </c>
      <c r="D2161" s="8" t="s">
        <v>331</v>
      </c>
      <c r="E2161" s="7" t="s">
        <v>336</v>
      </c>
      <c r="F2161" s="8" t="s">
        <v>2740</v>
      </c>
      <c r="G2161" s="8" t="s">
        <v>8038</v>
      </c>
      <c r="H2161" s="41" t="s">
        <v>2760</v>
      </c>
      <c r="I2161" s="8"/>
      <c r="J2161" s="10"/>
      <c r="K2161" s="44"/>
      <c r="L2161" s="44"/>
      <c r="M2161" s="44"/>
      <c r="N2161" s="44"/>
      <c r="O2161" s="44"/>
      <c r="P2161" s="44"/>
      <c r="Q2161" s="44"/>
      <c r="R2161" s="44"/>
    </row>
    <row r="2162">
      <c r="A2162" s="8" t="s">
        <v>2586</v>
      </c>
      <c r="B2162" s="2"/>
      <c r="C2162" s="2" t="s">
        <v>337</v>
      </c>
      <c r="D2162" s="2" t="s">
        <v>338</v>
      </c>
      <c r="E2162" s="2" t="s">
        <v>339</v>
      </c>
      <c r="F2162" s="42" t="s">
        <v>2740</v>
      </c>
      <c r="G2162" s="8" t="s">
        <v>8038</v>
      </c>
      <c r="H2162" s="31" t="s">
        <v>2603</v>
      </c>
      <c r="I2162" s="36" t="s">
        <v>8489</v>
      </c>
      <c r="J2162" s="35"/>
      <c r="K2162" s="33"/>
      <c r="L2162" s="33"/>
      <c r="M2162" s="33"/>
      <c r="N2162" s="33"/>
      <c r="O2162" s="33"/>
      <c r="P2162" s="33"/>
      <c r="Q2162" s="33"/>
      <c r="R2162" s="33"/>
    </row>
    <row r="2163">
      <c r="A2163" s="8" t="s">
        <v>2586</v>
      </c>
      <c r="B2163" s="2"/>
      <c r="C2163" s="2" t="s">
        <v>340</v>
      </c>
      <c r="D2163" s="2" t="s">
        <v>341</v>
      </c>
      <c r="E2163" s="2" t="s">
        <v>342</v>
      </c>
      <c r="F2163" s="42" t="s">
        <v>2740</v>
      </c>
      <c r="G2163" s="8" t="s">
        <v>8038</v>
      </c>
      <c r="H2163" s="31" t="s">
        <v>3296</v>
      </c>
      <c r="I2163" s="36" t="s">
        <v>8490</v>
      </c>
      <c r="J2163" s="35"/>
      <c r="K2163" s="33"/>
      <c r="L2163" s="33"/>
      <c r="M2163" s="33"/>
      <c r="N2163" s="33"/>
      <c r="O2163" s="33"/>
      <c r="P2163" s="33"/>
      <c r="Q2163" s="33"/>
      <c r="R2163" s="33"/>
    </row>
    <row r="2164">
      <c r="A2164" s="7" t="s">
        <v>2586</v>
      </c>
      <c r="B2164" s="7"/>
      <c r="C2164" s="7" t="s">
        <v>282</v>
      </c>
      <c r="D2164" s="8" t="s">
        <v>343</v>
      </c>
      <c r="E2164" s="7" t="s">
        <v>344</v>
      </c>
      <c r="F2164" s="8" t="s">
        <v>2740</v>
      </c>
      <c r="G2164" s="8" t="s">
        <v>8038</v>
      </c>
      <c r="H2164" s="41" t="s">
        <v>2760</v>
      </c>
      <c r="I2164" s="8"/>
      <c r="J2164" s="7"/>
      <c r="K2164" s="40"/>
      <c r="L2164" s="40"/>
      <c r="M2164" s="40"/>
      <c r="N2164" s="40"/>
      <c r="O2164" s="40"/>
      <c r="P2164" s="40"/>
      <c r="Q2164" s="40"/>
      <c r="R2164" s="40"/>
    </row>
    <row r="2165">
      <c r="A2165" s="7" t="s">
        <v>2586</v>
      </c>
      <c r="B2165" s="7"/>
      <c r="C2165" s="7" t="s">
        <v>345</v>
      </c>
      <c r="D2165" s="8" t="s">
        <v>346</v>
      </c>
      <c r="E2165" s="7" t="s">
        <v>347</v>
      </c>
      <c r="F2165" s="8" t="s">
        <v>2740</v>
      </c>
      <c r="G2165" s="8" t="s">
        <v>8038</v>
      </c>
      <c r="H2165" s="31" t="s">
        <v>3296</v>
      </c>
      <c r="I2165" s="8"/>
      <c r="J2165" s="35"/>
      <c r="K2165" s="33"/>
      <c r="L2165" s="33"/>
      <c r="M2165" s="33"/>
      <c r="N2165" s="33"/>
      <c r="O2165" s="33"/>
      <c r="P2165" s="33"/>
      <c r="Q2165" s="33"/>
      <c r="R2165" s="33"/>
    </row>
    <row r="2166">
      <c r="A2166" s="7" t="s">
        <v>2586</v>
      </c>
      <c r="B2166" s="7"/>
      <c r="C2166" s="7" t="s">
        <v>348</v>
      </c>
      <c r="D2166" s="8" t="s">
        <v>349</v>
      </c>
      <c r="E2166" s="7" t="s">
        <v>350</v>
      </c>
      <c r="F2166" s="8" t="s">
        <v>2740</v>
      </c>
      <c r="G2166" s="31" t="s">
        <v>8038</v>
      </c>
      <c r="H2166" s="48" t="s">
        <v>2937</v>
      </c>
      <c r="I2166" s="8"/>
      <c r="J2166" s="35"/>
      <c r="K2166" s="33"/>
      <c r="L2166" s="33"/>
      <c r="M2166" s="33"/>
      <c r="N2166" s="33"/>
      <c r="O2166" s="33"/>
      <c r="P2166" s="33"/>
      <c r="Q2166" s="33"/>
      <c r="R2166" s="33"/>
    </row>
    <row r="2167">
      <c r="A2167" s="8" t="s">
        <v>2586</v>
      </c>
      <c r="B2167" s="3"/>
      <c r="C2167" s="3" t="s">
        <v>351</v>
      </c>
      <c r="D2167" s="4" t="s">
        <v>352</v>
      </c>
      <c r="E2167" s="5" t="s">
        <v>353</v>
      </c>
      <c r="F2167" s="42" t="s">
        <v>2740</v>
      </c>
      <c r="G2167" s="8" t="s">
        <v>8038</v>
      </c>
      <c r="H2167" s="41" t="s">
        <v>2760</v>
      </c>
      <c r="I2167" s="18" t="s">
        <v>8491</v>
      </c>
      <c r="J2167" s="35"/>
      <c r="K2167" s="33"/>
      <c r="L2167" s="33"/>
      <c r="M2167" s="33"/>
      <c r="N2167" s="33"/>
      <c r="O2167" s="33"/>
      <c r="P2167" s="33"/>
      <c r="Q2167" s="33"/>
      <c r="R2167" s="33"/>
    </row>
    <row r="2168">
      <c r="A2168" s="8" t="s">
        <v>2586</v>
      </c>
      <c r="B2168" s="6"/>
      <c r="C2168" s="6" t="s">
        <v>354</v>
      </c>
      <c r="D2168" s="8" t="s">
        <v>355</v>
      </c>
      <c r="E2168" s="7" t="s">
        <v>356</v>
      </c>
      <c r="F2168" s="8" t="s">
        <v>2740</v>
      </c>
      <c r="G2168" s="8" t="s">
        <v>8038</v>
      </c>
      <c r="H2168" s="42" t="s">
        <v>2952</v>
      </c>
      <c r="I2168" s="8"/>
      <c r="J2168" s="35"/>
      <c r="K2168" s="33"/>
      <c r="L2168" s="33"/>
      <c r="M2168" s="33"/>
      <c r="N2168" s="33"/>
      <c r="O2168" s="33"/>
      <c r="P2168" s="33"/>
      <c r="Q2168" s="33"/>
      <c r="R2168" s="33"/>
    </row>
    <row r="2169">
      <c r="A2169" s="7" t="s">
        <v>2586</v>
      </c>
      <c r="B2169" s="7"/>
      <c r="C2169" s="7" t="s">
        <v>357</v>
      </c>
      <c r="D2169" s="8" t="s">
        <v>358</v>
      </c>
      <c r="E2169" s="7" t="s">
        <v>359</v>
      </c>
      <c r="F2169" s="8" t="s">
        <v>2740</v>
      </c>
      <c r="G2169" s="8" t="s">
        <v>8038</v>
      </c>
      <c r="H2169" s="41" t="s">
        <v>2760</v>
      </c>
      <c r="I2169" s="8"/>
      <c r="J2169" s="10"/>
      <c r="K2169" s="44"/>
      <c r="L2169" s="44"/>
      <c r="M2169" s="44"/>
      <c r="N2169" s="44"/>
      <c r="O2169" s="44"/>
      <c r="P2169" s="44"/>
      <c r="Q2169" s="44"/>
      <c r="R2169" s="44"/>
    </row>
    <row r="2170">
      <c r="A2170" s="8" t="s">
        <v>2586</v>
      </c>
      <c r="B2170" s="2"/>
      <c r="C2170" s="2" t="s">
        <v>360</v>
      </c>
      <c r="D2170" s="2" t="s">
        <v>361</v>
      </c>
      <c r="E2170" s="2" t="s">
        <v>362</v>
      </c>
      <c r="F2170" s="42" t="s">
        <v>2740</v>
      </c>
      <c r="G2170" s="8" t="s">
        <v>8038</v>
      </c>
      <c r="H2170" s="31" t="s">
        <v>2802</v>
      </c>
      <c r="I2170" s="34" t="s">
        <v>8492</v>
      </c>
      <c r="J2170" s="37"/>
      <c r="K2170" s="38"/>
      <c r="L2170" s="38"/>
      <c r="M2170" s="38"/>
      <c r="N2170" s="38"/>
      <c r="O2170" s="38"/>
      <c r="P2170" s="38"/>
      <c r="Q2170" s="38"/>
      <c r="R2170" s="38"/>
    </row>
    <row r="2171">
      <c r="A2171" s="7" t="s">
        <v>2586</v>
      </c>
      <c r="B2171" s="7"/>
      <c r="C2171" s="7" t="s">
        <v>363</v>
      </c>
      <c r="D2171" s="6" t="s">
        <v>364</v>
      </c>
      <c r="E2171" s="7" t="s">
        <v>365</v>
      </c>
      <c r="F2171" s="8" t="s">
        <v>2740</v>
      </c>
      <c r="G2171" s="8" t="s">
        <v>8038</v>
      </c>
      <c r="H2171" s="48" t="s">
        <v>2937</v>
      </c>
      <c r="I2171" s="8"/>
      <c r="J2171" s="19"/>
      <c r="K2171" s="39"/>
      <c r="L2171" s="39"/>
      <c r="M2171" s="39"/>
      <c r="N2171" s="39"/>
      <c r="O2171" s="39"/>
      <c r="P2171" s="39"/>
      <c r="Q2171" s="39"/>
      <c r="R2171" s="39"/>
    </row>
    <row r="2172">
      <c r="A2172" s="8" t="s">
        <v>2586</v>
      </c>
      <c r="B2172" s="8"/>
      <c r="C2172" s="8" t="s">
        <v>366</v>
      </c>
      <c r="D2172" s="8" t="s">
        <v>367</v>
      </c>
      <c r="E2172" s="12" t="s">
        <v>368</v>
      </c>
      <c r="F2172" s="8" t="s">
        <v>2740</v>
      </c>
      <c r="G2172" s="8" t="s">
        <v>8038</v>
      </c>
      <c r="H2172" s="41" t="s">
        <v>2760</v>
      </c>
      <c r="I2172" s="8"/>
      <c r="J2172" s="7"/>
      <c r="K2172" s="40"/>
      <c r="L2172" s="40"/>
      <c r="M2172" s="40"/>
      <c r="N2172" s="40"/>
      <c r="O2172" s="40"/>
      <c r="P2172" s="40"/>
      <c r="Q2172" s="40"/>
      <c r="R2172" s="40"/>
    </row>
    <row r="2173">
      <c r="A2173" s="7" t="s">
        <v>2586</v>
      </c>
      <c r="B2173" s="7"/>
      <c r="C2173" s="7" t="s">
        <v>369</v>
      </c>
      <c r="D2173" s="6" t="s">
        <v>370</v>
      </c>
      <c r="E2173" s="7" t="s">
        <v>371</v>
      </c>
      <c r="F2173" s="8" t="s">
        <v>2740</v>
      </c>
      <c r="G2173" s="8" t="s">
        <v>8038</v>
      </c>
      <c r="H2173" s="42" t="s">
        <v>3305</v>
      </c>
      <c r="I2173" s="8"/>
      <c r="J2173" s="37"/>
      <c r="K2173" s="38"/>
      <c r="L2173" s="38"/>
      <c r="M2173" s="38"/>
      <c r="N2173" s="38"/>
      <c r="O2173" s="38"/>
      <c r="P2173" s="38"/>
      <c r="Q2173" s="38"/>
      <c r="R2173" s="38"/>
    </row>
    <row r="2174">
      <c r="A2174" s="8" t="s">
        <v>2586</v>
      </c>
      <c r="B2174" s="6"/>
      <c r="C2174" s="6" t="s">
        <v>372</v>
      </c>
      <c r="D2174" s="6" t="s">
        <v>373</v>
      </c>
      <c r="E2174" s="12" t="s">
        <v>374</v>
      </c>
      <c r="F2174" s="8" t="s">
        <v>2740</v>
      </c>
      <c r="G2174" s="31" t="s">
        <v>8038</v>
      </c>
      <c r="H2174" s="48" t="s">
        <v>2937</v>
      </c>
      <c r="I2174" s="8"/>
      <c r="J2174" s="7"/>
      <c r="K2174" s="40"/>
      <c r="L2174" s="40"/>
      <c r="M2174" s="40"/>
      <c r="N2174" s="40"/>
      <c r="O2174" s="40"/>
      <c r="P2174" s="40"/>
      <c r="Q2174" s="40"/>
      <c r="R2174" s="40"/>
    </row>
    <row r="2175">
      <c r="A2175" s="8" t="s">
        <v>2586</v>
      </c>
      <c r="B2175" s="2"/>
      <c r="C2175" s="2" t="s">
        <v>375</v>
      </c>
      <c r="D2175" s="2" t="s">
        <v>376</v>
      </c>
      <c r="E2175" s="2" t="s">
        <v>377</v>
      </c>
      <c r="F2175" s="42" t="s">
        <v>2740</v>
      </c>
      <c r="G2175" s="6" t="s">
        <v>8038</v>
      </c>
      <c r="H2175" s="31" t="s">
        <v>2840</v>
      </c>
      <c r="I2175" s="36" t="s">
        <v>8493</v>
      </c>
      <c r="J2175" s="7"/>
      <c r="K2175" s="40"/>
      <c r="L2175" s="40"/>
      <c r="M2175" s="40"/>
      <c r="N2175" s="40"/>
      <c r="O2175" s="40"/>
      <c r="P2175" s="40"/>
      <c r="Q2175" s="40"/>
      <c r="R2175" s="40"/>
    </row>
    <row r="2176">
      <c r="A2176" s="8" t="s">
        <v>2586</v>
      </c>
      <c r="B2176" s="2"/>
      <c r="C2176" s="2" t="s">
        <v>378</v>
      </c>
      <c r="D2176" s="2" t="s">
        <v>379</v>
      </c>
      <c r="E2176" s="2" t="s">
        <v>380</v>
      </c>
      <c r="F2176" s="42" t="s">
        <v>2740</v>
      </c>
      <c r="G2176" s="31" t="s">
        <v>8038</v>
      </c>
      <c r="H2176" s="31" t="s">
        <v>3095</v>
      </c>
      <c r="I2176" s="36" t="s">
        <v>8494</v>
      </c>
      <c r="J2176" s="7"/>
      <c r="K2176" s="40"/>
      <c r="L2176" s="40"/>
      <c r="M2176" s="40"/>
      <c r="N2176" s="40"/>
      <c r="O2176" s="40"/>
      <c r="P2176" s="40"/>
      <c r="Q2176" s="40"/>
      <c r="R2176" s="40"/>
    </row>
    <row r="2177">
      <c r="A2177" s="8" t="s">
        <v>2586</v>
      </c>
      <c r="B2177" s="8"/>
      <c r="C2177" s="8" t="s">
        <v>381</v>
      </c>
      <c r="D2177" s="8" t="s">
        <v>382</v>
      </c>
      <c r="E2177" s="12" t="s">
        <v>383</v>
      </c>
      <c r="F2177" s="8" t="s">
        <v>2740</v>
      </c>
      <c r="G2177" s="8" t="s">
        <v>8038</v>
      </c>
      <c r="H2177" s="41" t="s">
        <v>2760</v>
      </c>
      <c r="I2177" s="8"/>
      <c r="J2177" s="35"/>
      <c r="K2177" s="33"/>
      <c r="L2177" s="33"/>
      <c r="M2177" s="33"/>
      <c r="N2177" s="33"/>
      <c r="O2177" s="33"/>
      <c r="P2177" s="33"/>
      <c r="Q2177" s="33"/>
      <c r="R2177" s="33"/>
    </row>
    <row r="2178">
      <c r="A2178" s="8" t="s">
        <v>2586</v>
      </c>
      <c r="B2178" s="2"/>
      <c r="C2178" s="2" t="s">
        <v>384</v>
      </c>
      <c r="D2178" s="2" t="s">
        <v>385</v>
      </c>
      <c r="E2178" s="2" t="s">
        <v>386</v>
      </c>
      <c r="F2178" s="42" t="s">
        <v>2740</v>
      </c>
      <c r="G2178" s="8" t="s">
        <v>8038</v>
      </c>
      <c r="H2178" s="8" t="s">
        <v>2765</v>
      </c>
      <c r="I2178" s="34" t="s">
        <v>8495</v>
      </c>
      <c r="J2178" s="35"/>
      <c r="K2178" s="33"/>
      <c r="L2178" s="33"/>
      <c r="M2178" s="33"/>
      <c r="N2178" s="33"/>
      <c r="O2178" s="33"/>
      <c r="P2178" s="33"/>
      <c r="Q2178" s="33"/>
      <c r="R2178" s="33"/>
    </row>
    <row r="2179">
      <c r="A2179" s="8" t="s">
        <v>2586</v>
      </c>
      <c r="B2179" s="2"/>
      <c r="C2179" s="2" t="s">
        <v>387</v>
      </c>
      <c r="D2179" s="2" t="s">
        <v>388</v>
      </c>
      <c r="E2179" s="2" t="s">
        <v>389</v>
      </c>
      <c r="F2179" s="42" t="s">
        <v>2740</v>
      </c>
      <c r="G2179" s="8" t="s">
        <v>8038</v>
      </c>
      <c r="H2179" s="31" t="s">
        <v>2840</v>
      </c>
      <c r="I2179" s="36" t="s">
        <v>8496</v>
      </c>
      <c r="J2179" s="35"/>
      <c r="K2179" s="33"/>
      <c r="L2179" s="33"/>
      <c r="M2179" s="33"/>
      <c r="N2179" s="33"/>
      <c r="O2179" s="33"/>
      <c r="P2179" s="33"/>
      <c r="Q2179" s="33"/>
      <c r="R2179" s="33"/>
    </row>
    <row r="2180">
      <c r="A2180" s="8" t="s">
        <v>2586</v>
      </c>
      <c r="B2180" s="2"/>
      <c r="C2180" s="2" t="s">
        <v>387</v>
      </c>
      <c r="D2180" s="2" t="s">
        <v>388</v>
      </c>
      <c r="E2180" s="2" t="s">
        <v>390</v>
      </c>
      <c r="F2180" s="42" t="s">
        <v>2740</v>
      </c>
      <c r="G2180" s="8" t="s">
        <v>8038</v>
      </c>
      <c r="H2180" s="31" t="s">
        <v>2840</v>
      </c>
      <c r="I2180" s="36" t="s">
        <v>8496</v>
      </c>
      <c r="J2180" s="7"/>
      <c r="K2180" s="40"/>
      <c r="L2180" s="40"/>
      <c r="M2180" s="40"/>
      <c r="N2180" s="40"/>
      <c r="O2180" s="40"/>
      <c r="P2180" s="40"/>
      <c r="Q2180" s="40"/>
      <c r="R2180" s="40"/>
    </row>
    <row r="2181">
      <c r="A2181" s="8" t="s">
        <v>2586</v>
      </c>
      <c r="B2181" s="12"/>
      <c r="C2181" s="12" t="s">
        <v>391</v>
      </c>
      <c r="D2181" s="12" t="s">
        <v>388</v>
      </c>
      <c r="E2181" s="12" t="s">
        <v>392</v>
      </c>
      <c r="F2181" s="42" t="s">
        <v>2740</v>
      </c>
      <c r="G2181" s="31" t="s">
        <v>8038</v>
      </c>
      <c r="H2181" s="31" t="s">
        <v>2802</v>
      </c>
      <c r="I2181" s="2"/>
      <c r="J2181" s="37"/>
      <c r="K2181" s="38"/>
      <c r="L2181" s="38"/>
      <c r="M2181" s="38"/>
      <c r="N2181" s="38"/>
      <c r="O2181" s="38"/>
      <c r="P2181" s="38"/>
      <c r="Q2181" s="38"/>
      <c r="R2181" s="38"/>
    </row>
    <row r="2182">
      <c r="A2182" s="8" t="s">
        <v>2586</v>
      </c>
      <c r="B2182" s="2"/>
      <c r="C2182" s="2" t="s">
        <v>393</v>
      </c>
      <c r="D2182" s="2" t="s">
        <v>394</v>
      </c>
      <c r="E2182" s="2" t="s">
        <v>395</v>
      </c>
      <c r="F2182" s="42" t="s">
        <v>2740</v>
      </c>
      <c r="G2182" s="8" t="s">
        <v>8038</v>
      </c>
      <c r="H2182" s="41" t="s">
        <v>2802</v>
      </c>
      <c r="I2182" s="36" t="s">
        <v>8497</v>
      </c>
      <c r="J2182" s="37"/>
      <c r="K2182" s="38"/>
      <c r="L2182" s="38"/>
      <c r="M2182" s="38"/>
      <c r="N2182" s="38"/>
      <c r="O2182" s="38"/>
      <c r="P2182" s="38"/>
      <c r="Q2182" s="38"/>
      <c r="R2182" s="38"/>
    </row>
    <row r="2183">
      <c r="A2183" s="7" t="s">
        <v>2586</v>
      </c>
      <c r="B2183" s="7"/>
      <c r="C2183" s="7" t="s">
        <v>396</v>
      </c>
      <c r="D2183" s="6" t="s">
        <v>397</v>
      </c>
      <c r="E2183" s="7" t="s">
        <v>398</v>
      </c>
      <c r="F2183" s="8" t="s">
        <v>2740</v>
      </c>
      <c r="G2183" s="31" t="s">
        <v>8038</v>
      </c>
      <c r="H2183" s="6" t="s">
        <v>8498</v>
      </c>
      <c r="I2183" s="8"/>
      <c r="J2183" s="35"/>
      <c r="K2183" s="33"/>
      <c r="L2183" s="33"/>
      <c r="M2183" s="33"/>
      <c r="N2183" s="33"/>
      <c r="O2183" s="33"/>
      <c r="P2183" s="33"/>
      <c r="Q2183" s="33"/>
      <c r="R2183" s="33"/>
    </row>
    <row r="2184">
      <c r="A2184" s="8" t="s">
        <v>2586</v>
      </c>
      <c r="B2184" s="2"/>
      <c r="C2184" s="2" t="s">
        <v>399</v>
      </c>
      <c r="D2184" s="2" t="s">
        <v>400</v>
      </c>
      <c r="E2184" s="2" t="s">
        <v>401</v>
      </c>
      <c r="F2184" s="41" t="s">
        <v>2740</v>
      </c>
      <c r="G2184" s="8" t="s">
        <v>8038</v>
      </c>
      <c r="H2184" s="41" t="s">
        <v>5940</v>
      </c>
      <c r="I2184" s="36" t="s">
        <v>8499</v>
      </c>
      <c r="J2184" s="35"/>
      <c r="K2184" s="33"/>
      <c r="L2184" s="33"/>
      <c r="M2184" s="33"/>
      <c r="N2184" s="33"/>
      <c r="O2184" s="33"/>
      <c r="P2184" s="33"/>
      <c r="Q2184" s="33"/>
      <c r="R2184" s="33"/>
    </row>
    <row r="2185">
      <c r="A2185" s="8" t="s">
        <v>2586</v>
      </c>
      <c r="B2185" s="8"/>
      <c r="C2185" s="8" t="s">
        <v>402</v>
      </c>
      <c r="D2185" s="8" t="s">
        <v>403</v>
      </c>
      <c r="E2185" s="12" t="s">
        <v>404</v>
      </c>
      <c r="F2185" s="8" t="s">
        <v>2740</v>
      </c>
      <c r="G2185" s="8" t="s">
        <v>8038</v>
      </c>
      <c r="H2185" s="42" t="s">
        <v>2686</v>
      </c>
      <c r="I2185" s="8"/>
      <c r="J2185" s="35"/>
      <c r="K2185" s="33"/>
      <c r="L2185" s="33"/>
      <c r="M2185" s="33"/>
      <c r="N2185" s="33"/>
      <c r="O2185" s="33"/>
      <c r="P2185" s="33"/>
      <c r="Q2185" s="33"/>
      <c r="R2185" s="33"/>
    </row>
    <row r="2186">
      <c r="A2186" s="8" t="s">
        <v>2586</v>
      </c>
      <c r="B2186" s="18"/>
      <c r="C2186" s="18" t="s">
        <v>405</v>
      </c>
      <c r="D2186" s="5" t="s">
        <v>406</v>
      </c>
      <c r="E2186" s="5" t="s">
        <v>407</v>
      </c>
      <c r="F2186" s="8" t="s">
        <v>2740</v>
      </c>
      <c r="G2186" s="8" t="s">
        <v>8038</v>
      </c>
      <c r="H2186" s="31" t="s">
        <v>2802</v>
      </c>
      <c r="I2186" s="18"/>
      <c r="J2186" s="35"/>
      <c r="K2186" s="33"/>
      <c r="L2186" s="33"/>
      <c r="M2186" s="33"/>
      <c r="N2186" s="33"/>
      <c r="O2186" s="33"/>
      <c r="P2186" s="33"/>
      <c r="Q2186" s="33"/>
      <c r="R2186" s="33"/>
    </row>
    <row r="2187">
      <c r="A2187" s="7" t="s">
        <v>2586</v>
      </c>
      <c r="B2187" s="7"/>
      <c r="C2187" s="7" t="s">
        <v>408</v>
      </c>
      <c r="D2187" s="8" t="s">
        <v>409</v>
      </c>
      <c r="E2187" s="7" t="s">
        <v>410</v>
      </c>
      <c r="F2187" s="8" t="s">
        <v>2740</v>
      </c>
      <c r="G2187" s="31" t="s">
        <v>8038</v>
      </c>
      <c r="H2187" s="41" t="s">
        <v>2802</v>
      </c>
      <c r="I2187" s="8"/>
      <c r="J2187" s="7"/>
      <c r="K2187" s="40"/>
      <c r="L2187" s="40"/>
      <c r="M2187" s="40"/>
      <c r="N2187" s="40"/>
      <c r="O2187" s="40"/>
      <c r="P2187" s="40"/>
      <c r="Q2187" s="40"/>
      <c r="R2187" s="40"/>
    </row>
    <row r="2188">
      <c r="A2188" s="6" t="s">
        <v>2861</v>
      </c>
      <c r="B2188" s="7"/>
      <c r="C2188" s="7" t="s">
        <v>411</v>
      </c>
      <c r="D2188" s="8" t="s">
        <v>412</v>
      </c>
      <c r="E2188" s="7" t="s">
        <v>413</v>
      </c>
      <c r="F2188" s="8" t="s">
        <v>2740</v>
      </c>
      <c r="G2188" s="8" t="s">
        <v>8038</v>
      </c>
      <c r="H2188" s="41" t="s">
        <v>2760</v>
      </c>
      <c r="I2188" s="8"/>
      <c r="J2188" s="7"/>
      <c r="K2188" s="40"/>
      <c r="L2188" s="40"/>
      <c r="M2188" s="40"/>
      <c r="N2188" s="40"/>
      <c r="O2188" s="40"/>
      <c r="P2188" s="40"/>
      <c r="Q2188" s="40"/>
      <c r="R2188" s="40"/>
    </row>
    <row r="2189">
      <c r="A2189" s="7" t="s">
        <v>2586</v>
      </c>
      <c r="B2189" s="7"/>
      <c r="C2189" s="7" t="s">
        <v>414</v>
      </c>
      <c r="D2189" s="8" t="s">
        <v>415</v>
      </c>
      <c r="E2189" s="7" t="s">
        <v>416</v>
      </c>
      <c r="F2189" s="8" t="s">
        <v>2740</v>
      </c>
      <c r="G2189" s="8" t="s">
        <v>8038</v>
      </c>
      <c r="H2189" s="41" t="s">
        <v>2760</v>
      </c>
      <c r="I2189" s="8"/>
      <c r="J2189" s="35"/>
      <c r="K2189" s="33"/>
      <c r="L2189" s="33"/>
      <c r="M2189" s="33"/>
      <c r="N2189" s="33"/>
      <c r="O2189" s="33"/>
      <c r="P2189" s="33"/>
      <c r="Q2189" s="33"/>
      <c r="R2189" s="33"/>
    </row>
    <row r="2190">
      <c r="A2190" s="8" t="s">
        <v>2586</v>
      </c>
      <c r="B2190" s="2"/>
      <c r="C2190" s="2" t="s">
        <v>417</v>
      </c>
      <c r="D2190" s="2" t="s">
        <v>418</v>
      </c>
      <c r="E2190" s="2" t="s">
        <v>419</v>
      </c>
      <c r="F2190" s="41" t="s">
        <v>2740</v>
      </c>
      <c r="G2190" s="31" t="s">
        <v>8038</v>
      </c>
      <c r="H2190" s="41" t="s">
        <v>2760</v>
      </c>
      <c r="I2190" s="34" t="s">
        <v>8500</v>
      </c>
      <c r="J2190" s="35"/>
      <c r="K2190" s="33"/>
      <c r="L2190" s="33"/>
      <c r="M2190" s="33"/>
      <c r="N2190" s="33"/>
      <c r="O2190" s="33"/>
      <c r="P2190" s="33"/>
      <c r="Q2190" s="33"/>
      <c r="R2190" s="33"/>
    </row>
    <row r="2191">
      <c r="A2191" s="8" t="s">
        <v>2586</v>
      </c>
      <c r="B2191" s="3"/>
      <c r="C2191" s="3" t="s">
        <v>420</v>
      </c>
      <c r="D2191" s="4" t="s">
        <v>421</v>
      </c>
      <c r="E2191" s="20" t="s">
        <v>422</v>
      </c>
      <c r="F2191" s="42" t="s">
        <v>2740</v>
      </c>
      <c r="G2191" s="8" t="s">
        <v>8038</v>
      </c>
      <c r="H2191" s="41" t="s">
        <v>2760</v>
      </c>
      <c r="I2191" s="18" t="s">
        <v>8501</v>
      </c>
      <c r="J2191" s="35"/>
      <c r="K2191" s="33"/>
      <c r="L2191" s="33"/>
      <c r="M2191" s="33"/>
      <c r="N2191" s="33"/>
      <c r="O2191" s="33"/>
      <c r="P2191" s="33"/>
      <c r="Q2191" s="33"/>
      <c r="R2191" s="33"/>
    </row>
    <row r="2192">
      <c r="A2192" s="6" t="s">
        <v>2861</v>
      </c>
      <c r="B2192" s="7"/>
      <c r="C2192" s="7" t="s">
        <v>423</v>
      </c>
      <c r="D2192" s="8" t="s">
        <v>421</v>
      </c>
      <c r="E2192" s="7" t="s">
        <v>424</v>
      </c>
      <c r="F2192" s="8" t="s">
        <v>2740</v>
      </c>
      <c r="G2192" s="8" t="s">
        <v>8038</v>
      </c>
      <c r="H2192" s="45" t="s">
        <v>4080</v>
      </c>
      <c r="I2192" s="8"/>
      <c r="J2192" s="7"/>
      <c r="K2192" s="40"/>
      <c r="L2192" s="40"/>
      <c r="M2192" s="40"/>
      <c r="N2192" s="40"/>
      <c r="O2192" s="40"/>
      <c r="P2192" s="40"/>
      <c r="Q2192" s="40"/>
      <c r="R2192" s="40"/>
    </row>
    <row r="2193">
      <c r="A2193" s="7" t="s">
        <v>2586</v>
      </c>
      <c r="B2193" s="7"/>
      <c r="C2193" s="7" t="s">
        <v>425</v>
      </c>
      <c r="D2193" s="6" t="s">
        <v>421</v>
      </c>
      <c r="E2193" s="7" t="s">
        <v>426</v>
      </c>
      <c r="F2193" s="8" t="s">
        <v>2740</v>
      </c>
      <c r="G2193" s="8" t="s">
        <v>8038</v>
      </c>
      <c r="H2193" s="41" t="s">
        <v>2760</v>
      </c>
      <c r="I2193" s="8"/>
      <c r="J2193" s="7"/>
      <c r="K2193" s="40"/>
      <c r="L2193" s="40"/>
      <c r="M2193" s="40"/>
      <c r="N2193" s="40"/>
      <c r="O2193" s="40"/>
      <c r="P2193" s="40"/>
      <c r="Q2193" s="40"/>
      <c r="R2193" s="40"/>
    </row>
    <row r="2194">
      <c r="A2194" s="7" t="s">
        <v>2586</v>
      </c>
      <c r="B2194" s="9"/>
      <c r="C2194" s="9" t="s">
        <v>175</v>
      </c>
      <c r="D2194" s="15" t="s">
        <v>427</v>
      </c>
      <c r="E2194" s="9" t="s">
        <v>428</v>
      </c>
      <c r="F2194" s="8" t="s">
        <v>2740</v>
      </c>
      <c r="G2194" s="31" t="s">
        <v>8038</v>
      </c>
      <c r="H2194" s="43" t="s">
        <v>2686</v>
      </c>
      <c r="I2194" s="16" t="s">
        <v>8502</v>
      </c>
      <c r="J2194" s="7"/>
      <c r="K2194" s="40"/>
      <c r="L2194" s="40"/>
      <c r="M2194" s="40"/>
      <c r="N2194" s="40"/>
      <c r="O2194" s="40"/>
      <c r="P2194" s="40"/>
      <c r="Q2194" s="40"/>
      <c r="R2194" s="40"/>
    </row>
    <row r="2195">
      <c r="A2195" s="7" t="s">
        <v>2586</v>
      </c>
      <c r="B2195" s="7"/>
      <c r="C2195" s="7" t="s">
        <v>429</v>
      </c>
      <c r="D2195" s="8" t="s">
        <v>430</v>
      </c>
      <c r="E2195" s="7" t="s">
        <v>431</v>
      </c>
      <c r="F2195" s="8" t="s">
        <v>2740</v>
      </c>
      <c r="G2195" s="8" t="s">
        <v>8038</v>
      </c>
      <c r="H2195" s="43" t="s">
        <v>4138</v>
      </c>
      <c r="I2195" s="8"/>
      <c r="J2195" s="7"/>
      <c r="K2195" s="40"/>
      <c r="L2195" s="40"/>
      <c r="M2195" s="40"/>
      <c r="N2195" s="40"/>
      <c r="O2195" s="40"/>
      <c r="P2195" s="40"/>
      <c r="Q2195" s="40"/>
      <c r="R2195" s="40"/>
    </row>
    <row r="2196">
      <c r="A2196" s="7" t="s">
        <v>2586</v>
      </c>
      <c r="B2196" s="7"/>
      <c r="C2196" s="7" t="s">
        <v>432</v>
      </c>
      <c r="D2196" s="8" t="s">
        <v>433</v>
      </c>
      <c r="E2196" s="7" t="s">
        <v>434</v>
      </c>
      <c r="F2196" s="8" t="s">
        <v>2740</v>
      </c>
      <c r="G2196" s="8" t="s">
        <v>8038</v>
      </c>
      <c r="H2196" s="31" t="s">
        <v>2603</v>
      </c>
      <c r="I2196" s="8"/>
      <c r="J2196" s="35"/>
      <c r="K2196" s="33"/>
      <c r="L2196" s="33"/>
      <c r="M2196" s="33"/>
      <c r="N2196" s="33"/>
      <c r="O2196" s="33"/>
      <c r="P2196" s="33"/>
      <c r="Q2196" s="33"/>
      <c r="R2196" s="33"/>
    </row>
    <row r="2197">
      <c r="A2197" s="6" t="s">
        <v>2861</v>
      </c>
      <c r="B2197" s="7"/>
      <c r="C2197" s="7" t="s">
        <v>435</v>
      </c>
      <c r="D2197" s="8" t="s">
        <v>436</v>
      </c>
      <c r="E2197" s="7" t="s">
        <v>437</v>
      </c>
      <c r="F2197" s="8" t="s">
        <v>2740</v>
      </c>
      <c r="G2197" s="8" t="s">
        <v>8038</v>
      </c>
      <c r="H2197" s="31" t="s">
        <v>2824</v>
      </c>
      <c r="I2197" s="8"/>
      <c r="J2197" s="35"/>
      <c r="K2197" s="33"/>
      <c r="L2197" s="33"/>
      <c r="M2197" s="33"/>
      <c r="N2197" s="33"/>
      <c r="O2197" s="33"/>
      <c r="P2197" s="33"/>
      <c r="Q2197" s="33"/>
      <c r="R2197" s="33"/>
    </row>
    <row r="2198">
      <c r="A2198" s="8" t="s">
        <v>2586</v>
      </c>
      <c r="B2198" s="2"/>
      <c r="C2198" s="2" t="s">
        <v>438</v>
      </c>
      <c r="D2198" s="2" t="s">
        <v>439</v>
      </c>
      <c r="E2198" s="2" t="s">
        <v>440</v>
      </c>
      <c r="F2198" s="42" t="s">
        <v>2740</v>
      </c>
      <c r="G2198" s="45" t="s">
        <v>8038</v>
      </c>
      <c r="H2198" s="41" t="s">
        <v>2760</v>
      </c>
      <c r="I2198" s="34" t="s">
        <v>8503</v>
      </c>
      <c r="J2198" s="7"/>
      <c r="K2198" s="40"/>
      <c r="L2198" s="40"/>
      <c r="M2198" s="40"/>
      <c r="N2198" s="40"/>
      <c r="O2198" s="40"/>
      <c r="P2198" s="40"/>
      <c r="Q2198" s="40"/>
      <c r="R2198" s="40"/>
    </row>
    <row r="2199">
      <c r="A2199" s="7" t="s">
        <v>2586</v>
      </c>
      <c r="B2199" s="7"/>
      <c r="C2199" s="7" t="s">
        <v>441</v>
      </c>
      <c r="D2199" s="8" t="s">
        <v>442</v>
      </c>
      <c r="E2199" s="7" t="s">
        <v>443</v>
      </c>
      <c r="F2199" s="8" t="s">
        <v>2740</v>
      </c>
      <c r="G2199" s="31" t="s">
        <v>8038</v>
      </c>
      <c r="H2199" s="41" t="s">
        <v>2760</v>
      </c>
      <c r="I2199" s="8"/>
      <c r="J2199" s="35"/>
      <c r="K2199" s="33"/>
      <c r="L2199" s="33"/>
      <c r="M2199" s="33"/>
      <c r="N2199" s="33"/>
      <c r="O2199" s="33"/>
      <c r="P2199" s="33"/>
      <c r="Q2199" s="33"/>
      <c r="R2199" s="33"/>
    </row>
    <row r="2200">
      <c r="A2200" s="7" t="s">
        <v>2586</v>
      </c>
      <c r="B2200" s="7"/>
      <c r="C2200" s="7" t="s">
        <v>444</v>
      </c>
      <c r="D2200" s="8" t="s">
        <v>445</v>
      </c>
      <c r="E2200" s="7" t="s">
        <v>446</v>
      </c>
      <c r="F2200" s="8" t="s">
        <v>2740</v>
      </c>
      <c r="G2200" s="8" t="s">
        <v>8038</v>
      </c>
      <c r="H2200" s="31" t="s">
        <v>2603</v>
      </c>
      <c r="I2200" s="8"/>
      <c r="J2200" s="35"/>
      <c r="K2200" s="33"/>
      <c r="L2200" s="33"/>
      <c r="M2200" s="33"/>
      <c r="N2200" s="33"/>
      <c r="O2200" s="33"/>
      <c r="P2200" s="33"/>
      <c r="Q2200" s="33"/>
      <c r="R2200" s="33"/>
    </row>
    <row r="2201">
      <c r="A2201" s="7" t="s">
        <v>2586</v>
      </c>
      <c r="B2201" s="7"/>
      <c r="C2201" s="7" t="s">
        <v>447</v>
      </c>
      <c r="D2201" s="8" t="s">
        <v>445</v>
      </c>
      <c r="E2201" s="7" t="s">
        <v>448</v>
      </c>
      <c r="F2201" s="8" t="s">
        <v>2740</v>
      </c>
      <c r="G2201" s="31" t="s">
        <v>8038</v>
      </c>
      <c r="H2201" s="41" t="s">
        <v>2760</v>
      </c>
      <c r="I2201" s="8"/>
      <c r="J2201" s="35"/>
      <c r="K2201" s="33"/>
      <c r="L2201" s="33"/>
      <c r="M2201" s="33"/>
      <c r="N2201" s="33"/>
      <c r="O2201" s="33"/>
      <c r="P2201" s="33"/>
      <c r="Q2201" s="33"/>
      <c r="R2201" s="33"/>
    </row>
    <row r="2202">
      <c r="A2202" s="8" t="s">
        <v>2586</v>
      </c>
      <c r="B2202" s="12"/>
      <c r="C2202" s="12" t="s">
        <v>449</v>
      </c>
      <c r="D2202" s="12" t="s">
        <v>450</v>
      </c>
      <c r="E2202" s="12" t="s">
        <v>451</v>
      </c>
      <c r="F2202" s="42" t="s">
        <v>2740</v>
      </c>
      <c r="G2202" s="8" t="s">
        <v>8038</v>
      </c>
      <c r="H2202" s="45" t="s">
        <v>2765</v>
      </c>
      <c r="I2202" s="2"/>
      <c r="J2202" s="35"/>
      <c r="K2202" s="33"/>
      <c r="L2202" s="33"/>
      <c r="M2202" s="33"/>
      <c r="N2202" s="33"/>
      <c r="O2202" s="33"/>
      <c r="P2202" s="33"/>
      <c r="Q2202" s="33"/>
      <c r="R2202" s="33"/>
    </row>
    <row r="2203">
      <c r="A2203" s="8" t="s">
        <v>2586</v>
      </c>
      <c r="B2203" s="2"/>
      <c r="C2203" s="2" t="s">
        <v>452</v>
      </c>
      <c r="D2203" s="2" t="s">
        <v>453</v>
      </c>
      <c r="E2203" s="2" t="s">
        <v>454</v>
      </c>
      <c r="F2203" s="42" t="s">
        <v>2740</v>
      </c>
      <c r="G2203" s="8" t="s">
        <v>8038</v>
      </c>
      <c r="H2203" s="48" t="s">
        <v>2937</v>
      </c>
      <c r="I2203" s="34" t="s">
        <v>8504</v>
      </c>
      <c r="J2203" s="37"/>
      <c r="K2203" s="38"/>
      <c r="L2203" s="38"/>
      <c r="M2203" s="38"/>
      <c r="N2203" s="38"/>
      <c r="O2203" s="38"/>
      <c r="P2203" s="38"/>
      <c r="Q2203" s="38"/>
      <c r="R2203" s="38"/>
    </row>
    <row r="2204">
      <c r="A2204" s="7" t="s">
        <v>2586</v>
      </c>
      <c r="B2204" s="7"/>
      <c r="C2204" s="7" t="s">
        <v>455</v>
      </c>
      <c r="D2204" s="6" t="s">
        <v>456</v>
      </c>
      <c r="E2204" s="19" t="s">
        <v>457</v>
      </c>
      <c r="F2204" s="8" t="s">
        <v>2740</v>
      </c>
      <c r="G2204" s="8" t="s">
        <v>8038</v>
      </c>
      <c r="H2204" s="48" t="s">
        <v>2937</v>
      </c>
      <c r="I2204" s="7"/>
      <c r="J2204" s="35"/>
      <c r="K2204" s="33"/>
      <c r="L2204" s="33"/>
      <c r="M2204" s="33"/>
      <c r="N2204" s="33"/>
      <c r="O2204" s="33"/>
      <c r="P2204" s="33"/>
      <c r="Q2204" s="33"/>
      <c r="R2204" s="33"/>
    </row>
    <row r="2205">
      <c r="A2205" s="8" t="s">
        <v>2586</v>
      </c>
      <c r="B2205" s="12"/>
      <c r="C2205" s="12" t="s">
        <v>458</v>
      </c>
      <c r="D2205" s="12" t="s">
        <v>459</v>
      </c>
      <c r="E2205" s="12" t="s">
        <v>460</v>
      </c>
      <c r="F2205" s="42" t="s">
        <v>2740</v>
      </c>
      <c r="G2205" s="8" t="s">
        <v>8038</v>
      </c>
      <c r="H2205" s="43" t="s">
        <v>2742</v>
      </c>
      <c r="I2205" s="2"/>
      <c r="J2205" s="35"/>
      <c r="K2205" s="33"/>
      <c r="L2205" s="33"/>
      <c r="M2205" s="33"/>
      <c r="N2205" s="33"/>
      <c r="O2205" s="33"/>
      <c r="P2205" s="33"/>
      <c r="Q2205" s="33"/>
      <c r="R2205" s="33"/>
    </row>
    <row r="2206">
      <c r="A2206" s="8" t="s">
        <v>2586</v>
      </c>
      <c r="B2206" s="12"/>
      <c r="C2206" s="12" t="s">
        <v>461</v>
      </c>
      <c r="D2206" s="12" t="s">
        <v>462</v>
      </c>
      <c r="E2206" s="12" t="s">
        <v>463</v>
      </c>
      <c r="F2206" s="8" t="s">
        <v>2740</v>
      </c>
      <c r="G2206" s="31" t="s">
        <v>8038</v>
      </c>
      <c r="H2206" s="31" t="s">
        <v>2824</v>
      </c>
      <c r="I2206" s="2"/>
      <c r="J2206" s="7"/>
      <c r="K2206" s="40"/>
      <c r="L2206" s="40"/>
      <c r="M2206" s="40"/>
      <c r="N2206" s="40"/>
      <c r="O2206" s="40"/>
      <c r="P2206" s="40"/>
      <c r="Q2206" s="40"/>
      <c r="R2206" s="40"/>
    </row>
    <row r="2207">
      <c r="A2207" s="8" t="s">
        <v>2586</v>
      </c>
      <c r="B2207" s="6"/>
      <c r="C2207" s="6" t="s">
        <v>464</v>
      </c>
      <c r="D2207" s="6" t="s">
        <v>465</v>
      </c>
      <c r="E2207" s="7" t="s">
        <v>466</v>
      </c>
      <c r="F2207" s="8" t="s">
        <v>2740</v>
      </c>
      <c r="G2207" s="45" t="s">
        <v>8038</v>
      </c>
      <c r="H2207" s="31" t="s">
        <v>8505</v>
      </c>
      <c r="I2207" s="8"/>
      <c r="J2207" s="35"/>
      <c r="K2207" s="33"/>
      <c r="L2207" s="33"/>
      <c r="M2207" s="33"/>
      <c r="N2207" s="33"/>
      <c r="O2207" s="33"/>
      <c r="P2207" s="33"/>
      <c r="Q2207" s="33"/>
      <c r="R2207" s="33"/>
    </row>
    <row r="2208">
      <c r="A2208" s="8" t="s">
        <v>2633</v>
      </c>
      <c r="B2208" s="3"/>
      <c r="C2208" s="3" t="s">
        <v>467</v>
      </c>
      <c r="D2208" s="4" t="s">
        <v>468</v>
      </c>
      <c r="E2208" s="20" t="s">
        <v>469</v>
      </c>
      <c r="F2208" s="8" t="s">
        <v>2740</v>
      </c>
      <c r="G2208" s="31" t="s">
        <v>8038</v>
      </c>
      <c r="H2208" s="41" t="s">
        <v>2760</v>
      </c>
      <c r="I2208" s="18" t="s">
        <v>8506</v>
      </c>
      <c r="J2208" s="35"/>
      <c r="K2208" s="33"/>
      <c r="L2208" s="33"/>
      <c r="M2208" s="33"/>
      <c r="N2208" s="33"/>
      <c r="O2208" s="33"/>
      <c r="P2208" s="33"/>
      <c r="Q2208" s="33"/>
      <c r="R2208" s="33"/>
    </row>
    <row r="2209">
      <c r="A2209" s="7" t="s">
        <v>2586</v>
      </c>
      <c r="B2209" s="7"/>
      <c r="C2209" s="7" t="s">
        <v>470</v>
      </c>
      <c r="D2209" s="8" t="s">
        <v>471</v>
      </c>
      <c r="E2209" s="7" t="s">
        <v>472</v>
      </c>
      <c r="F2209" s="8" t="s">
        <v>2740</v>
      </c>
      <c r="G2209" s="8" t="s">
        <v>8038</v>
      </c>
      <c r="H2209" s="42" t="s">
        <v>3305</v>
      </c>
      <c r="I2209" s="8"/>
      <c r="J2209" s="37"/>
      <c r="K2209" s="38"/>
      <c r="L2209" s="38"/>
      <c r="M2209" s="38"/>
      <c r="N2209" s="38"/>
      <c r="O2209" s="38"/>
      <c r="P2209" s="38"/>
      <c r="Q2209" s="38"/>
      <c r="R2209" s="38"/>
    </row>
    <row r="2210">
      <c r="A2210" s="7" t="s">
        <v>2586</v>
      </c>
      <c r="B2210" s="7"/>
      <c r="C2210" s="7" t="s">
        <v>473</v>
      </c>
      <c r="D2210" s="8" t="s">
        <v>474</v>
      </c>
      <c r="E2210" s="7" t="s">
        <v>475</v>
      </c>
      <c r="F2210" s="8" t="s">
        <v>2740</v>
      </c>
      <c r="G2210" s="8" t="s">
        <v>8038</v>
      </c>
      <c r="H2210" s="31" t="s">
        <v>2590</v>
      </c>
      <c r="I2210" s="8"/>
      <c r="J2210" s="7"/>
      <c r="K2210" s="40"/>
      <c r="L2210" s="40"/>
      <c r="M2210" s="40"/>
      <c r="N2210" s="40"/>
      <c r="O2210" s="40"/>
      <c r="P2210" s="40"/>
      <c r="Q2210" s="40"/>
      <c r="R2210" s="40"/>
    </row>
    <row r="2211">
      <c r="A2211" s="8" t="s">
        <v>2633</v>
      </c>
      <c r="B2211" s="2"/>
      <c r="C2211" s="2" t="s">
        <v>476</v>
      </c>
      <c r="D2211" s="2" t="s">
        <v>477</v>
      </c>
      <c r="E2211" s="2" t="s">
        <v>478</v>
      </c>
      <c r="F2211" s="42" t="s">
        <v>2740</v>
      </c>
      <c r="G2211" s="8" t="s">
        <v>8038</v>
      </c>
      <c r="H2211" s="41" t="s">
        <v>2760</v>
      </c>
      <c r="I2211" s="34" t="s">
        <v>8507</v>
      </c>
      <c r="J2211" s="35"/>
      <c r="K2211" s="33"/>
      <c r="L2211" s="33"/>
      <c r="M2211" s="33"/>
      <c r="N2211" s="33"/>
      <c r="O2211" s="33"/>
      <c r="P2211" s="33"/>
      <c r="Q2211" s="33"/>
      <c r="R2211" s="33"/>
    </row>
    <row r="2212">
      <c r="A2212" s="7" t="s">
        <v>2586</v>
      </c>
      <c r="B2212" s="7"/>
      <c r="C2212" s="7" t="s">
        <v>479</v>
      </c>
      <c r="D2212" s="6" t="s">
        <v>480</v>
      </c>
      <c r="E2212" s="7" t="s">
        <v>481</v>
      </c>
      <c r="F2212" s="8" t="s">
        <v>2740</v>
      </c>
      <c r="G2212" s="8" t="s">
        <v>8038</v>
      </c>
      <c r="H2212" s="31" t="s">
        <v>2590</v>
      </c>
      <c r="I2212" s="8"/>
      <c r="J2212" s="35"/>
      <c r="K2212" s="33"/>
      <c r="L2212" s="33"/>
      <c r="M2212" s="33"/>
      <c r="N2212" s="33"/>
      <c r="O2212" s="33"/>
      <c r="P2212" s="33"/>
      <c r="Q2212" s="33"/>
      <c r="R2212" s="33"/>
    </row>
    <row r="2213">
      <c r="A2213" s="8" t="s">
        <v>2633</v>
      </c>
      <c r="B2213" s="2"/>
      <c r="C2213" s="2" t="s">
        <v>482</v>
      </c>
      <c r="D2213" s="2" t="s">
        <v>483</v>
      </c>
      <c r="E2213" s="2" t="s">
        <v>484</v>
      </c>
      <c r="F2213" s="42" t="s">
        <v>2740</v>
      </c>
      <c r="G2213" s="31" t="s">
        <v>8038</v>
      </c>
      <c r="H2213" s="31" t="s">
        <v>2603</v>
      </c>
      <c r="I2213" s="36" t="s">
        <v>8508</v>
      </c>
      <c r="J2213" s="37"/>
      <c r="K2213" s="38"/>
      <c r="L2213" s="38"/>
      <c r="M2213" s="38"/>
      <c r="N2213" s="38"/>
      <c r="O2213" s="38"/>
      <c r="P2213" s="38"/>
      <c r="Q2213" s="38"/>
      <c r="R2213" s="38"/>
    </row>
    <row r="2214">
      <c r="A2214" s="8" t="s">
        <v>2586</v>
      </c>
      <c r="B2214" s="2"/>
      <c r="C2214" s="2" t="s">
        <v>485</v>
      </c>
      <c r="D2214" s="2" t="s">
        <v>486</v>
      </c>
      <c r="E2214" s="2" t="s">
        <v>487</v>
      </c>
      <c r="F2214" s="42" t="s">
        <v>2740</v>
      </c>
      <c r="G2214" s="31" t="s">
        <v>8038</v>
      </c>
      <c r="H2214" s="31" t="s">
        <v>8509</v>
      </c>
      <c r="I2214" s="17"/>
      <c r="J2214" s="37"/>
      <c r="K2214" s="38"/>
      <c r="L2214" s="38"/>
      <c r="M2214" s="38"/>
      <c r="N2214" s="38"/>
      <c r="O2214" s="38"/>
      <c r="P2214" s="38"/>
      <c r="Q2214" s="38"/>
      <c r="R2214" s="38"/>
    </row>
    <row r="2215">
      <c r="A2215" s="8" t="s">
        <v>2586</v>
      </c>
      <c r="B2215" s="18"/>
      <c r="C2215" s="18" t="s">
        <v>488</v>
      </c>
      <c r="D2215" s="4" t="s">
        <v>489</v>
      </c>
      <c r="E2215" s="5" t="s">
        <v>490</v>
      </c>
      <c r="F2215" s="42" t="s">
        <v>2740</v>
      </c>
      <c r="G2215" s="31" t="s">
        <v>8038</v>
      </c>
      <c r="H2215" s="41" t="s">
        <v>2686</v>
      </c>
      <c r="I2215" s="18"/>
      <c r="J2215" s="35"/>
      <c r="K2215" s="33"/>
      <c r="L2215" s="33"/>
      <c r="M2215" s="33"/>
      <c r="N2215" s="33"/>
      <c r="O2215" s="33"/>
      <c r="P2215" s="33"/>
      <c r="Q2215" s="33"/>
      <c r="R2215" s="33"/>
    </row>
    <row r="2216">
      <c r="A2216" s="8" t="s">
        <v>2586</v>
      </c>
      <c r="B2216" s="2"/>
      <c r="C2216" s="2" t="s">
        <v>491</v>
      </c>
      <c r="D2216" s="2" t="s">
        <v>492</v>
      </c>
      <c r="E2216" s="2" t="s">
        <v>493</v>
      </c>
      <c r="F2216" s="42" t="s">
        <v>2740</v>
      </c>
      <c r="G2216" s="8" t="s">
        <v>8038</v>
      </c>
      <c r="H2216" s="41" t="s">
        <v>2760</v>
      </c>
      <c r="I2216" s="36" t="s">
        <v>8510</v>
      </c>
      <c r="J2216" s="37"/>
      <c r="K2216" s="38"/>
      <c r="L2216" s="38"/>
      <c r="M2216" s="38"/>
      <c r="N2216" s="38"/>
      <c r="O2216" s="38"/>
      <c r="P2216" s="38"/>
      <c r="Q2216" s="38"/>
      <c r="R2216" s="38"/>
    </row>
    <row r="2217">
      <c r="A2217" s="8" t="s">
        <v>2586</v>
      </c>
      <c r="B2217" s="12"/>
      <c r="C2217" s="12" t="s">
        <v>494</v>
      </c>
      <c r="D2217" s="12" t="s">
        <v>492</v>
      </c>
      <c r="E2217" s="12" t="s">
        <v>495</v>
      </c>
      <c r="F2217" s="42" t="s">
        <v>2740</v>
      </c>
      <c r="G2217" s="8" t="s">
        <v>8038</v>
      </c>
      <c r="H2217" s="41" t="s">
        <v>2760</v>
      </c>
      <c r="I2217" s="2"/>
      <c r="J2217" s="7"/>
      <c r="K2217" s="40"/>
      <c r="L2217" s="40"/>
      <c r="M2217" s="40"/>
      <c r="N2217" s="40"/>
      <c r="O2217" s="40"/>
      <c r="P2217" s="40"/>
      <c r="Q2217" s="40"/>
      <c r="R2217" s="40"/>
    </row>
    <row r="2218">
      <c r="A2218" s="8" t="s">
        <v>2586</v>
      </c>
      <c r="B2218" s="2"/>
      <c r="C2218" s="2" t="s">
        <v>496</v>
      </c>
      <c r="D2218" s="2" t="s">
        <v>497</v>
      </c>
      <c r="E2218" s="2" t="s">
        <v>498</v>
      </c>
      <c r="F2218" s="42" t="s">
        <v>2740</v>
      </c>
      <c r="G2218" s="31" t="s">
        <v>8038</v>
      </c>
      <c r="H2218" s="41" t="s">
        <v>2603</v>
      </c>
      <c r="I2218" s="36" t="s">
        <v>8511</v>
      </c>
      <c r="J2218" s="35"/>
      <c r="K2218" s="33"/>
      <c r="L2218" s="33"/>
      <c r="M2218" s="33"/>
      <c r="N2218" s="33"/>
      <c r="O2218" s="33"/>
      <c r="P2218" s="33"/>
      <c r="Q2218" s="33"/>
      <c r="R2218" s="33"/>
    </row>
    <row r="2219">
      <c r="A2219" s="8" t="s">
        <v>2586</v>
      </c>
      <c r="B2219" s="2"/>
      <c r="C2219" s="2" t="s">
        <v>499</v>
      </c>
      <c r="D2219" s="2" t="s">
        <v>500</v>
      </c>
      <c r="E2219" s="2" t="s">
        <v>501</v>
      </c>
      <c r="F2219" s="8" t="s">
        <v>2740</v>
      </c>
      <c r="G2219" s="31" t="s">
        <v>8038</v>
      </c>
      <c r="H2219" s="31" t="s">
        <v>4225</v>
      </c>
      <c r="I2219" s="34" t="s">
        <v>8512</v>
      </c>
      <c r="J2219" s="35"/>
      <c r="K2219" s="33"/>
      <c r="L2219" s="33"/>
      <c r="M2219" s="33"/>
      <c r="N2219" s="33"/>
      <c r="O2219" s="33"/>
      <c r="P2219" s="33"/>
      <c r="Q2219" s="33"/>
      <c r="R2219" s="33"/>
    </row>
    <row r="2220">
      <c r="A2220" s="8" t="s">
        <v>2586</v>
      </c>
      <c r="B2220" s="2"/>
      <c r="C2220" s="2" t="s">
        <v>502</v>
      </c>
      <c r="D2220" s="2" t="s">
        <v>503</v>
      </c>
      <c r="E2220" s="2" t="s">
        <v>504</v>
      </c>
      <c r="F2220" s="42" t="s">
        <v>2740</v>
      </c>
      <c r="G2220" s="31" t="s">
        <v>8038</v>
      </c>
      <c r="H2220" s="48" t="s">
        <v>2937</v>
      </c>
      <c r="I2220" s="36" t="s">
        <v>8513</v>
      </c>
      <c r="J2220" s="37"/>
      <c r="K2220" s="38"/>
      <c r="L2220" s="38"/>
      <c r="M2220" s="38"/>
      <c r="N2220" s="38"/>
      <c r="O2220" s="38"/>
      <c r="P2220" s="38"/>
      <c r="Q2220" s="38"/>
      <c r="R2220" s="38"/>
    </row>
    <row r="2221">
      <c r="A2221" s="7" t="s">
        <v>2586</v>
      </c>
      <c r="B2221" s="7"/>
      <c r="C2221" s="7" t="s">
        <v>505</v>
      </c>
      <c r="D2221" s="8" t="s">
        <v>506</v>
      </c>
      <c r="E2221" s="7" t="s">
        <v>507</v>
      </c>
      <c r="F2221" s="8" t="s">
        <v>2740</v>
      </c>
      <c r="G2221" s="31" t="s">
        <v>8038</v>
      </c>
      <c r="H2221" s="41" t="s">
        <v>3143</v>
      </c>
      <c r="I2221" s="8"/>
      <c r="J2221" s="7"/>
      <c r="K2221" s="40"/>
      <c r="L2221" s="40"/>
      <c r="M2221" s="40"/>
      <c r="N2221" s="40"/>
      <c r="O2221" s="40"/>
      <c r="P2221" s="40"/>
      <c r="Q2221" s="40"/>
      <c r="R2221" s="40"/>
    </row>
    <row r="2222">
      <c r="A2222" s="7" t="s">
        <v>2586</v>
      </c>
      <c r="B2222" s="7"/>
      <c r="C2222" s="7" t="s">
        <v>508</v>
      </c>
      <c r="D2222" s="8" t="s">
        <v>509</v>
      </c>
      <c r="E2222" s="7" t="s">
        <v>510</v>
      </c>
      <c r="F2222" s="8" t="s">
        <v>2740</v>
      </c>
      <c r="G2222" s="8" t="s">
        <v>8038</v>
      </c>
      <c r="H2222" s="41" t="s">
        <v>2760</v>
      </c>
      <c r="I2222" s="8"/>
      <c r="J2222" s="7"/>
      <c r="K2222" s="40"/>
      <c r="L2222" s="40"/>
      <c r="M2222" s="40"/>
      <c r="N2222" s="40"/>
      <c r="O2222" s="40"/>
      <c r="P2222" s="40"/>
      <c r="Q2222" s="40"/>
      <c r="R2222" s="40"/>
    </row>
    <row r="2223">
      <c r="A2223" s="7" t="s">
        <v>2586</v>
      </c>
      <c r="B2223" s="7"/>
      <c r="C2223" s="7" t="s">
        <v>511</v>
      </c>
      <c r="D2223" s="8" t="s">
        <v>512</v>
      </c>
      <c r="E2223" s="7" t="s">
        <v>513</v>
      </c>
      <c r="F2223" s="8" t="s">
        <v>2740</v>
      </c>
      <c r="G2223" s="8" t="s">
        <v>8038</v>
      </c>
      <c r="H2223" s="8" t="s">
        <v>2765</v>
      </c>
      <c r="I2223" s="8"/>
      <c r="J2223" s="7"/>
      <c r="K2223" s="40"/>
      <c r="L2223" s="40"/>
      <c r="M2223" s="40"/>
      <c r="N2223" s="40"/>
      <c r="O2223" s="40"/>
      <c r="P2223" s="40"/>
      <c r="Q2223" s="40"/>
      <c r="R2223" s="40"/>
    </row>
    <row r="2224">
      <c r="A2224" s="8" t="s">
        <v>2586</v>
      </c>
      <c r="B2224" s="12"/>
      <c r="C2224" s="12" t="s">
        <v>514</v>
      </c>
      <c r="D2224" s="12" t="s">
        <v>515</v>
      </c>
      <c r="E2224" s="12" t="s">
        <v>516</v>
      </c>
      <c r="F2224" s="42" t="s">
        <v>2740</v>
      </c>
      <c r="G2224" s="8" t="s">
        <v>8038</v>
      </c>
      <c r="H2224" s="31" t="s">
        <v>7223</v>
      </c>
      <c r="I2224" s="2"/>
      <c r="J2224" s="35"/>
      <c r="K2224" s="33"/>
      <c r="L2224" s="33"/>
      <c r="M2224" s="33"/>
      <c r="N2224" s="33"/>
      <c r="O2224" s="33"/>
      <c r="P2224" s="33"/>
      <c r="Q2224" s="33"/>
      <c r="R2224" s="33"/>
    </row>
    <row r="2225">
      <c r="A2225" s="8" t="s">
        <v>2586</v>
      </c>
      <c r="B2225" s="18"/>
      <c r="C2225" s="18" t="s">
        <v>517</v>
      </c>
      <c r="D2225" s="5" t="s">
        <v>518</v>
      </c>
      <c r="E2225" s="5" t="s">
        <v>519</v>
      </c>
      <c r="F2225" s="41" t="s">
        <v>2740</v>
      </c>
      <c r="G2225" s="31" t="s">
        <v>8038</v>
      </c>
      <c r="H2225" s="31" t="s">
        <v>2742</v>
      </c>
      <c r="I2225" s="18"/>
      <c r="J2225" s="35"/>
      <c r="K2225" s="33"/>
      <c r="L2225" s="33"/>
      <c r="M2225" s="33"/>
      <c r="N2225" s="33"/>
      <c r="O2225" s="33"/>
      <c r="P2225" s="33"/>
      <c r="Q2225" s="33"/>
      <c r="R2225" s="33"/>
    </row>
    <row r="2226">
      <c r="A2226" s="7" t="s">
        <v>2586</v>
      </c>
      <c r="B2226" s="7"/>
      <c r="C2226" s="7" t="s">
        <v>520</v>
      </c>
      <c r="D2226" s="6" t="s">
        <v>521</v>
      </c>
      <c r="E2226" s="19" t="s">
        <v>522</v>
      </c>
      <c r="F2226" s="8" t="s">
        <v>2740</v>
      </c>
      <c r="G2226" s="8" t="s">
        <v>8038</v>
      </c>
      <c r="H2226" s="31" t="s">
        <v>2802</v>
      </c>
      <c r="I2226" s="7"/>
      <c r="J2226" s="19"/>
      <c r="K2226" s="39"/>
      <c r="L2226" s="39"/>
      <c r="M2226" s="39"/>
      <c r="N2226" s="39"/>
      <c r="O2226" s="39"/>
      <c r="P2226" s="39"/>
      <c r="Q2226" s="39"/>
      <c r="R2226" s="39"/>
    </row>
    <row r="2227">
      <c r="A2227" s="7" t="s">
        <v>2586</v>
      </c>
      <c r="B2227" s="7"/>
      <c r="C2227" s="7" t="s">
        <v>523</v>
      </c>
      <c r="D2227" s="8" t="s">
        <v>524</v>
      </c>
      <c r="E2227" s="7" t="s">
        <v>525</v>
      </c>
      <c r="F2227" s="8" t="s">
        <v>2740</v>
      </c>
      <c r="G2227" s="8" t="s">
        <v>8038</v>
      </c>
      <c r="H2227" s="8" t="s">
        <v>2765</v>
      </c>
      <c r="I2227" s="8"/>
      <c r="J2227" s="7"/>
      <c r="K2227" s="40"/>
      <c r="L2227" s="40"/>
      <c r="M2227" s="40"/>
      <c r="N2227" s="40"/>
      <c r="O2227" s="40"/>
      <c r="P2227" s="40"/>
      <c r="Q2227" s="40"/>
      <c r="R2227" s="40"/>
    </row>
    <row r="2228">
      <c r="A2228" s="7" t="s">
        <v>2586</v>
      </c>
      <c r="B2228" s="7"/>
      <c r="C2228" s="7" t="s">
        <v>526</v>
      </c>
      <c r="D2228" s="8" t="s">
        <v>527</v>
      </c>
      <c r="E2228" s="7" t="s">
        <v>528</v>
      </c>
      <c r="F2228" s="8" t="s">
        <v>2740</v>
      </c>
      <c r="G2228" s="8" t="s">
        <v>8038</v>
      </c>
      <c r="H2228" s="41" t="s">
        <v>2760</v>
      </c>
      <c r="I2228" s="8"/>
      <c r="J2228" s="7"/>
      <c r="K2228" s="40"/>
      <c r="L2228" s="40"/>
      <c r="M2228" s="40"/>
      <c r="N2228" s="40"/>
      <c r="O2228" s="40"/>
      <c r="P2228" s="40"/>
      <c r="Q2228" s="40"/>
      <c r="R2228" s="40"/>
    </row>
    <row r="2229">
      <c r="A2229" s="8" t="s">
        <v>2586</v>
      </c>
      <c r="B2229" s="3"/>
      <c r="C2229" s="3" t="s">
        <v>8514</v>
      </c>
      <c r="D2229" s="4" t="s">
        <v>530</v>
      </c>
      <c r="E2229" s="5" t="s">
        <v>8515</v>
      </c>
      <c r="F2229" s="42" t="s">
        <v>2740</v>
      </c>
      <c r="G2229" s="8" t="s">
        <v>8038</v>
      </c>
      <c r="H2229" s="41" t="s">
        <v>2802</v>
      </c>
      <c r="I2229" s="18" t="s">
        <v>8516</v>
      </c>
      <c r="J2229" s="35"/>
      <c r="K2229" s="33"/>
      <c r="L2229" s="33"/>
      <c r="M2229" s="33"/>
      <c r="N2229" s="33"/>
      <c r="O2229" s="33"/>
      <c r="P2229" s="33"/>
      <c r="Q2229" s="33"/>
      <c r="R2229" s="33"/>
    </row>
    <row r="2230">
      <c r="A2230" s="7" t="s">
        <v>2586</v>
      </c>
      <c r="B2230" s="7"/>
      <c r="C2230" s="7" t="s">
        <v>529</v>
      </c>
      <c r="D2230" s="8" t="s">
        <v>530</v>
      </c>
      <c r="E2230" s="7" t="s">
        <v>531</v>
      </c>
      <c r="F2230" s="8" t="s">
        <v>2740</v>
      </c>
      <c r="G2230" s="8" t="s">
        <v>8038</v>
      </c>
      <c r="H2230" s="31" t="s">
        <v>2802</v>
      </c>
      <c r="I2230" s="8"/>
      <c r="J2230" s="35"/>
      <c r="K2230" s="33"/>
      <c r="L2230" s="33"/>
      <c r="M2230" s="33"/>
      <c r="N2230" s="33"/>
      <c r="O2230" s="33"/>
      <c r="P2230" s="33"/>
      <c r="Q2230" s="33"/>
      <c r="R2230" s="33"/>
    </row>
    <row r="2231">
      <c r="A2231" s="8" t="s">
        <v>2586</v>
      </c>
      <c r="B2231" s="2"/>
      <c r="C2231" s="2" t="s">
        <v>532</v>
      </c>
      <c r="D2231" s="17" t="s">
        <v>533</v>
      </c>
      <c r="E2231" s="2" t="s">
        <v>534</v>
      </c>
      <c r="F2231" s="42" t="s">
        <v>2740</v>
      </c>
      <c r="G2231" s="31" t="s">
        <v>8038</v>
      </c>
      <c r="H2231" s="31" t="s">
        <v>2603</v>
      </c>
      <c r="I2231" s="36" t="s">
        <v>8517</v>
      </c>
      <c r="J2231" s="35"/>
      <c r="K2231" s="33"/>
      <c r="L2231" s="33"/>
      <c r="M2231" s="33"/>
      <c r="N2231" s="33"/>
      <c r="O2231" s="33"/>
      <c r="P2231" s="33"/>
      <c r="Q2231" s="33"/>
      <c r="R2231" s="33"/>
    </row>
    <row r="2232">
      <c r="A2232" s="8" t="s">
        <v>2586</v>
      </c>
      <c r="B2232" s="2"/>
      <c r="C2232" s="2" t="s">
        <v>535</v>
      </c>
      <c r="D2232" s="2" t="s">
        <v>536</v>
      </c>
      <c r="E2232" s="2" t="s">
        <v>537</v>
      </c>
      <c r="F2232" s="41" t="s">
        <v>2740</v>
      </c>
      <c r="G2232" s="8" t="s">
        <v>8038</v>
      </c>
      <c r="H2232" s="41" t="s">
        <v>2760</v>
      </c>
      <c r="I2232" s="34" t="s">
        <v>8518</v>
      </c>
      <c r="J2232" s="35"/>
      <c r="K2232" s="33"/>
      <c r="L2232" s="33"/>
      <c r="M2232" s="33"/>
      <c r="N2232" s="33"/>
      <c r="O2232" s="33"/>
      <c r="P2232" s="33"/>
      <c r="Q2232" s="33"/>
      <c r="R2232" s="33"/>
    </row>
    <row r="2233">
      <c r="A2233" s="8" t="s">
        <v>2586</v>
      </c>
      <c r="B2233" s="2"/>
      <c r="C2233" s="2" t="s">
        <v>538</v>
      </c>
      <c r="D2233" s="2" t="s">
        <v>539</v>
      </c>
      <c r="E2233" s="2" t="s">
        <v>540</v>
      </c>
      <c r="F2233" s="41" t="s">
        <v>2740</v>
      </c>
      <c r="G2233" s="8" t="s">
        <v>8038</v>
      </c>
      <c r="H2233" s="31" t="s">
        <v>2802</v>
      </c>
      <c r="I2233" s="36" t="s">
        <v>8519</v>
      </c>
      <c r="J2233" s="35"/>
      <c r="K2233" s="33"/>
      <c r="L2233" s="33"/>
      <c r="M2233" s="33"/>
      <c r="N2233" s="33"/>
      <c r="O2233" s="33"/>
      <c r="P2233" s="33"/>
      <c r="Q2233" s="33"/>
      <c r="R2233" s="33"/>
    </row>
    <row r="2234">
      <c r="A2234" s="8" t="s">
        <v>2586</v>
      </c>
      <c r="B2234" s="2"/>
      <c r="C2234" s="2" t="s">
        <v>541</v>
      </c>
      <c r="D2234" s="2" t="s">
        <v>539</v>
      </c>
      <c r="E2234" s="2" t="s">
        <v>542</v>
      </c>
      <c r="F2234" s="41" t="s">
        <v>2740</v>
      </c>
      <c r="G2234" s="8" t="s">
        <v>8038</v>
      </c>
      <c r="H2234" s="41" t="s">
        <v>2802</v>
      </c>
      <c r="I2234" s="36" t="s">
        <v>8520</v>
      </c>
      <c r="J2234" s="7"/>
      <c r="K2234" s="40"/>
      <c r="L2234" s="40"/>
      <c r="M2234" s="40"/>
      <c r="N2234" s="40"/>
      <c r="O2234" s="40"/>
      <c r="P2234" s="40"/>
      <c r="Q2234" s="40"/>
      <c r="R2234" s="40"/>
    </row>
    <row r="2235">
      <c r="A2235" s="8" t="s">
        <v>2586</v>
      </c>
      <c r="B2235" s="2"/>
      <c r="C2235" s="2" t="s">
        <v>543</v>
      </c>
      <c r="D2235" s="2" t="s">
        <v>544</v>
      </c>
      <c r="E2235" s="2" t="s">
        <v>545</v>
      </c>
      <c r="F2235" s="41" t="s">
        <v>2740</v>
      </c>
      <c r="G2235" s="8" t="s">
        <v>8038</v>
      </c>
      <c r="H2235" s="48" t="s">
        <v>2937</v>
      </c>
      <c r="I2235" s="36" t="s">
        <v>8521</v>
      </c>
      <c r="J2235" s="37"/>
      <c r="K2235" s="38"/>
      <c r="L2235" s="38"/>
      <c r="M2235" s="38"/>
      <c r="N2235" s="38"/>
      <c r="O2235" s="38"/>
      <c r="P2235" s="38"/>
      <c r="Q2235" s="38"/>
      <c r="R2235" s="38"/>
    </row>
    <row r="2236">
      <c r="A2236" s="8" t="s">
        <v>2633</v>
      </c>
      <c r="B2236" s="2"/>
      <c r="C2236" s="2" t="s">
        <v>546</v>
      </c>
      <c r="D2236" s="2" t="s">
        <v>547</v>
      </c>
      <c r="E2236" s="2" t="s">
        <v>548</v>
      </c>
      <c r="F2236" s="41" t="s">
        <v>2740</v>
      </c>
      <c r="G2236" s="8" t="s">
        <v>8038</v>
      </c>
      <c r="H2236" s="42" t="s">
        <v>2686</v>
      </c>
      <c r="I2236" s="36" t="s">
        <v>8522</v>
      </c>
      <c r="J2236" s="35"/>
      <c r="K2236" s="33"/>
      <c r="L2236" s="33"/>
      <c r="M2236" s="33"/>
      <c r="N2236" s="33"/>
      <c r="O2236" s="33"/>
      <c r="P2236" s="33"/>
      <c r="Q2236" s="33"/>
      <c r="R2236" s="33"/>
    </row>
    <row r="2237">
      <c r="A2237" s="8" t="s">
        <v>2586</v>
      </c>
      <c r="B2237" s="2"/>
      <c r="C2237" s="2" t="s">
        <v>549</v>
      </c>
      <c r="D2237" s="2" t="s">
        <v>550</v>
      </c>
      <c r="E2237" s="2" t="s">
        <v>551</v>
      </c>
      <c r="F2237" s="42" t="s">
        <v>2740</v>
      </c>
      <c r="G2237" s="31" t="s">
        <v>8038</v>
      </c>
      <c r="H2237" s="41" t="s">
        <v>2686</v>
      </c>
      <c r="I2237" s="55"/>
      <c r="J2237" s="35"/>
      <c r="K2237" s="33"/>
      <c r="L2237" s="33"/>
      <c r="M2237" s="33"/>
      <c r="N2237" s="33"/>
      <c r="O2237" s="33"/>
      <c r="P2237" s="33"/>
      <c r="Q2237" s="33"/>
      <c r="R2237" s="33"/>
    </row>
    <row r="2238">
      <c r="A2238" s="8" t="s">
        <v>2633</v>
      </c>
      <c r="B2238" s="2"/>
      <c r="C2238" s="2" t="s">
        <v>552</v>
      </c>
      <c r="D2238" s="2" t="s">
        <v>553</v>
      </c>
      <c r="E2238" s="2" t="s">
        <v>554</v>
      </c>
      <c r="F2238" s="8" t="s">
        <v>2740</v>
      </c>
      <c r="G2238" s="8" t="s">
        <v>8038</v>
      </c>
      <c r="H2238" s="42" t="s">
        <v>2686</v>
      </c>
      <c r="I2238" s="34" t="s">
        <v>8523</v>
      </c>
      <c r="J2238" s="35"/>
      <c r="K2238" s="33"/>
      <c r="L2238" s="33"/>
      <c r="M2238" s="33"/>
      <c r="N2238" s="33"/>
      <c r="O2238" s="33"/>
      <c r="P2238" s="33"/>
      <c r="Q2238" s="33"/>
      <c r="R2238" s="33"/>
    </row>
    <row r="2239">
      <c r="A2239" s="7" t="s">
        <v>2586</v>
      </c>
      <c r="B2239" s="7"/>
      <c r="C2239" s="7" t="s">
        <v>555</v>
      </c>
      <c r="D2239" s="8" t="s">
        <v>556</v>
      </c>
      <c r="E2239" s="7" t="s">
        <v>557</v>
      </c>
      <c r="F2239" s="8" t="s">
        <v>2740</v>
      </c>
      <c r="G2239" s="8" t="s">
        <v>8038</v>
      </c>
      <c r="H2239" s="48" t="s">
        <v>2937</v>
      </c>
      <c r="I2239" s="8"/>
      <c r="J2239" s="35"/>
      <c r="K2239" s="33"/>
      <c r="L2239" s="33"/>
      <c r="M2239" s="33"/>
      <c r="N2239" s="33"/>
      <c r="O2239" s="33"/>
      <c r="P2239" s="33"/>
      <c r="Q2239" s="33"/>
      <c r="R2239" s="33"/>
    </row>
    <row r="2240">
      <c r="A2240" s="7" t="s">
        <v>2586</v>
      </c>
      <c r="B2240" s="7"/>
      <c r="C2240" s="7" t="s">
        <v>558</v>
      </c>
      <c r="D2240" s="8" t="s">
        <v>559</v>
      </c>
      <c r="E2240" s="7" t="s">
        <v>560</v>
      </c>
      <c r="F2240" s="8" t="s">
        <v>2740</v>
      </c>
      <c r="G2240" s="8" t="s">
        <v>8038</v>
      </c>
      <c r="H2240" s="42" t="s">
        <v>3305</v>
      </c>
      <c r="I2240" s="8"/>
      <c r="J2240" s="7"/>
      <c r="K2240" s="40"/>
      <c r="L2240" s="40"/>
      <c r="M2240" s="40"/>
      <c r="N2240" s="40"/>
      <c r="O2240" s="40"/>
      <c r="P2240" s="40"/>
      <c r="Q2240" s="40"/>
      <c r="R2240" s="40"/>
    </row>
    <row r="2241">
      <c r="A2241" s="8" t="s">
        <v>2586</v>
      </c>
      <c r="B2241" s="6"/>
      <c r="C2241" s="6" t="s">
        <v>561</v>
      </c>
      <c r="D2241" s="6" t="s">
        <v>562</v>
      </c>
      <c r="E2241" s="7" t="s">
        <v>563</v>
      </c>
      <c r="F2241" s="42" t="s">
        <v>2740</v>
      </c>
      <c r="G2241" s="8" t="s">
        <v>8038</v>
      </c>
      <c r="H2241" s="43" t="s">
        <v>2760</v>
      </c>
      <c r="I2241" s="8"/>
      <c r="J2241" s="35"/>
      <c r="K2241" s="33"/>
      <c r="L2241" s="33"/>
      <c r="M2241" s="33"/>
      <c r="N2241" s="33"/>
      <c r="O2241" s="33"/>
      <c r="P2241" s="33"/>
      <c r="Q2241" s="33"/>
      <c r="R2241" s="33"/>
    </row>
    <row r="2242">
      <c r="A2242" s="8" t="s">
        <v>2586</v>
      </c>
      <c r="B2242" s="12"/>
      <c r="C2242" s="12" t="s">
        <v>564</v>
      </c>
      <c r="D2242" s="12" t="s">
        <v>565</v>
      </c>
      <c r="E2242" s="12" t="s">
        <v>566</v>
      </c>
      <c r="F2242" s="42" t="s">
        <v>2740</v>
      </c>
      <c r="G2242" s="8" t="s">
        <v>8038</v>
      </c>
      <c r="H2242" s="31" t="s">
        <v>3095</v>
      </c>
      <c r="I2242" s="2"/>
      <c r="J2242" s="37"/>
      <c r="K2242" s="38"/>
      <c r="L2242" s="38"/>
      <c r="M2242" s="38"/>
      <c r="N2242" s="38"/>
      <c r="O2242" s="38"/>
      <c r="P2242" s="38"/>
      <c r="Q2242" s="38"/>
      <c r="R2242" s="38"/>
    </row>
    <row r="2243">
      <c r="A2243" s="7" t="s">
        <v>2586</v>
      </c>
      <c r="B2243" s="7"/>
      <c r="C2243" s="7" t="s">
        <v>567</v>
      </c>
      <c r="D2243" s="8" t="s">
        <v>568</v>
      </c>
      <c r="E2243" s="7" t="s">
        <v>569</v>
      </c>
      <c r="F2243" s="8" t="s">
        <v>2740</v>
      </c>
      <c r="G2243" s="8" t="s">
        <v>8038</v>
      </c>
      <c r="H2243" s="31" t="s">
        <v>4080</v>
      </c>
      <c r="I2243" s="8"/>
      <c r="J2243" s="37"/>
      <c r="K2243" s="38"/>
      <c r="L2243" s="38"/>
      <c r="M2243" s="38"/>
      <c r="N2243" s="38"/>
      <c r="O2243" s="38"/>
      <c r="P2243" s="38"/>
      <c r="Q2243" s="38"/>
      <c r="R2243" s="38"/>
    </row>
    <row r="2244">
      <c r="A2244" s="7" t="s">
        <v>2586</v>
      </c>
      <c r="B2244" s="7"/>
      <c r="C2244" s="7" t="s">
        <v>570</v>
      </c>
      <c r="D2244" s="8" t="s">
        <v>571</v>
      </c>
      <c r="E2244" s="7" t="s">
        <v>572</v>
      </c>
      <c r="F2244" s="8" t="s">
        <v>2740</v>
      </c>
      <c r="G2244" s="31" t="s">
        <v>8038</v>
      </c>
      <c r="H2244" s="41" t="s">
        <v>2686</v>
      </c>
      <c r="I2244" s="8"/>
      <c r="J2244" s="35"/>
      <c r="K2244" s="33"/>
      <c r="L2244" s="33"/>
      <c r="M2244" s="33"/>
      <c r="N2244" s="33"/>
      <c r="O2244" s="33"/>
      <c r="P2244" s="33"/>
      <c r="Q2244" s="33"/>
      <c r="R2244" s="33"/>
    </row>
    <row r="2245">
      <c r="A2245" s="7" t="s">
        <v>2586</v>
      </c>
      <c r="B2245" s="7"/>
      <c r="C2245" s="7" t="s">
        <v>573</v>
      </c>
      <c r="D2245" s="8" t="s">
        <v>574</v>
      </c>
      <c r="E2245" s="7" t="s">
        <v>575</v>
      </c>
      <c r="F2245" s="8" t="s">
        <v>2740</v>
      </c>
      <c r="G2245" s="8" t="s">
        <v>8038</v>
      </c>
      <c r="H2245" s="42" t="s">
        <v>2686</v>
      </c>
      <c r="I2245" s="8"/>
      <c r="J2245" s="37"/>
      <c r="K2245" s="38"/>
      <c r="L2245" s="38"/>
      <c r="M2245" s="38"/>
      <c r="N2245" s="38"/>
      <c r="O2245" s="38"/>
      <c r="P2245" s="38"/>
      <c r="Q2245" s="38"/>
      <c r="R2245" s="38"/>
    </row>
    <row r="2246">
      <c r="A2246" s="7" t="s">
        <v>2586</v>
      </c>
      <c r="B2246" s="7"/>
      <c r="C2246" s="7" t="s">
        <v>576</v>
      </c>
      <c r="D2246" s="8" t="s">
        <v>574</v>
      </c>
      <c r="E2246" s="7" t="s">
        <v>577</v>
      </c>
      <c r="F2246" s="8" t="s">
        <v>2740</v>
      </c>
      <c r="G2246" s="8" t="s">
        <v>8038</v>
      </c>
      <c r="H2246" s="43" t="s">
        <v>2760</v>
      </c>
      <c r="I2246" s="8"/>
      <c r="J2246" s="35"/>
      <c r="K2246" s="33"/>
      <c r="L2246" s="33"/>
      <c r="M2246" s="33"/>
      <c r="N2246" s="33"/>
      <c r="O2246" s="33"/>
      <c r="P2246" s="33"/>
      <c r="Q2246" s="33"/>
      <c r="R2246" s="33"/>
    </row>
    <row r="2247">
      <c r="A2247" s="8" t="s">
        <v>2586</v>
      </c>
      <c r="B2247" s="6"/>
      <c r="C2247" s="6" t="s">
        <v>578</v>
      </c>
      <c r="D2247" s="8" t="s">
        <v>574</v>
      </c>
      <c r="E2247" s="7" t="s">
        <v>579</v>
      </c>
      <c r="F2247" s="8" t="s">
        <v>2740</v>
      </c>
      <c r="G2247" s="31" t="s">
        <v>8038</v>
      </c>
      <c r="H2247" s="41" t="s">
        <v>2760</v>
      </c>
      <c r="I2247" s="8"/>
      <c r="J2247" s="35"/>
      <c r="K2247" s="33"/>
      <c r="L2247" s="33"/>
      <c r="M2247" s="33"/>
      <c r="N2247" s="33"/>
      <c r="O2247" s="33"/>
      <c r="P2247" s="33"/>
      <c r="Q2247" s="33"/>
      <c r="R2247" s="33"/>
    </row>
    <row r="2248">
      <c r="A2248" s="7" t="s">
        <v>2586</v>
      </c>
      <c r="B2248" s="7"/>
      <c r="C2248" s="7" t="s">
        <v>580</v>
      </c>
      <c r="D2248" s="6" t="s">
        <v>574</v>
      </c>
      <c r="E2248" s="7" t="s">
        <v>581</v>
      </c>
      <c r="F2248" s="8" t="s">
        <v>2740</v>
      </c>
      <c r="G2248" s="31" t="s">
        <v>8038</v>
      </c>
      <c r="H2248" s="45" t="s">
        <v>3649</v>
      </c>
      <c r="I2248" s="8"/>
      <c r="J2248" s="35"/>
      <c r="K2248" s="33"/>
      <c r="L2248" s="33"/>
      <c r="M2248" s="33"/>
      <c r="N2248" s="33"/>
      <c r="O2248" s="33"/>
      <c r="P2248" s="33"/>
      <c r="Q2248" s="33"/>
      <c r="R2248" s="33"/>
    </row>
    <row r="2249">
      <c r="A2249" s="8" t="s">
        <v>2633</v>
      </c>
      <c r="B2249" s="2"/>
      <c r="C2249" s="2" t="s">
        <v>582</v>
      </c>
      <c r="D2249" s="2" t="s">
        <v>583</v>
      </c>
      <c r="E2249" s="2" t="s">
        <v>584</v>
      </c>
      <c r="F2249" s="42" t="s">
        <v>2740</v>
      </c>
      <c r="G2249" s="8" t="s">
        <v>8038</v>
      </c>
      <c r="H2249" s="31" t="s">
        <v>2802</v>
      </c>
      <c r="I2249" s="36" t="s">
        <v>8524</v>
      </c>
      <c r="J2249" s="37"/>
      <c r="K2249" s="38"/>
      <c r="L2249" s="38"/>
      <c r="M2249" s="38"/>
      <c r="N2249" s="38"/>
      <c r="O2249" s="38"/>
      <c r="P2249" s="38"/>
      <c r="Q2249" s="38"/>
      <c r="R2249" s="38"/>
    </row>
    <row r="2250">
      <c r="A2250" s="8" t="s">
        <v>2586</v>
      </c>
      <c r="B2250" s="2"/>
      <c r="C2250" s="2" t="s">
        <v>585</v>
      </c>
      <c r="D2250" s="2" t="s">
        <v>583</v>
      </c>
      <c r="E2250" s="2" t="s">
        <v>586</v>
      </c>
      <c r="F2250" s="42" t="s">
        <v>2740</v>
      </c>
      <c r="G2250" s="31" t="s">
        <v>8038</v>
      </c>
      <c r="H2250" s="41" t="s">
        <v>2760</v>
      </c>
      <c r="I2250" s="36" t="s">
        <v>8525</v>
      </c>
      <c r="J2250" s="7"/>
      <c r="K2250" s="40"/>
      <c r="L2250" s="40"/>
      <c r="M2250" s="40"/>
      <c r="N2250" s="40"/>
      <c r="O2250" s="40"/>
      <c r="P2250" s="40"/>
      <c r="Q2250" s="40"/>
      <c r="R2250" s="40"/>
    </row>
    <row r="2251">
      <c r="A2251" s="8" t="s">
        <v>2586</v>
      </c>
      <c r="B2251" s="2"/>
      <c r="C2251" s="2" t="s">
        <v>587</v>
      </c>
      <c r="D2251" s="2" t="s">
        <v>583</v>
      </c>
      <c r="E2251" s="2" t="s">
        <v>588</v>
      </c>
      <c r="F2251" s="42" t="s">
        <v>2740</v>
      </c>
      <c r="G2251" s="8" t="s">
        <v>8038</v>
      </c>
      <c r="H2251" s="43" t="s">
        <v>2742</v>
      </c>
      <c r="I2251" s="34" t="s">
        <v>8526</v>
      </c>
      <c r="J2251" s="7"/>
      <c r="K2251" s="40"/>
      <c r="L2251" s="40"/>
      <c r="M2251" s="40"/>
      <c r="N2251" s="40"/>
      <c r="O2251" s="40"/>
      <c r="P2251" s="40"/>
      <c r="Q2251" s="40"/>
      <c r="R2251" s="40"/>
    </row>
    <row r="2252">
      <c r="A2252" s="8" t="s">
        <v>2586</v>
      </c>
      <c r="B2252" s="3"/>
      <c r="C2252" s="3" t="s">
        <v>589</v>
      </c>
      <c r="D2252" s="4" t="s">
        <v>583</v>
      </c>
      <c r="E2252" s="3" t="s">
        <v>590</v>
      </c>
      <c r="F2252" s="42" t="s">
        <v>2740</v>
      </c>
      <c r="G2252" s="8" t="s">
        <v>8038</v>
      </c>
      <c r="H2252" s="41" t="s">
        <v>2760</v>
      </c>
      <c r="I2252" s="3"/>
      <c r="J2252" s="37"/>
      <c r="K2252" s="38"/>
      <c r="L2252" s="38"/>
      <c r="M2252" s="38"/>
      <c r="N2252" s="38"/>
      <c r="O2252" s="38"/>
      <c r="P2252" s="38"/>
      <c r="Q2252" s="38"/>
      <c r="R2252" s="38"/>
    </row>
    <row r="2253">
      <c r="A2253" s="8" t="s">
        <v>2586</v>
      </c>
      <c r="B2253" s="18"/>
      <c r="C2253" s="18" t="s">
        <v>591</v>
      </c>
      <c r="D2253" s="3" t="s">
        <v>583</v>
      </c>
      <c r="E2253" s="3" t="s">
        <v>592</v>
      </c>
      <c r="F2253" s="42" t="s">
        <v>2740</v>
      </c>
      <c r="G2253" s="8" t="s">
        <v>8038</v>
      </c>
      <c r="H2253" s="41" t="s">
        <v>2686</v>
      </c>
      <c r="I2253" s="3"/>
      <c r="J2253" s="37"/>
      <c r="K2253" s="38"/>
      <c r="L2253" s="38"/>
      <c r="M2253" s="38"/>
      <c r="N2253" s="38"/>
      <c r="O2253" s="38"/>
      <c r="P2253" s="38"/>
      <c r="Q2253" s="38"/>
      <c r="R2253" s="38"/>
    </row>
    <row r="2254">
      <c r="A2254" s="8" t="s">
        <v>2586</v>
      </c>
      <c r="B2254" s="12"/>
      <c r="C2254" s="12" t="s">
        <v>593</v>
      </c>
      <c r="D2254" s="12" t="s">
        <v>583</v>
      </c>
      <c r="E2254" s="12" t="s">
        <v>594</v>
      </c>
      <c r="F2254" s="42" t="s">
        <v>2740</v>
      </c>
      <c r="G2254" s="8" t="s">
        <v>8038</v>
      </c>
      <c r="H2254" s="41" t="s">
        <v>2760</v>
      </c>
      <c r="I2254" s="2"/>
      <c r="J2254" s="35"/>
      <c r="K2254" s="33"/>
      <c r="L2254" s="33"/>
      <c r="M2254" s="33"/>
      <c r="N2254" s="33"/>
      <c r="O2254" s="33"/>
      <c r="P2254" s="33"/>
      <c r="Q2254" s="33"/>
      <c r="R2254" s="33"/>
    </row>
    <row r="2255">
      <c r="A2255" s="8" t="s">
        <v>2586</v>
      </c>
      <c r="B2255" s="12"/>
      <c r="C2255" s="12" t="s">
        <v>595</v>
      </c>
      <c r="D2255" s="12" t="s">
        <v>583</v>
      </c>
      <c r="E2255" s="12" t="s">
        <v>596</v>
      </c>
      <c r="F2255" s="42" t="s">
        <v>2740</v>
      </c>
      <c r="G2255" s="8" t="s">
        <v>8038</v>
      </c>
      <c r="H2255" s="41" t="s">
        <v>2802</v>
      </c>
      <c r="I2255" s="2"/>
      <c r="J2255" s="35"/>
      <c r="K2255" s="33"/>
      <c r="L2255" s="33"/>
      <c r="M2255" s="33"/>
      <c r="N2255" s="33"/>
      <c r="O2255" s="33"/>
      <c r="P2255" s="33"/>
      <c r="Q2255" s="33"/>
      <c r="R2255" s="33"/>
    </row>
    <row r="2256">
      <c r="A2256" s="8" t="s">
        <v>2586</v>
      </c>
      <c r="B2256" s="3"/>
      <c r="C2256" s="3" t="s">
        <v>597</v>
      </c>
      <c r="D2256" s="4" t="s">
        <v>583</v>
      </c>
      <c r="E2256" s="3" t="s">
        <v>598</v>
      </c>
      <c r="F2256" s="42" t="s">
        <v>2740</v>
      </c>
      <c r="G2256" s="31" t="s">
        <v>8038</v>
      </c>
      <c r="H2256" s="41" t="s">
        <v>2760</v>
      </c>
      <c r="I2256" s="3"/>
      <c r="J2256" s="37"/>
      <c r="K2256" s="38"/>
      <c r="L2256" s="38"/>
      <c r="M2256" s="38"/>
      <c r="N2256" s="38"/>
      <c r="O2256" s="38"/>
      <c r="P2256" s="38"/>
      <c r="Q2256" s="38"/>
      <c r="R2256" s="38"/>
    </row>
    <row r="2257">
      <c r="A2257" s="8" t="s">
        <v>2586</v>
      </c>
      <c r="B2257" s="2"/>
      <c r="C2257" s="2" t="s">
        <v>599</v>
      </c>
      <c r="D2257" s="2" t="s">
        <v>600</v>
      </c>
      <c r="E2257" s="2" t="s">
        <v>601</v>
      </c>
      <c r="F2257" s="42" t="s">
        <v>2740</v>
      </c>
      <c r="G2257" s="31" t="s">
        <v>8038</v>
      </c>
      <c r="H2257" s="42" t="s">
        <v>2686</v>
      </c>
      <c r="I2257" s="36" t="s">
        <v>8527</v>
      </c>
      <c r="J2257" s="7"/>
      <c r="K2257" s="40"/>
      <c r="L2257" s="40"/>
      <c r="M2257" s="40"/>
      <c r="N2257" s="40"/>
      <c r="O2257" s="40"/>
      <c r="P2257" s="40"/>
      <c r="Q2257" s="40"/>
      <c r="R2257" s="40"/>
    </row>
    <row r="2258">
      <c r="A2258" s="8" t="s">
        <v>2586</v>
      </c>
      <c r="B2258" s="2"/>
      <c r="C2258" s="2" t="s">
        <v>602</v>
      </c>
      <c r="D2258" s="2" t="s">
        <v>603</v>
      </c>
      <c r="E2258" s="2" t="s">
        <v>604</v>
      </c>
      <c r="F2258" s="42" t="s">
        <v>2740</v>
      </c>
      <c r="G2258" s="31" t="s">
        <v>8038</v>
      </c>
      <c r="H2258" s="31" t="s">
        <v>2952</v>
      </c>
      <c r="I2258" s="34" t="s">
        <v>8528</v>
      </c>
      <c r="J2258" s="35"/>
      <c r="K2258" s="33"/>
      <c r="L2258" s="33"/>
      <c r="M2258" s="33"/>
      <c r="N2258" s="33"/>
      <c r="O2258" s="33"/>
      <c r="P2258" s="33"/>
      <c r="Q2258" s="33"/>
      <c r="R2258" s="33"/>
    </row>
    <row r="2259">
      <c r="A2259" s="7" t="s">
        <v>2586</v>
      </c>
      <c r="B2259" s="7"/>
      <c r="C2259" s="7" t="s">
        <v>605</v>
      </c>
      <c r="D2259" s="8" t="s">
        <v>606</v>
      </c>
      <c r="E2259" s="7" t="s">
        <v>607</v>
      </c>
      <c r="F2259" s="8" t="s">
        <v>2740</v>
      </c>
      <c r="G2259" s="8" t="s">
        <v>8038</v>
      </c>
      <c r="H2259" s="41" t="s">
        <v>5170</v>
      </c>
      <c r="I2259" s="8"/>
      <c r="J2259" s="7"/>
      <c r="K2259" s="40"/>
      <c r="L2259" s="40"/>
      <c r="M2259" s="40"/>
      <c r="N2259" s="40"/>
      <c r="O2259" s="40"/>
      <c r="P2259" s="40"/>
      <c r="Q2259" s="40"/>
      <c r="R2259" s="40"/>
    </row>
    <row r="2260">
      <c r="A2260" s="8" t="s">
        <v>2633</v>
      </c>
      <c r="B2260" s="2"/>
      <c r="C2260" s="2" t="s">
        <v>608</v>
      </c>
      <c r="D2260" s="2" t="s">
        <v>609</v>
      </c>
      <c r="E2260" s="2" t="s">
        <v>610</v>
      </c>
      <c r="F2260" s="8" t="s">
        <v>2740</v>
      </c>
      <c r="G2260" s="8" t="s">
        <v>8038</v>
      </c>
      <c r="H2260" s="41" t="s">
        <v>2686</v>
      </c>
      <c r="I2260" s="34" t="s">
        <v>8529</v>
      </c>
      <c r="J2260" s="37"/>
      <c r="K2260" s="38"/>
      <c r="L2260" s="38"/>
      <c r="M2260" s="38"/>
      <c r="N2260" s="38"/>
      <c r="O2260" s="38"/>
      <c r="P2260" s="38"/>
      <c r="Q2260" s="38"/>
      <c r="R2260" s="38"/>
    </row>
    <row r="2261">
      <c r="A2261" s="8" t="s">
        <v>2586</v>
      </c>
      <c r="B2261" s="2"/>
      <c r="C2261" s="2" t="s">
        <v>611</v>
      </c>
      <c r="D2261" s="2" t="s">
        <v>612</v>
      </c>
      <c r="E2261" s="2" t="s">
        <v>613</v>
      </c>
      <c r="F2261" s="42" t="s">
        <v>2740</v>
      </c>
      <c r="G2261" s="6" t="s">
        <v>8038</v>
      </c>
      <c r="H2261" s="41" t="s">
        <v>2760</v>
      </c>
      <c r="I2261" s="36" t="s">
        <v>8530</v>
      </c>
      <c r="J2261" s="35"/>
      <c r="K2261" s="33"/>
      <c r="L2261" s="33"/>
      <c r="M2261" s="33"/>
      <c r="N2261" s="33"/>
      <c r="O2261" s="33"/>
      <c r="P2261" s="33"/>
      <c r="Q2261" s="33"/>
      <c r="R2261" s="33"/>
    </row>
    <row r="2262">
      <c r="A2262" s="8" t="s">
        <v>2586</v>
      </c>
      <c r="B2262" s="3"/>
      <c r="C2262" s="3" t="s">
        <v>614</v>
      </c>
      <c r="D2262" s="3" t="s">
        <v>615</v>
      </c>
      <c r="E2262" s="3" t="s">
        <v>616</v>
      </c>
      <c r="F2262" s="42" t="s">
        <v>2740</v>
      </c>
      <c r="G2262" s="8" t="s">
        <v>8038</v>
      </c>
      <c r="H2262" s="42" t="s">
        <v>2686</v>
      </c>
      <c r="I2262" s="3"/>
      <c r="J2262" s="35"/>
      <c r="K2262" s="33"/>
      <c r="L2262" s="33"/>
      <c r="M2262" s="33"/>
      <c r="N2262" s="33"/>
      <c r="O2262" s="33"/>
      <c r="P2262" s="33"/>
      <c r="Q2262" s="33"/>
      <c r="R2262" s="33"/>
    </row>
    <row r="2263">
      <c r="A2263" s="8" t="s">
        <v>2586</v>
      </c>
      <c r="B2263" s="8"/>
      <c r="C2263" s="8" t="s">
        <v>617</v>
      </c>
      <c r="D2263" s="8" t="s">
        <v>618</v>
      </c>
      <c r="E2263" s="12" t="s">
        <v>619</v>
      </c>
      <c r="F2263" s="8" t="s">
        <v>2740</v>
      </c>
      <c r="G2263" s="31" t="s">
        <v>8038</v>
      </c>
      <c r="H2263" s="41" t="s">
        <v>2686</v>
      </c>
      <c r="I2263" s="8"/>
      <c r="J2263" s="7"/>
      <c r="K2263" s="40"/>
      <c r="L2263" s="40"/>
      <c r="M2263" s="40"/>
      <c r="N2263" s="40"/>
      <c r="O2263" s="40"/>
      <c r="P2263" s="40"/>
      <c r="Q2263" s="40"/>
      <c r="R2263" s="40"/>
    </row>
    <row r="2264">
      <c r="A2264" s="8" t="s">
        <v>2633</v>
      </c>
      <c r="B2264" s="2"/>
      <c r="C2264" s="2" t="s">
        <v>8531</v>
      </c>
      <c r="D2264" s="2" t="s">
        <v>8532</v>
      </c>
      <c r="E2264" s="2" t="s">
        <v>8533</v>
      </c>
      <c r="F2264" s="42" t="s">
        <v>2740</v>
      </c>
      <c r="G2264" s="8" t="s">
        <v>8038</v>
      </c>
      <c r="H2264" s="31" t="s">
        <v>2802</v>
      </c>
      <c r="I2264" s="36" t="s">
        <v>8534</v>
      </c>
      <c r="J2264" s="35"/>
      <c r="K2264" s="33"/>
      <c r="L2264" s="33"/>
      <c r="M2264" s="33"/>
      <c r="N2264" s="33"/>
      <c r="O2264" s="33"/>
      <c r="P2264" s="33"/>
      <c r="Q2264" s="33"/>
      <c r="R2264" s="33"/>
    </row>
    <row r="2265">
      <c r="A2265" s="8" t="s">
        <v>2586</v>
      </c>
      <c r="B2265" s="2"/>
      <c r="C2265" s="2" t="s">
        <v>620</v>
      </c>
      <c r="D2265" s="2" t="s">
        <v>621</v>
      </c>
      <c r="E2265" s="2" t="s">
        <v>622</v>
      </c>
      <c r="F2265" s="42" t="s">
        <v>2740</v>
      </c>
      <c r="G2265" s="8" t="s">
        <v>8038</v>
      </c>
      <c r="H2265" s="41" t="s">
        <v>2760</v>
      </c>
      <c r="I2265" s="34" t="s">
        <v>8535</v>
      </c>
      <c r="J2265" s="7"/>
      <c r="K2265" s="40"/>
      <c r="L2265" s="40"/>
      <c r="M2265" s="40"/>
      <c r="N2265" s="40"/>
      <c r="O2265" s="40"/>
      <c r="P2265" s="40"/>
      <c r="Q2265" s="40"/>
      <c r="R2265" s="40"/>
    </row>
    <row r="2266">
      <c r="A2266" s="8" t="s">
        <v>2586</v>
      </c>
      <c r="B2266" s="2"/>
      <c r="C2266" s="2" t="s">
        <v>623</v>
      </c>
      <c r="D2266" s="2" t="s">
        <v>624</v>
      </c>
      <c r="E2266" s="2" t="s">
        <v>625</v>
      </c>
      <c r="F2266" s="42" t="s">
        <v>2740</v>
      </c>
      <c r="G2266" s="31" t="s">
        <v>8038</v>
      </c>
      <c r="H2266" s="41" t="s">
        <v>2760</v>
      </c>
      <c r="I2266" s="36" t="s">
        <v>8536</v>
      </c>
      <c r="J2266" s="35"/>
      <c r="K2266" s="33"/>
      <c r="L2266" s="33"/>
      <c r="M2266" s="33"/>
      <c r="N2266" s="33"/>
      <c r="O2266" s="33"/>
      <c r="P2266" s="33"/>
      <c r="Q2266" s="33"/>
      <c r="R2266" s="33"/>
    </row>
    <row r="2267">
      <c r="A2267" s="7" t="s">
        <v>2586</v>
      </c>
      <c r="B2267" s="7"/>
      <c r="C2267" s="7" t="s">
        <v>626</v>
      </c>
      <c r="D2267" s="8" t="s">
        <v>627</v>
      </c>
      <c r="E2267" s="7" t="s">
        <v>628</v>
      </c>
      <c r="F2267" s="8" t="s">
        <v>2740</v>
      </c>
      <c r="G2267" s="31" t="s">
        <v>8038</v>
      </c>
      <c r="H2267" s="41" t="s">
        <v>2760</v>
      </c>
      <c r="I2267" s="8"/>
      <c r="J2267" s="7"/>
      <c r="K2267" s="40"/>
      <c r="L2267" s="40"/>
      <c r="M2267" s="40"/>
      <c r="N2267" s="40"/>
      <c r="O2267" s="40"/>
      <c r="P2267" s="40"/>
      <c r="Q2267" s="40"/>
      <c r="R2267" s="40"/>
    </row>
    <row r="2268">
      <c r="A2268" s="8" t="s">
        <v>2586</v>
      </c>
      <c r="B2268" s="2"/>
      <c r="C2268" s="2" t="s">
        <v>629</v>
      </c>
      <c r="D2268" s="2" t="s">
        <v>630</v>
      </c>
      <c r="E2268" s="2" t="s">
        <v>631</v>
      </c>
      <c r="F2268" s="42" t="s">
        <v>2740</v>
      </c>
      <c r="G2268" s="31" t="s">
        <v>8038</v>
      </c>
      <c r="H2268" s="48" t="s">
        <v>2937</v>
      </c>
      <c r="I2268" s="36" t="s">
        <v>8537</v>
      </c>
      <c r="J2268" s="35"/>
      <c r="K2268" s="33"/>
      <c r="L2268" s="33"/>
      <c r="M2268" s="33"/>
      <c r="N2268" s="33"/>
      <c r="O2268" s="33"/>
      <c r="P2268" s="33"/>
      <c r="Q2268" s="33"/>
      <c r="R2268" s="33"/>
    </row>
    <row r="2269">
      <c r="A2269" s="7" t="s">
        <v>2586</v>
      </c>
      <c r="B2269" s="7"/>
      <c r="C2269" s="7" t="s">
        <v>632</v>
      </c>
      <c r="D2269" s="8" t="s">
        <v>630</v>
      </c>
      <c r="E2269" s="7" t="s">
        <v>633</v>
      </c>
      <c r="F2269" s="8" t="s">
        <v>2740</v>
      </c>
      <c r="G2269" s="8" t="s">
        <v>8038</v>
      </c>
      <c r="H2269" s="42" t="s">
        <v>3162</v>
      </c>
      <c r="I2269" s="8"/>
      <c r="J2269" s="7"/>
      <c r="K2269" s="40"/>
      <c r="L2269" s="40"/>
      <c r="M2269" s="40"/>
      <c r="N2269" s="40"/>
      <c r="O2269" s="40"/>
      <c r="P2269" s="40"/>
      <c r="Q2269" s="40"/>
      <c r="R2269" s="40"/>
    </row>
    <row r="2270">
      <c r="A2270" s="7" t="s">
        <v>2586</v>
      </c>
      <c r="B2270" s="7"/>
      <c r="C2270" s="7" t="s">
        <v>634</v>
      </c>
      <c r="D2270" s="8" t="s">
        <v>630</v>
      </c>
      <c r="E2270" s="7" t="s">
        <v>635</v>
      </c>
      <c r="F2270" s="8" t="s">
        <v>2740</v>
      </c>
      <c r="G2270" s="8" t="s">
        <v>8038</v>
      </c>
      <c r="H2270" s="42" t="s">
        <v>2686</v>
      </c>
      <c r="I2270" s="8"/>
      <c r="J2270" s="37"/>
      <c r="K2270" s="38"/>
      <c r="L2270" s="38"/>
      <c r="M2270" s="38"/>
      <c r="N2270" s="38"/>
      <c r="O2270" s="38"/>
      <c r="P2270" s="38"/>
      <c r="Q2270" s="38"/>
      <c r="R2270" s="38"/>
    </row>
    <row r="2271">
      <c r="A2271" s="7" t="s">
        <v>2586</v>
      </c>
      <c r="B2271" s="7"/>
      <c r="C2271" s="7" t="s">
        <v>636</v>
      </c>
      <c r="D2271" s="8" t="s">
        <v>637</v>
      </c>
      <c r="E2271" s="7" t="s">
        <v>638</v>
      </c>
      <c r="F2271" s="8" t="s">
        <v>2740</v>
      </c>
      <c r="G2271" s="8" t="s">
        <v>8038</v>
      </c>
      <c r="H2271" s="41" t="s">
        <v>2686</v>
      </c>
      <c r="I2271" s="8"/>
      <c r="J2271" s="37"/>
      <c r="K2271" s="38"/>
      <c r="L2271" s="38"/>
      <c r="M2271" s="38"/>
      <c r="N2271" s="38"/>
      <c r="O2271" s="38"/>
      <c r="P2271" s="38"/>
      <c r="Q2271" s="38"/>
      <c r="R2271" s="38"/>
    </row>
    <row r="2272">
      <c r="A2272" s="8" t="s">
        <v>2586</v>
      </c>
      <c r="B2272" s="2"/>
      <c r="C2272" s="2" t="s">
        <v>639</v>
      </c>
      <c r="D2272" s="2" t="s">
        <v>640</v>
      </c>
      <c r="E2272" s="2" t="s">
        <v>641</v>
      </c>
      <c r="F2272" s="8" t="s">
        <v>2740</v>
      </c>
      <c r="G2272" s="8" t="s">
        <v>8038</v>
      </c>
      <c r="H2272" s="42" t="s">
        <v>4138</v>
      </c>
      <c r="I2272" s="34" t="s">
        <v>8538</v>
      </c>
      <c r="J2272" s="37"/>
      <c r="K2272" s="38"/>
      <c r="L2272" s="38"/>
      <c r="M2272" s="38"/>
      <c r="N2272" s="38"/>
      <c r="O2272" s="38"/>
      <c r="P2272" s="38"/>
      <c r="Q2272" s="38"/>
      <c r="R2272" s="38"/>
    </row>
    <row r="2273">
      <c r="A2273" s="8" t="s">
        <v>2586</v>
      </c>
      <c r="B2273" s="2"/>
      <c r="C2273" s="2" t="s">
        <v>642</v>
      </c>
      <c r="D2273" s="2" t="s">
        <v>643</v>
      </c>
      <c r="E2273" s="2" t="s">
        <v>644</v>
      </c>
      <c r="F2273" s="8" t="s">
        <v>2740</v>
      </c>
      <c r="G2273" s="31" t="s">
        <v>8038</v>
      </c>
      <c r="H2273" s="31" t="s">
        <v>2742</v>
      </c>
      <c r="I2273" s="34" t="s">
        <v>8539</v>
      </c>
      <c r="J2273" s="35"/>
      <c r="K2273" s="33"/>
      <c r="L2273" s="33"/>
      <c r="M2273" s="33"/>
      <c r="N2273" s="33"/>
      <c r="O2273" s="33"/>
      <c r="P2273" s="33"/>
      <c r="Q2273" s="33"/>
      <c r="R2273" s="33"/>
    </row>
    <row r="2274">
      <c r="A2274" s="8" t="s">
        <v>2586</v>
      </c>
      <c r="B2274" s="8"/>
      <c r="C2274" s="8" t="s">
        <v>645</v>
      </c>
      <c r="D2274" s="8" t="s">
        <v>646</v>
      </c>
      <c r="E2274" s="12" t="s">
        <v>647</v>
      </c>
      <c r="F2274" s="8" t="s">
        <v>2740</v>
      </c>
      <c r="G2274" s="8" t="s">
        <v>8038</v>
      </c>
      <c r="H2274" s="31" t="s">
        <v>4225</v>
      </c>
      <c r="I2274" s="8"/>
      <c r="J2274" s="37"/>
      <c r="K2274" s="38"/>
      <c r="L2274" s="38"/>
      <c r="M2274" s="38"/>
      <c r="N2274" s="38"/>
      <c r="O2274" s="38"/>
      <c r="P2274" s="38"/>
      <c r="Q2274" s="38"/>
      <c r="R2274" s="38"/>
    </row>
    <row r="2275">
      <c r="A2275" s="7" t="s">
        <v>2633</v>
      </c>
      <c r="B2275" s="7"/>
      <c r="C2275" s="7" t="s">
        <v>648</v>
      </c>
      <c r="D2275" s="12" t="s">
        <v>649</v>
      </c>
      <c r="E2275" s="12" t="s">
        <v>650</v>
      </c>
      <c r="F2275" s="8" t="s">
        <v>2740</v>
      </c>
      <c r="G2275" s="8" t="s">
        <v>2741</v>
      </c>
      <c r="H2275" s="45" t="s">
        <v>2787</v>
      </c>
      <c r="I2275" s="8"/>
      <c r="J2275" s="37"/>
      <c r="K2275" s="38"/>
      <c r="L2275" s="38"/>
      <c r="M2275" s="38"/>
      <c r="N2275" s="38"/>
      <c r="O2275" s="38"/>
      <c r="P2275" s="38"/>
      <c r="Q2275" s="38"/>
      <c r="R2275" s="38"/>
    </row>
    <row r="2276">
      <c r="A2276" s="7" t="s">
        <v>2586</v>
      </c>
      <c r="B2276" s="7"/>
      <c r="C2276" s="7" t="s">
        <v>651</v>
      </c>
      <c r="D2276" s="8" t="s">
        <v>652</v>
      </c>
      <c r="E2276" s="7" t="s">
        <v>653</v>
      </c>
      <c r="F2276" s="8" t="s">
        <v>2740</v>
      </c>
      <c r="G2276" s="8" t="s">
        <v>8038</v>
      </c>
      <c r="H2276" s="31" t="s">
        <v>7223</v>
      </c>
      <c r="I2276" s="8"/>
      <c r="J2276" s="19"/>
      <c r="K2276" s="39"/>
      <c r="L2276" s="39"/>
      <c r="M2276" s="39"/>
      <c r="N2276" s="39"/>
      <c r="O2276" s="39"/>
      <c r="P2276" s="39"/>
      <c r="Q2276" s="39"/>
      <c r="R2276" s="39"/>
    </row>
    <row r="2277">
      <c r="A2277" s="7" t="s">
        <v>2586</v>
      </c>
      <c r="B2277" s="7"/>
      <c r="C2277" s="7" t="s">
        <v>654</v>
      </c>
      <c r="D2277" s="8" t="s">
        <v>652</v>
      </c>
      <c r="E2277" s="7" t="s">
        <v>655</v>
      </c>
      <c r="F2277" s="8" t="s">
        <v>2740</v>
      </c>
      <c r="G2277" s="31" t="s">
        <v>8038</v>
      </c>
      <c r="H2277" s="43" t="s">
        <v>2760</v>
      </c>
      <c r="I2277" s="8"/>
      <c r="J2277" s="35"/>
      <c r="K2277" s="33"/>
      <c r="L2277" s="33"/>
      <c r="M2277" s="33"/>
      <c r="N2277" s="33"/>
      <c r="O2277" s="33"/>
      <c r="P2277" s="33"/>
      <c r="Q2277" s="33"/>
      <c r="R2277" s="33"/>
    </row>
    <row r="2278">
      <c r="A2278" s="7" t="s">
        <v>2586</v>
      </c>
      <c r="B2278" s="7"/>
      <c r="C2278" s="7" t="s">
        <v>656</v>
      </c>
      <c r="D2278" s="8" t="s">
        <v>652</v>
      </c>
      <c r="E2278" s="7" t="s">
        <v>657</v>
      </c>
      <c r="F2278" s="8" t="s">
        <v>2740</v>
      </c>
      <c r="G2278" s="8" t="s">
        <v>8038</v>
      </c>
      <c r="H2278" s="43" t="s">
        <v>4138</v>
      </c>
      <c r="I2278" s="8"/>
      <c r="J2278" s="35"/>
      <c r="K2278" s="33"/>
      <c r="L2278" s="33"/>
      <c r="M2278" s="33"/>
      <c r="N2278" s="33"/>
      <c r="O2278" s="33"/>
      <c r="P2278" s="33"/>
      <c r="Q2278" s="33"/>
      <c r="R2278" s="33"/>
    </row>
    <row r="2279">
      <c r="A2279" s="8" t="s">
        <v>2586</v>
      </c>
      <c r="B2279" s="8"/>
      <c r="C2279" s="8" t="s">
        <v>658</v>
      </c>
      <c r="D2279" s="8" t="s">
        <v>659</v>
      </c>
      <c r="E2279" s="12" t="s">
        <v>660</v>
      </c>
      <c r="F2279" s="8" t="s">
        <v>2740</v>
      </c>
      <c r="G2279" s="8" t="s">
        <v>8038</v>
      </c>
      <c r="H2279" s="31" t="s">
        <v>2603</v>
      </c>
      <c r="I2279" s="8"/>
      <c r="J2279" s="7"/>
      <c r="K2279" s="40"/>
      <c r="L2279" s="40"/>
      <c r="M2279" s="40"/>
      <c r="N2279" s="40"/>
      <c r="O2279" s="40"/>
      <c r="P2279" s="40"/>
      <c r="Q2279" s="40"/>
      <c r="R2279" s="40"/>
    </row>
    <row r="2280">
      <c r="A2280" s="7" t="s">
        <v>2586</v>
      </c>
      <c r="B2280" s="7"/>
      <c r="C2280" s="7" t="s">
        <v>661</v>
      </c>
      <c r="D2280" s="8" t="s">
        <v>662</v>
      </c>
      <c r="E2280" s="7" t="s">
        <v>663</v>
      </c>
      <c r="F2280" s="8" t="s">
        <v>2740</v>
      </c>
      <c r="G2280" s="8" t="s">
        <v>8038</v>
      </c>
      <c r="H2280" s="31" t="s">
        <v>2742</v>
      </c>
      <c r="I2280" s="8"/>
      <c r="J2280" s="35"/>
      <c r="K2280" s="33"/>
      <c r="L2280" s="33"/>
      <c r="M2280" s="33"/>
      <c r="N2280" s="33"/>
      <c r="O2280" s="33"/>
      <c r="P2280" s="33"/>
      <c r="Q2280" s="33"/>
      <c r="R2280" s="33"/>
    </row>
    <row r="2281">
      <c r="A2281" s="7" t="s">
        <v>2586</v>
      </c>
      <c r="B2281" s="7"/>
      <c r="C2281" s="7" t="s">
        <v>664</v>
      </c>
      <c r="D2281" s="8" t="s">
        <v>665</v>
      </c>
      <c r="E2281" s="7" t="s">
        <v>666</v>
      </c>
      <c r="F2281" s="8" t="s">
        <v>2740</v>
      </c>
      <c r="G2281" s="8" t="s">
        <v>8038</v>
      </c>
      <c r="H2281" s="45" t="s">
        <v>2765</v>
      </c>
      <c r="I2281" s="8"/>
      <c r="J2281" s="37"/>
      <c r="K2281" s="38"/>
      <c r="L2281" s="38"/>
      <c r="M2281" s="38"/>
      <c r="N2281" s="38"/>
      <c r="O2281" s="38"/>
      <c r="P2281" s="38"/>
      <c r="Q2281" s="38"/>
      <c r="R2281" s="38"/>
    </row>
    <row r="2282">
      <c r="A2282" s="8" t="s">
        <v>2586</v>
      </c>
      <c r="B2282" s="6"/>
      <c r="C2282" s="6" t="s">
        <v>667</v>
      </c>
      <c r="D2282" s="8" t="s">
        <v>668</v>
      </c>
      <c r="E2282" s="7" t="s">
        <v>669</v>
      </c>
      <c r="F2282" s="8" t="s">
        <v>2740</v>
      </c>
      <c r="G2282" s="31" t="s">
        <v>8038</v>
      </c>
      <c r="H2282" s="31" t="s">
        <v>2802</v>
      </c>
      <c r="I2282" s="8"/>
      <c r="J2282" s="7"/>
      <c r="K2282" s="40"/>
      <c r="L2282" s="40"/>
      <c r="M2282" s="40"/>
      <c r="N2282" s="40"/>
      <c r="O2282" s="40"/>
      <c r="P2282" s="40"/>
      <c r="Q2282" s="40"/>
      <c r="R2282" s="40"/>
    </row>
    <row r="2283">
      <c r="A2283" s="7" t="s">
        <v>2633</v>
      </c>
      <c r="B2283" s="7"/>
      <c r="C2283" s="7" t="s">
        <v>670</v>
      </c>
      <c r="D2283" s="6" t="s">
        <v>671</v>
      </c>
      <c r="E2283" s="7" t="s">
        <v>672</v>
      </c>
      <c r="F2283" s="8" t="s">
        <v>2740</v>
      </c>
      <c r="G2283" s="31" t="s">
        <v>8038</v>
      </c>
      <c r="H2283" s="42" t="s">
        <v>2686</v>
      </c>
      <c r="I2283" s="8"/>
      <c r="J2283" s="35"/>
      <c r="K2283" s="33"/>
      <c r="L2283" s="33"/>
      <c r="M2283" s="33"/>
      <c r="N2283" s="33"/>
      <c r="O2283" s="33"/>
      <c r="P2283" s="33"/>
      <c r="Q2283" s="33"/>
      <c r="R2283" s="33"/>
    </row>
    <row r="2284">
      <c r="A2284" s="8" t="s">
        <v>2586</v>
      </c>
      <c r="B2284" s="2"/>
      <c r="C2284" s="2" t="s">
        <v>673</v>
      </c>
      <c r="D2284" s="2" t="s">
        <v>674</v>
      </c>
      <c r="E2284" s="2" t="s">
        <v>675</v>
      </c>
      <c r="F2284" s="42" t="s">
        <v>2740</v>
      </c>
      <c r="G2284" s="8" t="s">
        <v>8038</v>
      </c>
      <c r="H2284" s="43" t="s">
        <v>4138</v>
      </c>
      <c r="I2284" s="36" t="s">
        <v>8540</v>
      </c>
      <c r="J2284" s="37"/>
      <c r="K2284" s="38"/>
      <c r="L2284" s="38"/>
      <c r="M2284" s="38"/>
      <c r="N2284" s="38"/>
      <c r="O2284" s="38"/>
      <c r="P2284" s="38"/>
      <c r="Q2284" s="38"/>
      <c r="R2284" s="38"/>
    </row>
    <row r="2285">
      <c r="A2285" s="8" t="s">
        <v>2586</v>
      </c>
      <c r="B2285" s="3"/>
      <c r="C2285" s="3" t="s">
        <v>676</v>
      </c>
      <c r="D2285" s="2" t="s">
        <v>677</v>
      </c>
      <c r="E2285" s="20" t="s">
        <v>678</v>
      </c>
      <c r="F2285" s="41" t="s">
        <v>2740</v>
      </c>
      <c r="G2285" s="45" t="s">
        <v>8038</v>
      </c>
      <c r="H2285" s="42" t="s">
        <v>3110</v>
      </c>
      <c r="I2285" s="18" t="s">
        <v>8541</v>
      </c>
      <c r="J2285" s="7"/>
      <c r="K2285" s="40"/>
      <c r="L2285" s="40"/>
      <c r="M2285" s="40"/>
      <c r="N2285" s="40"/>
      <c r="O2285" s="40"/>
      <c r="P2285" s="40"/>
      <c r="Q2285" s="40"/>
      <c r="R2285" s="40"/>
    </row>
    <row r="2286">
      <c r="A2286" s="7" t="s">
        <v>2586</v>
      </c>
      <c r="B2286" s="7"/>
      <c r="C2286" s="7" t="s">
        <v>679</v>
      </c>
      <c r="D2286" s="8" t="s">
        <v>680</v>
      </c>
      <c r="E2286" s="7" t="s">
        <v>681</v>
      </c>
      <c r="F2286" s="8" t="s">
        <v>2740</v>
      </c>
      <c r="G2286" s="8" t="s">
        <v>8038</v>
      </c>
      <c r="H2286" s="31" t="s">
        <v>2590</v>
      </c>
      <c r="I2286" s="8"/>
      <c r="J2286" s="7"/>
      <c r="K2286" s="40"/>
      <c r="L2286" s="40"/>
      <c r="M2286" s="40"/>
      <c r="N2286" s="40"/>
      <c r="O2286" s="40"/>
      <c r="P2286" s="40"/>
      <c r="Q2286" s="40"/>
      <c r="R2286" s="40"/>
    </row>
    <row r="2287">
      <c r="A2287" s="7" t="s">
        <v>2586</v>
      </c>
      <c r="B2287" s="7"/>
      <c r="C2287" s="7" t="s">
        <v>682</v>
      </c>
      <c r="D2287" s="8" t="s">
        <v>683</v>
      </c>
      <c r="E2287" s="7" t="s">
        <v>684</v>
      </c>
      <c r="F2287" s="8" t="s">
        <v>2740</v>
      </c>
      <c r="G2287" s="31" t="s">
        <v>8038</v>
      </c>
      <c r="H2287" s="41" t="s">
        <v>2760</v>
      </c>
      <c r="I2287" s="8"/>
      <c r="J2287" s="35"/>
      <c r="K2287" s="33"/>
      <c r="L2287" s="33"/>
      <c r="M2287" s="33"/>
      <c r="N2287" s="33"/>
      <c r="O2287" s="33"/>
      <c r="P2287" s="33"/>
      <c r="Q2287" s="33"/>
      <c r="R2287" s="33"/>
    </row>
    <row r="2288">
      <c r="A2288" s="8" t="s">
        <v>2586</v>
      </c>
      <c r="B2288" s="2"/>
      <c r="C2288" s="2" t="s">
        <v>685</v>
      </c>
      <c r="D2288" s="2" t="s">
        <v>686</v>
      </c>
      <c r="E2288" s="2" t="s">
        <v>687</v>
      </c>
      <c r="F2288" s="42" t="s">
        <v>2740</v>
      </c>
      <c r="G2288" s="8" t="s">
        <v>8038</v>
      </c>
      <c r="H2288" s="31" t="s">
        <v>2802</v>
      </c>
      <c r="I2288" s="34" t="s">
        <v>8542</v>
      </c>
      <c r="J2288" s="35"/>
      <c r="K2288" s="33"/>
      <c r="L2288" s="33"/>
      <c r="M2288" s="33"/>
      <c r="N2288" s="33"/>
      <c r="O2288" s="33"/>
      <c r="P2288" s="33"/>
      <c r="Q2288" s="33"/>
      <c r="R2288" s="33"/>
    </row>
    <row r="2289">
      <c r="A2289" s="8" t="s">
        <v>2586</v>
      </c>
      <c r="B2289" s="2"/>
      <c r="C2289" s="2" t="s">
        <v>688</v>
      </c>
      <c r="D2289" s="2" t="s">
        <v>689</v>
      </c>
      <c r="E2289" s="2" t="s">
        <v>690</v>
      </c>
      <c r="F2289" s="42" t="s">
        <v>2740</v>
      </c>
      <c r="G2289" s="31" t="s">
        <v>8038</v>
      </c>
      <c r="H2289" s="42" t="s">
        <v>2686</v>
      </c>
      <c r="I2289" s="36" t="s">
        <v>8543</v>
      </c>
      <c r="J2289" s="7"/>
      <c r="K2289" s="40"/>
      <c r="L2289" s="40"/>
      <c r="M2289" s="40"/>
      <c r="N2289" s="40"/>
      <c r="O2289" s="40"/>
      <c r="P2289" s="40"/>
      <c r="Q2289" s="40"/>
      <c r="R2289" s="40"/>
    </row>
    <row r="2290">
      <c r="A2290" s="8" t="s">
        <v>2586</v>
      </c>
      <c r="B2290" s="21"/>
      <c r="C2290" s="21" t="s">
        <v>691</v>
      </c>
      <c r="D2290" s="6" t="s">
        <v>692</v>
      </c>
      <c r="E2290" s="12" t="s">
        <v>693</v>
      </c>
      <c r="F2290" s="42" t="s">
        <v>2740</v>
      </c>
      <c r="G2290" s="31" t="s">
        <v>8038</v>
      </c>
      <c r="H2290" s="45" t="s">
        <v>2937</v>
      </c>
      <c r="I2290" s="2"/>
      <c r="J2290" s="7"/>
      <c r="K2290" s="40"/>
      <c r="L2290" s="40"/>
      <c r="M2290" s="40"/>
      <c r="N2290" s="40"/>
      <c r="O2290" s="40"/>
      <c r="P2290" s="40"/>
      <c r="Q2290" s="40"/>
      <c r="R2290" s="40"/>
    </row>
    <row r="2291">
      <c r="A2291" s="8" t="s">
        <v>2586</v>
      </c>
      <c r="B2291" s="2"/>
      <c r="C2291" s="2" t="s">
        <v>694</v>
      </c>
      <c r="D2291" s="2" t="s">
        <v>695</v>
      </c>
      <c r="E2291" s="2" t="s">
        <v>696</v>
      </c>
      <c r="F2291" s="42" t="s">
        <v>2740</v>
      </c>
      <c r="G2291" s="8" t="s">
        <v>8038</v>
      </c>
      <c r="H2291" s="41" t="s">
        <v>2760</v>
      </c>
      <c r="I2291" s="34" t="s">
        <v>8544</v>
      </c>
      <c r="J2291" s="35"/>
      <c r="K2291" s="33"/>
      <c r="L2291" s="33"/>
      <c r="M2291" s="33"/>
      <c r="N2291" s="33"/>
      <c r="O2291" s="33"/>
      <c r="P2291" s="33"/>
      <c r="Q2291" s="33"/>
      <c r="R2291" s="33"/>
    </row>
    <row r="2292">
      <c r="A2292" s="7" t="s">
        <v>2586</v>
      </c>
      <c r="B2292" s="7"/>
      <c r="C2292" s="7" t="s">
        <v>697</v>
      </c>
      <c r="D2292" s="8" t="s">
        <v>698</v>
      </c>
      <c r="E2292" s="7" t="s">
        <v>699</v>
      </c>
      <c r="F2292" s="8" t="s">
        <v>2740</v>
      </c>
      <c r="G2292" s="31" t="s">
        <v>8038</v>
      </c>
      <c r="H2292" s="31" t="s">
        <v>2824</v>
      </c>
      <c r="I2292" s="8"/>
      <c r="J2292" s="37"/>
      <c r="K2292" s="38"/>
      <c r="L2292" s="38"/>
      <c r="M2292" s="38"/>
      <c r="N2292" s="38"/>
      <c r="O2292" s="38"/>
      <c r="P2292" s="38"/>
      <c r="Q2292" s="38"/>
      <c r="R2292" s="38"/>
    </row>
    <row r="2293">
      <c r="A2293" s="7" t="s">
        <v>2586</v>
      </c>
      <c r="B2293" s="7"/>
      <c r="C2293" s="7" t="s">
        <v>700</v>
      </c>
      <c r="D2293" s="8" t="s">
        <v>701</v>
      </c>
      <c r="E2293" s="7" t="s">
        <v>702</v>
      </c>
      <c r="F2293" s="8" t="s">
        <v>2740</v>
      </c>
      <c r="G2293" s="31" t="s">
        <v>8038</v>
      </c>
      <c r="H2293" s="8" t="s">
        <v>3961</v>
      </c>
      <c r="I2293" s="8"/>
      <c r="J2293" s="37"/>
      <c r="K2293" s="38"/>
      <c r="L2293" s="38"/>
      <c r="M2293" s="38"/>
      <c r="N2293" s="38"/>
      <c r="O2293" s="38"/>
      <c r="P2293" s="38"/>
      <c r="Q2293" s="38"/>
      <c r="R2293" s="38"/>
    </row>
    <row r="2294">
      <c r="A2294" s="7" t="s">
        <v>2586</v>
      </c>
      <c r="B2294" s="7"/>
      <c r="C2294" s="7" t="s">
        <v>700</v>
      </c>
      <c r="D2294" s="8" t="s">
        <v>701</v>
      </c>
      <c r="E2294" s="7" t="s">
        <v>703</v>
      </c>
      <c r="F2294" s="8" t="s">
        <v>2740</v>
      </c>
      <c r="G2294" s="31" t="s">
        <v>8038</v>
      </c>
      <c r="H2294" s="8" t="s">
        <v>3961</v>
      </c>
      <c r="I2294" s="8"/>
      <c r="J2294" s="7"/>
      <c r="K2294" s="40"/>
      <c r="L2294" s="40"/>
      <c r="M2294" s="40"/>
      <c r="N2294" s="40"/>
      <c r="O2294" s="40"/>
      <c r="P2294" s="40"/>
      <c r="Q2294" s="40"/>
      <c r="R2294" s="40"/>
    </row>
    <row r="2295">
      <c r="A2295" s="7" t="s">
        <v>2586</v>
      </c>
      <c r="B2295" s="7"/>
      <c r="C2295" s="7" t="s">
        <v>704</v>
      </c>
      <c r="D2295" s="8" t="s">
        <v>705</v>
      </c>
      <c r="E2295" s="7" t="s">
        <v>706</v>
      </c>
      <c r="F2295" s="8" t="s">
        <v>2740</v>
      </c>
      <c r="G2295" s="31" t="s">
        <v>8038</v>
      </c>
      <c r="H2295" s="43" t="s">
        <v>2742</v>
      </c>
      <c r="I2295" s="8"/>
      <c r="J2295" s="7"/>
      <c r="K2295" s="40"/>
      <c r="L2295" s="40"/>
      <c r="M2295" s="40"/>
      <c r="N2295" s="40"/>
      <c r="O2295" s="40"/>
      <c r="P2295" s="40"/>
      <c r="Q2295" s="40"/>
      <c r="R2295" s="40"/>
    </row>
    <row r="2296">
      <c r="A2296" s="7" t="s">
        <v>2586</v>
      </c>
      <c r="B2296" s="7"/>
      <c r="C2296" s="7" t="s">
        <v>707</v>
      </c>
      <c r="D2296" s="8" t="s">
        <v>708</v>
      </c>
      <c r="E2296" s="7" t="s">
        <v>709</v>
      </c>
      <c r="F2296" s="8" t="s">
        <v>2740</v>
      </c>
      <c r="G2296" s="45" t="s">
        <v>8038</v>
      </c>
      <c r="H2296" s="31" t="s">
        <v>4080</v>
      </c>
      <c r="I2296" s="8"/>
      <c r="J2296" s="7"/>
      <c r="K2296" s="40"/>
      <c r="L2296" s="40"/>
      <c r="M2296" s="40"/>
      <c r="N2296" s="40"/>
      <c r="O2296" s="40"/>
      <c r="P2296" s="40"/>
      <c r="Q2296" s="40"/>
      <c r="R2296" s="40"/>
    </row>
    <row r="2297">
      <c r="A2297" s="8" t="s">
        <v>2586</v>
      </c>
      <c r="B2297" s="2"/>
      <c r="C2297" s="2" t="s">
        <v>710</v>
      </c>
      <c r="D2297" s="2" t="s">
        <v>711</v>
      </c>
      <c r="E2297" s="2" t="s">
        <v>712</v>
      </c>
      <c r="F2297" s="8" t="s">
        <v>2740</v>
      </c>
      <c r="G2297" s="8" t="s">
        <v>8038</v>
      </c>
      <c r="H2297" s="43" t="s">
        <v>2742</v>
      </c>
      <c r="I2297" s="34" t="s">
        <v>8545</v>
      </c>
      <c r="J2297" s="35"/>
      <c r="K2297" s="33"/>
      <c r="L2297" s="33"/>
      <c r="M2297" s="33"/>
      <c r="N2297" s="33"/>
      <c r="O2297" s="33"/>
      <c r="P2297" s="33"/>
      <c r="Q2297" s="33"/>
      <c r="R2297" s="33"/>
    </row>
    <row r="2298">
      <c r="A2298" s="6" t="s">
        <v>2861</v>
      </c>
      <c r="B2298" s="7"/>
      <c r="C2298" s="7" t="s">
        <v>713</v>
      </c>
      <c r="D2298" s="8" t="s">
        <v>714</v>
      </c>
      <c r="E2298" s="7" t="s">
        <v>715</v>
      </c>
      <c r="F2298" s="8" t="s">
        <v>2740</v>
      </c>
      <c r="G2298" s="31" t="s">
        <v>8038</v>
      </c>
      <c r="H2298" s="31" t="s">
        <v>4080</v>
      </c>
      <c r="I2298" s="8"/>
      <c r="J2298" s="7"/>
      <c r="K2298" s="40"/>
      <c r="L2298" s="40"/>
      <c r="M2298" s="40"/>
      <c r="N2298" s="40"/>
      <c r="O2298" s="40"/>
      <c r="P2298" s="40"/>
      <c r="Q2298" s="40"/>
      <c r="R2298" s="40"/>
    </row>
    <row r="2299">
      <c r="A2299" s="7" t="s">
        <v>2586</v>
      </c>
      <c r="B2299" s="7"/>
      <c r="C2299" s="7" t="s">
        <v>716</v>
      </c>
      <c r="D2299" s="8" t="s">
        <v>714</v>
      </c>
      <c r="E2299" s="7" t="s">
        <v>717</v>
      </c>
      <c r="F2299" s="8" t="s">
        <v>2740</v>
      </c>
      <c r="G2299" s="31" t="s">
        <v>8038</v>
      </c>
      <c r="H2299" s="31" t="s">
        <v>4080</v>
      </c>
      <c r="I2299" s="8"/>
      <c r="J2299" s="35"/>
      <c r="K2299" s="33"/>
      <c r="L2299" s="33"/>
      <c r="M2299" s="33"/>
      <c r="N2299" s="33"/>
      <c r="O2299" s="33"/>
      <c r="P2299" s="33"/>
      <c r="Q2299" s="33"/>
      <c r="R2299" s="33"/>
    </row>
    <row r="2300">
      <c r="A2300" s="7" t="s">
        <v>2586</v>
      </c>
      <c r="B2300" s="7"/>
      <c r="C2300" s="7" t="s">
        <v>718</v>
      </c>
      <c r="D2300" s="8" t="s">
        <v>719</v>
      </c>
      <c r="E2300" s="7" t="s">
        <v>720</v>
      </c>
      <c r="F2300" s="8" t="s">
        <v>2740</v>
      </c>
      <c r="G2300" s="8" t="s">
        <v>8038</v>
      </c>
      <c r="H2300" s="41" t="s">
        <v>2753</v>
      </c>
      <c r="I2300" s="8"/>
      <c r="J2300" s="7"/>
      <c r="K2300" s="40"/>
      <c r="L2300" s="40"/>
      <c r="M2300" s="40"/>
      <c r="N2300" s="40"/>
      <c r="O2300" s="40"/>
      <c r="P2300" s="40"/>
      <c r="Q2300" s="40"/>
      <c r="R2300" s="40"/>
    </row>
    <row r="2301">
      <c r="A2301" s="7" t="s">
        <v>2586</v>
      </c>
      <c r="B2301" s="7"/>
      <c r="C2301" s="7" t="s">
        <v>721</v>
      </c>
      <c r="D2301" s="8" t="s">
        <v>722</v>
      </c>
      <c r="E2301" s="7" t="s">
        <v>723</v>
      </c>
      <c r="F2301" s="8" t="s">
        <v>2740</v>
      </c>
      <c r="G2301" s="31" t="s">
        <v>8038</v>
      </c>
      <c r="H2301" s="41" t="s">
        <v>2760</v>
      </c>
      <c r="I2301" s="8"/>
      <c r="J2301" s="35"/>
      <c r="K2301" s="33"/>
      <c r="L2301" s="33"/>
      <c r="M2301" s="33"/>
      <c r="N2301" s="33"/>
      <c r="O2301" s="33"/>
      <c r="P2301" s="33"/>
      <c r="Q2301" s="33"/>
      <c r="R2301" s="33"/>
    </row>
    <row r="2302">
      <c r="A2302" s="8" t="s">
        <v>2586</v>
      </c>
      <c r="B2302" s="8"/>
      <c r="C2302" s="8" t="s">
        <v>724</v>
      </c>
      <c r="D2302" s="8" t="s">
        <v>725</v>
      </c>
      <c r="E2302" s="12" t="s">
        <v>726</v>
      </c>
      <c r="F2302" s="42" t="s">
        <v>2740</v>
      </c>
      <c r="G2302" s="8" t="s">
        <v>8038</v>
      </c>
      <c r="H2302" s="51" t="s">
        <v>2753</v>
      </c>
      <c r="I2302" s="8"/>
      <c r="J2302" s="35"/>
      <c r="K2302" s="33"/>
      <c r="L2302" s="33"/>
      <c r="M2302" s="33"/>
      <c r="N2302" s="33"/>
      <c r="O2302" s="33"/>
      <c r="P2302" s="33"/>
      <c r="Q2302" s="33"/>
      <c r="R2302" s="33"/>
    </row>
    <row r="2303">
      <c r="A2303" s="7" t="s">
        <v>2586</v>
      </c>
      <c r="B2303" s="7"/>
      <c r="C2303" s="7" t="s">
        <v>727</v>
      </c>
      <c r="D2303" s="8" t="s">
        <v>728</v>
      </c>
      <c r="E2303" s="7" t="s">
        <v>729</v>
      </c>
      <c r="F2303" s="8" t="s">
        <v>2740</v>
      </c>
      <c r="G2303" s="8" t="s">
        <v>8038</v>
      </c>
      <c r="H2303" s="41" t="s">
        <v>8413</v>
      </c>
      <c r="I2303" s="8"/>
      <c r="J2303" s="35"/>
      <c r="K2303" s="33"/>
      <c r="L2303" s="33"/>
      <c r="M2303" s="33"/>
      <c r="N2303" s="33"/>
      <c r="O2303" s="33"/>
      <c r="P2303" s="33"/>
      <c r="Q2303" s="33"/>
      <c r="R2303" s="33"/>
    </row>
    <row r="2304">
      <c r="A2304" s="8" t="s">
        <v>2586</v>
      </c>
      <c r="B2304" s="2"/>
      <c r="C2304" s="2" t="s">
        <v>5432</v>
      </c>
      <c r="D2304" s="2" t="s">
        <v>2910</v>
      </c>
      <c r="E2304" s="2" t="s">
        <v>8546</v>
      </c>
      <c r="F2304" s="42" t="s">
        <v>2740</v>
      </c>
      <c r="G2304" s="8" t="s">
        <v>8038</v>
      </c>
      <c r="H2304" s="31" t="s">
        <v>2802</v>
      </c>
      <c r="I2304" s="36" t="s">
        <v>8547</v>
      </c>
      <c r="J2304" s="35"/>
      <c r="K2304" s="33"/>
      <c r="L2304" s="33"/>
      <c r="M2304" s="33"/>
      <c r="N2304" s="33"/>
      <c r="O2304" s="33"/>
      <c r="P2304" s="33"/>
      <c r="Q2304" s="33"/>
      <c r="R2304" s="33"/>
    </row>
    <row r="2305">
      <c r="A2305" s="8" t="s">
        <v>2586</v>
      </c>
      <c r="B2305" s="12"/>
      <c r="C2305" s="12" t="s">
        <v>730</v>
      </c>
      <c r="D2305" s="12" t="s">
        <v>731</v>
      </c>
      <c r="E2305" s="12" t="s">
        <v>732</v>
      </c>
      <c r="F2305" s="42" t="s">
        <v>2740</v>
      </c>
      <c r="G2305" s="8" t="s">
        <v>8038</v>
      </c>
      <c r="H2305" s="31" t="s">
        <v>4812</v>
      </c>
      <c r="I2305" s="2"/>
      <c r="J2305" s="7"/>
      <c r="K2305" s="40"/>
      <c r="L2305" s="40"/>
      <c r="M2305" s="40"/>
      <c r="N2305" s="40"/>
      <c r="O2305" s="40"/>
      <c r="P2305" s="40"/>
      <c r="Q2305" s="40"/>
      <c r="R2305" s="40"/>
    </row>
    <row r="2306">
      <c r="A2306" s="7" t="s">
        <v>2633</v>
      </c>
      <c r="B2306" s="7"/>
      <c r="C2306" s="7" t="s">
        <v>733</v>
      </c>
      <c r="D2306" s="8" t="s">
        <v>734</v>
      </c>
      <c r="E2306" s="7" t="s">
        <v>735</v>
      </c>
      <c r="F2306" s="8" t="s">
        <v>2740</v>
      </c>
      <c r="G2306" s="8" t="s">
        <v>8038</v>
      </c>
      <c r="H2306" s="31" t="s">
        <v>2590</v>
      </c>
      <c r="I2306" s="8"/>
      <c r="J2306" s="37"/>
      <c r="K2306" s="38"/>
      <c r="L2306" s="38"/>
      <c r="M2306" s="38"/>
      <c r="N2306" s="38"/>
      <c r="O2306" s="38"/>
      <c r="P2306" s="38"/>
      <c r="Q2306" s="38"/>
      <c r="R2306" s="38"/>
    </row>
    <row r="2307">
      <c r="A2307" s="7" t="s">
        <v>2586</v>
      </c>
      <c r="B2307" s="7"/>
      <c r="C2307" s="7" t="s">
        <v>736</v>
      </c>
      <c r="D2307" s="8" t="s">
        <v>737</v>
      </c>
      <c r="E2307" s="7" t="s">
        <v>738</v>
      </c>
      <c r="F2307" s="8" t="s">
        <v>2740</v>
      </c>
      <c r="G2307" s="31" t="s">
        <v>8038</v>
      </c>
      <c r="H2307" s="41" t="s">
        <v>2760</v>
      </c>
      <c r="I2307" s="8"/>
      <c r="J2307" s="35"/>
      <c r="K2307" s="33"/>
      <c r="L2307" s="33"/>
      <c r="M2307" s="33"/>
      <c r="N2307" s="33"/>
      <c r="O2307" s="33"/>
      <c r="P2307" s="33"/>
      <c r="Q2307" s="33"/>
      <c r="R2307" s="33"/>
    </row>
    <row r="2308">
      <c r="A2308" s="8" t="s">
        <v>2586</v>
      </c>
      <c r="B2308" s="12"/>
      <c r="C2308" s="12" t="s">
        <v>739</v>
      </c>
      <c r="D2308" s="12" t="s">
        <v>740</v>
      </c>
      <c r="E2308" s="12" t="s">
        <v>741</v>
      </c>
      <c r="F2308" s="42" t="s">
        <v>2740</v>
      </c>
      <c r="G2308" s="8" t="s">
        <v>8038</v>
      </c>
      <c r="H2308" s="43" t="s">
        <v>2760</v>
      </c>
      <c r="I2308" s="2"/>
      <c r="J2308" s="35"/>
      <c r="K2308" s="33"/>
      <c r="L2308" s="33"/>
      <c r="M2308" s="33"/>
      <c r="N2308" s="33"/>
      <c r="O2308" s="33"/>
      <c r="P2308" s="33"/>
      <c r="Q2308" s="33"/>
      <c r="R2308" s="33"/>
    </row>
    <row r="2309">
      <c r="A2309" s="7" t="s">
        <v>2586</v>
      </c>
      <c r="B2309" s="7"/>
      <c r="C2309" s="7" t="s">
        <v>742</v>
      </c>
      <c r="D2309" s="6" t="s">
        <v>743</v>
      </c>
      <c r="E2309" s="7" t="s">
        <v>744</v>
      </c>
      <c r="F2309" s="8" t="s">
        <v>2740</v>
      </c>
      <c r="G2309" s="45" t="s">
        <v>8038</v>
      </c>
      <c r="H2309" s="42" t="s">
        <v>3110</v>
      </c>
      <c r="I2309" s="8"/>
      <c r="J2309" s="35"/>
      <c r="K2309" s="33"/>
      <c r="L2309" s="33"/>
      <c r="M2309" s="33"/>
      <c r="N2309" s="33"/>
      <c r="O2309" s="33"/>
      <c r="P2309" s="33"/>
      <c r="Q2309" s="33"/>
      <c r="R2309" s="33"/>
    </row>
    <row r="2310">
      <c r="A2310" s="7" t="s">
        <v>2586</v>
      </c>
      <c r="B2310" s="7"/>
      <c r="C2310" s="7" t="s">
        <v>745</v>
      </c>
      <c r="D2310" s="8" t="s">
        <v>746</v>
      </c>
      <c r="E2310" s="7" t="s">
        <v>747</v>
      </c>
      <c r="F2310" s="42" t="s">
        <v>2740</v>
      </c>
      <c r="G2310" s="8" t="s">
        <v>8038</v>
      </c>
      <c r="H2310" s="41" t="s">
        <v>2760</v>
      </c>
      <c r="I2310" s="8"/>
      <c r="J2310" s="35"/>
      <c r="K2310" s="33"/>
      <c r="L2310" s="33"/>
      <c r="M2310" s="33"/>
      <c r="N2310" s="33"/>
      <c r="O2310" s="33"/>
      <c r="P2310" s="33"/>
      <c r="Q2310" s="33"/>
      <c r="R2310" s="33"/>
    </row>
    <row r="2311">
      <c r="A2311" s="8" t="s">
        <v>2586</v>
      </c>
      <c r="B2311" s="2"/>
      <c r="C2311" s="2" t="s">
        <v>748</v>
      </c>
      <c r="D2311" s="17" t="s">
        <v>749</v>
      </c>
      <c r="E2311" s="2" t="s">
        <v>750</v>
      </c>
      <c r="F2311" s="42" t="s">
        <v>2740</v>
      </c>
      <c r="G2311" s="8" t="s">
        <v>8038</v>
      </c>
      <c r="H2311" s="31" t="s">
        <v>2742</v>
      </c>
      <c r="I2311" s="34" t="s">
        <v>8548</v>
      </c>
      <c r="J2311" s="7"/>
      <c r="K2311" s="40"/>
      <c r="L2311" s="40"/>
      <c r="M2311" s="40"/>
      <c r="N2311" s="40"/>
      <c r="O2311" s="40"/>
      <c r="P2311" s="40"/>
      <c r="Q2311" s="40"/>
      <c r="R2311" s="40"/>
    </row>
    <row r="2312">
      <c r="A2312" s="7" t="s">
        <v>2586</v>
      </c>
      <c r="B2312" s="7"/>
      <c r="C2312" s="7" t="s">
        <v>751</v>
      </c>
      <c r="D2312" s="8" t="s">
        <v>752</v>
      </c>
      <c r="E2312" s="7" t="s">
        <v>753</v>
      </c>
      <c r="F2312" s="8" t="s">
        <v>2740</v>
      </c>
      <c r="G2312" s="8" t="s">
        <v>8038</v>
      </c>
      <c r="H2312" s="41" t="s">
        <v>2686</v>
      </c>
      <c r="I2312" s="8"/>
      <c r="J2312" s="35"/>
      <c r="K2312" s="33"/>
      <c r="L2312" s="33"/>
      <c r="M2312" s="33"/>
      <c r="N2312" s="33"/>
      <c r="O2312" s="33"/>
      <c r="P2312" s="33"/>
      <c r="Q2312" s="33"/>
      <c r="R2312" s="33"/>
    </row>
    <row r="2313">
      <c r="A2313" s="7" t="s">
        <v>2586</v>
      </c>
      <c r="B2313" s="7"/>
      <c r="C2313" s="7" t="s">
        <v>8549</v>
      </c>
      <c r="D2313" s="8" t="s">
        <v>8550</v>
      </c>
      <c r="E2313" s="7" t="s">
        <v>8551</v>
      </c>
      <c r="F2313" s="8" t="s">
        <v>2740</v>
      </c>
      <c r="G2313" s="31" t="s">
        <v>8038</v>
      </c>
      <c r="H2313" s="31" t="s">
        <v>2742</v>
      </c>
      <c r="I2313" s="8"/>
      <c r="J2313" s="35"/>
      <c r="K2313" s="33"/>
      <c r="L2313" s="33"/>
      <c r="M2313" s="33"/>
      <c r="N2313" s="33"/>
      <c r="O2313" s="33"/>
      <c r="P2313" s="33"/>
      <c r="Q2313" s="33"/>
      <c r="R2313" s="33"/>
    </row>
    <row r="2314">
      <c r="A2314" s="7" t="s">
        <v>2586</v>
      </c>
      <c r="B2314" s="7"/>
      <c r="C2314" s="7" t="s">
        <v>754</v>
      </c>
      <c r="D2314" s="8" t="s">
        <v>755</v>
      </c>
      <c r="E2314" s="7" t="s">
        <v>756</v>
      </c>
      <c r="F2314" s="8" t="s">
        <v>2740</v>
      </c>
      <c r="G2314" s="8" t="s">
        <v>8038</v>
      </c>
      <c r="H2314" s="31" t="s">
        <v>2742</v>
      </c>
      <c r="I2314" s="8"/>
      <c r="J2314" s="37"/>
      <c r="K2314" s="38"/>
      <c r="L2314" s="38"/>
      <c r="M2314" s="38"/>
      <c r="N2314" s="38"/>
      <c r="O2314" s="38"/>
      <c r="P2314" s="38"/>
      <c r="Q2314" s="38"/>
      <c r="R2314" s="38"/>
    </row>
    <row r="2315">
      <c r="A2315" s="7" t="s">
        <v>2586</v>
      </c>
      <c r="B2315" s="7"/>
      <c r="C2315" s="7" t="s">
        <v>757</v>
      </c>
      <c r="D2315" s="8" t="s">
        <v>758</v>
      </c>
      <c r="E2315" s="7" t="s">
        <v>759</v>
      </c>
      <c r="F2315" s="8" t="s">
        <v>2740</v>
      </c>
      <c r="G2315" s="8" t="s">
        <v>8038</v>
      </c>
      <c r="H2315" s="31" t="s">
        <v>2742</v>
      </c>
      <c r="I2315" s="8"/>
      <c r="J2315" s="7"/>
      <c r="K2315" s="40"/>
      <c r="L2315" s="40"/>
      <c r="M2315" s="40"/>
      <c r="N2315" s="40"/>
      <c r="O2315" s="40"/>
      <c r="P2315" s="40"/>
      <c r="Q2315" s="40"/>
      <c r="R2315" s="40"/>
    </row>
    <row r="2316">
      <c r="A2316" s="8" t="s">
        <v>2586</v>
      </c>
      <c r="B2316" s="2"/>
      <c r="C2316" s="2" t="s">
        <v>8552</v>
      </c>
      <c r="D2316" s="2" t="s">
        <v>5103</v>
      </c>
      <c r="E2316" s="2" t="s">
        <v>8553</v>
      </c>
      <c r="F2316" s="8" t="s">
        <v>2740</v>
      </c>
      <c r="G2316" s="31" t="s">
        <v>8038</v>
      </c>
      <c r="H2316" s="41" t="s">
        <v>2760</v>
      </c>
      <c r="I2316" s="36" t="s">
        <v>8554</v>
      </c>
      <c r="J2316" s="7"/>
      <c r="K2316" s="40"/>
      <c r="L2316" s="40"/>
      <c r="M2316" s="40"/>
      <c r="N2316" s="40"/>
      <c r="O2316" s="40"/>
      <c r="P2316" s="40"/>
      <c r="Q2316" s="40"/>
      <c r="R2316" s="40"/>
    </row>
    <row r="2317">
      <c r="A2317" s="7" t="s">
        <v>2586</v>
      </c>
      <c r="B2317" s="7"/>
      <c r="C2317" s="7" t="s">
        <v>760</v>
      </c>
      <c r="D2317" s="8" t="s">
        <v>761</v>
      </c>
      <c r="E2317" s="7" t="s">
        <v>762</v>
      </c>
      <c r="F2317" s="8" t="s">
        <v>2740</v>
      </c>
      <c r="G2317" s="8" t="s">
        <v>8038</v>
      </c>
      <c r="H2317" s="42" t="s">
        <v>3305</v>
      </c>
      <c r="I2317" s="8"/>
      <c r="J2317" s="35"/>
      <c r="K2317" s="33"/>
      <c r="L2317" s="33"/>
      <c r="M2317" s="33"/>
      <c r="N2317" s="33"/>
      <c r="O2317" s="33"/>
      <c r="P2317" s="33"/>
      <c r="Q2317" s="33"/>
      <c r="R2317" s="33"/>
    </row>
    <row r="2318">
      <c r="A2318" s="8" t="s">
        <v>2586</v>
      </c>
      <c r="B2318" s="2"/>
      <c r="C2318" s="2" t="s">
        <v>763</v>
      </c>
      <c r="D2318" s="2" t="s">
        <v>764</v>
      </c>
      <c r="E2318" s="2" t="s">
        <v>765</v>
      </c>
      <c r="F2318" s="42" t="s">
        <v>2740</v>
      </c>
      <c r="G2318" s="8" t="s">
        <v>8038</v>
      </c>
      <c r="H2318" s="41" t="s">
        <v>7661</v>
      </c>
      <c r="I2318" s="34" t="s">
        <v>8555</v>
      </c>
      <c r="J2318" s="35"/>
      <c r="K2318" s="33"/>
      <c r="L2318" s="33"/>
      <c r="M2318" s="33"/>
      <c r="N2318" s="33"/>
      <c r="O2318" s="33"/>
      <c r="P2318" s="33"/>
      <c r="Q2318" s="33"/>
      <c r="R2318" s="33"/>
    </row>
    <row r="2319">
      <c r="A2319" s="8" t="s">
        <v>2586</v>
      </c>
      <c r="B2319" s="2"/>
      <c r="C2319" s="2" t="s">
        <v>766</v>
      </c>
      <c r="D2319" s="2" t="s">
        <v>767</v>
      </c>
      <c r="E2319" s="2" t="s">
        <v>768</v>
      </c>
      <c r="F2319" s="42" t="s">
        <v>2740</v>
      </c>
      <c r="G2319" s="31" t="s">
        <v>8038</v>
      </c>
      <c r="H2319" s="31" t="s">
        <v>2742</v>
      </c>
      <c r="I2319" s="34" t="s">
        <v>8556</v>
      </c>
      <c r="J2319" s="37"/>
      <c r="K2319" s="38"/>
      <c r="L2319" s="38"/>
      <c r="M2319" s="38"/>
      <c r="N2319" s="38"/>
      <c r="O2319" s="38"/>
      <c r="P2319" s="38"/>
      <c r="Q2319" s="38"/>
      <c r="R2319" s="38"/>
    </row>
    <row r="2320">
      <c r="A2320" s="7" t="s">
        <v>2586</v>
      </c>
      <c r="B2320" s="7"/>
      <c r="C2320" s="7" t="s">
        <v>769</v>
      </c>
      <c r="D2320" s="8" t="s">
        <v>770</v>
      </c>
      <c r="E2320" s="7" t="s">
        <v>771</v>
      </c>
      <c r="F2320" s="8" t="s">
        <v>2740</v>
      </c>
      <c r="G2320" s="8" t="s">
        <v>8038</v>
      </c>
      <c r="H2320" s="45" t="s">
        <v>2765</v>
      </c>
      <c r="I2320" s="8"/>
      <c r="J2320" s="35"/>
      <c r="K2320" s="33"/>
      <c r="L2320" s="33"/>
      <c r="M2320" s="33"/>
      <c r="N2320" s="33"/>
      <c r="O2320" s="33"/>
      <c r="P2320" s="33"/>
      <c r="Q2320" s="33"/>
      <c r="R2320" s="33"/>
    </row>
    <row r="2321">
      <c r="A2321" s="8" t="s">
        <v>2586</v>
      </c>
      <c r="B2321" s="12"/>
      <c r="C2321" s="12" t="s">
        <v>772</v>
      </c>
      <c r="D2321" s="12" t="s">
        <v>772</v>
      </c>
      <c r="E2321" s="12" t="s">
        <v>773</v>
      </c>
      <c r="F2321" s="42" t="s">
        <v>2740</v>
      </c>
      <c r="G2321" s="8" t="s">
        <v>8038</v>
      </c>
      <c r="H2321" s="31" t="s">
        <v>2824</v>
      </c>
      <c r="I2321" s="2"/>
      <c r="J2321" s="37"/>
      <c r="K2321" s="38"/>
      <c r="L2321" s="38"/>
      <c r="M2321" s="38"/>
      <c r="N2321" s="38"/>
      <c r="O2321" s="38"/>
      <c r="P2321" s="38"/>
      <c r="Q2321" s="38"/>
      <c r="R2321" s="38"/>
    </row>
    <row r="2322">
      <c r="A2322" s="7" t="s">
        <v>2586</v>
      </c>
      <c r="B2322" s="7"/>
      <c r="C2322" s="7" t="s">
        <v>774</v>
      </c>
      <c r="D2322" s="8" t="s">
        <v>775</v>
      </c>
      <c r="E2322" s="7" t="s">
        <v>776</v>
      </c>
      <c r="F2322" s="8" t="s">
        <v>2740</v>
      </c>
      <c r="G2322" s="8" t="s">
        <v>8038</v>
      </c>
      <c r="H2322" s="31" t="s">
        <v>2603</v>
      </c>
      <c r="I2322" s="8"/>
      <c r="J2322" s="37"/>
      <c r="K2322" s="38"/>
      <c r="L2322" s="38"/>
      <c r="M2322" s="38"/>
      <c r="N2322" s="38"/>
      <c r="O2322" s="38"/>
      <c r="P2322" s="38"/>
      <c r="Q2322" s="38"/>
      <c r="R2322" s="38"/>
    </row>
    <row r="2323">
      <c r="A2323" s="8" t="s">
        <v>2586</v>
      </c>
      <c r="B2323" s="2"/>
      <c r="C2323" s="2" t="s">
        <v>777</v>
      </c>
      <c r="D2323" s="2" t="s">
        <v>778</v>
      </c>
      <c r="E2323" s="2" t="s">
        <v>779</v>
      </c>
      <c r="F2323" s="42" t="s">
        <v>2740</v>
      </c>
      <c r="G2323" s="8" t="s">
        <v>8038</v>
      </c>
      <c r="H2323" s="41" t="s">
        <v>2760</v>
      </c>
      <c r="I2323" s="36" t="s">
        <v>8557</v>
      </c>
      <c r="J2323" s="35"/>
      <c r="K2323" s="33"/>
      <c r="L2323" s="33"/>
      <c r="M2323" s="33"/>
      <c r="N2323" s="33"/>
      <c r="O2323" s="33"/>
      <c r="P2323" s="33"/>
      <c r="Q2323" s="33"/>
      <c r="R2323" s="33"/>
    </row>
    <row r="2324">
      <c r="A2324" s="7" t="s">
        <v>2586</v>
      </c>
      <c r="B2324" s="7"/>
      <c r="C2324" s="7" t="s">
        <v>780</v>
      </c>
      <c r="D2324" s="8" t="s">
        <v>781</v>
      </c>
      <c r="E2324" s="7" t="s">
        <v>782</v>
      </c>
      <c r="F2324" s="42" t="s">
        <v>2740</v>
      </c>
      <c r="G2324" s="8" t="s">
        <v>8038</v>
      </c>
      <c r="H2324" s="41" t="s">
        <v>3182</v>
      </c>
      <c r="I2324" s="8"/>
      <c r="J2324" s="7"/>
      <c r="K2324" s="40"/>
      <c r="L2324" s="40"/>
      <c r="M2324" s="40"/>
      <c r="N2324" s="40"/>
      <c r="O2324" s="40"/>
      <c r="P2324" s="40"/>
      <c r="Q2324" s="40"/>
      <c r="R2324" s="40"/>
    </row>
    <row r="2325">
      <c r="A2325" s="7" t="s">
        <v>2586</v>
      </c>
      <c r="B2325" s="7"/>
      <c r="C2325" s="7" t="s">
        <v>783</v>
      </c>
      <c r="D2325" s="8" t="s">
        <v>781</v>
      </c>
      <c r="E2325" s="7" t="s">
        <v>784</v>
      </c>
      <c r="F2325" s="8" t="s">
        <v>2740</v>
      </c>
      <c r="G2325" s="8" t="s">
        <v>8038</v>
      </c>
      <c r="H2325" s="41" t="s">
        <v>3095</v>
      </c>
      <c r="I2325" s="8"/>
      <c r="J2325" s="35"/>
      <c r="K2325" s="33"/>
      <c r="L2325" s="33"/>
      <c r="M2325" s="33"/>
      <c r="N2325" s="33"/>
      <c r="O2325" s="33"/>
      <c r="P2325" s="33"/>
      <c r="Q2325" s="33"/>
      <c r="R2325" s="33"/>
    </row>
    <row r="2326">
      <c r="A2326" s="8" t="s">
        <v>2586</v>
      </c>
      <c r="B2326" s="2"/>
      <c r="C2326" s="2" t="s">
        <v>785</v>
      </c>
      <c r="D2326" s="2" t="s">
        <v>786</v>
      </c>
      <c r="E2326" s="2" t="s">
        <v>787</v>
      </c>
      <c r="F2326" s="42" t="s">
        <v>2740</v>
      </c>
      <c r="G2326" s="31" t="s">
        <v>8038</v>
      </c>
      <c r="H2326" s="42" t="s">
        <v>2686</v>
      </c>
      <c r="I2326" s="36" t="s">
        <v>8558</v>
      </c>
      <c r="J2326" s="37"/>
      <c r="K2326" s="38"/>
      <c r="L2326" s="38"/>
      <c r="M2326" s="38"/>
      <c r="N2326" s="38"/>
      <c r="O2326" s="38"/>
      <c r="P2326" s="38"/>
      <c r="Q2326" s="38"/>
      <c r="R2326" s="38"/>
    </row>
    <row r="2327">
      <c r="A2327" s="8" t="s">
        <v>2586</v>
      </c>
      <c r="B2327" s="2"/>
      <c r="C2327" s="2" t="s">
        <v>788</v>
      </c>
      <c r="D2327" s="2" t="s">
        <v>789</v>
      </c>
      <c r="E2327" s="2" t="s">
        <v>790</v>
      </c>
      <c r="F2327" s="8" t="s">
        <v>2740</v>
      </c>
      <c r="G2327" s="31" t="s">
        <v>8038</v>
      </c>
      <c r="H2327" s="42" t="s">
        <v>3162</v>
      </c>
      <c r="I2327" s="34" t="s">
        <v>8559</v>
      </c>
      <c r="J2327" s="35"/>
      <c r="K2327" s="33"/>
      <c r="L2327" s="33"/>
      <c r="M2327" s="33"/>
      <c r="N2327" s="33"/>
      <c r="O2327" s="33"/>
      <c r="P2327" s="33"/>
      <c r="Q2327" s="33"/>
      <c r="R2327" s="33"/>
    </row>
    <row r="2328">
      <c r="A2328" s="8" t="s">
        <v>2586</v>
      </c>
      <c r="B2328" s="2"/>
      <c r="C2328" s="2" t="s">
        <v>791</v>
      </c>
      <c r="D2328" s="2" t="s">
        <v>789</v>
      </c>
      <c r="E2328" s="2" t="s">
        <v>792</v>
      </c>
      <c r="F2328" s="42" t="s">
        <v>2740</v>
      </c>
      <c r="G2328" s="8" t="s">
        <v>8038</v>
      </c>
      <c r="H2328" s="41" t="s">
        <v>8560</v>
      </c>
      <c r="I2328" s="34" t="s">
        <v>8561</v>
      </c>
      <c r="J2328" s="37"/>
      <c r="K2328" s="38"/>
      <c r="L2328" s="38"/>
      <c r="M2328" s="38"/>
      <c r="N2328" s="38"/>
      <c r="O2328" s="38"/>
      <c r="P2328" s="38"/>
      <c r="Q2328" s="38"/>
      <c r="R2328" s="38"/>
    </row>
    <row r="2329">
      <c r="A2329" s="8" t="s">
        <v>2586</v>
      </c>
      <c r="B2329" s="2"/>
      <c r="C2329" s="2" t="s">
        <v>793</v>
      </c>
      <c r="D2329" s="2" t="s">
        <v>794</v>
      </c>
      <c r="E2329" s="2" t="s">
        <v>795</v>
      </c>
      <c r="F2329" s="42" t="s">
        <v>2740</v>
      </c>
      <c r="G2329" s="8" t="s">
        <v>8038</v>
      </c>
      <c r="H2329" s="31" t="s">
        <v>2742</v>
      </c>
      <c r="I2329" s="34" t="s">
        <v>8562</v>
      </c>
      <c r="J2329" s="37"/>
      <c r="K2329" s="38"/>
      <c r="L2329" s="38"/>
      <c r="M2329" s="38"/>
      <c r="N2329" s="38"/>
      <c r="O2329" s="38"/>
      <c r="P2329" s="38"/>
      <c r="Q2329" s="38"/>
      <c r="R2329" s="38"/>
    </row>
    <row r="2330">
      <c r="A2330" s="7" t="s">
        <v>2586</v>
      </c>
      <c r="B2330" s="7"/>
      <c r="C2330" s="7" t="s">
        <v>796</v>
      </c>
      <c r="D2330" s="6" t="s">
        <v>797</v>
      </c>
      <c r="E2330" s="7" t="s">
        <v>798</v>
      </c>
      <c r="F2330" s="8" t="s">
        <v>2740</v>
      </c>
      <c r="G2330" s="31" t="s">
        <v>8038</v>
      </c>
      <c r="H2330" s="48" t="s">
        <v>2937</v>
      </c>
      <c r="I2330" s="8"/>
      <c r="J2330" s="35"/>
      <c r="K2330" s="33"/>
      <c r="L2330" s="33"/>
      <c r="M2330" s="33"/>
      <c r="N2330" s="33"/>
      <c r="O2330" s="33"/>
      <c r="P2330" s="33"/>
      <c r="Q2330" s="33"/>
      <c r="R2330" s="33"/>
    </row>
    <row r="2331">
      <c r="A2331" s="7" t="s">
        <v>2586</v>
      </c>
      <c r="B2331" s="7"/>
      <c r="C2331" s="7" t="s">
        <v>799</v>
      </c>
      <c r="D2331" s="8" t="s">
        <v>800</v>
      </c>
      <c r="E2331" s="7" t="s">
        <v>801</v>
      </c>
      <c r="F2331" s="8" t="s">
        <v>2740</v>
      </c>
      <c r="G2331" s="8" t="s">
        <v>8038</v>
      </c>
      <c r="H2331" s="31" t="s">
        <v>2742</v>
      </c>
      <c r="I2331" s="8"/>
      <c r="J2331" s="35"/>
      <c r="K2331" s="33"/>
      <c r="L2331" s="33"/>
      <c r="M2331" s="33"/>
      <c r="N2331" s="33"/>
      <c r="O2331" s="33"/>
      <c r="P2331" s="33"/>
      <c r="Q2331" s="33"/>
      <c r="R2331" s="33"/>
    </row>
    <row r="2332">
      <c r="A2332" s="7" t="s">
        <v>2586</v>
      </c>
      <c r="B2332" s="7"/>
      <c r="C2332" s="7" t="s">
        <v>802</v>
      </c>
      <c r="D2332" s="8" t="s">
        <v>803</v>
      </c>
      <c r="E2332" s="7" t="s">
        <v>804</v>
      </c>
      <c r="F2332" s="8" t="s">
        <v>2740</v>
      </c>
      <c r="G2332" s="8" t="s">
        <v>8038</v>
      </c>
      <c r="H2332" s="41" t="s">
        <v>2760</v>
      </c>
      <c r="I2332" s="8"/>
      <c r="J2332" s="35"/>
      <c r="K2332" s="33"/>
      <c r="L2332" s="33"/>
      <c r="M2332" s="33"/>
      <c r="N2332" s="33"/>
      <c r="O2332" s="33"/>
      <c r="P2332" s="33"/>
      <c r="Q2332" s="33"/>
      <c r="R2332" s="33"/>
    </row>
    <row r="2333">
      <c r="A2333" s="8" t="s">
        <v>2586</v>
      </c>
      <c r="B2333" s="2"/>
      <c r="C2333" s="2" t="s">
        <v>805</v>
      </c>
      <c r="D2333" s="2" t="s">
        <v>806</v>
      </c>
      <c r="E2333" s="2" t="s">
        <v>807</v>
      </c>
      <c r="F2333" s="42" t="s">
        <v>2740</v>
      </c>
      <c r="G2333" s="8" t="s">
        <v>8038</v>
      </c>
      <c r="H2333" s="41" t="s">
        <v>2760</v>
      </c>
      <c r="I2333" s="36" t="s">
        <v>8563</v>
      </c>
      <c r="J2333" s="7"/>
      <c r="K2333" s="40"/>
      <c r="L2333" s="40"/>
      <c r="M2333" s="40"/>
      <c r="N2333" s="40"/>
      <c r="O2333" s="40"/>
      <c r="P2333" s="40"/>
      <c r="Q2333" s="40"/>
      <c r="R2333" s="40"/>
    </row>
    <row r="2334">
      <c r="A2334" s="8" t="s">
        <v>2586</v>
      </c>
      <c r="B2334" s="2"/>
      <c r="C2334" s="2" t="s">
        <v>8564</v>
      </c>
      <c r="D2334" s="2" t="s">
        <v>8565</v>
      </c>
      <c r="E2334" s="2" t="s">
        <v>8566</v>
      </c>
      <c r="F2334" s="42" t="s">
        <v>2740</v>
      </c>
      <c r="G2334" s="31" t="s">
        <v>8038</v>
      </c>
      <c r="H2334" s="42" t="s">
        <v>2765</v>
      </c>
      <c r="I2334" s="34" t="s">
        <v>8567</v>
      </c>
      <c r="J2334" s="35"/>
      <c r="K2334" s="33"/>
      <c r="L2334" s="33"/>
      <c r="M2334" s="33"/>
      <c r="N2334" s="33"/>
      <c r="O2334" s="33"/>
      <c r="P2334" s="33"/>
      <c r="Q2334" s="33"/>
      <c r="R2334" s="33"/>
    </row>
    <row r="2335">
      <c r="A2335" s="7" t="s">
        <v>2586</v>
      </c>
      <c r="B2335" s="7"/>
      <c r="C2335" s="7" t="s">
        <v>8568</v>
      </c>
      <c r="D2335" s="6" t="s">
        <v>8569</v>
      </c>
      <c r="E2335" s="7" t="s">
        <v>8570</v>
      </c>
      <c r="F2335" s="8" t="s">
        <v>2740</v>
      </c>
      <c r="G2335" s="8" t="s">
        <v>8038</v>
      </c>
      <c r="H2335" s="41" t="s">
        <v>2760</v>
      </c>
      <c r="I2335" s="8"/>
      <c r="J2335" s="19"/>
      <c r="K2335" s="39"/>
      <c r="L2335" s="39"/>
      <c r="M2335" s="39"/>
      <c r="N2335" s="39"/>
      <c r="O2335" s="39"/>
      <c r="P2335" s="39"/>
      <c r="Q2335" s="39"/>
      <c r="R2335" s="39"/>
    </row>
    <row r="2336">
      <c r="A2336" s="7" t="s">
        <v>2586</v>
      </c>
      <c r="B2336" s="7"/>
      <c r="C2336" s="7" t="s">
        <v>808</v>
      </c>
      <c r="D2336" s="8" t="s">
        <v>809</v>
      </c>
      <c r="E2336" s="7" t="s">
        <v>810</v>
      </c>
      <c r="F2336" s="8" t="s">
        <v>2740</v>
      </c>
      <c r="G2336" s="8" t="s">
        <v>8038</v>
      </c>
      <c r="H2336" s="45" t="s">
        <v>2937</v>
      </c>
      <c r="I2336" s="8"/>
      <c r="J2336" s="7"/>
      <c r="K2336" s="40"/>
      <c r="L2336" s="40"/>
      <c r="M2336" s="40"/>
      <c r="N2336" s="40"/>
      <c r="O2336" s="40"/>
      <c r="P2336" s="40"/>
      <c r="Q2336" s="40"/>
      <c r="R2336" s="40"/>
    </row>
    <row r="2337">
      <c r="A2337" s="7" t="s">
        <v>2586</v>
      </c>
      <c r="B2337" s="7"/>
      <c r="C2337" s="7" t="s">
        <v>811</v>
      </c>
      <c r="D2337" s="8" t="s">
        <v>812</v>
      </c>
      <c r="E2337" s="7" t="s">
        <v>813</v>
      </c>
      <c r="F2337" s="8" t="s">
        <v>2740</v>
      </c>
      <c r="G2337" s="8" t="s">
        <v>8038</v>
      </c>
      <c r="H2337" s="41" t="s">
        <v>8571</v>
      </c>
      <c r="I2337" s="8"/>
      <c r="J2337" s="37"/>
      <c r="K2337" s="38"/>
      <c r="L2337" s="38"/>
      <c r="M2337" s="38"/>
      <c r="N2337" s="38"/>
      <c r="O2337" s="38"/>
      <c r="P2337" s="38"/>
      <c r="Q2337" s="38"/>
      <c r="R2337" s="38"/>
    </row>
    <row r="2338">
      <c r="A2338" s="8" t="s">
        <v>2586</v>
      </c>
      <c r="B2338" s="12"/>
      <c r="C2338" s="12" t="s">
        <v>814</v>
      </c>
      <c r="D2338" s="13" t="s">
        <v>815</v>
      </c>
      <c r="E2338" s="12" t="s">
        <v>816</v>
      </c>
      <c r="F2338" s="42" t="s">
        <v>2740</v>
      </c>
      <c r="G2338" s="31" t="s">
        <v>8038</v>
      </c>
      <c r="H2338" s="41" t="s">
        <v>2686</v>
      </c>
      <c r="I2338" s="2"/>
      <c r="J2338" s="37"/>
      <c r="K2338" s="38"/>
      <c r="L2338" s="38"/>
      <c r="M2338" s="38"/>
      <c r="N2338" s="38"/>
      <c r="O2338" s="38"/>
      <c r="P2338" s="38"/>
      <c r="Q2338" s="38"/>
      <c r="R2338" s="38"/>
    </row>
    <row r="2339">
      <c r="A2339" s="8" t="s">
        <v>2633</v>
      </c>
      <c r="B2339" s="15"/>
      <c r="C2339" s="15" t="s">
        <v>817</v>
      </c>
      <c r="D2339" s="4" t="s">
        <v>818</v>
      </c>
      <c r="E2339" s="15" t="s">
        <v>819</v>
      </c>
      <c r="F2339" s="42" t="s">
        <v>2740</v>
      </c>
      <c r="G2339" s="31" t="s">
        <v>8038</v>
      </c>
      <c r="H2339" s="31" t="s">
        <v>8572</v>
      </c>
      <c r="I2339" s="3"/>
      <c r="J2339" s="7"/>
      <c r="K2339" s="40"/>
      <c r="L2339" s="40"/>
      <c r="M2339" s="40"/>
      <c r="N2339" s="40"/>
      <c r="O2339" s="40"/>
      <c r="P2339" s="40"/>
      <c r="Q2339" s="40"/>
      <c r="R2339" s="40"/>
    </row>
    <row r="2340">
      <c r="A2340" s="7" t="s">
        <v>2586</v>
      </c>
      <c r="B2340" s="7"/>
      <c r="C2340" s="7" t="s">
        <v>820</v>
      </c>
      <c r="D2340" s="8" t="s">
        <v>821</v>
      </c>
      <c r="E2340" s="7" t="s">
        <v>822</v>
      </c>
      <c r="F2340" s="6" t="s">
        <v>2740</v>
      </c>
      <c r="G2340" s="8" t="s">
        <v>8038</v>
      </c>
      <c r="H2340" s="31" t="s">
        <v>2824</v>
      </c>
      <c r="I2340" s="8"/>
      <c r="J2340" s="35"/>
      <c r="K2340" s="33"/>
      <c r="L2340" s="33"/>
      <c r="M2340" s="33"/>
      <c r="N2340" s="33"/>
      <c r="O2340" s="33"/>
      <c r="P2340" s="33"/>
      <c r="Q2340" s="33"/>
      <c r="R2340" s="33"/>
    </row>
    <row r="2341">
      <c r="A2341" s="8" t="s">
        <v>2633</v>
      </c>
      <c r="B2341" s="3"/>
      <c r="C2341" s="3" t="s">
        <v>823</v>
      </c>
      <c r="D2341" s="4" t="s">
        <v>824</v>
      </c>
      <c r="E2341" s="5" t="s">
        <v>825</v>
      </c>
      <c r="F2341" s="42" t="s">
        <v>2740</v>
      </c>
      <c r="G2341" s="8" t="s">
        <v>8038</v>
      </c>
      <c r="H2341" s="41" t="s">
        <v>2760</v>
      </c>
      <c r="I2341" s="18" t="s">
        <v>8573</v>
      </c>
      <c r="J2341" s="35"/>
      <c r="K2341" s="33"/>
      <c r="L2341" s="33"/>
      <c r="M2341" s="33"/>
      <c r="N2341" s="33"/>
      <c r="O2341" s="33"/>
      <c r="P2341" s="33"/>
      <c r="Q2341" s="33"/>
      <c r="R2341" s="33"/>
    </row>
    <row r="2342">
      <c r="A2342" s="8" t="s">
        <v>2586</v>
      </c>
      <c r="B2342" s="3"/>
      <c r="C2342" s="3" t="s">
        <v>826</v>
      </c>
      <c r="D2342" s="4" t="s">
        <v>827</v>
      </c>
      <c r="E2342" s="18" t="s">
        <v>828</v>
      </c>
      <c r="F2342" s="42" t="s">
        <v>2740</v>
      </c>
      <c r="G2342" s="8" t="s">
        <v>8038</v>
      </c>
      <c r="H2342" s="41" t="s">
        <v>2760</v>
      </c>
      <c r="I2342" s="18"/>
      <c r="J2342" s="37"/>
      <c r="K2342" s="38"/>
      <c r="L2342" s="38"/>
      <c r="M2342" s="38"/>
      <c r="N2342" s="38"/>
      <c r="O2342" s="38"/>
      <c r="P2342" s="38"/>
      <c r="Q2342" s="38"/>
      <c r="R2342" s="38"/>
    </row>
    <row r="2343">
      <c r="A2343" s="7" t="s">
        <v>2586</v>
      </c>
      <c r="B2343" s="7"/>
      <c r="C2343" s="7" t="s">
        <v>829</v>
      </c>
      <c r="D2343" s="8" t="s">
        <v>830</v>
      </c>
      <c r="E2343" s="7" t="s">
        <v>831</v>
      </c>
      <c r="F2343" s="8" t="s">
        <v>2740</v>
      </c>
      <c r="G2343" s="31" t="s">
        <v>8038</v>
      </c>
      <c r="H2343" s="8" t="s">
        <v>2765</v>
      </c>
      <c r="I2343" s="8"/>
      <c r="J2343" s="7"/>
      <c r="K2343" s="40"/>
      <c r="L2343" s="40"/>
      <c r="M2343" s="40"/>
      <c r="N2343" s="40"/>
      <c r="O2343" s="40"/>
      <c r="P2343" s="40"/>
      <c r="Q2343" s="40"/>
      <c r="R2343" s="40"/>
    </row>
    <row r="2344">
      <c r="A2344" s="8" t="s">
        <v>2586</v>
      </c>
      <c r="B2344" s="3"/>
      <c r="C2344" s="3" t="s">
        <v>832</v>
      </c>
      <c r="D2344" s="4" t="s">
        <v>833</v>
      </c>
      <c r="E2344" s="5" t="s">
        <v>834</v>
      </c>
      <c r="F2344" s="42" t="s">
        <v>2740</v>
      </c>
      <c r="G2344" s="31" t="s">
        <v>8038</v>
      </c>
      <c r="H2344" s="41" t="s">
        <v>2760</v>
      </c>
      <c r="I2344" s="18" t="s">
        <v>8574</v>
      </c>
      <c r="J2344" s="19"/>
      <c r="K2344" s="39"/>
      <c r="L2344" s="39"/>
      <c r="M2344" s="39"/>
      <c r="N2344" s="39"/>
      <c r="O2344" s="39"/>
      <c r="P2344" s="39"/>
      <c r="Q2344" s="39"/>
      <c r="R2344" s="39"/>
    </row>
    <row r="2345">
      <c r="A2345" s="7" t="s">
        <v>2586</v>
      </c>
      <c r="B2345" s="7"/>
      <c r="C2345" s="7" t="s">
        <v>835</v>
      </c>
      <c r="D2345" s="8" t="s">
        <v>833</v>
      </c>
      <c r="E2345" s="7" t="s">
        <v>836</v>
      </c>
      <c r="F2345" s="8" t="s">
        <v>2740</v>
      </c>
      <c r="G2345" s="8" t="s">
        <v>8038</v>
      </c>
      <c r="H2345" s="42" t="s">
        <v>3162</v>
      </c>
      <c r="I2345" s="8"/>
      <c r="J2345" s="7"/>
      <c r="K2345" s="40"/>
      <c r="L2345" s="40"/>
      <c r="M2345" s="40"/>
      <c r="N2345" s="40"/>
      <c r="O2345" s="40"/>
      <c r="P2345" s="40"/>
      <c r="Q2345" s="40"/>
      <c r="R2345" s="40"/>
    </row>
    <row r="2346">
      <c r="A2346" s="7" t="s">
        <v>2586</v>
      </c>
      <c r="B2346" s="9"/>
      <c r="C2346" s="9" t="s">
        <v>837</v>
      </c>
      <c r="D2346" s="10" t="s">
        <v>838</v>
      </c>
      <c r="E2346" s="10" t="s">
        <v>839</v>
      </c>
      <c r="F2346" s="31" t="s">
        <v>2740</v>
      </c>
      <c r="G2346" s="8" t="s">
        <v>8038</v>
      </c>
      <c r="H2346" s="41" t="s">
        <v>2937</v>
      </c>
      <c r="I2346" s="16"/>
      <c r="J2346" s="7"/>
      <c r="K2346" s="40"/>
      <c r="L2346" s="40"/>
      <c r="M2346" s="40"/>
      <c r="N2346" s="40"/>
      <c r="O2346" s="40"/>
      <c r="P2346" s="40"/>
      <c r="Q2346" s="40"/>
      <c r="R2346" s="40"/>
    </row>
    <row r="2347">
      <c r="A2347" s="7" t="s">
        <v>2586</v>
      </c>
      <c r="B2347" s="7"/>
      <c r="C2347" s="7" t="s">
        <v>840</v>
      </c>
      <c r="D2347" s="6" t="s">
        <v>838</v>
      </c>
      <c r="E2347" s="7" t="s">
        <v>841</v>
      </c>
      <c r="F2347" s="6" t="s">
        <v>2740</v>
      </c>
      <c r="G2347" s="31" t="s">
        <v>8038</v>
      </c>
      <c r="H2347" s="48" t="s">
        <v>2937</v>
      </c>
      <c r="I2347" s="8"/>
      <c r="J2347" s="35"/>
      <c r="K2347" s="33"/>
      <c r="L2347" s="33"/>
      <c r="M2347" s="33"/>
      <c r="N2347" s="33"/>
      <c r="O2347" s="33"/>
      <c r="P2347" s="33"/>
      <c r="Q2347" s="33"/>
      <c r="R2347" s="33"/>
    </row>
    <row r="2348">
      <c r="A2348" s="8" t="s">
        <v>2586</v>
      </c>
      <c r="B2348" s="12"/>
      <c r="C2348" s="12" t="s">
        <v>842</v>
      </c>
      <c r="D2348" s="12" t="s">
        <v>843</v>
      </c>
      <c r="E2348" s="12" t="s">
        <v>844</v>
      </c>
      <c r="F2348" s="42" t="s">
        <v>2740</v>
      </c>
      <c r="G2348" s="8" t="s">
        <v>8038</v>
      </c>
      <c r="H2348" s="43" t="s">
        <v>2760</v>
      </c>
      <c r="I2348" s="2"/>
      <c r="J2348" s="7"/>
      <c r="K2348" s="40"/>
      <c r="L2348" s="40"/>
      <c r="M2348" s="40"/>
      <c r="N2348" s="40"/>
      <c r="O2348" s="40"/>
      <c r="P2348" s="40"/>
      <c r="Q2348" s="40"/>
      <c r="R2348" s="40"/>
    </row>
    <row r="2349">
      <c r="A2349" s="8" t="s">
        <v>2586</v>
      </c>
      <c r="B2349" s="2"/>
      <c r="C2349" s="2" t="s">
        <v>845</v>
      </c>
      <c r="D2349" s="2" t="s">
        <v>846</v>
      </c>
      <c r="E2349" s="2" t="s">
        <v>847</v>
      </c>
      <c r="F2349" s="42" t="s">
        <v>2740</v>
      </c>
      <c r="G2349" s="8" t="s">
        <v>8038</v>
      </c>
      <c r="H2349" s="41" t="s">
        <v>3095</v>
      </c>
      <c r="I2349" s="36" t="s">
        <v>8575</v>
      </c>
      <c r="J2349" s="35"/>
      <c r="K2349" s="33"/>
      <c r="L2349" s="33"/>
      <c r="M2349" s="33"/>
      <c r="N2349" s="33"/>
      <c r="O2349" s="33"/>
      <c r="P2349" s="33"/>
      <c r="Q2349" s="33"/>
      <c r="R2349" s="33"/>
    </row>
    <row r="2350">
      <c r="A2350" s="7" t="s">
        <v>2586</v>
      </c>
      <c r="B2350" s="7"/>
      <c r="C2350" s="7" t="s">
        <v>848</v>
      </c>
      <c r="D2350" s="8" t="s">
        <v>849</v>
      </c>
      <c r="E2350" s="7" t="s">
        <v>850</v>
      </c>
      <c r="F2350" s="8" t="s">
        <v>2740</v>
      </c>
      <c r="G2350" s="31" t="s">
        <v>8038</v>
      </c>
      <c r="H2350" s="31" t="s">
        <v>2742</v>
      </c>
      <c r="I2350" s="8"/>
      <c r="J2350" s="35"/>
      <c r="K2350" s="33"/>
      <c r="L2350" s="33"/>
      <c r="M2350" s="33"/>
      <c r="N2350" s="33"/>
      <c r="O2350" s="33"/>
      <c r="P2350" s="33"/>
      <c r="Q2350" s="33"/>
      <c r="R2350" s="33"/>
    </row>
    <row r="2351">
      <c r="A2351" s="8" t="s">
        <v>2586</v>
      </c>
      <c r="B2351" s="2"/>
      <c r="C2351" s="2" t="s">
        <v>851</v>
      </c>
      <c r="D2351" s="2" t="s">
        <v>852</v>
      </c>
      <c r="E2351" s="2" t="s">
        <v>853</v>
      </c>
      <c r="F2351" s="42" t="s">
        <v>2740</v>
      </c>
      <c r="G2351" s="8" t="s">
        <v>8038</v>
      </c>
      <c r="H2351" s="41" t="s">
        <v>2802</v>
      </c>
      <c r="I2351" s="36" t="s">
        <v>8576</v>
      </c>
      <c r="J2351" s="35"/>
      <c r="K2351" s="33"/>
      <c r="L2351" s="33"/>
      <c r="M2351" s="33"/>
      <c r="N2351" s="33"/>
      <c r="O2351" s="33"/>
      <c r="P2351" s="33"/>
      <c r="Q2351" s="33"/>
      <c r="R2351" s="33"/>
    </row>
    <row r="2352">
      <c r="A2352" s="7" t="s">
        <v>2586</v>
      </c>
      <c r="B2352" s="7"/>
      <c r="C2352" s="7" t="s">
        <v>854</v>
      </c>
      <c r="D2352" s="8" t="s">
        <v>855</v>
      </c>
      <c r="E2352" s="7" t="s">
        <v>856</v>
      </c>
      <c r="F2352" s="8" t="s">
        <v>2740</v>
      </c>
      <c r="G2352" s="8" t="s">
        <v>8038</v>
      </c>
      <c r="H2352" s="41" t="s">
        <v>2760</v>
      </c>
      <c r="I2352" s="8"/>
      <c r="J2352" s="7"/>
      <c r="K2352" s="40"/>
      <c r="L2352" s="40"/>
      <c r="M2352" s="40"/>
      <c r="N2352" s="40"/>
      <c r="O2352" s="40"/>
      <c r="P2352" s="40"/>
      <c r="Q2352" s="40"/>
      <c r="R2352" s="40"/>
    </row>
    <row r="2353">
      <c r="A2353" s="8" t="s">
        <v>2586</v>
      </c>
      <c r="B2353" s="12"/>
      <c r="C2353" s="12" t="s">
        <v>857</v>
      </c>
      <c r="D2353" s="12" t="s">
        <v>858</v>
      </c>
      <c r="E2353" s="12" t="s">
        <v>859</v>
      </c>
      <c r="F2353" s="42" t="s">
        <v>2740</v>
      </c>
      <c r="G2353" s="31" t="s">
        <v>8038</v>
      </c>
      <c r="H2353" s="41" t="s">
        <v>2760</v>
      </c>
      <c r="I2353" s="2"/>
      <c r="J2353" s="37"/>
      <c r="K2353" s="38"/>
      <c r="L2353" s="38"/>
      <c r="M2353" s="38"/>
      <c r="N2353" s="38"/>
      <c r="O2353" s="38"/>
      <c r="P2353" s="38"/>
      <c r="Q2353" s="38"/>
      <c r="R2353" s="38"/>
    </row>
    <row r="2354">
      <c r="A2354" s="7" t="s">
        <v>2586</v>
      </c>
      <c r="B2354" s="7"/>
      <c r="C2354" s="7" t="s">
        <v>860</v>
      </c>
      <c r="D2354" s="8" t="s">
        <v>861</v>
      </c>
      <c r="E2354" s="7" t="s">
        <v>862</v>
      </c>
      <c r="F2354" s="8" t="s">
        <v>2740</v>
      </c>
      <c r="G2354" s="8" t="s">
        <v>8038</v>
      </c>
      <c r="H2354" s="31" t="s">
        <v>2603</v>
      </c>
      <c r="I2354" s="8"/>
      <c r="J2354" s="7"/>
      <c r="K2354" s="40"/>
      <c r="L2354" s="40"/>
      <c r="M2354" s="40"/>
      <c r="N2354" s="40"/>
      <c r="O2354" s="40"/>
      <c r="P2354" s="40"/>
      <c r="Q2354" s="40"/>
      <c r="R2354" s="40"/>
    </row>
    <row r="2355">
      <c r="A2355" s="7" t="s">
        <v>2586</v>
      </c>
      <c r="B2355" s="7"/>
      <c r="C2355" s="7" t="s">
        <v>863</v>
      </c>
      <c r="D2355" s="8" t="s">
        <v>861</v>
      </c>
      <c r="E2355" s="7" t="s">
        <v>864</v>
      </c>
      <c r="F2355" s="8" t="s">
        <v>2740</v>
      </c>
      <c r="G2355" s="8" t="s">
        <v>8038</v>
      </c>
      <c r="H2355" s="41" t="s">
        <v>2760</v>
      </c>
      <c r="I2355" s="8"/>
      <c r="J2355" s="35"/>
      <c r="K2355" s="33"/>
      <c r="L2355" s="33"/>
      <c r="M2355" s="33"/>
      <c r="N2355" s="33"/>
      <c r="O2355" s="33"/>
      <c r="P2355" s="33"/>
      <c r="Q2355" s="33"/>
      <c r="R2355" s="33"/>
    </row>
    <row r="2356">
      <c r="A2356" s="8" t="s">
        <v>2633</v>
      </c>
      <c r="B2356" s="2"/>
      <c r="C2356" s="2" t="s">
        <v>8577</v>
      </c>
      <c r="D2356" s="2" t="s">
        <v>866</v>
      </c>
      <c r="E2356" s="2" t="s">
        <v>8578</v>
      </c>
      <c r="F2356" s="42" t="s">
        <v>2740</v>
      </c>
      <c r="G2356" s="8" t="s">
        <v>8038</v>
      </c>
      <c r="H2356" s="31" t="s">
        <v>2742</v>
      </c>
      <c r="I2356" s="34" t="s">
        <v>8579</v>
      </c>
      <c r="J2356" s="7"/>
      <c r="K2356" s="40"/>
      <c r="L2356" s="40"/>
      <c r="M2356" s="40"/>
      <c r="N2356" s="40"/>
      <c r="O2356" s="40"/>
      <c r="P2356" s="40"/>
      <c r="Q2356" s="40"/>
      <c r="R2356" s="40"/>
    </row>
    <row r="2357">
      <c r="A2357" s="8" t="s">
        <v>2586</v>
      </c>
      <c r="B2357" s="2"/>
      <c r="C2357" s="2" t="s">
        <v>865</v>
      </c>
      <c r="D2357" s="2" t="s">
        <v>866</v>
      </c>
      <c r="E2357" s="2" t="s">
        <v>867</v>
      </c>
      <c r="F2357" s="42" t="s">
        <v>2740</v>
      </c>
      <c r="G2357" s="8" t="s">
        <v>8038</v>
      </c>
      <c r="H2357" s="42" t="s">
        <v>2686</v>
      </c>
      <c r="I2357" s="36" t="s">
        <v>8580</v>
      </c>
      <c r="J2357" s="35"/>
      <c r="K2357" s="33"/>
      <c r="L2357" s="33"/>
      <c r="M2357" s="33"/>
      <c r="N2357" s="33"/>
      <c r="O2357" s="33"/>
      <c r="P2357" s="33"/>
      <c r="Q2357" s="33"/>
      <c r="R2357" s="33"/>
    </row>
    <row r="2358">
      <c r="A2358" s="7" t="s">
        <v>2586</v>
      </c>
      <c r="B2358" s="9"/>
      <c r="C2358" s="9" t="s">
        <v>868</v>
      </c>
      <c r="D2358" s="10" t="s">
        <v>869</v>
      </c>
      <c r="E2358" s="10" t="s">
        <v>870</v>
      </c>
      <c r="F2358" s="42" t="s">
        <v>2740</v>
      </c>
      <c r="G2358" s="31" t="s">
        <v>8038</v>
      </c>
      <c r="H2358" s="48" t="s">
        <v>2937</v>
      </c>
      <c r="I2358" s="16"/>
      <c r="J2358" s="7"/>
      <c r="K2358" s="40"/>
      <c r="L2358" s="40"/>
      <c r="M2358" s="40"/>
      <c r="N2358" s="40"/>
      <c r="O2358" s="40"/>
      <c r="P2358" s="40"/>
      <c r="Q2358" s="40"/>
      <c r="R2358" s="40"/>
    </row>
    <row r="2359">
      <c r="A2359" s="8" t="s">
        <v>2586</v>
      </c>
      <c r="B2359" s="8"/>
      <c r="C2359" s="8" t="s">
        <v>871</v>
      </c>
      <c r="D2359" s="8" t="s">
        <v>872</v>
      </c>
      <c r="E2359" s="12" t="s">
        <v>873</v>
      </c>
      <c r="F2359" s="8" t="s">
        <v>2740</v>
      </c>
      <c r="G2359" s="8" t="s">
        <v>8038</v>
      </c>
      <c r="H2359" s="48" t="s">
        <v>2937</v>
      </c>
      <c r="I2359" s="8"/>
      <c r="J2359" s="7"/>
      <c r="K2359" s="40"/>
      <c r="L2359" s="40"/>
      <c r="M2359" s="40"/>
      <c r="N2359" s="40"/>
      <c r="O2359" s="40"/>
      <c r="P2359" s="40"/>
      <c r="Q2359" s="40"/>
      <c r="R2359" s="40"/>
    </row>
    <row r="2360">
      <c r="A2360" s="8" t="s">
        <v>2586</v>
      </c>
      <c r="B2360" s="2"/>
      <c r="C2360" s="2" t="s">
        <v>874</v>
      </c>
      <c r="D2360" s="17" t="s">
        <v>875</v>
      </c>
      <c r="E2360" s="2" t="s">
        <v>876</v>
      </c>
      <c r="F2360" s="42" t="s">
        <v>2740</v>
      </c>
      <c r="G2360" s="31" t="s">
        <v>8038</v>
      </c>
      <c r="H2360" s="48" t="s">
        <v>2937</v>
      </c>
      <c r="I2360" s="34" t="s">
        <v>8581</v>
      </c>
      <c r="J2360" s="35"/>
      <c r="K2360" s="33"/>
      <c r="L2360" s="33"/>
      <c r="M2360" s="33"/>
      <c r="N2360" s="33"/>
      <c r="O2360" s="33"/>
      <c r="P2360" s="33"/>
      <c r="Q2360" s="33"/>
      <c r="R2360" s="33"/>
    </row>
    <row r="2361">
      <c r="A2361" s="8" t="s">
        <v>2586</v>
      </c>
      <c r="B2361" s="2"/>
      <c r="C2361" s="2" t="s">
        <v>877</v>
      </c>
      <c r="D2361" s="2" t="s">
        <v>878</v>
      </c>
      <c r="E2361" s="2" t="s">
        <v>879</v>
      </c>
      <c r="F2361" s="42" t="s">
        <v>2740</v>
      </c>
      <c r="G2361" s="6" t="s">
        <v>8038</v>
      </c>
      <c r="H2361" s="42" t="s">
        <v>4696</v>
      </c>
      <c r="I2361" s="36" t="s">
        <v>8582</v>
      </c>
      <c r="J2361" s="37"/>
      <c r="K2361" s="38"/>
      <c r="L2361" s="38"/>
      <c r="M2361" s="38"/>
      <c r="N2361" s="38"/>
      <c r="O2361" s="38"/>
      <c r="P2361" s="38"/>
      <c r="Q2361" s="38"/>
      <c r="R2361" s="38"/>
    </row>
    <row r="2362">
      <c r="A2362" s="8" t="s">
        <v>2586</v>
      </c>
      <c r="B2362" s="2"/>
      <c r="C2362" s="2" t="s">
        <v>880</v>
      </c>
      <c r="D2362" s="2" t="s">
        <v>878</v>
      </c>
      <c r="E2362" s="2" t="s">
        <v>881</v>
      </c>
      <c r="F2362" s="42" t="s">
        <v>2740</v>
      </c>
      <c r="G2362" s="45" t="s">
        <v>8038</v>
      </c>
      <c r="H2362" s="48" t="s">
        <v>2937</v>
      </c>
      <c r="I2362" s="36" t="s">
        <v>8583</v>
      </c>
      <c r="J2362" s="35"/>
      <c r="K2362" s="33"/>
      <c r="L2362" s="33"/>
      <c r="M2362" s="33"/>
      <c r="N2362" s="33"/>
      <c r="O2362" s="33"/>
      <c r="P2362" s="33"/>
      <c r="Q2362" s="33"/>
      <c r="R2362" s="33"/>
    </row>
    <row r="2363">
      <c r="A2363" s="8" t="s">
        <v>2586</v>
      </c>
      <c r="B2363" s="15"/>
      <c r="C2363" s="15" t="s">
        <v>882</v>
      </c>
      <c r="D2363" s="2" t="s">
        <v>878</v>
      </c>
      <c r="E2363" s="15" t="s">
        <v>883</v>
      </c>
      <c r="F2363" s="42" t="s">
        <v>2740</v>
      </c>
      <c r="G2363" s="31" t="s">
        <v>8038</v>
      </c>
      <c r="H2363" s="31" t="s">
        <v>2742</v>
      </c>
      <c r="I2363" s="3"/>
      <c r="J2363" s="35"/>
      <c r="K2363" s="33"/>
      <c r="L2363" s="33"/>
      <c r="M2363" s="33"/>
      <c r="N2363" s="33"/>
      <c r="O2363" s="33"/>
      <c r="P2363" s="33"/>
      <c r="Q2363" s="33"/>
      <c r="R2363" s="33"/>
    </row>
    <row r="2364">
      <c r="A2364" s="7" t="s">
        <v>2586</v>
      </c>
      <c r="B2364" s="7"/>
      <c r="C2364" s="7" t="s">
        <v>884</v>
      </c>
      <c r="D2364" s="8" t="s">
        <v>885</v>
      </c>
      <c r="E2364" s="7" t="s">
        <v>886</v>
      </c>
      <c r="F2364" s="8" t="s">
        <v>2740</v>
      </c>
      <c r="G2364" s="8" t="s">
        <v>8038</v>
      </c>
      <c r="H2364" s="43" t="s">
        <v>2760</v>
      </c>
      <c r="I2364" s="8"/>
      <c r="J2364" s="7"/>
      <c r="K2364" s="40"/>
      <c r="L2364" s="40"/>
      <c r="M2364" s="40"/>
      <c r="N2364" s="40"/>
      <c r="O2364" s="40"/>
      <c r="P2364" s="40"/>
      <c r="Q2364" s="40"/>
      <c r="R2364" s="40"/>
    </row>
    <row r="2365">
      <c r="A2365" s="7" t="s">
        <v>2586</v>
      </c>
      <c r="B2365" s="7"/>
      <c r="C2365" s="7" t="s">
        <v>887</v>
      </c>
      <c r="D2365" s="8" t="s">
        <v>888</v>
      </c>
      <c r="E2365" s="7" t="s">
        <v>889</v>
      </c>
      <c r="F2365" s="8" t="s">
        <v>2740</v>
      </c>
      <c r="G2365" s="31" t="s">
        <v>8038</v>
      </c>
      <c r="H2365" s="31" t="s">
        <v>2742</v>
      </c>
      <c r="I2365" s="8"/>
      <c r="J2365" s="37"/>
      <c r="K2365" s="38"/>
      <c r="L2365" s="38"/>
      <c r="M2365" s="38"/>
      <c r="N2365" s="38"/>
      <c r="O2365" s="38"/>
      <c r="P2365" s="38"/>
      <c r="Q2365" s="38"/>
      <c r="R2365" s="38"/>
    </row>
    <row r="2366">
      <c r="A2366" s="7" t="s">
        <v>2586</v>
      </c>
      <c r="B2366" s="7"/>
      <c r="C2366" s="7" t="s">
        <v>890</v>
      </c>
      <c r="D2366" s="6" t="s">
        <v>888</v>
      </c>
      <c r="E2366" s="7" t="s">
        <v>891</v>
      </c>
      <c r="F2366" s="8" t="s">
        <v>2740</v>
      </c>
      <c r="G2366" s="8" t="s">
        <v>8038</v>
      </c>
      <c r="H2366" s="31" t="s">
        <v>2603</v>
      </c>
      <c r="I2366" s="8"/>
      <c r="J2366" s="35"/>
      <c r="K2366" s="33"/>
      <c r="L2366" s="33"/>
      <c r="M2366" s="33"/>
      <c r="N2366" s="33"/>
      <c r="O2366" s="33"/>
      <c r="P2366" s="33"/>
      <c r="Q2366" s="33"/>
      <c r="R2366" s="33"/>
    </row>
    <row r="2367">
      <c r="A2367" s="7" t="s">
        <v>2586</v>
      </c>
      <c r="B2367" s="7"/>
      <c r="C2367" s="7" t="s">
        <v>892</v>
      </c>
      <c r="D2367" s="8" t="s">
        <v>893</v>
      </c>
      <c r="E2367" s="7" t="s">
        <v>894</v>
      </c>
      <c r="F2367" s="8" t="s">
        <v>2740</v>
      </c>
      <c r="G2367" s="31" t="s">
        <v>8038</v>
      </c>
      <c r="H2367" s="42" t="s">
        <v>2686</v>
      </c>
      <c r="I2367" s="8"/>
      <c r="J2367" s="35"/>
      <c r="K2367" s="33"/>
      <c r="L2367" s="33"/>
      <c r="M2367" s="33"/>
      <c r="N2367" s="33"/>
      <c r="O2367" s="33"/>
      <c r="P2367" s="33"/>
      <c r="Q2367" s="33"/>
      <c r="R2367" s="33"/>
    </row>
    <row r="2368">
      <c r="A2368" s="8" t="s">
        <v>2586</v>
      </c>
      <c r="B2368" s="3"/>
      <c r="C2368" s="3" t="s">
        <v>895</v>
      </c>
      <c r="D2368" s="4" t="s">
        <v>896</v>
      </c>
      <c r="E2368" s="5" t="s">
        <v>897</v>
      </c>
      <c r="F2368" s="42" t="s">
        <v>2740</v>
      </c>
      <c r="G2368" s="31" t="s">
        <v>8038</v>
      </c>
      <c r="H2368" s="41" t="s">
        <v>2686</v>
      </c>
      <c r="I2368" s="18" t="s">
        <v>8584</v>
      </c>
      <c r="J2368" s="37"/>
      <c r="K2368" s="38"/>
      <c r="L2368" s="38"/>
      <c r="M2368" s="38"/>
      <c r="N2368" s="38"/>
      <c r="O2368" s="38"/>
      <c r="P2368" s="38"/>
      <c r="Q2368" s="38"/>
      <c r="R2368" s="38"/>
    </row>
    <row r="2369">
      <c r="A2369" s="7" t="s">
        <v>2586</v>
      </c>
      <c r="B2369" s="7"/>
      <c r="C2369" s="7" t="s">
        <v>898</v>
      </c>
      <c r="D2369" s="8" t="s">
        <v>899</v>
      </c>
      <c r="E2369" s="7" t="s">
        <v>898</v>
      </c>
      <c r="F2369" s="8" t="s">
        <v>2740</v>
      </c>
      <c r="G2369" s="31" t="s">
        <v>8038</v>
      </c>
      <c r="H2369" s="31" t="s">
        <v>2603</v>
      </c>
      <c r="I2369" s="8"/>
      <c r="J2369" s="35"/>
      <c r="K2369" s="33"/>
      <c r="L2369" s="33"/>
      <c r="M2369" s="33"/>
      <c r="N2369" s="33"/>
      <c r="O2369" s="33"/>
      <c r="P2369" s="33"/>
      <c r="Q2369" s="33"/>
      <c r="R2369" s="33"/>
    </row>
    <row r="2370">
      <c r="A2370" s="8" t="s">
        <v>2586</v>
      </c>
      <c r="B2370" s="2"/>
      <c r="C2370" s="2" t="s">
        <v>900</v>
      </c>
      <c r="D2370" s="2" t="s">
        <v>901</v>
      </c>
      <c r="E2370" s="2" t="s">
        <v>902</v>
      </c>
      <c r="F2370" s="42" t="s">
        <v>2740</v>
      </c>
      <c r="G2370" s="31" t="s">
        <v>8038</v>
      </c>
      <c r="H2370" s="31" t="s">
        <v>2603</v>
      </c>
      <c r="I2370" s="36" t="s">
        <v>8585</v>
      </c>
      <c r="J2370" s="37"/>
      <c r="K2370" s="38"/>
      <c r="L2370" s="38"/>
      <c r="M2370" s="38"/>
      <c r="N2370" s="38"/>
      <c r="O2370" s="38"/>
      <c r="P2370" s="38"/>
      <c r="Q2370" s="38"/>
      <c r="R2370" s="38"/>
    </row>
    <row r="2371">
      <c r="A2371" s="7" t="s">
        <v>2586</v>
      </c>
      <c r="B2371" s="7"/>
      <c r="C2371" s="7" t="s">
        <v>903</v>
      </c>
      <c r="D2371" s="8" t="s">
        <v>904</v>
      </c>
      <c r="E2371" s="7" t="s">
        <v>905</v>
      </c>
      <c r="F2371" s="8" t="s">
        <v>2740</v>
      </c>
      <c r="G2371" s="31" t="s">
        <v>8038</v>
      </c>
      <c r="H2371" s="41" t="s">
        <v>2686</v>
      </c>
      <c r="I2371" s="8"/>
      <c r="J2371" s="35"/>
      <c r="K2371" s="33"/>
      <c r="L2371" s="33"/>
      <c r="M2371" s="33"/>
      <c r="N2371" s="33"/>
      <c r="O2371" s="33"/>
      <c r="P2371" s="33"/>
      <c r="Q2371" s="33"/>
      <c r="R2371" s="33"/>
    </row>
    <row r="2372">
      <c r="A2372" s="8" t="s">
        <v>2586</v>
      </c>
      <c r="B2372" s="12"/>
      <c r="C2372" s="12" t="s">
        <v>906</v>
      </c>
      <c r="D2372" s="12" t="s">
        <v>907</v>
      </c>
      <c r="E2372" s="12" t="s">
        <v>908</v>
      </c>
      <c r="F2372" s="42" t="s">
        <v>2740</v>
      </c>
      <c r="G2372" s="8" t="s">
        <v>8038</v>
      </c>
      <c r="H2372" s="41" t="s">
        <v>2760</v>
      </c>
      <c r="I2372" s="2"/>
      <c r="J2372" s="7"/>
      <c r="K2372" s="40"/>
      <c r="L2372" s="40"/>
      <c r="M2372" s="40"/>
      <c r="N2372" s="40"/>
      <c r="O2372" s="40"/>
      <c r="P2372" s="40"/>
      <c r="Q2372" s="40"/>
      <c r="R2372" s="40"/>
    </row>
    <row r="2373">
      <c r="A2373" s="8" t="s">
        <v>2586</v>
      </c>
      <c r="B2373" s="12"/>
      <c r="C2373" s="12" t="s">
        <v>909</v>
      </c>
      <c r="D2373" s="13" t="s">
        <v>910</v>
      </c>
      <c r="E2373" s="12" t="s">
        <v>911</v>
      </c>
      <c r="F2373" s="42" t="s">
        <v>2740</v>
      </c>
      <c r="G2373" s="8" t="s">
        <v>8038</v>
      </c>
      <c r="H2373" s="41" t="s">
        <v>2686</v>
      </c>
      <c r="I2373" s="2"/>
      <c r="J2373" s="35"/>
      <c r="K2373" s="33"/>
      <c r="L2373" s="33"/>
      <c r="M2373" s="33"/>
      <c r="N2373" s="33"/>
      <c r="O2373" s="33"/>
      <c r="P2373" s="33"/>
      <c r="Q2373" s="33"/>
      <c r="R2373" s="33"/>
    </row>
    <row r="2374">
      <c r="A2374" s="7" t="s">
        <v>2633</v>
      </c>
      <c r="B2374" s="7"/>
      <c r="C2374" s="7" t="s">
        <v>912</v>
      </c>
      <c r="D2374" s="8" t="s">
        <v>913</v>
      </c>
      <c r="E2374" s="7" t="s">
        <v>914</v>
      </c>
      <c r="F2374" s="8" t="s">
        <v>2740</v>
      </c>
      <c r="G2374" s="31" t="s">
        <v>8038</v>
      </c>
      <c r="H2374" s="31" t="s">
        <v>2590</v>
      </c>
      <c r="I2374" s="8"/>
      <c r="J2374" s="35"/>
      <c r="K2374" s="33"/>
      <c r="L2374" s="33"/>
      <c r="M2374" s="33"/>
      <c r="N2374" s="33"/>
      <c r="O2374" s="33"/>
      <c r="P2374" s="33"/>
      <c r="Q2374" s="33"/>
      <c r="R2374" s="33"/>
    </row>
    <row r="2375">
      <c r="A2375" s="8" t="s">
        <v>2586</v>
      </c>
      <c r="B2375" s="2"/>
      <c r="C2375" s="2" t="s">
        <v>8586</v>
      </c>
      <c r="D2375" s="2" t="s">
        <v>8587</v>
      </c>
      <c r="E2375" s="2" t="s">
        <v>8588</v>
      </c>
      <c r="F2375" s="42" t="s">
        <v>2740</v>
      </c>
      <c r="G2375" s="31" t="s">
        <v>8038</v>
      </c>
      <c r="H2375" s="41" t="s">
        <v>2760</v>
      </c>
      <c r="I2375" s="36" t="s">
        <v>8589</v>
      </c>
      <c r="J2375" s="35"/>
      <c r="K2375" s="33"/>
      <c r="L2375" s="33"/>
      <c r="M2375" s="33"/>
      <c r="N2375" s="33"/>
      <c r="O2375" s="33"/>
      <c r="P2375" s="33"/>
      <c r="Q2375" s="33"/>
      <c r="R2375" s="33"/>
    </row>
    <row r="2376">
      <c r="A2376" s="8" t="s">
        <v>2586</v>
      </c>
      <c r="B2376" s="2"/>
      <c r="C2376" s="2" t="s">
        <v>8586</v>
      </c>
      <c r="D2376" s="2" t="s">
        <v>8587</v>
      </c>
      <c r="E2376" s="2" t="s">
        <v>8590</v>
      </c>
      <c r="F2376" s="42" t="s">
        <v>2740</v>
      </c>
      <c r="G2376" s="31" t="s">
        <v>8038</v>
      </c>
      <c r="H2376" s="41" t="s">
        <v>2760</v>
      </c>
      <c r="I2376" s="36" t="s">
        <v>8589</v>
      </c>
      <c r="J2376" s="37"/>
      <c r="K2376" s="38"/>
      <c r="L2376" s="38"/>
      <c r="M2376" s="38"/>
      <c r="N2376" s="38"/>
      <c r="O2376" s="38"/>
      <c r="P2376" s="38"/>
      <c r="Q2376" s="38"/>
      <c r="R2376" s="38"/>
    </row>
    <row r="2377">
      <c r="A2377" s="7" t="s">
        <v>2586</v>
      </c>
      <c r="B2377" s="7"/>
      <c r="C2377" s="7" t="s">
        <v>915</v>
      </c>
      <c r="D2377" s="8" t="s">
        <v>916</v>
      </c>
      <c r="E2377" s="7" t="s">
        <v>917</v>
      </c>
      <c r="F2377" s="8" t="s">
        <v>2740</v>
      </c>
      <c r="G2377" s="31" t="s">
        <v>8038</v>
      </c>
      <c r="H2377" s="31" t="s">
        <v>2590</v>
      </c>
      <c r="I2377" s="8"/>
      <c r="J2377" s="35"/>
      <c r="K2377" s="33"/>
      <c r="L2377" s="33"/>
      <c r="M2377" s="33"/>
      <c r="N2377" s="33"/>
      <c r="O2377" s="33"/>
      <c r="P2377" s="33"/>
      <c r="Q2377" s="33"/>
      <c r="R2377" s="33"/>
    </row>
    <row r="2378">
      <c r="A2378" s="7" t="s">
        <v>2586</v>
      </c>
      <c r="B2378" s="7"/>
      <c r="C2378" s="7" t="s">
        <v>918</v>
      </c>
      <c r="D2378" s="8" t="s">
        <v>919</v>
      </c>
      <c r="E2378" s="7" t="s">
        <v>920</v>
      </c>
      <c r="F2378" s="8" t="s">
        <v>2740</v>
      </c>
      <c r="G2378" s="31" t="s">
        <v>8038</v>
      </c>
      <c r="H2378" s="42" t="s">
        <v>2686</v>
      </c>
      <c r="I2378" s="8"/>
      <c r="J2378" s="35"/>
      <c r="K2378" s="33"/>
      <c r="L2378" s="33"/>
      <c r="M2378" s="33"/>
      <c r="N2378" s="33"/>
      <c r="O2378" s="33"/>
      <c r="P2378" s="33"/>
      <c r="Q2378" s="33"/>
      <c r="R2378" s="33"/>
    </row>
    <row r="2379">
      <c r="A2379" s="8" t="s">
        <v>2586</v>
      </c>
      <c r="B2379" s="2"/>
      <c r="C2379" s="2" t="s">
        <v>921</v>
      </c>
      <c r="D2379" s="2" t="s">
        <v>922</v>
      </c>
      <c r="E2379" s="2" t="s">
        <v>923</v>
      </c>
      <c r="F2379" s="42" t="s">
        <v>2740</v>
      </c>
      <c r="G2379" s="31" t="s">
        <v>8038</v>
      </c>
      <c r="H2379" s="8" t="s">
        <v>2765</v>
      </c>
      <c r="I2379" s="34" t="s">
        <v>8591</v>
      </c>
      <c r="J2379" s="37"/>
      <c r="K2379" s="38"/>
      <c r="L2379" s="38"/>
      <c r="M2379" s="38"/>
      <c r="N2379" s="38"/>
      <c r="O2379" s="38"/>
      <c r="P2379" s="38"/>
      <c r="Q2379" s="38"/>
      <c r="R2379" s="38"/>
    </row>
    <row r="2380">
      <c r="A2380" s="7" t="s">
        <v>2586</v>
      </c>
      <c r="B2380" s="7"/>
      <c r="C2380" s="7" t="s">
        <v>924</v>
      </c>
      <c r="D2380" s="8" t="s">
        <v>925</v>
      </c>
      <c r="E2380" s="7" t="s">
        <v>926</v>
      </c>
      <c r="F2380" s="8" t="s">
        <v>2740</v>
      </c>
      <c r="G2380" s="31" t="s">
        <v>8038</v>
      </c>
      <c r="H2380" s="42" t="s">
        <v>4138</v>
      </c>
      <c r="I2380" s="8"/>
      <c r="J2380" s="35"/>
      <c r="K2380" s="33"/>
      <c r="L2380" s="33"/>
      <c r="M2380" s="33"/>
      <c r="N2380" s="33"/>
      <c r="O2380" s="33"/>
      <c r="P2380" s="33"/>
      <c r="Q2380" s="33"/>
      <c r="R2380" s="33"/>
    </row>
    <row r="2381">
      <c r="A2381" s="7" t="s">
        <v>2586</v>
      </c>
      <c r="B2381" s="7"/>
      <c r="C2381" s="7" t="s">
        <v>927</v>
      </c>
      <c r="D2381" s="8" t="s">
        <v>928</v>
      </c>
      <c r="E2381" s="7" t="s">
        <v>929</v>
      </c>
      <c r="F2381" s="8" t="s">
        <v>2740</v>
      </c>
      <c r="G2381" s="8" t="s">
        <v>8038</v>
      </c>
      <c r="H2381" s="42" t="s">
        <v>2765</v>
      </c>
      <c r="I2381" s="8"/>
      <c r="J2381" s="37"/>
      <c r="K2381" s="38"/>
      <c r="L2381" s="38"/>
      <c r="M2381" s="38"/>
      <c r="N2381" s="38"/>
      <c r="O2381" s="38"/>
      <c r="P2381" s="38"/>
      <c r="Q2381" s="38"/>
      <c r="R2381" s="38"/>
    </row>
    <row r="2382">
      <c r="A2382" s="8" t="s">
        <v>2586</v>
      </c>
      <c r="B2382" s="12"/>
      <c r="C2382" s="12" t="s">
        <v>930</v>
      </c>
      <c r="D2382" s="12" t="s">
        <v>931</v>
      </c>
      <c r="E2382" s="12" t="s">
        <v>932</v>
      </c>
      <c r="F2382" s="42" t="s">
        <v>2740</v>
      </c>
      <c r="G2382" s="31" t="s">
        <v>8038</v>
      </c>
      <c r="H2382" s="42" t="s">
        <v>2765</v>
      </c>
      <c r="I2382" s="2"/>
      <c r="J2382" s="7"/>
      <c r="K2382" s="40"/>
      <c r="L2382" s="40"/>
      <c r="M2382" s="40"/>
      <c r="N2382" s="40"/>
      <c r="O2382" s="40"/>
      <c r="P2382" s="40"/>
      <c r="Q2382" s="40"/>
      <c r="R2382" s="40"/>
    </row>
    <row r="2383">
      <c r="A2383" s="8" t="s">
        <v>2633</v>
      </c>
      <c r="B2383" s="8"/>
      <c r="C2383" s="8" t="s">
        <v>933</v>
      </c>
      <c r="D2383" s="8" t="s">
        <v>934</v>
      </c>
      <c r="E2383" s="12" t="s">
        <v>935</v>
      </c>
      <c r="F2383" s="8" t="s">
        <v>2740</v>
      </c>
      <c r="G2383" s="31" t="s">
        <v>8038</v>
      </c>
      <c r="H2383" s="41" t="s">
        <v>8413</v>
      </c>
      <c r="I2383" s="8"/>
      <c r="J2383" s="35"/>
      <c r="K2383" s="33"/>
      <c r="L2383" s="33"/>
      <c r="M2383" s="33"/>
      <c r="N2383" s="33"/>
      <c r="O2383" s="33"/>
      <c r="P2383" s="33"/>
      <c r="Q2383" s="33"/>
      <c r="R2383" s="33"/>
    </row>
    <row r="2384">
      <c r="A2384" s="7" t="s">
        <v>2586</v>
      </c>
      <c r="B2384" s="7"/>
      <c r="C2384" s="7" t="s">
        <v>8592</v>
      </c>
      <c r="D2384" s="8" t="s">
        <v>8593</v>
      </c>
      <c r="E2384" s="7" t="s">
        <v>8594</v>
      </c>
      <c r="F2384" s="8" t="s">
        <v>2740</v>
      </c>
      <c r="G2384" s="31" t="s">
        <v>8038</v>
      </c>
      <c r="H2384" s="41" t="s">
        <v>2760</v>
      </c>
      <c r="I2384" s="8"/>
      <c r="J2384" s="35"/>
      <c r="K2384" s="33"/>
      <c r="L2384" s="33"/>
      <c r="M2384" s="33"/>
      <c r="N2384" s="33"/>
      <c r="O2384" s="33"/>
      <c r="P2384" s="33"/>
      <c r="Q2384" s="33"/>
      <c r="R2384" s="33"/>
    </row>
    <row r="2385">
      <c r="A2385" s="8" t="s">
        <v>2586</v>
      </c>
      <c r="B2385" s="15"/>
      <c r="C2385" s="15" t="s">
        <v>936</v>
      </c>
      <c r="D2385" s="9" t="s">
        <v>936</v>
      </c>
      <c r="E2385" s="9" t="s">
        <v>937</v>
      </c>
      <c r="F2385" s="42" t="s">
        <v>2740</v>
      </c>
      <c r="G2385" s="31" t="s">
        <v>8038</v>
      </c>
      <c r="H2385" s="41" t="s">
        <v>2760</v>
      </c>
      <c r="I2385" s="16" t="s">
        <v>8595</v>
      </c>
      <c r="J2385" s="35"/>
      <c r="K2385" s="33"/>
      <c r="L2385" s="33"/>
      <c r="M2385" s="33"/>
      <c r="N2385" s="33"/>
      <c r="O2385" s="33"/>
      <c r="P2385" s="33"/>
      <c r="Q2385" s="33"/>
      <c r="R2385" s="33"/>
    </row>
    <row r="2386">
      <c r="A2386" s="8" t="s">
        <v>2586</v>
      </c>
      <c r="B2386" s="2"/>
      <c r="C2386" s="2" t="s">
        <v>938</v>
      </c>
      <c r="D2386" s="2" t="s">
        <v>939</v>
      </c>
      <c r="E2386" s="2" t="s">
        <v>940</v>
      </c>
      <c r="F2386" s="42" t="s">
        <v>2740</v>
      </c>
      <c r="G2386" s="8" t="s">
        <v>8038</v>
      </c>
      <c r="H2386" s="42" t="s">
        <v>3162</v>
      </c>
      <c r="I2386" s="36" t="s">
        <v>8596</v>
      </c>
      <c r="J2386" s="37"/>
      <c r="K2386" s="38"/>
      <c r="L2386" s="38"/>
      <c r="M2386" s="38"/>
      <c r="N2386" s="38"/>
      <c r="O2386" s="38"/>
      <c r="P2386" s="38"/>
      <c r="Q2386" s="38"/>
      <c r="R2386" s="38"/>
    </row>
    <row r="2387">
      <c r="A2387" s="8" t="s">
        <v>2586</v>
      </c>
      <c r="B2387" s="2"/>
      <c r="C2387" s="2" t="s">
        <v>941</v>
      </c>
      <c r="D2387" s="2" t="s">
        <v>939</v>
      </c>
      <c r="E2387" s="2" t="s">
        <v>942</v>
      </c>
      <c r="F2387" s="42" t="s">
        <v>2740</v>
      </c>
      <c r="G2387" s="8" t="s">
        <v>8038</v>
      </c>
      <c r="H2387" s="42" t="s">
        <v>3162</v>
      </c>
      <c r="I2387" s="36" t="s">
        <v>8597</v>
      </c>
      <c r="J2387" s="7"/>
      <c r="K2387" s="40"/>
      <c r="L2387" s="40"/>
      <c r="M2387" s="40"/>
      <c r="N2387" s="40"/>
      <c r="O2387" s="40"/>
      <c r="P2387" s="40"/>
      <c r="Q2387" s="40"/>
      <c r="R2387" s="40"/>
    </row>
    <row r="2388">
      <c r="A2388" s="8" t="s">
        <v>2586</v>
      </c>
      <c r="B2388" s="2"/>
      <c r="C2388" s="2" t="s">
        <v>941</v>
      </c>
      <c r="D2388" s="2" t="s">
        <v>939</v>
      </c>
      <c r="E2388" s="2" t="s">
        <v>943</v>
      </c>
      <c r="F2388" s="42" t="s">
        <v>2740</v>
      </c>
      <c r="G2388" s="31" t="s">
        <v>8038</v>
      </c>
      <c r="H2388" s="31" t="s">
        <v>2952</v>
      </c>
      <c r="I2388" s="34" t="s">
        <v>8597</v>
      </c>
      <c r="J2388" s="37"/>
      <c r="K2388" s="38"/>
      <c r="L2388" s="38"/>
      <c r="M2388" s="38"/>
      <c r="N2388" s="38"/>
      <c r="O2388" s="38"/>
      <c r="P2388" s="38"/>
      <c r="Q2388" s="38"/>
      <c r="R2388" s="38"/>
    </row>
    <row r="2389">
      <c r="A2389" s="8" t="s">
        <v>2586</v>
      </c>
      <c r="B2389" s="2"/>
      <c r="C2389" s="2" t="s">
        <v>944</v>
      </c>
      <c r="D2389" s="2" t="s">
        <v>945</v>
      </c>
      <c r="E2389" s="2" t="s">
        <v>946</v>
      </c>
      <c r="F2389" s="42" t="s">
        <v>2740</v>
      </c>
      <c r="G2389" s="31" t="s">
        <v>8038</v>
      </c>
      <c r="H2389" s="42" t="s">
        <v>3162</v>
      </c>
      <c r="I2389" s="36" t="s">
        <v>8598</v>
      </c>
      <c r="J2389" s="35"/>
      <c r="K2389" s="33"/>
      <c r="L2389" s="33"/>
      <c r="M2389" s="33"/>
      <c r="N2389" s="33"/>
      <c r="O2389" s="33"/>
      <c r="P2389" s="33"/>
      <c r="Q2389" s="33"/>
      <c r="R2389" s="33"/>
    </row>
    <row r="2390">
      <c r="A2390" s="7" t="s">
        <v>2586</v>
      </c>
      <c r="B2390" s="7"/>
      <c r="C2390" s="7" t="s">
        <v>947</v>
      </c>
      <c r="D2390" s="8" t="s">
        <v>945</v>
      </c>
      <c r="E2390" s="7" t="s">
        <v>948</v>
      </c>
      <c r="F2390" s="8" t="s">
        <v>2740</v>
      </c>
      <c r="G2390" s="31" t="s">
        <v>8038</v>
      </c>
      <c r="H2390" s="42" t="s">
        <v>3162</v>
      </c>
      <c r="I2390" s="8"/>
      <c r="J2390" s="7"/>
      <c r="K2390" s="40"/>
      <c r="L2390" s="40"/>
      <c r="M2390" s="40"/>
      <c r="N2390" s="40"/>
      <c r="O2390" s="40"/>
      <c r="P2390" s="40"/>
      <c r="Q2390" s="40"/>
      <c r="R2390" s="40"/>
    </row>
    <row r="2391">
      <c r="A2391" s="7" t="s">
        <v>2586</v>
      </c>
      <c r="B2391" s="7"/>
      <c r="C2391" s="7" t="s">
        <v>949</v>
      </c>
      <c r="D2391" s="8" t="s">
        <v>950</v>
      </c>
      <c r="E2391" s="7" t="s">
        <v>951</v>
      </c>
      <c r="F2391" s="8" t="s">
        <v>2740</v>
      </c>
      <c r="G2391" s="31" t="s">
        <v>8038</v>
      </c>
      <c r="H2391" s="31" t="s">
        <v>2590</v>
      </c>
      <c r="I2391" s="8"/>
      <c r="J2391" s="7"/>
      <c r="K2391" s="40"/>
      <c r="L2391" s="40"/>
      <c r="M2391" s="40"/>
      <c r="N2391" s="40"/>
      <c r="O2391" s="40"/>
      <c r="P2391" s="40"/>
      <c r="Q2391" s="40"/>
      <c r="R2391" s="40"/>
    </row>
    <row r="2392">
      <c r="A2392" s="8" t="s">
        <v>2586</v>
      </c>
      <c r="B2392" s="18"/>
      <c r="C2392" s="18" t="s">
        <v>952</v>
      </c>
      <c r="D2392" s="4" t="s">
        <v>953</v>
      </c>
      <c r="E2392" s="3" t="s">
        <v>954</v>
      </c>
      <c r="F2392" s="42" t="s">
        <v>2740</v>
      </c>
      <c r="G2392" s="31" t="s">
        <v>8038</v>
      </c>
      <c r="H2392" s="31" t="s">
        <v>2778</v>
      </c>
      <c r="I2392" s="3"/>
      <c r="J2392" s="7"/>
      <c r="K2392" s="40"/>
      <c r="L2392" s="40"/>
      <c r="M2392" s="40"/>
      <c r="N2392" s="40"/>
      <c r="O2392" s="40"/>
      <c r="P2392" s="40"/>
      <c r="Q2392" s="40"/>
      <c r="R2392" s="40"/>
    </row>
    <row r="2393">
      <c r="A2393" s="7" t="s">
        <v>2586</v>
      </c>
      <c r="B2393" s="7"/>
      <c r="C2393" s="7" t="s">
        <v>952</v>
      </c>
      <c r="D2393" s="8" t="s">
        <v>955</v>
      </c>
      <c r="E2393" s="7" t="s">
        <v>956</v>
      </c>
      <c r="F2393" s="8" t="s">
        <v>2740</v>
      </c>
      <c r="G2393" s="8" t="s">
        <v>8038</v>
      </c>
      <c r="H2393" s="31" t="s">
        <v>2778</v>
      </c>
      <c r="I2393" s="8"/>
      <c r="J2393" s="35"/>
      <c r="K2393" s="33"/>
      <c r="L2393" s="33"/>
      <c r="M2393" s="33"/>
      <c r="N2393" s="33"/>
      <c r="O2393" s="33"/>
      <c r="P2393" s="33"/>
      <c r="Q2393" s="33"/>
      <c r="R2393" s="33"/>
    </row>
    <row r="2394">
      <c r="A2394" s="8" t="s">
        <v>2586</v>
      </c>
      <c r="B2394" s="2"/>
      <c r="C2394" s="2" t="s">
        <v>957</v>
      </c>
      <c r="D2394" s="17" t="s">
        <v>958</v>
      </c>
      <c r="E2394" s="2" t="s">
        <v>959</v>
      </c>
      <c r="F2394" s="42" t="s">
        <v>2740</v>
      </c>
      <c r="G2394" s="31" t="s">
        <v>8038</v>
      </c>
      <c r="H2394" s="41" t="s">
        <v>2686</v>
      </c>
      <c r="I2394" s="34" t="s">
        <v>8599</v>
      </c>
      <c r="J2394" s="35"/>
      <c r="K2394" s="33"/>
      <c r="L2394" s="33"/>
      <c r="M2394" s="33"/>
      <c r="N2394" s="33"/>
      <c r="O2394" s="33"/>
      <c r="P2394" s="33"/>
      <c r="Q2394" s="33"/>
      <c r="R2394" s="33"/>
    </row>
    <row r="2395">
      <c r="A2395" s="8" t="s">
        <v>2586</v>
      </c>
      <c r="B2395" s="2"/>
      <c r="C2395" s="2" t="s">
        <v>8600</v>
      </c>
      <c r="D2395" s="2" t="s">
        <v>2963</v>
      </c>
      <c r="E2395" s="2" t="s">
        <v>8601</v>
      </c>
      <c r="F2395" s="42" t="s">
        <v>2740</v>
      </c>
      <c r="G2395" s="31" t="s">
        <v>8038</v>
      </c>
      <c r="H2395" s="41" t="s">
        <v>2760</v>
      </c>
      <c r="I2395" s="34" t="s">
        <v>8602</v>
      </c>
      <c r="J2395" s="7"/>
      <c r="K2395" s="40"/>
      <c r="L2395" s="40"/>
      <c r="M2395" s="40"/>
      <c r="N2395" s="40"/>
      <c r="O2395" s="40"/>
      <c r="P2395" s="40"/>
      <c r="Q2395" s="40"/>
      <c r="R2395" s="40"/>
    </row>
    <row r="2396">
      <c r="A2396" s="7" t="s">
        <v>2586</v>
      </c>
      <c r="B2396" s="7"/>
      <c r="C2396" s="7" t="s">
        <v>960</v>
      </c>
      <c r="D2396" s="8" t="s">
        <v>961</v>
      </c>
      <c r="E2396" s="7" t="s">
        <v>962</v>
      </c>
      <c r="F2396" s="8" t="s">
        <v>2740</v>
      </c>
      <c r="G2396" s="8" t="s">
        <v>8038</v>
      </c>
      <c r="H2396" s="31" t="s">
        <v>2742</v>
      </c>
      <c r="I2396" s="8"/>
      <c r="J2396" s="7"/>
      <c r="K2396" s="40"/>
      <c r="L2396" s="40"/>
      <c r="M2396" s="40"/>
      <c r="N2396" s="40"/>
      <c r="O2396" s="40"/>
      <c r="P2396" s="40"/>
      <c r="Q2396" s="40"/>
      <c r="R2396" s="40"/>
    </row>
    <row r="2397">
      <c r="A2397" s="7" t="s">
        <v>2586</v>
      </c>
      <c r="B2397" s="7"/>
      <c r="C2397" s="7" t="s">
        <v>963</v>
      </c>
      <c r="D2397" s="8" t="s">
        <v>961</v>
      </c>
      <c r="E2397" s="7" t="s">
        <v>964</v>
      </c>
      <c r="F2397" s="8" t="s">
        <v>2740</v>
      </c>
      <c r="G2397" s="8" t="s">
        <v>8038</v>
      </c>
      <c r="H2397" s="43" t="s">
        <v>2760</v>
      </c>
      <c r="I2397" s="8"/>
      <c r="J2397" s="35"/>
      <c r="K2397" s="33"/>
      <c r="L2397" s="33"/>
      <c r="M2397" s="33"/>
      <c r="N2397" s="33"/>
      <c r="O2397" s="33"/>
      <c r="P2397" s="33"/>
      <c r="Q2397" s="33"/>
      <c r="R2397" s="33"/>
    </row>
    <row r="2398">
      <c r="A2398" s="8" t="s">
        <v>2586</v>
      </c>
      <c r="B2398" s="8"/>
      <c r="C2398" s="8" t="s">
        <v>965</v>
      </c>
      <c r="D2398" s="8" t="s">
        <v>961</v>
      </c>
      <c r="E2398" s="12" t="s">
        <v>966</v>
      </c>
      <c r="F2398" s="8" t="s">
        <v>2740</v>
      </c>
      <c r="G2398" s="8" t="s">
        <v>8038</v>
      </c>
      <c r="H2398" s="31" t="s">
        <v>2840</v>
      </c>
      <c r="I2398" s="8"/>
      <c r="J2398" s="35"/>
      <c r="K2398" s="33"/>
      <c r="L2398" s="33"/>
      <c r="M2398" s="33"/>
      <c r="N2398" s="33"/>
      <c r="O2398" s="33"/>
      <c r="P2398" s="33"/>
      <c r="Q2398" s="33"/>
      <c r="R2398" s="33"/>
    </row>
    <row r="2399">
      <c r="A2399" s="8" t="s">
        <v>2586</v>
      </c>
      <c r="B2399" s="6"/>
      <c r="C2399" s="6" t="s">
        <v>967</v>
      </c>
      <c r="D2399" s="8" t="s">
        <v>961</v>
      </c>
      <c r="E2399" s="7" t="s">
        <v>968</v>
      </c>
      <c r="F2399" s="8" t="s">
        <v>2740</v>
      </c>
      <c r="G2399" s="8" t="s">
        <v>8038</v>
      </c>
      <c r="H2399" s="41" t="s">
        <v>2760</v>
      </c>
      <c r="I2399" s="8"/>
      <c r="J2399" s="7"/>
      <c r="K2399" s="40"/>
      <c r="L2399" s="40"/>
      <c r="M2399" s="40"/>
      <c r="N2399" s="40"/>
      <c r="O2399" s="40"/>
      <c r="P2399" s="40"/>
      <c r="Q2399" s="40"/>
      <c r="R2399" s="40"/>
    </row>
    <row r="2400">
      <c r="A2400" s="8" t="s">
        <v>2633</v>
      </c>
      <c r="B2400" s="2"/>
      <c r="C2400" s="2" t="s">
        <v>969</v>
      </c>
      <c r="D2400" s="2" t="s">
        <v>970</v>
      </c>
      <c r="E2400" s="2" t="s">
        <v>971</v>
      </c>
      <c r="F2400" s="42" t="s">
        <v>2740</v>
      </c>
      <c r="G2400" s="31" t="s">
        <v>8038</v>
      </c>
      <c r="H2400" s="41" t="s">
        <v>2760</v>
      </c>
      <c r="I2400" s="36" t="s">
        <v>8603</v>
      </c>
      <c r="J2400" s="35"/>
      <c r="K2400" s="33"/>
      <c r="L2400" s="33"/>
      <c r="M2400" s="33"/>
      <c r="N2400" s="33"/>
      <c r="O2400" s="33"/>
      <c r="P2400" s="33"/>
      <c r="Q2400" s="33"/>
      <c r="R2400" s="33"/>
    </row>
    <row r="2401">
      <c r="A2401" s="8" t="s">
        <v>2586</v>
      </c>
      <c r="B2401" s="2"/>
      <c r="C2401" s="2" t="s">
        <v>972</v>
      </c>
      <c r="D2401" s="2" t="s">
        <v>970</v>
      </c>
      <c r="E2401" s="2" t="s">
        <v>973</v>
      </c>
      <c r="F2401" s="42" t="s">
        <v>2740</v>
      </c>
      <c r="G2401" s="31" t="s">
        <v>8038</v>
      </c>
      <c r="H2401" s="41" t="s">
        <v>2760</v>
      </c>
      <c r="I2401" s="34" t="s">
        <v>8604</v>
      </c>
      <c r="J2401" s="7"/>
      <c r="K2401" s="40"/>
      <c r="L2401" s="40"/>
      <c r="M2401" s="40"/>
      <c r="N2401" s="40"/>
      <c r="O2401" s="40"/>
      <c r="P2401" s="40"/>
      <c r="Q2401" s="40"/>
      <c r="R2401" s="40"/>
    </row>
    <row r="2402">
      <c r="A2402" s="8" t="s">
        <v>2586</v>
      </c>
      <c r="B2402" s="12"/>
      <c r="C2402" s="12" t="s">
        <v>974</v>
      </c>
      <c r="D2402" s="12" t="s">
        <v>970</v>
      </c>
      <c r="E2402" s="12" t="s">
        <v>975</v>
      </c>
      <c r="F2402" s="42" t="s">
        <v>2740</v>
      </c>
      <c r="G2402" s="8" t="s">
        <v>8038</v>
      </c>
      <c r="H2402" s="41" t="s">
        <v>2760</v>
      </c>
      <c r="I2402" s="2"/>
      <c r="J2402" s="35"/>
      <c r="K2402" s="33"/>
      <c r="L2402" s="33"/>
      <c r="M2402" s="33"/>
      <c r="N2402" s="33"/>
      <c r="O2402" s="33"/>
      <c r="P2402" s="33"/>
      <c r="Q2402" s="33"/>
      <c r="R2402" s="33"/>
    </row>
    <row r="2403">
      <c r="A2403" s="8" t="s">
        <v>2586</v>
      </c>
      <c r="B2403" s="12"/>
      <c r="C2403" s="12" t="s">
        <v>976</v>
      </c>
      <c r="D2403" s="12" t="s">
        <v>970</v>
      </c>
      <c r="E2403" s="12" t="s">
        <v>977</v>
      </c>
      <c r="F2403" s="42" t="s">
        <v>2740</v>
      </c>
      <c r="G2403" s="45" t="s">
        <v>8038</v>
      </c>
      <c r="H2403" s="45" t="s">
        <v>3110</v>
      </c>
      <c r="I2403" s="2"/>
      <c r="J2403" s="7"/>
      <c r="K2403" s="40"/>
      <c r="L2403" s="40"/>
      <c r="M2403" s="40"/>
      <c r="N2403" s="40"/>
      <c r="O2403" s="40"/>
      <c r="P2403" s="40"/>
      <c r="Q2403" s="40"/>
      <c r="R2403" s="40"/>
    </row>
    <row r="2404">
      <c r="A2404" s="7" t="s">
        <v>2586</v>
      </c>
      <c r="B2404" s="7"/>
      <c r="C2404" s="7" t="s">
        <v>978</v>
      </c>
      <c r="D2404" s="8" t="s">
        <v>979</v>
      </c>
      <c r="E2404" s="7" t="s">
        <v>980</v>
      </c>
      <c r="F2404" s="8" t="s">
        <v>2740</v>
      </c>
      <c r="G2404" s="8" t="s">
        <v>8038</v>
      </c>
      <c r="H2404" s="41" t="s">
        <v>2760</v>
      </c>
      <c r="I2404" s="8"/>
      <c r="J2404" s="35"/>
      <c r="K2404" s="33"/>
      <c r="L2404" s="33"/>
      <c r="M2404" s="33"/>
      <c r="N2404" s="33"/>
      <c r="O2404" s="33"/>
      <c r="P2404" s="33"/>
      <c r="Q2404" s="33"/>
      <c r="R2404" s="33"/>
    </row>
    <row r="2405">
      <c r="A2405" s="8" t="s">
        <v>2586</v>
      </c>
      <c r="B2405" s="18"/>
      <c r="C2405" s="18" t="s">
        <v>8605</v>
      </c>
      <c r="D2405" s="3" t="s">
        <v>8606</v>
      </c>
      <c r="E2405" s="3" t="s">
        <v>8607</v>
      </c>
      <c r="F2405" s="42" t="s">
        <v>2740</v>
      </c>
      <c r="G2405" s="45" t="s">
        <v>8038</v>
      </c>
      <c r="H2405" s="31" t="s">
        <v>2802</v>
      </c>
      <c r="I2405" s="18"/>
      <c r="J2405" s="7"/>
      <c r="K2405" s="40"/>
      <c r="L2405" s="40"/>
      <c r="M2405" s="40"/>
      <c r="N2405" s="40"/>
      <c r="O2405" s="40"/>
      <c r="P2405" s="40"/>
      <c r="Q2405" s="40"/>
      <c r="R2405" s="40"/>
    </row>
    <row r="2406">
      <c r="A2406" s="7" t="s">
        <v>2586</v>
      </c>
      <c r="B2406" s="7"/>
      <c r="C2406" s="7" t="s">
        <v>8605</v>
      </c>
      <c r="D2406" s="6" t="s">
        <v>8608</v>
      </c>
      <c r="E2406" s="7" t="s">
        <v>8609</v>
      </c>
      <c r="F2406" s="8" t="s">
        <v>2740</v>
      </c>
      <c r="G2406" s="45" t="s">
        <v>8038</v>
      </c>
      <c r="H2406" s="31" t="s">
        <v>2802</v>
      </c>
      <c r="I2406" s="8"/>
      <c r="J2406" s="35"/>
      <c r="K2406" s="33"/>
      <c r="L2406" s="33"/>
      <c r="M2406" s="33"/>
      <c r="N2406" s="33"/>
      <c r="O2406" s="33"/>
      <c r="P2406" s="33"/>
      <c r="Q2406" s="33"/>
      <c r="R2406" s="33"/>
    </row>
    <row r="2407">
      <c r="A2407" s="8" t="s">
        <v>2586</v>
      </c>
      <c r="B2407" s="8"/>
      <c r="C2407" s="8" t="s">
        <v>8605</v>
      </c>
      <c r="D2407" s="8" t="s">
        <v>8608</v>
      </c>
      <c r="E2407" s="12" t="s">
        <v>8610</v>
      </c>
      <c r="F2407" s="8" t="s">
        <v>2740</v>
      </c>
      <c r="G2407" s="8" t="s">
        <v>8038</v>
      </c>
      <c r="H2407" s="41" t="s">
        <v>2802</v>
      </c>
      <c r="I2407" s="8"/>
      <c r="J2407" s="35"/>
      <c r="K2407" s="33"/>
      <c r="L2407" s="33"/>
      <c r="M2407" s="33"/>
      <c r="N2407" s="33"/>
      <c r="O2407" s="33"/>
      <c r="P2407" s="33"/>
      <c r="Q2407" s="33"/>
      <c r="R2407" s="33"/>
    </row>
    <row r="2408">
      <c r="A2408" s="8" t="s">
        <v>2586</v>
      </c>
      <c r="B2408" s="8"/>
      <c r="C2408" s="8" t="s">
        <v>981</v>
      </c>
      <c r="D2408" s="8" t="s">
        <v>982</v>
      </c>
      <c r="E2408" s="12" t="s">
        <v>983</v>
      </c>
      <c r="F2408" s="8" t="s">
        <v>2740</v>
      </c>
      <c r="G2408" s="8" t="s">
        <v>8038</v>
      </c>
      <c r="H2408" s="31" t="s">
        <v>2603</v>
      </c>
      <c r="I2408" s="8"/>
      <c r="J2408" s="35"/>
      <c r="K2408" s="33"/>
      <c r="L2408" s="33"/>
      <c r="M2408" s="33"/>
      <c r="N2408" s="33"/>
      <c r="O2408" s="33"/>
      <c r="P2408" s="33"/>
      <c r="Q2408" s="33"/>
      <c r="R2408" s="33"/>
    </row>
    <row r="2409">
      <c r="A2409" s="8" t="s">
        <v>2586</v>
      </c>
      <c r="B2409" s="2"/>
      <c r="C2409" s="2" t="s">
        <v>984</v>
      </c>
      <c r="D2409" s="2" t="s">
        <v>985</v>
      </c>
      <c r="E2409" s="2" t="s">
        <v>986</v>
      </c>
      <c r="F2409" s="8" t="s">
        <v>2740</v>
      </c>
      <c r="G2409" s="31" t="s">
        <v>8038</v>
      </c>
      <c r="H2409" s="45" t="s">
        <v>2824</v>
      </c>
      <c r="I2409" s="36" t="s">
        <v>8611</v>
      </c>
      <c r="J2409" s="35"/>
      <c r="K2409" s="33"/>
      <c r="L2409" s="33"/>
      <c r="M2409" s="33"/>
      <c r="N2409" s="33"/>
      <c r="O2409" s="33"/>
      <c r="P2409" s="33"/>
      <c r="Q2409" s="33"/>
      <c r="R2409" s="33"/>
    </row>
    <row r="2410">
      <c r="A2410" s="8" t="s">
        <v>2586</v>
      </c>
      <c r="B2410" s="8"/>
      <c r="C2410" s="8" t="s">
        <v>987</v>
      </c>
      <c r="D2410" s="8" t="s">
        <v>988</v>
      </c>
      <c r="E2410" s="12" t="s">
        <v>989</v>
      </c>
      <c r="F2410" s="8" t="s">
        <v>2740</v>
      </c>
      <c r="G2410" s="8" t="s">
        <v>8038</v>
      </c>
      <c r="H2410" s="48" t="s">
        <v>2937</v>
      </c>
      <c r="I2410" s="8"/>
      <c r="J2410" s="7"/>
      <c r="K2410" s="40"/>
      <c r="L2410" s="40"/>
      <c r="M2410" s="40"/>
      <c r="N2410" s="40"/>
      <c r="O2410" s="40"/>
      <c r="P2410" s="40"/>
      <c r="Q2410" s="40"/>
      <c r="R2410" s="40"/>
    </row>
    <row r="2411">
      <c r="A2411" s="7" t="s">
        <v>2586</v>
      </c>
      <c r="B2411" s="7"/>
      <c r="C2411" s="7" t="s">
        <v>990</v>
      </c>
      <c r="D2411" s="8" t="s">
        <v>991</v>
      </c>
      <c r="E2411" s="7" t="s">
        <v>992</v>
      </c>
      <c r="F2411" s="8" t="s">
        <v>2740</v>
      </c>
      <c r="G2411" s="31" t="s">
        <v>8038</v>
      </c>
      <c r="H2411" s="31" t="s">
        <v>2742</v>
      </c>
      <c r="I2411" s="8"/>
      <c r="J2411" s="19"/>
      <c r="K2411" s="39"/>
      <c r="L2411" s="39"/>
      <c r="M2411" s="39"/>
      <c r="N2411" s="39"/>
      <c r="O2411" s="39"/>
      <c r="P2411" s="39"/>
      <c r="Q2411" s="39"/>
      <c r="R2411" s="39"/>
    </row>
    <row r="2412">
      <c r="A2412" s="8" t="s">
        <v>2586</v>
      </c>
      <c r="B2412" s="3"/>
      <c r="C2412" s="3" t="s">
        <v>993</v>
      </c>
      <c r="D2412" s="4" t="s">
        <v>994</v>
      </c>
      <c r="E2412" s="3" t="s">
        <v>995</v>
      </c>
      <c r="F2412" s="42" t="s">
        <v>2740</v>
      </c>
      <c r="G2412" s="31" t="s">
        <v>8038</v>
      </c>
      <c r="H2412" s="41" t="s">
        <v>2760</v>
      </c>
      <c r="I2412" s="3"/>
      <c r="J2412" s="37"/>
      <c r="K2412" s="38"/>
      <c r="L2412" s="38"/>
      <c r="M2412" s="38"/>
      <c r="N2412" s="38"/>
      <c r="O2412" s="38"/>
      <c r="P2412" s="38"/>
      <c r="Q2412" s="38"/>
      <c r="R2412" s="38"/>
    </row>
    <row r="2413">
      <c r="A2413" s="7" t="s">
        <v>2586</v>
      </c>
      <c r="B2413" s="7"/>
      <c r="C2413" s="7" t="s">
        <v>996</v>
      </c>
      <c r="D2413" s="8" t="s">
        <v>997</v>
      </c>
      <c r="E2413" s="7" t="s">
        <v>998</v>
      </c>
      <c r="F2413" s="8" t="s">
        <v>2740</v>
      </c>
      <c r="G2413" s="31" t="s">
        <v>8038</v>
      </c>
      <c r="H2413" s="41" t="s">
        <v>8612</v>
      </c>
      <c r="I2413" s="8"/>
      <c r="J2413" s="35"/>
      <c r="K2413" s="33"/>
      <c r="L2413" s="33"/>
      <c r="M2413" s="33"/>
      <c r="N2413" s="33"/>
      <c r="O2413" s="33"/>
      <c r="P2413" s="33"/>
      <c r="Q2413" s="33"/>
      <c r="R2413" s="33"/>
    </row>
    <row r="2414">
      <c r="A2414" s="7" t="s">
        <v>2586</v>
      </c>
      <c r="B2414" s="7"/>
      <c r="C2414" s="7" t="s">
        <v>999</v>
      </c>
      <c r="D2414" s="8" t="s">
        <v>1000</v>
      </c>
      <c r="E2414" s="7" t="s">
        <v>1001</v>
      </c>
      <c r="F2414" s="8" t="s">
        <v>2740</v>
      </c>
      <c r="G2414" s="31" t="s">
        <v>8038</v>
      </c>
      <c r="H2414" s="41" t="s">
        <v>5940</v>
      </c>
      <c r="I2414" s="8"/>
      <c r="J2414" s="37"/>
      <c r="K2414" s="38"/>
      <c r="L2414" s="38"/>
      <c r="M2414" s="38"/>
      <c r="N2414" s="38"/>
      <c r="O2414" s="38"/>
      <c r="P2414" s="38"/>
      <c r="Q2414" s="38"/>
      <c r="R2414" s="38"/>
    </row>
    <row r="2415">
      <c r="A2415" s="8" t="s">
        <v>2586</v>
      </c>
      <c r="B2415" s="2"/>
      <c r="C2415" s="2" t="s">
        <v>1002</v>
      </c>
      <c r="D2415" s="2" t="s">
        <v>1003</v>
      </c>
      <c r="E2415" s="2" t="s">
        <v>1004</v>
      </c>
      <c r="F2415" s="41" t="s">
        <v>2740</v>
      </c>
      <c r="G2415" s="8" t="s">
        <v>8038</v>
      </c>
      <c r="H2415" s="43" t="s">
        <v>2742</v>
      </c>
      <c r="I2415" s="34" t="s">
        <v>8613</v>
      </c>
      <c r="J2415" s="35"/>
      <c r="K2415" s="33"/>
      <c r="L2415" s="33"/>
      <c r="M2415" s="33"/>
      <c r="N2415" s="33"/>
      <c r="O2415" s="33"/>
      <c r="P2415" s="33"/>
      <c r="Q2415" s="33"/>
      <c r="R2415" s="33"/>
    </row>
    <row r="2416">
      <c r="A2416" s="8" t="s">
        <v>2586</v>
      </c>
      <c r="B2416" s="2"/>
      <c r="C2416" s="2" t="s">
        <v>1005</v>
      </c>
      <c r="D2416" s="2" t="s">
        <v>1003</v>
      </c>
      <c r="E2416" s="2" t="s">
        <v>1006</v>
      </c>
      <c r="F2416" s="41" t="s">
        <v>2740</v>
      </c>
      <c r="G2416" s="31" t="s">
        <v>8038</v>
      </c>
      <c r="H2416" s="41" t="s">
        <v>2760</v>
      </c>
      <c r="I2416" s="34" t="s">
        <v>8614</v>
      </c>
      <c r="J2416" s="7"/>
      <c r="K2416" s="40"/>
      <c r="L2416" s="40"/>
      <c r="M2416" s="40"/>
      <c r="N2416" s="40"/>
      <c r="O2416" s="40"/>
      <c r="P2416" s="40"/>
      <c r="Q2416" s="40"/>
      <c r="R2416" s="40"/>
    </row>
    <row r="2417">
      <c r="A2417" s="7" t="s">
        <v>2586</v>
      </c>
      <c r="B2417" s="7"/>
      <c r="C2417" s="7" t="s">
        <v>1007</v>
      </c>
      <c r="D2417" s="8" t="s">
        <v>1003</v>
      </c>
      <c r="E2417" s="7" t="s">
        <v>1008</v>
      </c>
      <c r="F2417" s="8" t="s">
        <v>2740</v>
      </c>
      <c r="G2417" s="31" t="s">
        <v>8038</v>
      </c>
      <c r="H2417" s="41" t="s">
        <v>2760</v>
      </c>
      <c r="I2417" s="8"/>
      <c r="J2417" s="7"/>
      <c r="K2417" s="40"/>
      <c r="L2417" s="40"/>
      <c r="M2417" s="40"/>
      <c r="N2417" s="40"/>
      <c r="O2417" s="40"/>
      <c r="P2417" s="40"/>
      <c r="Q2417" s="40"/>
      <c r="R2417" s="40"/>
    </row>
    <row r="2418">
      <c r="A2418" s="7" t="s">
        <v>2586</v>
      </c>
      <c r="B2418" s="7"/>
      <c r="C2418" s="7" t="s">
        <v>8615</v>
      </c>
      <c r="D2418" s="8" t="s">
        <v>1003</v>
      </c>
      <c r="E2418" s="7" t="s">
        <v>8616</v>
      </c>
      <c r="F2418" s="8" t="s">
        <v>2740</v>
      </c>
      <c r="G2418" s="31" t="s">
        <v>8038</v>
      </c>
      <c r="H2418" s="8" t="s">
        <v>2765</v>
      </c>
      <c r="I2418" s="8"/>
      <c r="J2418" s="35"/>
      <c r="K2418" s="33"/>
      <c r="L2418" s="33"/>
      <c r="M2418" s="33"/>
      <c r="N2418" s="33"/>
      <c r="O2418" s="33"/>
      <c r="P2418" s="33"/>
      <c r="Q2418" s="33"/>
      <c r="R2418" s="33"/>
    </row>
    <row r="2419">
      <c r="A2419" s="7" t="s">
        <v>2586</v>
      </c>
      <c r="B2419" s="7"/>
      <c r="C2419" s="7" t="s">
        <v>1009</v>
      </c>
      <c r="D2419" s="8" t="s">
        <v>1003</v>
      </c>
      <c r="E2419" s="7" t="s">
        <v>1010</v>
      </c>
      <c r="F2419" s="8" t="s">
        <v>2740</v>
      </c>
      <c r="G2419" s="8" t="s">
        <v>8038</v>
      </c>
      <c r="H2419" s="41" t="s">
        <v>2760</v>
      </c>
      <c r="I2419" s="8"/>
      <c r="J2419" s="35"/>
      <c r="K2419" s="33"/>
      <c r="L2419" s="33"/>
      <c r="M2419" s="33"/>
      <c r="N2419" s="33"/>
      <c r="O2419" s="33"/>
      <c r="P2419" s="33"/>
      <c r="Q2419" s="33"/>
      <c r="R2419" s="33"/>
    </row>
    <row r="2420">
      <c r="A2420" s="7" t="s">
        <v>2586</v>
      </c>
      <c r="B2420" s="7"/>
      <c r="C2420" s="7" t="s">
        <v>1011</v>
      </c>
      <c r="D2420" s="8" t="s">
        <v>1003</v>
      </c>
      <c r="E2420" s="7" t="s">
        <v>1012</v>
      </c>
      <c r="F2420" s="8" t="s">
        <v>2740</v>
      </c>
      <c r="G2420" s="8" t="s">
        <v>8038</v>
      </c>
      <c r="H2420" s="31" t="s">
        <v>3296</v>
      </c>
      <c r="I2420" s="8"/>
      <c r="J2420" s="7"/>
      <c r="K2420" s="40"/>
      <c r="L2420" s="40"/>
      <c r="M2420" s="40"/>
      <c r="N2420" s="40"/>
      <c r="O2420" s="40"/>
      <c r="P2420" s="40"/>
      <c r="Q2420" s="40"/>
      <c r="R2420" s="40"/>
    </row>
    <row r="2421">
      <c r="A2421" s="7" t="s">
        <v>2586</v>
      </c>
      <c r="B2421" s="7"/>
      <c r="C2421" s="7" t="s">
        <v>1013</v>
      </c>
      <c r="D2421" s="8" t="s">
        <v>1003</v>
      </c>
      <c r="E2421" s="7" t="s">
        <v>1014</v>
      </c>
      <c r="F2421" s="8" t="s">
        <v>2740</v>
      </c>
      <c r="G2421" s="31" t="s">
        <v>8038</v>
      </c>
      <c r="H2421" s="42" t="s">
        <v>2686</v>
      </c>
      <c r="I2421" s="8"/>
      <c r="J2421" s="35"/>
      <c r="K2421" s="33"/>
      <c r="L2421" s="33"/>
      <c r="M2421" s="33"/>
      <c r="N2421" s="33"/>
      <c r="O2421" s="33"/>
      <c r="P2421" s="33"/>
      <c r="Q2421" s="33"/>
      <c r="R2421" s="33"/>
    </row>
    <row r="2422">
      <c r="A2422" s="7" t="s">
        <v>2586</v>
      </c>
      <c r="B2422" s="7"/>
      <c r="C2422" s="7" t="s">
        <v>1015</v>
      </c>
      <c r="D2422" s="8" t="s">
        <v>1003</v>
      </c>
      <c r="E2422" s="7" t="s">
        <v>1016</v>
      </c>
      <c r="F2422" s="8" t="s">
        <v>2740</v>
      </c>
      <c r="G2422" s="31" t="s">
        <v>8038</v>
      </c>
      <c r="H2422" s="42" t="s">
        <v>2686</v>
      </c>
      <c r="I2422" s="8"/>
      <c r="J2422" s="37"/>
      <c r="K2422" s="38"/>
      <c r="L2422" s="38"/>
      <c r="M2422" s="38"/>
      <c r="N2422" s="38"/>
      <c r="O2422" s="38"/>
      <c r="P2422" s="38"/>
      <c r="Q2422" s="38"/>
      <c r="R2422" s="38"/>
    </row>
    <row r="2423">
      <c r="A2423" s="7" t="s">
        <v>2586</v>
      </c>
      <c r="B2423" s="7"/>
      <c r="C2423" s="7" t="s">
        <v>1017</v>
      </c>
      <c r="D2423" s="8" t="s">
        <v>1003</v>
      </c>
      <c r="E2423" s="7" t="s">
        <v>1018</v>
      </c>
      <c r="F2423" s="8" t="s">
        <v>2740</v>
      </c>
      <c r="G2423" s="8" t="s">
        <v>8038</v>
      </c>
      <c r="H2423" s="41" t="s">
        <v>2686</v>
      </c>
      <c r="I2423" s="8"/>
      <c r="J2423" s="7"/>
      <c r="K2423" s="40"/>
      <c r="L2423" s="40"/>
      <c r="M2423" s="40"/>
      <c r="N2423" s="40"/>
      <c r="O2423" s="40"/>
      <c r="P2423" s="40"/>
      <c r="Q2423" s="40"/>
      <c r="R2423" s="40"/>
    </row>
    <row r="2424">
      <c r="A2424" s="7" t="s">
        <v>2586</v>
      </c>
      <c r="B2424" s="7"/>
      <c r="C2424" s="7" t="s">
        <v>8617</v>
      </c>
      <c r="D2424" s="8" t="s">
        <v>1003</v>
      </c>
      <c r="E2424" s="7" t="s">
        <v>8618</v>
      </c>
      <c r="F2424" s="8" t="s">
        <v>2740</v>
      </c>
      <c r="G2424" s="8" t="s">
        <v>8038</v>
      </c>
      <c r="H2424" s="42" t="s">
        <v>2686</v>
      </c>
      <c r="I2424" s="8"/>
      <c r="J2424" s="35"/>
      <c r="K2424" s="33"/>
      <c r="L2424" s="33"/>
      <c r="M2424" s="33"/>
      <c r="N2424" s="33"/>
      <c r="O2424" s="33"/>
      <c r="P2424" s="33"/>
      <c r="Q2424" s="33"/>
      <c r="R2424" s="33"/>
    </row>
    <row r="2425">
      <c r="A2425" s="7" t="s">
        <v>2586</v>
      </c>
      <c r="B2425" s="7"/>
      <c r="C2425" s="7" t="s">
        <v>1019</v>
      </c>
      <c r="D2425" s="8" t="s">
        <v>1003</v>
      </c>
      <c r="E2425" s="7" t="s">
        <v>1020</v>
      </c>
      <c r="F2425" s="8" t="s">
        <v>2740</v>
      </c>
      <c r="G2425" s="31" t="s">
        <v>8038</v>
      </c>
      <c r="H2425" s="41" t="s">
        <v>2686</v>
      </c>
      <c r="I2425" s="8"/>
      <c r="J2425" s="7"/>
      <c r="K2425" s="40"/>
      <c r="L2425" s="40"/>
      <c r="M2425" s="40"/>
      <c r="N2425" s="40"/>
      <c r="O2425" s="40"/>
      <c r="P2425" s="40"/>
      <c r="Q2425" s="40"/>
      <c r="R2425" s="40"/>
    </row>
    <row r="2426">
      <c r="A2426" s="7" t="s">
        <v>2586</v>
      </c>
      <c r="B2426" s="7"/>
      <c r="C2426" s="7" t="s">
        <v>1021</v>
      </c>
      <c r="D2426" s="8" t="s">
        <v>1003</v>
      </c>
      <c r="E2426" s="7" t="s">
        <v>1022</v>
      </c>
      <c r="F2426" s="8" t="s">
        <v>2740</v>
      </c>
      <c r="G2426" s="31" t="s">
        <v>8038</v>
      </c>
      <c r="H2426" s="41" t="s">
        <v>2760</v>
      </c>
      <c r="I2426" s="8"/>
      <c r="J2426" s="35"/>
      <c r="K2426" s="33"/>
      <c r="L2426" s="33"/>
      <c r="M2426" s="33"/>
      <c r="N2426" s="33"/>
      <c r="O2426" s="33"/>
      <c r="P2426" s="33"/>
      <c r="Q2426" s="33"/>
      <c r="R2426" s="33"/>
    </row>
    <row r="2427">
      <c r="A2427" s="8" t="s">
        <v>2586</v>
      </c>
      <c r="B2427" s="12"/>
      <c r="C2427" s="12" t="s">
        <v>1023</v>
      </c>
      <c r="D2427" s="13" t="s">
        <v>1003</v>
      </c>
      <c r="E2427" s="12" t="s">
        <v>1024</v>
      </c>
      <c r="F2427" s="42" t="s">
        <v>2740</v>
      </c>
      <c r="G2427" s="31" t="s">
        <v>8038</v>
      </c>
      <c r="H2427" s="31" t="s">
        <v>2742</v>
      </c>
      <c r="I2427" s="2"/>
      <c r="J2427" s="7"/>
      <c r="K2427" s="40"/>
      <c r="L2427" s="40"/>
      <c r="M2427" s="40"/>
      <c r="N2427" s="40"/>
      <c r="O2427" s="40"/>
      <c r="P2427" s="40"/>
      <c r="Q2427" s="40"/>
      <c r="R2427" s="40"/>
    </row>
    <row r="2428">
      <c r="A2428" s="7" t="s">
        <v>2586</v>
      </c>
      <c r="B2428" s="7"/>
      <c r="C2428" s="7" t="s">
        <v>1025</v>
      </c>
      <c r="D2428" s="6" t="s">
        <v>1003</v>
      </c>
      <c r="E2428" s="7" t="s">
        <v>1026</v>
      </c>
      <c r="F2428" s="8" t="s">
        <v>2740</v>
      </c>
      <c r="G2428" s="8" t="s">
        <v>8038</v>
      </c>
      <c r="H2428" s="31" t="s">
        <v>2742</v>
      </c>
      <c r="I2428" s="8"/>
      <c r="J2428" s="7"/>
      <c r="K2428" s="40"/>
      <c r="L2428" s="40"/>
      <c r="M2428" s="40"/>
      <c r="N2428" s="40"/>
      <c r="O2428" s="40"/>
      <c r="P2428" s="40"/>
      <c r="Q2428" s="40"/>
      <c r="R2428" s="40"/>
    </row>
    <row r="2429">
      <c r="A2429" s="7" t="s">
        <v>2633</v>
      </c>
      <c r="B2429" s="7"/>
      <c r="C2429" s="7" t="s">
        <v>1027</v>
      </c>
      <c r="D2429" s="8" t="s">
        <v>1003</v>
      </c>
      <c r="E2429" s="7" t="s">
        <v>1028</v>
      </c>
      <c r="F2429" s="8" t="s">
        <v>2740</v>
      </c>
      <c r="G2429" s="8" t="s">
        <v>8038</v>
      </c>
      <c r="H2429" s="31" t="s">
        <v>2603</v>
      </c>
      <c r="I2429" s="8"/>
      <c r="J2429" s="35"/>
      <c r="K2429" s="33"/>
      <c r="L2429" s="33"/>
      <c r="M2429" s="33"/>
      <c r="N2429" s="33"/>
      <c r="O2429" s="33"/>
      <c r="P2429" s="33"/>
      <c r="Q2429" s="33"/>
      <c r="R2429" s="33"/>
    </row>
    <row r="2430">
      <c r="A2430" s="7" t="s">
        <v>2633</v>
      </c>
      <c r="B2430" s="7"/>
      <c r="C2430" s="7" t="s">
        <v>1029</v>
      </c>
      <c r="D2430" s="8" t="s">
        <v>1003</v>
      </c>
      <c r="E2430" s="7" t="s">
        <v>1030</v>
      </c>
      <c r="F2430" s="8" t="s">
        <v>2740</v>
      </c>
      <c r="G2430" s="8" t="s">
        <v>8038</v>
      </c>
      <c r="H2430" s="42" t="s">
        <v>2686</v>
      </c>
      <c r="I2430" s="8"/>
      <c r="J2430" s="35"/>
      <c r="K2430" s="33"/>
      <c r="L2430" s="33"/>
      <c r="M2430" s="33"/>
      <c r="N2430" s="33"/>
      <c r="O2430" s="33"/>
      <c r="P2430" s="33"/>
      <c r="Q2430" s="33"/>
      <c r="R2430" s="33"/>
    </row>
    <row r="2431">
      <c r="A2431" s="8" t="s">
        <v>2586</v>
      </c>
      <c r="B2431" s="2"/>
      <c r="C2431" s="2" t="s">
        <v>1031</v>
      </c>
      <c r="D2431" s="2" t="s">
        <v>1032</v>
      </c>
      <c r="E2431" s="2" t="s">
        <v>1033</v>
      </c>
      <c r="F2431" s="42" t="s">
        <v>2740</v>
      </c>
      <c r="G2431" s="8" t="s">
        <v>8038</v>
      </c>
      <c r="H2431" s="8" t="s">
        <v>2765</v>
      </c>
      <c r="I2431" s="34" t="s">
        <v>8619</v>
      </c>
      <c r="J2431" s="37"/>
      <c r="K2431" s="38"/>
      <c r="L2431" s="38"/>
      <c r="M2431" s="38"/>
      <c r="N2431" s="38"/>
      <c r="O2431" s="38"/>
      <c r="P2431" s="38"/>
      <c r="Q2431" s="38"/>
      <c r="R2431" s="38"/>
    </row>
    <row r="2432">
      <c r="A2432" s="8" t="s">
        <v>2586</v>
      </c>
      <c r="B2432" s="2"/>
      <c r="C2432" s="2" t="s">
        <v>1034</v>
      </c>
      <c r="D2432" s="2" t="s">
        <v>1032</v>
      </c>
      <c r="E2432" s="2" t="s">
        <v>1035</v>
      </c>
      <c r="F2432" s="42" t="s">
        <v>2740</v>
      </c>
      <c r="G2432" s="31" t="s">
        <v>8038</v>
      </c>
      <c r="H2432" s="41" t="s">
        <v>2760</v>
      </c>
      <c r="I2432" s="36" t="s">
        <v>8620</v>
      </c>
      <c r="J2432" s="7"/>
      <c r="K2432" s="40"/>
      <c r="L2432" s="40"/>
      <c r="M2432" s="40"/>
      <c r="N2432" s="40"/>
      <c r="O2432" s="40"/>
      <c r="P2432" s="40"/>
      <c r="Q2432" s="40"/>
      <c r="R2432" s="40"/>
    </row>
    <row r="2433">
      <c r="A2433" s="8" t="s">
        <v>2586</v>
      </c>
      <c r="B2433" s="12"/>
      <c r="C2433" s="12" t="s">
        <v>1036</v>
      </c>
      <c r="D2433" s="22" t="s">
        <v>1032</v>
      </c>
      <c r="E2433" s="23" t="s">
        <v>8621</v>
      </c>
      <c r="F2433" s="8" t="s">
        <v>2740</v>
      </c>
      <c r="G2433" s="8" t="s">
        <v>8038</v>
      </c>
      <c r="H2433" s="41" t="s">
        <v>2760</v>
      </c>
      <c r="I2433" s="2"/>
      <c r="J2433" s="7"/>
      <c r="K2433" s="40"/>
      <c r="L2433" s="40"/>
      <c r="M2433" s="40"/>
      <c r="N2433" s="40"/>
      <c r="O2433" s="40"/>
      <c r="P2433" s="40"/>
      <c r="Q2433" s="40"/>
      <c r="R2433" s="40"/>
    </row>
    <row r="2434">
      <c r="A2434" s="6" t="s">
        <v>2861</v>
      </c>
      <c r="B2434" s="2"/>
      <c r="C2434" s="2" t="s">
        <v>1038</v>
      </c>
      <c r="D2434" s="17" t="s">
        <v>1039</v>
      </c>
      <c r="E2434" s="2" t="s">
        <v>1040</v>
      </c>
      <c r="F2434" s="42" t="s">
        <v>2740</v>
      </c>
      <c r="G2434" s="31" t="s">
        <v>8038</v>
      </c>
      <c r="H2434" s="31" t="s">
        <v>2742</v>
      </c>
      <c r="I2434" s="34" t="s">
        <v>8622</v>
      </c>
      <c r="J2434" s="35"/>
      <c r="K2434" s="33"/>
      <c r="L2434" s="33"/>
      <c r="M2434" s="33"/>
      <c r="N2434" s="33"/>
      <c r="O2434" s="33"/>
      <c r="P2434" s="33"/>
      <c r="Q2434" s="33"/>
      <c r="R2434" s="33"/>
    </row>
    <row r="2435">
      <c r="A2435" s="7" t="s">
        <v>2586</v>
      </c>
      <c r="B2435" s="7"/>
      <c r="C2435" s="7" t="s">
        <v>1041</v>
      </c>
      <c r="D2435" s="8" t="s">
        <v>1042</v>
      </c>
      <c r="E2435" s="7" t="s">
        <v>1043</v>
      </c>
      <c r="F2435" s="8" t="s">
        <v>2740</v>
      </c>
      <c r="G2435" s="8" t="s">
        <v>8038</v>
      </c>
      <c r="H2435" s="31" t="s">
        <v>2742</v>
      </c>
      <c r="I2435" s="8"/>
      <c r="J2435" s="35"/>
      <c r="K2435" s="33"/>
      <c r="L2435" s="33"/>
      <c r="M2435" s="33"/>
      <c r="N2435" s="33"/>
      <c r="O2435" s="33"/>
      <c r="P2435" s="33"/>
      <c r="Q2435" s="33"/>
      <c r="R2435" s="33"/>
    </row>
    <row r="2436">
      <c r="A2436" s="7" t="s">
        <v>2586</v>
      </c>
      <c r="B2436" s="7"/>
      <c r="C2436" s="7" t="s">
        <v>1044</v>
      </c>
      <c r="D2436" s="8" t="s">
        <v>1042</v>
      </c>
      <c r="E2436" s="7" t="s">
        <v>1045</v>
      </c>
      <c r="F2436" s="8" t="s">
        <v>2740</v>
      </c>
      <c r="G2436" s="31" t="s">
        <v>8038</v>
      </c>
      <c r="H2436" s="31" t="s">
        <v>2840</v>
      </c>
      <c r="I2436" s="8"/>
      <c r="J2436" s="7"/>
      <c r="K2436" s="40"/>
      <c r="L2436" s="40"/>
      <c r="M2436" s="40"/>
      <c r="N2436" s="40"/>
      <c r="O2436" s="40"/>
      <c r="P2436" s="40"/>
      <c r="Q2436" s="40"/>
      <c r="R2436" s="40"/>
    </row>
    <row r="2437">
      <c r="A2437" s="7" t="s">
        <v>2586</v>
      </c>
      <c r="B2437" s="7"/>
      <c r="C2437" s="7" t="s">
        <v>1046</v>
      </c>
      <c r="D2437" s="8" t="s">
        <v>1042</v>
      </c>
      <c r="E2437" s="7" t="s">
        <v>1047</v>
      </c>
      <c r="F2437" s="8" t="s">
        <v>2740</v>
      </c>
      <c r="G2437" s="8" t="s">
        <v>8038</v>
      </c>
      <c r="H2437" s="48" t="s">
        <v>2937</v>
      </c>
      <c r="I2437" s="8"/>
      <c r="J2437" s="35"/>
      <c r="K2437" s="33"/>
      <c r="L2437" s="33"/>
      <c r="M2437" s="33"/>
      <c r="N2437" s="33"/>
      <c r="O2437" s="33"/>
      <c r="P2437" s="33"/>
      <c r="Q2437" s="33"/>
      <c r="R2437" s="33"/>
    </row>
    <row r="2438">
      <c r="A2438" s="8" t="s">
        <v>2586</v>
      </c>
      <c r="B2438" s="8"/>
      <c r="C2438" s="8" t="s">
        <v>1048</v>
      </c>
      <c r="D2438" s="8" t="s">
        <v>1042</v>
      </c>
      <c r="E2438" s="12" t="s">
        <v>1049</v>
      </c>
      <c r="F2438" s="8" t="s">
        <v>2740</v>
      </c>
      <c r="G2438" s="31" t="s">
        <v>8038</v>
      </c>
      <c r="H2438" s="31" t="s">
        <v>2742</v>
      </c>
      <c r="I2438" s="8"/>
      <c r="J2438" s="35"/>
      <c r="K2438" s="33"/>
      <c r="L2438" s="33"/>
      <c r="M2438" s="33"/>
      <c r="N2438" s="33"/>
      <c r="O2438" s="33"/>
      <c r="P2438" s="33"/>
      <c r="Q2438" s="33"/>
      <c r="R2438" s="33"/>
    </row>
    <row r="2439">
      <c r="A2439" s="7" t="s">
        <v>2633</v>
      </c>
      <c r="B2439" s="7"/>
      <c r="C2439" s="7" t="s">
        <v>1050</v>
      </c>
      <c r="D2439" s="8" t="s">
        <v>1042</v>
      </c>
      <c r="E2439" s="7" t="s">
        <v>1051</v>
      </c>
      <c r="F2439" s="8" t="s">
        <v>2740</v>
      </c>
      <c r="G2439" s="31" t="s">
        <v>8038</v>
      </c>
      <c r="H2439" s="49" t="s">
        <v>2840</v>
      </c>
      <c r="I2439" s="8"/>
      <c r="J2439" s="37"/>
      <c r="K2439" s="38"/>
      <c r="L2439" s="38"/>
      <c r="M2439" s="38"/>
      <c r="N2439" s="38"/>
      <c r="O2439" s="38"/>
      <c r="P2439" s="38"/>
      <c r="Q2439" s="38"/>
      <c r="R2439" s="38"/>
    </row>
    <row r="2440">
      <c r="A2440" s="8" t="s">
        <v>2586</v>
      </c>
      <c r="B2440" s="2"/>
      <c r="C2440" s="2" t="s">
        <v>1052</v>
      </c>
      <c r="D2440" s="2" t="s">
        <v>1053</v>
      </c>
      <c r="E2440" s="2" t="s">
        <v>1054</v>
      </c>
      <c r="F2440" s="42" t="s">
        <v>2740</v>
      </c>
      <c r="G2440" s="31" t="s">
        <v>8038</v>
      </c>
      <c r="H2440" s="42" t="s">
        <v>3287</v>
      </c>
      <c r="I2440" s="36" t="s">
        <v>8623</v>
      </c>
      <c r="J2440" s="35"/>
      <c r="K2440" s="33"/>
      <c r="L2440" s="33"/>
      <c r="M2440" s="33"/>
      <c r="N2440" s="33"/>
      <c r="O2440" s="33"/>
      <c r="P2440" s="33"/>
      <c r="Q2440" s="33"/>
      <c r="R2440" s="33"/>
    </row>
    <row r="2441">
      <c r="A2441" s="8" t="s">
        <v>2586</v>
      </c>
      <c r="B2441" s="2"/>
      <c r="C2441" s="2" t="s">
        <v>1055</v>
      </c>
      <c r="D2441" s="2" t="s">
        <v>1053</v>
      </c>
      <c r="E2441" s="2" t="s">
        <v>1056</v>
      </c>
      <c r="F2441" s="41" t="s">
        <v>2740</v>
      </c>
      <c r="G2441" s="8" t="s">
        <v>8038</v>
      </c>
      <c r="H2441" s="42" t="s">
        <v>3287</v>
      </c>
      <c r="I2441" s="36" t="s">
        <v>8624</v>
      </c>
      <c r="J2441" s="37"/>
      <c r="K2441" s="38"/>
      <c r="L2441" s="38"/>
      <c r="M2441" s="38"/>
      <c r="N2441" s="38"/>
      <c r="O2441" s="38"/>
      <c r="P2441" s="38"/>
      <c r="Q2441" s="38"/>
      <c r="R2441" s="38"/>
    </row>
    <row r="2442">
      <c r="A2442" s="8" t="s">
        <v>2586</v>
      </c>
      <c r="B2442" s="3"/>
      <c r="C2442" s="3" t="s">
        <v>1057</v>
      </c>
      <c r="D2442" s="4" t="s">
        <v>1053</v>
      </c>
      <c r="E2442" s="3" t="s">
        <v>1058</v>
      </c>
      <c r="F2442" s="42" t="s">
        <v>2740</v>
      </c>
      <c r="G2442" s="31" t="s">
        <v>8038</v>
      </c>
      <c r="H2442" s="42" t="s">
        <v>2686</v>
      </c>
      <c r="I2442" s="3"/>
      <c r="J2442" s="35"/>
      <c r="K2442" s="33"/>
      <c r="L2442" s="33"/>
      <c r="M2442" s="33"/>
      <c r="N2442" s="33"/>
      <c r="O2442" s="33"/>
      <c r="P2442" s="33"/>
      <c r="Q2442" s="33"/>
      <c r="R2442" s="33"/>
    </row>
    <row r="2443">
      <c r="A2443" s="8" t="s">
        <v>2586</v>
      </c>
      <c r="B2443" s="8"/>
      <c r="C2443" s="8" t="s">
        <v>1059</v>
      </c>
      <c r="D2443" s="8" t="s">
        <v>1053</v>
      </c>
      <c r="E2443" s="12" t="s">
        <v>1060</v>
      </c>
      <c r="F2443" s="8" t="s">
        <v>2740</v>
      </c>
      <c r="G2443" s="8" t="s">
        <v>8038</v>
      </c>
      <c r="H2443" s="42" t="s">
        <v>4696</v>
      </c>
      <c r="I2443" s="8"/>
      <c r="J2443" s="37"/>
      <c r="K2443" s="38"/>
      <c r="L2443" s="38"/>
      <c r="M2443" s="38"/>
      <c r="N2443" s="38"/>
      <c r="O2443" s="38"/>
      <c r="P2443" s="38"/>
      <c r="Q2443" s="38"/>
      <c r="R2443" s="38"/>
    </row>
    <row r="2444">
      <c r="A2444" s="7" t="s">
        <v>2586</v>
      </c>
      <c r="B2444" s="7"/>
      <c r="C2444" s="7" t="s">
        <v>1061</v>
      </c>
      <c r="D2444" s="6" t="s">
        <v>1062</v>
      </c>
      <c r="E2444" s="7" t="s">
        <v>1063</v>
      </c>
      <c r="F2444" s="8" t="s">
        <v>2740</v>
      </c>
      <c r="G2444" s="8" t="s">
        <v>8038</v>
      </c>
      <c r="H2444" s="31" t="s">
        <v>2742</v>
      </c>
      <c r="I2444" s="8"/>
      <c r="J2444" s="35"/>
      <c r="K2444" s="33"/>
      <c r="L2444" s="33"/>
      <c r="M2444" s="33"/>
      <c r="N2444" s="33"/>
      <c r="O2444" s="33"/>
      <c r="P2444" s="33"/>
      <c r="Q2444" s="33"/>
      <c r="R2444" s="33"/>
    </row>
    <row r="2445">
      <c r="A2445" s="8" t="s">
        <v>2586</v>
      </c>
      <c r="B2445" s="2"/>
      <c r="C2445" s="2" t="s">
        <v>1064</v>
      </c>
      <c r="D2445" s="2" t="s">
        <v>1065</v>
      </c>
      <c r="E2445" s="2" t="s">
        <v>1066</v>
      </c>
      <c r="F2445" s="41" t="s">
        <v>2740</v>
      </c>
      <c r="G2445" s="8" t="s">
        <v>8038</v>
      </c>
      <c r="H2445" s="41" t="s">
        <v>2686</v>
      </c>
      <c r="I2445" s="34" t="s">
        <v>8625</v>
      </c>
      <c r="J2445" s="35"/>
      <c r="K2445" s="33"/>
      <c r="L2445" s="33"/>
      <c r="M2445" s="33"/>
      <c r="N2445" s="33"/>
      <c r="O2445" s="33"/>
      <c r="P2445" s="33"/>
      <c r="Q2445" s="33"/>
      <c r="R2445" s="33"/>
    </row>
    <row r="2446">
      <c r="A2446" s="8" t="s">
        <v>2586</v>
      </c>
      <c r="B2446" s="3"/>
      <c r="C2446" s="3" t="s">
        <v>1067</v>
      </c>
      <c r="D2446" s="4" t="s">
        <v>1065</v>
      </c>
      <c r="E2446" s="3" t="s">
        <v>1068</v>
      </c>
      <c r="F2446" s="41" t="s">
        <v>2740</v>
      </c>
      <c r="G2446" s="31" t="s">
        <v>8038</v>
      </c>
      <c r="H2446" s="42" t="s">
        <v>2686</v>
      </c>
      <c r="I2446" s="3"/>
      <c r="J2446" s="35"/>
      <c r="K2446" s="33"/>
      <c r="L2446" s="33"/>
      <c r="M2446" s="33"/>
      <c r="N2446" s="33"/>
      <c r="O2446" s="33"/>
      <c r="P2446" s="33"/>
      <c r="Q2446" s="33"/>
      <c r="R2446" s="33"/>
    </row>
    <row r="2447">
      <c r="A2447" s="8" t="s">
        <v>2586</v>
      </c>
      <c r="B2447" s="2"/>
      <c r="C2447" s="2" t="s">
        <v>1069</v>
      </c>
      <c r="D2447" s="2" t="s">
        <v>1070</v>
      </c>
      <c r="E2447" s="2" t="s">
        <v>1071</v>
      </c>
      <c r="F2447" s="41" t="s">
        <v>2740</v>
      </c>
      <c r="G2447" s="8" t="s">
        <v>8038</v>
      </c>
      <c r="H2447" s="41" t="s">
        <v>2686</v>
      </c>
      <c r="I2447" s="36" t="s">
        <v>8626</v>
      </c>
      <c r="J2447" s="35"/>
      <c r="K2447" s="33"/>
      <c r="L2447" s="33"/>
      <c r="M2447" s="33"/>
      <c r="N2447" s="33"/>
      <c r="O2447" s="33"/>
      <c r="P2447" s="33"/>
      <c r="Q2447" s="33"/>
      <c r="R2447" s="33"/>
    </row>
    <row r="2448">
      <c r="A2448" s="8" t="s">
        <v>2586</v>
      </c>
      <c r="B2448" s="8"/>
      <c r="C2448" s="8" t="s">
        <v>1072</v>
      </c>
      <c r="D2448" s="8" t="s">
        <v>1073</v>
      </c>
      <c r="E2448" s="12" t="s">
        <v>1074</v>
      </c>
      <c r="F2448" s="8" t="s">
        <v>2740</v>
      </c>
      <c r="G2448" s="8" t="s">
        <v>8038</v>
      </c>
      <c r="H2448" s="8" t="s">
        <v>2765</v>
      </c>
      <c r="I2448" s="8"/>
      <c r="J2448" s="37"/>
      <c r="K2448" s="38"/>
      <c r="L2448" s="38"/>
      <c r="M2448" s="38"/>
      <c r="N2448" s="38"/>
      <c r="O2448" s="38"/>
      <c r="P2448" s="38"/>
      <c r="Q2448" s="38"/>
      <c r="R2448" s="38"/>
    </row>
    <row r="2449">
      <c r="A2449" s="8" t="s">
        <v>2586</v>
      </c>
      <c r="B2449" s="8"/>
      <c r="C2449" s="8" t="s">
        <v>1072</v>
      </c>
      <c r="D2449" s="8" t="s">
        <v>1073</v>
      </c>
      <c r="E2449" s="12" t="s">
        <v>1075</v>
      </c>
      <c r="F2449" s="8" t="s">
        <v>2740</v>
      </c>
      <c r="G2449" s="8" t="s">
        <v>8038</v>
      </c>
      <c r="H2449" s="8" t="s">
        <v>2765</v>
      </c>
      <c r="I2449" s="8"/>
      <c r="J2449" s="7"/>
      <c r="K2449" s="40"/>
      <c r="L2449" s="40"/>
      <c r="M2449" s="40"/>
      <c r="N2449" s="40"/>
      <c r="O2449" s="40"/>
      <c r="P2449" s="40"/>
      <c r="Q2449" s="40"/>
      <c r="R2449" s="40"/>
    </row>
    <row r="2450">
      <c r="A2450" s="8" t="s">
        <v>2586</v>
      </c>
      <c r="B2450" s="2"/>
      <c r="C2450" s="2" t="s">
        <v>1076</v>
      </c>
      <c r="D2450" s="2" t="s">
        <v>1077</v>
      </c>
      <c r="E2450" s="2" t="s">
        <v>1078</v>
      </c>
      <c r="F2450" s="8" t="s">
        <v>2740</v>
      </c>
      <c r="G2450" s="8" t="s">
        <v>8038</v>
      </c>
      <c r="H2450" s="8" t="s">
        <v>2765</v>
      </c>
      <c r="I2450" s="2"/>
      <c r="J2450" s="35"/>
      <c r="K2450" s="33"/>
      <c r="L2450" s="33"/>
      <c r="M2450" s="33"/>
      <c r="N2450" s="33"/>
      <c r="O2450" s="33"/>
      <c r="P2450" s="33"/>
      <c r="Q2450" s="33"/>
      <c r="R2450" s="33"/>
    </row>
    <row r="2451">
      <c r="A2451" s="8" t="s">
        <v>2586</v>
      </c>
      <c r="B2451" s="6"/>
      <c r="C2451" s="6" t="s">
        <v>1079</v>
      </c>
      <c r="D2451" s="6" t="s">
        <v>1077</v>
      </c>
      <c r="E2451" s="13" t="s">
        <v>1080</v>
      </c>
      <c r="F2451" s="8" t="s">
        <v>2740</v>
      </c>
      <c r="G2451" s="8" t="s">
        <v>8038</v>
      </c>
      <c r="H2451" s="42" t="s">
        <v>2686</v>
      </c>
      <c r="I2451" s="7"/>
      <c r="J2451" s="7"/>
      <c r="K2451" s="40"/>
      <c r="L2451" s="40"/>
      <c r="M2451" s="40"/>
      <c r="N2451" s="40"/>
      <c r="O2451" s="40"/>
      <c r="P2451" s="40"/>
      <c r="Q2451" s="40"/>
      <c r="R2451" s="40"/>
    </row>
    <row r="2452">
      <c r="A2452" s="7" t="s">
        <v>2586</v>
      </c>
      <c r="B2452" s="7"/>
      <c r="C2452" s="7" t="s">
        <v>1081</v>
      </c>
      <c r="D2452" s="6" t="s">
        <v>1077</v>
      </c>
      <c r="E2452" s="7" t="s">
        <v>1082</v>
      </c>
      <c r="F2452" s="8" t="s">
        <v>2740</v>
      </c>
      <c r="G2452" s="8" t="s">
        <v>8038</v>
      </c>
      <c r="H2452" s="41" t="s">
        <v>2686</v>
      </c>
      <c r="I2452" s="8"/>
      <c r="J2452" s="37"/>
      <c r="K2452" s="38"/>
      <c r="L2452" s="38"/>
      <c r="M2452" s="38"/>
      <c r="N2452" s="38"/>
      <c r="O2452" s="38"/>
      <c r="P2452" s="38"/>
      <c r="Q2452" s="38"/>
      <c r="R2452" s="38"/>
    </row>
    <row r="2453">
      <c r="A2453" s="8" t="s">
        <v>2586</v>
      </c>
      <c r="B2453" s="2"/>
      <c r="C2453" s="2" t="s">
        <v>1083</v>
      </c>
      <c r="D2453" s="2" t="s">
        <v>1084</v>
      </c>
      <c r="E2453" s="2" t="s">
        <v>1085</v>
      </c>
      <c r="F2453" s="8" t="s">
        <v>2740</v>
      </c>
      <c r="G2453" s="31" t="s">
        <v>8038</v>
      </c>
      <c r="H2453" s="48" t="s">
        <v>2937</v>
      </c>
      <c r="I2453" s="34" t="s">
        <v>8627</v>
      </c>
      <c r="J2453" s="35"/>
      <c r="K2453" s="33"/>
      <c r="L2453" s="33"/>
      <c r="M2453" s="33"/>
      <c r="N2453" s="33"/>
      <c r="O2453" s="33"/>
      <c r="P2453" s="33"/>
      <c r="Q2453" s="33"/>
      <c r="R2453" s="33"/>
    </row>
    <row r="2454">
      <c r="A2454" s="8" t="s">
        <v>2586</v>
      </c>
      <c r="B2454" s="2"/>
      <c r="C2454" s="2" t="s">
        <v>1086</v>
      </c>
      <c r="D2454" s="2" t="s">
        <v>1087</v>
      </c>
      <c r="E2454" s="2" t="s">
        <v>1088</v>
      </c>
      <c r="F2454" s="42" t="s">
        <v>2740</v>
      </c>
      <c r="G2454" s="31" t="s">
        <v>8038</v>
      </c>
      <c r="H2454" s="48" t="s">
        <v>2937</v>
      </c>
      <c r="I2454" s="36" t="s">
        <v>8628</v>
      </c>
      <c r="J2454" s="7"/>
      <c r="K2454" s="40"/>
      <c r="L2454" s="40"/>
      <c r="M2454" s="40"/>
      <c r="N2454" s="40"/>
      <c r="O2454" s="40"/>
      <c r="P2454" s="40"/>
      <c r="Q2454" s="40"/>
      <c r="R2454" s="40"/>
    </row>
    <row r="2455">
      <c r="A2455" s="6" t="s">
        <v>2861</v>
      </c>
      <c r="B2455" s="7"/>
      <c r="C2455" s="7" t="s">
        <v>1089</v>
      </c>
      <c r="D2455" s="8" t="s">
        <v>1090</v>
      </c>
      <c r="E2455" s="7" t="s">
        <v>1091</v>
      </c>
      <c r="F2455" s="8" t="s">
        <v>2740</v>
      </c>
      <c r="G2455" s="8" t="s">
        <v>8038</v>
      </c>
      <c r="H2455" s="41" t="s">
        <v>4418</v>
      </c>
      <c r="I2455" s="8"/>
      <c r="J2455" s="35"/>
      <c r="K2455" s="33"/>
      <c r="L2455" s="33"/>
      <c r="M2455" s="33"/>
      <c r="N2455" s="33"/>
      <c r="O2455" s="33"/>
      <c r="P2455" s="33"/>
      <c r="Q2455" s="33"/>
      <c r="R2455" s="33"/>
    </row>
    <row r="2456">
      <c r="A2456" s="7" t="s">
        <v>2633</v>
      </c>
      <c r="B2456" s="7"/>
      <c r="C2456" s="7" t="s">
        <v>1092</v>
      </c>
      <c r="D2456" s="6" t="s">
        <v>1093</v>
      </c>
      <c r="E2456" s="7" t="s">
        <v>1094</v>
      </c>
      <c r="F2456" s="8" t="s">
        <v>2740</v>
      </c>
      <c r="G2456" s="31" t="s">
        <v>8038</v>
      </c>
      <c r="H2456" s="45" t="s">
        <v>2824</v>
      </c>
      <c r="I2456" s="8"/>
      <c r="J2456" s="35"/>
      <c r="K2456" s="33"/>
      <c r="L2456" s="33"/>
      <c r="M2456" s="33"/>
      <c r="N2456" s="33"/>
      <c r="O2456" s="33"/>
      <c r="P2456" s="33"/>
      <c r="Q2456" s="33"/>
      <c r="R2456" s="33"/>
    </row>
    <row r="2457">
      <c r="A2457" s="7" t="s">
        <v>2586</v>
      </c>
      <c r="B2457" s="7"/>
      <c r="C2457" s="7" t="s">
        <v>1095</v>
      </c>
      <c r="D2457" s="8" t="s">
        <v>1096</v>
      </c>
      <c r="E2457" s="7" t="s">
        <v>1097</v>
      </c>
      <c r="F2457" s="8" t="s">
        <v>2740</v>
      </c>
      <c r="G2457" s="8" t="s">
        <v>8038</v>
      </c>
      <c r="H2457" s="31" t="s">
        <v>3296</v>
      </c>
      <c r="I2457" s="8"/>
      <c r="J2457" s="35"/>
      <c r="K2457" s="33"/>
      <c r="L2457" s="33"/>
      <c r="M2457" s="33"/>
      <c r="N2457" s="33"/>
      <c r="O2457" s="33"/>
      <c r="P2457" s="33"/>
      <c r="Q2457" s="33"/>
      <c r="R2457" s="33"/>
    </row>
    <row r="2458">
      <c r="A2458" s="7" t="s">
        <v>2586</v>
      </c>
      <c r="B2458" s="7"/>
      <c r="C2458" s="7" t="s">
        <v>1098</v>
      </c>
      <c r="D2458" s="8" t="s">
        <v>1099</v>
      </c>
      <c r="E2458" s="7" t="s">
        <v>1100</v>
      </c>
      <c r="F2458" s="8" t="s">
        <v>2740</v>
      </c>
      <c r="G2458" s="8" t="s">
        <v>8038</v>
      </c>
      <c r="H2458" s="31" t="s">
        <v>2590</v>
      </c>
      <c r="I2458" s="8"/>
      <c r="J2458" s="37"/>
      <c r="K2458" s="38"/>
      <c r="L2458" s="38"/>
      <c r="M2458" s="38"/>
      <c r="N2458" s="38"/>
      <c r="O2458" s="38"/>
      <c r="P2458" s="38"/>
      <c r="Q2458" s="38"/>
      <c r="R2458" s="38"/>
    </row>
    <row r="2459">
      <c r="A2459" s="8" t="s">
        <v>2586</v>
      </c>
      <c r="B2459" s="8"/>
      <c r="C2459" s="8" t="s">
        <v>1072</v>
      </c>
      <c r="D2459" s="8" t="s">
        <v>1101</v>
      </c>
      <c r="E2459" s="12" t="s">
        <v>1102</v>
      </c>
      <c r="F2459" s="8" t="s">
        <v>2740</v>
      </c>
      <c r="G2459" s="31" t="s">
        <v>8038</v>
      </c>
      <c r="H2459" s="42" t="s">
        <v>2765</v>
      </c>
      <c r="I2459" s="8"/>
      <c r="J2459" s="35"/>
      <c r="K2459" s="33"/>
      <c r="L2459" s="33"/>
      <c r="M2459" s="33"/>
      <c r="N2459" s="33"/>
      <c r="O2459" s="33"/>
      <c r="P2459" s="33"/>
      <c r="Q2459" s="33"/>
      <c r="R2459" s="33"/>
    </row>
    <row r="2460">
      <c r="A2460" s="8" t="s">
        <v>2586</v>
      </c>
      <c r="B2460" s="8"/>
      <c r="C2460" s="8" t="s">
        <v>1103</v>
      </c>
      <c r="D2460" s="8" t="s">
        <v>1104</v>
      </c>
      <c r="E2460" s="12" t="s">
        <v>1105</v>
      </c>
      <c r="F2460" s="8" t="s">
        <v>2740</v>
      </c>
      <c r="G2460" s="8" t="s">
        <v>8038</v>
      </c>
      <c r="H2460" s="41" t="s">
        <v>2760</v>
      </c>
      <c r="I2460" s="8"/>
      <c r="J2460" s="37"/>
      <c r="K2460" s="38"/>
      <c r="L2460" s="38"/>
      <c r="M2460" s="38"/>
      <c r="N2460" s="38"/>
      <c r="O2460" s="38"/>
      <c r="P2460" s="38"/>
      <c r="Q2460" s="38"/>
      <c r="R2460" s="38"/>
    </row>
    <row r="2461">
      <c r="A2461" s="8" t="s">
        <v>2586</v>
      </c>
      <c r="B2461" s="8"/>
      <c r="C2461" s="8" t="s">
        <v>1106</v>
      </c>
      <c r="D2461" s="8" t="s">
        <v>1104</v>
      </c>
      <c r="E2461" s="12" t="s">
        <v>1107</v>
      </c>
      <c r="F2461" s="8" t="s">
        <v>2740</v>
      </c>
      <c r="G2461" s="31" t="s">
        <v>8038</v>
      </c>
      <c r="H2461" s="41" t="s">
        <v>2760</v>
      </c>
      <c r="I2461" s="8"/>
      <c r="J2461" s="35"/>
      <c r="K2461" s="33"/>
      <c r="L2461" s="33"/>
      <c r="M2461" s="33"/>
      <c r="N2461" s="33"/>
      <c r="O2461" s="33"/>
      <c r="P2461" s="33"/>
      <c r="Q2461" s="33"/>
      <c r="R2461" s="33"/>
    </row>
    <row r="2462">
      <c r="A2462" s="8" t="s">
        <v>2586</v>
      </c>
      <c r="B2462" s="3"/>
      <c r="C2462" s="3" t="s">
        <v>1108</v>
      </c>
      <c r="D2462" s="4" t="s">
        <v>1109</v>
      </c>
      <c r="E2462" s="5" t="s">
        <v>1110</v>
      </c>
      <c r="F2462" s="41" t="s">
        <v>2740</v>
      </c>
      <c r="G2462" s="8" t="s">
        <v>8038</v>
      </c>
      <c r="H2462" s="31" t="s">
        <v>2742</v>
      </c>
      <c r="I2462" s="18" t="s">
        <v>8629</v>
      </c>
      <c r="J2462" s="35"/>
      <c r="K2462" s="33"/>
      <c r="L2462" s="33"/>
      <c r="M2462" s="33"/>
      <c r="N2462" s="33"/>
      <c r="O2462" s="33"/>
      <c r="P2462" s="33"/>
      <c r="Q2462" s="33"/>
      <c r="R2462" s="33"/>
    </row>
    <row r="2463">
      <c r="A2463" s="8" t="s">
        <v>2586</v>
      </c>
      <c r="B2463" s="2"/>
      <c r="C2463" s="2" t="s">
        <v>1111</v>
      </c>
      <c r="D2463" s="17" t="s">
        <v>1112</v>
      </c>
      <c r="E2463" s="2" t="s">
        <v>1113</v>
      </c>
      <c r="F2463" s="41" t="s">
        <v>2740</v>
      </c>
      <c r="G2463" s="8" t="s">
        <v>8038</v>
      </c>
      <c r="H2463" s="8" t="s">
        <v>2765</v>
      </c>
      <c r="I2463" s="34" t="s">
        <v>8630</v>
      </c>
      <c r="J2463" s="35"/>
      <c r="K2463" s="33"/>
      <c r="L2463" s="33"/>
      <c r="M2463" s="33"/>
      <c r="N2463" s="33"/>
      <c r="O2463" s="33"/>
      <c r="P2463" s="33"/>
      <c r="Q2463" s="33"/>
      <c r="R2463" s="33"/>
    </row>
    <row r="2464">
      <c r="A2464" s="6" t="s">
        <v>2861</v>
      </c>
      <c r="B2464" s="7"/>
      <c r="C2464" s="7" t="s">
        <v>517</v>
      </c>
      <c r="D2464" s="8" t="s">
        <v>1112</v>
      </c>
      <c r="E2464" s="7" t="s">
        <v>8631</v>
      </c>
      <c r="F2464" s="8" t="s">
        <v>2740</v>
      </c>
      <c r="G2464" s="8" t="s">
        <v>8038</v>
      </c>
      <c r="H2464" s="31" t="s">
        <v>2742</v>
      </c>
      <c r="I2464" s="8"/>
      <c r="J2464" s="19"/>
      <c r="K2464" s="39"/>
      <c r="L2464" s="39"/>
      <c r="M2464" s="39"/>
      <c r="N2464" s="39"/>
      <c r="O2464" s="39"/>
      <c r="P2464" s="39"/>
      <c r="Q2464" s="39"/>
      <c r="R2464" s="39"/>
    </row>
    <row r="2465">
      <c r="A2465" s="7" t="s">
        <v>2586</v>
      </c>
      <c r="B2465" s="7"/>
      <c r="C2465" s="7" t="s">
        <v>8632</v>
      </c>
      <c r="D2465" s="8" t="s">
        <v>1112</v>
      </c>
      <c r="E2465" s="7" t="s">
        <v>8633</v>
      </c>
      <c r="F2465" s="8" t="s">
        <v>2740</v>
      </c>
      <c r="G2465" s="8" t="s">
        <v>8038</v>
      </c>
      <c r="H2465" s="43" t="s">
        <v>2742</v>
      </c>
      <c r="I2465" s="8"/>
      <c r="J2465" s="7"/>
      <c r="K2465" s="40"/>
      <c r="L2465" s="40"/>
      <c r="M2465" s="40"/>
      <c r="N2465" s="40"/>
      <c r="O2465" s="40"/>
      <c r="P2465" s="40"/>
      <c r="Q2465" s="40"/>
      <c r="R2465" s="40"/>
    </row>
    <row r="2466">
      <c r="A2466" s="8" t="s">
        <v>2586</v>
      </c>
      <c r="B2466" s="2"/>
      <c r="C2466" s="2" t="s">
        <v>1114</v>
      </c>
      <c r="D2466" s="2" t="s">
        <v>1115</v>
      </c>
      <c r="E2466" s="2" t="s">
        <v>1116</v>
      </c>
      <c r="F2466" s="41" t="s">
        <v>2740</v>
      </c>
      <c r="G2466" s="8" t="s">
        <v>8038</v>
      </c>
      <c r="H2466" s="48" t="s">
        <v>2937</v>
      </c>
      <c r="I2466" s="34" t="s">
        <v>8634</v>
      </c>
      <c r="J2466" s="37"/>
      <c r="K2466" s="38"/>
      <c r="L2466" s="38"/>
      <c r="M2466" s="38"/>
      <c r="N2466" s="38"/>
      <c r="O2466" s="38"/>
      <c r="P2466" s="38"/>
      <c r="Q2466" s="38"/>
      <c r="R2466" s="38"/>
    </row>
    <row r="2467">
      <c r="A2467" s="8" t="s">
        <v>2586</v>
      </c>
      <c r="B2467" s="3"/>
      <c r="C2467" s="3" t="s">
        <v>1117</v>
      </c>
      <c r="D2467" s="4" t="s">
        <v>1115</v>
      </c>
      <c r="E2467" s="5" t="s">
        <v>1118</v>
      </c>
      <c r="F2467" s="41" t="s">
        <v>2740</v>
      </c>
      <c r="G2467" s="31" t="s">
        <v>8038</v>
      </c>
      <c r="H2467" s="48" t="s">
        <v>2937</v>
      </c>
      <c r="I2467" s="18" t="s">
        <v>8635</v>
      </c>
      <c r="J2467" s="35"/>
      <c r="K2467" s="33"/>
      <c r="L2467" s="33"/>
      <c r="M2467" s="33"/>
      <c r="N2467" s="33"/>
      <c r="O2467" s="33"/>
      <c r="P2467" s="33"/>
      <c r="Q2467" s="33"/>
      <c r="R2467" s="33"/>
    </row>
    <row r="2468">
      <c r="A2468" s="7" t="s">
        <v>2586</v>
      </c>
      <c r="B2468" s="7"/>
      <c r="C2468" s="7" t="s">
        <v>1119</v>
      </c>
      <c r="D2468" s="8" t="s">
        <v>1120</v>
      </c>
      <c r="E2468" s="7" t="s">
        <v>1121</v>
      </c>
      <c r="F2468" s="8" t="s">
        <v>2740</v>
      </c>
      <c r="G2468" s="8" t="s">
        <v>8038</v>
      </c>
      <c r="H2468" s="48" t="s">
        <v>2937</v>
      </c>
      <c r="I2468" s="8"/>
      <c r="J2468" s="35"/>
      <c r="K2468" s="33"/>
      <c r="L2468" s="33"/>
      <c r="M2468" s="33"/>
      <c r="N2468" s="33"/>
      <c r="O2468" s="33"/>
      <c r="P2468" s="33"/>
      <c r="Q2468" s="33"/>
      <c r="R2468" s="33"/>
    </row>
    <row r="2469">
      <c r="A2469" s="7" t="s">
        <v>2586</v>
      </c>
      <c r="B2469" s="7"/>
      <c r="C2469" s="7" t="s">
        <v>1122</v>
      </c>
      <c r="D2469" s="8" t="s">
        <v>1123</v>
      </c>
      <c r="E2469" s="7" t="s">
        <v>1124</v>
      </c>
      <c r="F2469" s="8" t="s">
        <v>2740</v>
      </c>
      <c r="G2469" s="31" t="s">
        <v>8038</v>
      </c>
      <c r="H2469" s="31" t="s">
        <v>2603</v>
      </c>
      <c r="I2469" s="8"/>
      <c r="J2469" s="35"/>
      <c r="K2469" s="33"/>
      <c r="L2469" s="33"/>
      <c r="M2469" s="33"/>
      <c r="N2469" s="33"/>
      <c r="O2469" s="33"/>
      <c r="P2469" s="33"/>
      <c r="Q2469" s="33"/>
      <c r="R2469" s="33"/>
    </row>
    <row r="2470">
      <c r="A2470" s="8" t="s">
        <v>2586</v>
      </c>
      <c r="B2470" s="2"/>
      <c r="C2470" s="2" t="s">
        <v>1119</v>
      </c>
      <c r="D2470" s="2" t="s">
        <v>1125</v>
      </c>
      <c r="E2470" s="2" t="s">
        <v>1126</v>
      </c>
      <c r="F2470" s="41" t="s">
        <v>2740</v>
      </c>
      <c r="G2470" s="8" t="s">
        <v>8038</v>
      </c>
      <c r="H2470" s="48" t="s">
        <v>2937</v>
      </c>
      <c r="I2470" s="36" t="s">
        <v>8636</v>
      </c>
      <c r="J2470" s="35"/>
      <c r="K2470" s="33"/>
      <c r="L2470" s="33"/>
      <c r="M2470" s="33"/>
      <c r="N2470" s="33"/>
      <c r="O2470" s="33"/>
      <c r="P2470" s="33"/>
      <c r="Q2470" s="33"/>
      <c r="R2470" s="33"/>
    </row>
    <row r="2471">
      <c r="A2471" s="8" t="s">
        <v>2586</v>
      </c>
      <c r="B2471" s="2"/>
      <c r="C2471" s="2" t="s">
        <v>1127</v>
      </c>
      <c r="D2471" s="2" t="s">
        <v>1128</v>
      </c>
      <c r="E2471" s="2" t="s">
        <v>1129</v>
      </c>
      <c r="F2471" s="42" t="s">
        <v>2740</v>
      </c>
      <c r="G2471" s="8" t="s">
        <v>8038</v>
      </c>
      <c r="H2471" s="49" t="s">
        <v>2840</v>
      </c>
      <c r="I2471" s="34" t="s">
        <v>8637</v>
      </c>
      <c r="J2471" s="35"/>
      <c r="K2471" s="33"/>
      <c r="L2471" s="33"/>
      <c r="M2471" s="33"/>
      <c r="N2471" s="33"/>
      <c r="O2471" s="33"/>
      <c r="P2471" s="33"/>
      <c r="Q2471" s="33"/>
      <c r="R2471" s="33"/>
    </row>
    <row r="2472">
      <c r="A2472" s="8" t="s">
        <v>2586</v>
      </c>
      <c r="B2472" s="6"/>
      <c r="C2472" s="6" t="s">
        <v>1130</v>
      </c>
      <c r="D2472" s="6" t="s">
        <v>1131</v>
      </c>
      <c r="E2472" s="7" t="s">
        <v>1132</v>
      </c>
      <c r="F2472" s="8" t="s">
        <v>2740</v>
      </c>
      <c r="G2472" s="6" t="s">
        <v>8038</v>
      </c>
      <c r="H2472" s="31" t="s">
        <v>2590</v>
      </c>
      <c r="I2472" s="8"/>
      <c r="J2472" s="35"/>
      <c r="K2472" s="33"/>
      <c r="L2472" s="33"/>
      <c r="M2472" s="33"/>
      <c r="N2472" s="33"/>
      <c r="O2472" s="33"/>
      <c r="P2472" s="33"/>
      <c r="Q2472" s="33"/>
      <c r="R2472" s="33"/>
    </row>
    <row r="2473">
      <c r="A2473" s="8" t="s">
        <v>2586</v>
      </c>
      <c r="B2473" s="8"/>
      <c r="C2473" s="8" t="s">
        <v>1133</v>
      </c>
      <c r="D2473" s="8" t="s">
        <v>1134</v>
      </c>
      <c r="E2473" s="12" t="s">
        <v>1135</v>
      </c>
      <c r="F2473" s="8" t="s">
        <v>2740</v>
      </c>
      <c r="G2473" s="31" t="s">
        <v>8038</v>
      </c>
      <c r="H2473" s="42" t="s">
        <v>3162</v>
      </c>
      <c r="I2473" s="8"/>
      <c r="J2473" s="37"/>
      <c r="K2473" s="38"/>
      <c r="L2473" s="38"/>
      <c r="M2473" s="38"/>
      <c r="N2473" s="38"/>
      <c r="O2473" s="38"/>
      <c r="P2473" s="38"/>
      <c r="Q2473" s="38"/>
      <c r="R2473" s="38"/>
    </row>
    <row r="2474">
      <c r="A2474" s="7" t="s">
        <v>2586</v>
      </c>
      <c r="B2474" s="7"/>
      <c r="C2474" s="7" t="s">
        <v>1136</v>
      </c>
      <c r="D2474" s="8" t="s">
        <v>1137</v>
      </c>
      <c r="E2474" s="7" t="s">
        <v>1138</v>
      </c>
      <c r="F2474" s="8" t="s">
        <v>2740</v>
      </c>
      <c r="G2474" s="31" t="s">
        <v>8038</v>
      </c>
      <c r="H2474" s="31" t="s">
        <v>2603</v>
      </c>
      <c r="I2474" s="8"/>
      <c r="J2474" s="35"/>
      <c r="K2474" s="33"/>
      <c r="L2474" s="33"/>
      <c r="M2474" s="33"/>
      <c r="N2474" s="33"/>
      <c r="O2474" s="33"/>
      <c r="P2474" s="33"/>
      <c r="Q2474" s="33"/>
      <c r="R2474" s="33"/>
    </row>
    <row r="2475">
      <c r="A2475" s="7" t="s">
        <v>2586</v>
      </c>
      <c r="B2475" s="7"/>
      <c r="C2475" s="7" t="s">
        <v>8638</v>
      </c>
      <c r="D2475" s="8" t="s">
        <v>8639</v>
      </c>
      <c r="E2475" s="7" t="s">
        <v>8640</v>
      </c>
      <c r="F2475" s="8" t="s">
        <v>2740</v>
      </c>
      <c r="G2475" s="8" t="s">
        <v>8038</v>
      </c>
      <c r="H2475" s="41" t="s">
        <v>2760</v>
      </c>
      <c r="I2475" s="8"/>
      <c r="J2475" s="7"/>
      <c r="K2475" s="40"/>
      <c r="L2475" s="40"/>
      <c r="M2475" s="40"/>
      <c r="N2475" s="40"/>
      <c r="O2475" s="40"/>
      <c r="P2475" s="40"/>
      <c r="Q2475" s="40"/>
      <c r="R2475" s="40"/>
    </row>
    <row r="2476">
      <c r="A2476" s="8" t="s">
        <v>2586</v>
      </c>
      <c r="B2476" s="2"/>
      <c r="C2476" s="2" t="s">
        <v>1139</v>
      </c>
      <c r="D2476" s="17" t="s">
        <v>1140</v>
      </c>
      <c r="E2476" s="2" t="s">
        <v>1141</v>
      </c>
      <c r="F2476" s="42" t="s">
        <v>2740</v>
      </c>
      <c r="G2476" s="8" t="s">
        <v>8038</v>
      </c>
      <c r="H2476" s="31" t="s">
        <v>2824</v>
      </c>
      <c r="I2476" s="36" t="s">
        <v>8641</v>
      </c>
      <c r="J2476" s="35"/>
      <c r="K2476" s="33"/>
      <c r="L2476" s="33"/>
      <c r="M2476" s="33"/>
      <c r="N2476" s="33"/>
      <c r="O2476" s="33"/>
      <c r="P2476" s="33"/>
      <c r="Q2476" s="33"/>
      <c r="R2476" s="33"/>
    </row>
    <row r="2477">
      <c r="A2477" s="7" t="s">
        <v>2633</v>
      </c>
      <c r="B2477" s="7"/>
      <c r="C2477" s="7" t="s">
        <v>1142</v>
      </c>
      <c r="D2477" s="8" t="s">
        <v>1143</v>
      </c>
      <c r="E2477" s="7" t="s">
        <v>1144</v>
      </c>
      <c r="F2477" s="8" t="s">
        <v>2740</v>
      </c>
      <c r="G2477" s="8" t="s">
        <v>8038</v>
      </c>
      <c r="H2477" s="31" t="s">
        <v>2742</v>
      </c>
      <c r="I2477" s="8"/>
      <c r="J2477" s="35"/>
      <c r="K2477" s="33"/>
      <c r="L2477" s="33"/>
      <c r="M2477" s="33"/>
      <c r="N2477" s="33"/>
      <c r="O2477" s="33"/>
      <c r="P2477" s="33"/>
      <c r="Q2477" s="33"/>
      <c r="R2477" s="33"/>
    </row>
    <row r="2478">
      <c r="A2478" s="8" t="s">
        <v>2586</v>
      </c>
      <c r="B2478" s="2"/>
      <c r="C2478" s="2" t="s">
        <v>1145</v>
      </c>
      <c r="D2478" s="2" t="s">
        <v>1146</v>
      </c>
      <c r="E2478" s="2" t="s">
        <v>1147</v>
      </c>
      <c r="F2478" s="42" t="s">
        <v>2740</v>
      </c>
      <c r="G2478" s="8" t="s">
        <v>8038</v>
      </c>
      <c r="H2478" s="41" t="s">
        <v>2760</v>
      </c>
      <c r="I2478" s="34" t="s">
        <v>8642</v>
      </c>
      <c r="J2478" s="7"/>
      <c r="K2478" s="40"/>
      <c r="L2478" s="40"/>
      <c r="M2478" s="40"/>
      <c r="N2478" s="40"/>
      <c r="O2478" s="40"/>
      <c r="P2478" s="40"/>
      <c r="Q2478" s="40"/>
      <c r="R2478" s="40"/>
    </row>
    <row r="2479">
      <c r="A2479" s="8" t="s">
        <v>2586</v>
      </c>
      <c r="B2479" s="8"/>
      <c r="C2479" s="8" t="s">
        <v>1145</v>
      </c>
      <c r="D2479" s="8" t="s">
        <v>1146</v>
      </c>
      <c r="E2479" s="12" t="s">
        <v>1148</v>
      </c>
      <c r="F2479" s="8" t="s">
        <v>2740</v>
      </c>
      <c r="G2479" s="31" t="s">
        <v>8038</v>
      </c>
      <c r="H2479" s="41" t="s">
        <v>2760</v>
      </c>
      <c r="I2479" s="8"/>
      <c r="J2479" s="35"/>
      <c r="K2479" s="33"/>
      <c r="L2479" s="33"/>
      <c r="M2479" s="33"/>
      <c r="N2479" s="33"/>
      <c r="O2479" s="33"/>
      <c r="P2479" s="33"/>
      <c r="Q2479" s="33"/>
      <c r="R2479" s="33"/>
    </row>
    <row r="2480">
      <c r="A2480" s="8" t="s">
        <v>2586</v>
      </c>
      <c r="B2480" s="2"/>
      <c r="C2480" s="2" t="s">
        <v>1149</v>
      </c>
      <c r="D2480" s="2" t="s">
        <v>1150</v>
      </c>
      <c r="E2480" s="2" t="s">
        <v>1151</v>
      </c>
      <c r="F2480" s="42" t="s">
        <v>2740</v>
      </c>
      <c r="G2480" s="8" t="s">
        <v>8038</v>
      </c>
      <c r="H2480" s="31" t="s">
        <v>2742</v>
      </c>
      <c r="I2480" s="34" t="s">
        <v>8643</v>
      </c>
      <c r="J2480" s="35"/>
      <c r="K2480" s="33"/>
      <c r="L2480" s="33"/>
      <c r="M2480" s="33"/>
      <c r="N2480" s="33"/>
      <c r="O2480" s="33"/>
      <c r="P2480" s="33"/>
      <c r="Q2480" s="33"/>
      <c r="R2480" s="33"/>
    </row>
    <row r="2481">
      <c r="A2481" s="8" t="s">
        <v>2586</v>
      </c>
      <c r="B2481" s="2"/>
      <c r="C2481" s="2" t="s">
        <v>1152</v>
      </c>
      <c r="D2481" s="2" t="s">
        <v>1150</v>
      </c>
      <c r="E2481" s="2" t="s">
        <v>1153</v>
      </c>
      <c r="F2481" s="42" t="s">
        <v>2740</v>
      </c>
      <c r="G2481" s="8" t="s">
        <v>8038</v>
      </c>
      <c r="H2481" s="41" t="s">
        <v>2760</v>
      </c>
      <c r="I2481" s="34" t="s">
        <v>8644</v>
      </c>
      <c r="J2481" s="37"/>
      <c r="K2481" s="38"/>
      <c r="L2481" s="38"/>
      <c r="M2481" s="38"/>
      <c r="N2481" s="38"/>
      <c r="O2481" s="38"/>
      <c r="P2481" s="38"/>
      <c r="Q2481" s="38"/>
      <c r="R2481" s="38"/>
    </row>
    <row r="2482">
      <c r="A2482" s="8" t="s">
        <v>2586</v>
      </c>
      <c r="B2482" s="2"/>
      <c r="C2482" s="2" t="s">
        <v>1154</v>
      </c>
      <c r="D2482" s="2" t="s">
        <v>1155</v>
      </c>
      <c r="E2482" s="2" t="s">
        <v>1156</v>
      </c>
      <c r="F2482" s="42" t="s">
        <v>2740</v>
      </c>
      <c r="G2482" s="8" t="s">
        <v>8038</v>
      </c>
      <c r="H2482" s="31" t="s">
        <v>4812</v>
      </c>
      <c r="I2482" s="36" t="s">
        <v>8645</v>
      </c>
      <c r="J2482" s="35"/>
      <c r="K2482" s="33"/>
      <c r="L2482" s="33"/>
      <c r="M2482" s="33"/>
      <c r="N2482" s="33"/>
      <c r="O2482" s="33"/>
      <c r="P2482" s="33"/>
      <c r="Q2482" s="33"/>
      <c r="R2482" s="33"/>
    </row>
    <row r="2483">
      <c r="A2483" s="7" t="s">
        <v>2586</v>
      </c>
      <c r="B2483" s="7"/>
      <c r="C2483" s="7" t="s">
        <v>1157</v>
      </c>
      <c r="D2483" s="8" t="s">
        <v>1158</v>
      </c>
      <c r="E2483" s="7" t="s">
        <v>1159</v>
      </c>
      <c r="F2483" s="8" t="s">
        <v>2740</v>
      </c>
      <c r="G2483" s="8" t="s">
        <v>8038</v>
      </c>
      <c r="H2483" s="43" t="s">
        <v>2742</v>
      </c>
      <c r="I2483" s="8"/>
      <c r="J2483" s="35"/>
      <c r="K2483" s="33"/>
      <c r="L2483" s="33"/>
      <c r="M2483" s="33"/>
      <c r="N2483" s="33"/>
      <c r="O2483" s="33"/>
      <c r="P2483" s="33"/>
      <c r="Q2483" s="33"/>
      <c r="R2483" s="33"/>
    </row>
    <row r="2484">
      <c r="A2484" s="7" t="s">
        <v>2586</v>
      </c>
      <c r="B2484" s="7"/>
      <c r="C2484" s="7" t="s">
        <v>1157</v>
      </c>
      <c r="D2484" s="8" t="s">
        <v>1160</v>
      </c>
      <c r="E2484" s="7" t="s">
        <v>1161</v>
      </c>
      <c r="F2484" s="8" t="s">
        <v>2740</v>
      </c>
      <c r="G2484" s="31" t="s">
        <v>8038</v>
      </c>
      <c r="H2484" s="31" t="s">
        <v>2742</v>
      </c>
      <c r="I2484" s="8"/>
      <c r="J2484" s="37"/>
      <c r="K2484" s="38"/>
      <c r="L2484" s="38"/>
      <c r="M2484" s="38"/>
      <c r="N2484" s="38"/>
      <c r="O2484" s="38"/>
      <c r="P2484" s="38"/>
      <c r="Q2484" s="38"/>
      <c r="R2484" s="38"/>
    </row>
    <row r="2485">
      <c r="A2485" s="7" t="s">
        <v>2586</v>
      </c>
      <c r="B2485" s="7"/>
      <c r="C2485" s="7" t="s">
        <v>1162</v>
      </c>
      <c r="D2485" s="8" t="s">
        <v>1163</v>
      </c>
      <c r="E2485" s="7" t="s">
        <v>1164</v>
      </c>
      <c r="F2485" s="8" t="s">
        <v>2740</v>
      </c>
      <c r="G2485" s="31" t="s">
        <v>8038</v>
      </c>
      <c r="H2485" s="45" t="s">
        <v>3110</v>
      </c>
      <c r="I2485" s="8"/>
      <c r="J2485" s="7"/>
      <c r="K2485" s="40"/>
      <c r="L2485" s="40"/>
      <c r="M2485" s="40"/>
      <c r="N2485" s="40"/>
      <c r="O2485" s="40"/>
      <c r="P2485" s="40"/>
      <c r="Q2485" s="40"/>
      <c r="R2485" s="40"/>
    </row>
    <row r="2486">
      <c r="A2486" s="8" t="s">
        <v>2586</v>
      </c>
      <c r="B2486" s="2"/>
      <c r="C2486" s="2" t="s">
        <v>1165</v>
      </c>
      <c r="D2486" s="2" t="s">
        <v>1166</v>
      </c>
      <c r="E2486" s="2" t="s">
        <v>1167</v>
      </c>
      <c r="F2486" s="42" t="s">
        <v>2740</v>
      </c>
      <c r="G2486" s="8" t="s">
        <v>8038</v>
      </c>
      <c r="H2486" s="41" t="s">
        <v>2802</v>
      </c>
      <c r="I2486" s="34" t="s">
        <v>8646</v>
      </c>
      <c r="J2486" s="37"/>
      <c r="K2486" s="38"/>
      <c r="L2486" s="38"/>
      <c r="M2486" s="38"/>
      <c r="N2486" s="38"/>
      <c r="O2486" s="38"/>
      <c r="P2486" s="38"/>
      <c r="Q2486" s="38"/>
      <c r="R2486" s="38"/>
    </row>
    <row r="2487">
      <c r="A2487" s="8" t="s">
        <v>2586</v>
      </c>
      <c r="B2487" s="12"/>
      <c r="C2487" s="12" t="s">
        <v>1168</v>
      </c>
      <c r="D2487" s="13" t="s">
        <v>1169</v>
      </c>
      <c r="E2487" s="12" t="s">
        <v>1170</v>
      </c>
      <c r="F2487" s="8" t="s">
        <v>2740</v>
      </c>
      <c r="G2487" s="31" t="s">
        <v>8038</v>
      </c>
      <c r="H2487" s="45" t="s">
        <v>3768</v>
      </c>
      <c r="I2487" s="2"/>
      <c r="J2487" s="35"/>
      <c r="K2487" s="33"/>
      <c r="L2487" s="33"/>
      <c r="M2487" s="33"/>
      <c r="N2487" s="33"/>
      <c r="O2487" s="33"/>
      <c r="P2487" s="33"/>
      <c r="Q2487" s="33"/>
      <c r="R2487" s="33"/>
    </row>
    <row r="2488">
      <c r="A2488" s="8" t="s">
        <v>2586</v>
      </c>
      <c r="B2488" s="2"/>
      <c r="C2488" s="2" t="s">
        <v>1171</v>
      </c>
      <c r="D2488" s="2" t="s">
        <v>1172</v>
      </c>
      <c r="E2488" s="2" t="s">
        <v>1173</v>
      </c>
      <c r="F2488" s="8" t="s">
        <v>2740</v>
      </c>
      <c r="G2488" s="8" t="s">
        <v>8038</v>
      </c>
      <c r="H2488" s="31" t="s">
        <v>2742</v>
      </c>
      <c r="I2488" s="34" t="s">
        <v>8647</v>
      </c>
      <c r="J2488" s="35"/>
      <c r="K2488" s="33"/>
      <c r="L2488" s="33"/>
      <c r="M2488" s="33"/>
      <c r="N2488" s="33"/>
      <c r="O2488" s="33"/>
      <c r="P2488" s="33"/>
      <c r="Q2488" s="33"/>
      <c r="R2488" s="33"/>
    </row>
    <row r="2489">
      <c r="A2489" s="8" t="s">
        <v>2586</v>
      </c>
      <c r="B2489" s="2"/>
      <c r="C2489" s="2" t="s">
        <v>1174</v>
      </c>
      <c r="D2489" s="2" t="s">
        <v>1175</v>
      </c>
      <c r="E2489" s="2" t="s">
        <v>1176</v>
      </c>
      <c r="F2489" s="8" t="s">
        <v>2740</v>
      </c>
      <c r="G2489" s="8" t="s">
        <v>8038</v>
      </c>
      <c r="H2489" s="8" t="s">
        <v>2765</v>
      </c>
      <c r="I2489" s="34" t="s">
        <v>8648</v>
      </c>
      <c r="J2489" s="37"/>
      <c r="K2489" s="38"/>
      <c r="L2489" s="38"/>
      <c r="M2489" s="38"/>
      <c r="N2489" s="38"/>
      <c r="O2489" s="38"/>
      <c r="P2489" s="38"/>
      <c r="Q2489" s="38"/>
      <c r="R2489" s="38"/>
    </row>
    <row r="2490">
      <c r="A2490" s="7" t="s">
        <v>2586</v>
      </c>
      <c r="B2490" s="7"/>
      <c r="C2490" s="7" t="s">
        <v>1177</v>
      </c>
      <c r="D2490" s="8" t="s">
        <v>1178</v>
      </c>
      <c r="E2490" s="7" t="s">
        <v>1179</v>
      </c>
      <c r="F2490" s="8" t="s">
        <v>2740</v>
      </c>
      <c r="G2490" s="31" t="s">
        <v>8038</v>
      </c>
      <c r="H2490" s="48" t="s">
        <v>2937</v>
      </c>
      <c r="I2490" s="8"/>
      <c r="J2490" s="35"/>
      <c r="K2490" s="33"/>
      <c r="L2490" s="33"/>
      <c r="M2490" s="33"/>
      <c r="N2490" s="33"/>
      <c r="O2490" s="33"/>
      <c r="P2490" s="33"/>
      <c r="Q2490" s="33"/>
      <c r="R2490" s="33"/>
    </row>
    <row r="2491">
      <c r="A2491" s="7" t="s">
        <v>2586</v>
      </c>
      <c r="B2491" s="7"/>
      <c r="C2491" s="7" t="s">
        <v>1180</v>
      </c>
      <c r="D2491" s="8" t="s">
        <v>1181</v>
      </c>
      <c r="E2491" s="7" t="s">
        <v>1182</v>
      </c>
      <c r="F2491" s="8" t="s">
        <v>2740</v>
      </c>
      <c r="G2491" s="8" t="s">
        <v>8038</v>
      </c>
      <c r="H2491" s="31" t="s">
        <v>2603</v>
      </c>
      <c r="I2491" s="8"/>
      <c r="J2491" s="35"/>
      <c r="K2491" s="33"/>
      <c r="L2491" s="33"/>
      <c r="M2491" s="33"/>
      <c r="N2491" s="33"/>
      <c r="O2491" s="33"/>
      <c r="P2491" s="33"/>
      <c r="Q2491" s="33"/>
      <c r="R2491" s="33"/>
    </row>
    <row r="2492">
      <c r="A2492" s="8" t="s">
        <v>2586</v>
      </c>
      <c r="B2492" s="3"/>
      <c r="C2492" s="3" t="s">
        <v>1183</v>
      </c>
      <c r="D2492" s="4" t="s">
        <v>1184</v>
      </c>
      <c r="E2492" s="5" t="s">
        <v>1185</v>
      </c>
      <c r="F2492" s="8" t="s">
        <v>2740</v>
      </c>
      <c r="G2492" s="31" t="s">
        <v>8038</v>
      </c>
      <c r="H2492" s="31" t="s">
        <v>2603</v>
      </c>
      <c r="I2492" s="18" t="s">
        <v>8649</v>
      </c>
      <c r="J2492" s="35"/>
      <c r="K2492" s="33"/>
      <c r="L2492" s="33"/>
      <c r="M2492" s="33"/>
      <c r="N2492" s="33"/>
      <c r="O2492" s="33"/>
      <c r="P2492" s="33"/>
      <c r="Q2492" s="33"/>
      <c r="R2492" s="33"/>
    </row>
    <row r="2493">
      <c r="A2493" s="7" t="s">
        <v>2586</v>
      </c>
      <c r="B2493" s="7"/>
      <c r="C2493" s="7" t="s">
        <v>1186</v>
      </c>
      <c r="D2493" s="8" t="s">
        <v>1187</v>
      </c>
      <c r="E2493" s="7" t="s">
        <v>1188</v>
      </c>
      <c r="F2493" s="8" t="s">
        <v>2740</v>
      </c>
      <c r="G2493" s="8" t="s">
        <v>8038</v>
      </c>
      <c r="H2493" s="8" t="s">
        <v>2765</v>
      </c>
      <c r="I2493" s="8"/>
      <c r="J2493" s="35"/>
      <c r="K2493" s="33"/>
      <c r="L2493" s="33"/>
      <c r="M2493" s="33"/>
      <c r="N2493" s="33"/>
      <c r="O2493" s="33"/>
      <c r="P2493" s="33"/>
      <c r="Q2493" s="33"/>
      <c r="R2493" s="33"/>
    </row>
    <row r="2494">
      <c r="A2494" s="8" t="s">
        <v>2586</v>
      </c>
      <c r="B2494" s="2"/>
      <c r="C2494" s="2" t="s">
        <v>1189</v>
      </c>
      <c r="D2494" s="2" t="s">
        <v>1190</v>
      </c>
      <c r="E2494" s="2" t="s">
        <v>1191</v>
      </c>
      <c r="F2494" s="8" t="s">
        <v>2740</v>
      </c>
      <c r="G2494" s="8" t="s">
        <v>8038</v>
      </c>
      <c r="H2494" s="45" t="s">
        <v>2824</v>
      </c>
      <c r="I2494" s="36" t="s">
        <v>8650</v>
      </c>
      <c r="J2494" s="35"/>
      <c r="K2494" s="33"/>
      <c r="L2494" s="33"/>
      <c r="M2494" s="33"/>
      <c r="N2494" s="33"/>
      <c r="O2494" s="33"/>
      <c r="P2494" s="33"/>
      <c r="Q2494" s="33"/>
      <c r="R2494" s="33"/>
    </row>
    <row r="2495">
      <c r="A2495" s="8" t="s">
        <v>2586</v>
      </c>
      <c r="B2495" s="2"/>
      <c r="C2495" s="2" t="s">
        <v>1192</v>
      </c>
      <c r="D2495" s="2" t="s">
        <v>1190</v>
      </c>
      <c r="E2495" s="2" t="s">
        <v>1193</v>
      </c>
      <c r="F2495" s="8" t="s">
        <v>2740</v>
      </c>
      <c r="G2495" s="8" t="s">
        <v>8038</v>
      </c>
      <c r="H2495" s="45" t="s">
        <v>2824</v>
      </c>
      <c r="I2495" s="36" t="s">
        <v>8651</v>
      </c>
      <c r="J2495" s="35"/>
      <c r="K2495" s="33"/>
      <c r="L2495" s="33"/>
      <c r="M2495" s="33"/>
      <c r="N2495" s="33"/>
      <c r="O2495" s="33"/>
      <c r="P2495" s="33"/>
      <c r="Q2495" s="33"/>
      <c r="R2495" s="33"/>
    </row>
    <row r="2496">
      <c r="A2496" s="8" t="s">
        <v>2586</v>
      </c>
      <c r="B2496" s="15"/>
      <c r="C2496" s="15" t="s">
        <v>1194</v>
      </c>
      <c r="D2496" s="4" t="s">
        <v>1190</v>
      </c>
      <c r="E2496" s="5" t="s">
        <v>1195</v>
      </c>
      <c r="F2496" s="8" t="s">
        <v>2740</v>
      </c>
      <c r="G2496" s="31" t="s">
        <v>8038</v>
      </c>
      <c r="H2496" s="48" t="s">
        <v>2824</v>
      </c>
      <c r="I2496" s="18" t="s">
        <v>8652</v>
      </c>
      <c r="J2496" s="35"/>
      <c r="K2496" s="33"/>
      <c r="L2496" s="33"/>
      <c r="M2496" s="33"/>
      <c r="N2496" s="33"/>
      <c r="O2496" s="33"/>
      <c r="P2496" s="33"/>
      <c r="Q2496" s="33"/>
      <c r="R2496" s="33"/>
    </row>
    <row r="2497">
      <c r="A2497" s="7" t="s">
        <v>2586</v>
      </c>
      <c r="B2497" s="7"/>
      <c r="C2497" s="7" t="s">
        <v>1196</v>
      </c>
      <c r="D2497" s="8" t="s">
        <v>1197</v>
      </c>
      <c r="E2497" s="7" t="s">
        <v>1198</v>
      </c>
      <c r="F2497" s="8" t="s">
        <v>2740</v>
      </c>
      <c r="G2497" s="8" t="s">
        <v>8038</v>
      </c>
      <c r="H2497" s="31" t="s">
        <v>2742</v>
      </c>
      <c r="I2497" s="8"/>
      <c r="J2497" s="37"/>
      <c r="K2497" s="38"/>
      <c r="L2497" s="38"/>
      <c r="M2497" s="38"/>
      <c r="N2497" s="38"/>
      <c r="O2497" s="38"/>
      <c r="P2497" s="38"/>
      <c r="Q2497" s="38"/>
      <c r="R2497" s="38"/>
    </row>
    <row r="2498">
      <c r="A2498" s="8" t="s">
        <v>2586</v>
      </c>
      <c r="B2498" s="2"/>
      <c r="C2498" s="2" t="s">
        <v>1199</v>
      </c>
      <c r="D2498" s="2" t="s">
        <v>1200</v>
      </c>
      <c r="E2498" s="2" t="s">
        <v>1201</v>
      </c>
      <c r="F2498" s="8" t="s">
        <v>2740</v>
      </c>
      <c r="G2498" s="31" t="s">
        <v>8038</v>
      </c>
      <c r="H2498" s="41" t="s">
        <v>2686</v>
      </c>
      <c r="I2498" s="34" t="s">
        <v>8653</v>
      </c>
      <c r="J2498" s="37"/>
      <c r="K2498" s="38"/>
      <c r="L2498" s="38"/>
      <c r="M2498" s="38"/>
      <c r="N2498" s="38"/>
      <c r="O2498" s="38"/>
      <c r="P2498" s="38"/>
      <c r="Q2498" s="38"/>
      <c r="R2498" s="38"/>
    </row>
    <row r="2499">
      <c r="A2499" s="8" t="s">
        <v>2586</v>
      </c>
      <c r="B2499" s="6"/>
      <c r="C2499" s="6" t="s">
        <v>1202</v>
      </c>
      <c r="D2499" s="6" t="s">
        <v>1203</v>
      </c>
      <c r="E2499" s="7" t="s">
        <v>1204</v>
      </c>
      <c r="F2499" s="8" t="s">
        <v>2740</v>
      </c>
      <c r="G2499" s="8" t="s">
        <v>8038</v>
      </c>
      <c r="H2499" s="48" t="s">
        <v>2937</v>
      </c>
      <c r="I2499" s="8"/>
      <c r="J2499" s="35"/>
      <c r="K2499" s="33"/>
      <c r="L2499" s="33"/>
      <c r="M2499" s="33"/>
      <c r="N2499" s="33"/>
      <c r="O2499" s="33"/>
      <c r="P2499" s="33"/>
      <c r="Q2499" s="33"/>
      <c r="R2499" s="33"/>
    </row>
    <row r="2500">
      <c r="A2500" s="7" t="s">
        <v>2633</v>
      </c>
      <c r="B2500" s="7"/>
      <c r="C2500" s="7" t="s">
        <v>1205</v>
      </c>
      <c r="D2500" s="8" t="s">
        <v>1206</v>
      </c>
      <c r="E2500" s="7" t="s">
        <v>1207</v>
      </c>
      <c r="F2500" s="8" t="s">
        <v>2740</v>
      </c>
      <c r="G2500" s="45" t="s">
        <v>8038</v>
      </c>
      <c r="H2500" s="45" t="s">
        <v>2937</v>
      </c>
      <c r="I2500" s="8"/>
      <c r="J2500" s="35"/>
      <c r="K2500" s="33"/>
      <c r="L2500" s="33"/>
      <c r="M2500" s="33"/>
      <c r="N2500" s="33"/>
      <c r="O2500" s="33"/>
      <c r="P2500" s="33"/>
      <c r="Q2500" s="33"/>
      <c r="R2500" s="33"/>
    </row>
    <row r="2501">
      <c r="A2501" s="8" t="s">
        <v>2586</v>
      </c>
      <c r="B2501" s="2"/>
      <c r="C2501" s="2" t="s">
        <v>1205</v>
      </c>
      <c r="D2501" s="2" t="s">
        <v>1208</v>
      </c>
      <c r="E2501" s="2" t="s">
        <v>1209</v>
      </c>
      <c r="F2501" s="8" t="s">
        <v>2740</v>
      </c>
      <c r="G2501" s="31" t="s">
        <v>8038</v>
      </c>
      <c r="H2501" s="45" t="s">
        <v>2937</v>
      </c>
      <c r="I2501" s="36" t="s">
        <v>8654</v>
      </c>
      <c r="J2501" s="35"/>
      <c r="K2501" s="33"/>
      <c r="L2501" s="33"/>
      <c r="M2501" s="33"/>
      <c r="N2501" s="33"/>
      <c r="O2501" s="33"/>
      <c r="P2501" s="33"/>
      <c r="Q2501" s="33"/>
      <c r="R2501" s="33"/>
    </row>
    <row r="2502">
      <c r="A2502" s="7" t="s">
        <v>2586</v>
      </c>
      <c r="B2502" s="7"/>
      <c r="C2502" s="7" t="s">
        <v>1210</v>
      </c>
      <c r="D2502" s="8" t="s">
        <v>1211</v>
      </c>
      <c r="E2502" s="7" t="s">
        <v>1212</v>
      </c>
      <c r="F2502" s="8" t="s">
        <v>2740</v>
      </c>
      <c r="G2502" s="8" t="s">
        <v>8038</v>
      </c>
      <c r="H2502" s="31" t="s">
        <v>2742</v>
      </c>
      <c r="I2502" s="8"/>
      <c r="J2502" s="7"/>
      <c r="K2502" s="40"/>
      <c r="L2502" s="40"/>
      <c r="M2502" s="40"/>
      <c r="N2502" s="40"/>
      <c r="O2502" s="40"/>
      <c r="P2502" s="40"/>
      <c r="Q2502" s="40"/>
      <c r="R2502" s="40"/>
    </row>
    <row r="2503">
      <c r="A2503" s="8" t="s">
        <v>2586</v>
      </c>
      <c r="B2503" s="2"/>
      <c r="C2503" s="2" t="s">
        <v>1213</v>
      </c>
      <c r="D2503" s="2" t="s">
        <v>1214</v>
      </c>
      <c r="E2503" s="2" t="s">
        <v>1215</v>
      </c>
      <c r="F2503" s="8" t="s">
        <v>2740</v>
      </c>
      <c r="G2503" s="31" t="s">
        <v>8038</v>
      </c>
      <c r="H2503" s="41" t="s">
        <v>2760</v>
      </c>
      <c r="I2503" s="36" t="s">
        <v>8655</v>
      </c>
      <c r="J2503" s="35"/>
      <c r="K2503" s="33"/>
      <c r="L2503" s="33"/>
      <c r="M2503" s="33"/>
      <c r="N2503" s="33"/>
      <c r="O2503" s="33"/>
      <c r="P2503" s="33"/>
      <c r="Q2503" s="33"/>
      <c r="R2503" s="33"/>
    </row>
    <row r="2504">
      <c r="A2504" s="8" t="s">
        <v>2586</v>
      </c>
      <c r="B2504" s="6"/>
      <c r="C2504" s="6" t="s">
        <v>1216</v>
      </c>
      <c r="D2504" s="6" t="s">
        <v>1217</v>
      </c>
      <c r="E2504" s="7" t="s">
        <v>1218</v>
      </c>
      <c r="F2504" s="8" t="s">
        <v>2740</v>
      </c>
      <c r="G2504" s="31" t="s">
        <v>8038</v>
      </c>
      <c r="H2504" s="48" t="s">
        <v>2937</v>
      </c>
      <c r="I2504" s="8"/>
      <c r="J2504" s="35"/>
      <c r="K2504" s="33"/>
      <c r="L2504" s="33"/>
      <c r="M2504" s="33"/>
      <c r="N2504" s="33"/>
      <c r="O2504" s="33"/>
      <c r="P2504" s="33"/>
      <c r="Q2504" s="33"/>
      <c r="R2504" s="33"/>
    </row>
    <row r="2505">
      <c r="A2505" s="8" t="s">
        <v>2586</v>
      </c>
      <c r="B2505" s="2"/>
      <c r="C2505" s="2" t="s">
        <v>1219</v>
      </c>
      <c r="D2505" s="2" t="s">
        <v>1220</v>
      </c>
      <c r="E2505" s="2" t="s">
        <v>1221</v>
      </c>
      <c r="F2505" s="8" t="s">
        <v>2740</v>
      </c>
      <c r="G2505" s="31" t="s">
        <v>8038</v>
      </c>
      <c r="H2505" s="31" t="s">
        <v>2742</v>
      </c>
      <c r="I2505" s="34" t="s">
        <v>8656</v>
      </c>
      <c r="J2505" s="37"/>
      <c r="K2505" s="38"/>
      <c r="L2505" s="38"/>
      <c r="M2505" s="38"/>
      <c r="N2505" s="38"/>
      <c r="O2505" s="38"/>
      <c r="P2505" s="38"/>
      <c r="Q2505" s="38"/>
      <c r="R2505" s="38"/>
    </row>
    <row r="2506">
      <c r="A2506" s="8" t="s">
        <v>2586</v>
      </c>
      <c r="B2506" s="15"/>
      <c r="C2506" s="15" t="s">
        <v>1222</v>
      </c>
      <c r="D2506" s="4" t="s">
        <v>1223</v>
      </c>
      <c r="E2506" s="3" t="s">
        <v>1224</v>
      </c>
      <c r="F2506" s="8" t="s">
        <v>2740</v>
      </c>
      <c r="G2506" s="31" t="s">
        <v>8038</v>
      </c>
      <c r="H2506" s="48" t="s">
        <v>2824</v>
      </c>
      <c r="I2506" s="3"/>
      <c r="J2506" s="35"/>
      <c r="K2506" s="33"/>
      <c r="L2506" s="33"/>
      <c r="M2506" s="33"/>
      <c r="N2506" s="33"/>
      <c r="O2506" s="33"/>
      <c r="P2506" s="33"/>
      <c r="Q2506" s="33"/>
      <c r="R2506" s="33"/>
    </row>
    <row r="2507">
      <c r="A2507" s="7" t="s">
        <v>2586</v>
      </c>
      <c r="B2507" s="7"/>
      <c r="C2507" s="7" t="s">
        <v>1225</v>
      </c>
      <c r="D2507" s="8" t="s">
        <v>1226</v>
      </c>
      <c r="E2507" s="7" t="s">
        <v>1227</v>
      </c>
      <c r="F2507" s="8" t="s">
        <v>2740</v>
      </c>
      <c r="G2507" s="31" t="s">
        <v>8038</v>
      </c>
      <c r="H2507" s="31" t="s">
        <v>2603</v>
      </c>
      <c r="I2507" s="8"/>
      <c r="J2507" s="35"/>
      <c r="K2507" s="33"/>
      <c r="L2507" s="33"/>
      <c r="M2507" s="33"/>
      <c r="N2507" s="33"/>
      <c r="O2507" s="33"/>
      <c r="P2507" s="33"/>
      <c r="Q2507" s="33"/>
      <c r="R2507" s="33"/>
    </row>
    <row r="2508">
      <c r="A2508" s="8" t="s">
        <v>2586</v>
      </c>
      <c r="B2508" s="8"/>
      <c r="C2508" s="8" t="s">
        <v>1228</v>
      </c>
      <c r="D2508" s="8" t="s">
        <v>1226</v>
      </c>
      <c r="E2508" s="12" t="s">
        <v>1229</v>
      </c>
      <c r="F2508" s="8" t="s">
        <v>2740</v>
      </c>
      <c r="G2508" s="31" t="s">
        <v>8038</v>
      </c>
      <c r="H2508" s="48" t="s">
        <v>2937</v>
      </c>
      <c r="I2508" s="8"/>
      <c r="J2508" s="35"/>
      <c r="K2508" s="33"/>
      <c r="L2508" s="33"/>
      <c r="M2508" s="33"/>
      <c r="N2508" s="33"/>
      <c r="O2508" s="33"/>
      <c r="P2508" s="33"/>
      <c r="Q2508" s="33"/>
      <c r="R2508" s="33"/>
    </row>
    <row r="2509">
      <c r="A2509" s="7" t="s">
        <v>2586</v>
      </c>
      <c r="B2509" s="7"/>
      <c r="C2509" s="7" t="s">
        <v>1230</v>
      </c>
      <c r="D2509" s="8" t="s">
        <v>1226</v>
      </c>
      <c r="E2509" s="7" t="s">
        <v>1231</v>
      </c>
      <c r="F2509" s="8" t="s">
        <v>2740</v>
      </c>
      <c r="G2509" s="31" t="s">
        <v>8038</v>
      </c>
      <c r="H2509" s="41" t="s">
        <v>2686</v>
      </c>
      <c r="I2509" s="8"/>
      <c r="J2509" s="35"/>
      <c r="K2509" s="33"/>
      <c r="L2509" s="33"/>
      <c r="M2509" s="33"/>
      <c r="N2509" s="33"/>
      <c r="O2509" s="33"/>
      <c r="P2509" s="33"/>
      <c r="Q2509" s="33"/>
      <c r="R2509" s="33"/>
    </row>
    <row r="2510">
      <c r="A2510" s="8" t="s">
        <v>2586</v>
      </c>
      <c r="B2510" s="8"/>
      <c r="C2510" s="8" t="s">
        <v>1232</v>
      </c>
      <c r="D2510" s="8" t="s">
        <v>1226</v>
      </c>
      <c r="E2510" s="12" t="s">
        <v>1233</v>
      </c>
      <c r="F2510" s="8" t="s">
        <v>2740</v>
      </c>
      <c r="G2510" s="31" t="s">
        <v>8038</v>
      </c>
      <c r="H2510" s="48" t="s">
        <v>2937</v>
      </c>
      <c r="I2510" s="8"/>
      <c r="J2510" s="35"/>
      <c r="K2510" s="33"/>
      <c r="L2510" s="33"/>
      <c r="M2510" s="33"/>
      <c r="N2510" s="33"/>
      <c r="O2510" s="33"/>
      <c r="P2510" s="33"/>
      <c r="Q2510" s="33"/>
      <c r="R2510" s="33"/>
    </row>
    <row r="2511">
      <c r="A2511" s="8" t="s">
        <v>2586</v>
      </c>
      <c r="B2511" s="2"/>
      <c r="C2511" s="2" t="s">
        <v>1234</v>
      </c>
      <c r="D2511" s="2" t="s">
        <v>1235</v>
      </c>
      <c r="E2511" s="2" t="s">
        <v>1236</v>
      </c>
      <c r="F2511" s="41" t="s">
        <v>2740</v>
      </c>
      <c r="G2511" s="31" t="s">
        <v>8038</v>
      </c>
      <c r="H2511" s="31" t="s">
        <v>2603</v>
      </c>
      <c r="I2511" s="36" t="s">
        <v>8657</v>
      </c>
      <c r="J2511" s="37"/>
      <c r="K2511" s="38"/>
      <c r="L2511" s="38"/>
      <c r="M2511" s="38"/>
      <c r="N2511" s="38"/>
      <c r="O2511" s="38"/>
      <c r="P2511" s="38"/>
      <c r="Q2511" s="38"/>
      <c r="R2511" s="38"/>
    </row>
    <row r="2512">
      <c r="A2512" s="7" t="s">
        <v>2586</v>
      </c>
      <c r="B2512" s="7"/>
      <c r="C2512" s="7" t="s">
        <v>1237</v>
      </c>
      <c r="D2512" s="6" t="s">
        <v>1238</v>
      </c>
      <c r="E2512" s="7" t="s">
        <v>1239</v>
      </c>
      <c r="F2512" s="8" t="s">
        <v>2740</v>
      </c>
      <c r="G2512" s="8" t="s">
        <v>8038</v>
      </c>
      <c r="H2512" s="31" t="s">
        <v>7223</v>
      </c>
      <c r="I2512" s="8"/>
      <c r="J2512" s="35"/>
      <c r="K2512" s="33"/>
      <c r="L2512" s="33"/>
      <c r="M2512" s="33"/>
      <c r="N2512" s="33"/>
      <c r="O2512" s="33"/>
      <c r="P2512" s="33"/>
      <c r="Q2512" s="33"/>
      <c r="R2512" s="33"/>
    </row>
    <row r="2513">
      <c r="A2513" s="8" t="s">
        <v>2586</v>
      </c>
      <c r="B2513" s="2"/>
      <c r="C2513" s="2" t="s">
        <v>1240</v>
      </c>
      <c r="D2513" s="2" t="s">
        <v>1241</v>
      </c>
      <c r="E2513" s="2" t="s">
        <v>1242</v>
      </c>
      <c r="F2513" s="8" t="s">
        <v>2740</v>
      </c>
      <c r="G2513" s="31" t="s">
        <v>8038</v>
      </c>
      <c r="H2513" s="31" t="s">
        <v>2603</v>
      </c>
      <c r="I2513" s="36" t="s">
        <v>8658</v>
      </c>
      <c r="J2513" s="35"/>
      <c r="K2513" s="33"/>
      <c r="L2513" s="33"/>
      <c r="M2513" s="33"/>
      <c r="N2513" s="33"/>
      <c r="O2513" s="33"/>
      <c r="P2513" s="33"/>
      <c r="Q2513" s="33"/>
      <c r="R2513" s="33"/>
    </row>
    <row r="2514">
      <c r="A2514" s="7" t="s">
        <v>2586</v>
      </c>
      <c r="B2514" s="7"/>
      <c r="C2514" s="7" t="s">
        <v>1243</v>
      </c>
      <c r="D2514" s="8" t="s">
        <v>1244</v>
      </c>
      <c r="E2514" s="7" t="s">
        <v>1245</v>
      </c>
      <c r="F2514" s="8" t="s">
        <v>2740</v>
      </c>
      <c r="G2514" s="31" t="s">
        <v>8038</v>
      </c>
      <c r="H2514" s="31" t="s">
        <v>2824</v>
      </c>
      <c r="I2514" s="8"/>
      <c r="J2514" s="37"/>
      <c r="K2514" s="38"/>
      <c r="L2514" s="38"/>
      <c r="M2514" s="38"/>
      <c r="N2514" s="38"/>
      <c r="O2514" s="38"/>
      <c r="P2514" s="38"/>
      <c r="Q2514" s="38"/>
      <c r="R2514" s="38"/>
    </row>
    <row r="2515">
      <c r="A2515" s="7" t="s">
        <v>2586</v>
      </c>
      <c r="B2515" s="7"/>
      <c r="C2515" s="7" t="s">
        <v>1246</v>
      </c>
      <c r="D2515" s="8" t="s">
        <v>1247</v>
      </c>
      <c r="E2515" s="7" t="s">
        <v>1248</v>
      </c>
      <c r="F2515" s="8" t="s">
        <v>2740</v>
      </c>
      <c r="G2515" s="31" t="s">
        <v>8038</v>
      </c>
      <c r="H2515" s="41" t="s">
        <v>2760</v>
      </c>
      <c r="I2515" s="8"/>
      <c r="J2515" s="35"/>
      <c r="K2515" s="33"/>
      <c r="L2515" s="33"/>
      <c r="M2515" s="33"/>
      <c r="N2515" s="33"/>
      <c r="O2515" s="33"/>
      <c r="P2515" s="33"/>
      <c r="Q2515" s="33"/>
      <c r="R2515" s="33"/>
    </row>
    <row r="2516">
      <c r="A2516" s="7" t="s">
        <v>2586</v>
      </c>
      <c r="B2516" s="7"/>
      <c r="C2516" s="7" t="s">
        <v>1249</v>
      </c>
      <c r="D2516" s="8" t="s">
        <v>1250</v>
      </c>
      <c r="E2516" s="7" t="s">
        <v>1251</v>
      </c>
      <c r="F2516" s="8" t="s">
        <v>2740</v>
      </c>
      <c r="G2516" s="31" t="s">
        <v>8038</v>
      </c>
      <c r="H2516" s="41" t="s">
        <v>2760</v>
      </c>
      <c r="I2516" s="8"/>
      <c r="J2516" s="19"/>
      <c r="K2516" s="39"/>
      <c r="L2516" s="39"/>
      <c r="M2516" s="39"/>
      <c r="N2516" s="39"/>
      <c r="O2516" s="39"/>
      <c r="P2516" s="39"/>
      <c r="Q2516" s="39"/>
      <c r="R2516" s="39"/>
    </row>
    <row r="2517">
      <c r="A2517" s="7" t="s">
        <v>2586</v>
      </c>
      <c r="B2517" s="7"/>
      <c r="C2517" s="7" t="s">
        <v>1252</v>
      </c>
      <c r="D2517" s="8" t="s">
        <v>1253</v>
      </c>
      <c r="E2517" s="7" t="s">
        <v>1254</v>
      </c>
      <c r="F2517" s="8" t="s">
        <v>2740</v>
      </c>
      <c r="G2517" s="8" t="s">
        <v>8038</v>
      </c>
      <c r="H2517" s="31" t="s">
        <v>4225</v>
      </c>
      <c r="I2517" s="8"/>
      <c r="J2517" s="35"/>
      <c r="K2517" s="33"/>
      <c r="L2517" s="33"/>
      <c r="M2517" s="33"/>
      <c r="N2517" s="33"/>
      <c r="O2517" s="33"/>
      <c r="P2517" s="33"/>
      <c r="Q2517" s="33"/>
      <c r="R2517" s="33"/>
    </row>
    <row r="2518">
      <c r="A2518" s="8" t="s">
        <v>2586</v>
      </c>
      <c r="B2518" s="2"/>
      <c r="C2518" s="2" t="s">
        <v>1255</v>
      </c>
      <c r="D2518" s="2" t="s">
        <v>1256</v>
      </c>
      <c r="E2518" s="2" t="s">
        <v>1257</v>
      </c>
      <c r="F2518" s="41" t="s">
        <v>2740</v>
      </c>
      <c r="G2518" s="45" t="s">
        <v>8038</v>
      </c>
      <c r="H2518" s="48" t="s">
        <v>2937</v>
      </c>
      <c r="I2518" s="34" t="s">
        <v>8659</v>
      </c>
      <c r="J2518" s="35"/>
      <c r="K2518" s="33"/>
      <c r="L2518" s="33"/>
      <c r="M2518" s="33"/>
      <c r="N2518" s="33"/>
      <c r="O2518" s="33"/>
      <c r="P2518" s="33"/>
      <c r="Q2518" s="33"/>
      <c r="R2518" s="33"/>
    </row>
    <row r="2519">
      <c r="A2519" s="8" t="s">
        <v>2586</v>
      </c>
      <c r="B2519" s="2"/>
      <c r="C2519" s="2" t="s">
        <v>1255</v>
      </c>
      <c r="D2519" s="2" t="s">
        <v>1256</v>
      </c>
      <c r="E2519" s="2" t="s">
        <v>1258</v>
      </c>
      <c r="F2519" s="41" t="s">
        <v>2740</v>
      </c>
      <c r="G2519" s="31" t="s">
        <v>8038</v>
      </c>
      <c r="H2519" s="48" t="s">
        <v>2937</v>
      </c>
      <c r="I2519" s="36" t="s">
        <v>8659</v>
      </c>
      <c r="J2519" s="35"/>
      <c r="K2519" s="33"/>
      <c r="L2519" s="33"/>
      <c r="M2519" s="33"/>
      <c r="N2519" s="33"/>
      <c r="O2519" s="33"/>
      <c r="P2519" s="33"/>
      <c r="Q2519" s="33"/>
      <c r="R2519" s="33"/>
    </row>
    <row r="2520">
      <c r="A2520" s="8" t="s">
        <v>2586</v>
      </c>
      <c r="B2520" s="2"/>
      <c r="C2520" s="2" t="s">
        <v>1259</v>
      </c>
      <c r="D2520" s="2" t="s">
        <v>1260</v>
      </c>
      <c r="E2520" s="2" t="s">
        <v>1261</v>
      </c>
      <c r="F2520" s="42" t="s">
        <v>2740</v>
      </c>
      <c r="G2520" s="8" t="s">
        <v>8038</v>
      </c>
      <c r="H2520" s="48" t="s">
        <v>2937</v>
      </c>
      <c r="I2520" s="34" t="s">
        <v>8660</v>
      </c>
      <c r="J2520" s="7"/>
      <c r="K2520" s="40"/>
      <c r="L2520" s="40"/>
      <c r="M2520" s="40"/>
      <c r="N2520" s="40"/>
      <c r="O2520" s="40"/>
      <c r="P2520" s="40"/>
      <c r="Q2520" s="40"/>
      <c r="R2520" s="40"/>
    </row>
    <row r="2521">
      <c r="A2521" s="8" t="s">
        <v>2586</v>
      </c>
      <c r="B2521" s="3"/>
      <c r="C2521" s="3" t="s">
        <v>1262</v>
      </c>
      <c r="D2521" s="4" t="s">
        <v>1263</v>
      </c>
      <c r="E2521" s="5" t="s">
        <v>1264</v>
      </c>
      <c r="F2521" s="42" t="s">
        <v>2740</v>
      </c>
      <c r="G2521" s="31" t="s">
        <v>8038</v>
      </c>
      <c r="H2521" s="41" t="s">
        <v>2760</v>
      </c>
      <c r="I2521" s="18" t="s">
        <v>8661</v>
      </c>
      <c r="J2521" s="35"/>
      <c r="K2521" s="33"/>
      <c r="L2521" s="33"/>
      <c r="M2521" s="33"/>
      <c r="N2521" s="33"/>
      <c r="O2521" s="33"/>
      <c r="P2521" s="33"/>
      <c r="Q2521" s="33"/>
      <c r="R2521" s="33"/>
    </row>
    <row r="2522">
      <c r="A2522" s="7" t="s">
        <v>2586</v>
      </c>
      <c r="B2522" s="7"/>
      <c r="C2522" s="7" t="s">
        <v>1265</v>
      </c>
      <c r="D2522" s="8" t="s">
        <v>1266</v>
      </c>
      <c r="E2522" s="7" t="s">
        <v>1267</v>
      </c>
      <c r="F2522" s="8" t="s">
        <v>2740</v>
      </c>
      <c r="G2522" s="8" t="s">
        <v>8038</v>
      </c>
      <c r="H2522" s="31" t="s">
        <v>2742</v>
      </c>
      <c r="I2522" s="8"/>
      <c r="J2522" s="37"/>
      <c r="K2522" s="38"/>
      <c r="L2522" s="38"/>
      <c r="M2522" s="38"/>
      <c r="N2522" s="38"/>
      <c r="O2522" s="38"/>
      <c r="P2522" s="38"/>
      <c r="Q2522" s="38"/>
      <c r="R2522" s="38"/>
    </row>
    <row r="2523">
      <c r="A2523" s="8" t="s">
        <v>2586</v>
      </c>
      <c r="B2523" s="8"/>
      <c r="C2523" s="8" t="s">
        <v>1268</v>
      </c>
      <c r="D2523" s="8" t="s">
        <v>1269</v>
      </c>
      <c r="E2523" s="12" t="s">
        <v>1270</v>
      </c>
      <c r="F2523" s="8" t="s">
        <v>2740</v>
      </c>
      <c r="G2523" s="8" t="s">
        <v>8038</v>
      </c>
      <c r="H2523" s="41" t="s">
        <v>2760</v>
      </c>
      <c r="I2523" s="8"/>
      <c r="J2523" s="37"/>
      <c r="K2523" s="38"/>
      <c r="L2523" s="38"/>
      <c r="M2523" s="38"/>
      <c r="N2523" s="38"/>
      <c r="O2523" s="38"/>
      <c r="P2523" s="38"/>
      <c r="Q2523" s="38"/>
      <c r="R2523" s="38"/>
    </row>
    <row r="2524">
      <c r="A2524" s="7" t="s">
        <v>2586</v>
      </c>
      <c r="B2524" s="7"/>
      <c r="C2524" s="7" t="s">
        <v>1271</v>
      </c>
      <c r="D2524" s="8" t="str">
        <f>IFERROR(__xludf.DUMMYFUNCTION("CONCATENATE(REGEXEXTRACT(C2524,""[A-Za-z]+""),"","")"),"D,")</f>
        <v>D,</v>
      </c>
      <c r="E2524" s="7" t="s">
        <v>1272</v>
      </c>
      <c r="F2524" s="8" t="s">
        <v>2740</v>
      </c>
      <c r="G2524" s="8" t="s">
        <v>8038</v>
      </c>
      <c r="H2524" s="41" t="s">
        <v>2686</v>
      </c>
      <c r="I2524" s="8"/>
      <c r="J2524" s="7"/>
      <c r="K2524" s="40"/>
      <c r="L2524" s="40"/>
      <c r="M2524" s="40"/>
      <c r="N2524" s="40"/>
      <c r="O2524" s="40"/>
      <c r="P2524" s="40"/>
      <c r="Q2524" s="40"/>
      <c r="R2524" s="40"/>
    </row>
    <row r="2525">
      <c r="A2525" s="7" t="s">
        <v>2586</v>
      </c>
      <c r="B2525" s="7"/>
      <c r="C2525" s="7" t="s">
        <v>1273</v>
      </c>
      <c r="D2525" s="8" t="s">
        <v>1274</v>
      </c>
      <c r="E2525" s="7" t="s">
        <v>1275</v>
      </c>
      <c r="F2525" s="8" t="s">
        <v>2740</v>
      </c>
      <c r="G2525" s="31" t="s">
        <v>8038</v>
      </c>
      <c r="H2525" s="31" t="s">
        <v>2590</v>
      </c>
      <c r="I2525" s="8"/>
      <c r="J2525" s="7"/>
      <c r="K2525" s="40"/>
      <c r="L2525" s="40"/>
      <c r="M2525" s="40"/>
      <c r="N2525" s="40"/>
      <c r="O2525" s="40"/>
      <c r="P2525" s="40"/>
      <c r="Q2525" s="40"/>
      <c r="R2525" s="40"/>
    </row>
    <row r="2526">
      <c r="A2526" s="7" t="s">
        <v>2586</v>
      </c>
      <c r="B2526" s="7"/>
      <c r="C2526" s="7" t="s">
        <v>1276</v>
      </c>
      <c r="D2526" s="8" t="s">
        <v>1277</v>
      </c>
      <c r="E2526" s="7" t="s">
        <v>1276</v>
      </c>
      <c r="F2526" s="8" t="s">
        <v>2740</v>
      </c>
      <c r="G2526" s="8" t="s">
        <v>8038</v>
      </c>
      <c r="H2526" s="31" t="s">
        <v>2590</v>
      </c>
      <c r="I2526" s="8"/>
      <c r="J2526" s="35"/>
      <c r="K2526" s="33"/>
      <c r="L2526" s="33"/>
      <c r="M2526" s="33"/>
      <c r="N2526" s="33"/>
      <c r="O2526" s="33"/>
      <c r="P2526" s="33"/>
      <c r="Q2526" s="33"/>
      <c r="R2526" s="33"/>
    </row>
    <row r="2527">
      <c r="A2527" s="7" t="s">
        <v>2586</v>
      </c>
      <c r="B2527" s="7"/>
      <c r="C2527" s="7" t="s">
        <v>1278</v>
      </c>
      <c r="D2527" s="8" t="s">
        <v>1279</v>
      </c>
      <c r="E2527" s="7" t="s">
        <v>1280</v>
      </c>
      <c r="F2527" s="8" t="s">
        <v>2740</v>
      </c>
      <c r="G2527" s="31" t="s">
        <v>8038</v>
      </c>
      <c r="H2527" s="41" t="s">
        <v>2760</v>
      </c>
      <c r="I2527" s="8"/>
      <c r="J2527" s="35"/>
      <c r="K2527" s="33"/>
      <c r="L2527" s="33"/>
      <c r="M2527" s="33"/>
      <c r="N2527" s="33"/>
      <c r="O2527" s="33"/>
      <c r="P2527" s="33"/>
      <c r="Q2527" s="33"/>
      <c r="R2527" s="33"/>
    </row>
    <row r="2528">
      <c r="A2528" s="7" t="s">
        <v>2586</v>
      </c>
      <c r="B2528" s="7"/>
      <c r="C2528" s="7" t="s">
        <v>1281</v>
      </c>
      <c r="D2528" s="8" t="s">
        <v>1279</v>
      </c>
      <c r="E2528" s="7" t="s">
        <v>1282</v>
      </c>
      <c r="F2528" s="8" t="s">
        <v>2740</v>
      </c>
      <c r="G2528" s="8" t="s">
        <v>8038</v>
      </c>
      <c r="H2528" s="41" t="s">
        <v>2760</v>
      </c>
      <c r="I2528" s="8"/>
      <c r="J2528" s="7"/>
      <c r="K2528" s="40"/>
      <c r="L2528" s="40"/>
      <c r="M2528" s="40"/>
      <c r="N2528" s="40"/>
      <c r="O2528" s="40"/>
      <c r="P2528" s="40"/>
      <c r="Q2528" s="40"/>
      <c r="R2528" s="40"/>
    </row>
    <row r="2529">
      <c r="A2529" s="8" t="s">
        <v>2586</v>
      </c>
      <c r="B2529" s="2"/>
      <c r="C2529" s="2" t="s">
        <v>1283</v>
      </c>
      <c r="D2529" s="2" t="s">
        <v>1284</v>
      </c>
      <c r="E2529" s="2" t="s">
        <v>1285</v>
      </c>
      <c r="F2529" s="42" t="s">
        <v>2740</v>
      </c>
      <c r="G2529" s="8" t="s">
        <v>8038</v>
      </c>
      <c r="H2529" s="41" t="s">
        <v>2760</v>
      </c>
      <c r="I2529" s="34" t="s">
        <v>8662</v>
      </c>
      <c r="J2529" s="37"/>
      <c r="K2529" s="38"/>
      <c r="L2529" s="38"/>
      <c r="M2529" s="38"/>
      <c r="N2529" s="38"/>
      <c r="O2529" s="38"/>
      <c r="P2529" s="38"/>
      <c r="Q2529" s="38"/>
      <c r="R2529" s="38"/>
    </row>
    <row r="2530">
      <c r="A2530" s="8" t="s">
        <v>2586</v>
      </c>
      <c r="B2530" s="12"/>
      <c r="C2530" s="12" t="s">
        <v>1286</v>
      </c>
      <c r="D2530" s="12" t="s">
        <v>1284</v>
      </c>
      <c r="E2530" s="12" t="s">
        <v>1287</v>
      </c>
      <c r="F2530" s="42" t="s">
        <v>2740</v>
      </c>
      <c r="G2530" s="8" t="s">
        <v>8038</v>
      </c>
      <c r="H2530" s="41" t="s">
        <v>2760</v>
      </c>
      <c r="I2530" s="2"/>
      <c r="J2530" s="35"/>
      <c r="K2530" s="33"/>
      <c r="L2530" s="33"/>
      <c r="M2530" s="33"/>
      <c r="N2530" s="33"/>
      <c r="O2530" s="33"/>
      <c r="P2530" s="33"/>
      <c r="Q2530" s="33"/>
      <c r="R2530" s="33"/>
    </row>
    <row r="2531">
      <c r="A2531" s="8" t="s">
        <v>2633</v>
      </c>
      <c r="B2531" s="2"/>
      <c r="C2531" s="2" t="s">
        <v>1288</v>
      </c>
      <c r="D2531" s="2" t="s">
        <v>1289</v>
      </c>
      <c r="E2531" s="2" t="s">
        <v>1290</v>
      </c>
      <c r="F2531" s="42" t="s">
        <v>2740</v>
      </c>
      <c r="G2531" s="8" t="s">
        <v>8038</v>
      </c>
      <c r="H2531" s="41" t="s">
        <v>2760</v>
      </c>
      <c r="I2531" s="34" t="s">
        <v>8663</v>
      </c>
      <c r="J2531" s="35"/>
      <c r="K2531" s="33"/>
      <c r="L2531" s="33"/>
      <c r="M2531" s="33"/>
      <c r="N2531" s="33"/>
      <c r="O2531" s="33"/>
      <c r="P2531" s="33"/>
      <c r="Q2531" s="33"/>
      <c r="R2531" s="33"/>
    </row>
    <row r="2532">
      <c r="A2532" s="8" t="s">
        <v>2586</v>
      </c>
      <c r="B2532" s="2"/>
      <c r="C2532" s="2" t="s">
        <v>4861</v>
      </c>
      <c r="D2532" s="2" t="s">
        <v>3676</v>
      </c>
      <c r="E2532" s="2" t="s">
        <v>8664</v>
      </c>
      <c r="F2532" s="42" t="s">
        <v>2740</v>
      </c>
      <c r="G2532" s="8" t="s">
        <v>8038</v>
      </c>
      <c r="H2532" s="41" t="s">
        <v>2760</v>
      </c>
      <c r="I2532" s="34" t="s">
        <v>8665</v>
      </c>
      <c r="J2532" s="37"/>
      <c r="K2532" s="38"/>
      <c r="L2532" s="38"/>
      <c r="M2532" s="38"/>
      <c r="N2532" s="38"/>
      <c r="O2532" s="38"/>
      <c r="P2532" s="38"/>
      <c r="Q2532" s="38"/>
      <c r="R2532" s="38"/>
    </row>
    <row r="2533">
      <c r="A2533" s="8" t="s">
        <v>2586</v>
      </c>
      <c r="B2533" s="2"/>
      <c r="C2533" s="2" t="s">
        <v>4861</v>
      </c>
      <c r="D2533" s="2" t="s">
        <v>3676</v>
      </c>
      <c r="E2533" s="2" t="s">
        <v>8666</v>
      </c>
      <c r="F2533" s="42" t="s">
        <v>2740</v>
      </c>
      <c r="G2533" s="8" t="s">
        <v>8038</v>
      </c>
      <c r="H2533" s="41" t="s">
        <v>2760</v>
      </c>
      <c r="I2533" s="34" t="s">
        <v>8665</v>
      </c>
      <c r="J2533" s="35"/>
      <c r="K2533" s="33"/>
      <c r="L2533" s="33"/>
      <c r="M2533" s="33"/>
      <c r="N2533" s="33"/>
      <c r="O2533" s="33"/>
      <c r="P2533" s="33"/>
      <c r="Q2533" s="33"/>
      <c r="R2533" s="33"/>
    </row>
    <row r="2534">
      <c r="A2534" s="8" t="s">
        <v>2586</v>
      </c>
      <c r="B2534" s="2"/>
      <c r="C2534" s="2" t="s">
        <v>1291</v>
      </c>
      <c r="D2534" s="2" t="s">
        <v>1292</v>
      </c>
      <c r="E2534" s="2" t="s">
        <v>1293</v>
      </c>
      <c r="F2534" s="42" t="s">
        <v>2740</v>
      </c>
      <c r="G2534" s="6" t="s">
        <v>8038</v>
      </c>
      <c r="H2534" s="8" t="s">
        <v>2765</v>
      </c>
      <c r="I2534" s="34" t="s">
        <v>8667</v>
      </c>
      <c r="J2534" s="19"/>
      <c r="K2534" s="39"/>
      <c r="L2534" s="39"/>
      <c r="M2534" s="39"/>
      <c r="N2534" s="39"/>
      <c r="O2534" s="39"/>
      <c r="P2534" s="39"/>
      <c r="Q2534" s="39"/>
      <c r="R2534" s="39"/>
    </row>
    <row r="2535">
      <c r="A2535" s="7" t="s">
        <v>2586</v>
      </c>
      <c r="B2535" s="7"/>
      <c r="C2535" s="7" t="s">
        <v>1294</v>
      </c>
      <c r="D2535" s="6" t="s">
        <v>1292</v>
      </c>
      <c r="E2535" s="7" t="s">
        <v>1295</v>
      </c>
      <c r="F2535" s="8" t="s">
        <v>2740</v>
      </c>
      <c r="G2535" s="8" t="s">
        <v>8038</v>
      </c>
      <c r="H2535" s="41" t="s">
        <v>2760</v>
      </c>
      <c r="I2535" s="8"/>
      <c r="J2535" s="7"/>
      <c r="K2535" s="40"/>
      <c r="L2535" s="40"/>
      <c r="M2535" s="40"/>
      <c r="N2535" s="40"/>
      <c r="O2535" s="40"/>
      <c r="P2535" s="40"/>
      <c r="Q2535" s="40"/>
      <c r="R2535" s="40"/>
    </row>
    <row r="2536">
      <c r="A2536" s="7" t="s">
        <v>2586</v>
      </c>
      <c r="B2536" s="7"/>
      <c r="C2536" s="7" t="s">
        <v>307</v>
      </c>
      <c r="D2536" s="8" t="s">
        <v>1296</v>
      </c>
      <c r="E2536" s="7" t="s">
        <v>1297</v>
      </c>
      <c r="F2536" s="8" t="s">
        <v>2740</v>
      </c>
      <c r="G2536" s="31" t="s">
        <v>8038</v>
      </c>
      <c r="H2536" s="8" t="s">
        <v>2765</v>
      </c>
      <c r="I2536" s="8"/>
      <c r="J2536" s="35"/>
      <c r="K2536" s="33"/>
      <c r="L2536" s="33"/>
      <c r="M2536" s="33"/>
      <c r="N2536" s="33"/>
      <c r="O2536" s="33"/>
      <c r="P2536" s="33"/>
      <c r="Q2536" s="33"/>
      <c r="R2536" s="33"/>
    </row>
    <row r="2537">
      <c r="A2537" s="7" t="s">
        <v>2586</v>
      </c>
      <c r="B2537" s="7"/>
      <c r="C2537" s="7" t="s">
        <v>1298</v>
      </c>
      <c r="D2537" s="8" t="s">
        <v>1296</v>
      </c>
      <c r="E2537" s="7" t="s">
        <v>1299</v>
      </c>
      <c r="F2537" s="8" t="s">
        <v>2740</v>
      </c>
      <c r="G2537" s="8" t="s">
        <v>8038</v>
      </c>
      <c r="H2537" s="41" t="s">
        <v>2765</v>
      </c>
      <c r="I2537" s="8"/>
      <c r="J2537" s="35"/>
      <c r="K2537" s="33"/>
      <c r="L2537" s="33"/>
      <c r="M2537" s="33"/>
      <c r="N2537" s="33"/>
      <c r="O2537" s="33"/>
      <c r="P2537" s="33"/>
      <c r="Q2537" s="33"/>
      <c r="R2537" s="33"/>
    </row>
    <row r="2538">
      <c r="A2538" s="8" t="s">
        <v>2586</v>
      </c>
      <c r="B2538" s="2"/>
      <c r="C2538" s="2" t="s">
        <v>1300</v>
      </c>
      <c r="D2538" s="2" t="s">
        <v>1301</v>
      </c>
      <c r="E2538" s="2" t="s">
        <v>1302</v>
      </c>
      <c r="F2538" s="8" t="s">
        <v>2740</v>
      </c>
      <c r="G2538" s="8" t="s">
        <v>8038</v>
      </c>
      <c r="H2538" s="45" t="s">
        <v>2765</v>
      </c>
      <c r="I2538" s="34" t="s">
        <v>8668</v>
      </c>
      <c r="J2538" s="35"/>
      <c r="K2538" s="33"/>
      <c r="L2538" s="33"/>
      <c r="M2538" s="33"/>
      <c r="N2538" s="33"/>
      <c r="O2538" s="33"/>
      <c r="P2538" s="33"/>
      <c r="Q2538" s="33"/>
      <c r="R2538" s="33"/>
    </row>
    <row r="2539">
      <c r="A2539" s="8" t="s">
        <v>2586</v>
      </c>
      <c r="B2539" s="2"/>
      <c r="C2539" s="2" t="s">
        <v>1300</v>
      </c>
      <c r="D2539" s="2" t="s">
        <v>1301</v>
      </c>
      <c r="E2539" s="2" t="s">
        <v>1303</v>
      </c>
      <c r="F2539" s="8" t="s">
        <v>2740</v>
      </c>
      <c r="G2539" s="8" t="s">
        <v>8038</v>
      </c>
      <c r="H2539" s="45" t="s">
        <v>2765</v>
      </c>
      <c r="I2539" s="34" t="s">
        <v>8668</v>
      </c>
      <c r="J2539" s="37"/>
      <c r="K2539" s="38"/>
      <c r="L2539" s="38"/>
      <c r="M2539" s="38"/>
      <c r="N2539" s="38"/>
      <c r="O2539" s="38"/>
      <c r="P2539" s="38"/>
      <c r="Q2539" s="38"/>
      <c r="R2539" s="38"/>
    </row>
    <row r="2540">
      <c r="A2540" s="7" t="s">
        <v>2586</v>
      </c>
      <c r="B2540" s="7"/>
      <c r="C2540" s="7" t="s">
        <v>1304</v>
      </c>
      <c r="D2540" s="8" t="s">
        <v>1305</v>
      </c>
      <c r="E2540" s="7" t="s">
        <v>1306</v>
      </c>
      <c r="F2540" s="8" t="s">
        <v>2740</v>
      </c>
      <c r="G2540" s="8" t="s">
        <v>8038</v>
      </c>
      <c r="H2540" s="8" t="s">
        <v>2765</v>
      </c>
      <c r="I2540" s="8"/>
      <c r="J2540" s="35"/>
      <c r="K2540" s="33"/>
      <c r="L2540" s="33"/>
      <c r="M2540" s="33"/>
      <c r="N2540" s="33"/>
      <c r="O2540" s="33"/>
      <c r="P2540" s="33"/>
      <c r="Q2540" s="33"/>
      <c r="R2540" s="33"/>
    </row>
    <row r="2541">
      <c r="A2541" s="7" t="s">
        <v>2586</v>
      </c>
      <c r="B2541" s="7"/>
      <c r="C2541" s="7" t="s">
        <v>1307</v>
      </c>
      <c r="D2541" s="8" t="s">
        <v>1305</v>
      </c>
      <c r="E2541" s="7" t="s">
        <v>1308</v>
      </c>
      <c r="F2541" s="8" t="s">
        <v>2740</v>
      </c>
      <c r="G2541" s="8" t="s">
        <v>8038</v>
      </c>
      <c r="H2541" s="48" t="s">
        <v>2937</v>
      </c>
      <c r="I2541" s="8"/>
      <c r="J2541" s="35"/>
      <c r="K2541" s="33"/>
      <c r="L2541" s="33"/>
      <c r="M2541" s="33"/>
      <c r="N2541" s="33"/>
      <c r="O2541" s="33"/>
      <c r="P2541" s="33"/>
      <c r="Q2541" s="33"/>
      <c r="R2541" s="33"/>
    </row>
    <row r="2542">
      <c r="A2542" s="7" t="s">
        <v>2586</v>
      </c>
      <c r="B2542" s="7"/>
      <c r="C2542" s="7" t="s">
        <v>1309</v>
      </c>
      <c r="D2542" s="8" t="s">
        <v>1305</v>
      </c>
      <c r="E2542" s="7" t="s">
        <v>1310</v>
      </c>
      <c r="F2542" s="8" t="s">
        <v>2740</v>
      </c>
      <c r="G2542" s="8" t="s">
        <v>8038</v>
      </c>
      <c r="H2542" s="31" t="s">
        <v>2590</v>
      </c>
      <c r="I2542" s="8"/>
      <c r="J2542" s="35"/>
      <c r="K2542" s="33"/>
      <c r="L2542" s="33"/>
      <c r="M2542" s="33"/>
      <c r="N2542" s="33"/>
      <c r="O2542" s="33"/>
      <c r="P2542" s="33"/>
      <c r="Q2542" s="33"/>
      <c r="R2542" s="33"/>
    </row>
    <row r="2543">
      <c r="A2543" s="8" t="s">
        <v>2586</v>
      </c>
      <c r="B2543" s="2"/>
      <c r="C2543" s="2" t="s">
        <v>1268</v>
      </c>
      <c r="D2543" s="2" t="s">
        <v>1311</v>
      </c>
      <c r="E2543" s="2" t="s">
        <v>1312</v>
      </c>
      <c r="F2543" s="8" t="s">
        <v>2740</v>
      </c>
      <c r="G2543" s="31" t="s">
        <v>8038</v>
      </c>
      <c r="H2543" s="41" t="s">
        <v>2760</v>
      </c>
      <c r="I2543" s="34" t="s">
        <v>8669</v>
      </c>
      <c r="J2543" s="7"/>
      <c r="K2543" s="40"/>
      <c r="L2543" s="40"/>
      <c r="M2543" s="40"/>
      <c r="N2543" s="40"/>
      <c r="O2543" s="40"/>
      <c r="P2543" s="40"/>
      <c r="Q2543" s="40"/>
      <c r="R2543" s="40"/>
    </row>
    <row r="2544">
      <c r="A2544" s="8" t="s">
        <v>2586</v>
      </c>
      <c r="B2544" s="2"/>
      <c r="C2544" s="2" t="s">
        <v>1313</v>
      </c>
      <c r="D2544" s="2" t="s">
        <v>1311</v>
      </c>
      <c r="E2544" s="2" t="s">
        <v>1314</v>
      </c>
      <c r="F2544" s="8" t="s">
        <v>2740</v>
      </c>
      <c r="G2544" s="31" t="s">
        <v>8038</v>
      </c>
      <c r="H2544" s="42" t="s">
        <v>2952</v>
      </c>
      <c r="I2544" s="36" t="s">
        <v>8670</v>
      </c>
      <c r="J2544" s="37"/>
      <c r="K2544" s="38"/>
      <c r="L2544" s="38"/>
      <c r="M2544" s="38"/>
      <c r="N2544" s="38"/>
      <c r="O2544" s="38"/>
      <c r="P2544" s="38"/>
      <c r="Q2544" s="38"/>
      <c r="R2544" s="38"/>
    </row>
    <row r="2545">
      <c r="A2545" s="8" t="s">
        <v>2586</v>
      </c>
      <c r="B2545" s="2"/>
      <c r="C2545" s="2" t="s">
        <v>1315</v>
      </c>
      <c r="D2545" s="2" t="s">
        <v>1311</v>
      </c>
      <c r="E2545" s="2" t="s">
        <v>1316</v>
      </c>
      <c r="F2545" s="8" t="s">
        <v>2740</v>
      </c>
      <c r="G2545" s="31" t="s">
        <v>8038</v>
      </c>
      <c r="H2545" s="41" t="s">
        <v>2760</v>
      </c>
      <c r="I2545" s="34" t="s">
        <v>8671</v>
      </c>
      <c r="J2545" s="35"/>
      <c r="K2545" s="33"/>
      <c r="L2545" s="33"/>
      <c r="M2545" s="33"/>
      <c r="N2545" s="33"/>
      <c r="O2545" s="33"/>
      <c r="P2545" s="33"/>
      <c r="Q2545" s="33"/>
      <c r="R2545" s="33"/>
    </row>
    <row r="2546">
      <c r="A2546" s="8" t="s">
        <v>2586</v>
      </c>
      <c r="B2546" s="8"/>
      <c r="C2546" s="8" t="s">
        <v>1317</v>
      </c>
      <c r="D2546" s="8" t="s">
        <v>1318</v>
      </c>
      <c r="E2546" s="12" t="s">
        <v>1319</v>
      </c>
      <c r="F2546" s="8" t="s">
        <v>2740</v>
      </c>
      <c r="G2546" s="31" t="s">
        <v>8038</v>
      </c>
      <c r="H2546" s="48" t="s">
        <v>2937</v>
      </c>
      <c r="I2546" s="8"/>
      <c r="J2546" s="7"/>
      <c r="K2546" s="40"/>
      <c r="L2546" s="40"/>
      <c r="M2546" s="40"/>
      <c r="N2546" s="40"/>
      <c r="O2546" s="40"/>
      <c r="P2546" s="40"/>
      <c r="Q2546" s="40"/>
      <c r="R2546" s="40"/>
    </row>
    <row r="2547">
      <c r="A2547" s="8" t="s">
        <v>2586</v>
      </c>
      <c r="B2547" s="8"/>
      <c r="C2547" s="8" t="s">
        <v>1320</v>
      </c>
      <c r="D2547" s="8" t="s">
        <v>1318</v>
      </c>
      <c r="E2547" s="12" t="s">
        <v>1321</v>
      </c>
      <c r="F2547" s="8" t="s">
        <v>2740</v>
      </c>
      <c r="G2547" s="8" t="s">
        <v>8038</v>
      </c>
      <c r="H2547" s="42" t="s">
        <v>3649</v>
      </c>
      <c r="I2547" s="8"/>
      <c r="J2547" s="35"/>
      <c r="K2547" s="33"/>
      <c r="L2547" s="33"/>
      <c r="M2547" s="33"/>
      <c r="N2547" s="33"/>
      <c r="O2547" s="33"/>
      <c r="P2547" s="33"/>
      <c r="Q2547" s="33"/>
      <c r="R2547" s="33"/>
    </row>
    <row r="2548">
      <c r="A2548" s="7" t="s">
        <v>2586</v>
      </c>
      <c r="B2548" s="7"/>
      <c r="C2548" s="7" t="s">
        <v>1322</v>
      </c>
      <c r="D2548" s="8" t="s">
        <v>1318</v>
      </c>
      <c r="E2548" s="7" t="s">
        <v>1323</v>
      </c>
      <c r="F2548" s="8" t="s">
        <v>2740</v>
      </c>
      <c r="G2548" s="8" t="s">
        <v>8038</v>
      </c>
      <c r="H2548" s="45" t="s">
        <v>3162</v>
      </c>
      <c r="I2548" s="8"/>
      <c r="J2548" s="7"/>
      <c r="K2548" s="40"/>
      <c r="L2548" s="40"/>
      <c r="M2548" s="40"/>
      <c r="N2548" s="40"/>
      <c r="O2548" s="40"/>
      <c r="P2548" s="40"/>
      <c r="Q2548" s="40"/>
      <c r="R2548" s="40"/>
    </row>
    <row r="2549">
      <c r="A2549" s="8" t="s">
        <v>2586</v>
      </c>
      <c r="B2549" s="2"/>
      <c r="C2549" s="2" t="s">
        <v>1324</v>
      </c>
      <c r="D2549" s="17" t="s">
        <v>1325</v>
      </c>
      <c r="E2549" s="2" t="s">
        <v>1326</v>
      </c>
      <c r="F2549" s="8" t="s">
        <v>2740</v>
      </c>
      <c r="G2549" s="31" t="s">
        <v>8038</v>
      </c>
      <c r="H2549" s="41" t="s">
        <v>2937</v>
      </c>
      <c r="I2549" s="34" t="s">
        <v>8672</v>
      </c>
      <c r="J2549" s="7"/>
      <c r="K2549" s="40"/>
      <c r="L2549" s="40"/>
      <c r="M2549" s="40"/>
      <c r="N2549" s="40"/>
      <c r="O2549" s="40"/>
      <c r="P2549" s="40"/>
      <c r="Q2549" s="40"/>
      <c r="R2549" s="40"/>
    </row>
    <row r="2550">
      <c r="A2550" s="8" t="s">
        <v>2586</v>
      </c>
      <c r="B2550" s="3"/>
      <c r="C2550" s="3" t="s">
        <v>1327</v>
      </c>
      <c r="D2550" s="4" t="s">
        <v>1325</v>
      </c>
      <c r="E2550" s="5" t="s">
        <v>1328</v>
      </c>
      <c r="F2550" s="42" t="s">
        <v>2740</v>
      </c>
      <c r="G2550" s="8" t="s">
        <v>8038</v>
      </c>
      <c r="H2550" s="42" t="s">
        <v>2686</v>
      </c>
      <c r="I2550" s="18" t="s">
        <v>8673</v>
      </c>
      <c r="J2550" s="10"/>
      <c r="K2550" s="44"/>
      <c r="L2550" s="44"/>
      <c r="M2550" s="44"/>
      <c r="N2550" s="44"/>
      <c r="O2550" s="44"/>
      <c r="P2550" s="44"/>
      <c r="Q2550" s="44"/>
      <c r="R2550" s="44"/>
    </row>
    <row r="2551">
      <c r="A2551" s="7" t="s">
        <v>2586</v>
      </c>
      <c r="B2551" s="7"/>
      <c r="C2551" s="7" t="s">
        <v>1329</v>
      </c>
      <c r="D2551" s="8" t="s">
        <v>1325</v>
      </c>
      <c r="E2551" s="7" t="s">
        <v>1330</v>
      </c>
      <c r="F2551" s="8" t="s">
        <v>2740</v>
      </c>
      <c r="G2551" s="31" t="s">
        <v>8038</v>
      </c>
      <c r="H2551" s="42" t="s">
        <v>3792</v>
      </c>
      <c r="I2551" s="8"/>
      <c r="J2551" s="35"/>
      <c r="K2551" s="33"/>
      <c r="L2551" s="33"/>
      <c r="M2551" s="33"/>
      <c r="N2551" s="33"/>
      <c r="O2551" s="33"/>
      <c r="P2551" s="33"/>
      <c r="Q2551" s="33"/>
      <c r="R2551" s="33"/>
    </row>
    <row r="2552">
      <c r="A2552" s="7" t="s">
        <v>2586</v>
      </c>
      <c r="B2552" s="7"/>
      <c r="C2552" s="7" t="s">
        <v>1331</v>
      </c>
      <c r="D2552" s="8" t="s">
        <v>1325</v>
      </c>
      <c r="E2552" s="7" t="s">
        <v>1332</v>
      </c>
      <c r="F2552" s="8" t="s">
        <v>2740</v>
      </c>
      <c r="G2552" s="8" t="s">
        <v>8038</v>
      </c>
      <c r="H2552" s="41" t="s">
        <v>6917</v>
      </c>
      <c r="I2552" s="8"/>
      <c r="J2552" s="35"/>
      <c r="K2552" s="33"/>
      <c r="L2552" s="33"/>
      <c r="M2552" s="33"/>
      <c r="N2552" s="33"/>
      <c r="O2552" s="33"/>
      <c r="P2552" s="33"/>
      <c r="Q2552" s="33"/>
      <c r="R2552" s="33"/>
    </row>
    <row r="2553">
      <c r="A2553" s="8" t="s">
        <v>2586</v>
      </c>
      <c r="B2553" s="12"/>
      <c r="C2553" s="12" t="s">
        <v>1333</v>
      </c>
      <c r="D2553" s="12" t="s">
        <v>1325</v>
      </c>
      <c r="E2553" s="12" t="s">
        <v>1334</v>
      </c>
      <c r="F2553" s="42" t="s">
        <v>2740</v>
      </c>
      <c r="G2553" s="8" t="s">
        <v>8038</v>
      </c>
      <c r="H2553" s="41" t="s">
        <v>2686</v>
      </c>
      <c r="I2553" s="2"/>
      <c r="J2553" s="35"/>
      <c r="K2553" s="33"/>
      <c r="L2553" s="33"/>
      <c r="M2553" s="33"/>
      <c r="N2553" s="33"/>
      <c r="O2553" s="33"/>
      <c r="P2553" s="33"/>
      <c r="Q2553" s="33"/>
      <c r="R2553" s="33"/>
    </row>
    <row r="2554">
      <c r="A2554" s="7" t="s">
        <v>2586</v>
      </c>
      <c r="B2554" s="7"/>
      <c r="C2554" s="7" t="s">
        <v>1335</v>
      </c>
      <c r="D2554" s="8" t="s">
        <v>1325</v>
      </c>
      <c r="E2554" s="7" t="s">
        <v>1336</v>
      </c>
      <c r="F2554" s="8" t="s">
        <v>2740</v>
      </c>
      <c r="G2554" s="8" t="s">
        <v>8038</v>
      </c>
      <c r="H2554" s="42" t="s">
        <v>3162</v>
      </c>
      <c r="I2554" s="8"/>
      <c r="J2554" s="35"/>
      <c r="K2554" s="33"/>
      <c r="L2554" s="33"/>
      <c r="M2554" s="33"/>
      <c r="N2554" s="33"/>
      <c r="O2554" s="33"/>
      <c r="P2554" s="33"/>
      <c r="Q2554" s="33"/>
      <c r="R2554" s="33"/>
    </row>
    <row r="2555">
      <c r="A2555" s="7" t="s">
        <v>2586</v>
      </c>
      <c r="B2555" s="7"/>
      <c r="C2555" s="7" t="s">
        <v>1337</v>
      </c>
      <c r="D2555" s="8" t="s">
        <v>1325</v>
      </c>
      <c r="E2555" s="7" t="s">
        <v>1338</v>
      </c>
      <c r="F2555" s="8" t="s">
        <v>2740</v>
      </c>
      <c r="G2555" s="31" t="s">
        <v>8038</v>
      </c>
      <c r="H2555" s="41" t="s">
        <v>2686</v>
      </c>
      <c r="I2555" s="8"/>
      <c r="J2555" s="35"/>
      <c r="K2555" s="33"/>
      <c r="L2555" s="33"/>
      <c r="M2555" s="33"/>
      <c r="N2555" s="33"/>
      <c r="O2555" s="33"/>
      <c r="P2555" s="33"/>
      <c r="Q2555" s="33"/>
      <c r="R2555" s="33"/>
    </row>
    <row r="2556">
      <c r="A2556" s="7" t="s">
        <v>2586</v>
      </c>
      <c r="B2556" s="7"/>
      <c r="C2556" s="7" t="s">
        <v>1339</v>
      </c>
      <c r="D2556" s="8" t="s">
        <v>1325</v>
      </c>
      <c r="E2556" s="7" t="s">
        <v>1340</v>
      </c>
      <c r="F2556" s="8" t="s">
        <v>2740</v>
      </c>
      <c r="G2556" s="8" t="s">
        <v>8038</v>
      </c>
      <c r="H2556" s="42" t="s">
        <v>3162</v>
      </c>
      <c r="I2556" s="8"/>
      <c r="J2556" s="7"/>
      <c r="K2556" s="40"/>
      <c r="L2556" s="40"/>
      <c r="M2556" s="40"/>
      <c r="N2556" s="40"/>
      <c r="O2556" s="40"/>
      <c r="P2556" s="40"/>
      <c r="Q2556" s="40"/>
      <c r="R2556" s="40"/>
    </row>
    <row r="2557">
      <c r="A2557" s="7" t="s">
        <v>2586</v>
      </c>
      <c r="B2557" s="7"/>
      <c r="C2557" s="7" t="s">
        <v>1341</v>
      </c>
      <c r="D2557" s="8" t="s">
        <v>1325</v>
      </c>
      <c r="E2557" s="7" t="s">
        <v>1342</v>
      </c>
      <c r="F2557" s="6" t="s">
        <v>2740</v>
      </c>
      <c r="G2557" s="8" t="s">
        <v>8038</v>
      </c>
      <c r="H2557" s="42" t="s">
        <v>2686</v>
      </c>
      <c r="I2557" s="8"/>
      <c r="J2557" s="35"/>
      <c r="K2557" s="33"/>
      <c r="L2557" s="33"/>
      <c r="M2557" s="33"/>
      <c r="N2557" s="33"/>
      <c r="O2557" s="33"/>
      <c r="P2557" s="33"/>
      <c r="Q2557" s="33"/>
      <c r="R2557" s="33"/>
    </row>
    <row r="2558">
      <c r="A2558" s="7" t="s">
        <v>2586</v>
      </c>
      <c r="B2558" s="7"/>
      <c r="C2558" s="7" t="s">
        <v>1343</v>
      </c>
      <c r="D2558" s="6" t="s">
        <v>1325</v>
      </c>
      <c r="E2558" s="7" t="s">
        <v>1344</v>
      </c>
      <c r="F2558" s="8" t="s">
        <v>2740</v>
      </c>
      <c r="G2558" s="8" t="s">
        <v>8038</v>
      </c>
      <c r="H2558" s="31" t="s">
        <v>2603</v>
      </c>
      <c r="I2558" s="8"/>
      <c r="J2558" s="7"/>
      <c r="K2558" s="40"/>
      <c r="L2558" s="40"/>
      <c r="M2558" s="40"/>
      <c r="N2558" s="40"/>
      <c r="O2558" s="40"/>
      <c r="P2558" s="40"/>
      <c r="Q2558" s="40"/>
      <c r="R2558" s="40"/>
    </row>
    <row r="2559">
      <c r="A2559" s="7" t="s">
        <v>2586</v>
      </c>
      <c r="B2559" s="7"/>
      <c r="C2559" s="7" t="s">
        <v>1345</v>
      </c>
      <c r="D2559" s="8" t="s">
        <v>1325</v>
      </c>
      <c r="E2559" s="7" t="s">
        <v>1346</v>
      </c>
      <c r="F2559" s="8" t="s">
        <v>2740</v>
      </c>
      <c r="G2559" s="8" t="s">
        <v>8038</v>
      </c>
      <c r="H2559" s="41" t="s">
        <v>2760</v>
      </c>
      <c r="I2559" s="8"/>
      <c r="J2559" s="7"/>
      <c r="K2559" s="40"/>
      <c r="L2559" s="40"/>
      <c r="M2559" s="40"/>
      <c r="N2559" s="40"/>
      <c r="O2559" s="40"/>
      <c r="P2559" s="40"/>
      <c r="Q2559" s="40"/>
      <c r="R2559" s="40"/>
    </row>
    <row r="2560">
      <c r="A2560" s="7" t="s">
        <v>2586</v>
      </c>
      <c r="B2560" s="7"/>
      <c r="C2560" s="7" t="s">
        <v>1347</v>
      </c>
      <c r="D2560" s="6" t="s">
        <v>1325</v>
      </c>
      <c r="E2560" s="19" t="s">
        <v>1348</v>
      </c>
      <c r="F2560" s="8" t="s">
        <v>2740</v>
      </c>
      <c r="G2560" s="31" t="s">
        <v>8038</v>
      </c>
      <c r="H2560" s="42" t="s">
        <v>2686</v>
      </c>
      <c r="I2560" s="7"/>
      <c r="J2560" s="35"/>
      <c r="K2560" s="33"/>
      <c r="L2560" s="33"/>
      <c r="M2560" s="33"/>
      <c r="N2560" s="33"/>
      <c r="O2560" s="33"/>
      <c r="P2560" s="33"/>
      <c r="Q2560" s="33"/>
      <c r="R2560" s="33"/>
    </row>
    <row r="2561">
      <c r="A2561" s="7" t="s">
        <v>2586</v>
      </c>
      <c r="B2561" s="7"/>
      <c r="C2561" s="7" t="s">
        <v>1349</v>
      </c>
      <c r="D2561" s="8" t="s">
        <v>1325</v>
      </c>
      <c r="E2561" s="7" t="s">
        <v>1350</v>
      </c>
      <c r="F2561" s="8" t="s">
        <v>2740</v>
      </c>
      <c r="G2561" s="8" t="s">
        <v>8038</v>
      </c>
      <c r="H2561" s="41" t="s">
        <v>2686</v>
      </c>
      <c r="I2561" s="8"/>
      <c r="J2561" s="35"/>
      <c r="K2561" s="33"/>
      <c r="L2561" s="33"/>
      <c r="M2561" s="33"/>
      <c r="N2561" s="33"/>
      <c r="O2561" s="33"/>
      <c r="P2561" s="33"/>
      <c r="Q2561" s="33"/>
      <c r="R2561" s="33"/>
    </row>
    <row r="2562">
      <c r="A2562" s="7" t="s">
        <v>2633</v>
      </c>
      <c r="B2562" s="7"/>
      <c r="C2562" s="7" t="s">
        <v>1351</v>
      </c>
      <c r="D2562" s="8" t="s">
        <v>1325</v>
      </c>
      <c r="E2562" s="7" t="s">
        <v>1352</v>
      </c>
      <c r="F2562" s="8" t="s">
        <v>2740</v>
      </c>
      <c r="G2562" s="8" t="s">
        <v>8038</v>
      </c>
      <c r="H2562" s="41" t="s">
        <v>2760</v>
      </c>
      <c r="I2562" s="8"/>
      <c r="J2562" s="7"/>
      <c r="K2562" s="40"/>
      <c r="L2562" s="40"/>
      <c r="M2562" s="40"/>
      <c r="N2562" s="40"/>
      <c r="O2562" s="40"/>
      <c r="P2562" s="40"/>
      <c r="Q2562" s="40"/>
      <c r="R2562" s="40"/>
    </row>
    <row r="2563">
      <c r="A2563" s="7" t="s">
        <v>2633</v>
      </c>
      <c r="B2563" s="7"/>
      <c r="C2563" s="7" t="s">
        <v>1353</v>
      </c>
      <c r="D2563" s="8" t="s">
        <v>1325</v>
      </c>
      <c r="E2563" s="7" t="s">
        <v>1354</v>
      </c>
      <c r="F2563" s="8" t="s">
        <v>2740</v>
      </c>
      <c r="G2563" s="8" t="s">
        <v>8038</v>
      </c>
      <c r="H2563" s="31" t="s">
        <v>2742</v>
      </c>
      <c r="I2563" s="8"/>
      <c r="J2563" s="35"/>
      <c r="K2563" s="33"/>
      <c r="L2563" s="33"/>
      <c r="M2563" s="33"/>
      <c r="N2563" s="33"/>
      <c r="O2563" s="33"/>
      <c r="P2563" s="33"/>
      <c r="Q2563" s="33"/>
      <c r="R2563" s="33"/>
    </row>
    <row r="2564">
      <c r="A2564" s="8" t="s">
        <v>2586</v>
      </c>
      <c r="B2564" s="2"/>
      <c r="C2564" s="2" t="s">
        <v>1355</v>
      </c>
      <c r="D2564" s="2" t="s">
        <v>1356</v>
      </c>
      <c r="E2564" s="2" t="s">
        <v>1357</v>
      </c>
      <c r="F2564" s="42" t="s">
        <v>2740</v>
      </c>
      <c r="G2564" s="31" t="s">
        <v>8038</v>
      </c>
      <c r="H2564" s="42" t="s">
        <v>2952</v>
      </c>
      <c r="I2564" s="36" t="s">
        <v>8674</v>
      </c>
      <c r="J2564" s="37"/>
      <c r="K2564" s="38"/>
      <c r="L2564" s="38"/>
      <c r="M2564" s="38"/>
      <c r="N2564" s="38"/>
      <c r="O2564" s="38"/>
      <c r="P2564" s="38"/>
      <c r="Q2564" s="38"/>
      <c r="R2564" s="38"/>
    </row>
    <row r="2565">
      <c r="A2565" s="8" t="s">
        <v>2586</v>
      </c>
      <c r="B2565" s="2"/>
      <c r="C2565" s="2" t="s">
        <v>1358</v>
      </c>
      <c r="D2565" s="2" t="s">
        <v>1356</v>
      </c>
      <c r="E2565" s="2" t="s">
        <v>1359</v>
      </c>
      <c r="F2565" s="42" t="s">
        <v>2740</v>
      </c>
      <c r="G2565" s="8" t="s">
        <v>8038</v>
      </c>
      <c r="H2565" s="42" t="s">
        <v>2686</v>
      </c>
      <c r="I2565" s="36" t="s">
        <v>8675</v>
      </c>
      <c r="J2565" s="7"/>
      <c r="K2565" s="40"/>
      <c r="L2565" s="40"/>
      <c r="M2565" s="40"/>
      <c r="N2565" s="40"/>
      <c r="O2565" s="40"/>
      <c r="P2565" s="40"/>
      <c r="Q2565" s="40"/>
      <c r="R2565" s="40"/>
    </row>
    <row r="2566">
      <c r="A2566" s="8" t="s">
        <v>2586</v>
      </c>
      <c r="B2566" s="2"/>
      <c r="C2566" s="2" t="s">
        <v>1360</v>
      </c>
      <c r="D2566" s="2" t="s">
        <v>1356</v>
      </c>
      <c r="E2566" s="2" t="s">
        <v>1361</v>
      </c>
      <c r="F2566" s="42" t="s">
        <v>2740</v>
      </c>
      <c r="G2566" s="8" t="s">
        <v>8038</v>
      </c>
      <c r="H2566" s="41" t="s">
        <v>2686</v>
      </c>
      <c r="I2566" s="34" t="s">
        <v>8676</v>
      </c>
      <c r="J2566" s="7"/>
      <c r="K2566" s="40"/>
      <c r="L2566" s="40"/>
      <c r="M2566" s="40"/>
      <c r="N2566" s="40"/>
      <c r="O2566" s="40"/>
      <c r="P2566" s="40"/>
      <c r="Q2566" s="40"/>
      <c r="R2566" s="40"/>
    </row>
    <row r="2567">
      <c r="A2567" s="8" t="s">
        <v>2586</v>
      </c>
      <c r="B2567" s="2"/>
      <c r="C2567" s="2" t="s">
        <v>1362</v>
      </c>
      <c r="D2567" s="2" t="s">
        <v>1356</v>
      </c>
      <c r="E2567" s="2" t="s">
        <v>1363</v>
      </c>
      <c r="F2567" s="42" t="s">
        <v>2740</v>
      </c>
      <c r="G2567" s="8" t="s">
        <v>8038</v>
      </c>
      <c r="H2567" s="31" t="s">
        <v>2840</v>
      </c>
      <c r="I2567" s="36" t="s">
        <v>8677</v>
      </c>
      <c r="J2567" s="19"/>
      <c r="K2567" s="39"/>
      <c r="L2567" s="39"/>
      <c r="M2567" s="39"/>
      <c r="N2567" s="39"/>
      <c r="O2567" s="39"/>
      <c r="P2567" s="39"/>
      <c r="Q2567" s="39"/>
      <c r="R2567" s="39"/>
    </row>
    <row r="2568">
      <c r="A2568" s="7" t="s">
        <v>2586</v>
      </c>
      <c r="B2568" s="7"/>
      <c r="C2568" s="7" t="s">
        <v>1364</v>
      </c>
      <c r="D2568" s="8" t="s">
        <v>1356</v>
      </c>
      <c r="E2568" s="7" t="s">
        <v>1365</v>
      </c>
      <c r="F2568" s="8" t="s">
        <v>2740</v>
      </c>
      <c r="G2568" s="8" t="s">
        <v>8038</v>
      </c>
      <c r="H2568" s="45" t="s">
        <v>3110</v>
      </c>
      <c r="I2568" s="8"/>
      <c r="J2568" s="35"/>
      <c r="K2568" s="33"/>
      <c r="L2568" s="33"/>
      <c r="M2568" s="33"/>
      <c r="N2568" s="33"/>
      <c r="O2568" s="33"/>
      <c r="P2568" s="33"/>
      <c r="Q2568" s="33"/>
      <c r="R2568" s="33"/>
    </row>
    <row r="2569">
      <c r="A2569" s="7" t="s">
        <v>2586</v>
      </c>
      <c r="B2569" s="7"/>
      <c r="C2569" s="7" t="s">
        <v>1366</v>
      </c>
      <c r="D2569" s="8" t="s">
        <v>1356</v>
      </c>
      <c r="E2569" s="7" t="s">
        <v>1367</v>
      </c>
      <c r="F2569" s="8" t="s">
        <v>2740</v>
      </c>
      <c r="G2569" s="8" t="s">
        <v>8038</v>
      </c>
      <c r="H2569" s="42" t="s">
        <v>2686</v>
      </c>
      <c r="I2569" s="8"/>
      <c r="J2569" s="37"/>
      <c r="K2569" s="38"/>
      <c r="L2569" s="38"/>
      <c r="M2569" s="38"/>
      <c r="N2569" s="38"/>
      <c r="O2569" s="38"/>
      <c r="P2569" s="38"/>
      <c r="Q2569" s="38"/>
      <c r="R2569" s="38"/>
    </row>
    <row r="2570">
      <c r="A2570" s="7" t="s">
        <v>2586</v>
      </c>
      <c r="B2570" s="7"/>
      <c r="C2570" s="7" t="s">
        <v>1368</v>
      </c>
      <c r="D2570" s="8" t="s">
        <v>1356</v>
      </c>
      <c r="E2570" s="7" t="s">
        <v>1369</v>
      </c>
      <c r="F2570" s="8" t="s">
        <v>2740</v>
      </c>
      <c r="G2570" s="8" t="s">
        <v>8038</v>
      </c>
      <c r="H2570" s="41" t="s">
        <v>2760</v>
      </c>
      <c r="I2570" s="8"/>
      <c r="J2570" s="35"/>
      <c r="K2570" s="33"/>
      <c r="L2570" s="33"/>
      <c r="M2570" s="33"/>
      <c r="N2570" s="33"/>
      <c r="O2570" s="33"/>
      <c r="P2570" s="33"/>
      <c r="Q2570" s="33"/>
      <c r="R2570" s="33"/>
    </row>
    <row r="2571">
      <c r="A2571" s="7" t="s">
        <v>2633</v>
      </c>
      <c r="B2571" s="7"/>
      <c r="C2571" s="7" t="s">
        <v>1370</v>
      </c>
      <c r="D2571" s="8" t="s">
        <v>1356</v>
      </c>
      <c r="E2571" s="7" t="s">
        <v>1371</v>
      </c>
      <c r="F2571" s="8" t="s">
        <v>2740</v>
      </c>
      <c r="G2571" s="31" t="s">
        <v>8038</v>
      </c>
      <c r="H2571" s="41" t="s">
        <v>8678</v>
      </c>
      <c r="I2571" s="8"/>
      <c r="J2571" s="7"/>
      <c r="K2571" s="40"/>
      <c r="L2571" s="40"/>
      <c r="M2571" s="40"/>
      <c r="N2571" s="40"/>
      <c r="O2571" s="40"/>
      <c r="P2571" s="40"/>
      <c r="Q2571" s="40"/>
      <c r="R2571" s="40"/>
    </row>
    <row r="2572">
      <c r="A2572" s="7" t="s">
        <v>2586</v>
      </c>
      <c r="B2572" s="7"/>
      <c r="C2572" s="7" t="s">
        <v>1372</v>
      </c>
      <c r="D2572" s="6" t="s">
        <v>1373</v>
      </c>
      <c r="E2572" s="7" t="s">
        <v>1374</v>
      </c>
      <c r="F2572" s="8" t="s">
        <v>2740</v>
      </c>
      <c r="G2572" s="31" t="s">
        <v>8038</v>
      </c>
      <c r="H2572" s="42" t="s">
        <v>3162</v>
      </c>
      <c r="I2572" s="8"/>
      <c r="J2572" s="35"/>
      <c r="K2572" s="33"/>
      <c r="L2572" s="33"/>
      <c r="M2572" s="33"/>
      <c r="N2572" s="33"/>
      <c r="O2572" s="33"/>
      <c r="P2572" s="33"/>
      <c r="Q2572" s="33"/>
      <c r="R2572" s="33"/>
    </row>
    <row r="2573">
      <c r="A2573" s="7" t="s">
        <v>2586</v>
      </c>
      <c r="B2573" s="7"/>
      <c r="C2573" s="7" t="s">
        <v>1375</v>
      </c>
      <c r="D2573" s="8" t="s">
        <v>1376</v>
      </c>
      <c r="E2573" s="7" t="s">
        <v>1377</v>
      </c>
      <c r="F2573" s="8" t="s">
        <v>2740</v>
      </c>
      <c r="G2573" s="8" t="s">
        <v>8038</v>
      </c>
      <c r="H2573" s="42" t="s">
        <v>2952</v>
      </c>
      <c r="I2573" s="8"/>
      <c r="J2573" s="35"/>
      <c r="K2573" s="33"/>
      <c r="L2573" s="33"/>
      <c r="M2573" s="33"/>
      <c r="N2573" s="33"/>
      <c r="O2573" s="33"/>
      <c r="P2573" s="33"/>
      <c r="Q2573" s="33"/>
      <c r="R2573" s="33"/>
    </row>
    <row r="2574">
      <c r="A2574" s="8" t="s">
        <v>2586</v>
      </c>
      <c r="B2574" s="2"/>
      <c r="C2574" s="2" t="s">
        <v>1378</v>
      </c>
      <c r="D2574" s="2" t="s">
        <v>1379</v>
      </c>
      <c r="E2574" s="2" t="s">
        <v>1380</v>
      </c>
      <c r="F2574" s="42" t="s">
        <v>2740</v>
      </c>
      <c r="G2574" s="8" t="s">
        <v>8038</v>
      </c>
      <c r="H2574" s="42" t="s">
        <v>2686</v>
      </c>
      <c r="I2574" s="34" t="s">
        <v>8679</v>
      </c>
      <c r="J2574" s="35"/>
      <c r="K2574" s="33"/>
      <c r="L2574" s="33"/>
      <c r="M2574" s="33"/>
      <c r="N2574" s="33"/>
      <c r="O2574" s="33"/>
      <c r="P2574" s="33"/>
      <c r="Q2574" s="33"/>
      <c r="R2574" s="33"/>
    </row>
    <row r="2575">
      <c r="A2575" s="8" t="s">
        <v>2586</v>
      </c>
      <c r="B2575" s="3"/>
      <c r="C2575" s="3" t="s">
        <v>1381</v>
      </c>
      <c r="D2575" s="4" t="s">
        <v>1382</v>
      </c>
      <c r="E2575" s="5" t="s">
        <v>1383</v>
      </c>
      <c r="F2575" s="42" t="s">
        <v>2740</v>
      </c>
      <c r="G2575" s="8" t="s">
        <v>8038</v>
      </c>
      <c r="H2575" s="45" t="s">
        <v>3110</v>
      </c>
      <c r="I2575" s="18" t="s">
        <v>8680</v>
      </c>
      <c r="J2575" s="7"/>
      <c r="K2575" s="40"/>
      <c r="L2575" s="40"/>
      <c r="M2575" s="40"/>
      <c r="N2575" s="40"/>
      <c r="O2575" s="40"/>
      <c r="P2575" s="40"/>
      <c r="Q2575" s="40"/>
      <c r="R2575" s="40"/>
    </row>
    <row r="2576">
      <c r="A2576" s="7" t="s">
        <v>2586</v>
      </c>
      <c r="B2576" s="7"/>
      <c r="C2576" s="7" t="s">
        <v>1384</v>
      </c>
      <c r="D2576" s="8" t="s">
        <v>1385</v>
      </c>
      <c r="E2576" s="7" t="s">
        <v>1386</v>
      </c>
      <c r="F2576" s="8" t="s">
        <v>2740</v>
      </c>
      <c r="G2576" s="8" t="s">
        <v>8038</v>
      </c>
      <c r="H2576" s="43" t="s">
        <v>2760</v>
      </c>
      <c r="I2576" s="8"/>
      <c r="J2576" s="35"/>
      <c r="K2576" s="33"/>
      <c r="L2576" s="33"/>
      <c r="M2576" s="33"/>
      <c r="N2576" s="33"/>
      <c r="O2576" s="33"/>
      <c r="P2576" s="33"/>
      <c r="Q2576" s="33"/>
      <c r="R2576" s="33"/>
    </row>
    <row r="2577">
      <c r="A2577" s="7" t="s">
        <v>2633</v>
      </c>
      <c r="B2577" s="7"/>
      <c r="C2577" s="7" t="s">
        <v>1387</v>
      </c>
      <c r="D2577" s="8" t="s">
        <v>1385</v>
      </c>
      <c r="E2577" s="7" t="s">
        <v>1388</v>
      </c>
      <c r="F2577" s="8" t="s">
        <v>2740</v>
      </c>
      <c r="G2577" s="31" t="s">
        <v>8038</v>
      </c>
      <c r="H2577" s="41" t="s">
        <v>2760</v>
      </c>
      <c r="I2577" s="8"/>
      <c r="J2577" s="7"/>
      <c r="K2577" s="40"/>
      <c r="L2577" s="40"/>
      <c r="M2577" s="40"/>
      <c r="N2577" s="40"/>
      <c r="O2577" s="40"/>
      <c r="P2577" s="40"/>
      <c r="Q2577" s="40"/>
      <c r="R2577" s="40"/>
    </row>
    <row r="2578">
      <c r="A2578" s="8" t="s">
        <v>2586</v>
      </c>
      <c r="B2578" s="2"/>
      <c r="C2578" s="2" t="s">
        <v>1389</v>
      </c>
      <c r="D2578" s="2" t="s">
        <v>1390</v>
      </c>
      <c r="E2578" s="2" t="s">
        <v>1391</v>
      </c>
      <c r="F2578" s="42" t="s">
        <v>2740</v>
      </c>
      <c r="G2578" s="31" t="s">
        <v>8038</v>
      </c>
      <c r="H2578" s="48" t="s">
        <v>2937</v>
      </c>
      <c r="I2578" s="36" t="s">
        <v>8681</v>
      </c>
      <c r="J2578" s="7"/>
      <c r="K2578" s="40"/>
      <c r="L2578" s="40"/>
      <c r="M2578" s="40"/>
      <c r="N2578" s="40"/>
      <c r="O2578" s="40"/>
      <c r="P2578" s="40"/>
      <c r="Q2578" s="40"/>
      <c r="R2578" s="40"/>
    </row>
    <row r="2579">
      <c r="A2579" s="8" t="s">
        <v>2586</v>
      </c>
      <c r="B2579" s="2"/>
      <c r="C2579" s="2" t="s">
        <v>1313</v>
      </c>
      <c r="D2579" s="2" t="s">
        <v>1390</v>
      </c>
      <c r="E2579" s="2" t="s">
        <v>1392</v>
      </c>
      <c r="F2579" s="8" t="s">
        <v>2740</v>
      </c>
      <c r="G2579" s="8" t="s">
        <v>8038</v>
      </c>
      <c r="H2579" s="42" t="s">
        <v>2952</v>
      </c>
      <c r="I2579" s="36" t="s">
        <v>8670</v>
      </c>
      <c r="J2579" s="37"/>
      <c r="K2579" s="38"/>
      <c r="L2579" s="38"/>
      <c r="M2579" s="38"/>
      <c r="N2579" s="38"/>
      <c r="O2579" s="38"/>
      <c r="P2579" s="38"/>
      <c r="Q2579" s="38"/>
      <c r="R2579" s="38"/>
    </row>
    <row r="2580">
      <c r="A2580" s="8" t="s">
        <v>2586</v>
      </c>
      <c r="B2580" s="3"/>
      <c r="C2580" s="3" t="s">
        <v>1393</v>
      </c>
      <c r="D2580" s="4" t="s">
        <v>1390</v>
      </c>
      <c r="E2580" s="18" t="s">
        <v>1394</v>
      </c>
      <c r="F2580" s="42" t="s">
        <v>2740</v>
      </c>
      <c r="G2580" s="8" t="s">
        <v>8038</v>
      </c>
      <c r="H2580" s="31" t="s">
        <v>2742</v>
      </c>
      <c r="I2580" s="3"/>
      <c r="J2580" s="37"/>
      <c r="K2580" s="38"/>
      <c r="L2580" s="38"/>
      <c r="M2580" s="38"/>
      <c r="N2580" s="38"/>
      <c r="O2580" s="38"/>
      <c r="P2580" s="38"/>
      <c r="Q2580" s="38"/>
      <c r="R2580" s="38"/>
    </row>
    <row r="2581">
      <c r="A2581" s="8" t="s">
        <v>2586</v>
      </c>
      <c r="B2581" s="12"/>
      <c r="C2581" s="12" t="s">
        <v>1395</v>
      </c>
      <c r="D2581" s="12" t="s">
        <v>1390</v>
      </c>
      <c r="E2581" s="12" t="s">
        <v>1396</v>
      </c>
      <c r="F2581" s="8" t="s">
        <v>2740</v>
      </c>
      <c r="G2581" s="45" t="s">
        <v>8038</v>
      </c>
      <c r="H2581" s="41" t="s">
        <v>2778</v>
      </c>
      <c r="I2581" s="2"/>
      <c r="J2581" s="7"/>
      <c r="K2581" s="40"/>
      <c r="L2581" s="40"/>
      <c r="M2581" s="40"/>
      <c r="N2581" s="40"/>
      <c r="O2581" s="40"/>
      <c r="P2581" s="40"/>
      <c r="Q2581" s="40"/>
      <c r="R2581" s="40"/>
    </row>
    <row r="2582">
      <c r="A2582" s="7" t="s">
        <v>2586</v>
      </c>
      <c r="B2582" s="7"/>
      <c r="C2582" s="7" t="s">
        <v>1397</v>
      </c>
      <c r="D2582" s="8" t="s">
        <v>1398</v>
      </c>
      <c r="E2582" s="7" t="s">
        <v>1399</v>
      </c>
      <c r="F2582" s="8" t="s">
        <v>2740</v>
      </c>
      <c r="G2582" s="8" t="s">
        <v>8038</v>
      </c>
      <c r="H2582" s="42" t="s">
        <v>2686</v>
      </c>
      <c r="I2582" s="8"/>
      <c r="J2582" s="35"/>
      <c r="K2582" s="33"/>
      <c r="L2582" s="33"/>
      <c r="M2582" s="33"/>
      <c r="N2582" s="33"/>
      <c r="O2582" s="33"/>
      <c r="P2582" s="33"/>
      <c r="Q2582" s="33"/>
      <c r="R2582" s="33"/>
    </row>
    <row r="2583">
      <c r="A2583" s="7" t="s">
        <v>2586</v>
      </c>
      <c r="B2583" s="7"/>
      <c r="C2583" s="7" t="s">
        <v>1400</v>
      </c>
      <c r="D2583" s="8" t="s">
        <v>1401</v>
      </c>
      <c r="E2583" s="7" t="s">
        <v>1402</v>
      </c>
      <c r="F2583" s="8" t="s">
        <v>2740</v>
      </c>
      <c r="G2583" s="45" t="s">
        <v>8038</v>
      </c>
      <c r="H2583" s="31" t="s">
        <v>2603</v>
      </c>
      <c r="I2583" s="8"/>
      <c r="J2583" s="35"/>
      <c r="K2583" s="33"/>
      <c r="L2583" s="33"/>
      <c r="M2583" s="33"/>
      <c r="N2583" s="33"/>
      <c r="O2583" s="33"/>
      <c r="P2583" s="33"/>
      <c r="Q2583" s="33"/>
      <c r="R2583" s="33"/>
    </row>
    <row r="2584">
      <c r="A2584" s="7" t="s">
        <v>2586</v>
      </c>
      <c r="B2584" s="7"/>
      <c r="C2584" s="7" t="s">
        <v>1403</v>
      </c>
      <c r="D2584" s="8" t="s">
        <v>1404</v>
      </c>
      <c r="E2584" s="7" t="s">
        <v>1405</v>
      </c>
      <c r="F2584" s="8" t="s">
        <v>2740</v>
      </c>
      <c r="G2584" s="31" t="s">
        <v>8038</v>
      </c>
      <c r="H2584" s="31" t="s">
        <v>2603</v>
      </c>
      <c r="I2584" s="8"/>
      <c r="J2584" s="37"/>
      <c r="K2584" s="38"/>
      <c r="L2584" s="38"/>
      <c r="M2584" s="38"/>
      <c r="N2584" s="38"/>
      <c r="O2584" s="38"/>
      <c r="P2584" s="38"/>
      <c r="Q2584" s="38"/>
      <c r="R2584" s="38"/>
    </row>
    <row r="2585">
      <c r="A2585" s="8" t="s">
        <v>2586</v>
      </c>
      <c r="B2585" s="2"/>
      <c r="C2585" s="2" t="s">
        <v>1406</v>
      </c>
      <c r="D2585" s="2" t="s">
        <v>1407</v>
      </c>
      <c r="E2585" s="2" t="s">
        <v>1408</v>
      </c>
      <c r="F2585" s="42" t="s">
        <v>2740</v>
      </c>
      <c r="G2585" s="6" t="s">
        <v>8038</v>
      </c>
      <c r="H2585" s="41" t="s">
        <v>2686</v>
      </c>
      <c r="I2585" s="36" t="s">
        <v>8682</v>
      </c>
      <c r="J2585" s="37"/>
      <c r="K2585" s="38"/>
      <c r="L2585" s="38"/>
      <c r="M2585" s="38"/>
      <c r="N2585" s="38"/>
      <c r="O2585" s="38"/>
      <c r="P2585" s="38"/>
      <c r="Q2585" s="38"/>
      <c r="R2585" s="38"/>
    </row>
    <row r="2586">
      <c r="A2586" s="8" t="s">
        <v>2586</v>
      </c>
      <c r="B2586" s="3"/>
      <c r="C2586" s="3" t="s">
        <v>8683</v>
      </c>
      <c r="D2586" s="4" t="s">
        <v>8684</v>
      </c>
      <c r="E2586" s="3" t="s">
        <v>8685</v>
      </c>
      <c r="F2586" s="42" t="s">
        <v>2740</v>
      </c>
      <c r="G2586" s="31" t="s">
        <v>8038</v>
      </c>
      <c r="H2586" s="41" t="s">
        <v>2760</v>
      </c>
      <c r="I2586" s="3"/>
      <c r="J2586" s="7"/>
      <c r="K2586" s="40"/>
      <c r="L2586" s="40"/>
      <c r="M2586" s="40"/>
      <c r="N2586" s="40"/>
      <c r="O2586" s="40"/>
      <c r="P2586" s="40"/>
      <c r="Q2586" s="40"/>
      <c r="R2586" s="40"/>
    </row>
    <row r="2587">
      <c r="A2587" s="8" t="s">
        <v>2586</v>
      </c>
      <c r="B2587" s="2"/>
      <c r="C2587" s="2" t="s">
        <v>1409</v>
      </c>
      <c r="D2587" s="2" t="s">
        <v>1410</v>
      </c>
      <c r="E2587" s="2" t="s">
        <v>1411</v>
      </c>
      <c r="F2587" s="42" t="s">
        <v>2740</v>
      </c>
      <c r="G2587" s="8" t="s">
        <v>8038</v>
      </c>
      <c r="H2587" s="31" t="s">
        <v>2802</v>
      </c>
      <c r="I2587" s="36" t="s">
        <v>8686</v>
      </c>
      <c r="J2587" s="35"/>
      <c r="K2587" s="33"/>
      <c r="L2587" s="33"/>
      <c r="M2587" s="33"/>
      <c r="N2587" s="33"/>
      <c r="O2587" s="33"/>
      <c r="P2587" s="33"/>
      <c r="Q2587" s="33"/>
      <c r="R2587" s="33"/>
    </row>
    <row r="2588">
      <c r="A2588" s="8" t="s">
        <v>2633</v>
      </c>
      <c r="B2588" s="2"/>
      <c r="C2588" s="2" t="s">
        <v>1412</v>
      </c>
      <c r="D2588" s="2" t="s">
        <v>1410</v>
      </c>
      <c r="E2588" s="2" t="s">
        <v>1413</v>
      </c>
      <c r="F2588" s="42" t="s">
        <v>2740</v>
      </c>
      <c r="G2588" s="31" t="s">
        <v>8038</v>
      </c>
      <c r="H2588" s="31" t="s">
        <v>4812</v>
      </c>
      <c r="I2588" s="36" t="s">
        <v>8687</v>
      </c>
      <c r="J2588" s="37"/>
      <c r="K2588" s="38"/>
      <c r="L2588" s="38"/>
      <c r="M2588" s="38"/>
      <c r="N2588" s="38"/>
      <c r="O2588" s="38"/>
      <c r="P2588" s="38"/>
      <c r="Q2588" s="38"/>
      <c r="R2588" s="38"/>
    </row>
    <row r="2589">
      <c r="A2589" s="8" t="s">
        <v>2586</v>
      </c>
      <c r="B2589" s="2"/>
      <c r="C2589" s="2" t="s">
        <v>1414</v>
      </c>
      <c r="D2589" s="2" t="s">
        <v>1415</v>
      </c>
      <c r="E2589" s="2" t="s">
        <v>1416</v>
      </c>
      <c r="F2589" s="42" t="s">
        <v>2740</v>
      </c>
      <c r="G2589" s="31" t="s">
        <v>8038</v>
      </c>
      <c r="H2589" s="31" t="s">
        <v>2778</v>
      </c>
      <c r="I2589" s="36" t="s">
        <v>8688</v>
      </c>
      <c r="J2589" s="37"/>
      <c r="K2589" s="38"/>
      <c r="L2589" s="38"/>
      <c r="M2589" s="38"/>
      <c r="N2589" s="38"/>
      <c r="O2589" s="38"/>
      <c r="P2589" s="38"/>
      <c r="Q2589" s="38"/>
      <c r="R2589" s="38"/>
    </row>
    <row r="2590">
      <c r="A2590" s="8" t="s">
        <v>2586</v>
      </c>
      <c r="B2590" s="2"/>
      <c r="C2590" s="2" t="s">
        <v>1417</v>
      </c>
      <c r="D2590" s="2" t="s">
        <v>1418</v>
      </c>
      <c r="E2590" s="2" t="s">
        <v>1419</v>
      </c>
      <c r="F2590" s="42" t="s">
        <v>2740</v>
      </c>
      <c r="G2590" s="8" t="s">
        <v>8038</v>
      </c>
      <c r="H2590" s="43" t="s">
        <v>2760</v>
      </c>
      <c r="I2590" s="34" t="s">
        <v>8689</v>
      </c>
      <c r="J2590" s="35"/>
      <c r="K2590" s="33"/>
      <c r="L2590" s="33"/>
      <c r="M2590" s="33"/>
      <c r="N2590" s="33"/>
      <c r="O2590" s="33"/>
      <c r="P2590" s="33"/>
      <c r="Q2590" s="33"/>
      <c r="R2590" s="33"/>
    </row>
    <row r="2591">
      <c r="A2591" s="7" t="s">
        <v>2586</v>
      </c>
      <c r="B2591" s="7"/>
      <c r="C2591" s="7" t="s">
        <v>1420</v>
      </c>
      <c r="D2591" s="8" t="s">
        <v>1418</v>
      </c>
      <c r="E2591" s="7" t="s">
        <v>1421</v>
      </c>
      <c r="F2591" s="8" t="s">
        <v>2740</v>
      </c>
      <c r="G2591" s="31" t="s">
        <v>8038</v>
      </c>
      <c r="H2591" s="41" t="s">
        <v>2686</v>
      </c>
      <c r="I2591" s="8"/>
      <c r="J2591" s="7"/>
      <c r="K2591" s="40"/>
      <c r="L2591" s="40"/>
      <c r="M2591" s="40"/>
      <c r="N2591" s="40"/>
      <c r="O2591" s="40"/>
      <c r="P2591" s="40"/>
      <c r="Q2591" s="40"/>
      <c r="R2591" s="40"/>
    </row>
    <row r="2592">
      <c r="A2592" s="7" t="s">
        <v>2586</v>
      </c>
      <c r="B2592" s="7"/>
      <c r="C2592" s="7" t="s">
        <v>1422</v>
      </c>
      <c r="D2592" s="8" t="s">
        <v>1418</v>
      </c>
      <c r="E2592" s="7" t="s">
        <v>1423</v>
      </c>
      <c r="F2592" s="8" t="s">
        <v>2740</v>
      </c>
      <c r="G2592" s="45" t="s">
        <v>8038</v>
      </c>
      <c r="H2592" s="42" t="s">
        <v>2765</v>
      </c>
      <c r="I2592" s="8"/>
      <c r="J2592" s="35"/>
      <c r="K2592" s="33"/>
      <c r="L2592" s="33"/>
      <c r="M2592" s="33"/>
      <c r="N2592" s="33"/>
      <c r="O2592" s="33"/>
      <c r="P2592" s="33"/>
      <c r="Q2592" s="33"/>
      <c r="R2592" s="33"/>
    </row>
    <row r="2593">
      <c r="A2593" s="7" t="s">
        <v>2586</v>
      </c>
      <c r="B2593" s="7"/>
      <c r="C2593" s="7" t="s">
        <v>1417</v>
      </c>
      <c r="D2593" s="8" t="s">
        <v>1418</v>
      </c>
      <c r="E2593" s="7" t="s">
        <v>1424</v>
      </c>
      <c r="F2593" s="8" t="s">
        <v>2740</v>
      </c>
      <c r="G2593" s="31" t="s">
        <v>8038</v>
      </c>
      <c r="H2593" s="41" t="s">
        <v>2760</v>
      </c>
      <c r="I2593" s="8"/>
      <c r="J2593" s="35"/>
      <c r="K2593" s="33"/>
      <c r="L2593" s="33"/>
      <c r="M2593" s="33"/>
      <c r="N2593" s="33"/>
      <c r="O2593" s="33"/>
      <c r="P2593" s="33"/>
      <c r="Q2593" s="33"/>
      <c r="R2593" s="33"/>
    </row>
    <row r="2594">
      <c r="A2594" s="7" t="s">
        <v>2586</v>
      </c>
      <c r="B2594" s="7"/>
      <c r="C2594" s="7" t="s">
        <v>1425</v>
      </c>
      <c r="D2594" s="8" t="s">
        <v>1418</v>
      </c>
      <c r="E2594" s="7" t="s">
        <v>1426</v>
      </c>
      <c r="F2594" s="8" t="s">
        <v>2740</v>
      </c>
      <c r="G2594" s="31" t="s">
        <v>8038</v>
      </c>
      <c r="H2594" s="41" t="s">
        <v>2686</v>
      </c>
      <c r="I2594" s="8"/>
      <c r="J2594" s="37"/>
      <c r="K2594" s="38"/>
      <c r="L2594" s="38"/>
      <c r="M2594" s="38"/>
      <c r="N2594" s="38"/>
      <c r="O2594" s="38"/>
      <c r="P2594" s="38"/>
      <c r="Q2594" s="38"/>
      <c r="R2594" s="38"/>
    </row>
    <row r="2595">
      <c r="A2595" s="7" t="s">
        <v>2586</v>
      </c>
      <c r="B2595" s="7"/>
      <c r="C2595" s="7" t="s">
        <v>1425</v>
      </c>
      <c r="D2595" s="8" t="s">
        <v>1418</v>
      </c>
      <c r="E2595" s="7" t="s">
        <v>1427</v>
      </c>
      <c r="F2595" s="8" t="s">
        <v>2740</v>
      </c>
      <c r="G2595" s="31" t="s">
        <v>8038</v>
      </c>
      <c r="H2595" s="42" t="s">
        <v>2686</v>
      </c>
      <c r="I2595" s="8"/>
      <c r="J2595" s="7"/>
      <c r="K2595" s="40"/>
      <c r="L2595" s="40"/>
      <c r="M2595" s="40"/>
      <c r="N2595" s="40"/>
      <c r="O2595" s="40"/>
      <c r="P2595" s="40"/>
      <c r="Q2595" s="40"/>
      <c r="R2595" s="40"/>
    </row>
    <row r="2596">
      <c r="A2596" s="8" t="s">
        <v>2586</v>
      </c>
      <c r="B2596" s="2"/>
      <c r="C2596" s="2" t="s">
        <v>1428</v>
      </c>
      <c r="D2596" s="2" t="s">
        <v>1429</v>
      </c>
      <c r="E2596" s="2" t="s">
        <v>1430</v>
      </c>
      <c r="F2596" s="42" t="s">
        <v>2740</v>
      </c>
      <c r="G2596" s="31" t="s">
        <v>8038</v>
      </c>
      <c r="H2596" s="41" t="s">
        <v>2760</v>
      </c>
      <c r="I2596" s="36" t="s">
        <v>8690</v>
      </c>
      <c r="J2596" s="35"/>
      <c r="K2596" s="33"/>
      <c r="L2596" s="33"/>
      <c r="M2596" s="33"/>
      <c r="N2596" s="33"/>
      <c r="O2596" s="33"/>
      <c r="P2596" s="33"/>
      <c r="Q2596" s="33"/>
      <c r="R2596" s="33"/>
    </row>
    <row r="2597">
      <c r="A2597" s="8" t="s">
        <v>2586</v>
      </c>
      <c r="B2597" s="2"/>
      <c r="C2597" s="2" t="s">
        <v>1431</v>
      </c>
      <c r="D2597" s="2" t="s">
        <v>1429</v>
      </c>
      <c r="E2597" s="2" t="s">
        <v>1432</v>
      </c>
      <c r="F2597" s="31" t="s">
        <v>2740</v>
      </c>
      <c r="G2597" s="31" t="s">
        <v>8038</v>
      </c>
      <c r="H2597" s="31" t="s">
        <v>2802</v>
      </c>
      <c r="I2597" s="36" t="s">
        <v>8691</v>
      </c>
      <c r="J2597" s="37"/>
      <c r="K2597" s="38"/>
      <c r="L2597" s="38"/>
      <c r="M2597" s="38"/>
      <c r="N2597" s="38"/>
      <c r="O2597" s="38"/>
      <c r="P2597" s="38"/>
      <c r="Q2597" s="38"/>
      <c r="R2597" s="38"/>
    </row>
    <row r="2598">
      <c r="A2598" s="8" t="s">
        <v>2586</v>
      </c>
      <c r="B2598" s="2"/>
      <c r="C2598" s="2" t="s">
        <v>1433</v>
      </c>
      <c r="D2598" s="2" t="s">
        <v>1429</v>
      </c>
      <c r="E2598" s="2" t="s">
        <v>1434</v>
      </c>
      <c r="F2598" s="42" t="s">
        <v>2740</v>
      </c>
      <c r="G2598" s="31" t="s">
        <v>8038</v>
      </c>
      <c r="H2598" s="41" t="s">
        <v>2760</v>
      </c>
      <c r="I2598" s="36" t="s">
        <v>8689</v>
      </c>
      <c r="J2598" s="37"/>
      <c r="K2598" s="38"/>
      <c r="L2598" s="38"/>
      <c r="M2598" s="38"/>
      <c r="N2598" s="38"/>
      <c r="O2598" s="38"/>
      <c r="P2598" s="38"/>
      <c r="Q2598" s="38"/>
      <c r="R2598" s="38"/>
    </row>
    <row r="2599">
      <c r="A2599" s="7" t="s">
        <v>2586</v>
      </c>
      <c r="B2599" s="7"/>
      <c r="C2599" s="7" t="s">
        <v>1435</v>
      </c>
      <c r="D2599" s="8" t="s">
        <v>1429</v>
      </c>
      <c r="E2599" s="7" t="s">
        <v>1436</v>
      </c>
      <c r="F2599" s="8" t="s">
        <v>2740</v>
      </c>
      <c r="G2599" s="8" t="s">
        <v>8038</v>
      </c>
      <c r="H2599" s="41" t="s">
        <v>2760</v>
      </c>
      <c r="I2599" s="8"/>
      <c r="J2599" s="35"/>
      <c r="K2599" s="33"/>
      <c r="L2599" s="33"/>
      <c r="M2599" s="33"/>
      <c r="N2599" s="33"/>
      <c r="O2599" s="33"/>
      <c r="P2599" s="33"/>
      <c r="Q2599" s="33"/>
      <c r="R2599" s="33"/>
    </row>
    <row r="2600">
      <c r="A2600" s="8" t="s">
        <v>2586</v>
      </c>
      <c r="B2600" s="2"/>
      <c r="C2600" s="2" t="s">
        <v>1437</v>
      </c>
      <c r="D2600" s="2" t="s">
        <v>1438</v>
      </c>
      <c r="E2600" s="2" t="s">
        <v>1439</v>
      </c>
      <c r="F2600" s="42" t="s">
        <v>2740</v>
      </c>
      <c r="G2600" s="31" t="s">
        <v>8038</v>
      </c>
      <c r="H2600" s="41" t="s">
        <v>2760</v>
      </c>
      <c r="I2600" s="36" t="s">
        <v>8692</v>
      </c>
      <c r="J2600" s="37"/>
      <c r="K2600" s="38"/>
      <c r="L2600" s="38"/>
      <c r="M2600" s="38"/>
      <c r="N2600" s="38"/>
      <c r="O2600" s="38"/>
      <c r="P2600" s="38"/>
      <c r="Q2600" s="38"/>
      <c r="R2600" s="38"/>
    </row>
    <row r="2601">
      <c r="A2601" s="8" t="s">
        <v>2633</v>
      </c>
      <c r="B2601" s="2"/>
      <c r="C2601" s="2" t="s">
        <v>1440</v>
      </c>
      <c r="D2601" s="2" t="s">
        <v>1441</v>
      </c>
      <c r="E2601" s="2" t="s">
        <v>1442</v>
      </c>
      <c r="F2601" s="42" t="s">
        <v>2740</v>
      </c>
      <c r="G2601" s="31" t="s">
        <v>8038</v>
      </c>
      <c r="H2601" s="41" t="s">
        <v>2760</v>
      </c>
      <c r="I2601" s="34" t="s">
        <v>8693</v>
      </c>
      <c r="J2601" s="37"/>
      <c r="K2601" s="38"/>
      <c r="L2601" s="38"/>
      <c r="M2601" s="38"/>
      <c r="N2601" s="38"/>
      <c r="O2601" s="38"/>
      <c r="P2601" s="38"/>
      <c r="Q2601" s="38"/>
      <c r="R2601" s="38"/>
    </row>
    <row r="2602">
      <c r="A2602" s="7" t="s">
        <v>2586</v>
      </c>
      <c r="B2602" s="7"/>
      <c r="C2602" s="7" t="s">
        <v>1443</v>
      </c>
      <c r="D2602" s="8" t="s">
        <v>1441</v>
      </c>
      <c r="E2602" s="7" t="s">
        <v>1444</v>
      </c>
      <c r="F2602" s="8" t="s">
        <v>2740</v>
      </c>
      <c r="G2602" s="31" t="s">
        <v>8038</v>
      </c>
      <c r="H2602" s="31" t="s">
        <v>2742</v>
      </c>
      <c r="I2602" s="8"/>
      <c r="J2602" s="7"/>
      <c r="K2602" s="40"/>
      <c r="L2602" s="40"/>
      <c r="M2602" s="40"/>
      <c r="N2602" s="40"/>
      <c r="O2602" s="40"/>
      <c r="P2602" s="40"/>
      <c r="Q2602" s="40"/>
      <c r="R2602" s="40"/>
    </row>
    <row r="2603">
      <c r="A2603" s="7" t="s">
        <v>2586</v>
      </c>
      <c r="B2603" s="7"/>
      <c r="C2603" s="7" t="s">
        <v>1445</v>
      </c>
      <c r="D2603" s="8" t="s">
        <v>1441</v>
      </c>
      <c r="E2603" s="7" t="s">
        <v>1446</v>
      </c>
      <c r="F2603" s="8" t="s">
        <v>2740</v>
      </c>
      <c r="G2603" s="31" t="s">
        <v>8038</v>
      </c>
      <c r="H2603" s="43" t="s">
        <v>2760</v>
      </c>
      <c r="I2603" s="8"/>
      <c r="J2603" s="35"/>
      <c r="K2603" s="33"/>
      <c r="L2603" s="33"/>
      <c r="M2603" s="33"/>
      <c r="N2603" s="33"/>
      <c r="O2603" s="33"/>
      <c r="P2603" s="33"/>
      <c r="Q2603" s="33"/>
      <c r="R2603" s="33"/>
    </row>
    <row r="2604">
      <c r="A2604" s="7" t="s">
        <v>2586</v>
      </c>
      <c r="B2604" s="7"/>
      <c r="C2604" s="7" t="s">
        <v>1447</v>
      </c>
      <c r="D2604" s="8" t="s">
        <v>1441</v>
      </c>
      <c r="E2604" s="7" t="s">
        <v>1448</v>
      </c>
      <c r="F2604" s="8" t="s">
        <v>2740</v>
      </c>
      <c r="G2604" s="31" t="s">
        <v>8038</v>
      </c>
      <c r="H2604" s="42" t="s">
        <v>2686</v>
      </c>
      <c r="I2604" s="8"/>
      <c r="J2604" s="7"/>
      <c r="K2604" s="40"/>
      <c r="L2604" s="40"/>
      <c r="M2604" s="40"/>
      <c r="N2604" s="40"/>
      <c r="O2604" s="40"/>
      <c r="P2604" s="40"/>
      <c r="Q2604" s="40"/>
      <c r="R2604" s="40"/>
    </row>
    <row r="2605">
      <c r="A2605" s="7" t="s">
        <v>2586</v>
      </c>
      <c r="B2605" s="7"/>
      <c r="C2605" s="7" t="s">
        <v>1449</v>
      </c>
      <c r="D2605" s="8" t="s">
        <v>1441</v>
      </c>
      <c r="E2605" s="7" t="s">
        <v>1450</v>
      </c>
      <c r="F2605" s="8" t="s">
        <v>2740</v>
      </c>
      <c r="G2605" s="31" t="s">
        <v>8038</v>
      </c>
      <c r="H2605" s="48" t="s">
        <v>2937</v>
      </c>
      <c r="I2605" s="8"/>
      <c r="J2605" s="35"/>
      <c r="K2605" s="33"/>
      <c r="L2605" s="33"/>
      <c r="M2605" s="33"/>
      <c r="N2605" s="33"/>
      <c r="O2605" s="33"/>
      <c r="P2605" s="33"/>
      <c r="Q2605" s="33"/>
      <c r="R2605" s="33"/>
    </row>
    <row r="2606">
      <c r="A2606" s="8" t="s">
        <v>2586</v>
      </c>
      <c r="B2606" s="8"/>
      <c r="C2606" s="8" t="s">
        <v>1451</v>
      </c>
      <c r="D2606" s="8" t="s">
        <v>1441</v>
      </c>
      <c r="E2606" s="12" t="s">
        <v>1452</v>
      </c>
      <c r="F2606" s="8" t="s">
        <v>2740</v>
      </c>
      <c r="G2606" s="8" t="s">
        <v>8038</v>
      </c>
      <c r="H2606" s="42" t="s">
        <v>2686</v>
      </c>
      <c r="I2606" s="8"/>
      <c r="J2606" s="7"/>
      <c r="K2606" s="40"/>
      <c r="L2606" s="40"/>
      <c r="M2606" s="40"/>
      <c r="N2606" s="40"/>
      <c r="O2606" s="40"/>
      <c r="P2606" s="40"/>
      <c r="Q2606" s="40"/>
      <c r="R2606" s="40"/>
    </row>
    <row r="2607">
      <c r="A2607" s="7" t="s">
        <v>2586</v>
      </c>
      <c r="B2607" s="7"/>
      <c r="C2607" s="7" t="s">
        <v>1453</v>
      </c>
      <c r="D2607" s="8" t="s">
        <v>1441</v>
      </c>
      <c r="E2607" s="7" t="s">
        <v>1454</v>
      </c>
      <c r="F2607" s="8" t="s">
        <v>2740</v>
      </c>
      <c r="G2607" s="8" t="s">
        <v>8038</v>
      </c>
      <c r="H2607" s="31" t="s">
        <v>2742</v>
      </c>
      <c r="I2607" s="8"/>
      <c r="J2607" s="7"/>
      <c r="K2607" s="40"/>
      <c r="L2607" s="40"/>
      <c r="M2607" s="40"/>
      <c r="N2607" s="40"/>
      <c r="O2607" s="40"/>
      <c r="P2607" s="40"/>
      <c r="Q2607" s="40"/>
      <c r="R2607" s="40"/>
    </row>
    <row r="2608">
      <c r="A2608" s="7" t="s">
        <v>2586</v>
      </c>
      <c r="B2608" s="7"/>
      <c r="C2608" s="7" t="s">
        <v>1455</v>
      </c>
      <c r="D2608" s="8" t="s">
        <v>1441</v>
      </c>
      <c r="E2608" s="7" t="s">
        <v>1456</v>
      </c>
      <c r="F2608" s="8" t="s">
        <v>2740</v>
      </c>
      <c r="G2608" s="31" t="s">
        <v>8038</v>
      </c>
      <c r="H2608" s="8" t="s">
        <v>2765</v>
      </c>
      <c r="I2608" s="8"/>
      <c r="J2608" s="35"/>
      <c r="K2608" s="33"/>
      <c r="L2608" s="33"/>
      <c r="M2608" s="33"/>
      <c r="N2608" s="33"/>
      <c r="O2608" s="33"/>
      <c r="P2608" s="33"/>
      <c r="Q2608" s="33"/>
      <c r="R2608" s="33"/>
    </row>
    <row r="2609">
      <c r="A2609" s="7" t="s">
        <v>2586</v>
      </c>
      <c r="B2609" s="7"/>
      <c r="C2609" s="7" t="s">
        <v>1457</v>
      </c>
      <c r="D2609" s="8" t="s">
        <v>1441</v>
      </c>
      <c r="E2609" s="7" t="s">
        <v>1458</v>
      </c>
      <c r="F2609" s="8" t="s">
        <v>2740</v>
      </c>
      <c r="G2609" s="8" t="s">
        <v>8038</v>
      </c>
      <c r="H2609" s="31" t="s">
        <v>2742</v>
      </c>
      <c r="I2609" s="8"/>
      <c r="J2609" s="7"/>
      <c r="K2609" s="40"/>
      <c r="L2609" s="40"/>
      <c r="M2609" s="40"/>
      <c r="N2609" s="40"/>
      <c r="O2609" s="40"/>
      <c r="P2609" s="40"/>
      <c r="Q2609" s="40"/>
      <c r="R2609" s="40"/>
    </row>
    <row r="2610">
      <c r="A2610" s="7" t="s">
        <v>2586</v>
      </c>
      <c r="B2610" s="7"/>
      <c r="C2610" s="7" t="s">
        <v>1459</v>
      </c>
      <c r="D2610" s="8" t="s">
        <v>1441</v>
      </c>
      <c r="E2610" s="7" t="s">
        <v>1460</v>
      </c>
      <c r="F2610" s="8" t="s">
        <v>2740</v>
      </c>
      <c r="G2610" s="8" t="s">
        <v>8038</v>
      </c>
      <c r="H2610" s="31" t="s">
        <v>2742</v>
      </c>
      <c r="I2610" s="8"/>
      <c r="J2610" s="35"/>
      <c r="K2610" s="33"/>
      <c r="L2610" s="33"/>
      <c r="M2610" s="33"/>
      <c r="N2610" s="33"/>
      <c r="O2610" s="33"/>
      <c r="P2610" s="33"/>
      <c r="Q2610" s="33"/>
      <c r="R2610" s="33"/>
    </row>
    <row r="2611">
      <c r="A2611" s="7" t="s">
        <v>2586</v>
      </c>
      <c r="B2611" s="7"/>
      <c r="C2611" s="7" t="s">
        <v>1461</v>
      </c>
      <c r="D2611" s="6" t="s">
        <v>1441</v>
      </c>
      <c r="E2611" s="7" t="s">
        <v>1462</v>
      </c>
      <c r="F2611" s="8" t="s">
        <v>2740</v>
      </c>
      <c r="G2611" s="31" t="s">
        <v>8038</v>
      </c>
      <c r="H2611" s="41" t="s">
        <v>2686</v>
      </c>
      <c r="I2611" s="8"/>
      <c r="J2611" s="19"/>
      <c r="K2611" s="39"/>
      <c r="L2611" s="39"/>
      <c r="M2611" s="39"/>
      <c r="N2611" s="39"/>
      <c r="O2611" s="39"/>
      <c r="P2611" s="39"/>
      <c r="Q2611" s="39"/>
      <c r="R2611" s="39"/>
    </row>
    <row r="2612">
      <c r="A2612" s="8" t="s">
        <v>2586</v>
      </c>
      <c r="B2612" s="8"/>
      <c r="C2612" s="8" t="s">
        <v>1463</v>
      </c>
      <c r="D2612" s="8" t="s">
        <v>1441</v>
      </c>
      <c r="E2612" s="12" t="s">
        <v>1464</v>
      </c>
      <c r="F2612" s="8" t="s">
        <v>2740</v>
      </c>
      <c r="G2612" s="8" t="s">
        <v>8038</v>
      </c>
      <c r="H2612" s="42" t="s">
        <v>3110</v>
      </c>
      <c r="I2612" s="8"/>
      <c r="J2612" s="35"/>
      <c r="K2612" s="33"/>
      <c r="L2612" s="33"/>
      <c r="M2612" s="33"/>
      <c r="N2612" s="33"/>
      <c r="O2612" s="33"/>
      <c r="P2612" s="33"/>
      <c r="Q2612" s="33"/>
      <c r="R2612" s="33"/>
    </row>
    <row r="2613">
      <c r="A2613" s="7" t="s">
        <v>2586</v>
      </c>
      <c r="B2613" s="7"/>
      <c r="C2613" s="7" t="s">
        <v>1465</v>
      </c>
      <c r="D2613" s="6" t="s">
        <v>1441</v>
      </c>
      <c r="E2613" s="19" t="s">
        <v>1466</v>
      </c>
      <c r="F2613" s="8" t="s">
        <v>2740</v>
      </c>
      <c r="G2613" s="31" t="s">
        <v>8038</v>
      </c>
      <c r="H2613" s="48" t="s">
        <v>2937</v>
      </c>
      <c r="I2613" s="7"/>
      <c r="J2613" s="35"/>
      <c r="K2613" s="33"/>
      <c r="L2613" s="33"/>
      <c r="M2613" s="33"/>
      <c r="N2613" s="33"/>
      <c r="O2613" s="33"/>
      <c r="P2613" s="33"/>
      <c r="Q2613" s="33"/>
      <c r="R2613" s="33"/>
    </row>
    <row r="2614">
      <c r="A2614" s="7" t="s">
        <v>2586</v>
      </c>
      <c r="B2614" s="7"/>
      <c r="C2614" s="7" t="s">
        <v>1467</v>
      </c>
      <c r="D2614" s="6" t="s">
        <v>1441</v>
      </c>
      <c r="E2614" s="7" t="s">
        <v>1468</v>
      </c>
      <c r="F2614" s="8" t="s">
        <v>2740</v>
      </c>
      <c r="G2614" s="8" t="s">
        <v>8038</v>
      </c>
      <c r="H2614" s="42" t="s">
        <v>3792</v>
      </c>
      <c r="I2614" s="8"/>
      <c r="J2614" s="37"/>
      <c r="K2614" s="38"/>
      <c r="L2614" s="38"/>
      <c r="M2614" s="38"/>
      <c r="N2614" s="38"/>
      <c r="O2614" s="38"/>
      <c r="P2614" s="38"/>
      <c r="Q2614" s="38"/>
      <c r="R2614" s="38"/>
    </row>
    <row r="2615">
      <c r="A2615" s="7" t="s">
        <v>2586</v>
      </c>
      <c r="B2615" s="7"/>
      <c r="C2615" s="7" t="s">
        <v>1469</v>
      </c>
      <c r="D2615" s="6" t="s">
        <v>1441</v>
      </c>
      <c r="E2615" s="7" t="s">
        <v>1470</v>
      </c>
      <c r="F2615" s="8" t="s">
        <v>2740</v>
      </c>
      <c r="G2615" s="8" t="s">
        <v>8038</v>
      </c>
      <c r="H2615" s="42" t="s">
        <v>2686</v>
      </c>
      <c r="I2615" s="8"/>
      <c r="J2615" s="35"/>
      <c r="K2615" s="33"/>
      <c r="L2615" s="33"/>
      <c r="M2615" s="33"/>
      <c r="N2615" s="33"/>
      <c r="O2615" s="33"/>
      <c r="P2615" s="33"/>
      <c r="Q2615" s="33"/>
      <c r="R2615" s="33"/>
    </row>
    <row r="2616">
      <c r="A2616" s="8" t="s">
        <v>2586</v>
      </c>
      <c r="B2616" s="2"/>
      <c r="C2616" s="2" t="s">
        <v>1471</v>
      </c>
      <c r="D2616" s="2" t="s">
        <v>1472</v>
      </c>
      <c r="E2616" s="2" t="s">
        <v>1473</v>
      </c>
      <c r="F2616" s="42" t="s">
        <v>2740</v>
      </c>
      <c r="G2616" s="8" t="s">
        <v>8038</v>
      </c>
      <c r="H2616" s="48" t="s">
        <v>2937</v>
      </c>
      <c r="I2616" s="34" t="s">
        <v>8694</v>
      </c>
      <c r="J2616" s="37"/>
      <c r="K2616" s="38"/>
      <c r="L2616" s="38"/>
      <c r="M2616" s="38"/>
      <c r="N2616" s="38"/>
      <c r="O2616" s="38"/>
      <c r="P2616" s="38"/>
      <c r="Q2616" s="38"/>
      <c r="R2616" s="38"/>
    </row>
    <row r="2617">
      <c r="A2617" s="8" t="s">
        <v>2633</v>
      </c>
      <c r="B2617" s="2"/>
      <c r="C2617" s="2" t="s">
        <v>1474</v>
      </c>
      <c r="D2617" s="2" t="s">
        <v>1472</v>
      </c>
      <c r="E2617" s="2" t="s">
        <v>1475</v>
      </c>
      <c r="F2617" s="42" t="s">
        <v>2740</v>
      </c>
      <c r="G2617" s="8" t="s">
        <v>8038</v>
      </c>
      <c r="H2617" s="41" t="s">
        <v>2760</v>
      </c>
      <c r="I2617" s="34" t="s">
        <v>8695</v>
      </c>
      <c r="J2617" s="37"/>
      <c r="K2617" s="38"/>
      <c r="L2617" s="38"/>
      <c r="M2617" s="38"/>
      <c r="N2617" s="38"/>
      <c r="O2617" s="38"/>
      <c r="P2617" s="38"/>
      <c r="Q2617" s="38"/>
      <c r="R2617" s="38"/>
    </row>
    <row r="2618">
      <c r="A2618" s="8" t="s">
        <v>2586</v>
      </c>
      <c r="B2618" s="2"/>
      <c r="C2618" s="2" t="s">
        <v>1476</v>
      </c>
      <c r="D2618" s="2" t="s">
        <v>1472</v>
      </c>
      <c r="E2618" s="2" t="s">
        <v>1477</v>
      </c>
      <c r="F2618" s="42" t="s">
        <v>2740</v>
      </c>
      <c r="G2618" s="31" t="s">
        <v>8038</v>
      </c>
      <c r="H2618" s="41" t="s">
        <v>2760</v>
      </c>
      <c r="I2618" s="34" t="s">
        <v>8696</v>
      </c>
      <c r="J2618" s="35"/>
      <c r="K2618" s="33"/>
      <c r="L2618" s="33"/>
      <c r="M2618" s="33"/>
      <c r="N2618" s="33"/>
      <c r="O2618" s="33"/>
      <c r="P2618" s="33"/>
      <c r="Q2618" s="33"/>
      <c r="R2618" s="33"/>
    </row>
    <row r="2619">
      <c r="A2619" s="8" t="s">
        <v>2586</v>
      </c>
      <c r="B2619" s="2"/>
      <c r="C2619" s="2" t="s">
        <v>1478</v>
      </c>
      <c r="D2619" s="2" t="s">
        <v>1472</v>
      </c>
      <c r="E2619" s="2" t="s">
        <v>1479</v>
      </c>
      <c r="F2619" s="31" t="s">
        <v>2740</v>
      </c>
      <c r="G2619" s="8" t="s">
        <v>8038</v>
      </c>
      <c r="H2619" s="31" t="s">
        <v>2753</v>
      </c>
      <c r="I2619" s="36" t="s">
        <v>8697</v>
      </c>
      <c r="J2619" s="35"/>
      <c r="K2619" s="33"/>
      <c r="L2619" s="33"/>
      <c r="M2619" s="33"/>
      <c r="N2619" s="33"/>
      <c r="O2619" s="33"/>
      <c r="P2619" s="33"/>
      <c r="Q2619" s="33"/>
      <c r="R2619" s="33"/>
    </row>
    <row r="2620">
      <c r="A2620" s="8" t="s">
        <v>2586</v>
      </c>
      <c r="B2620" s="2"/>
      <c r="C2620" s="2" t="s">
        <v>1480</v>
      </c>
      <c r="D2620" s="2" t="s">
        <v>1472</v>
      </c>
      <c r="E2620" s="2" t="s">
        <v>1481</v>
      </c>
      <c r="F2620" s="42" t="s">
        <v>2740</v>
      </c>
      <c r="G2620" s="31" t="s">
        <v>8038</v>
      </c>
      <c r="H2620" s="42" t="s">
        <v>2686</v>
      </c>
      <c r="I2620" s="36" t="s">
        <v>8698</v>
      </c>
      <c r="J2620" s="35"/>
      <c r="K2620" s="33"/>
      <c r="L2620" s="33"/>
      <c r="M2620" s="33"/>
      <c r="N2620" s="33"/>
      <c r="O2620" s="33"/>
      <c r="P2620" s="33"/>
      <c r="Q2620" s="33"/>
      <c r="R2620" s="33"/>
    </row>
    <row r="2621">
      <c r="A2621" s="8" t="s">
        <v>2586</v>
      </c>
      <c r="B2621" s="2"/>
      <c r="C2621" s="2" t="s">
        <v>1482</v>
      </c>
      <c r="D2621" s="2" t="s">
        <v>1472</v>
      </c>
      <c r="E2621" s="2" t="s">
        <v>1483</v>
      </c>
      <c r="F2621" s="42" t="s">
        <v>2740</v>
      </c>
      <c r="G2621" s="31" t="s">
        <v>8038</v>
      </c>
      <c r="H2621" s="43" t="s">
        <v>2742</v>
      </c>
      <c r="I2621" s="34" t="s">
        <v>8699</v>
      </c>
      <c r="J2621" s="35"/>
      <c r="K2621" s="33"/>
      <c r="L2621" s="33"/>
      <c r="M2621" s="33"/>
      <c r="N2621" s="33"/>
      <c r="O2621" s="33"/>
      <c r="P2621" s="33"/>
      <c r="Q2621" s="33"/>
      <c r="R2621" s="33"/>
    </row>
    <row r="2622">
      <c r="A2622" s="8" t="s">
        <v>2586</v>
      </c>
      <c r="B2622" s="2"/>
      <c r="C2622" s="2" t="s">
        <v>1484</v>
      </c>
      <c r="D2622" s="2" t="s">
        <v>1472</v>
      </c>
      <c r="E2622" s="2" t="s">
        <v>1485</v>
      </c>
      <c r="F2622" s="8" t="s">
        <v>2740</v>
      </c>
      <c r="G2622" s="31" t="s">
        <v>8038</v>
      </c>
      <c r="H2622" s="41" t="s">
        <v>6799</v>
      </c>
      <c r="I2622" s="34" t="s">
        <v>8700</v>
      </c>
      <c r="J2622" s="35"/>
      <c r="K2622" s="33"/>
      <c r="L2622" s="33"/>
      <c r="M2622" s="33"/>
      <c r="N2622" s="33"/>
      <c r="O2622" s="33"/>
      <c r="P2622" s="33"/>
      <c r="Q2622" s="33"/>
      <c r="R2622" s="33"/>
    </row>
    <row r="2623">
      <c r="A2623" s="8" t="s">
        <v>2586</v>
      </c>
      <c r="B2623" s="2"/>
      <c r="C2623" s="2" t="s">
        <v>1486</v>
      </c>
      <c r="D2623" s="2" t="s">
        <v>1472</v>
      </c>
      <c r="E2623" s="2" t="s">
        <v>1487</v>
      </c>
      <c r="F2623" s="8" t="s">
        <v>2740</v>
      </c>
      <c r="G2623" s="8" t="s">
        <v>8038</v>
      </c>
      <c r="H2623" s="31" t="s">
        <v>2603</v>
      </c>
      <c r="I2623" s="34" t="s">
        <v>8701</v>
      </c>
      <c r="J2623" s="7"/>
      <c r="K2623" s="40"/>
      <c r="L2623" s="40"/>
      <c r="M2623" s="40"/>
      <c r="N2623" s="40"/>
      <c r="O2623" s="40"/>
      <c r="P2623" s="40"/>
      <c r="Q2623" s="40"/>
      <c r="R2623" s="40"/>
    </row>
    <row r="2624">
      <c r="A2624" s="8" t="s">
        <v>2586</v>
      </c>
      <c r="B2624" s="3"/>
      <c r="C2624" s="3" t="s">
        <v>1488</v>
      </c>
      <c r="D2624" s="4" t="s">
        <v>1472</v>
      </c>
      <c r="E2624" s="20" t="s">
        <v>1489</v>
      </c>
      <c r="F2624" s="8" t="s">
        <v>2740</v>
      </c>
      <c r="G2624" s="6" t="s">
        <v>8038</v>
      </c>
      <c r="H2624" s="8" t="s">
        <v>2765</v>
      </c>
      <c r="I2624" s="18" t="s">
        <v>8702</v>
      </c>
      <c r="J2624" s="35"/>
      <c r="K2624" s="33"/>
      <c r="L2624" s="33"/>
      <c r="M2624" s="33"/>
      <c r="N2624" s="33"/>
      <c r="O2624" s="33"/>
      <c r="P2624" s="33"/>
      <c r="Q2624" s="33"/>
      <c r="R2624" s="33"/>
    </row>
    <row r="2625">
      <c r="A2625" s="8" t="s">
        <v>2586</v>
      </c>
      <c r="B2625" s="3"/>
      <c r="C2625" s="3" t="s">
        <v>1490</v>
      </c>
      <c r="D2625" s="4" t="s">
        <v>1472</v>
      </c>
      <c r="E2625" s="5" t="s">
        <v>1491</v>
      </c>
      <c r="F2625" s="8" t="s">
        <v>2740</v>
      </c>
      <c r="G2625" s="8" t="s">
        <v>8038</v>
      </c>
      <c r="H2625" s="42" t="s">
        <v>3649</v>
      </c>
      <c r="I2625" s="18" t="s">
        <v>8703</v>
      </c>
      <c r="J2625" s="35"/>
      <c r="K2625" s="33"/>
      <c r="L2625" s="33"/>
      <c r="M2625" s="33"/>
      <c r="N2625" s="33"/>
      <c r="O2625" s="33"/>
      <c r="P2625" s="33"/>
      <c r="Q2625" s="33"/>
      <c r="R2625" s="33"/>
    </row>
    <row r="2626">
      <c r="A2626" s="8" t="s">
        <v>2586</v>
      </c>
      <c r="B2626" s="3"/>
      <c r="C2626" s="3" t="s">
        <v>1492</v>
      </c>
      <c r="D2626" s="2" t="s">
        <v>1472</v>
      </c>
      <c r="E2626" s="5" t="s">
        <v>1493</v>
      </c>
      <c r="F2626" s="41" t="s">
        <v>2740</v>
      </c>
      <c r="G2626" s="31" t="s">
        <v>8038</v>
      </c>
      <c r="H2626" s="8" t="s">
        <v>2765</v>
      </c>
      <c r="I2626" s="18" t="s">
        <v>8704</v>
      </c>
      <c r="J2626" s="35"/>
      <c r="K2626" s="33"/>
      <c r="L2626" s="33"/>
      <c r="M2626" s="33"/>
      <c r="N2626" s="33"/>
      <c r="O2626" s="33"/>
      <c r="P2626" s="33"/>
      <c r="Q2626" s="33"/>
      <c r="R2626" s="33"/>
    </row>
    <row r="2627">
      <c r="A2627" s="7" t="s">
        <v>2586</v>
      </c>
      <c r="B2627" s="7"/>
      <c r="C2627" s="7" t="s">
        <v>1494</v>
      </c>
      <c r="D2627" s="8" t="s">
        <v>1495</v>
      </c>
      <c r="E2627" s="7" t="s">
        <v>1496</v>
      </c>
      <c r="F2627" s="8" t="s">
        <v>2740</v>
      </c>
      <c r="G2627" s="8" t="s">
        <v>8038</v>
      </c>
      <c r="H2627" s="31" t="s">
        <v>2590</v>
      </c>
      <c r="I2627" s="8"/>
      <c r="J2627" s="7"/>
      <c r="K2627" s="40"/>
      <c r="L2627" s="40"/>
      <c r="M2627" s="40"/>
      <c r="N2627" s="40"/>
      <c r="O2627" s="40"/>
      <c r="P2627" s="40"/>
      <c r="Q2627" s="40"/>
      <c r="R2627" s="40"/>
    </row>
    <row r="2628">
      <c r="A2628" s="7" t="s">
        <v>2633</v>
      </c>
      <c r="B2628" s="7"/>
      <c r="C2628" s="7" t="s">
        <v>1497</v>
      </c>
      <c r="D2628" s="8" t="s">
        <v>1495</v>
      </c>
      <c r="E2628" s="7" t="s">
        <v>1498</v>
      </c>
      <c r="F2628" s="8" t="s">
        <v>2740</v>
      </c>
      <c r="G2628" s="31" t="s">
        <v>8038</v>
      </c>
      <c r="H2628" s="31" t="s">
        <v>2603</v>
      </c>
      <c r="I2628" s="8"/>
      <c r="J2628" s="37"/>
      <c r="K2628" s="38"/>
      <c r="L2628" s="38"/>
      <c r="M2628" s="38"/>
      <c r="N2628" s="38"/>
      <c r="O2628" s="38"/>
      <c r="P2628" s="38"/>
      <c r="Q2628" s="38"/>
      <c r="R2628" s="38"/>
    </row>
    <row r="2629">
      <c r="A2629" s="8" t="s">
        <v>2586</v>
      </c>
      <c r="B2629" s="8"/>
      <c r="C2629" s="8" t="s">
        <v>8705</v>
      </c>
      <c r="D2629" s="8" t="s">
        <v>1500</v>
      </c>
      <c r="E2629" s="12" t="s">
        <v>8706</v>
      </c>
      <c r="F2629" s="8" t="s">
        <v>2740</v>
      </c>
      <c r="G2629" s="8" t="s">
        <v>8038</v>
      </c>
      <c r="H2629" s="31" t="s">
        <v>2603</v>
      </c>
      <c r="I2629" s="8"/>
      <c r="J2629" s="7"/>
      <c r="K2629" s="40"/>
      <c r="L2629" s="40"/>
      <c r="M2629" s="40"/>
      <c r="N2629" s="40"/>
      <c r="O2629" s="40"/>
      <c r="P2629" s="40"/>
      <c r="Q2629" s="40"/>
      <c r="R2629" s="40"/>
    </row>
    <row r="2630">
      <c r="A2630" s="8" t="s">
        <v>2586</v>
      </c>
      <c r="B2630" s="8"/>
      <c r="C2630" s="8" t="s">
        <v>8705</v>
      </c>
      <c r="D2630" s="8" t="s">
        <v>1500</v>
      </c>
      <c r="E2630" s="12" t="s">
        <v>8707</v>
      </c>
      <c r="F2630" s="8" t="s">
        <v>2740</v>
      </c>
      <c r="G2630" s="31" t="s">
        <v>8038</v>
      </c>
      <c r="H2630" s="31" t="s">
        <v>2603</v>
      </c>
      <c r="I2630" s="8"/>
      <c r="J2630" s="35"/>
      <c r="K2630" s="33"/>
      <c r="L2630" s="33"/>
      <c r="M2630" s="33"/>
      <c r="N2630" s="33"/>
      <c r="O2630" s="33"/>
      <c r="P2630" s="33"/>
      <c r="Q2630" s="33"/>
      <c r="R2630" s="33"/>
    </row>
    <row r="2631">
      <c r="A2631" s="8" t="s">
        <v>2586</v>
      </c>
      <c r="B2631" s="3"/>
      <c r="C2631" s="3" t="s">
        <v>8705</v>
      </c>
      <c r="D2631" s="4" t="s">
        <v>1500</v>
      </c>
      <c r="E2631" s="3" t="s">
        <v>8708</v>
      </c>
      <c r="F2631" s="8" t="s">
        <v>2740</v>
      </c>
      <c r="G2631" s="8" t="s">
        <v>8038</v>
      </c>
      <c r="H2631" s="31" t="s">
        <v>2603</v>
      </c>
      <c r="I2631" s="3"/>
      <c r="J2631" s="35"/>
      <c r="K2631" s="33"/>
      <c r="L2631" s="33"/>
      <c r="M2631" s="33"/>
      <c r="N2631" s="33"/>
      <c r="O2631" s="33"/>
      <c r="P2631" s="33"/>
      <c r="Q2631" s="33"/>
      <c r="R2631" s="33"/>
    </row>
    <row r="2632">
      <c r="A2632" s="8" t="s">
        <v>2586</v>
      </c>
      <c r="B2632" s="8"/>
      <c r="C2632" s="8" t="s">
        <v>1499</v>
      </c>
      <c r="D2632" s="8" t="s">
        <v>1500</v>
      </c>
      <c r="E2632" s="12" t="s">
        <v>1501</v>
      </c>
      <c r="F2632" s="8" t="s">
        <v>2740</v>
      </c>
      <c r="G2632" s="31" t="s">
        <v>8038</v>
      </c>
      <c r="H2632" s="31" t="s">
        <v>2603</v>
      </c>
      <c r="I2632" s="8"/>
      <c r="J2632" s="35"/>
      <c r="K2632" s="33"/>
      <c r="L2632" s="33"/>
      <c r="M2632" s="33"/>
      <c r="N2632" s="33"/>
      <c r="O2632" s="33"/>
      <c r="P2632" s="33"/>
      <c r="Q2632" s="33"/>
      <c r="R2632" s="33"/>
    </row>
    <row r="2633">
      <c r="A2633" s="8" t="s">
        <v>2586</v>
      </c>
      <c r="B2633" s="8"/>
      <c r="C2633" s="8" t="s">
        <v>1502</v>
      </c>
      <c r="D2633" s="8" t="s">
        <v>1503</v>
      </c>
      <c r="E2633" s="12" t="s">
        <v>1504</v>
      </c>
      <c r="F2633" s="8" t="s">
        <v>2740</v>
      </c>
      <c r="G2633" s="8" t="s">
        <v>8038</v>
      </c>
      <c r="H2633" s="31" t="s">
        <v>2603</v>
      </c>
      <c r="I2633" s="8"/>
      <c r="J2633" s="35"/>
      <c r="K2633" s="33"/>
      <c r="L2633" s="33"/>
      <c r="M2633" s="33"/>
      <c r="N2633" s="33"/>
      <c r="O2633" s="33"/>
      <c r="P2633" s="33"/>
      <c r="Q2633" s="33"/>
      <c r="R2633" s="33"/>
    </row>
    <row r="2634">
      <c r="A2634" s="7" t="s">
        <v>2586</v>
      </c>
      <c r="B2634" s="7"/>
      <c r="C2634" s="7" t="s">
        <v>1505</v>
      </c>
      <c r="D2634" s="8" t="s">
        <v>1506</v>
      </c>
      <c r="E2634" s="7" t="s">
        <v>1507</v>
      </c>
      <c r="F2634" s="8" t="s">
        <v>2740</v>
      </c>
      <c r="G2634" s="8" t="s">
        <v>8038</v>
      </c>
      <c r="H2634" s="31" t="s">
        <v>2742</v>
      </c>
      <c r="I2634" s="8"/>
      <c r="J2634" s="35"/>
      <c r="K2634" s="33"/>
      <c r="L2634" s="33"/>
      <c r="M2634" s="33"/>
      <c r="N2634" s="33"/>
      <c r="O2634" s="33"/>
      <c r="P2634" s="33"/>
      <c r="Q2634" s="33"/>
      <c r="R2634" s="33"/>
    </row>
    <row r="2635">
      <c r="A2635" s="8" t="s">
        <v>2586</v>
      </c>
      <c r="B2635" s="2"/>
      <c r="C2635" s="2" t="s">
        <v>1508</v>
      </c>
      <c r="D2635" s="2" t="s">
        <v>1509</v>
      </c>
      <c r="E2635" s="2" t="s">
        <v>1510</v>
      </c>
      <c r="F2635" s="8" t="s">
        <v>2740</v>
      </c>
      <c r="G2635" s="8" t="s">
        <v>8038</v>
      </c>
      <c r="H2635" s="48" t="s">
        <v>2937</v>
      </c>
      <c r="I2635" s="34" t="s">
        <v>8709</v>
      </c>
      <c r="J2635" s="35"/>
      <c r="K2635" s="33"/>
      <c r="L2635" s="33"/>
      <c r="M2635" s="33"/>
      <c r="N2635" s="33"/>
      <c r="O2635" s="33"/>
      <c r="P2635" s="33"/>
      <c r="Q2635" s="33"/>
      <c r="R2635" s="33"/>
    </row>
    <row r="2636">
      <c r="A2636" s="8" t="s">
        <v>2586</v>
      </c>
      <c r="B2636" s="8"/>
      <c r="C2636" s="8" t="s">
        <v>1511</v>
      </c>
      <c r="D2636" s="8" t="s">
        <v>1512</v>
      </c>
      <c r="E2636" s="12" t="s">
        <v>1513</v>
      </c>
      <c r="F2636" s="8" t="s">
        <v>2740</v>
      </c>
      <c r="G2636" s="31" t="s">
        <v>8038</v>
      </c>
      <c r="H2636" s="31" t="s">
        <v>2742</v>
      </c>
      <c r="I2636" s="8"/>
      <c r="J2636" s="7"/>
      <c r="K2636" s="40"/>
      <c r="L2636" s="40"/>
      <c r="M2636" s="40"/>
      <c r="N2636" s="40"/>
      <c r="O2636" s="40"/>
      <c r="P2636" s="40"/>
      <c r="Q2636" s="40"/>
      <c r="R2636" s="40"/>
    </row>
    <row r="2637">
      <c r="A2637" s="8" t="s">
        <v>2586</v>
      </c>
      <c r="B2637" s="2"/>
      <c r="C2637" s="2" t="s">
        <v>1514</v>
      </c>
      <c r="D2637" s="2" t="s">
        <v>1515</v>
      </c>
      <c r="E2637" s="2" t="s">
        <v>1516</v>
      </c>
      <c r="F2637" s="8" t="s">
        <v>2740</v>
      </c>
      <c r="G2637" s="8" t="s">
        <v>8038</v>
      </c>
      <c r="H2637" s="42" t="s">
        <v>3162</v>
      </c>
      <c r="I2637" s="36" t="s">
        <v>8710</v>
      </c>
      <c r="J2637" s="7"/>
      <c r="K2637" s="40"/>
      <c r="L2637" s="40"/>
      <c r="M2637" s="40"/>
      <c r="N2637" s="40"/>
      <c r="O2637" s="40"/>
      <c r="P2637" s="40"/>
      <c r="Q2637" s="40"/>
      <c r="R2637" s="40"/>
    </row>
    <row r="2638">
      <c r="A2638" s="8" t="s">
        <v>2586</v>
      </c>
      <c r="B2638" s="8"/>
      <c r="C2638" s="8" t="s">
        <v>1511</v>
      </c>
      <c r="D2638" s="8" t="s">
        <v>1515</v>
      </c>
      <c r="E2638" s="12" t="s">
        <v>1517</v>
      </c>
      <c r="F2638" s="8" t="s">
        <v>2740</v>
      </c>
      <c r="G2638" s="8" t="s">
        <v>8038</v>
      </c>
      <c r="H2638" s="43" t="s">
        <v>2742</v>
      </c>
      <c r="I2638" s="8"/>
      <c r="J2638" s="37"/>
      <c r="K2638" s="38"/>
      <c r="L2638" s="38"/>
      <c r="M2638" s="38"/>
      <c r="N2638" s="38"/>
      <c r="O2638" s="38"/>
      <c r="P2638" s="38"/>
      <c r="Q2638" s="38"/>
      <c r="R2638" s="38"/>
    </row>
    <row r="2639">
      <c r="A2639" s="8" t="s">
        <v>2586</v>
      </c>
      <c r="B2639" s="2"/>
      <c r="C2639" s="2" t="s">
        <v>1518</v>
      </c>
      <c r="D2639" s="17" t="s">
        <v>1519</v>
      </c>
      <c r="E2639" s="2" t="s">
        <v>1520</v>
      </c>
      <c r="F2639" s="42" t="s">
        <v>2740</v>
      </c>
      <c r="G2639" s="8" t="s">
        <v>8038</v>
      </c>
      <c r="H2639" s="41" t="s">
        <v>2760</v>
      </c>
      <c r="I2639" s="36" t="s">
        <v>8711</v>
      </c>
      <c r="J2639" s="35"/>
      <c r="K2639" s="33"/>
      <c r="L2639" s="33"/>
      <c r="M2639" s="33"/>
      <c r="N2639" s="33"/>
      <c r="O2639" s="33"/>
      <c r="P2639" s="33"/>
      <c r="Q2639" s="33"/>
      <c r="R2639" s="33"/>
    </row>
    <row r="2640">
      <c r="A2640" s="8" t="s">
        <v>2633</v>
      </c>
      <c r="B2640" s="8"/>
      <c r="C2640" s="8" t="s">
        <v>1521</v>
      </c>
      <c r="D2640" s="8" t="s">
        <v>1522</v>
      </c>
      <c r="E2640" s="12" t="s">
        <v>1523</v>
      </c>
      <c r="F2640" s="8" t="s">
        <v>2740</v>
      </c>
      <c r="G2640" s="31" t="s">
        <v>8038</v>
      </c>
      <c r="H2640" s="31" t="s">
        <v>2742</v>
      </c>
      <c r="I2640" s="8"/>
      <c r="J2640" s="35"/>
      <c r="K2640" s="33"/>
      <c r="L2640" s="33"/>
      <c r="M2640" s="33"/>
      <c r="N2640" s="33"/>
      <c r="O2640" s="33"/>
      <c r="P2640" s="33"/>
      <c r="Q2640" s="33"/>
      <c r="R2640" s="33"/>
    </row>
    <row r="2641">
      <c r="A2641" s="8" t="s">
        <v>2586</v>
      </c>
      <c r="B2641" s="6"/>
      <c r="C2641" s="6" t="s">
        <v>1524</v>
      </c>
      <c r="D2641" s="6" t="s">
        <v>1525</v>
      </c>
      <c r="E2641" s="19" t="s">
        <v>1526</v>
      </c>
      <c r="F2641" s="8" t="s">
        <v>2740</v>
      </c>
      <c r="G2641" s="8" t="s">
        <v>8038</v>
      </c>
      <c r="H2641" s="41" t="s">
        <v>6799</v>
      </c>
      <c r="I2641" s="7"/>
      <c r="J2641" s="7"/>
      <c r="K2641" s="40"/>
      <c r="L2641" s="40"/>
      <c r="M2641" s="40"/>
      <c r="N2641" s="40"/>
      <c r="O2641" s="40"/>
      <c r="P2641" s="40"/>
      <c r="Q2641" s="40"/>
      <c r="R2641" s="40"/>
    </row>
    <row r="2642">
      <c r="A2642" s="8" t="s">
        <v>2586</v>
      </c>
      <c r="B2642" s="8"/>
      <c r="C2642" s="8" t="s">
        <v>1527</v>
      </c>
      <c r="D2642" s="8" t="s">
        <v>1528</v>
      </c>
      <c r="E2642" s="12" t="s">
        <v>1529</v>
      </c>
      <c r="F2642" s="42" t="s">
        <v>2740</v>
      </c>
      <c r="G2642" s="8" t="s">
        <v>8038</v>
      </c>
      <c r="H2642" s="42" t="s">
        <v>3162</v>
      </c>
      <c r="I2642" s="8"/>
      <c r="J2642" s="35"/>
      <c r="K2642" s="33"/>
      <c r="L2642" s="33"/>
      <c r="M2642" s="33"/>
      <c r="N2642" s="33"/>
      <c r="O2642" s="33"/>
      <c r="P2642" s="33"/>
      <c r="Q2642" s="33"/>
      <c r="R2642" s="33"/>
    </row>
    <row r="2643">
      <c r="A2643" s="8" t="s">
        <v>2586</v>
      </c>
      <c r="B2643" s="2"/>
      <c r="C2643" s="2" t="s">
        <v>1530</v>
      </c>
      <c r="D2643" s="2" t="s">
        <v>1531</v>
      </c>
      <c r="E2643" s="2" t="s">
        <v>1532</v>
      </c>
      <c r="F2643" s="8" t="s">
        <v>2740</v>
      </c>
      <c r="G2643" s="31" t="s">
        <v>8038</v>
      </c>
      <c r="H2643" s="42" t="s">
        <v>2686</v>
      </c>
      <c r="I2643" s="36" t="s">
        <v>8712</v>
      </c>
      <c r="J2643" s="7"/>
      <c r="K2643" s="40"/>
      <c r="L2643" s="40"/>
      <c r="M2643" s="40"/>
      <c r="N2643" s="40"/>
      <c r="O2643" s="40"/>
      <c r="P2643" s="40"/>
      <c r="Q2643" s="40"/>
      <c r="R2643" s="40"/>
    </row>
    <row r="2644">
      <c r="A2644" s="8" t="s">
        <v>2586</v>
      </c>
      <c r="B2644" s="8"/>
      <c r="C2644" s="8" t="s">
        <v>1533</v>
      </c>
      <c r="D2644" s="8" t="s">
        <v>1533</v>
      </c>
      <c r="E2644" s="12" t="s">
        <v>1534</v>
      </c>
      <c r="F2644" s="8" t="s">
        <v>2740</v>
      </c>
      <c r="G2644" s="31" t="s">
        <v>8038</v>
      </c>
      <c r="H2644" s="41" t="s">
        <v>2760</v>
      </c>
      <c r="I2644" s="8"/>
      <c r="J2644" s="35"/>
      <c r="K2644" s="33"/>
      <c r="L2644" s="33"/>
      <c r="M2644" s="33"/>
      <c r="N2644" s="33"/>
      <c r="O2644" s="33"/>
      <c r="P2644" s="33"/>
      <c r="Q2644" s="33"/>
      <c r="R2644" s="33"/>
    </row>
    <row r="2645">
      <c r="A2645" s="7" t="s">
        <v>2586</v>
      </c>
      <c r="B2645" s="7"/>
      <c r="C2645" s="7" t="s">
        <v>1535</v>
      </c>
      <c r="D2645" s="8" t="s">
        <v>1536</v>
      </c>
      <c r="E2645" s="7" t="s">
        <v>1537</v>
      </c>
      <c r="F2645" s="8" t="s">
        <v>2740</v>
      </c>
      <c r="G2645" s="8" t="s">
        <v>8038</v>
      </c>
      <c r="H2645" s="41" t="s">
        <v>2760</v>
      </c>
      <c r="I2645" s="8"/>
      <c r="J2645" s="35"/>
      <c r="K2645" s="33"/>
      <c r="L2645" s="33"/>
      <c r="M2645" s="33"/>
      <c r="N2645" s="33"/>
      <c r="O2645" s="33"/>
      <c r="P2645" s="33"/>
      <c r="Q2645" s="33"/>
      <c r="R2645" s="33"/>
    </row>
    <row r="2646">
      <c r="A2646" s="7" t="s">
        <v>2633</v>
      </c>
      <c r="B2646" s="7"/>
      <c r="C2646" s="7" t="s">
        <v>1538</v>
      </c>
      <c r="D2646" s="8" t="s">
        <v>1539</v>
      </c>
      <c r="E2646" s="7" t="s">
        <v>1540</v>
      </c>
      <c r="F2646" s="8" t="s">
        <v>2740</v>
      </c>
      <c r="G2646" s="8" t="s">
        <v>8038</v>
      </c>
      <c r="H2646" s="41" t="s">
        <v>6917</v>
      </c>
      <c r="I2646" s="8"/>
      <c r="J2646" s="37"/>
      <c r="K2646" s="38"/>
      <c r="L2646" s="38"/>
      <c r="M2646" s="38"/>
      <c r="N2646" s="38"/>
      <c r="O2646" s="38"/>
      <c r="P2646" s="38"/>
      <c r="Q2646" s="38"/>
      <c r="R2646" s="38"/>
    </row>
    <row r="2647">
      <c r="A2647" s="7" t="s">
        <v>2586</v>
      </c>
      <c r="B2647" s="7"/>
      <c r="C2647" s="7" t="s">
        <v>1541</v>
      </c>
      <c r="D2647" s="8" t="s">
        <v>1542</v>
      </c>
      <c r="E2647" s="7" t="s">
        <v>1543</v>
      </c>
      <c r="F2647" s="8" t="s">
        <v>2740</v>
      </c>
      <c r="G2647" s="31" t="s">
        <v>8038</v>
      </c>
      <c r="H2647" s="41" t="s">
        <v>2760</v>
      </c>
      <c r="I2647" s="8"/>
      <c r="J2647" s="35"/>
      <c r="K2647" s="33"/>
      <c r="L2647" s="33"/>
      <c r="M2647" s="33"/>
      <c r="N2647" s="33"/>
      <c r="O2647" s="33"/>
      <c r="P2647" s="33"/>
      <c r="Q2647" s="33"/>
      <c r="R2647" s="33"/>
    </row>
    <row r="2648">
      <c r="A2648" s="7" t="s">
        <v>2586</v>
      </c>
      <c r="B2648" s="9"/>
      <c r="C2648" s="9" t="s">
        <v>1541</v>
      </c>
      <c r="D2648" s="10" t="s">
        <v>1542</v>
      </c>
      <c r="E2648" s="10" t="s">
        <v>1544</v>
      </c>
      <c r="F2648" s="42" t="s">
        <v>2740</v>
      </c>
      <c r="G2648" s="31" t="s">
        <v>8038</v>
      </c>
      <c r="H2648" s="41" t="s">
        <v>2760</v>
      </c>
      <c r="I2648" s="16"/>
      <c r="J2648" s="35"/>
      <c r="K2648" s="33"/>
      <c r="L2648" s="33"/>
      <c r="M2648" s="33"/>
      <c r="N2648" s="33"/>
      <c r="O2648" s="33"/>
      <c r="P2648" s="33"/>
      <c r="Q2648" s="33"/>
      <c r="R2648" s="33"/>
    </row>
    <row r="2649">
      <c r="A2649" s="8" t="s">
        <v>2586</v>
      </c>
      <c r="B2649" s="12"/>
      <c r="C2649" s="12" t="s">
        <v>1545</v>
      </c>
      <c r="D2649" s="12" t="s">
        <v>1546</v>
      </c>
      <c r="E2649" s="12" t="s">
        <v>1547</v>
      </c>
      <c r="F2649" s="42" t="s">
        <v>2740</v>
      </c>
      <c r="G2649" s="8" t="s">
        <v>8038</v>
      </c>
      <c r="H2649" s="41" t="s">
        <v>3328</v>
      </c>
      <c r="I2649" s="2"/>
      <c r="J2649" s="35"/>
      <c r="K2649" s="33"/>
      <c r="L2649" s="33"/>
      <c r="M2649" s="33"/>
      <c r="N2649" s="33"/>
      <c r="O2649" s="33"/>
      <c r="P2649" s="33"/>
      <c r="Q2649" s="33"/>
      <c r="R2649" s="33"/>
    </row>
    <row r="2650">
      <c r="A2650" s="8" t="s">
        <v>2586</v>
      </c>
      <c r="B2650" s="2"/>
      <c r="C2650" s="2" t="s">
        <v>8713</v>
      </c>
      <c r="D2650" s="2" t="s">
        <v>5552</v>
      </c>
      <c r="E2650" s="2" t="s">
        <v>8714</v>
      </c>
      <c r="F2650" s="8" t="s">
        <v>2740</v>
      </c>
      <c r="G2650" s="31" t="s">
        <v>8038</v>
      </c>
      <c r="H2650" s="31" t="s">
        <v>2603</v>
      </c>
      <c r="I2650" s="36" t="s">
        <v>8715</v>
      </c>
      <c r="J2650" s="37"/>
      <c r="K2650" s="38"/>
      <c r="L2650" s="38"/>
      <c r="M2650" s="38"/>
      <c r="N2650" s="38"/>
      <c r="O2650" s="38"/>
      <c r="P2650" s="38"/>
      <c r="Q2650" s="38"/>
      <c r="R2650" s="38"/>
    </row>
    <row r="2651">
      <c r="A2651" s="7" t="s">
        <v>2586</v>
      </c>
      <c r="B2651" s="7"/>
      <c r="C2651" s="7" t="s">
        <v>1548</v>
      </c>
      <c r="D2651" s="8" t="s">
        <v>1549</v>
      </c>
      <c r="E2651" s="7" t="s">
        <v>1550</v>
      </c>
      <c r="F2651" s="8" t="s">
        <v>2740</v>
      </c>
      <c r="G2651" s="8" t="s">
        <v>8038</v>
      </c>
      <c r="H2651" s="41" t="s">
        <v>2760</v>
      </c>
      <c r="I2651" s="8"/>
      <c r="J2651" s="7"/>
      <c r="K2651" s="40"/>
      <c r="L2651" s="40"/>
      <c r="M2651" s="40"/>
      <c r="N2651" s="40"/>
      <c r="O2651" s="40"/>
      <c r="P2651" s="40"/>
      <c r="Q2651" s="40"/>
      <c r="R2651" s="40"/>
    </row>
    <row r="2652">
      <c r="A2652" s="8" t="s">
        <v>2586</v>
      </c>
      <c r="B2652" s="2"/>
      <c r="C2652" s="2" t="s">
        <v>1551</v>
      </c>
      <c r="D2652" s="2" t="s">
        <v>1552</v>
      </c>
      <c r="E2652" s="2" t="s">
        <v>1553</v>
      </c>
      <c r="F2652" s="8" t="s">
        <v>2740</v>
      </c>
      <c r="G2652" s="31" t="s">
        <v>8038</v>
      </c>
      <c r="H2652" s="45" t="s">
        <v>3162</v>
      </c>
      <c r="I2652" s="34" t="s">
        <v>8716</v>
      </c>
      <c r="J2652" s="7"/>
      <c r="K2652" s="40"/>
      <c r="L2652" s="40"/>
      <c r="M2652" s="40"/>
      <c r="N2652" s="40"/>
      <c r="O2652" s="40"/>
      <c r="P2652" s="40"/>
      <c r="Q2652" s="40"/>
      <c r="R2652" s="40"/>
    </row>
    <row r="2653">
      <c r="A2653" s="7" t="s">
        <v>2586</v>
      </c>
      <c r="B2653" s="7"/>
      <c r="C2653" s="7" t="s">
        <v>1554</v>
      </c>
      <c r="D2653" s="8" t="s">
        <v>1552</v>
      </c>
      <c r="E2653" s="7" t="s">
        <v>1555</v>
      </c>
      <c r="F2653" s="8" t="s">
        <v>2740</v>
      </c>
      <c r="G2653" s="8" t="s">
        <v>8038</v>
      </c>
      <c r="H2653" s="45" t="s">
        <v>3162</v>
      </c>
      <c r="I2653" s="8"/>
      <c r="J2653" s="35"/>
      <c r="K2653" s="33"/>
      <c r="L2653" s="33"/>
      <c r="M2653" s="33"/>
      <c r="N2653" s="33"/>
      <c r="O2653" s="33"/>
      <c r="P2653" s="33"/>
      <c r="Q2653" s="33"/>
      <c r="R2653" s="33"/>
    </row>
    <row r="2654">
      <c r="A2654" s="7" t="s">
        <v>2586</v>
      </c>
      <c r="B2654" s="7"/>
      <c r="C2654" s="7" t="s">
        <v>1556</v>
      </c>
      <c r="D2654" s="8" t="s">
        <v>1557</v>
      </c>
      <c r="E2654" s="7" t="s">
        <v>1558</v>
      </c>
      <c r="F2654" s="8" t="s">
        <v>2740</v>
      </c>
      <c r="G2654" s="31" t="s">
        <v>8038</v>
      </c>
      <c r="H2654" s="41" t="s">
        <v>2753</v>
      </c>
      <c r="I2654" s="8"/>
      <c r="J2654" s="35"/>
      <c r="K2654" s="33"/>
      <c r="L2654" s="33"/>
      <c r="M2654" s="33"/>
      <c r="N2654" s="33"/>
      <c r="O2654" s="33"/>
      <c r="P2654" s="33"/>
      <c r="Q2654" s="33"/>
      <c r="R2654" s="33"/>
    </row>
    <row r="2655">
      <c r="A2655" s="7" t="s">
        <v>2586</v>
      </c>
      <c r="B2655" s="7"/>
      <c r="C2655" s="7" t="s">
        <v>1559</v>
      </c>
      <c r="D2655" s="8" t="s">
        <v>1560</v>
      </c>
      <c r="E2655" s="7" t="s">
        <v>1561</v>
      </c>
      <c r="F2655" s="6" t="s">
        <v>2740</v>
      </c>
      <c r="G2655" s="8" t="s">
        <v>8038</v>
      </c>
      <c r="H2655" s="43" t="s">
        <v>2742</v>
      </c>
      <c r="I2655" s="8"/>
      <c r="J2655" s="35"/>
      <c r="K2655" s="33"/>
      <c r="L2655" s="33"/>
      <c r="M2655" s="33"/>
      <c r="N2655" s="33"/>
      <c r="O2655" s="33"/>
      <c r="P2655" s="33"/>
      <c r="Q2655" s="33"/>
      <c r="R2655" s="33"/>
    </row>
    <row r="2656">
      <c r="A2656" s="8" t="s">
        <v>2586</v>
      </c>
      <c r="B2656" s="8"/>
      <c r="C2656" s="8" t="s">
        <v>1562</v>
      </c>
      <c r="D2656" s="8" t="s">
        <v>1563</v>
      </c>
      <c r="E2656" s="12" t="s">
        <v>1564</v>
      </c>
      <c r="F2656" s="8" t="s">
        <v>2740</v>
      </c>
      <c r="G2656" s="8" t="s">
        <v>8038</v>
      </c>
      <c r="H2656" s="42" t="s">
        <v>3305</v>
      </c>
      <c r="I2656" s="8"/>
      <c r="J2656" s="35"/>
      <c r="K2656" s="33"/>
      <c r="L2656" s="33"/>
      <c r="M2656" s="33"/>
      <c r="N2656" s="33"/>
      <c r="O2656" s="33"/>
      <c r="P2656" s="33"/>
      <c r="Q2656" s="33"/>
      <c r="R2656" s="33"/>
    </row>
    <row r="2657">
      <c r="A2657" s="7" t="s">
        <v>2586</v>
      </c>
      <c r="B2657" s="7"/>
      <c r="C2657" s="7" t="s">
        <v>1565</v>
      </c>
      <c r="D2657" s="8" t="s">
        <v>1566</v>
      </c>
      <c r="E2657" s="7" t="s">
        <v>1567</v>
      </c>
      <c r="F2657" s="8" t="s">
        <v>2740</v>
      </c>
      <c r="G2657" s="8" t="s">
        <v>8038</v>
      </c>
      <c r="H2657" s="48" t="s">
        <v>2937</v>
      </c>
      <c r="I2657" s="8"/>
      <c r="J2657" s="35"/>
      <c r="K2657" s="33"/>
      <c r="L2657" s="33"/>
      <c r="M2657" s="33"/>
      <c r="N2657" s="33"/>
      <c r="O2657" s="33"/>
      <c r="P2657" s="33"/>
      <c r="Q2657" s="33"/>
      <c r="R2657" s="33"/>
    </row>
    <row r="2658">
      <c r="A2658" s="6" t="s">
        <v>2861</v>
      </c>
      <c r="B2658" s="2"/>
      <c r="C2658" s="2" t="s">
        <v>8717</v>
      </c>
      <c r="D2658" s="2" t="s">
        <v>1569</v>
      </c>
      <c r="E2658" s="2" t="s">
        <v>8718</v>
      </c>
      <c r="F2658" s="8" t="s">
        <v>2740</v>
      </c>
      <c r="G2658" s="8" t="s">
        <v>8038</v>
      </c>
      <c r="H2658" s="31" t="s">
        <v>2802</v>
      </c>
      <c r="I2658" s="36" t="s">
        <v>8719</v>
      </c>
      <c r="J2658" s="7"/>
      <c r="K2658" s="40"/>
      <c r="L2658" s="40"/>
      <c r="M2658" s="40"/>
      <c r="N2658" s="40"/>
      <c r="O2658" s="40"/>
      <c r="P2658" s="40"/>
      <c r="Q2658" s="40"/>
      <c r="R2658" s="40"/>
    </row>
    <row r="2659">
      <c r="A2659" s="7" t="s">
        <v>2586</v>
      </c>
      <c r="B2659" s="7"/>
      <c r="C2659" s="7" t="s">
        <v>1568</v>
      </c>
      <c r="D2659" s="6" t="s">
        <v>1569</v>
      </c>
      <c r="E2659" s="7" t="s">
        <v>1570</v>
      </c>
      <c r="F2659" s="8" t="s">
        <v>2740</v>
      </c>
      <c r="G2659" s="31" t="s">
        <v>8038</v>
      </c>
      <c r="H2659" s="43" t="s">
        <v>2760</v>
      </c>
      <c r="I2659" s="8"/>
      <c r="J2659" s="7"/>
      <c r="K2659" s="40"/>
      <c r="L2659" s="40"/>
      <c r="M2659" s="40"/>
      <c r="N2659" s="40"/>
      <c r="O2659" s="40"/>
      <c r="P2659" s="40"/>
      <c r="Q2659" s="40"/>
      <c r="R2659" s="40"/>
    </row>
    <row r="2660">
      <c r="A2660" s="8" t="s">
        <v>2586</v>
      </c>
      <c r="B2660" s="8"/>
      <c r="C2660" s="8" t="s">
        <v>1571</v>
      </c>
      <c r="D2660" s="8" t="s">
        <v>1572</v>
      </c>
      <c r="E2660" s="12" t="s">
        <v>1573</v>
      </c>
      <c r="F2660" s="8" t="s">
        <v>2740</v>
      </c>
      <c r="G2660" s="8" t="s">
        <v>8038</v>
      </c>
      <c r="H2660" s="43" t="s">
        <v>4138</v>
      </c>
      <c r="I2660" s="8"/>
      <c r="J2660" s="35"/>
      <c r="K2660" s="33"/>
      <c r="L2660" s="33"/>
      <c r="M2660" s="33"/>
      <c r="N2660" s="33"/>
      <c r="O2660" s="33"/>
      <c r="P2660" s="33"/>
      <c r="Q2660" s="33"/>
      <c r="R2660" s="33"/>
    </row>
    <row r="2661">
      <c r="A2661" s="7" t="s">
        <v>2586</v>
      </c>
      <c r="B2661" s="7"/>
      <c r="C2661" s="7" t="s">
        <v>1574</v>
      </c>
      <c r="D2661" s="8" t="s">
        <v>1575</v>
      </c>
      <c r="E2661" s="7" t="s">
        <v>1576</v>
      </c>
      <c r="F2661" s="8" t="s">
        <v>2740</v>
      </c>
      <c r="G2661" s="8" t="s">
        <v>8038</v>
      </c>
      <c r="H2661" s="31" t="s">
        <v>2742</v>
      </c>
      <c r="I2661" s="8"/>
      <c r="J2661" s="35"/>
      <c r="K2661" s="33"/>
      <c r="L2661" s="33"/>
      <c r="M2661" s="33"/>
      <c r="N2661" s="33"/>
      <c r="O2661" s="33"/>
      <c r="P2661" s="33"/>
      <c r="Q2661" s="33"/>
      <c r="R2661" s="33"/>
    </row>
    <row r="2662">
      <c r="A2662" s="8" t="s">
        <v>2586</v>
      </c>
      <c r="B2662" s="2"/>
      <c r="C2662" s="2" t="s">
        <v>1577</v>
      </c>
      <c r="D2662" s="2" t="s">
        <v>1578</v>
      </c>
      <c r="E2662" s="2" t="s">
        <v>1579</v>
      </c>
      <c r="F2662" s="8" t="s">
        <v>2740</v>
      </c>
      <c r="G2662" s="8" t="s">
        <v>8038</v>
      </c>
      <c r="H2662" s="43" t="s">
        <v>2742</v>
      </c>
      <c r="I2662" s="34" t="s">
        <v>8720</v>
      </c>
      <c r="J2662" s="7"/>
      <c r="K2662" s="40"/>
      <c r="L2662" s="40"/>
      <c r="M2662" s="40"/>
      <c r="N2662" s="40"/>
      <c r="O2662" s="40"/>
      <c r="P2662" s="40"/>
      <c r="Q2662" s="40"/>
      <c r="R2662" s="40"/>
    </row>
    <row r="2663">
      <c r="A2663" s="7" t="s">
        <v>2586</v>
      </c>
      <c r="B2663" s="7"/>
      <c r="C2663" s="7" t="s">
        <v>1580</v>
      </c>
      <c r="D2663" s="8" t="s">
        <v>1581</v>
      </c>
      <c r="E2663" s="7" t="s">
        <v>1582</v>
      </c>
      <c r="F2663" s="8" t="s">
        <v>2740</v>
      </c>
      <c r="G2663" s="31" t="s">
        <v>8038</v>
      </c>
      <c r="H2663" s="41" t="s">
        <v>2760</v>
      </c>
      <c r="I2663" s="8"/>
      <c r="J2663" s="19"/>
      <c r="K2663" s="39"/>
      <c r="L2663" s="39"/>
      <c r="M2663" s="39"/>
      <c r="N2663" s="39"/>
      <c r="O2663" s="39"/>
      <c r="P2663" s="39"/>
      <c r="Q2663" s="39"/>
      <c r="R2663" s="39"/>
    </row>
    <row r="2664">
      <c r="A2664" s="7" t="s">
        <v>2633</v>
      </c>
      <c r="B2664" s="7"/>
      <c r="C2664" s="7" t="s">
        <v>1583</v>
      </c>
      <c r="D2664" s="8" t="s">
        <v>1581</v>
      </c>
      <c r="E2664" s="7" t="s">
        <v>1584</v>
      </c>
      <c r="F2664" s="8" t="s">
        <v>2740</v>
      </c>
      <c r="G2664" s="31" t="s">
        <v>8038</v>
      </c>
      <c r="H2664" s="43" t="s">
        <v>2760</v>
      </c>
      <c r="I2664" s="8"/>
      <c r="J2664" s="35"/>
      <c r="K2664" s="33"/>
      <c r="L2664" s="33"/>
      <c r="M2664" s="33"/>
      <c r="N2664" s="33"/>
      <c r="O2664" s="33"/>
      <c r="P2664" s="33"/>
      <c r="Q2664" s="33"/>
      <c r="R2664" s="33"/>
    </row>
    <row r="2665">
      <c r="A2665" s="8" t="s">
        <v>2586</v>
      </c>
      <c r="B2665" s="2"/>
      <c r="C2665" s="2" t="s">
        <v>1585</v>
      </c>
      <c r="D2665" s="17" t="s">
        <v>1586</v>
      </c>
      <c r="E2665" s="2" t="s">
        <v>1587</v>
      </c>
      <c r="F2665" s="8" t="s">
        <v>2740</v>
      </c>
      <c r="G2665" s="8" t="s">
        <v>8038</v>
      </c>
      <c r="H2665" s="41" t="s">
        <v>2760</v>
      </c>
      <c r="I2665" s="34" t="s">
        <v>8721</v>
      </c>
      <c r="J2665" s="7"/>
      <c r="K2665" s="40"/>
      <c r="L2665" s="40"/>
      <c r="M2665" s="40"/>
      <c r="N2665" s="40"/>
      <c r="O2665" s="40"/>
      <c r="P2665" s="40"/>
      <c r="Q2665" s="40"/>
      <c r="R2665" s="40"/>
    </row>
    <row r="2666">
      <c r="A2666" s="7" t="s">
        <v>2586</v>
      </c>
      <c r="B2666" s="9"/>
      <c r="C2666" s="9" t="s">
        <v>1588</v>
      </c>
      <c r="D2666" s="10" t="s">
        <v>1586</v>
      </c>
      <c r="E2666" s="10" t="s">
        <v>1589</v>
      </c>
      <c r="F2666" s="8" t="s">
        <v>2740</v>
      </c>
      <c r="G2666" s="8" t="s">
        <v>8038</v>
      </c>
      <c r="H2666" s="41" t="s">
        <v>2760</v>
      </c>
      <c r="I2666" s="16"/>
      <c r="J2666" s="7"/>
      <c r="K2666" s="40"/>
      <c r="L2666" s="40"/>
      <c r="M2666" s="40"/>
      <c r="N2666" s="40"/>
      <c r="O2666" s="40"/>
      <c r="P2666" s="40"/>
      <c r="Q2666" s="40"/>
      <c r="R2666" s="40"/>
    </row>
    <row r="2667">
      <c r="A2667" s="7" t="s">
        <v>2586</v>
      </c>
      <c r="B2667" s="7"/>
      <c r="C2667" s="7" t="s">
        <v>1590</v>
      </c>
      <c r="D2667" s="8" t="s">
        <v>1591</v>
      </c>
      <c r="E2667" s="7" t="s">
        <v>1592</v>
      </c>
      <c r="F2667" s="8" t="s">
        <v>2740</v>
      </c>
      <c r="G2667" s="8" t="s">
        <v>8038</v>
      </c>
      <c r="H2667" s="41" t="s">
        <v>2760</v>
      </c>
      <c r="I2667" s="8"/>
      <c r="J2667" s="35"/>
      <c r="K2667" s="33"/>
      <c r="L2667" s="33"/>
      <c r="M2667" s="33"/>
      <c r="N2667" s="33"/>
      <c r="O2667" s="33"/>
      <c r="P2667" s="33"/>
      <c r="Q2667" s="33"/>
      <c r="R2667" s="33"/>
    </row>
    <row r="2668">
      <c r="A2668" s="8" t="s">
        <v>2586</v>
      </c>
      <c r="B2668" s="15"/>
      <c r="C2668" s="15" t="s">
        <v>1593</v>
      </c>
      <c r="D2668" s="4" t="s">
        <v>1594</v>
      </c>
      <c r="E2668" s="14" t="s">
        <v>1595</v>
      </c>
      <c r="F2668" s="8" t="s">
        <v>2740</v>
      </c>
      <c r="G2668" s="8" t="s">
        <v>8038</v>
      </c>
      <c r="H2668" s="31" t="s">
        <v>2742</v>
      </c>
      <c r="I2668" s="16"/>
      <c r="J2668" s="35"/>
      <c r="K2668" s="33"/>
      <c r="L2668" s="33"/>
      <c r="M2668" s="33"/>
      <c r="N2668" s="33"/>
      <c r="O2668" s="33"/>
      <c r="P2668" s="33"/>
      <c r="Q2668" s="33"/>
      <c r="R2668" s="33"/>
    </row>
    <row r="2669">
      <c r="A2669" s="8" t="s">
        <v>2586</v>
      </c>
      <c r="B2669" s="2"/>
      <c r="C2669" s="2" t="s">
        <v>1596</v>
      </c>
      <c r="D2669" s="2" t="s">
        <v>1597</v>
      </c>
      <c r="E2669" s="2" t="s">
        <v>1598</v>
      </c>
      <c r="F2669" s="42" t="s">
        <v>2740</v>
      </c>
      <c r="G2669" s="8" t="s">
        <v>8038</v>
      </c>
      <c r="H2669" s="42" t="s">
        <v>2686</v>
      </c>
      <c r="I2669" s="36" t="s">
        <v>8722</v>
      </c>
      <c r="J2669" s="35"/>
      <c r="K2669" s="33"/>
      <c r="L2669" s="33"/>
      <c r="M2669" s="33"/>
      <c r="N2669" s="33"/>
      <c r="O2669" s="33"/>
      <c r="P2669" s="33"/>
      <c r="Q2669" s="33"/>
      <c r="R2669" s="33"/>
    </row>
    <row r="2670">
      <c r="A2670" s="8" t="s">
        <v>2586</v>
      </c>
      <c r="B2670" s="2"/>
      <c r="C2670" s="2" t="s">
        <v>1599</v>
      </c>
      <c r="D2670" s="2" t="s">
        <v>1600</v>
      </c>
      <c r="E2670" s="2" t="s">
        <v>1601</v>
      </c>
      <c r="F2670" s="41" t="s">
        <v>2740</v>
      </c>
      <c r="G2670" s="31" t="s">
        <v>8038</v>
      </c>
      <c r="H2670" s="45" t="s">
        <v>3768</v>
      </c>
      <c r="I2670" s="36" t="s">
        <v>8723</v>
      </c>
      <c r="J2670" s="35"/>
      <c r="K2670" s="33"/>
      <c r="L2670" s="33"/>
      <c r="M2670" s="33"/>
      <c r="N2670" s="33"/>
      <c r="O2670" s="33"/>
      <c r="P2670" s="33"/>
      <c r="Q2670" s="33"/>
      <c r="R2670" s="33"/>
    </row>
    <row r="2671">
      <c r="A2671" s="7" t="s">
        <v>2586</v>
      </c>
      <c r="B2671" s="9"/>
      <c r="C2671" s="9" t="s">
        <v>1602</v>
      </c>
      <c r="D2671" s="10" t="s">
        <v>1600</v>
      </c>
      <c r="E2671" s="14" t="s">
        <v>1603</v>
      </c>
      <c r="F2671" s="42" t="s">
        <v>2740</v>
      </c>
      <c r="G2671" s="8" t="s">
        <v>8038</v>
      </c>
      <c r="H2671" s="45" t="s">
        <v>3768</v>
      </c>
      <c r="I2671" s="16"/>
      <c r="J2671" s="35"/>
      <c r="K2671" s="33"/>
      <c r="L2671" s="33"/>
      <c r="M2671" s="33"/>
      <c r="N2671" s="33"/>
      <c r="O2671" s="33"/>
      <c r="P2671" s="33"/>
      <c r="Q2671" s="33"/>
      <c r="R2671" s="33"/>
    </row>
    <row r="2672">
      <c r="A2672" s="8" t="s">
        <v>2586</v>
      </c>
      <c r="B2672" s="8"/>
      <c r="C2672" s="8" t="s">
        <v>1604</v>
      </c>
      <c r="D2672" s="8" t="s">
        <v>1605</v>
      </c>
      <c r="E2672" s="12" t="s">
        <v>1606</v>
      </c>
      <c r="F2672" s="8" t="s">
        <v>2740</v>
      </c>
      <c r="G2672" s="31" t="s">
        <v>8038</v>
      </c>
      <c r="H2672" s="41" t="s">
        <v>2686</v>
      </c>
      <c r="I2672" s="8"/>
      <c r="J2672" s="7"/>
      <c r="K2672" s="40"/>
      <c r="L2672" s="40"/>
      <c r="M2672" s="40"/>
      <c r="N2672" s="40"/>
      <c r="O2672" s="40"/>
      <c r="P2672" s="40"/>
      <c r="Q2672" s="40"/>
      <c r="R2672" s="40"/>
    </row>
    <row r="2673">
      <c r="A2673" s="7" t="s">
        <v>2586</v>
      </c>
      <c r="B2673" s="7"/>
      <c r="C2673" s="7" t="s">
        <v>1607</v>
      </c>
      <c r="D2673" s="8" t="str">
        <f>IFERROR(__xludf.DUMMYFUNCTION("CONCATENATE(REGEXEXTRACT(C2673,""[A-Za-z]+""),"","")"),"Denise,")</f>
        <v>Denise,</v>
      </c>
      <c r="E2673" s="7" t="s">
        <v>1608</v>
      </c>
      <c r="F2673" s="8" t="s">
        <v>2740</v>
      </c>
      <c r="G2673" s="8" t="s">
        <v>8038</v>
      </c>
      <c r="H2673" s="42" t="s">
        <v>2686</v>
      </c>
      <c r="I2673" s="8"/>
      <c r="J2673" s="35"/>
      <c r="K2673" s="33"/>
      <c r="L2673" s="33"/>
      <c r="M2673" s="33"/>
      <c r="N2673" s="33"/>
      <c r="O2673" s="33"/>
      <c r="P2673" s="33"/>
      <c r="Q2673" s="33"/>
      <c r="R2673" s="33"/>
    </row>
    <row r="2674">
      <c r="A2674" s="7" t="s">
        <v>2586</v>
      </c>
      <c r="B2674" s="7"/>
      <c r="C2674" s="7" t="s">
        <v>1609</v>
      </c>
      <c r="D2674" s="8" t="str">
        <f>IFERROR(__xludf.DUMMYFUNCTION("CONCATENATE(REGEXEXTRACT(C2674,""[A-Za-z]+""),"","")"),"Deniz,")</f>
        <v>Deniz,</v>
      </c>
      <c r="E2674" s="7" t="s">
        <v>1610</v>
      </c>
      <c r="F2674" s="8" t="s">
        <v>2740</v>
      </c>
      <c r="G2674" s="8" t="s">
        <v>8038</v>
      </c>
      <c r="H2674" s="41" t="s">
        <v>8413</v>
      </c>
      <c r="I2674" s="8"/>
      <c r="J2674" s="35"/>
      <c r="K2674" s="33"/>
      <c r="L2674" s="33"/>
      <c r="M2674" s="33"/>
      <c r="N2674" s="33"/>
      <c r="O2674" s="33"/>
      <c r="P2674" s="33"/>
      <c r="Q2674" s="33"/>
      <c r="R2674" s="33"/>
    </row>
    <row r="2675">
      <c r="A2675" s="8" t="s">
        <v>2586</v>
      </c>
      <c r="B2675" s="2"/>
      <c r="C2675" s="2" t="s">
        <v>1611</v>
      </c>
      <c r="D2675" s="2" t="s">
        <v>1612</v>
      </c>
      <c r="E2675" s="2" t="s">
        <v>1613</v>
      </c>
      <c r="F2675" s="42" t="s">
        <v>2740</v>
      </c>
      <c r="G2675" s="31" t="s">
        <v>8038</v>
      </c>
      <c r="H2675" s="31" t="s">
        <v>2802</v>
      </c>
      <c r="I2675" s="2"/>
      <c r="J2675" s="35"/>
      <c r="K2675" s="33"/>
      <c r="L2675" s="33"/>
      <c r="M2675" s="33"/>
      <c r="N2675" s="33"/>
      <c r="O2675" s="33"/>
      <c r="P2675" s="33"/>
      <c r="Q2675" s="33"/>
      <c r="R2675" s="33"/>
    </row>
    <row r="2676">
      <c r="A2676" s="8" t="s">
        <v>2586</v>
      </c>
      <c r="B2676" s="2"/>
      <c r="C2676" s="2" t="s">
        <v>1614</v>
      </c>
      <c r="D2676" s="2" t="s">
        <v>1615</v>
      </c>
      <c r="E2676" s="2" t="s">
        <v>1616</v>
      </c>
      <c r="F2676" s="8" t="s">
        <v>2740</v>
      </c>
      <c r="G2676" s="8" t="s">
        <v>8038</v>
      </c>
      <c r="H2676" s="31" t="s">
        <v>2742</v>
      </c>
      <c r="I2676" s="34" t="s">
        <v>8724</v>
      </c>
      <c r="J2676" s="7"/>
      <c r="K2676" s="40"/>
      <c r="L2676" s="40"/>
      <c r="M2676" s="40"/>
      <c r="N2676" s="40"/>
      <c r="O2676" s="40"/>
      <c r="P2676" s="40"/>
      <c r="Q2676" s="40"/>
      <c r="R2676" s="40"/>
    </row>
    <row r="2677">
      <c r="A2677" s="7" t="s">
        <v>2633</v>
      </c>
      <c r="B2677" s="6"/>
      <c r="C2677" s="6" t="s">
        <v>8725</v>
      </c>
      <c r="D2677" s="8" t="str">
        <f>IFERROR(__xludf.DUMMYFUNCTION("CONCATENATE(REGEXEXTRACT(C2677,""[A-Za-z]+""),"","")"),"Patrick,")</f>
        <v>Patrick,</v>
      </c>
      <c r="E2677" s="6" t="s">
        <v>8726</v>
      </c>
      <c r="F2677" s="8" t="s">
        <v>2740</v>
      </c>
      <c r="G2677" s="8" t="s">
        <v>8038</v>
      </c>
      <c r="H2677" s="31" t="s">
        <v>2813</v>
      </c>
      <c r="I2677" s="8"/>
      <c r="J2677" s="7"/>
      <c r="K2677" s="40"/>
      <c r="L2677" s="40"/>
      <c r="M2677" s="40"/>
      <c r="N2677" s="40"/>
      <c r="O2677" s="40"/>
      <c r="P2677" s="40"/>
      <c r="Q2677" s="40"/>
      <c r="R2677" s="40"/>
    </row>
    <row r="2678">
      <c r="A2678" s="7" t="s">
        <v>2633</v>
      </c>
      <c r="B2678" s="7"/>
      <c r="C2678" s="7" t="s">
        <v>1617</v>
      </c>
      <c r="D2678" s="8" t="str">
        <f>IFERROR(__xludf.DUMMYFUNCTION("CONCATENATE(REGEXEXTRACT(C2678,""[A-Za-z]+""),"","")"),"Dennis,")</f>
        <v>Dennis,</v>
      </c>
      <c r="E2678" s="7" t="s">
        <v>1618</v>
      </c>
      <c r="F2678" s="8" t="s">
        <v>2740</v>
      </c>
      <c r="G2678" s="8" t="s">
        <v>8038</v>
      </c>
      <c r="H2678" s="41" t="s">
        <v>2802</v>
      </c>
      <c r="I2678" s="8"/>
      <c r="J2678" s="7"/>
      <c r="K2678" s="40"/>
      <c r="L2678" s="40"/>
      <c r="M2678" s="40"/>
      <c r="N2678" s="40"/>
      <c r="O2678" s="40"/>
      <c r="P2678" s="40"/>
      <c r="Q2678" s="40"/>
      <c r="R2678" s="40"/>
    </row>
    <row r="2679">
      <c r="A2679" s="8" t="s">
        <v>2586</v>
      </c>
      <c r="B2679" s="2"/>
      <c r="C2679" s="2" t="s">
        <v>1619</v>
      </c>
      <c r="D2679" s="2" t="s">
        <v>1620</v>
      </c>
      <c r="E2679" s="2" t="s">
        <v>1621</v>
      </c>
      <c r="F2679" s="41" t="s">
        <v>2740</v>
      </c>
      <c r="G2679" s="8" t="s">
        <v>8038</v>
      </c>
      <c r="H2679" s="48" t="s">
        <v>2937</v>
      </c>
      <c r="I2679" s="36" t="s">
        <v>8727</v>
      </c>
      <c r="J2679" s="7"/>
      <c r="K2679" s="40"/>
      <c r="L2679" s="40"/>
      <c r="M2679" s="40"/>
      <c r="N2679" s="40"/>
      <c r="O2679" s="40"/>
      <c r="P2679" s="40"/>
      <c r="Q2679" s="40"/>
      <c r="R2679" s="40"/>
    </row>
    <row r="2680">
      <c r="A2680" s="8" t="s">
        <v>2586</v>
      </c>
      <c r="B2680" s="2"/>
      <c r="C2680" s="2" t="s">
        <v>8728</v>
      </c>
      <c r="D2680" s="2" t="s">
        <v>1620</v>
      </c>
      <c r="E2680" s="2" t="s">
        <v>8729</v>
      </c>
      <c r="F2680" s="41" t="s">
        <v>2740</v>
      </c>
      <c r="G2680" s="8" t="s">
        <v>8038</v>
      </c>
      <c r="H2680" s="31" t="s">
        <v>2742</v>
      </c>
      <c r="I2680" s="2" t="s">
        <v>8730</v>
      </c>
      <c r="J2680" s="35"/>
      <c r="K2680" s="33"/>
      <c r="L2680" s="33"/>
      <c r="M2680" s="33"/>
      <c r="N2680" s="33"/>
      <c r="O2680" s="33"/>
      <c r="P2680" s="33"/>
      <c r="Q2680" s="33"/>
      <c r="R2680" s="33"/>
    </row>
    <row r="2681">
      <c r="A2681" s="6" t="s">
        <v>2861</v>
      </c>
      <c r="B2681" s="2"/>
      <c r="C2681" s="2" t="s">
        <v>1622</v>
      </c>
      <c r="D2681" s="2" t="s">
        <v>1620</v>
      </c>
      <c r="E2681" s="2" t="s">
        <v>1623</v>
      </c>
      <c r="F2681" s="42" t="s">
        <v>2740</v>
      </c>
      <c r="G2681" s="8" t="s">
        <v>8038</v>
      </c>
      <c r="H2681" s="41" t="s">
        <v>2802</v>
      </c>
      <c r="I2681" s="36" t="s">
        <v>8731</v>
      </c>
      <c r="J2681" s="37"/>
      <c r="K2681" s="38"/>
      <c r="L2681" s="38"/>
      <c r="M2681" s="38"/>
      <c r="N2681" s="38"/>
      <c r="O2681" s="38"/>
      <c r="P2681" s="38"/>
      <c r="Q2681" s="38"/>
      <c r="R2681" s="38"/>
    </row>
    <row r="2682">
      <c r="A2682" s="8" t="s">
        <v>2586</v>
      </c>
      <c r="B2682" s="2"/>
      <c r="C2682" s="2" t="s">
        <v>1624</v>
      </c>
      <c r="D2682" s="2" t="s">
        <v>1620</v>
      </c>
      <c r="E2682" s="2" t="s">
        <v>1625</v>
      </c>
      <c r="F2682" s="42" t="s">
        <v>2740</v>
      </c>
      <c r="G2682" s="8" t="s">
        <v>8038</v>
      </c>
      <c r="H2682" s="31" t="s">
        <v>2802</v>
      </c>
      <c r="I2682" s="36" t="s">
        <v>8732</v>
      </c>
      <c r="J2682" s="35"/>
      <c r="K2682" s="33"/>
      <c r="L2682" s="33"/>
      <c r="M2682" s="33"/>
      <c r="N2682" s="33"/>
      <c r="O2682" s="33"/>
      <c r="P2682" s="33"/>
      <c r="Q2682" s="33"/>
      <c r="R2682" s="33"/>
    </row>
    <row r="2683">
      <c r="A2683" s="8" t="s">
        <v>2586</v>
      </c>
      <c r="B2683" s="2"/>
      <c r="C2683" s="2" t="s">
        <v>1626</v>
      </c>
      <c r="D2683" s="2" t="s">
        <v>1627</v>
      </c>
      <c r="E2683" s="2" t="s">
        <v>1628</v>
      </c>
      <c r="F2683" s="42" t="s">
        <v>2740</v>
      </c>
      <c r="G2683" s="31" t="s">
        <v>8038</v>
      </c>
      <c r="H2683" s="31" t="s">
        <v>2742</v>
      </c>
      <c r="I2683" s="34" t="s">
        <v>8733</v>
      </c>
      <c r="J2683" s="35"/>
      <c r="K2683" s="33"/>
      <c r="L2683" s="33"/>
      <c r="M2683" s="33"/>
      <c r="N2683" s="33"/>
      <c r="O2683" s="33"/>
      <c r="P2683" s="33"/>
      <c r="Q2683" s="33"/>
      <c r="R2683" s="33"/>
    </row>
    <row r="2684">
      <c r="A2684" s="8" t="s">
        <v>2586</v>
      </c>
      <c r="B2684" s="13"/>
      <c r="C2684" s="13" t="s">
        <v>1629</v>
      </c>
      <c r="D2684" s="12" t="s">
        <v>1627</v>
      </c>
      <c r="E2684" s="12" t="s">
        <v>1630</v>
      </c>
      <c r="F2684" s="42" t="s">
        <v>2740</v>
      </c>
      <c r="G2684" s="8" t="s">
        <v>8038</v>
      </c>
      <c r="H2684" s="45" t="s">
        <v>2824</v>
      </c>
      <c r="I2684" s="2"/>
      <c r="J2684" s="35"/>
      <c r="K2684" s="33"/>
      <c r="L2684" s="33"/>
      <c r="M2684" s="33"/>
      <c r="N2684" s="33"/>
      <c r="O2684" s="33"/>
      <c r="P2684" s="33"/>
      <c r="Q2684" s="33"/>
      <c r="R2684" s="33"/>
    </row>
    <row r="2685">
      <c r="A2685" s="7" t="s">
        <v>2586</v>
      </c>
      <c r="B2685" s="7"/>
      <c r="C2685" s="7" t="s">
        <v>1631</v>
      </c>
      <c r="D2685" s="8" t="str">
        <f>IFERROR(__xludf.DUMMYFUNCTION("CONCATENATE(REGEXEXTRACT(C2685,""[A-Za-z]+""),"","")"),"Deron,")</f>
        <v>Deron,</v>
      </c>
      <c r="E2685" s="7" t="s">
        <v>1632</v>
      </c>
      <c r="F2685" s="8" t="s">
        <v>2740</v>
      </c>
      <c r="G2685" s="6" t="s">
        <v>8038</v>
      </c>
      <c r="H2685" s="31" t="s">
        <v>2742</v>
      </c>
      <c r="I2685" s="8"/>
      <c r="J2685" s="35"/>
      <c r="K2685" s="33"/>
      <c r="L2685" s="33"/>
      <c r="M2685" s="33"/>
      <c r="N2685" s="33"/>
      <c r="O2685" s="33"/>
      <c r="P2685" s="33"/>
      <c r="Q2685" s="33"/>
      <c r="R2685" s="33"/>
    </row>
    <row r="2686">
      <c r="A2686" s="7" t="s">
        <v>2586</v>
      </c>
      <c r="B2686" s="7"/>
      <c r="C2686" s="7" t="s">
        <v>1633</v>
      </c>
      <c r="D2686" s="6" t="s">
        <v>1634</v>
      </c>
      <c r="E2686" s="19" t="s">
        <v>1635</v>
      </c>
      <c r="F2686" s="42" t="s">
        <v>2740</v>
      </c>
      <c r="G2686" s="8" t="s">
        <v>8038</v>
      </c>
      <c r="H2686" s="43" t="s">
        <v>2760</v>
      </c>
      <c r="I2686" s="7"/>
      <c r="J2686" s="7"/>
      <c r="K2686" s="40"/>
      <c r="L2686" s="40"/>
      <c r="M2686" s="40"/>
      <c r="N2686" s="40"/>
      <c r="O2686" s="40"/>
      <c r="P2686" s="40"/>
      <c r="Q2686" s="40"/>
      <c r="R2686" s="40"/>
    </row>
    <row r="2687">
      <c r="A2687" s="7" t="s">
        <v>2586</v>
      </c>
      <c r="B2687" s="7"/>
      <c r="C2687" s="7" t="s">
        <v>1636</v>
      </c>
      <c r="D2687" s="8" t="str">
        <f>IFERROR(__xludf.DUMMYFUNCTION("CONCATENATE(REGEXEXTRACT(C2687,""[A-Za-z]+""),"","")"),"Desyn,")</f>
        <v>Desyn,</v>
      </c>
      <c r="E2687" s="7" t="s">
        <v>1637</v>
      </c>
      <c r="F2687" s="8" t="s">
        <v>2740</v>
      </c>
      <c r="G2687" s="8" t="s">
        <v>8038</v>
      </c>
      <c r="H2687" s="41" t="s">
        <v>2760</v>
      </c>
      <c r="I2687" s="8"/>
      <c r="J2687" s="35"/>
      <c r="K2687" s="33"/>
      <c r="L2687" s="33"/>
      <c r="M2687" s="33"/>
      <c r="N2687" s="33"/>
      <c r="O2687" s="33"/>
      <c r="P2687" s="33"/>
      <c r="Q2687" s="33"/>
      <c r="R2687" s="33"/>
    </row>
    <row r="2688">
      <c r="A2688" s="8" t="s">
        <v>2586</v>
      </c>
      <c r="B2688" s="2"/>
      <c r="C2688" s="2" t="s">
        <v>1638</v>
      </c>
      <c r="D2688" s="17" t="s">
        <v>1639</v>
      </c>
      <c r="E2688" s="2" t="s">
        <v>1640</v>
      </c>
      <c r="F2688" s="42" t="s">
        <v>2740</v>
      </c>
      <c r="G2688" s="31" t="s">
        <v>8038</v>
      </c>
      <c r="H2688" s="41" t="s">
        <v>2760</v>
      </c>
      <c r="I2688" s="36" t="s">
        <v>8734</v>
      </c>
      <c r="J2688" s="7"/>
      <c r="K2688" s="40"/>
      <c r="L2688" s="40"/>
      <c r="M2688" s="40"/>
      <c r="N2688" s="40"/>
      <c r="O2688" s="40"/>
      <c r="P2688" s="40"/>
      <c r="Q2688" s="40"/>
      <c r="R2688" s="40"/>
    </row>
    <row r="2689">
      <c r="A2689" s="7" t="s">
        <v>2586</v>
      </c>
      <c r="B2689" s="7"/>
      <c r="C2689" s="7" t="s">
        <v>1641</v>
      </c>
      <c r="D2689" s="6" t="s">
        <v>1642</v>
      </c>
      <c r="E2689" s="7" t="s">
        <v>1643</v>
      </c>
      <c r="F2689" s="42" t="s">
        <v>2740</v>
      </c>
      <c r="G2689" s="31" t="s">
        <v>8038</v>
      </c>
      <c r="H2689" s="41" t="s">
        <v>2760</v>
      </c>
      <c r="I2689" s="8"/>
      <c r="J2689" s="35"/>
      <c r="K2689" s="33"/>
      <c r="L2689" s="33"/>
      <c r="M2689" s="33"/>
      <c r="N2689" s="33"/>
      <c r="O2689" s="33"/>
      <c r="P2689" s="33"/>
      <c r="Q2689" s="33"/>
      <c r="R2689" s="33"/>
    </row>
    <row r="2690">
      <c r="A2690" s="8" t="s">
        <v>2586</v>
      </c>
      <c r="B2690" s="2"/>
      <c r="C2690" s="2" t="s">
        <v>1644</v>
      </c>
      <c r="D2690" s="2" t="s">
        <v>1645</v>
      </c>
      <c r="E2690" s="2" t="s">
        <v>1646</v>
      </c>
      <c r="F2690" s="42" t="s">
        <v>2740</v>
      </c>
      <c r="G2690" s="31" t="s">
        <v>8038</v>
      </c>
      <c r="H2690" s="41" t="s">
        <v>2760</v>
      </c>
      <c r="I2690" s="34" t="s">
        <v>8735</v>
      </c>
      <c r="J2690" s="7"/>
      <c r="K2690" s="40"/>
      <c r="L2690" s="40"/>
      <c r="M2690" s="40"/>
      <c r="N2690" s="40"/>
      <c r="O2690" s="40"/>
      <c r="P2690" s="40"/>
      <c r="Q2690" s="40"/>
      <c r="R2690" s="40"/>
    </row>
    <row r="2691">
      <c r="A2691" s="8" t="s">
        <v>2586</v>
      </c>
      <c r="B2691" s="3"/>
      <c r="C2691" s="3" t="s">
        <v>1647</v>
      </c>
      <c r="D2691" s="4" t="s">
        <v>1648</v>
      </c>
      <c r="E2691" s="18" t="s">
        <v>1649</v>
      </c>
      <c r="F2691" s="8" t="s">
        <v>2740</v>
      </c>
      <c r="G2691" s="31" t="s">
        <v>8038</v>
      </c>
      <c r="H2691" s="31" t="s">
        <v>2742</v>
      </c>
      <c r="I2691" s="18"/>
      <c r="J2691" s="37"/>
      <c r="K2691" s="38"/>
      <c r="L2691" s="38"/>
      <c r="M2691" s="38"/>
      <c r="N2691" s="38"/>
      <c r="O2691" s="38"/>
      <c r="P2691" s="38"/>
      <c r="Q2691" s="38"/>
      <c r="R2691" s="38"/>
    </row>
    <row r="2692">
      <c r="A2692" s="7" t="s">
        <v>2586</v>
      </c>
      <c r="B2692" s="7"/>
      <c r="C2692" s="7" t="s">
        <v>1650</v>
      </c>
      <c r="D2692" s="6" t="s">
        <v>1651</v>
      </c>
      <c r="E2692" s="7" t="s">
        <v>1652</v>
      </c>
      <c r="F2692" s="8" t="s">
        <v>2740</v>
      </c>
      <c r="G2692" s="31" t="s">
        <v>8038</v>
      </c>
      <c r="H2692" s="41" t="s">
        <v>4202</v>
      </c>
      <c r="I2692" s="8"/>
      <c r="J2692" s="35"/>
      <c r="K2692" s="33"/>
      <c r="L2692" s="33"/>
      <c r="M2692" s="33"/>
      <c r="N2692" s="33"/>
      <c r="O2692" s="33"/>
      <c r="P2692" s="33"/>
      <c r="Q2692" s="33"/>
      <c r="R2692" s="33"/>
    </row>
    <row r="2693">
      <c r="A2693" s="8" t="s">
        <v>2586</v>
      </c>
      <c r="B2693" s="2"/>
      <c r="C2693" s="2" t="s">
        <v>1653</v>
      </c>
      <c r="D2693" s="2" t="s">
        <v>1654</v>
      </c>
      <c r="E2693" s="2" t="s">
        <v>1655</v>
      </c>
      <c r="F2693" s="41" t="s">
        <v>2740</v>
      </c>
      <c r="G2693" s="8" t="s">
        <v>8038</v>
      </c>
      <c r="H2693" s="31" t="s">
        <v>2742</v>
      </c>
      <c r="I2693" s="34" t="s">
        <v>8736</v>
      </c>
      <c r="J2693" s="35"/>
      <c r="K2693" s="33"/>
      <c r="L2693" s="33"/>
      <c r="M2693" s="33"/>
      <c r="N2693" s="33"/>
      <c r="O2693" s="33"/>
      <c r="P2693" s="33"/>
      <c r="Q2693" s="33"/>
      <c r="R2693" s="33"/>
    </row>
    <row r="2694">
      <c r="A2694" s="8" t="s">
        <v>2586</v>
      </c>
      <c r="B2694" s="3"/>
      <c r="C2694" s="3" t="s">
        <v>1656</v>
      </c>
      <c r="D2694" s="4" t="s">
        <v>1657</v>
      </c>
      <c r="E2694" s="5" t="s">
        <v>1658</v>
      </c>
      <c r="F2694" s="42" t="s">
        <v>2740</v>
      </c>
      <c r="G2694" s="31" t="s">
        <v>8038</v>
      </c>
      <c r="H2694" s="41" t="s">
        <v>2686</v>
      </c>
      <c r="I2694" s="18" t="s">
        <v>8737</v>
      </c>
      <c r="J2694" s="35"/>
      <c r="K2694" s="33"/>
      <c r="L2694" s="33"/>
      <c r="M2694" s="33"/>
      <c r="N2694" s="33"/>
      <c r="O2694" s="33"/>
      <c r="P2694" s="33"/>
      <c r="Q2694" s="33"/>
      <c r="R2694" s="33"/>
    </row>
    <row r="2695">
      <c r="A2695" s="8" t="s">
        <v>2586</v>
      </c>
      <c r="B2695" s="3"/>
      <c r="C2695" s="3" t="s">
        <v>1659</v>
      </c>
      <c r="D2695" s="4" t="s">
        <v>1657</v>
      </c>
      <c r="E2695" s="5" t="s">
        <v>1660</v>
      </c>
      <c r="F2695" s="42" t="s">
        <v>2740</v>
      </c>
      <c r="G2695" s="45" t="s">
        <v>8038</v>
      </c>
      <c r="H2695" s="31" t="s">
        <v>7223</v>
      </c>
      <c r="I2695" s="18" t="s">
        <v>8738</v>
      </c>
      <c r="J2695" s="35"/>
      <c r="K2695" s="33"/>
      <c r="L2695" s="33"/>
      <c r="M2695" s="33"/>
      <c r="N2695" s="33"/>
      <c r="O2695" s="33"/>
      <c r="P2695" s="33"/>
      <c r="Q2695" s="33"/>
      <c r="R2695" s="33"/>
    </row>
    <row r="2696">
      <c r="A2696" s="7" t="s">
        <v>2586</v>
      </c>
      <c r="B2696" s="7"/>
      <c r="C2696" s="7" t="s">
        <v>1661</v>
      </c>
      <c r="D2696" s="8" t="str">
        <f>IFERROR(__xludf.DUMMYFUNCTION("CONCATENATE(REGEXEXTRACT(C2696,""[A-Za-z]+""),"","")"),"Diego,")</f>
        <v>Diego,</v>
      </c>
      <c r="E2696" s="7" t="s">
        <v>1662</v>
      </c>
      <c r="F2696" s="8" t="s">
        <v>2740</v>
      </c>
      <c r="G2696" s="8" t="s">
        <v>8038</v>
      </c>
      <c r="H2696" s="31" t="s">
        <v>2603</v>
      </c>
      <c r="I2696" s="8"/>
      <c r="J2696" s="7"/>
      <c r="K2696" s="40"/>
      <c r="L2696" s="40"/>
      <c r="M2696" s="40"/>
      <c r="N2696" s="40"/>
      <c r="O2696" s="40"/>
      <c r="P2696" s="40"/>
      <c r="Q2696" s="40"/>
      <c r="R2696" s="40"/>
    </row>
    <row r="2697">
      <c r="A2697" s="7" t="s">
        <v>2586</v>
      </c>
      <c r="B2697" s="7"/>
      <c r="C2697" s="7" t="s">
        <v>1663</v>
      </c>
      <c r="D2697" s="8" t="str">
        <f>IFERROR(__xludf.DUMMYFUNCTION("CONCATENATE(REGEXEXTRACT(C2697,""[A-Za-z]+""),"","")"),"Diego,")</f>
        <v>Diego,</v>
      </c>
      <c r="E2697" s="7" t="s">
        <v>1664</v>
      </c>
      <c r="F2697" s="8" t="s">
        <v>2740</v>
      </c>
      <c r="G2697" s="31" t="s">
        <v>8038</v>
      </c>
      <c r="H2697" s="42" t="s">
        <v>3305</v>
      </c>
      <c r="I2697" s="8"/>
      <c r="J2697" s="35"/>
      <c r="K2697" s="33"/>
      <c r="L2697" s="33"/>
      <c r="M2697" s="33"/>
      <c r="N2697" s="33"/>
      <c r="O2697" s="33"/>
      <c r="P2697" s="33"/>
      <c r="Q2697" s="33"/>
      <c r="R2697" s="33"/>
    </row>
    <row r="2698">
      <c r="A2698" s="7" t="s">
        <v>2586</v>
      </c>
      <c r="B2698" s="7"/>
      <c r="C2698" s="7" t="s">
        <v>1665</v>
      </c>
      <c r="D2698" s="6" t="s">
        <v>1657</v>
      </c>
      <c r="E2698" s="7" t="s">
        <v>1666</v>
      </c>
      <c r="F2698" s="42" t="s">
        <v>2740</v>
      </c>
      <c r="G2698" s="31" t="s">
        <v>8038</v>
      </c>
      <c r="H2698" s="42" t="s">
        <v>3162</v>
      </c>
      <c r="I2698" s="8"/>
      <c r="J2698" s="37"/>
      <c r="K2698" s="38"/>
      <c r="L2698" s="38"/>
      <c r="M2698" s="38"/>
      <c r="N2698" s="38"/>
      <c r="O2698" s="38"/>
      <c r="P2698" s="38"/>
      <c r="Q2698" s="38"/>
      <c r="R2698" s="38"/>
    </row>
    <row r="2699">
      <c r="A2699" s="8" t="s">
        <v>2586</v>
      </c>
      <c r="B2699" s="2"/>
      <c r="C2699" s="2" t="s">
        <v>1667</v>
      </c>
      <c r="D2699" s="2" t="s">
        <v>1668</v>
      </c>
      <c r="E2699" s="2" t="s">
        <v>1669</v>
      </c>
      <c r="F2699" s="42" t="s">
        <v>2740</v>
      </c>
      <c r="G2699" s="31" t="s">
        <v>8038</v>
      </c>
      <c r="H2699" s="31" t="s">
        <v>7223</v>
      </c>
      <c r="I2699" s="34" t="s">
        <v>8739</v>
      </c>
      <c r="J2699" s="7"/>
      <c r="K2699" s="40"/>
      <c r="L2699" s="40"/>
      <c r="M2699" s="40"/>
      <c r="N2699" s="40"/>
      <c r="O2699" s="40"/>
      <c r="P2699" s="40"/>
      <c r="Q2699" s="40"/>
      <c r="R2699" s="40"/>
    </row>
    <row r="2700">
      <c r="A2700" s="8" t="s">
        <v>2586</v>
      </c>
      <c r="B2700" s="2"/>
      <c r="C2700" s="2" t="s">
        <v>1670</v>
      </c>
      <c r="D2700" s="2" t="s">
        <v>1668</v>
      </c>
      <c r="E2700" s="2" t="s">
        <v>1671</v>
      </c>
      <c r="F2700" s="42" t="s">
        <v>2740</v>
      </c>
      <c r="G2700" s="31" t="s">
        <v>8038</v>
      </c>
      <c r="H2700" s="31" t="s">
        <v>2742</v>
      </c>
      <c r="I2700" s="34" t="s">
        <v>8740</v>
      </c>
      <c r="J2700" s="7"/>
      <c r="K2700" s="40"/>
      <c r="L2700" s="40"/>
      <c r="M2700" s="40"/>
      <c r="N2700" s="40"/>
      <c r="O2700" s="40"/>
      <c r="P2700" s="40"/>
      <c r="Q2700" s="40"/>
      <c r="R2700" s="40"/>
    </row>
    <row r="2701">
      <c r="A2701" s="8" t="s">
        <v>2586</v>
      </c>
      <c r="B2701" s="12"/>
      <c r="C2701" s="12" t="s">
        <v>1672</v>
      </c>
      <c r="D2701" s="12" t="s">
        <v>1668</v>
      </c>
      <c r="E2701" s="12" t="s">
        <v>1673</v>
      </c>
      <c r="F2701" s="42" t="s">
        <v>2740</v>
      </c>
      <c r="G2701" s="8" t="s">
        <v>8038</v>
      </c>
      <c r="H2701" s="31" t="s">
        <v>2590</v>
      </c>
      <c r="I2701" s="2"/>
      <c r="J2701" s="35"/>
      <c r="K2701" s="33"/>
      <c r="L2701" s="33"/>
      <c r="M2701" s="33"/>
      <c r="N2701" s="33"/>
      <c r="O2701" s="33"/>
      <c r="P2701" s="33"/>
      <c r="Q2701" s="33"/>
      <c r="R2701" s="33"/>
    </row>
    <row r="2702">
      <c r="A2702" s="7" t="s">
        <v>2586</v>
      </c>
      <c r="B2702" s="7"/>
      <c r="C2702" s="7" t="s">
        <v>1674</v>
      </c>
      <c r="D2702" s="8" t="s">
        <v>1668</v>
      </c>
      <c r="E2702" s="7" t="s">
        <v>1675</v>
      </c>
      <c r="F2702" s="8" t="s">
        <v>2740</v>
      </c>
      <c r="G2702" s="8" t="s">
        <v>8038</v>
      </c>
      <c r="H2702" s="31" t="s">
        <v>2603</v>
      </c>
      <c r="I2702" s="8"/>
      <c r="J2702" s="7"/>
      <c r="K2702" s="40"/>
      <c r="L2702" s="40"/>
      <c r="M2702" s="40"/>
      <c r="N2702" s="40"/>
      <c r="O2702" s="40"/>
      <c r="P2702" s="40"/>
      <c r="Q2702" s="40"/>
      <c r="R2702" s="40"/>
    </row>
    <row r="2703">
      <c r="A2703" s="7" t="s">
        <v>2586</v>
      </c>
      <c r="B2703" s="7"/>
      <c r="C2703" s="7" t="s">
        <v>1676</v>
      </c>
      <c r="D2703" s="8" t="str">
        <f>IFERROR(__xludf.DUMMYFUNCTION("CONCATENATE(REGEXEXTRACT(C2703,""[A-Za-z]+""),"","")"),"Dieter,")</f>
        <v>Dieter,</v>
      </c>
      <c r="E2703" s="7" t="s">
        <v>1677</v>
      </c>
      <c r="F2703" s="8" t="s">
        <v>2740</v>
      </c>
      <c r="G2703" s="31" t="s">
        <v>8038</v>
      </c>
      <c r="H2703" s="42" t="s">
        <v>3792</v>
      </c>
      <c r="I2703" s="8"/>
      <c r="J2703" s="37"/>
      <c r="K2703" s="38"/>
      <c r="L2703" s="38"/>
      <c r="M2703" s="38"/>
      <c r="N2703" s="38"/>
      <c r="O2703" s="38"/>
      <c r="P2703" s="38"/>
      <c r="Q2703" s="38"/>
      <c r="R2703" s="38"/>
    </row>
    <row r="2704">
      <c r="A2704" s="7" t="s">
        <v>2586</v>
      </c>
      <c r="B2704" s="7"/>
      <c r="C2704" s="7" t="s">
        <v>1678</v>
      </c>
      <c r="D2704" s="8" t="str">
        <f>IFERROR(__xludf.DUMMYFUNCTION("CONCATENATE(REGEXEXTRACT(C2704,""[A-Za-z]+""),"","")"),"Dima,")</f>
        <v>Dima,</v>
      </c>
      <c r="E2704" s="7" t="s">
        <v>1679</v>
      </c>
      <c r="F2704" s="8" t="s">
        <v>2740</v>
      </c>
      <c r="G2704" s="8" t="s">
        <v>8038</v>
      </c>
      <c r="H2704" s="31" t="s">
        <v>2742</v>
      </c>
      <c r="I2704" s="8"/>
      <c r="J2704" s="7"/>
      <c r="K2704" s="40"/>
      <c r="L2704" s="40"/>
      <c r="M2704" s="40"/>
      <c r="N2704" s="40"/>
      <c r="O2704" s="40"/>
      <c r="P2704" s="40"/>
      <c r="Q2704" s="40"/>
      <c r="R2704" s="40"/>
    </row>
    <row r="2705">
      <c r="A2705" s="7" t="s">
        <v>2633</v>
      </c>
      <c r="B2705" s="7"/>
      <c r="C2705" s="7" t="s">
        <v>1680</v>
      </c>
      <c r="D2705" s="8" t="str">
        <f>IFERROR(__xludf.DUMMYFUNCTION("CONCATENATE(REGEXEXTRACT(C2705,""[A-Za-z]+""),"","")"),"Dimitri,")</f>
        <v>Dimitri,</v>
      </c>
      <c r="E2705" s="7" t="s">
        <v>1681</v>
      </c>
      <c r="F2705" s="8" t="s">
        <v>2740</v>
      </c>
      <c r="G2705" s="8" t="s">
        <v>8038</v>
      </c>
      <c r="H2705" s="41" t="s">
        <v>2753</v>
      </c>
      <c r="I2705" s="8"/>
      <c r="J2705" s="37"/>
      <c r="K2705" s="38"/>
      <c r="L2705" s="38"/>
      <c r="M2705" s="38"/>
      <c r="N2705" s="38"/>
      <c r="O2705" s="38"/>
      <c r="P2705" s="38"/>
      <c r="Q2705" s="38"/>
      <c r="R2705" s="38"/>
    </row>
    <row r="2706">
      <c r="A2706" s="8" t="s">
        <v>2633</v>
      </c>
      <c r="B2706" s="3"/>
      <c r="C2706" s="3" t="s">
        <v>1682</v>
      </c>
      <c r="D2706" s="4" t="s">
        <v>1683</v>
      </c>
      <c r="E2706" s="5" t="s">
        <v>1684</v>
      </c>
      <c r="F2706" s="42" t="s">
        <v>2740</v>
      </c>
      <c r="G2706" s="31" t="s">
        <v>8038</v>
      </c>
      <c r="H2706" s="31" t="s">
        <v>3296</v>
      </c>
      <c r="I2706" s="18" t="s">
        <v>8741</v>
      </c>
      <c r="J2706" s="37"/>
      <c r="K2706" s="38"/>
      <c r="L2706" s="38"/>
      <c r="M2706" s="38"/>
      <c r="N2706" s="38"/>
      <c r="O2706" s="38"/>
      <c r="P2706" s="38"/>
      <c r="Q2706" s="38"/>
      <c r="R2706" s="38"/>
    </row>
    <row r="2707">
      <c r="A2707" s="8" t="s">
        <v>2586</v>
      </c>
      <c r="B2707" s="8"/>
      <c r="C2707" s="8" t="s">
        <v>1685</v>
      </c>
      <c r="D2707" s="8" t="s">
        <v>1686</v>
      </c>
      <c r="E2707" s="12" t="s">
        <v>1687</v>
      </c>
      <c r="F2707" s="8" t="s">
        <v>2740</v>
      </c>
      <c r="G2707" s="8" t="s">
        <v>8038</v>
      </c>
      <c r="H2707" s="31" t="s">
        <v>2603</v>
      </c>
      <c r="I2707" s="8"/>
      <c r="J2707" s="35"/>
      <c r="K2707" s="33"/>
      <c r="L2707" s="33"/>
      <c r="M2707" s="33"/>
      <c r="N2707" s="33"/>
      <c r="O2707" s="33"/>
      <c r="P2707" s="33"/>
      <c r="Q2707" s="33"/>
      <c r="R2707" s="33"/>
    </row>
    <row r="2708">
      <c r="A2708" s="8" t="s">
        <v>2586</v>
      </c>
      <c r="B2708" s="2"/>
      <c r="C2708" s="2" t="s">
        <v>1688</v>
      </c>
      <c r="D2708" s="2" t="s">
        <v>1689</v>
      </c>
      <c r="E2708" s="2" t="s">
        <v>1690</v>
      </c>
      <c r="F2708" s="42" t="s">
        <v>2740</v>
      </c>
      <c r="G2708" s="31" t="s">
        <v>8038</v>
      </c>
      <c r="H2708" s="31" t="s">
        <v>2603</v>
      </c>
      <c r="I2708" s="36" t="s">
        <v>8742</v>
      </c>
      <c r="J2708" s="35"/>
      <c r="K2708" s="33"/>
      <c r="L2708" s="33"/>
      <c r="M2708" s="33"/>
      <c r="N2708" s="33"/>
      <c r="O2708" s="33"/>
      <c r="P2708" s="33"/>
      <c r="Q2708" s="33"/>
      <c r="R2708" s="33"/>
    </row>
    <row r="2709">
      <c r="A2709" s="8" t="s">
        <v>2586</v>
      </c>
      <c r="B2709" s="2"/>
      <c r="C2709" s="2" t="s">
        <v>1688</v>
      </c>
      <c r="D2709" s="2" t="s">
        <v>1689</v>
      </c>
      <c r="E2709" s="2" t="s">
        <v>1691</v>
      </c>
      <c r="F2709" s="42" t="s">
        <v>2740</v>
      </c>
      <c r="G2709" s="8" t="s">
        <v>8038</v>
      </c>
      <c r="H2709" s="41" t="s">
        <v>2760</v>
      </c>
      <c r="I2709" s="36" t="s">
        <v>8742</v>
      </c>
      <c r="J2709" s="35"/>
      <c r="K2709" s="33"/>
      <c r="L2709" s="33"/>
      <c r="M2709" s="33"/>
      <c r="N2709" s="33"/>
      <c r="O2709" s="33"/>
      <c r="P2709" s="33"/>
      <c r="Q2709" s="33"/>
      <c r="R2709" s="33"/>
    </row>
    <row r="2710">
      <c r="A2710" s="8" t="s">
        <v>2586</v>
      </c>
      <c r="B2710" s="3"/>
      <c r="C2710" s="3" t="s">
        <v>1692</v>
      </c>
      <c r="D2710" s="4" t="s">
        <v>1693</v>
      </c>
      <c r="E2710" s="5" t="s">
        <v>1694</v>
      </c>
      <c r="F2710" s="8" t="s">
        <v>2740</v>
      </c>
      <c r="G2710" s="31" t="s">
        <v>8038</v>
      </c>
      <c r="H2710" s="48" t="s">
        <v>2824</v>
      </c>
      <c r="I2710" s="18" t="s">
        <v>8743</v>
      </c>
      <c r="J2710" s="35"/>
      <c r="K2710" s="33"/>
      <c r="L2710" s="33"/>
      <c r="M2710" s="33"/>
      <c r="N2710" s="33"/>
      <c r="O2710" s="33"/>
      <c r="P2710" s="33"/>
      <c r="Q2710" s="33"/>
      <c r="R2710" s="33"/>
    </row>
    <row r="2711">
      <c r="A2711" s="8" t="s">
        <v>2633</v>
      </c>
      <c r="B2711" s="12"/>
      <c r="C2711" s="12" t="s">
        <v>1695</v>
      </c>
      <c r="D2711" s="12" t="s">
        <v>1696</v>
      </c>
      <c r="E2711" s="12" t="s">
        <v>1697</v>
      </c>
      <c r="F2711" s="42" t="s">
        <v>2740</v>
      </c>
      <c r="G2711" s="6" t="s">
        <v>8038</v>
      </c>
      <c r="H2711" s="31" t="s">
        <v>2824</v>
      </c>
      <c r="I2711" s="2"/>
      <c r="J2711" s="35"/>
      <c r="K2711" s="33"/>
      <c r="L2711" s="33"/>
      <c r="M2711" s="33"/>
      <c r="N2711" s="33"/>
      <c r="O2711" s="33"/>
      <c r="P2711" s="33"/>
      <c r="Q2711" s="33"/>
      <c r="R2711" s="33"/>
    </row>
    <row r="2712">
      <c r="A2712" s="8" t="s">
        <v>2586</v>
      </c>
      <c r="B2712" s="3"/>
      <c r="C2712" s="3" t="s">
        <v>1698</v>
      </c>
      <c r="D2712" s="4" t="s">
        <v>1699</v>
      </c>
      <c r="E2712" s="5" t="s">
        <v>1700</v>
      </c>
      <c r="F2712" s="42" t="s">
        <v>2740</v>
      </c>
      <c r="G2712" s="8" t="s">
        <v>8038</v>
      </c>
      <c r="H2712" s="48" t="s">
        <v>2824</v>
      </c>
      <c r="I2712" s="18" t="s">
        <v>8744</v>
      </c>
      <c r="J2712" s="37"/>
      <c r="K2712" s="38"/>
      <c r="L2712" s="38"/>
      <c r="M2712" s="38"/>
      <c r="N2712" s="38"/>
      <c r="O2712" s="38"/>
      <c r="P2712" s="38"/>
      <c r="Q2712" s="38"/>
      <c r="R2712" s="38"/>
    </row>
    <row r="2713">
      <c r="A2713" s="8" t="s">
        <v>2586</v>
      </c>
      <c r="B2713" s="8"/>
      <c r="C2713" s="8" t="s">
        <v>1701</v>
      </c>
      <c r="D2713" s="8" t="s">
        <v>1702</v>
      </c>
      <c r="E2713" s="12" t="s">
        <v>1703</v>
      </c>
      <c r="F2713" s="8" t="s">
        <v>2740</v>
      </c>
      <c r="G2713" s="8" t="s">
        <v>8038</v>
      </c>
      <c r="H2713" s="41" t="s">
        <v>2686</v>
      </c>
      <c r="I2713" s="8"/>
      <c r="J2713" s="35"/>
      <c r="K2713" s="33"/>
      <c r="L2713" s="33"/>
      <c r="M2713" s="33"/>
      <c r="N2713" s="33"/>
      <c r="O2713" s="33"/>
      <c r="P2713" s="33"/>
      <c r="Q2713" s="33"/>
      <c r="R2713" s="33"/>
    </row>
    <row r="2714">
      <c r="A2714" s="8" t="s">
        <v>2586</v>
      </c>
      <c r="B2714" s="8"/>
      <c r="C2714" s="8" t="s">
        <v>1701</v>
      </c>
      <c r="D2714" s="8" t="s">
        <v>1702</v>
      </c>
      <c r="E2714" s="12" t="s">
        <v>1704</v>
      </c>
      <c r="F2714" s="8" t="s">
        <v>2740</v>
      </c>
      <c r="G2714" s="31" t="s">
        <v>8038</v>
      </c>
      <c r="H2714" s="42" t="s">
        <v>2686</v>
      </c>
      <c r="I2714" s="8"/>
      <c r="J2714" s="35"/>
      <c r="K2714" s="33"/>
      <c r="L2714" s="33"/>
      <c r="M2714" s="33"/>
      <c r="N2714" s="33"/>
      <c r="O2714" s="33"/>
      <c r="P2714" s="33"/>
      <c r="Q2714" s="33"/>
      <c r="R2714" s="33"/>
    </row>
    <row r="2715">
      <c r="A2715" s="8" t="s">
        <v>2586</v>
      </c>
      <c r="B2715" s="2"/>
      <c r="C2715" s="2" t="s">
        <v>1705</v>
      </c>
      <c r="D2715" s="17" t="s">
        <v>1706</v>
      </c>
      <c r="E2715" s="2" t="s">
        <v>1707</v>
      </c>
      <c r="F2715" s="42" t="s">
        <v>2740</v>
      </c>
      <c r="G2715" s="31" t="s">
        <v>8038</v>
      </c>
      <c r="H2715" s="45" t="s">
        <v>3110</v>
      </c>
      <c r="I2715" s="36" t="s">
        <v>8745</v>
      </c>
      <c r="J2715" s="35"/>
      <c r="K2715" s="33"/>
      <c r="L2715" s="33"/>
      <c r="M2715" s="33"/>
      <c r="N2715" s="33"/>
      <c r="O2715" s="33"/>
      <c r="P2715" s="33"/>
      <c r="Q2715" s="33"/>
      <c r="R2715" s="33"/>
    </row>
    <row r="2716">
      <c r="A2716" s="8" t="s">
        <v>2586</v>
      </c>
      <c r="B2716" s="6"/>
      <c r="C2716" s="6" t="s">
        <v>1708</v>
      </c>
      <c r="D2716" s="8" t="str">
        <f>IFERROR(__xludf.DUMMYFUNCTION("CONCATENATE(REGEXEXTRACT(C2716,""[A-Za-z]+""),"","")"),"DJ,")</f>
        <v>DJ,</v>
      </c>
      <c r="E2716" s="7" t="s">
        <v>1709</v>
      </c>
      <c r="F2716" s="8" t="s">
        <v>2740</v>
      </c>
      <c r="G2716" s="8" t="s">
        <v>8038</v>
      </c>
      <c r="H2716" s="41" t="s">
        <v>7081</v>
      </c>
      <c r="I2716" s="8"/>
      <c r="J2716" s="35"/>
      <c r="K2716" s="33"/>
      <c r="L2716" s="33"/>
      <c r="M2716" s="33"/>
      <c r="N2716" s="33"/>
      <c r="O2716" s="33"/>
      <c r="P2716" s="33"/>
      <c r="Q2716" s="33"/>
      <c r="R2716" s="33"/>
    </row>
    <row r="2717">
      <c r="A2717" s="7" t="s">
        <v>2586</v>
      </c>
      <c r="B2717" s="7"/>
      <c r="C2717" s="7" t="s">
        <v>1710</v>
      </c>
      <c r="D2717" s="8" t="str">
        <f>IFERROR(__xludf.DUMMYFUNCTION("CONCATENATE(REGEXEXTRACT(C2717,""[A-Za-z]+""),"","")"),"Dj,")</f>
        <v>Dj,</v>
      </c>
      <c r="E2717" s="7" t="s">
        <v>1711</v>
      </c>
      <c r="F2717" s="8" t="s">
        <v>2740</v>
      </c>
      <c r="G2717" s="8" t="s">
        <v>8038</v>
      </c>
      <c r="H2717" s="41" t="s">
        <v>3768</v>
      </c>
      <c r="I2717" s="8"/>
      <c r="J2717" s="35"/>
      <c r="K2717" s="33"/>
      <c r="L2717" s="33"/>
      <c r="M2717" s="33"/>
      <c r="N2717" s="33"/>
      <c r="O2717" s="33"/>
      <c r="P2717" s="33"/>
      <c r="Q2717" s="33"/>
      <c r="R2717" s="33"/>
    </row>
    <row r="2718">
      <c r="A2718" s="8" t="s">
        <v>2586</v>
      </c>
      <c r="B2718" s="12"/>
      <c r="C2718" s="12" t="s">
        <v>1712</v>
      </c>
      <c r="D2718" s="12" t="s">
        <v>1713</v>
      </c>
      <c r="E2718" s="12" t="s">
        <v>1714</v>
      </c>
      <c r="F2718" s="42" t="s">
        <v>2740</v>
      </c>
      <c r="G2718" s="31" t="s">
        <v>8038</v>
      </c>
      <c r="H2718" s="42" t="s">
        <v>2765</v>
      </c>
      <c r="I2718" s="2"/>
      <c r="J2718" s="35"/>
      <c r="K2718" s="33"/>
      <c r="L2718" s="33"/>
      <c r="M2718" s="33"/>
      <c r="N2718" s="33"/>
      <c r="O2718" s="33"/>
      <c r="P2718" s="33"/>
      <c r="Q2718" s="33"/>
      <c r="R2718" s="33"/>
    </row>
    <row r="2719">
      <c r="A2719" s="8" t="s">
        <v>2586</v>
      </c>
      <c r="B2719" s="8"/>
      <c r="C2719" s="8" t="s">
        <v>1715</v>
      </c>
      <c r="D2719" s="8" t="s">
        <v>1716</v>
      </c>
      <c r="E2719" s="12" t="s">
        <v>1717</v>
      </c>
      <c r="F2719" s="8" t="s">
        <v>2740</v>
      </c>
      <c r="G2719" s="31" t="s">
        <v>8038</v>
      </c>
      <c r="H2719" s="31" t="s">
        <v>2742</v>
      </c>
      <c r="I2719" s="8"/>
      <c r="J2719" s="35"/>
      <c r="K2719" s="33"/>
      <c r="L2719" s="33"/>
      <c r="M2719" s="33"/>
      <c r="N2719" s="33"/>
      <c r="O2719" s="33"/>
      <c r="P2719" s="33"/>
      <c r="Q2719" s="33"/>
      <c r="R2719" s="33"/>
    </row>
    <row r="2720">
      <c r="A2720" s="8" t="s">
        <v>2633</v>
      </c>
      <c r="B2720" s="2"/>
      <c r="C2720" s="2" t="s">
        <v>1680</v>
      </c>
      <c r="D2720" s="2" t="s">
        <v>1718</v>
      </c>
      <c r="E2720" s="2" t="s">
        <v>1719</v>
      </c>
      <c r="F2720" s="42" t="s">
        <v>2740</v>
      </c>
      <c r="G2720" s="8" t="s">
        <v>8038</v>
      </c>
      <c r="H2720" s="41" t="s">
        <v>2753</v>
      </c>
      <c r="I2720" s="36" t="s">
        <v>8746</v>
      </c>
      <c r="J2720" s="37"/>
      <c r="K2720" s="38"/>
      <c r="L2720" s="38"/>
      <c r="M2720" s="38"/>
      <c r="N2720" s="38"/>
      <c r="O2720" s="38"/>
      <c r="P2720" s="38"/>
      <c r="Q2720" s="38"/>
      <c r="R2720" s="38"/>
    </row>
    <row r="2721">
      <c r="A2721" s="8" t="s">
        <v>2586</v>
      </c>
      <c r="B2721" s="2"/>
      <c r="C2721" s="2" t="s">
        <v>1720</v>
      </c>
      <c r="D2721" s="2" t="s">
        <v>1718</v>
      </c>
      <c r="E2721" s="2" t="s">
        <v>1721</v>
      </c>
      <c r="F2721" s="42" t="s">
        <v>2740</v>
      </c>
      <c r="G2721" s="31" t="s">
        <v>8038</v>
      </c>
      <c r="H2721" s="31" t="s">
        <v>3768</v>
      </c>
      <c r="I2721" s="36" t="s">
        <v>8747</v>
      </c>
      <c r="J2721" s="37"/>
      <c r="K2721" s="38"/>
      <c r="L2721" s="38"/>
      <c r="M2721" s="38"/>
      <c r="N2721" s="38"/>
      <c r="O2721" s="38"/>
      <c r="P2721" s="38"/>
      <c r="Q2721" s="38"/>
      <c r="R2721" s="38"/>
    </row>
    <row r="2722">
      <c r="A2722" s="8" t="s">
        <v>2586</v>
      </c>
      <c r="B2722" s="3"/>
      <c r="C2722" s="3" t="s">
        <v>1722</v>
      </c>
      <c r="D2722" s="4" t="s">
        <v>1723</v>
      </c>
      <c r="E2722" s="5" t="s">
        <v>1724</v>
      </c>
      <c r="F2722" s="8" t="s">
        <v>2740</v>
      </c>
      <c r="G2722" s="8" t="s">
        <v>8038</v>
      </c>
      <c r="H2722" s="31" t="s">
        <v>3768</v>
      </c>
      <c r="I2722" s="18" t="s">
        <v>8748</v>
      </c>
      <c r="J2722" s="7"/>
      <c r="K2722" s="40"/>
      <c r="L2722" s="40"/>
      <c r="M2722" s="40"/>
      <c r="N2722" s="40"/>
      <c r="O2722" s="40"/>
      <c r="P2722" s="40"/>
      <c r="Q2722" s="40"/>
      <c r="R2722" s="40"/>
    </row>
    <row r="2723">
      <c r="A2723" s="8" t="s">
        <v>2586</v>
      </c>
      <c r="B2723" s="2"/>
      <c r="C2723" s="2" t="s">
        <v>1725</v>
      </c>
      <c r="D2723" s="2" t="s">
        <v>1726</v>
      </c>
      <c r="E2723" s="2" t="s">
        <v>1727</v>
      </c>
      <c r="F2723" s="8" t="s">
        <v>2740</v>
      </c>
      <c r="G2723" s="31" t="s">
        <v>8038</v>
      </c>
      <c r="H2723" s="45" t="s">
        <v>2952</v>
      </c>
      <c r="I2723" s="36" t="s">
        <v>8749</v>
      </c>
      <c r="J2723" s="37"/>
      <c r="K2723" s="38"/>
      <c r="L2723" s="38"/>
      <c r="M2723" s="38"/>
      <c r="N2723" s="38"/>
      <c r="O2723" s="38"/>
      <c r="P2723" s="38"/>
      <c r="Q2723" s="38"/>
      <c r="R2723" s="38"/>
    </row>
    <row r="2724">
      <c r="A2724" s="7" t="s">
        <v>2586</v>
      </c>
      <c r="B2724" s="7"/>
      <c r="C2724" s="7" t="s">
        <v>1728</v>
      </c>
      <c r="D2724" s="8" t="str">
        <f>IFERROR(__xludf.DUMMYFUNCTION("CONCATENATE(REGEXEXTRACT(C2724,""[A-Za-z]+""),"","")"),"DNB,")</f>
        <v>DNB,</v>
      </c>
      <c r="E2724" s="7" t="s">
        <v>1729</v>
      </c>
      <c r="F2724" s="8" t="s">
        <v>2740</v>
      </c>
      <c r="G2724" s="31" t="s">
        <v>8038</v>
      </c>
      <c r="H2724" s="41" t="s">
        <v>2760</v>
      </c>
      <c r="I2724" s="8"/>
      <c r="J2724" s="35"/>
      <c r="K2724" s="33"/>
      <c r="L2724" s="33"/>
      <c r="M2724" s="33"/>
      <c r="N2724" s="33"/>
      <c r="O2724" s="33"/>
      <c r="P2724" s="33"/>
      <c r="Q2724" s="33"/>
      <c r="R2724" s="33"/>
    </row>
    <row r="2725">
      <c r="A2725" s="8" t="s">
        <v>2586</v>
      </c>
      <c r="B2725" s="2"/>
      <c r="C2725" s="2" t="s">
        <v>1730</v>
      </c>
      <c r="D2725" s="2" t="s">
        <v>1731</v>
      </c>
      <c r="E2725" s="2" t="s">
        <v>1732</v>
      </c>
      <c r="F2725" s="42" t="s">
        <v>2740</v>
      </c>
      <c r="G2725" s="8" t="s">
        <v>8038</v>
      </c>
      <c r="H2725" s="42" t="s">
        <v>2686</v>
      </c>
      <c r="I2725" s="36" t="s">
        <v>3205</v>
      </c>
      <c r="J2725" s="7"/>
      <c r="K2725" s="40"/>
      <c r="L2725" s="40"/>
      <c r="M2725" s="40"/>
      <c r="N2725" s="40"/>
      <c r="O2725" s="40"/>
      <c r="P2725" s="40"/>
      <c r="Q2725" s="40"/>
      <c r="R2725" s="40"/>
    </row>
    <row r="2726">
      <c r="A2726" s="8" t="s">
        <v>2586</v>
      </c>
      <c r="B2726" s="2"/>
      <c r="C2726" s="2" t="s">
        <v>1733</v>
      </c>
      <c r="D2726" s="2" t="s">
        <v>1734</v>
      </c>
      <c r="E2726" s="2" t="s">
        <v>1735</v>
      </c>
      <c r="F2726" s="42" t="s">
        <v>2740</v>
      </c>
      <c r="G2726" s="31" t="s">
        <v>8038</v>
      </c>
      <c r="H2726" s="31" t="s">
        <v>2742</v>
      </c>
      <c r="I2726" s="34" t="s">
        <v>8750</v>
      </c>
      <c r="J2726" s="7"/>
      <c r="K2726" s="40"/>
      <c r="L2726" s="40"/>
      <c r="M2726" s="40"/>
      <c r="N2726" s="40"/>
      <c r="O2726" s="40"/>
      <c r="P2726" s="40"/>
      <c r="Q2726" s="40"/>
      <c r="R2726" s="40"/>
    </row>
    <row r="2727">
      <c r="A2727" s="7" t="s">
        <v>2586</v>
      </c>
      <c r="B2727" s="7"/>
      <c r="C2727" s="7" t="s">
        <v>1736</v>
      </c>
      <c r="D2727" s="8" t="str">
        <f>IFERROR(__xludf.DUMMYFUNCTION("CONCATENATE(REGEXEXTRACT(C2727,""[A-Za-z]+""),"","")"),"DOMA,")</f>
        <v>DOMA,</v>
      </c>
      <c r="E2727" s="7" t="s">
        <v>1737</v>
      </c>
      <c r="F2727" s="8" t="s">
        <v>2740</v>
      </c>
      <c r="G2727" s="31" t="s">
        <v>8038</v>
      </c>
      <c r="H2727" s="31" t="s">
        <v>2753</v>
      </c>
      <c r="I2727" s="8"/>
      <c r="J2727" s="35"/>
      <c r="K2727" s="33"/>
      <c r="L2727" s="33"/>
      <c r="M2727" s="33"/>
      <c r="N2727" s="33"/>
      <c r="O2727" s="33"/>
      <c r="P2727" s="33"/>
      <c r="Q2727" s="33"/>
      <c r="R2727" s="33"/>
    </row>
    <row r="2728">
      <c r="A2728" s="8" t="s">
        <v>2586</v>
      </c>
      <c r="B2728" s="8"/>
      <c r="C2728" s="8" t="s">
        <v>1738</v>
      </c>
      <c r="D2728" s="8" t="s">
        <v>1739</v>
      </c>
      <c r="E2728" s="12" t="s">
        <v>1740</v>
      </c>
      <c r="F2728" s="8" t="s">
        <v>2740</v>
      </c>
      <c r="G2728" s="8" t="s">
        <v>8038</v>
      </c>
      <c r="H2728" s="48" t="s">
        <v>2937</v>
      </c>
      <c r="I2728" s="8"/>
      <c r="J2728" s="7"/>
      <c r="K2728" s="40"/>
      <c r="L2728" s="40"/>
      <c r="M2728" s="40"/>
      <c r="N2728" s="40"/>
      <c r="O2728" s="40"/>
      <c r="P2728" s="40"/>
      <c r="Q2728" s="40"/>
      <c r="R2728" s="40"/>
    </row>
    <row r="2729">
      <c r="A2729" s="8" t="s">
        <v>2586</v>
      </c>
      <c r="B2729" s="2"/>
      <c r="C2729" s="2" t="s">
        <v>1741</v>
      </c>
      <c r="D2729" s="2" t="s">
        <v>1742</v>
      </c>
      <c r="E2729" s="2" t="s">
        <v>1743</v>
      </c>
      <c r="F2729" s="31" t="s">
        <v>2740</v>
      </c>
      <c r="G2729" s="31" t="s">
        <v>8038</v>
      </c>
      <c r="H2729" s="41" t="s">
        <v>2760</v>
      </c>
      <c r="I2729" s="34" t="s">
        <v>8751</v>
      </c>
      <c r="J2729" s="35"/>
      <c r="K2729" s="33"/>
      <c r="L2729" s="33"/>
      <c r="M2729" s="33"/>
      <c r="N2729" s="33"/>
      <c r="O2729" s="33"/>
      <c r="P2729" s="33"/>
      <c r="Q2729" s="33"/>
      <c r="R2729" s="33"/>
    </row>
    <row r="2730">
      <c r="A2730" s="8" t="s">
        <v>2586</v>
      </c>
      <c r="B2730" s="2"/>
      <c r="C2730" s="2" t="s">
        <v>5698</v>
      </c>
      <c r="D2730" s="17" t="s">
        <v>8752</v>
      </c>
      <c r="E2730" s="2" t="s">
        <v>8753</v>
      </c>
      <c r="F2730" s="42" t="s">
        <v>2740</v>
      </c>
      <c r="G2730" s="8" t="s">
        <v>8038</v>
      </c>
      <c r="H2730" s="42" t="s">
        <v>2686</v>
      </c>
      <c r="I2730" s="36" t="s">
        <v>8754</v>
      </c>
      <c r="J2730" s="37"/>
      <c r="K2730" s="38"/>
      <c r="L2730" s="38"/>
      <c r="M2730" s="38"/>
      <c r="N2730" s="38"/>
      <c r="O2730" s="38"/>
      <c r="P2730" s="38"/>
      <c r="Q2730" s="38"/>
      <c r="R2730" s="38"/>
    </row>
    <row r="2731">
      <c r="A2731" s="8" t="s">
        <v>2586</v>
      </c>
      <c r="B2731" s="2"/>
      <c r="C2731" s="2" t="s">
        <v>1744</v>
      </c>
      <c r="D2731" s="2" t="s">
        <v>1745</v>
      </c>
      <c r="E2731" s="2" t="s">
        <v>1746</v>
      </c>
      <c r="F2731" s="42" t="s">
        <v>2740</v>
      </c>
      <c r="G2731" s="8" t="s">
        <v>8038</v>
      </c>
      <c r="H2731" s="48" t="s">
        <v>2937</v>
      </c>
      <c r="I2731" s="34" t="s">
        <v>8755</v>
      </c>
      <c r="J2731" s="35"/>
      <c r="K2731" s="33"/>
      <c r="L2731" s="33"/>
      <c r="M2731" s="33"/>
      <c r="N2731" s="33"/>
      <c r="O2731" s="33"/>
      <c r="P2731" s="33"/>
      <c r="Q2731" s="33"/>
      <c r="R2731" s="33"/>
    </row>
    <row r="2732">
      <c r="A2732" s="7" t="s">
        <v>2586</v>
      </c>
      <c r="B2732" s="9"/>
      <c r="C2732" s="9" t="s">
        <v>1747</v>
      </c>
      <c r="D2732" s="10" t="s">
        <v>1748</v>
      </c>
      <c r="E2732" s="14" t="s">
        <v>1749</v>
      </c>
      <c r="F2732" s="31" t="s">
        <v>2740</v>
      </c>
      <c r="G2732" s="31" t="s">
        <v>8038</v>
      </c>
      <c r="H2732" s="41" t="s">
        <v>2760</v>
      </c>
      <c r="I2732" s="16"/>
      <c r="J2732" s="37"/>
      <c r="K2732" s="38"/>
      <c r="L2732" s="38"/>
      <c r="M2732" s="38"/>
      <c r="N2732" s="38"/>
      <c r="O2732" s="38"/>
      <c r="P2732" s="38"/>
      <c r="Q2732" s="38"/>
      <c r="R2732" s="38"/>
    </row>
    <row r="2733">
      <c r="A2733" s="8" t="s">
        <v>2586</v>
      </c>
      <c r="B2733" s="2"/>
      <c r="C2733" s="2" t="s">
        <v>1750</v>
      </c>
      <c r="D2733" s="2" t="s">
        <v>1751</v>
      </c>
      <c r="E2733" s="2" t="s">
        <v>1752</v>
      </c>
      <c r="F2733" s="42" t="s">
        <v>2740</v>
      </c>
      <c r="G2733" s="31" t="s">
        <v>8038</v>
      </c>
      <c r="H2733" s="31" t="s">
        <v>2603</v>
      </c>
      <c r="I2733" s="34" t="s">
        <v>8756</v>
      </c>
      <c r="J2733" s="37"/>
      <c r="K2733" s="38"/>
      <c r="L2733" s="38"/>
      <c r="M2733" s="38"/>
      <c r="N2733" s="38"/>
      <c r="O2733" s="38"/>
      <c r="P2733" s="38"/>
      <c r="Q2733" s="38"/>
      <c r="R2733" s="38"/>
    </row>
    <row r="2734">
      <c r="A2734" s="7" t="s">
        <v>2586</v>
      </c>
      <c r="B2734" s="7"/>
      <c r="C2734" s="7" t="s">
        <v>1753</v>
      </c>
      <c r="D2734" s="8" t="str">
        <f>IFERROR(__xludf.DUMMYFUNCTION("CONCATENATE(REGEXEXTRACT(C2734,""[A-Za-z]+""),"","")"),"Doozie,")</f>
        <v>Doozie,</v>
      </c>
      <c r="E2734" s="7" t="s">
        <v>1754</v>
      </c>
      <c r="F2734" s="8" t="s">
        <v>2740</v>
      </c>
      <c r="G2734" s="31" t="s">
        <v>8038</v>
      </c>
      <c r="H2734" s="41" t="s">
        <v>2760</v>
      </c>
      <c r="I2734" s="8"/>
      <c r="J2734" s="37"/>
      <c r="K2734" s="38"/>
      <c r="L2734" s="38"/>
      <c r="M2734" s="38"/>
      <c r="N2734" s="38"/>
      <c r="O2734" s="38"/>
      <c r="P2734" s="38"/>
      <c r="Q2734" s="38"/>
      <c r="R2734" s="38"/>
    </row>
    <row r="2735">
      <c r="A2735" s="8" t="s">
        <v>2586</v>
      </c>
      <c r="B2735" s="2"/>
      <c r="C2735" s="2" t="s">
        <v>1755</v>
      </c>
      <c r="D2735" s="2" t="s">
        <v>1756</v>
      </c>
      <c r="E2735" s="2" t="s">
        <v>1757</v>
      </c>
      <c r="F2735" s="42" t="s">
        <v>2740</v>
      </c>
      <c r="G2735" s="45" t="s">
        <v>8038</v>
      </c>
      <c r="H2735" s="8" t="s">
        <v>2765</v>
      </c>
      <c r="I2735" s="34" t="s">
        <v>8757</v>
      </c>
      <c r="J2735" s="35"/>
      <c r="K2735" s="33"/>
      <c r="L2735" s="33"/>
      <c r="M2735" s="33"/>
      <c r="N2735" s="33"/>
      <c r="O2735" s="33"/>
      <c r="P2735" s="33"/>
      <c r="Q2735" s="33"/>
      <c r="R2735" s="33"/>
    </row>
    <row r="2736">
      <c r="A2736" s="8" t="s">
        <v>2586</v>
      </c>
      <c r="B2736" s="2"/>
      <c r="C2736" s="2" t="s">
        <v>1758</v>
      </c>
      <c r="D2736" s="2" t="s">
        <v>1759</v>
      </c>
      <c r="E2736" s="2" t="s">
        <v>1760</v>
      </c>
      <c r="F2736" s="42" t="s">
        <v>2740</v>
      </c>
      <c r="G2736" s="31" t="s">
        <v>8038</v>
      </c>
      <c r="H2736" s="48" t="s">
        <v>2937</v>
      </c>
      <c r="I2736" s="36" t="s">
        <v>8758</v>
      </c>
      <c r="J2736" s="35"/>
      <c r="K2736" s="33"/>
      <c r="L2736" s="33"/>
      <c r="M2736" s="33"/>
      <c r="N2736" s="33"/>
      <c r="O2736" s="33"/>
      <c r="P2736" s="33"/>
      <c r="Q2736" s="33"/>
      <c r="R2736" s="33"/>
    </row>
    <row r="2737">
      <c r="A2737" s="8" t="s">
        <v>2633</v>
      </c>
      <c r="B2737" s="2"/>
      <c r="C2737" s="2" t="s">
        <v>1758</v>
      </c>
      <c r="D2737" s="2" t="s">
        <v>1759</v>
      </c>
      <c r="E2737" s="2" t="s">
        <v>1761</v>
      </c>
      <c r="F2737" s="42" t="s">
        <v>2740</v>
      </c>
      <c r="G2737" s="8" t="s">
        <v>8038</v>
      </c>
      <c r="H2737" s="48" t="s">
        <v>2937</v>
      </c>
      <c r="I2737" s="36" t="s">
        <v>8758</v>
      </c>
      <c r="J2737" s="35"/>
      <c r="K2737" s="33"/>
      <c r="L2737" s="33"/>
      <c r="M2737" s="33"/>
      <c r="N2737" s="33"/>
      <c r="O2737" s="33"/>
      <c r="P2737" s="33"/>
      <c r="Q2737" s="33"/>
      <c r="R2737" s="33"/>
    </row>
    <row r="2738">
      <c r="A2738" s="8" t="s">
        <v>2586</v>
      </c>
      <c r="B2738" s="2"/>
      <c r="C2738" s="2" t="s">
        <v>1762</v>
      </c>
      <c r="D2738" s="2" t="s">
        <v>1763</v>
      </c>
      <c r="E2738" s="2" t="s">
        <v>1764</v>
      </c>
      <c r="F2738" s="42" t="s">
        <v>2740</v>
      </c>
      <c r="G2738" s="8" t="s">
        <v>8038</v>
      </c>
      <c r="H2738" s="41" t="s">
        <v>2802</v>
      </c>
      <c r="I2738" s="36" t="s">
        <v>8759</v>
      </c>
      <c r="J2738" s="37"/>
      <c r="K2738" s="38"/>
      <c r="L2738" s="38"/>
      <c r="M2738" s="38"/>
      <c r="N2738" s="38"/>
      <c r="O2738" s="38"/>
      <c r="P2738" s="38"/>
      <c r="Q2738" s="38"/>
      <c r="R2738" s="38"/>
    </row>
    <row r="2739">
      <c r="A2739" s="7" t="s">
        <v>2633</v>
      </c>
      <c r="B2739" s="7"/>
      <c r="C2739" s="7" t="s">
        <v>1765</v>
      </c>
      <c r="D2739" s="8" t="str">
        <f>IFERROR(__xludf.DUMMYFUNCTION("CONCATENATE(REGEXEXTRACT(C2739,""[A-Za-z]+""),"","")"),"Douglas,")</f>
        <v>Douglas,</v>
      </c>
      <c r="E2739" s="7" t="s">
        <v>1766</v>
      </c>
      <c r="F2739" s="8" t="s">
        <v>2740</v>
      </c>
      <c r="G2739" s="8" t="s">
        <v>8038</v>
      </c>
      <c r="H2739" s="41" t="s">
        <v>2686</v>
      </c>
      <c r="I2739" s="8"/>
      <c r="J2739" s="7"/>
      <c r="K2739" s="40"/>
      <c r="L2739" s="40"/>
      <c r="M2739" s="40"/>
      <c r="N2739" s="40"/>
      <c r="O2739" s="40"/>
      <c r="P2739" s="40"/>
      <c r="Q2739" s="40"/>
      <c r="R2739" s="40"/>
    </row>
    <row r="2740">
      <c r="A2740" s="8" t="s">
        <v>2586</v>
      </c>
      <c r="B2740" s="12"/>
      <c r="C2740" s="12" t="s">
        <v>1767</v>
      </c>
      <c r="D2740" s="12" t="s">
        <v>1768</v>
      </c>
      <c r="E2740" s="12" t="s">
        <v>1769</v>
      </c>
      <c r="F2740" s="42" t="s">
        <v>2740</v>
      </c>
      <c r="G2740" s="31" t="s">
        <v>8038</v>
      </c>
      <c r="H2740" s="31" t="s">
        <v>2590</v>
      </c>
      <c r="I2740" s="2"/>
      <c r="J2740" s="35"/>
      <c r="K2740" s="33"/>
      <c r="L2740" s="33"/>
      <c r="M2740" s="33"/>
      <c r="N2740" s="33"/>
      <c r="O2740" s="33"/>
      <c r="P2740" s="33"/>
      <c r="Q2740" s="33"/>
      <c r="R2740" s="33"/>
    </row>
    <row r="2741">
      <c r="A2741" s="8" t="s">
        <v>2586</v>
      </c>
      <c r="B2741" s="2"/>
      <c r="C2741" s="2" t="s">
        <v>1770</v>
      </c>
      <c r="D2741" s="17" t="s">
        <v>1771</v>
      </c>
      <c r="E2741" s="2" t="s">
        <v>1772</v>
      </c>
      <c r="F2741" s="42" t="s">
        <v>2740</v>
      </c>
      <c r="G2741" s="31" t="s">
        <v>8038</v>
      </c>
      <c r="H2741" s="48" t="s">
        <v>2824</v>
      </c>
      <c r="I2741" s="34" t="s">
        <v>8760</v>
      </c>
      <c r="J2741" s="35"/>
      <c r="K2741" s="33"/>
      <c r="L2741" s="33"/>
      <c r="M2741" s="33"/>
      <c r="N2741" s="33"/>
      <c r="O2741" s="33"/>
      <c r="P2741" s="33"/>
      <c r="Q2741" s="33"/>
      <c r="R2741" s="33"/>
    </row>
    <row r="2742">
      <c r="A2742" s="7" t="s">
        <v>2586</v>
      </c>
      <c r="B2742" s="7"/>
      <c r="C2742" s="7" t="s">
        <v>1773</v>
      </c>
      <c r="D2742" s="8" t="str">
        <f>IFERROR(__xludf.DUMMYFUNCTION("CONCATENATE(REGEXEXTRACT(C2742,""[A-Za-z]+""),"","")"),"Dragonfly,")</f>
        <v>Dragonfly,</v>
      </c>
      <c r="E2742" s="7" t="s">
        <v>1774</v>
      </c>
      <c r="F2742" s="8" t="s">
        <v>2740</v>
      </c>
      <c r="G2742" s="8" t="s">
        <v>8038</v>
      </c>
      <c r="H2742" s="31" t="s">
        <v>2590</v>
      </c>
      <c r="I2742" s="8"/>
      <c r="J2742" s="35"/>
      <c r="K2742" s="33"/>
      <c r="L2742" s="33"/>
      <c r="M2742" s="33"/>
      <c r="N2742" s="33"/>
      <c r="O2742" s="33"/>
      <c r="P2742" s="33"/>
      <c r="Q2742" s="33"/>
      <c r="R2742" s="33"/>
    </row>
    <row r="2743">
      <c r="A2743" s="8" t="s">
        <v>2586</v>
      </c>
      <c r="B2743" s="2"/>
      <c r="C2743" s="2" t="s">
        <v>1775</v>
      </c>
      <c r="D2743" s="2" t="s">
        <v>1776</v>
      </c>
      <c r="E2743" s="2" t="s">
        <v>1777</v>
      </c>
      <c r="F2743" s="42" t="s">
        <v>2740</v>
      </c>
      <c r="G2743" s="8" t="s">
        <v>8038</v>
      </c>
      <c r="H2743" s="31" t="s">
        <v>2824</v>
      </c>
      <c r="I2743" s="36" t="s">
        <v>8761</v>
      </c>
      <c r="J2743" s="7"/>
      <c r="K2743" s="40"/>
      <c r="L2743" s="40"/>
      <c r="M2743" s="40"/>
      <c r="N2743" s="40"/>
      <c r="O2743" s="40"/>
      <c r="P2743" s="40"/>
      <c r="Q2743" s="40"/>
      <c r="R2743" s="40"/>
    </row>
    <row r="2744">
      <c r="A2744" s="8" t="s">
        <v>2586</v>
      </c>
      <c r="B2744" s="12"/>
      <c r="C2744" s="12" t="s">
        <v>1778</v>
      </c>
      <c r="D2744" s="12" t="s">
        <v>1776</v>
      </c>
      <c r="E2744" s="12" t="s">
        <v>1779</v>
      </c>
      <c r="F2744" s="42" t="s">
        <v>2740</v>
      </c>
      <c r="G2744" s="8" t="s">
        <v>8038</v>
      </c>
      <c r="H2744" s="43" t="s">
        <v>2824</v>
      </c>
      <c r="I2744" s="2"/>
      <c r="J2744" s="7"/>
      <c r="K2744" s="40"/>
      <c r="L2744" s="40"/>
      <c r="M2744" s="40"/>
      <c r="N2744" s="40"/>
      <c r="O2744" s="40"/>
      <c r="P2744" s="40"/>
      <c r="Q2744" s="40"/>
      <c r="R2744" s="40"/>
    </row>
    <row r="2745">
      <c r="A2745" s="8" t="s">
        <v>2586</v>
      </c>
      <c r="B2745" s="2"/>
      <c r="C2745" s="2" t="s">
        <v>1780</v>
      </c>
      <c r="D2745" s="2" t="s">
        <v>1781</v>
      </c>
      <c r="E2745" s="2" t="s">
        <v>1782</v>
      </c>
      <c r="F2745" s="8" t="s">
        <v>2740</v>
      </c>
      <c r="G2745" s="8" t="s">
        <v>8038</v>
      </c>
      <c r="H2745" s="45" t="s">
        <v>2824</v>
      </c>
      <c r="I2745" s="34" t="s">
        <v>8762</v>
      </c>
      <c r="J2745" s="7"/>
      <c r="K2745" s="40"/>
      <c r="L2745" s="40"/>
      <c r="M2745" s="40"/>
      <c r="N2745" s="40"/>
      <c r="O2745" s="40"/>
      <c r="P2745" s="40"/>
      <c r="Q2745" s="40"/>
      <c r="R2745" s="40"/>
    </row>
    <row r="2746">
      <c r="A2746" s="6" t="s">
        <v>2861</v>
      </c>
      <c r="B2746" s="2"/>
      <c r="C2746" s="2" t="s">
        <v>1783</v>
      </c>
      <c r="D2746" s="17" t="s">
        <v>1784</v>
      </c>
      <c r="E2746" s="2" t="s">
        <v>1785</v>
      </c>
      <c r="F2746" s="42" t="s">
        <v>2740</v>
      </c>
      <c r="G2746" s="8" t="s">
        <v>8038</v>
      </c>
      <c r="H2746" s="31" t="s">
        <v>2824</v>
      </c>
      <c r="I2746" s="36" t="s">
        <v>8763</v>
      </c>
      <c r="J2746" s="37"/>
      <c r="K2746" s="38"/>
      <c r="L2746" s="38"/>
      <c r="M2746" s="38"/>
      <c r="N2746" s="38"/>
      <c r="O2746" s="38"/>
      <c r="P2746" s="38"/>
      <c r="Q2746" s="38"/>
      <c r="R2746" s="38"/>
    </row>
    <row r="2747">
      <c r="A2747" s="7" t="s">
        <v>2586</v>
      </c>
      <c r="B2747" s="7"/>
      <c r="C2747" s="7" t="s">
        <v>1786</v>
      </c>
      <c r="D2747" s="8" t="str">
        <f>IFERROR(__xludf.DUMMYFUNCTION("CONCATENATE(REGEXEXTRACT(C2747,""[A-Za-z]+""),"","")"),"Drew,")</f>
        <v>Drew,</v>
      </c>
      <c r="E2747" s="7" t="s">
        <v>1787</v>
      </c>
      <c r="F2747" s="8" t="s">
        <v>2740</v>
      </c>
      <c r="G2747" s="8" t="s">
        <v>8038</v>
      </c>
      <c r="H2747" s="43" t="s">
        <v>2760</v>
      </c>
      <c r="I2747" s="8"/>
      <c r="J2747" s="7"/>
      <c r="K2747" s="40"/>
      <c r="L2747" s="40"/>
      <c r="M2747" s="40"/>
      <c r="N2747" s="40"/>
      <c r="O2747" s="40"/>
      <c r="P2747" s="40"/>
      <c r="Q2747" s="40"/>
      <c r="R2747" s="40"/>
    </row>
    <row r="2748">
      <c r="A2748" s="8" t="s">
        <v>2586</v>
      </c>
      <c r="B2748" s="2"/>
      <c r="C2748" s="2" t="s">
        <v>1788</v>
      </c>
      <c r="D2748" s="2" t="s">
        <v>1789</v>
      </c>
      <c r="E2748" s="2" t="s">
        <v>1790</v>
      </c>
      <c r="F2748" s="8" t="s">
        <v>2740</v>
      </c>
      <c r="G2748" s="8" t="s">
        <v>8038</v>
      </c>
      <c r="H2748" s="31" t="s">
        <v>8454</v>
      </c>
      <c r="I2748" s="36" t="s">
        <v>8764</v>
      </c>
      <c r="J2748" s="37"/>
      <c r="K2748" s="38"/>
      <c r="L2748" s="38"/>
      <c r="M2748" s="38"/>
      <c r="N2748" s="38"/>
      <c r="O2748" s="38"/>
      <c r="P2748" s="38"/>
      <c r="Q2748" s="38"/>
      <c r="R2748" s="38"/>
    </row>
    <row r="2749">
      <c r="A2749" s="8" t="s">
        <v>2586</v>
      </c>
      <c r="B2749" s="12"/>
      <c r="C2749" s="12" t="s">
        <v>1791</v>
      </c>
      <c r="D2749" s="12" t="s">
        <v>1792</v>
      </c>
      <c r="E2749" s="12" t="s">
        <v>1793</v>
      </c>
      <c r="F2749" s="8" t="s">
        <v>2740</v>
      </c>
      <c r="G2749" s="8" t="s">
        <v>8038</v>
      </c>
      <c r="H2749" s="48" t="s">
        <v>2824</v>
      </c>
      <c r="I2749" s="2"/>
      <c r="J2749" s="35"/>
      <c r="K2749" s="33"/>
      <c r="L2749" s="33"/>
      <c r="M2749" s="33"/>
      <c r="N2749" s="33"/>
      <c r="O2749" s="33"/>
      <c r="P2749" s="33"/>
      <c r="Q2749" s="33"/>
      <c r="R2749" s="33"/>
    </row>
    <row r="2750">
      <c r="A2750" s="7" t="s">
        <v>2586</v>
      </c>
      <c r="B2750" s="7"/>
      <c r="C2750" s="7" t="s">
        <v>1794</v>
      </c>
      <c r="D2750" s="8" t="str">
        <f>IFERROR(__xludf.DUMMYFUNCTION("CONCATENATE(REGEXEXTRACT(C2750,""[A-Za-z]+""),"","")"),"Dude,")</f>
        <v>Dude,</v>
      </c>
      <c r="E2750" s="7" t="s">
        <v>1795</v>
      </c>
      <c r="F2750" s="8" t="s">
        <v>2740</v>
      </c>
      <c r="G2750" s="8" t="s">
        <v>8038</v>
      </c>
      <c r="H2750" s="31" t="s">
        <v>2742</v>
      </c>
      <c r="I2750" s="8"/>
      <c r="J2750" s="35"/>
      <c r="K2750" s="33"/>
      <c r="L2750" s="33"/>
      <c r="M2750" s="33"/>
      <c r="N2750" s="33"/>
      <c r="O2750" s="33"/>
      <c r="P2750" s="33"/>
      <c r="Q2750" s="33"/>
      <c r="R2750" s="33"/>
    </row>
    <row r="2751">
      <c r="A2751" s="6" t="s">
        <v>2861</v>
      </c>
      <c r="B2751" s="2"/>
      <c r="C2751" s="2" t="s">
        <v>1796</v>
      </c>
      <c r="D2751" s="8" t="str">
        <f>IFERROR(__xludf.DUMMYFUNCTION("CONCATENATE(REGEXEXTRACT(C2751,""[A-Za-z]+""),"","")"),"Dudley,")</f>
        <v>Dudley,</v>
      </c>
      <c r="E2751" s="2" t="s">
        <v>1797</v>
      </c>
      <c r="F2751" s="8" t="s">
        <v>2740</v>
      </c>
      <c r="G2751" s="8" t="s">
        <v>8038</v>
      </c>
      <c r="H2751" s="41" t="s">
        <v>2760</v>
      </c>
      <c r="I2751" s="2"/>
      <c r="J2751" s="7"/>
      <c r="K2751" s="40"/>
      <c r="L2751" s="40"/>
      <c r="M2751" s="40"/>
      <c r="N2751" s="40"/>
      <c r="O2751" s="40"/>
      <c r="P2751" s="40"/>
      <c r="Q2751" s="40"/>
      <c r="R2751" s="40"/>
    </row>
    <row r="2752">
      <c r="A2752" s="7" t="s">
        <v>2586</v>
      </c>
      <c r="B2752" s="7"/>
      <c r="C2752" s="7" t="s">
        <v>1798</v>
      </c>
      <c r="D2752" s="8" t="str">
        <f>IFERROR(__xludf.DUMMYFUNCTION("CONCATENATE(REGEXEXTRACT(C2752,""[A-Za-z]+""),"","")"),"Duncan,")</f>
        <v>Duncan,</v>
      </c>
      <c r="E2752" s="7" t="s">
        <v>1799</v>
      </c>
      <c r="F2752" s="42" t="s">
        <v>2740</v>
      </c>
      <c r="G2752" s="31" t="s">
        <v>8038</v>
      </c>
      <c r="H2752" s="45" t="s">
        <v>3110</v>
      </c>
      <c r="I2752" s="8"/>
      <c r="J2752" s="7"/>
      <c r="K2752" s="40"/>
      <c r="L2752" s="40"/>
      <c r="M2752" s="40"/>
      <c r="N2752" s="40"/>
      <c r="O2752" s="40"/>
      <c r="P2752" s="40"/>
      <c r="Q2752" s="40"/>
      <c r="R2752" s="40"/>
    </row>
    <row r="2753">
      <c r="A2753" s="7" t="s">
        <v>2586</v>
      </c>
      <c r="B2753" s="7"/>
      <c r="C2753" s="7" t="s">
        <v>1800</v>
      </c>
      <c r="D2753" s="8" t="str">
        <f>IFERROR(__xludf.DUMMYFUNCTION("CONCATENATE(REGEXEXTRACT(C2753,""[A-Za-z]+""),"","")"),"Duncan,")</f>
        <v>Duncan,</v>
      </c>
      <c r="E2753" s="7" t="s">
        <v>1801</v>
      </c>
      <c r="F2753" s="8" t="s">
        <v>2740</v>
      </c>
      <c r="G2753" s="8" t="s">
        <v>8038</v>
      </c>
      <c r="H2753" s="31" t="s">
        <v>2802</v>
      </c>
      <c r="I2753" s="8"/>
      <c r="J2753" s="37"/>
      <c r="K2753" s="38"/>
      <c r="L2753" s="38"/>
      <c r="M2753" s="38"/>
      <c r="N2753" s="38"/>
      <c r="O2753" s="38"/>
      <c r="P2753" s="38"/>
      <c r="Q2753" s="38"/>
      <c r="R2753" s="38"/>
    </row>
    <row r="2754">
      <c r="A2754" s="7" t="s">
        <v>2586</v>
      </c>
      <c r="B2754" s="7"/>
      <c r="C2754" s="7" t="s">
        <v>1802</v>
      </c>
      <c r="D2754" s="6" t="s">
        <v>1803</v>
      </c>
      <c r="E2754" s="7" t="s">
        <v>1804</v>
      </c>
      <c r="F2754" s="8" t="s">
        <v>2740</v>
      </c>
      <c r="G2754" s="8" t="s">
        <v>8038</v>
      </c>
      <c r="H2754" s="42" t="s">
        <v>3162</v>
      </c>
      <c r="I2754" s="8"/>
      <c r="J2754" s="35"/>
      <c r="K2754" s="33"/>
      <c r="L2754" s="33"/>
      <c r="M2754" s="33"/>
      <c r="N2754" s="33"/>
      <c r="O2754" s="33"/>
      <c r="P2754" s="33"/>
      <c r="Q2754" s="33"/>
      <c r="R2754" s="33"/>
    </row>
    <row r="2755">
      <c r="A2755" s="8" t="s">
        <v>2586</v>
      </c>
      <c r="B2755" s="2"/>
      <c r="C2755" s="2" t="s">
        <v>1805</v>
      </c>
      <c r="D2755" s="2" t="s">
        <v>1806</v>
      </c>
      <c r="E2755" s="2" t="s">
        <v>1807</v>
      </c>
      <c r="F2755" s="41" t="s">
        <v>2740</v>
      </c>
      <c r="G2755" s="8" t="s">
        <v>8038</v>
      </c>
      <c r="H2755" s="31" t="s">
        <v>4812</v>
      </c>
      <c r="I2755" s="34" t="s">
        <v>8765</v>
      </c>
      <c r="J2755" s="37"/>
      <c r="K2755" s="38"/>
      <c r="L2755" s="38"/>
      <c r="M2755" s="38"/>
      <c r="N2755" s="38"/>
      <c r="O2755" s="38"/>
      <c r="P2755" s="38"/>
      <c r="Q2755" s="38"/>
      <c r="R2755" s="38"/>
    </row>
    <row r="2756">
      <c r="A2756" s="7" t="s">
        <v>2586</v>
      </c>
      <c r="B2756" s="7"/>
      <c r="C2756" s="7" t="s">
        <v>1808</v>
      </c>
      <c r="D2756" s="8" t="str">
        <f>IFERROR(__xludf.DUMMYFUNCTION("CONCATENATE(REGEXEXTRACT(C2756,""[A-Za-z]+""),"","")"),"Dusty,")</f>
        <v>Dusty,</v>
      </c>
      <c r="E2756" s="7" t="s">
        <v>1809</v>
      </c>
      <c r="F2756" s="8" t="s">
        <v>2740</v>
      </c>
      <c r="G2756" s="31" t="s">
        <v>8038</v>
      </c>
      <c r="H2756" s="31" t="s">
        <v>2742</v>
      </c>
      <c r="I2756" s="8"/>
      <c r="J2756" s="7"/>
      <c r="K2756" s="40"/>
      <c r="L2756" s="40"/>
      <c r="M2756" s="40"/>
      <c r="N2756" s="40"/>
      <c r="O2756" s="40"/>
      <c r="P2756" s="40"/>
      <c r="Q2756" s="40"/>
      <c r="R2756" s="40"/>
    </row>
    <row r="2757">
      <c r="A2757" s="8" t="s">
        <v>2586</v>
      </c>
      <c r="B2757" s="8"/>
      <c r="C2757" s="8" t="s">
        <v>1810</v>
      </c>
      <c r="D2757" s="8" t="s">
        <v>1811</v>
      </c>
      <c r="E2757" s="12" t="s">
        <v>1812</v>
      </c>
      <c r="F2757" s="8" t="s">
        <v>2740</v>
      </c>
      <c r="G2757" s="8" t="s">
        <v>8038</v>
      </c>
      <c r="H2757" s="43" t="s">
        <v>2760</v>
      </c>
      <c r="I2757" s="8"/>
      <c r="J2757" s="35"/>
      <c r="K2757" s="33"/>
      <c r="L2757" s="33"/>
      <c r="M2757" s="33"/>
      <c r="N2757" s="33"/>
      <c r="O2757" s="33"/>
      <c r="P2757" s="33"/>
      <c r="Q2757" s="33"/>
      <c r="R2757" s="33"/>
    </row>
    <row r="2758">
      <c r="A2758" s="8" t="s">
        <v>2586</v>
      </c>
      <c r="B2758" s="2"/>
      <c r="C2758" s="2" t="s">
        <v>1813</v>
      </c>
      <c r="D2758" s="2" t="s">
        <v>1814</v>
      </c>
      <c r="E2758" s="2" t="s">
        <v>1815</v>
      </c>
      <c r="F2758" s="42" t="s">
        <v>2740</v>
      </c>
      <c r="G2758" s="8" t="s">
        <v>8038</v>
      </c>
      <c r="H2758" s="41" t="s">
        <v>3328</v>
      </c>
      <c r="I2758" s="34" t="s">
        <v>8766</v>
      </c>
      <c r="J2758" s="35"/>
      <c r="K2758" s="33"/>
      <c r="L2758" s="33"/>
      <c r="M2758" s="33"/>
      <c r="N2758" s="33"/>
      <c r="O2758" s="33"/>
      <c r="P2758" s="33"/>
      <c r="Q2758" s="33"/>
      <c r="R2758" s="33"/>
    </row>
    <row r="2759">
      <c r="A2759" s="7" t="s">
        <v>2586</v>
      </c>
      <c r="B2759" s="7"/>
      <c r="C2759" s="7" t="s">
        <v>1816</v>
      </c>
      <c r="D2759" s="8" t="str">
        <f>IFERROR(__xludf.DUMMYFUNCTION("CONCATENATE(REGEXEXTRACT(C2759,""[A-Za-z]+""),"","")"),"DYZEN,")</f>
        <v>DYZEN,</v>
      </c>
      <c r="E2759" s="7" t="s">
        <v>1817</v>
      </c>
      <c r="F2759" s="8" t="s">
        <v>2740</v>
      </c>
      <c r="G2759" s="8" t="s">
        <v>8038</v>
      </c>
      <c r="H2759" s="31" t="s">
        <v>2603</v>
      </c>
      <c r="I2759" s="8"/>
      <c r="J2759" s="35"/>
      <c r="K2759" s="33"/>
      <c r="L2759" s="33"/>
      <c r="M2759" s="33"/>
      <c r="N2759" s="33"/>
      <c r="O2759" s="33"/>
      <c r="P2759" s="33"/>
      <c r="Q2759" s="33"/>
      <c r="R2759" s="33"/>
    </row>
    <row r="2760">
      <c r="A2760" s="8" t="s">
        <v>2586</v>
      </c>
      <c r="B2760" s="2"/>
      <c r="C2760" s="2" t="s">
        <v>1818</v>
      </c>
      <c r="D2760" s="2" t="s">
        <v>1819</v>
      </c>
      <c r="E2760" s="2" t="s">
        <v>1820</v>
      </c>
      <c r="F2760" s="42" t="s">
        <v>2740</v>
      </c>
      <c r="G2760" s="31" t="s">
        <v>8038</v>
      </c>
      <c r="H2760" s="42" t="s">
        <v>2787</v>
      </c>
      <c r="I2760" s="36" t="s">
        <v>8767</v>
      </c>
      <c r="J2760" s="35"/>
      <c r="K2760" s="33"/>
      <c r="L2760" s="33"/>
      <c r="M2760" s="33"/>
      <c r="N2760" s="33"/>
      <c r="O2760" s="33"/>
      <c r="P2760" s="33"/>
      <c r="Q2760" s="33"/>
      <c r="R2760" s="33"/>
    </row>
    <row r="2761">
      <c r="A2761" s="7" t="s">
        <v>2586</v>
      </c>
      <c r="B2761" s="7"/>
      <c r="C2761" s="7" t="s">
        <v>1821</v>
      </c>
      <c r="D2761" s="8" t="str">
        <f>IFERROR(__xludf.DUMMYFUNCTION("CONCATENATE(REGEXEXTRACT(C2761,""[A-Za-z]+""),"","")"),"Easttown,")</f>
        <v>Easttown,</v>
      </c>
      <c r="E2761" s="7" t="s">
        <v>1822</v>
      </c>
      <c r="F2761" s="8" t="s">
        <v>2740</v>
      </c>
      <c r="G2761" s="8" t="s">
        <v>8038</v>
      </c>
      <c r="H2761" s="31" t="s">
        <v>2802</v>
      </c>
      <c r="I2761" s="8"/>
      <c r="J2761" s="37"/>
      <c r="K2761" s="38"/>
      <c r="L2761" s="38"/>
      <c r="M2761" s="38"/>
      <c r="N2761" s="38"/>
      <c r="O2761" s="38"/>
      <c r="P2761" s="38"/>
      <c r="Q2761" s="38"/>
      <c r="R2761" s="38"/>
    </row>
    <row r="2762">
      <c r="A2762" s="7" t="s">
        <v>2586</v>
      </c>
      <c r="B2762" s="7"/>
      <c r="C2762" s="7" t="s">
        <v>1823</v>
      </c>
      <c r="D2762" s="8" t="str">
        <f>IFERROR(__xludf.DUMMYFUNCTION("CONCATENATE(REGEXEXTRACT(C2762,""[A-Za-z]+""),"","")"),"Echonomist,")</f>
        <v>Echonomist,</v>
      </c>
      <c r="E2762" s="7" t="s">
        <v>1824</v>
      </c>
      <c r="F2762" s="8" t="s">
        <v>2740</v>
      </c>
      <c r="G2762" s="8" t="s">
        <v>8038</v>
      </c>
      <c r="H2762" s="31" t="s">
        <v>3296</v>
      </c>
      <c r="I2762" s="8"/>
      <c r="J2762" s="7"/>
      <c r="K2762" s="40"/>
      <c r="L2762" s="40"/>
      <c r="M2762" s="40"/>
      <c r="N2762" s="40"/>
      <c r="O2762" s="40"/>
      <c r="P2762" s="40"/>
      <c r="Q2762" s="40"/>
      <c r="R2762" s="40"/>
    </row>
    <row r="2763">
      <c r="A2763" s="7" t="s">
        <v>2586</v>
      </c>
      <c r="B2763" s="9"/>
      <c r="C2763" s="9" t="s">
        <v>1825</v>
      </c>
      <c r="D2763" s="10" t="s">
        <v>1826</v>
      </c>
      <c r="E2763" s="10" t="s">
        <v>1827</v>
      </c>
      <c r="F2763" s="42" t="s">
        <v>2740</v>
      </c>
      <c r="G2763" s="8" t="s">
        <v>8038</v>
      </c>
      <c r="H2763" s="42" t="s">
        <v>2686</v>
      </c>
      <c r="I2763" s="16"/>
      <c r="J2763" s="35"/>
      <c r="K2763" s="33"/>
      <c r="L2763" s="33"/>
      <c r="M2763" s="33"/>
      <c r="N2763" s="33"/>
      <c r="O2763" s="33"/>
      <c r="P2763" s="33"/>
      <c r="Q2763" s="33"/>
      <c r="R2763" s="33"/>
    </row>
    <row r="2764">
      <c r="A2764" s="7" t="s">
        <v>2586</v>
      </c>
      <c r="B2764" s="7"/>
      <c r="C2764" s="7" t="s">
        <v>1828</v>
      </c>
      <c r="D2764" s="8" t="str">
        <f>IFERROR(__xludf.DUMMYFUNCTION("CONCATENATE(REGEXEXTRACT(C2764,""[A-Za-z]+""),"","")"),"Eddie,")</f>
        <v>Eddie,</v>
      </c>
      <c r="E2764" s="7" t="s">
        <v>1829</v>
      </c>
      <c r="F2764" s="8" t="s">
        <v>2740</v>
      </c>
      <c r="G2764" s="31" t="s">
        <v>8038</v>
      </c>
      <c r="H2764" s="42" t="s">
        <v>2686</v>
      </c>
      <c r="I2764" s="8"/>
      <c r="J2764" s="35"/>
      <c r="K2764" s="33"/>
      <c r="L2764" s="33"/>
      <c r="M2764" s="33"/>
      <c r="N2764" s="33"/>
      <c r="O2764" s="33"/>
      <c r="P2764" s="33"/>
      <c r="Q2764" s="33"/>
      <c r="R2764" s="33"/>
    </row>
    <row r="2765">
      <c r="A2765" s="8" t="s">
        <v>2586</v>
      </c>
      <c r="B2765" s="2"/>
      <c r="C2765" s="2" t="s">
        <v>1830</v>
      </c>
      <c r="D2765" s="2" t="s">
        <v>1831</v>
      </c>
      <c r="E2765" s="2" t="s">
        <v>1832</v>
      </c>
      <c r="F2765" s="8" t="s">
        <v>2740</v>
      </c>
      <c r="G2765" s="8" t="s">
        <v>8038</v>
      </c>
      <c r="H2765" s="31" t="s">
        <v>2603</v>
      </c>
      <c r="I2765" s="34" t="s">
        <v>8768</v>
      </c>
      <c r="J2765" s="35"/>
      <c r="K2765" s="33"/>
      <c r="L2765" s="33"/>
      <c r="M2765" s="33"/>
      <c r="N2765" s="33"/>
      <c r="O2765" s="33"/>
      <c r="P2765" s="33"/>
      <c r="Q2765" s="33"/>
      <c r="R2765" s="33"/>
    </row>
    <row r="2766">
      <c r="A2766" s="8" t="s">
        <v>2586</v>
      </c>
      <c r="B2766" s="8"/>
      <c r="C2766" s="8" t="s">
        <v>1833</v>
      </c>
      <c r="D2766" s="8" t="s">
        <v>1834</v>
      </c>
      <c r="E2766" s="12" t="s">
        <v>1835</v>
      </c>
      <c r="F2766" s="8" t="s">
        <v>2740</v>
      </c>
      <c r="G2766" s="8" t="s">
        <v>8038</v>
      </c>
      <c r="H2766" s="31" t="s">
        <v>2603</v>
      </c>
      <c r="I2766" s="8"/>
      <c r="J2766" s="35"/>
      <c r="K2766" s="33"/>
      <c r="L2766" s="33"/>
      <c r="M2766" s="33"/>
      <c r="N2766" s="33"/>
      <c r="O2766" s="33"/>
      <c r="P2766" s="33"/>
      <c r="Q2766" s="33"/>
      <c r="R2766" s="33"/>
    </row>
    <row r="2767">
      <c r="A2767" s="8" t="s">
        <v>2586</v>
      </c>
      <c r="B2767" s="8"/>
      <c r="C2767" s="8" t="s">
        <v>1836</v>
      </c>
      <c r="D2767" s="8" t="s">
        <v>1834</v>
      </c>
      <c r="E2767" s="12" t="s">
        <v>1837</v>
      </c>
      <c r="F2767" s="8" t="s">
        <v>2740</v>
      </c>
      <c r="G2767" s="8" t="s">
        <v>8038</v>
      </c>
      <c r="H2767" s="48" t="s">
        <v>2937</v>
      </c>
      <c r="I2767" s="8"/>
      <c r="J2767" s="35"/>
      <c r="K2767" s="33"/>
      <c r="L2767" s="33"/>
      <c r="M2767" s="33"/>
      <c r="N2767" s="33"/>
      <c r="O2767" s="33"/>
      <c r="P2767" s="33"/>
      <c r="Q2767" s="33"/>
      <c r="R2767" s="33"/>
    </row>
    <row r="2768">
      <c r="A2768" s="8" t="s">
        <v>2586</v>
      </c>
      <c r="B2768" s="2"/>
      <c r="C2768" s="2" t="s">
        <v>1838</v>
      </c>
      <c r="D2768" s="2" t="s">
        <v>1839</v>
      </c>
      <c r="E2768" s="2" t="s">
        <v>1840</v>
      </c>
      <c r="F2768" s="8" t="s">
        <v>2740</v>
      </c>
      <c r="G2768" s="8" t="s">
        <v>8038</v>
      </c>
      <c r="H2768" s="31" t="s">
        <v>2590</v>
      </c>
      <c r="I2768" s="34" t="s">
        <v>8769</v>
      </c>
      <c r="J2768" s="35"/>
      <c r="K2768" s="33"/>
      <c r="L2768" s="33"/>
      <c r="M2768" s="33"/>
      <c r="N2768" s="33"/>
      <c r="O2768" s="33"/>
      <c r="P2768" s="33"/>
      <c r="Q2768" s="33"/>
      <c r="R2768" s="33"/>
    </row>
    <row r="2769">
      <c r="A2769" s="8" t="s">
        <v>2586</v>
      </c>
      <c r="B2769" s="2"/>
      <c r="C2769" s="2" t="s">
        <v>1833</v>
      </c>
      <c r="D2769" s="2" t="s">
        <v>1839</v>
      </c>
      <c r="E2769" s="2" t="s">
        <v>1841</v>
      </c>
      <c r="F2769" s="8" t="s">
        <v>2740</v>
      </c>
      <c r="G2769" s="8" t="s">
        <v>8038</v>
      </c>
      <c r="H2769" s="31" t="s">
        <v>2603</v>
      </c>
      <c r="I2769" s="36" t="s">
        <v>8770</v>
      </c>
      <c r="J2769" s="35"/>
      <c r="K2769" s="33"/>
      <c r="L2769" s="33"/>
      <c r="M2769" s="33"/>
      <c r="N2769" s="33"/>
      <c r="O2769" s="33"/>
      <c r="P2769" s="33"/>
      <c r="Q2769" s="33"/>
      <c r="R2769" s="33"/>
    </row>
    <row r="2770">
      <c r="A2770" s="8" t="s">
        <v>2586</v>
      </c>
      <c r="B2770" s="2"/>
      <c r="C2770" s="2" t="s">
        <v>1842</v>
      </c>
      <c r="D2770" s="2" t="s">
        <v>1839</v>
      </c>
      <c r="E2770" s="2" t="s">
        <v>1843</v>
      </c>
      <c r="F2770" s="8" t="s">
        <v>2740</v>
      </c>
      <c r="G2770" s="31" t="s">
        <v>8038</v>
      </c>
      <c r="H2770" s="45" t="s">
        <v>3110</v>
      </c>
      <c r="I2770" s="34" t="s">
        <v>8771</v>
      </c>
      <c r="J2770" s="7"/>
      <c r="K2770" s="40"/>
      <c r="L2770" s="40"/>
      <c r="M2770" s="40"/>
      <c r="N2770" s="40"/>
      <c r="O2770" s="40"/>
      <c r="P2770" s="40"/>
      <c r="Q2770" s="40"/>
      <c r="R2770" s="40"/>
    </row>
    <row r="2771">
      <c r="A2771" s="8" t="s">
        <v>2633</v>
      </c>
      <c r="B2771" s="6"/>
      <c r="C2771" s="6" t="s">
        <v>1844</v>
      </c>
      <c r="D2771" s="8" t="s">
        <v>1845</v>
      </c>
      <c r="E2771" s="7" t="s">
        <v>1846</v>
      </c>
      <c r="F2771" s="42" t="s">
        <v>2740</v>
      </c>
      <c r="G2771" s="8" t="s">
        <v>8038</v>
      </c>
      <c r="H2771" s="48" t="s">
        <v>2937</v>
      </c>
      <c r="I2771" s="8"/>
      <c r="J2771" s="35"/>
      <c r="K2771" s="33"/>
      <c r="L2771" s="33"/>
      <c r="M2771" s="33"/>
      <c r="N2771" s="33"/>
      <c r="O2771" s="33"/>
      <c r="P2771" s="33"/>
      <c r="Q2771" s="33"/>
      <c r="R2771" s="33"/>
    </row>
    <row r="2772">
      <c r="A2772" s="8" t="s">
        <v>2586</v>
      </c>
      <c r="B2772" s="2"/>
      <c r="C2772" s="2" t="s">
        <v>1847</v>
      </c>
      <c r="D2772" s="2" t="s">
        <v>1848</v>
      </c>
      <c r="E2772" s="2" t="s">
        <v>1849</v>
      </c>
      <c r="F2772" s="8" t="s">
        <v>2740</v>
      </c>
      <c r="G2772" s="8" t="s">
        <v>8038</v>
      </c>
      <c r="H2772" s="41" t="s">
        <v>2742</v>
      </c>
      <c r="I2772" s="34" t="s">
        <v>8772</v>
      </c>
      <c r="J2772" s="7"/>
      <c r="K2772" s="40"/>
      <c r="L2772" s="40"/>
      <c r="M2772" s="40"/>
      <c r="N2772" s="40"/>
      <c r="O2772" s="40"/>
      <c r="P2772" s="40"/>
      <c r="Q2772" s="40"/>
      <c r="R2772" s="40"/>
    </row>
    <row r="2773">
      <c r="A2773" s="8" t="s">
        <v>2586</v>
      </c>
      <c r="B2773" s="8"/>
      <c r="C2773" s="8" t="s">
        <v>1850</v>
      </c>
      <c r="D2773" s="8" t="s">
        <v>1851</v>
      </c>
      <c r="E2773" s="12" t="s">
        <v>1852</v>
      </c>
      <c r="F2773" s="8" t="s">
        <v>2740</v>
      </c>
      <c r="G2773" s="8" t="s">
        <v>8038</v>
      </c>
      <c r="H2773" s="41" t="s">
        <v>2686</v>
      </c>
      <c r="I2773" s="8"/>
      <c r="J2773" s="7"/>
      <c r="K2773" s="40"/>
      <c r="L2773" s="40"/>
      <c r="M2773" s="40"/>
      <c r="N2773" s="40"/>
      <c r="O2773" s="40"/>
      <c r="P2773" s="40"/>
      <c r="Q2773" s="40"/>
      <c r="R2773" s="40"/>
    </row>
    <row r="2774">
      <c r="A2774" s="7" t="s">
        <v>2586</v>
      </c>
      <c r="B2774" s="7"/>
      <c r="C2774" s="7" t="s">
        <v>1853</v>
      </c>
      <c r="D2774" s="8" t="str">
        <f>IFERROR(__xludf.DUMMYFUNCTION("CONCATENATE(REGEXEXTRACT(C2774,""[A-Za-z]+""),"","")"),"EdOne,")</f>
        <v>EdOne,</v>
      </c>
      <c r="E2774" s="7" t="s">
        <v>1854</v>
      </c>
      <c r="F2774" s="42" t="s">
        <v>2740</v>
      </c>
      <c r="G2774" s="31" t="s">
        <v>8038</v>
      </c>
      <c r="H2774" s="31" t="s">
        <v>2590</v>
      </c>
      <c r="I2774" s="8"/>
      <c r="J2774" s="35"/>
      <c r="K2774" s="33"/>
      <c r="L2774" s="33"/>
      <c r="M2774" s="33"/>
      <c r="N2774" s="33"/>
      <c r="O2774" s="33"/>
      <c r="P2774" s="33"/>
      <c r="Q2774" s="33"/>
      <c r="R2774" s="33"/>
    </row>
    <row r="2775">
      <c r="A2775" s="7" t="s">
        <v>2586</v>
      </c>
      <c r="B2775" s="7"/>
      <c r="C2775" s="7" t="s">
        <v>1855</v>
      </c>
      <c r="D2775" s="8" t="str">
        <f>IFERROR(__xludf.DUMMYFUNCTION("CONCATENATE(REGEXEXTRACT(C2775,""[A-Za-z]+""),"","")"),"Edson,")</f>
        <v>Edson,</v>
      </c>
      <c r="E2775" s="7" t="s">
        <v>1856</v>
      </c>
      <c r="F2775" s="8" t="s">
        <v>2740</v>
      </c>
      <c r="G2775" s="8" t="s">
        <v>8038</v>
      </c>
      <c r="H2775" s="31" t="s">
        <v>2590</v>
      </c>
      <c r="I2775" s="8"/>
      <c r="J2775" s="35"/>
      <c r="K2775" s="33"/>
      <c r="L2775" s="33"/>
      <c r="M2775" s="33"/>
      <c r="N2775" s="33"/>
      <c r="O2775" s="33"/>
      <c r="P2775" s="33"/>
      <c r="Q2775" s="33"/>
      <c r="R2775" s="33"/>
    </row>
    <row r="2776">
      <c r="A2776" s="8" t="s">
        <v>2586</v>
      </c>
      <c r="B2776" s="2"/>
      <c r="C2776" s="2" t="s">
        <v>1857</v>
      </c>
      <c r="D2776" s="2" t="s">
        <v>1858</v>
      </c>
      <c r="E2776" s="2" t="s">
        <v>1859</v>
      </c>
      <c r="F2776" s="8" t="s">
        <v>2740</v>
      </c>
      <c r="G2776" s="8" t="s">
        <v>8038</v>
      </c>
      <c r="H2776" s="48" t="s">
        <v>2937</v>
      </c>
      <c r="I2776" s="36" t="s">
        <v>8773</v>
      </c>
      <c r="J2776" s="35"/>
      <c r="K2776" s="33"/>
      <c r="L2776" s="33"/>
      <c r="M2776" s="33"/>
      <c r="N2776" s="33"/>
      <c r="O2776" s="33"/>
      <c r="P2776" s="33"/>
      <c r="Q2776" s="33"/>
      <c r="R2776" s="33"/>
    </row>
    <row r="2777">
      <c r="A2777" s="7" t="s">
        <v>2633</v>
      </c>
      <c r="B2777" s="7"/>
      <c r="C2777" s="7" t="s">
        <v>1860</v>
      </c>
      <c r="D2777" s="8" t="s">
        <v>1858</v>
      </c>
      <c r="E2777" s="7" t="s">
        <v>1861</v>
      </c>
      <c r="F2777" s="8" t="s">
        <v>2740</v>
      </c>
      <c r="G2777" s="8" t="s">
        <v>8038</v>
      </c>
      <c r="H2777" s="41" t="s">
        <v>2760</v>
      </c>
      <c r="I2777" s="8"/>
      <c r="J2777" s="35"/>
      <c r="K2777" s="33"/>
      <c r="L2777" s="33"/>
      <c r="M2777" s="33"/>
      <c r="N2777" s="33"/>
      <c r="O2777" s="33"/>
      <c r="P2777" s="33"/>
      <c r="Q2777" s="33"/>
      <c r="R2777" s="33"/>
    </row>
    <row r="2778">
      <c r="A2778" s="7" t="s">
        <v>2586</v>
      </c>
      <c r="B2778" s="7"/>
      <c r="C2778" s="7" t="s">
        <v>1862</v>
      </c>
      <c r="D2778" s="8" t="str">
        <f>IFERROR(__xludf.DUMMYFUNCTION("CONCATENATE(REGEXEXTRACT(C2778,""[A-Za-z]+""),"","")"),"Eduardo,")</f>
        <v>Eduardo,</v>
      </c>
      <c r="E2778" s="7" t="s">
        <v>1863</v>
      </c>
      <c r="F2778" s="8" t="s">
        <v>2740</v>
      </c>
      <c r="G2778" s="8" t="s">
        <v>8038</v>
      </c>
      <c r="H2778" s="41" t="s">
        <v>2760</v>
      </c>
      <c r="I2778" s="8"/>
      <c r="J2778" s="35"/>
      <c r="K2778" s="33"/>
      <c r="L2778" s="33"/>
      <c r="M2778" s="33"/>
      <c r="N2778" s="33"/>
      <c r="O2778" s="33"/>
      <c r="P2778" s="33"/>
      <c r="Q2778" s="33"/>
      <c r="R2778" s="33"/>
    </row>
    <row r="2779">
      <c r="A2779" s="7" t="s">
        <v>2586</v>
      </c>
      <c r="B2779" s="7"/>
      <c r="C2779" s="7" t="s">
        <v>1864</v>
      </c>
      <c r="D2779" s="8" t="str">
        <f>IFERROR(__xludf.DUMMYFUNCTION("CONCATENATE(REGEXEXTRACT(C2779,""[A-Za-z]+""),"","")"),"Edwin,")</f>
        <v>Edwin,</v>
      </c>
      <c r="E2779" s="7" t="s">
        <v>1865</v>
      </c>
      <c r="F2779" s="8" t="s">
        <v>2740</v>
      </c>
      <c r="G2779" s="8" t="s">
        <v>8038</v>
      </c>
      <c r="H2779" s="41" t="s">
        <v>2802</v>
      </c>
      <c r="I2779" s="8"/>
      <c r="J2779" s="7"/>
      <c r="K2779" s="40"/>
      <c r="L2779" s="40"/>
      <c r="M2779" s="40"/>
      <c r="N2779" s="40"/>
      <c r="O2779" s="40"/>
      <c r="P2779" s="40"/>
      <c r="Q2779" s="40"/>
      <c r="R2779" s="40"/>
    </row>
    <row r="2780">
      <c r="A2780" s="8" t="s">
        <v>2586</v>
      </c>
      <c r="B2780" s="8"/>
      <c r="C2780" s="8" t="s">
        <v>1866</v>
      </c>
      <c r="D2780" s="8" t="s">
        <v>1867</v>
      </c>
      <c r="E2780" s="12" t="s">
        <v>1868</v>
      </c>
      <c r="F2780" s="8" t="s">
        <v>2740</v>
      </c>
      <c r="G2780" s="31" t="s">
        <v>8038</v>
      </c>
      <c r="H2780" s="31" t="s">
        <v>7223</v>
      </c>
      <c r="I2780" s="8"/>
      <c r="J2780" s="37"/>
      <c r="K2780" s="38"/>
      <c r="L2780" s="38"/>
      <c r="M2780" s="38"/>
      <c r="N2780" s="38"/>
      <c r="O2780" s="38"/>
      <c r="P2780" s="38"/>
      <c r="Q2780" s="38"/>
      <c r="R2780" s="38"/>
    </row>
    <row r="2781">
      <c r="A2781" s="7" t="s">
        <v>2633</v>
      </c>
      <c r="B2781" s="7"/>
      <c r="C2781" s="7" t="s">
        <v>1864</v>
      </c>
      <c r="D2781" s="8" t="str">
        <f>IFERROR(__xludf.DUMMYFUNCTION("CONCATENATE(REGEXEXTRACT(C2781,""[A-Za-z]+""),"","")"),"Edwin,")</f>
        <v>Edwin,</v>
      </c>
      <c r="E2781" s="7" t="s">
        <v>1869</v>
      </c>
      <c r="F2781" s="8" t="s">
        <v>2740</v>
      </c>
      <c r="G2781" s="8" t="s">
        <v>8038</v>
      </c>
      <c r="H2781" s="41" t="s">
        <v>2802</v>
      </c>
      <c r="I2781" s="8"/>
      <c r="J2781" s="35"/>
      <c r="K2781" s="33"/>
      <c r="L2781" s="33"/>
      <c r="M2781" s="33"/>
      <c r="N2781" s="33"/>
      <c r="O2781" s="33"/>
      <c r="P2781" s="33"/>
      <c r="Q2781" s="33"/>
      <c r="R2781" s="33"/>
    </row>
    <row r="2782">
      <c r="A2782" s="7" t="s">
        <v>2586</v>
      </c>
      <c r="B2782" s="7"/>
      <c r="C2782" s="7" t="s">
        <v>1870</v>
      </c>
      <c r="D2782" s="8" t="str">
        <f>IFERROR(__xludf.DUMMYFUNCTION("CONCATENATE(REGEXEXTRACT(C2782,""[A-Za-z]+""),"","")"),"Eelke,")</f>
        <v>Eelke,</v>
      </c>
      <c r="E2782" s="7" t="s">
        <v>1871</v>
      </c>
      <c r="F2782" s="8" t="s">
        <v>2740</v>
      </c>
      <c r="G2782" s="8" t="s">
        <v>8038</v>
      </c>
      <c r="H2782" s="41" t="s">
        <v>2802</v>
      </c>
      <c r="I2782" s="8"/>
      <c r="J2782" s="37"/>
      <c r="K2782" s="38"/>
      <c r="L2782" s="38"/>
      <c r="M2782" s="38"/>
      <c r="N2782" s="38"/>
      <c r="O2782" s="38"/>
      <c r="P2782" s="38"/>
      <c r="Q2782" s="38"/>
      <c r="R2782" s="38"/>
    </row>
    <row r="2783">
      <c r="A2783" s="8" t="s">
        <v>2586</v>
      </c>
      <c r="B2783" s="2"/>
      <c r="C2783" s="2" t="s">
        <v>1872</v>
      </c>
      <c r="D2783" s="2" t="s">
        <v>1873</v>
      </c>
      <c r="E2783" s="2" t="s">
        <v>1874</v>
      </c>
      <c r="F2783" s="8" t="s">
        <v>2740</v>
      </c>
      <c r="G2783" s="8" t="s">
        <v>8038</v>
      </c>
      <c r="H2783" s="45" t="s">
        <v>3110</v>
      </c>
      <c r="I2783" s="34" t="s">
        <v>8774</v>
      </c>
      <c r="J2783" s="7"/>
      <c r="K2783" s="40"/>
      <c r="L2783" s="40"/>
      <c r="M2783" s="40"/>
      <c r="N2783" s="40"/>
      <c r="O2783" s="40"/>
      <c r="P2783" s="40"/>
      <c r="Q2783" s="40"/>
      <c r="R2783" s="40"/>
    </row>
    <row r="2784">
      <c r="A2784" s="8" t="s">
        <v>2586</v>
      </c>
      <c r="B2784" s="3"/>
      <c r="C2784" s="3" t="s">
        <v>1875</v>
      </c>
      <c r="D2784" s="4" t="s">
        <v>1876</v>
      </c>
      <c r="E2784" s="5" t="s">
        <v>1877</v>
      </c>
      <c r="F2784" s="42" t="s">
        <v>2740</v>
      </c>
      <c r="G2784" s="8" t="s">
        <v>8038</v>
      </c>
      <c r="H2784" s="31" t="s">
        <v>2742</v>
      </c>
      <c r="I2784" s="18" t="s">
        <v>8775</v>
      </c>
      <c r="J2784" s="7"/>
      <c r="K2784" s="40"/>
      <c r="L2784" s="40"/>
      <c r="M2784" s="40"/>
      <c r="N2784" s="40"/>
      <c r="O2784" s="40"/>
      <c r="P2784" s="40"/>
      <c r="Q2784" s="40"/>
      <c r="R2784" s="40"/>
    </row>
    <row r="2785">
      <c r="A2785" s="8" t="s">
        <v>2586</v>
      </c>
      <c r="B2785" s="2"/>
      <c r="C2785" s="2" t="s">
        <v>1878</v>
      </c>
      <c r="D2785" s="2" t="s">
        <v>1879</v>
      </c>
      <c r="E2785" s="2" t="s">
        <v>1880</v>
      </c>
      <c r="F2785" s="8" t="s">
        <v>2740</v>
      </c>
      <c r="G2785" s="8" t="s">
        <v>8038</v>
      </c>
      <c r="H2785" s="41" t="s">
        <v>2760</v>
      </c>
      <c r="I2785" s="36" t="s">
        <v>8776</v>
      </c>
      <c r="J2785" s="35"/>
      <c r="K2785" s="33"/>
      <c r="L2785" s="33"/>
      <c r="M2785" s="33"/>
      <c r="N2785" s="33"/>
      <c r="O2785" s="33"/>
      <c r="P2785" s="33"/>
      <c r="Q2785" s="33"/>
      <c r="R2785" s="33"/>
    </row>
    <row r="2786">
      <c r="A2786" s="7" t="s">
        <v>2586</v>
      </c>
      <c r="B2786" s="7"/>
      <c r="C2786" s="7" t="s">
        <v>1881</v>
      </c>
      <c r="D2786" s="6" t="s">
        <v>1882</v>
      </c>
      <c r="E2786" s="19" t="s">
        <v>1883</v>
      </c>
      <c r="F2786" s="8" t="s">
        <v>2740</v>
      </c>
      <c r="G2786" s="31" t="s">
        <v>8038</v>
      </c>
      <c r="H2786" s="41" t="s">
        <v>2686</v>
      </c>
      <c r="I2786" s="7"/>
      <c r="J2786" s="35"/>
      <c r="K2786" s="33"/>
      <c r="L2786" s="33"/>
      <c r="M2786" s="33"/>
      <c r="N2786" s="33"/>
      <c r="O2786" s="33"/>
      <c r="P2786" s="33"/>
      <c r="Q2786" s="33"/>
      <c r="R2786" s="33"/>
    </row>
    <row r="2787">
      <c r="A2787" s="7" t="s">
        <v>2586</v>
      </c>
      <c r="B2787" s="7"/>
      <c r="C2787" s="7" t="s">
        <v>1884</v>
      </c>
      <c r="D2787" s="8" t="str">
        <f>IFERROR(__xludf.DUMMYFUNCTION("CONCATENATE(REGEXEXTRACT(C2787,""[A-Za-z]+""),"","")"),"El,")</f>
        <v>El,</v>
      </c>
      <c r="E2787" s="7" t="s">
        <v>1885</v>
      </c>
      <c r="F2787" s="8" t="s">
        <v>2740</v>
      </c>
      <c r="G2787" s="8" t="s">
        <v>8038</v>
      </c>
      <c r="H2787" s="31" t="s">
        <v>2802</v>
      </c>
      <c r="I2787" s="8"/>
      <c r="J2787" s="35"/>
      <c r="K2787" s="33"/>
      <c r="L2787" s="33"/>
      <c r="M2787" s="33"/>
      <c r="N2787" s="33"/>
      <c r="O2787" s="33"/>
      <c r="P2787" s="33"/>
      <c r="Q2787" s="33"/>
      <c r="R2787" s="33"/>
    </row>
    <row r="2788">
      <c r="A2788" s="8" t="s">
        <v>2586</v>
      </c>
      <c r="B2788" s="2"/>
      <c r="C2788" s="2" t="s">
        <v>1886</v>
      </c>
      <c r="D2788" s="2" t="s">
        <v>1887</v>
      </c>
      <c r="E2788" s="2" t="s">
        <v>1888</v>
      </c>
      <c r="F2788" s="42" t="s">
        <v>2740</v>
      </c>
      <c r="G2788" s="31" t="s">
        <v>8038</v>
      </c>
      <c r="H2788" s="31" t="s">
        <v>2778</v>
      </c>
      <c r="I2788" s="34" t="s">
        <v>8777</v>
      </c>
      <c r="J2788" s="37"/>
      <c r="K2788" s="38"/>
      <c r="L2788" s="38"/>
      <c r="M2788" s="38"/>
      <c r="N2788" s="38"/>
      <c r="O2788" s="38"/>
      <c r="P2788" s="38"/>
      <c r="Q2788" s="38"/>
      <c r="R2788" s="38"/>
    </row>
    <row r="2789">
      <c r="A2789" s="7" t="s">
        <v>2586</v>
      </c>
      <c r="B2789" s="7"/>
      <c r="C2789" s="7" t="s">
        <v>1889</v>
      </c>
      <c r="D2789" s="8" t="str">
        <f>IFERROR(__xludf.DUMMYFUNCTION("CONCATENATE(REGEXEXTRACT(C2789,""[A-Za-z]+""),"","")"),"Elena,")</f>
        <v>Elena,</v>
      </c>
      <c r="E2789" s="7" t="s">
        <v>1890</v>
      </c>
      <c r="F2789" s="8" t="s">
        <v>2740</v>
      </c>
      <c r="G2789" s="31" t="s">
        <v>8038</v>
      </c>
      <c r="H2789" s="31" t="s">
        <v>2590</v>
      </c>
      <c r="I2789" s="8"/>
      <c r="J2789" s="35"/>
      <c r="K2789" s="33"/>
      <c r="L2789" s="33"/>
      <c r="M2789" s="33"/>
      <c r="N2789" s="33"/>
      <c r="O2789" s="33"/>
      <c r="P2789" s="33"/>
      <c r="Q2789" s="33"/>
      <c r="R2789" s="33"/>
    </row>
    <row r="2790">
      <c r="A2790" s="7" t="s">
        <v>2586</v>
      </c>
      <c r="B2790" s="7"/>
      <c r="C2790" s="7" t="s">
        <v>1818</v>
      </c>
      <c r="D2790" s="8" t="str">
        <f>IFERROR(__xludf.DUMMYFUNCTION("CONCATENATE(REGEXEXTRACT(C2790,""[A-Za-z]+""),"","")"),"Eli,")</f>
        <v>Eli,</v>
      </c>
      <c r="E2790" s="7" t="s">
        <v>1891</v>
      </c>
      <c r="F2790" s="8" t="s">
        <v>2740</v>
      </c>
      <c r="G2790" s="31" t="s">
        <v>8038</v>
      </c>
      <c r="H2790" s="42" t="s">
        <v>2787</v>
      </c>
      <c r="I2790" s="8"/>
      <c r="J2790" s="35"/>
      <c r="K2790" s="33"/>
      <c r="L2790" s="33"/>
      <c r="M2790" s="33"/>
      <c r="N2790" s="33"/>
      <c r="O2790" s="33"/>
      <c r="P2790" s="33"/>
      <c r="Q2790" s="33"/>
      <c r="R2790" s="33"/>
    </row>
    <row r="2791">
      <c r="A2791" s="7" t="s">
        <v>2586</v>
      </c>
      <c r="B2791" s="7"/>
      <c r="C2791" s="7" t="s">
        <v>1892</v>
      </c>
      <c r="D2791" s="8" t="str">
        <f>IFERROR(__xludf.DUMMYFUNCTION("CONCATENATE(REGEXEXTRACT(C2791,""[A-Za-z]+""),"","")"),"Eli,")</f>
        <v>Eli,</v>
      </c>
      <c r="E2791" s="7" t="s">
        <v>1893</v>
      </c>
      <c r="F2791" s="8" t="s">
        <v>2740</v>
      </c>
      <c r="G2791" s="31" t="s">
        <v>8038</v>
      </c>
      <c r="H2791" s="31" t="s">
        <v>2778</v>
      </c>
      <c r="I2791" s="8"/>
      <c r="J2791" s="7"/>
      <c r="K2791" s="40"/>
      <c r="L2791" s="40"/>
      <c r="M2791" s="40"/>
      <c r="N2791" s="40"/>
      <c r="O2791" s="40"/>
      <c r="P2791" s="40"/>
      <c r="Q2791" s="40"/>
      <c r="R2791" s="40"/>
    </row>
    <row r="2792">
      <c r="A2792" s="8" t="s">
        <v>2586</v>
      </c>
      <c r="B2792" s="2"/>
      <c r="C2792" s="2" t="s">
        <v>1894</v>
      </c>
      <c r="D2792" s="2" t="s">
        <v>1895</v>
      </c>
      <c r="E2792" s="2" t="s">
        <v>1896</v>
      </c>
      <c r="F2792" s="42" t="s">
        <v>2740</v>
      </c>
      <c r="G2792" s="8" t="s">
        <v>8038</v>
      </c>
      <c r="H2792" s="31" t="s">
        <v>2778</v>
      </c>
      <c r="I2792" s="34" t="s">
        <v>8778</v>
      </c>
      <c r="J2792" s="37"/>
      <c r="K2792" s="38"/>
      <c r="L2792" s="38"/>
      <c r="M2792" s="38"/>
      <c r="N2792" s="38"/>
      <c r="O2792" s="38"/>
      <c r="P2792" s="38"/>
      <c r="Q2792" s="38"/>
      <c r="R2792" s="38"/>
    </row>
    <row r="2793">
      <c r="A2793" s="8" t="s">
        <v>2586</v>
      </c>
      <c r="B2793" s="2"/>
      <c r="C2793" s="2" t="s">
        <v>1897</v>
      </c>
      <c r="D2793" s="2" t="s">
        <v>1895</v>
      </c>
      <c r="E2793" s="2" t="s">
        <v>1898</v>
      </c>
      <c r="F2793" s="42" t="s">
        <v>2740</v>
      </c>
      <c r="G2793" s="31" t="s">
        <v>8038</v>
      </c>
      <c r="H2793" s="41" t="s">
        <v>2760</v>
      </c>
      <c r="I2793" s="36" t="s">
        <v>8779</v>
      </c>
      <c r="J2793" s="19"/>
      <c r="K2793" s="39"/>
      <c r="L2793" s="39"/>
      <c r="M2793" s="39"/>
      <c r="N2793" s="39"/>
      <c r="O2793" s="39"/>
      <c r="P2793" s="39"/>
      <c r="Q2793" s="39"/>
      <c r="R2793" s="39"/>
    </row>
    <row r="2794">
      <c r="A2794" s="8" t="s">
        <v>2586</v>
      </c>
      <c r="B2794" s="2"/>
      <c r="C2794" s="2" t="s">
        <v>1897</v>
      </c>
      <c r="D2794" s="2" t="s">
        <v>1895</v>
      </c>
      <c r="E2794" s="2" t="s">
        <v>1899</v>
      </c>
      <c r="F2794" s="42" t="s">
        <v>2740</v>
      </c>
      <c r="G2794" s="31" t="s">
        <v>8038</v>
      </c>
      <c r="H2794" s="41" t="s">
        <v>2760</v>
      </c>
      <c r="I2794" s="36" t="s">
        <v>8779</v>
      </c>
      <c r="J2794" s="7"/>
      <c r="K2794" s="40"/>
      <c r="L2794" s="40"/>
      <c r="M2794" s="40"/>
      <c r="N2794" s="40"/>
      <c r="O2794" s="40"/>
      <c r="P2794" s="40"/>
      <c r="Q2794" s="40"/>
      <c r="R2794" s="40"/>
    </row>
    <row r="2795">
      <c r="A2795" s="8" t="s">
        <v>2586</v>
      </c>
      <c r="B2795" s="2"/>
      <c r="C2795" s="2" t="s">
        <v>1900</v>
      </c>
      <c r="D2795" s="2" t="s">
        <v>1901</v>
      </c>
      <c r="E2795" s="2" t="s">
        <v>1902</v>
      </c>
      <c r="F2795" s="42" t="s">
        <v>2740</v>
      </c>
      <c r="G2795" s="31" t="s">
        <v>8038</v>
      </c>
      <c r="H2795" s="31" t="s">
        <v>2603</v>
      </c>
      <c r="I2795" s="36" t="s">
        <v>8780</v>
      </c>
      <c r="J2795" s="7"/>
      <c r="K2795" s="40"/>
      <c r="L2795" s="40"/>
      <c r="M2795" s="40"/>
      <c r="N2795" s="40"/>
      <c r="O2795" s="40"/>
      <c r="P2795" s="40"/>
      <c r="Q2795" s="40"/>
      <c r="R2795" s="40"/>
    </row>
    <row r="2796">
      <c r="A2796" s="6" t="s">
        <v>2861</v>
      </c>
      <c r="B2796" s="12"/>
      <c r="C2796" s="12" t="s">
        <v>1903</v>
      </c>
      <c r="D2796" s="12" t="s">
        <v>1901</v>
      </c>
      <c r="E2796" s="12" t="s">
        <v>1904</v>
      </c>
      <c r="F2796" s="42" t="s">
        <v>2740</v>
      </c>
      <c r="G2796" s="31" t="s">
        <v>8038</v>
      </c>
      <c r="H2796" s="45" t="s">
        <v>2824</v>
      </c>
      <c r="I2796" s="2"/>
      <c r="J2796" s="35"/>
      <c r="K2796" s="33"/>
      <c r="L2796" s="33"/>
      <c r="M2796" s="33"/>
      <c r="N2796" s="33"/>
      <c r="O2796" s="33"/>
      <c r="P2796" s="33"/>
      <c r="Q2796" s="33"/>
      <c r="R2796" s="33"/>
    </row>
    <row r="2797">
      <c r="A2797" s="6" t="s">
        <v>2861</v>
      </c>
      <c r="B2797" s="12"/>
      <c r="C2797" s="12" t="s">
        <v>1903</v>
      </c>
      <c r="D2797" s="12" t="s">
        <v>1901</v>
      </c>
      <c r="E2797" s="12" t="s">
        <v>1905</v>
      </c>
      <c r="F2797" s="42" t="s">
        <v>2740</v>
      </c>
      <c r="G2797" s="8" t="s">
        <v>8038</v>
      </c>
      <c r="H2797" s="45" t="s">
        <v>2824</v>
      </c>
      <c r="I2797" s="2"/>
      <c r="J2797" s="37"/>
      <c r="K2797" s="38"/>
      <c r="L2797" s="38"/>
      <c r="M2797" s="38"/>
      <c r="N2797" s="38"/>
      <c r="O2797" s="38"/>
      <c r="P2797" s="38"/>
      <c r="Q2797" s="38"/>
      <c r="R2797" s="38"/>
    </row>
    <row r="2798">
      <c r="A2798" s="8" t="s">
        <v>2586</v>
      </c>
      <c r="B2798" s="2"/>
      <c r="C2798" s="2" t="s">
        <v>1906</v>
      </c>
      <c r="D2798" s="17" t="s">
        <v>1907</v>
      </c>
      <c r="E2798" s="2" t="s">
        <v>1908</v>
      </c>
      <c r="F2798" s="42" t="s">
        <v>2740</v>
      </c>
      <c r="G2798" s="31" t="s">
        <v>8038</v>
      </c>
      <c r="H2798" s="42" t="s">
        <v>2686</v>
      </c>
      <c r="I2798" s="36" t="s">
        <v>8781</v>
      </c>
      <c r="J2798" s="37"/>
      <c r="K2798" s="38"/>
      <c r="L2798" s="38"/>
      <c r="M2798" s="38"/>
      <c r="N2798" s="38"/>
      <c r="O2798" s="38"/>
      <c r="P2798" s="38"/>
      <c r="Q2798" s="38"/>
      <c r="R2798" s="38"/>
    </row>
    <row r="2799">
      <c r="A2799" s="8" t="s">
        <v>2586</v>
      </c>
      <c r="B2799" s="8"/>
      <c r="C2799" s="8" t="s">
        <v>1909</v>
      </c>
      <c r="D2799" s="8" t="s">
        <v>1907</v>
      </c>
      <c r="E2799" s="12" t="s">
        <v>1910</v>
      </c>
      <c r="F2799" s="8" t="s">
        <v>2740</v>
      </c>
      <c r="G2799" s="31" t="s">
        <v>8038</v>
      </c>
      <c r="H2799" s="42" t="s">
        <v>3792</v>
      </c>
      <c r="I2799" s="8"/>
      <c r="J2799" s="35"/>
      <c r="K2799" s="33"/>
      <c r="L2799" s="33"/>
      <c r="M2799" s="33"/>
      <c r="N2799" s="33"/>
      <c r="O2799" s="33"/>
      <c r="P2799" s="33"/>
      <c r="Q2799" s="33"/>
      <c r="R2799" s="33"/>
    </row>
    <row r="2800">
      <c r="A2800" s="7" t="s">
        <v>2586</v>
      </c>
      <c r="B2800" s="7"/>
      <c r="C2800" s="7" t="s">
        <v>1911</v>
      </c>
      <c r="D2800" s="8" t="str">
        <f>IFERROR(__xludf.DUMMYFUNCTION("CONCATENATE(REGEXEXTRACT(C2800,""[A-Za-z]+""),"","")"),"Elif,")</f>
        <v>Elif,</v>
      </c>
      <c r="E2800" s="7" t="s">
        <v>1912</v>
      </c>
      <c r="F2800" s="42" t="s">
        <v>2740</v>
      </c>
      <c r="G2800" s="31" t="s">
        <v>8038</v>
      </c>
      <c r="H2800" s="45" t="s">
        <v>2937</v>
      </c>
      <c r="I2800" s="8"/>
      <c r="J2800" s="35"/>
      <c r="K2800" s="33"/>
      <c r="L2800" s="33"/>
      <c r="M2800" s="33"/>
      <c r="N2800" s="33"/>
      <c r="O2800" s="33"/>
      <c r="P2800" s="33"/>
      <c r="Q2800" s="33"/>
      <c r="R2800" s="33"/>
    </row>
    <row r="2801">
      <c r="A2801" s="8" t="s">
        <v>2586</v>
      </c>
      <c r="B2801" s="3"/>
      <c r="C2801" s="3" t="s">
        <v>1913</v>
      </c>
      <c r="D2801" s="4" t="s">
        <v>1914</v>
      </c>
      <c r="E2801" s="5" t="s">
        <v>1915</v>
      </c>
      <c r="F2801" s="8" t="s">
        <v>2740</v>
      </c>
      <c r="G2801" s="31" t="s">
        <v>8038</v>
      </c>
      <c r="H2801" s="41" t="s">
        <v>3110</v>
      </c>
      <c r="I2801" s="18" t="s">
        <v>8782</v>
      </c>
      <c r="J2801" s="35"/>
      <c r="K2801" s="33"/>
      <c r="L2801" s="33"/>
      <c r="M2801" s="33"/>
      <c r="N2801" s="33"/>
      <c r="O2801" s="33"/>
      <c r="P2801" s="33"/>
      <c r="Q2801" s="33"/>
      <c r="R2801" s="33"/>
    </row>
    <row r="2802">
      <c r="A2802" s="8" t="s">
        <v>2586</v>
      </c>
      <c r="B2802" s="2"/>
      <c r="C2802" s="2" t="s">
        <v>1916</v>
      </c>
      <c r="D2802" s="2" t="s">
        <v>1917</v>
      </c>
      <c r="E2802" s="2" t="s">
        <v>1918</v>
      </c>
      <c r="F2802" s="8" t="s">
        <v>2740</v>
      </c>
      <c r="G2802" s="31" t="s">
        <v>8038</v>
      </c>
      <c r="H2802" s="41" t="s">
        <v>2686</v>
      </c>
      <c r="I2802" s="34" t="s">
        <v>8783</v>
      </c>
      <c r="J2802" s="35"/>
      <c r="K2802" s="33"/>
      <c r="L2802" s="33"/>
      <c r="M2802" s="33"/>
      <c r="N2802" s="33"/>
      <c r="O2802" s="33"/>
      <c r="P2802" s="33"/>
      <c r="Q2802" s="33"/>
      <c r="R2802" s="33"/>
    </row>
    <row r="2803">
      <c r="A2803" s="8" t="s">
        <v>2633</v>
      </c>
      <c r="B2803" s="12"/>
      <c r="C2803" s="12" t="s">
        <v>1919</v>
      </c>
      <c r="D2803" s="12" t="s">
        <v>1920</v>
      </c>
      <c r="E2803" s="12" t="s">
        <v>1921</v>
      </c>
      <c r="F2803" s="8" t="s">
        <v>2740</v>
      </c>
      <c r="G2803" s="45" t="s">
        <v>8038</v>
      </c>
      <c r="H2803" s="41" t="s">
        <v>2802</v>
      </c>
      <c r="I2803" s="2"/>
      <c r="J2803" s="7"/>
      <c r="K2803" s="40"/>
      <c r="L2803" s="40"/>
      <c r="M2803" s="40"/>
      <c r="N2803" s="40"/>
      <c r="O2803" s="40"/>
      <c r="P2803" s="40"/>
      <c r="Q2803" s="40"/>
      <c r="R2803" s="40"/>
    </row>
    <row r="2804">
      <c r="A2804" s="8" t="s">
        <v>2586</v>
      </c>
      <c r="B2804" s="2"/>
      <c r="C2804" s="2" t="s">
        <v>1922</v>
      </c>
      <c r="D2804" s="2" t="s">
        <v>1923</v>
      </c>
      <c r="E2804" s="2" t="s">
        <v>1924</v>
      </c>
      <c r="F2804" s="8" t="s">
        <v>2740</v>
      </c>
      <c r="G2804" s="31" t="s">
        <v>8038</v>
      </c>
      <c r="H2804" s="41" t="s">
        <v>2686</v>
      </c>
      <c r="I2804" s="34" t="s">
        <v>8784</v>
      </c>
      <c r="J2804" s="37"/>
      <c r="K2804" s="38"/>
      <c r="L2804" s="38"/>
      <c r="M2804" s="38"/>
      <c r="N2804" s="38"/>
      <c r="O2804" s="38"/>
      <c r="P2804" s="38"/>
      <c r="Q2804" s="38"/>
      <c r="R2804" s="38"/>
    </row>
    <row r="2805">
      <c r="A2805" s="7" t="s">
        <v>2586</v>
      </c>
      <c r="B2805" s="7"/>
      <c r="C2805" s="7" t="s">
        <v>1925</v>
      </c>
      <c r="D2805" s="6" t="s">
        <v>1926</v>
      </c>
      <c r="E2805" s="7" t="s">
        <v>1927</v>
      </c>
      <c r="F2805" s="8" t="s">
        <v>2740</v>
      </c>
      <c r="G2805" s="31" t="s">
        <v>8038</v>
      </c>
      <c r="H2805" s="41" t="s">
        <v>2760</v>
      </c>
      <c r="I2805" s="8"/>
      <c r="J2805" s="35"/>
      <c r="K2805" s="33"/>
      <c r="L2805" s="33"/>
      <c r="M2805" s="33"/>
      <c r="N2805" s="33"/>
      <c r="O2805" s="33"/>
      <c r="P2805" s="33"/>
      <c r="Q2805" s="33"/>
      <c r="R2805" s="33"/>
    </row>
    <row r="2806">
      <c r="A2806" s="8" t="s">
        <v>2586</v>
      </c>
      <c r="B2806" s="3"/>
      <c r="C2806" s="3" t="s">
        <v>1928</v>
      </c>
      <c r="D2806" s="4" t="s">
        <v>1929</v>
      </c>
      <c r="E2806" s="5" t="s">
        <v>1930</v>
      </c>
      <c r="F2806" s="8" t="s">
        <v>2740</v>
      </c>
      <c r="G2806" s="31" t="s">
        <v>8038</v>
      </c>
      <c r="H2806" s="41" t="s">
        <v>2760</v>
      </c>
      <c r="I2806" s="18" t="s">
        <v>8785</v>
      </c>
      <c r="J2806" s="7"/>
      <c r="K2806" s="40"/>
      <c r="L2806" s="40"/>
      <c r="M2806" s="40"/>
      <c r="N2806" s="40"/>
      <c r="O2806" s="40"/>
      <c r="P2806" s="40"/>
      <c r="Q2806" s="40"/>
      <c r="R2806" s="40"/>
    </row>
    <row r="2807">
      <c r="A2807" s="8" t="s">
        <v>2586</v>
      </c>
      <c r="B2807" s="2"/>
      <c r="C2807" s="2" t="s">
        <v>1931</v>
      </c>
      <c r="D2807" s="2" t="s">
        <v>1932</v>
      </c>
      <c r="E2807" s="2" t="s">
        <v>1933</v>
      </c>
      <c r="F2807" s="8" t="s">
        <v>2740</v>
      </c>
      <c r="G2807" s="31" t="s">
        <v>8038</v>
      </c>
      <c r="H2807" s="42" t="s">
        <v>3162</v>
      </c>
      <c r="I2807" s="36" t="s">
        <v>8786</v>
      </c>
      <c r="J2807" s="35"/>
      <c r="K2807" s="33"/>
      <c r="L2807" s="33"/>
      <c r="M2807" s="33"/>
      <c r="N2807" s="33"/>
      <c r="O2807" s="33"/>
      <c r="P2807" s="33"/>
      <c r="Q2807" s="33"/>
      <c r="R2807" s="33"/>
    </row>
    <row r="2808">
      <c r="A2808" s="8" t="s">
        <v>2586</v>
      </c>
      <c r="B2808" s="2"/>
      <c r="C2808" s="2" t="s">
        <v>1934</v>
      </c>
      <c r="D2808" s="2" t="s">
        <v>1935</v>
      </c>
      <c r="E2808" s="2" t="s">
        <v>1936</v>
      </c>
      <c r="F2808" s="8" t="s">
        <v>2740</v>
      </c>
      <c r="G2808" s="8" t="s">
        <v>8038</v>
      </c>
      <c r="H2808" s="42" t="s">
        <v>2686</v>
      </c>
      <c r="I2808" s="36" t="s">
        <v>8787</v>
      </c>
      <c r="J2808" s="7"/>
      <c r="K2808" s="40"/>
      <c r="L2808" s="40"/>
      <c r="M2808" s="40"/>
      <c r="N2808" s="40"/>
      <c r="O2808" s="40"/>
      <c r="P2808" s="40"/>
      <c r="Q2808" s="40"/>
      <c r="R2808" s="40"/>
    </row>
    <row r="2809">
      <c r="A2809" s="8" t="s">
        <v>2586</v>
      </c>
      <c r="B2809" s="8"/>
      <c r="C2809" s="8" t="s">
        <v>1937</v>
      </c>
      <c r="D2809" s="8" t="s">
        <v>1938</v>
      </c>
      <c r="E2809" s="12" t="s">
        <v>1939</v>
      </c>
      <c r="F2809" s="8" t="s">
        <v>2740</v>
      </c>
      <c r="G2809" s="31" t="s">
        <v>8038</v>
      </c>
      <c r="H2809" s="41" t="s">
        <v>2760</v>
      </c>
      <c r="I2809" s="8"/>
      <c r="J2809" s="35"/>
      <c r="K2809" s="33"/>
      <c r="L2809" s="33"/>
      <c r="M2809" s="33"/>
      <c r="N2809" s="33"/>
      <c r="O2809" s="33"/>
      <c r="P2809" s="33"/>
      <c r="Q2809" s="33"/>
      <c r="R2809" s="33"/>
    </row>
    <row r="2810">
      <c r="A2810" s="7" t="s">
        <v>2586</v>
      </c>
      <c r="B2810" s="7"/>
      <c r="C2810" s="7" t="s">
        <v>1940</v>
      </c>
      <c r="D2810" s="8" t="str">
        <f>IFERROR(__xludf.DUMMYFUNCTION("CONCATENATE(REGEXEXTRACT(C2810,""[A-Za-z]+""),"","")"),"Elliot,")</f>
        <v>Elliot,</v>
      </c>
      <c r="E2810" s="7" t="s">
        <v>1941</v>
      </c>
      <c r="F2810" s="8" t="s">
        <v>2740</v>
      </c>
      <c r="G2810" s="8" t="s">
        <v>8038</v>
      </c>
      <c r="H2810" s="41" t="s">
        <v>2760</v>
      </c>
      <c r="I2810" s="8"/>
      <c r="J2810" s="7"/>
      <c r="K2810" s="40"/>
      <c r="L2810" s="40"/>
      <c r="M2810" s="40"/>
      <c r="N2810" s="40"/>
      <c r="O2810" s="40"/>
      <c r="P2810" s="40"/>
      <c r="Q2810" s="40"/>
      <c r="R2810" s="40"/>
    </row>
    <row r="2811">
      <c r="A2811" s="7" t="s">
        <v>2586</v>
      </c>
      <c r="B2811" s="7"/>
      <c r="C2811" s="7" t="s">
        <v>1942</v>
      </c>
      <c r="D2811" s="8" t="str">
        <f>IFERROR(__xludf.DUMMYFUNCTION("CONCATENATE(REGEXEXTRACT(C2811,""[A-Za-z]+""),"","")"),"Elliot,")</f>
        <v>Elliot,</v>
      </c>
      <c r="E2811" s="7" t="s">
        <v>1943</v>
      </c>
      <c r="F2811" s="8" t="s">
        <v>2740</v>
      </c>
      <c r="G2811" s="8" t="s">
        <v>8038</v>
      </c>
      <c r="H2811" s="41" t="s">
        <v>2760</v>
      </c>
      <c r="I2811" s="8"/>
      <c r="J2811" s="35"/>
      <c r="K2811" s="33"/>
      <c r="L2811" s="33"/>
      <c r="M2811" s="33"/>
      <c r="N2811" s="33"/>
      <c r="O2811" s="33"/>
      <c r="P2811" s="33"/>
      <c r="Q2811" s="33"/>
      <c r="R2811" s="33"/>
    </row>
    <row r="2812">
      <c r="A2812" s="8" t="s">
        <v>2586</v>
      </c>
      <c r="B2812" s="2"/>
      <c r="C2812" s="2" t="s">
        <v>1944</v>
      </c>
      <c r="D2812" s="2" t="s">
        <v>1945</v>
      </c>
      <c r="E2812" s="2" t="s">
        <v>1946</v>
      </c>
      <c r="F2812" s="8" t="s">
        <v>2740</v>
      </c>
      <c r="G2812" s="31" t="s">
        <v>8038</v>
      </c>
      <c r="H2812" s="43" t="s">
        <v>2760</v>
      </c>
      <c r="I2812" s="36" t="s">
        <v>8788</v>
      </c>
      <c r="J2812" s="37"/>
      <c r="K2812" s="38"/>
      <c r="L2812" s="38"/>
      <c r="M2812" s="38"/>
      <c r="N2812" s="38"/>
      <c r="O2812" s="38"/>
      <c r="P2812" s="38"/>
      <c r="Q2812" s="38"/>
      <c r="R2812" s="38"/>
    </row>
    <row r="2813">
      <c r="A2813" s="8" t="s">
        <v>2586</v>
      </c>
      <c r="B2813" s="2"/>
      <c r="C2813" s="2" t="s">
        <v>1947</v>
      </c>
      <c r="D2813" s="2" t="s">
        <v>1945</v>
      </c>
      <c r="E2813" s="2" t="s">
        <v>1948</v>
      </c>
      <c r="F2813" s="8" t="s">
        <v>2740</v>
      </c>
      <c r="G2813" s="8" t="s">
        <v>8038</v>
      </c>
      <c r="H2813" s="43" t="s">
        <v>2760</v>
      </c>
      <c r="I2813" s="34" t="s">
        <v>8789</v>
      </c>
      <c r="J2813" s="7"/>
      <c r="K2813" s="40"/>
      <c r="L2813" s="40"/>
      <c r="M2813" s="40"/>
      <c r="N2813" s="40"/>
      <c r="O2813" s="40"/>
      <c r="P2813" s="40"/>
      <c r="Q2813" s="40"/>
      <c r="R2813" s="40"/>
    </row>
    <row r="2814">
      <c r="A2814" s="7" t="s">
        <v>2586</v>
      </c>
      <c r="B2814" s="7"/>
      <c r="C2814" s="7" t="s">
        <v>1949</v>
      </c>
      <c r="D2814" s="8" t="str">
        <f>IFERROR(__xludf.DUMMYFUNCTION("CONCATENATE(REGEXEXTRACT(C2814,""[A-Za-z]+""),"","")"),"Ellroy,")</f>
        <v>Ellroy,</v>
      </c>
      <c r="E2814" s="7" t="s">
        <v>1950</v>
      </c>
      <c r="F2814" s="8" t="s">
        <v>2740</v>
      </c>
      <c r="G2814" s="8" t="s">
        <v>8038</v>
      </c>
      <c r="H2814" s="42" t="s">
        <v>2952</v>
      </c>
      <c r="I2814" s="8"/>
      <c r="J2814" s="19"/>
      <c r="K2814" s="39"/>
      <c r="L2814" s="39"/>
      <c r="M2814" s="39"/>
      <c r="N2814" s="39"/>
      <c r="O2814" s="39"/>
      <c r="P2814" s="39"/>
      <c r="Q2814" s="39"/>
      <c r="R2814" s="39"/>
    </row>
    <row r="2815">
      <c r="A2815" s="7" t="s">
        <v>2586</v>
      </c>
      <c r="B2815" s="7"/>
      <c r="C2815" s="7" t="s">
        <v>1951</v>
      </c>
      <c r="D2815" s="8" t="s">
        <v>1952</v>
      </c>
      <c r="E2815" s="7" t="s">
        <v>1953</v>
      </c>
      <c r="F2815" s="8" t="s">
        <v>2740</v>
      </c>
      <c r="G2815" s="8" t="s">
        <v>8038</v>
      </c>
      <c r="H2815" s="41" t="s">
        <v>2760</v>
      </c>
      <c r="I2815" s="8"/>
      <c r="J2815" s="35"/>
      <c r="K2815" s="33"/>
      <c r="L2815" s="33"/>
      <c r="M2815" s="33"/>
      <c r="N2815" s="33"/>
      <c r="O2815" s="33"/>
      <c r="P2815" s="33"/>
      <c r="Q2815" s="33"/>
      <c r="R2815" s="33"/>
    </row>
    <row r="2816">
      <c r="A2816" s="7" t="s">
        <v>2586</v>
      </c>
      <c r="B2816" s="9"/>
      <c r="C2816" s="9" t="s">
        <v>1954</v>
      </c>
      <c r="D2816" s="10" t="s">
        <v>1955</v>
      </c>
      <c r="E2816" s="14" t="s">
        <v>1956</v>
      </c>
      <c r="F2816" s="8" t="s">
        <v>2740</v>
      </c>
      <c r="G2816" s="8" t="s">
        <v>8038</v>
      </c>
      <c r="H2816" s="31" t="s">
        <v>2742</v>
      </c>
      <c r="I2816" s="16"/>
      <c r="J2816" s="7"/>
      <c r="K2816" s="40"/>
      <c r="L2816" s="40"/>
      <c r="M2816" s="40"/>
      <c r="N2816" s="40"/>
      <c r="O2816" s="40"/>
      <c r="P2816" s="40"/>
      <c r="Q2816" s="40"/>
      <c r="R2816" s="40"/>
    </row>
    <row r="2817">
      <c r="A2817" s="8" t="s">
        <v>2586</v>
      </c>
      <c r="B2817" s="2"/>
      <c r="C2817" s="2" t="s">
        <v>1957</v>
      </c>
      <c r="D2817" s="2" t="s">
        <v>1958</v>
      </c>
      <c r="E2817" s="2" t="s">
        <v>1959</v>
      </c>
      <c r="F2817" s="8" t="s">
        <v>2740</v>
      </c>
      <c r="G2817" s="31" t="s">
        <v>8038</v>
      </c>
      <c r="H2817" s="41" t="s">
        <v>2802</v>
      </c>
      <c r="I2817" s="34" t="s">
        <v>8790</v>
      </c>
      <c r="J2817" s="37"/>
      <c r="K2817" s="38"/>
      <c r="L2817" s="38"/>
      <c r="M2817" s="38"/>
      <c r="N2817" s="38"/>
      <c r="O2817" s="38"/>
      <c r="P2817" s="38"/>
      <c r="Q2817" s="38"/>
      <c r="R2817" s="38"/>
    </row>
    <row r="2818">
      <c r="A2818" s="8" t="s">
        <v>2586</v>
      </c>
      <c r="B2818" s="3"/>
      <c r="C2818" s="3" t="s">
        <v>1960</v>
      </c>
      <c r="D2818" s="4" t="s">
        <v>1961</v>
      </c>
      <c r="E2818" s="5" t="s">
        <v>1962</v>
      </c>
      <c r="F2818" s="8" t="s">
        <v>2740</v>
      </c>
      <c r="G2818" s="31" t="s">
        <v>8038</v>
      </c>
      <c r="H2818" s="31" t="s">
        <v>2603</v>
      </c>
      <c r="I2818" s="18" t="s">
        <v>8791</v>
      </c>
      <c r="J2818" s="7"/>
      <c r="K2818" s="40"/>
      <c r="L2818" s="40"/>
      <c r="M2818" s="40"/>
      <c r="N2818" s="40"/>
      <c r="O2818" s="40"/>
      <c r="P2818" s="40"/>
      <c r="Q2818" s="40"/>
      <c r="R2818" s="40"/>
    </row>
    <row r="2819">
      <c r="A2819" s="7" t="s">
        <v>2586</v>
      </c>
      <c r="B2819" s="7"/>
      <c r="C2819" s="7" t="s">
        <v>1963</v>
      </c>
      <c r="D2819" s="8" t="str">
        <f>IFERROR(__xludf.DUMMYFUNCTION("CONCATENATE(REGEXEXTRACT(C2819,""[A-Za-z]+""),"","")"),"Emanuel,")</f>
        <v>Emanuel,</v>
      </c>
      <c r="E2819" s="7" t="s">
        <v>1964</v>
      </c>
      <c r="F2819" s="8" t="s">
        <v>2740</v>
      </c>
      <c r="G2819" s="8" t="s">
        <v>8038</v>
      </c>
      <c r="H2819" s="42" t="s">
        <v>2686</v>
      </c>
      <c r="I2819" s="8"/>
      <c r="J2819" s="37"/>
      <c r="K2819" s="38"/>
      <c r="L2819" s="38"/>
      <c r="M2819" s="38"/>
      <c r="N2819" s="38"/>
      <c r="O2819" s="38"/>
      <c r="P2819" s="38"/>
      <c r="Q2819" s="38"/>
      <c r="R2819" s="38"/>
    </row>
    <row r="2820">
      <c r="A2820" s="8" t="s">
        <v>2586</v>
      </c>
      <c r="B2820" s="2"/>
      <c r="C2820" s="2" t="s">
        <v>1963</v>
      </c>
      <c r="D2820" s="2" t="s">
        <v>1965</v>
      </c>
      <c r="E2820" s="2" t="s">
        <v>1966</v>
      </c>
      <c r="F2820" s="8" t="s">
        <v>2740</v>
      </c>
      <c r="G2820" s="31" t="s">
        <v>8038</v>
      </c>
      <c r="H2820" s="42" t="s">
        <v>2686</v>
      </c>
      <c r="I2820" s="36" t="s">
        <v>8792</v>
      </c>
      <c r="J2820" s="35"/>
      <c r="K2820" s="33"/>
      <c r="L2820" s="33"/>
      <c r="M2820" s="33"/>
      <c r="N2820" s="33"/>
      <c r="O2820" s="33"/>
      <c r="P2820" s="33"/>
      <c r="Q2820" s="33"/>
      <c r="R2820" s="33"/>
    </row>
    <row r="2821">
      <c r="A2821" s="8" t="s">
        <v>2586</v>
      </c>
      <c r="B2821" s="8"/>
      <c r="C2821" s="8" t="s">
        <v>1967</v>
      </c>
      <c r="D2821" s="8" t="s">
        <v>1968</v>
      </c>
      <c r="E2821" s="12" t="s">
        <v>1969</v>
      </c>
      <c r="F2821" s="8" t="s">
        <v>2740</v>
      </c>
      <c r="G2821" s="8" t="s">
        <v>8038</v>
      </c>
      <c r="H2821" s="45" t="s">
        <v>2765</v>
      </c>
      <c r="I2821" s="8"/>
      <c r="J2821" s="37"/>
      <c r="K2821" s="38"/>
      <c r="L2821" s="38"/>
      <c r="M2821" s="38"/>
      <c r="N2821" s="38"/>
      <c r="O2821" s="38"/>
      <c r="P2821" s="38"/>
      <c r="Q2821" s="38"/>
      <c r="R2821" s="38"/>
    </row>
    <row r="2822">
      <c r="A2822" s="7" t="s">
        <v>2586</v>
      </c>
      <c r="B2822" s="7"/>
      <c r="C2822" s="7" t="s">
        <v>1970</v>
      </c>
      <c r="D2822" s="8" t="str">
        <f>IFERROR(__xludf.DUMMYFUNCTION("CONCATENATE(REGEXEXTRACT(C2822,""[A-Za-z]+""),"","")"),"Emerson,")</f>
        <v>Emerson,</v>
      </c>
      <c r="E2822" s="7" t="s">
        <v>1971</v>
      </c>
      <c r="F2822" s="42" t="s">
        <v>2740</v>
      </c>
      <c r="G2822" s="8" t="s">
        <v>8038</v>
      </c>
      <c r="H2822" s="45" t="s">
        <v>3110</v>
      </c>
      <c r="I2822" s="8"/>
      <c r="J2822" s="37"/>
      <c r="K2822" s="38"/>
      <c r="L2822" s="38"/>
      <c r="M2822" s="38"/>
      <c r="N2822" s="38"/>
      <c r="O2822" s="38"/>
      <c r="P2822" s="38"/>
      <c r="Q2822" s="38"/>
      <c r="R2822" s="38"/>
    </row>
    <row r="2823">
      <c r="A2823" s="6" t="s">
        <v>2861</v>
      </c>
      <c r="B2823" s="7"/>
      <c r="C2823" s="7" t="s">
        <v>1972</v>
      </c>
      <c r="D2823" s="8" t="str">
        <f>IFERROR(__xludf.DUMMYFUNCTION("CONCATENATE(REGEXEXTRACT(C2823,""[A-Za-z]+""),"","")"),"Emi,")</f>
        <v>Emi,</v>
      </c>
      <c r="E2823" s="7" t="s">
        <v>1973</v>
      </c>
      <c r="F2823" s="8" t="s">
        <v>2740</v>
      </c>
      <c r="G2823" s="8" t="s">
        <v>8038</v>
      </c>
      <c r="H2823" s="42" t="s">
        <v>3305</v>
      </c>
      <c r="I2823" s="8"/>
      <c r="J2823" s="35"/>
      <c r="K2823" s="33"/>
      <c r="L2823" s="33"/>
      <c r="M2823" s="33"/>
      <c r="N2823" s="33"/>
      <c r="O2823" s="33"/>
      <c r="P2823" s="33"/>
      <c r="Q2823" s="33"/>
      <c r="R2823" s="33"/>
    </row>
    <row r="2824">
      <c r="A2824" s="8" t="s">
        <v>2586</v>
      </c>
      <c r="B2824" s="12"/>
      <c r="C2824" s="12" t="s">
        <v>1974</v>
      </c>
      <c r="D2824" s="12" t="s">
        <v>1975</v>
      </c>
      <c r="E2824" s="12" t="s">
        <v>1976</v>
      </c>
      <c r="F2824" s="42" t="s">
        <v>2740</v>
      </c>
      <c r="G2824" s="8" t="s">
        <v>8038</v>
      </c>
      <c r="H2824" s="31" t="s">
        <v>2590</v>
      </c>
      <c r="I2824" s="2"/>
      <c r="J2824" s="7"/>
      <c r="K2824" s="40"/>
      <c r="L2824" s="40"/>
      <c r="M2824" s="40"/>
      <c r="N2824" s="40"/>
      <c r="O2824" s="40"/>
      <c r="P2824" s="40"/>
      <c r="Q2824" s="40"/>
      <c r="R2824" s="40"/>
    </row>
    <row r="2825">
      <c r="A2825" s="8" t="s">
        <v>2586</v>
      </c>
      <c r="B2825" s="2"/>
      <c r="C2825" s="2" t="s">
        <v>1977</v>
      </c>
      <c r="D2825" s="2" t="s">
        <v>1978</v>
      </c>
      <c r="E2825" s="2" t="s">
        <v>1979</v>
      </c>
      <c r="F2825" s="42" t="s">
        <v>2740</v>
      </c>
      <c r="G2825" s="8" t="s">
        <v>8038</v>
      </c>
      <c r="H2825" s="41" t="s">
        <v>2686</v>
      </c>
      <c r="I2825" s="34" t="s">
        <v>8793</v>
      </c>
      <c r="J2825" s="7"/>
      <c r="K2825" s="40"/>
      <c r="L2825" s="40"/>
      <c r="M2825" s="40"/>
      <c r="N2825" s="40"/>
      <c r="O2825" s="40"/>
      <c r="P2825" s="40"/>
      <c r="Q2825" s="40"/>
      <c r="R2825" s="40"/>
    </row>
    <row r="2826">
      <c r="A2826" s="7" t="s">
        <v>2586</v>
      </c>
      <c r="B2826" s="7"/>
      <c r="C2826" s="7" t="s">
        <v>1980</v>
      </c>
      <c r="D2826" s="8" t="s">
        <v>1981</v>
      </c>
      <c r="E2826" s="7" t="s">
        <v>1982</v>
      </c>
      <c r="F2826" s="8" t="s">
        <v>2740</v>
      </c>
      <c r="G2826" s="8" t="s">
        <v>8038</v>
      </c>
      <c r="H2826" s="43" t="s">
        <v>2760</v>
      </c>
      <c r="I2826" s="8"/>
      <c r="J2826" s="7"/>
      <c r="K2826" s="40"/>
      <c r="L2826" s="40"/>
      <c r="M2826" s="40"/>
      <c r="N2826" s="40"/>
      <c r="O2826" s="40"/>
      <c r="P2826" s="40"/>
      <c r="Q2826" s="40"/>
      <c r="R2826" s="40"/>
    </row>
    <row r="2827">
      <c r="A2827" s="8" t="s">
        <v>2586</v>
      </c>
      <c r="B2827" s="2"/>
      <c r="C2827" s="2" t="s">
        <v>1983</v>
      </c>
      <c r="D2827" s="2" t="s">
        <v>1984</v>
      </c>
      <c r="E2827" s="2" t="s">
        <v>1985</v>
      </c>
      <c r="F2827" s="42" t="s">
        <v>2740</v>
      </c>
      <c r="G2827" s="8" t="s">
        <v>8038</v>
      </c>
      <c r="H2827" s="45" t="s">
        <v>3162</v>
      </c>
      <c r="I2827" s="34" t="s">
        <v>8794</v>
      </c>
      <c r="J2827" s="37"/>
      <c r="K2827" s="38"/>
      <c r="L2827" s="38"/>
      <c r="M2827" s="38"/>
      <c r="N2827" s="38"/>
      <c r="O2827" s="38"/>
      <c r="P2827" s="38"/>
      <c r="Q2827" s="38"/>
      <c r="R2827" s="38"/>
    </row>
    <row r="2828">
      <c r="A2828" s="8" t="s">
        <v>2586</v>
      </c>
      <c r="B2828" s="8"/>
      <c r="C2828" s="8" t="s">
        <v>1986</v>
      </c>
      <c r="D2828" s="8" t="s">
        <v>1987</v>
      </c>
      <c r="E2828" s="12" t="s">
        <v>1988</v>
      </c>
      <c r="F2828" s="8" t="s">
        <v>2740</v>
      </c>
      <c r="G2828" s="8" t="s">
        <v>8038</v>
      </c>
      <c r="H2828" s="43" t="s">
        <v>2742</v>
      </c>
      <c r="I2828" s="8"/>
      <c r="J2828" s="35"/>
      <c r="K2828" s="33"/>
      <c r="L2828" s="33"/>
      <c r="M2828" s="33"/>
      <c r="N2828" s="33"/>
      <c r="O2828" s="33"/>
      <c r="P2828" s="33"/>
      <c r="Q2828" s="33"/>
      <c r="R2828" s="33"/>
    </row>
    <row r="2829">
      <c r="A2829" s="8" t="s">
        <v>2586</v>
      </c>
      <c r="B2829" s="2"/>
      <c r="C2829" s="2" t="s">
        <v>1989</v>
      </c>
      <c r="D2829" s="2" t="s">
        <v>1990</v>
      </c>
      <c r="E2829" s="2" t="s">
        <v>1991</v>
      </c>
      <c r="F2829" s="42" t="s">
        <v>2740</v>
      </c>
      <c r="G2829" s="31" t="s">
        <v>8038</v>
      </c>
      <c r="H2829" s="45" t="s">
        <v>3110</v>
      </c>
      <c r="I2829" s="36" t="s">
        <v>8795</v>
      </c>
      <c r="J2829" s="35"/>
      <c r="K2829" s="33"/>
      <c r="L2829" s="33"/>
      <c r="M2829" s="33"/>
      <c r="N2829" s="33"/>
      <c r="O2829" s="33"/>
      <c r="P2829" s="33"/>
      <c r="Q2829" s="33"/>
      <c r="R2829" s="33"/>
    </row>
    <row r="2830">
      <c r="A2830" s="8" t="s">
        <v>2586</v>
      </c>
      <c r="B2830" s="2"/>
      <c r="C2830" s="2" t="s">
        <v>1992</v>
      </c>
      <c r="D2830" s="2" t="s">
        <v>1990</v>
      </c>
      <c r="E2830" s="2" t="s">
        <v>1993</v>
      </c>
      <c r="F2830" s="42" t="s">
        <v>2740</v>
      </c>
      <c r="G2830" s="8" t="s">
        <v>8038</v>
      </c>
      <c r="H2830" s="31" t="s">
        <v>2603</v>
      </c>
      <c r="I2830" s="36" t="s">
        <v>8796</v>
      </c>
      <c r="J2830" s="35"/>
      <c r="K2830" s="33"/>
      <c r="L2830" s="33"/>
      <c r="M2830" s="33"/>
      <c r="N2830" s="33"/>
      <c r="O2830" s="33"/>
      <c r="P2830" s="33"/>
      <c r="Q2830" s="33"/>
      <c r="R2830" s="33"/>
    </row>
    <row r="2831">
      <c r="A2831" s="8" t="s">
        <v>2586</v>
      </c>
      <c r="B2831" s="6"/>
      <c r="C2831" s="6" t="s">
        <v>1994</v>
      </c>
      <c r="D2831" s="6" t="s">
        <v>1995</v>
      </c>
      <c r="E2831" s="7" t="s">
        <v>1996</v>
      </c>
      <c r="F2831" s="8" t="s">
        <v>2740</v>
      </c>
      <c r="G2831" s="8" t="s">
        <v>8038</v>
      </c>
      <c r="H2831" s="42" t="s">
        <v>2686</v>
      </c>
      <c r="I2831" s="8"/>
      <c r="J2831" s="7"/>
      <c r="K2831" s="40"/>
      <c r="L2831" s="40"/>
      <c r="M2831" s="40"/>
      <c r="N2831" s="40"/>
      <c r="O2831" s="40"/>
      <c r="P2831" s="40"/>
      <c r="Q2831" s="40"/>
      <c r="R2831" s="40"/>
    </row>
    <row r="2832">
      <c r="A2832" s="7" t="s">
        <v>2586</v>
      </c>
      <c r="B2832" s="7"/>
      <c r="C2832" s="7" t="s">
        <v>1997</v>
      </c>
      <c r="D2832" s="8" t="str">
        <f>IFERROR(__xludf.DUMMYFUNCTION("CONCATENATE(REGEXEXTRACT(C2832,""[A-Za-z]+""),"","")"),"Enrico,")</f>
        <v>Enrico,</v>
      </c>
      <c r="E2832" s="7" t="s">
        <v>1998</v>
      </c>
      <c r="F2832" s="8" t="s">
        <v>2740</v>
      </c>
      <c r="G2832" s="31" t="s">
        <v>8038</v>
      </c>
      <c r="H2832" s="31" t="s">
        <v>2603</v>
      </c>
      <c r="I2832" s="8"/>
      <c r="J2832" s="35"/>
      <c r="K2832" s="33"/>
      <c r="L2832" s="33"/>
      <c r="M2832" s="33"/>
      <c r="N2832" s="33"/>
      <c r="O2832" s="33"/>
      <c r="P2832" s="33"/>
      <c r="Q2832" s="33"/>
      <c r="R2832" s="33"/>
    </row>
    <row r="2833">
      <c r="A2833" s="8" t="s">
        <v>2586</v>
      </c>
      <c r="B2833" s="2"/>
      <c r="C2833" s="2" t="s">
        <v>1999</v>
      </c>
      <c r="D2833" s="2" t="s">
        <v>2000</v>
      </c>
      <c r="E2833" s="2" t="s">
        <v>2001</v>
      </c>
      <c r="F2833" s="42" t="s">
        <v>2740</v>
      </c>
      <c r="G2833" s="8" t="s">
        <v>8038</v>
      </c>
      <c r="H2833" s="31" t="s">
        <v>2603</v>
      </c>
      <c r="I2833" s="36" t="s">
        <v>8797</v>
      </c>
      <c r="J2833" s="7"/>
      <c r="K2833" s="40"/>
      <c r="L2833" s="40"/>
      <c r="M2833" s="40"/>
      <c r="N2833" s="40"/>
      <c r="O2833" s="40"/>
      <c r="P2833" s="40"/>
      <c r="Q2833" s="40"/>
      <c r="R2833" s="40"/>
    </row>
    <row r="2834">
      <c r="A2834" s="8" t="s">
        <v>2586</v>
      </c>
      <c r="B2834" s="2"/>
      <c r="C2834" s="2" t="s">
        <v>2002</v>
      </c>
      <c r="D2834" s="17" t="s">
        <v>2003</v>
      </c>
      <c r="E2834" s="2" t="s">
        <v>2004</v>
      </c>
      <c r="F2834" s="42" t="s">
        <v>2740</v>
      </c>
      <c r="G2834" s="8" t="s">
        <v>8038</v>
      </c>
      <c r="H2834" s="31" t="s">
        <v>2603</v>
      </c>
      <c r="I2834" s="36" t="s">
        <v>8798</v>
      </c>
      <c r="J2834" s="7"/>
      <c r="K2834" s="40"/>
      <c r="L2834" s="40"/>
      <c r="M2834" s="40"/>
      <c r="N2834" s="40"/>
      <c r="O2834" s="40"/>
      <c r="P2834" s="40"/>
      <c r="Q2834" s="40"/>
      <c r="R2834" s="40"/>
    </row>
    <row r="2835">
      <c r="A2835" s="7" t="s">
        <v>2586</v>
      </c>
      <c r="B2835" s="7"/>
      <c r="C2835" s="7" t="s">
        <v>2005</v>
      </c>
      <c r="D2835" s="8" t="s">
        <v>2006</v>
      </c>
      <c r="E2835" s="7" t="s">
        <v>2007</v>
      </c>
      <c r="F2835" s="8" t="s">
        <v>2740</v>
      </c>
      <c r="G2835" s="31" t="s">
        <v>8038</v>
      </c>
      <c r="H2835" s="48" t="s">
        <v>2937</v>
      </c>
      <c r="I2835" s="8"/>
      <c r="J2835" s="37"/>
      <c r="K2835" s="38"/>
      <c r="L2835" s="38"/>
      <c r="M2835" s="38"/>
      <c r="N2835" s="38"/>
      <c r="O2835" s="38"/>
      <c r="P2835" s="38"/>
      <c r="Q2835" s="38"/>
      <c r="R2835" s="38"/>
    </row>
    <row r="2836">
      <c r="A2836" s="7" t="s">
        <v>2586</v>
      </c>
      <c r="B2836" s="7"/>
      <c r="C2836" s="7" t="s">
        <v>2008</v>
      </c>
      <c r="D2836" s="8" t="str">
        <f>IFERROR(__xludf.DUMMYFUNCTION("CONCATENATE(REGEXEXTRACT(C2836,""[A-Za-z]+""),"","")"),"Eric,")</f>
        <v>Eric,</v>
      </c>
      <c r="E2836" s="7" t="s">
        <v>2009</v>
      </c>
      <c r="F2836" s="8" t="s">
        <v>2740</v>
      </c>
      <c r="G2836" s="31" t="s">
        <v>8038</v>
      </c>
      <c r="H2836" s="42" t="s">
        <v>2686</v>
      </c>
      <c r="I2836" s="8"/>
      <c r="J2836" s="35"/>
      <c r="K2836" s="33"/>
      <c r="L2836" s="33"/>
      <c r="M2836" s="33"/>
      <c r="N2836" s="33"/>
      <c r="O2836" s="33"/>
      <c r="P2836" s="33"/>
      <c r="Q2836" s="33"/>
      <c r="R2836" s="33"/>
    </row>
    <row r="2837">
      <c r="A2837" s="7" t="s">
        <v>2586</v>
      </c>
      <c r="B2837" s="7"/>
      <c r="C2837" s="7" t="s">
        <v>2010</v>
      </c>
      <c r="D2837" s="8" t="str">
        <f>IFERROR(__xludf.DUMMYFUNCTION("CONCATENATE(REGEXEXTRACT(C2837,""[A-Za-z]+""),"","")"),"Eric,")</f>
        <v>Eric,</v>
      </c>
      <c r="E2837" s="7" t="s">
        <v>2011</v>
      </c>
      <c r="F2837" s="8" t="s">
        <v>2740</v>
      </c>
      <c r="G2837" s="8" t="s">
        <v>8038</v>
      </c>
      <c r="H2837" s="41" t="s">
        <v>2760</v>
      </c>
      <c r="I2837" s="8"/>
      <c r="J2837" s="7"/>
      <c r="K2837" s="40"/>
      <c r="L2837" s="40"/>
      <c r="M2837" s="40"/>
      <c r="N2837" s="40"/>
      <c r="O2837" s="40"/>
      <c r="P2837" s="40"/>
      <c r="Q2837" s="40"/>
      <c r="R2837" s="40"/>
    </row>
    <row r="2838">
      <c r="A2838" s="7" t="s">
        <v>2586</v>
      </c>
      <c r="B2838" s="7"/>
      <c r="C2838" s="7" t="s">
        <v>2012</v>
      </c>
      <c r="D2838" s="8" t="str">
        <f>IFERROR(__xludf.DUMMYFUNCTION("CONCATENATE(REGEXEXTRACT(C2838,""[A-Za-z]+""),"","")"),"Eric,")</f>
        <v>Eric,</v>
      </c>
      <c r="E2838" s="7" t="s">
        <v>2013</v>
      </c>
      <c r="F2838" s="8" t="s">
        <v>2740</v>
      </c>
      <c r="G2838" s="6" t="s">
        <v>8038</v>
      </c>
      <c r="H2838" s="43" t="s">
        <v>2742</v>
      </c>
      <c r="I2838" s="8"/>
      <c r="J2838" s="35"/>
      <c r="K2838" s="33"/>
      <c r="L2838" s="33"/>
      <c r="M2838" s="33"/>
      <c r="N2838" s="33"/>
      <c r="O2838" s="33"/>
      <c r="P2838" s="33"/>
      <c r="Q2838" s="33"/>
      <c r="R2838" s="33"/>
    </row>
    <row r="2839">
      <c r="A2839" s="8" t="s">
        <v>2586</v>
      </c>
      <c r="B2839" s="2"/>
      <c r="C2839" s="2" t="s">
        <v>2014</v>
      </c>
      <c r="D2839" s="2" t="s">
        <v>2015</v>
      </c>
      <c r="E2839" s="2" t="s">
        <v>2016</v>
      </c>
      <c r="F2839" s="42" t="s">
        <v>2740</v>
      </c>
      <c r="G2839" s="8" t="s">
        <v>8038</v>
      </c>
      <c r="H2839" s="42" t="s">
        <v>2686</v>
      </c>
      <c r="I2839" s="36" t="s">
        <v>8799</v>
      </c>
      <c r="J2839" s="35"/>
      <c r="K2839" s="33"/>
      <c r="L2839" s="33"/>
      <c r="M2839" s="33"/>
      <c r="N2839" s="33"/>
      <c r="O2839" s="33"/>
      <c r="P2839" s="33"/>
      <c r="Q2839" s="33"/>
      <c r="R2839" s="33"/>
    </row>
    <row r="2840">
      <c r="A2840" s="8" t="s">
        <v>2586</v>
      </c>
      <c r="B2840" s="2"/>
      <c r="C2840" s="2" t="s">
        <v>2017</v>
      </c>
      <c r="D2840" s="2" t="s">
        <v>2015</v>
      </c>
      <c r="E2840" s="2" t="s">
        <v>2018</v>
      </c>
      <c r="F2840" s="8" t="s">
        <v>2740</v>
      </c>
      <c r="G2840" s="31" t="s">
        <v>8038</v>
      </c>
      <c r="H2840" s="31" t="s">
        <v>2742</v>
      </c>
      <c r="I2840" s="34" t="s">
        <v>8800</v>
      </c>
      <c r="J2840" s="7"/>
      <c r="K2840" s="40"/>
      <c r="L2840" s="40"/>
      <c r="M2840" s="40"/>
      <c r="N2840" s="40"/>
      <c r="O2840" s="40"/>
      <c r="P2840" s="40"/>
      <c r="Q2840" s="40"/>
      <c r="R2840" s="40"/>
    </row>
    <row r="2841">
      <c r="A2841" s="8" t="s">
        <v>2586</v>
      </c>
      <c r="B2841" s="3"/>
      <c r="C2841" s="3" t="s">
        <v>2019</v>
      </c>
      <c r="D2841" s="4" t="s">
        <v>2015</v>
      </c>
      <c r="E2841" s="5" t="s">
        <v>2020</v>
      </c>
      <c r="F2841" s="42" t="s">
        <v>2740</v>
      </c>
      <c r="G2841" s="8" t="s">
        <v>8038</v>
      </c>
      <c r="H2841" s="41" t="s">
        <v>2937</v>
      </c>
      <c r="I2841" s="18" t="s">
        <v>8801</v>
      </c>
      <c r="J2841" s="35"/>
      <c r="K2841" s="33"/>
      <c r="L2841" s="33"/>
      <c r="M2841" s="33"/>
      <c r="N2841" s="33"/>
      <c r="O2841" s="33"/>
      <c r="P2841" s="33"/>
      <c r="Q2841" s="33"/>
      <c r="R2841" s="33"/>
    </row>
    <row r="2842">
      <c r="A2842" s="8" t="s">
        <v>2586</v>
      </c>
      <c r="B2842" s="3"/>
      <c r="C2842" s="3" t="s">
        <v>2021</v>
      </c>
      <c r="D2842" s="4" t="s">
        <v>2015</v>
      </c>
      <c r="E2842" s="5" t="s">
        <v>2022</v>
      </c>
      <c r="F2842" s="42" t="s">
        <v>2740</v>
      </c>
      <c r="G2842" s="8" t="s">
        <v>8038</v>
      </c>
      <c r="H2842" s="45" t="s">
        <v>3110</v>
      </c>
      <c r="I2842" s="18" t="s">
        <v>8802</v>
      </c>
      <c r="J2842" s="35"/>
      <c r="K2842" s="33"/>
      <c r="L2842" s="33"/>
      <c r="M2842" s="33"/>
      <c r="N2842" s="33"/>
      <c r="O2842" s="33"/>
      <c r="P2842" s="33"/>
      <c r="Q2842" s="33"/>
      <c r="R2842" s="33"/>
    </row>
    <row r="2843">
      <c r="A2843" s="7" t="s">
        <v>2586</v>
      </c>
      <c r="B2843" s="7"/>
      <c r="C2843" s="7" t="s">
        <v>2023</v>
      </c>
      <c r="D2843" s="8" t="str">
        <f>IFERROR(__xludf.DUMMYFUNCTION("CONCATENATE(REGEXEXTRACT(C2843,""[A-Za-z]+""),"","")"),"Ericrose,")</f>
        <v>Ericrose,</v>
      </c>
      <c r="E2843" s="7" t="s">
        <v>2024</v>
      </c>
      <c r="F2843" s="8" t="s">
        <v>2740</v>
      </c>
      <c r="G2843" s="31" t="s">
        <v>8038</v>
      </c>
      <c r="H2843" s="43" t="s">
        <v>2760</v>
      </c>
      <c r="I2843" s="8"/>
      <c r="J2843" s="7"/>
      <c r="K2843" s="40"/>
      <c r="L2843" s="40"/>
      <c r="M2843" s="40"/>
      <c r="N2843" s="40"/>
      <c r="O2843" s="40"/>
      <c r="P2843" s="40"/>
      <c r="Q2843" s="40"/>
      <c r="R2843" s="40"/>
    </row>
    <row r="2844">
      <c r="A2844" s="8" t="s">
        <v>2586</v>
      </c>
      <c r="B2844" s="2"/>
      <c r="C2844" s="2" t="s">
        <v>5775</v>
      </c>
      <c r="D2844" s="2" t="s">
        <v>5778</v>
      </c>
      <c r="E2844" s="2" t="s">
        <v>8803</v>
      </c>
      <c r="F2844" s="42" t="s">
        <v>2740</v>
      </c>
      <c r="G2844" s="31" t="s">
        <v>8038</v>
      </c>
      <c r="H2844" s="41" t="s">
        <v>2760</v>
      </c>
      <c r="I2844" s="36" t="s">
        <v>8804</v>
      </c>
      <c r="J2844" s="37"/>
      <c r="K2844" s="38"/>
      <c r="L2844" s="38"/>
      <c r="M2844" s="38"/>
      <c r="N2844" s="38"/>
      <c r="O2844" s="38"/>
      <c r="P2844" s="38"/>
      <c r="Q2844" s="38"/>
      <c r="R2844" s="38"/>
    </row>
    <row r="2845">
      <c r="A2845" s="7" t="s">
        <v>2586</v>
      </c>
      <c r="B2845" s="7"/>
      <c r="C2845" s="7" t="s">
        <v>2025</v>
      </c>
      <c r="D2845" s="8" t="str">
        <f>IFERROR(__xludf.DUMMYFUNCTION("CONCATENATE(REGEXEXTRACT(C2845,""[A-Za-z]+""),"","")"),"Eskuche,")</f>
        <v>Eskuche,</v>
      </c>
      <c r="E2845" s="7" t="s">
        <v>2026</v>
      </c>
      <c r="F2845" s="8" t="s">
        <v>2740</v>
      </c>
      <c r="G2845" s="8" t="s">
        <v>8038</v>
      </c>
      <c r="H2845" s="31" t="s">
        <v>2742</v>
      </c>
      <c r="I2845" s="8"/>
      <c r="J2845" s="19"/>
      <c r="K2845" s="39"/>
      <c r="L2845" s="39"/>
      <c r="M2845" s="39"/>
      <c r="N2845" s="39"/>
      <c r="O2845" s="39"/>
      <c r="P2845" s="39"/>
      <c r="Q2845" s="39"/>
      <c r="R2845" s="39"/>
    </row>
    <row r="2846">
      <c r="A2846" s="7" t="s">
        <v>2633</v>
      </c>
      <c r="B2846" s="7"/>
      <c r="C2846" s="7" t="s">
        <v>2027</v>
      </c>
      <c r="D2846" s="6" t="s">
        <v>2028</v>
      </c>
      <c r="E2846" s="7" t="s">
        <v>2029</v>
      </c>
      <c r="F2846" s="8" t="s">
        <v>2740</v>
      </c>
      <c r="G2846" s="8" t="s">
        <v>8038</v>
      </c>
      <c r="H2846" s="31" t="s">
        <v>2603</v>
      </c>
      <c r="I2846" s="8"/>
      <c r="J2846" s="35"/>
      <c r="K2846" s="33"/>
      <c r="L2846" s="33"/>
      <c r="M2846" s="33"/>
      <c r="N2846" s="33"/>
      <c r="O2846" s="33"/>
      <c r="P2846" s="33"/>
      <c r="Q2846" s="33"/>
      <c r="R2846" s="33"/>
    </row>
    <row r="2847">
      <c r="A2847" s="8" t="s">
        <v>2586</v>
      </c>
      <c r="B2847" s="2"/>
      <c r="C2847" s="2" t="s">
        <v>2030</v>
      </c>
      <c r="D2847" s="2" t="s">
        <v>2031</v>
      </c>
      <c r="E2847" s="2" t="s">
        <v>2032</v>
      </c>
      <c r="F2847" s="8" t="s">
        <v>2740</v>
      </c>
      <c r="G2847" s="8" t="s">
        <v>8038</v>
      </c>
      <c r="H2847" s="31" t="s">
        <v>2952</v>
      </c>
      <c r="I2847" s="36" t="s">
        <v>8805</v>
      </c>
      <c r="J2847" s="35"/>
      <c r="K2847" s="33"/>
      <c r="L2847" s="33"/>
      <c r="M2847" s="33"/>
      <c r="N2847" s="33"/>
      <c r="O2847" s="33"/>
      <c r="P2847" s="33"/>
      <c r="Q2847" s="33"/>
      <c r="R2847" s="33"/>
    </row>
    <row r="2848">
      <c r="A2848" s="8" t="s">
        <v>2586</v>
      </c>
      <c r="B2848" s="12"/>
      <c r="C2848" s="12" t="s">
        <v>2033</v>
      </c>
      <c r="D2848" s="12" t="s">
        <v>2034</v>
      </c>
      <c r="E2848" s="12" t="s">
        <v>2035</v>
      </c>
      <c r="F2848" s="8" t="s">
        <v>2740</v>
      </c>
      <c r="G2848" s="31" t="s">
        <v>8038</v>
      </c>
      <c r="H2848" s="31" t="s">
        <v>2590</v>
      </c>
      <c r="I2848" s="2"/>
      <c r="J2848" s="35"/>
      <c r="K2848" s="33"/>
      <c r="L2848" s="33"/>
      <c r="M2848" s="33"/>
      <c r="N2848" s="33"/>
      <c r="O2848" s="33"/>
      <c r="P2848" s="33"/>
      <c r="Q2848" s="33"/>
      <c r="R2848" s="33"/>
    </row>
    <row r="2849">
      <c r="A2849" s="7" t="s">
        <v>2586</v>
      </c>
      <c r="B2849" s="7"/>
      <c r="C2849" s="7" t="s">
        <v>2036</v>
      </c>
      <c r="D2849" s="6" t="s">
        <v>2037</v>
      </c>
      <c r="E2849" s="7" t="s">
        <v>2038</v>
      </c>
      <c r="F2849" s="8" t="s">
        <v>2740</v>
      </c>
      <c r="G2849" s="8" t="s">
        <v>8038</v>
      </c>
      <c r="H2849" s="42" t="s">
        <v>3162</v>
      </c>
      <c r="I2849" s="8"/>
      <c r="J2849" s="35"/>
      <c r="K2849" s="33"/>
      <c r="L2849" s="33"/>
      <c r="M2849" s="33"/>
      <c r="N2849" s="33"/>
      <c r="O2849" s="33"/>
      <c r="P2849" s="33"/>
      <c r="Q2849" s="33"/>
      <c r="R2849" s="33"/>
    </row>
    <row r="2850">
      <c r="A2850" s="8" t="s">
        <v>2586</v>
      </c>
      <c r="B2850" s="2"/>
      <c r="C2850" s="2" t="s">
        <v>2039</v>
      </c>
      <c r="D2850" s="2" t="s">
        <v>2040</v>
      </c>
      <c r="E2850" s="2" t="s">
        <v>2041</v>
      </c>
      <c r="F2850" s="8" t="s">
        <v>2740</v>
      </c>
      <c r="G2850" s="8" t="s">
        <v>8038</v>
      </c>
      <c r="H2850" s="8" t="s">
        <v>2765</v>
      </c>
      <c r="I2850" s="34" t="s">
        <v>8806</v>
      </c>
      <c r="J2850" s="35"/>
      <c r="K2850" s="33"/>
      <c r="L2850" s="33"/>
      <c r="M2850" s="33"/>
      <c r="N2850" s="33"/>
      <c r="O2850" s="33"/>
      <c r="P2850" s="33"/>
      <c r="Q2850" s="33"/>
      <c r="R2850" s="33"/>
    </row>
    <row r="2851">
      <c r="A2851" s="8" t="s">
        <v>2586</v>
      </c>
      <c r="B2851" s="3"/>
      <c r="C2851" s="3" t="s">
        <v>2042</v>
      </c>
      <c r="D2851" s="4" t="s">
        <v>2043</v>
      </c>
      <c r="E2851" s="5" t="s">
        <v>2044</v>
      </c>
      <c r="F2851" s="8" t="s">
        <v>2740</v>
      </c>
      <c r="G2851" s="8" t="s">
        <v>8038</v>
      </c>
      <c r="H2851" s="41" t="s">
        <v>2686</v>
      </c>
      <c r="I2851" s="18" t="s">
        <v>8807</v>
      </c>
      <c r="J2851" s="35"/>
      <c r="K2851" s="33"/>
      <c r="L2851" s="33"/>
      <c r="M2851" s="33"/>
      <c r="N2851" s="33"/>
      <c r="O2851" s="33"/>
      <c r="P2851" s="33"/>
      <c r="Q2851" s="33"/>
      <c r="R2851" s="33"/>
    </row>
    <row r="2852">
      <c r="A2852" s="8" t="s">
        <v>2586</v>
      </c>
      <c r="B2852" s="2"/>
      <c r="C2852" s="2" t="s">
        <v>2045</v>
      </c>
      <c r="D2852" s="2" t="s">
        <v>2046</v>
      </c>
      <c r="E2852" s="2" t="s">
        <v>2047</v>
      </c>
      <c r="F2852" s="8" t="s">
        <v>2740</v>
      </c>
      <c r="G2852" s="8" t="s">
        <v>8038</v>
      </c>
      <c r="H2852" s="31" t="s">
        <v>3768</v>
      </c>
      <c r="I2852" s="36" t="s">
        <v>8808</v>
      </c>
      <c r="J2852" s="35"/>
      <c r="K2852" s="33"/>
      <c r="L2852" s="33"/>
      <c r="M2852" s="33"/>
      <c r="N2852" s="33"/>
      <c r="O2852" s="33"/>
      <c r="P2852" s="33"/>
      <c r="Q2852" s="33"/>
      <c r="R2852" s="33"/>
    </row>
    <row r="2853">
      <c r="A2853" s="7" t="s">
        <v>2586</v>
      </c>
      <c r="B2853" s="7"/>
      <c r="C2853" s="7" t="s">
        <v>2048</v>
      </c>
      <c r="D2853" s="8" t="str">
        <f>IFERROR(__xludf.DUMMYFUNCTION("CONCATENATE(REGEXEXTRACT(C2853,""[A-Za-z]+""),"","")"),"Evren,")</f>
        <v>Evren,</v>
      </c>
      <c r="E2853" s="7" t="s">
        <v>2049</v>
      </c>
      <c r="F2853" s="8" t="s">
        <v>2740</v>
      </c>
      <c r="G2853" s="8" t="s">
        <v>8038</v>
      </c>
      <c r="H2853" s="41" t="s">
        <v>8413</v>
      </c>
      <c r="I2853" s="8"/>
      <c r="J2853" s="35"/>
      <c r="K2853" s="33"/>
      <c r="L2853" s="33"/>
      <c r="M2853" s="33"/>
      <c r="N2853" s="33"/>
      <c r="O2853" s="33"/>
      <c r="P2853" s="33"/>
      <c r="Q2853" s="33"/>
      <c r="R2853" s="33"/>
    </row>
    <row r="2854">
      <c r="A2854" s="8" t="s">
        <v>2586</v>
      </c>
      <c r="B2854" s="2"/>
      <c r="C2854" s="2" t="s">
        <v>2050</v>
      </c>
      <c r="D2854" s="2" t="s">
        <v>2051</v>
      </c>
      <c r="E2854" s="2" t="s">
        <v>2052</v>
      </c>
      <c r="F2854" s="42" t="s">
        <v>2740</v>
      </c>
      <c r="G2854" s="8" t="s">
        <v>8038</v>
      </c>
      <c r="H2854" s="41" t="s">
        <v>2686</v>
      </c>
      <c r="I2854" s="34" t="s">
        <v>8809</v>
      </c>
      <c r="J2854" s="35"/>
      <c r="K2854" s="33"/>
      <c r="L2854" s="33"/>
      <c r="M2854" s="33"/>
      <c r="N2854" s="33"/>
      <c r="O2854" s="33"/>
      <c r="P2854" s="33"/>
      <c r="Q2854" s="33"/>
      <c r="R2854" s="33"/>
    </row>
    <row r="2855">
      <c r="A2855" s="8" t="s">
        <v>2586</v>
      </c>
      <c r="B2855" s="6"/>
      <c r="C2855" s="6" t="s">
        <v>2053</v>
      </c>
      <c r="D2855" s="6" t="s">
        <v>2054</v>
      </c>
      <c r="E2855" s="7" t="s">
        <v>2055</v>
      </c>
      <c r="F2855" s="8" t="s">
        <v>2740</v>
      </c>
      <c r="G2855" s="6" t="s">
        <v>8038</v>
      </c>
      <c r="H2855" s="42" t="s">
        <v>2765</v>
      </c>
      <c r="I2855" s="8"/>
      <c r="J2855" s="7"/>
      <c r="K2855" s="40"/>
      <c r="L2855" s="40"/>
      <c r="M2855" s="40"/>
      <c r="N2855" s="40"/>
      <c r="O2855" s="40"/>
      <c r="P2855" s="40"/>
      <c r="Q2855" s="40"/>
      <c r="R2855" s="40"/>
    </row>
    <row r="2856">
      <c r="A2856" s="7" t="s">
        <v>2586</v>
      </c>
      <c r="B2856" s="7"/>
      <c r="C2856" s="7" t="s">
        <v>2056</v>
      </c>
      <c r="D2856" s="8" t="s">
        <v>2057</v>
      </c>
      <c r="E2856" s="7" t="s">
        <v>2058</v>
      </c>
      <c r="F2856" s="8" t="s">
        <v>2740</v>
      </c>
      <c r="G2856" s="31" t="s">
        <v>8038</v>
      </c>
      <c r="H2856" s="31" t="s">
        <v>2603</v>
      </c>
      <c r="I2856" s="8"/>
      <c r="J2856" s="7"/>
      <c r="K2856" s="40"/>
      <c r="L2856" s="40"/>
      <c r="M2856" s="40"/>
      <c r="N2856" s="40"/>
      <c r="O2856" s="40"/>
      <c r="P2856" s="40"/>
      <c r="Q2856" s="40"/>
      <c r="R2856" s="40"/>
    </row>
    <row r="2857">
      <c r="A2857" s="7" t="s">
        <v>2633</v>
      </c>
      <c r="B2857" s="7"/>
      <c r="C2857" s="7" t="s">
        <v>2059</v>
      </c>
      <c r="D2857" s="6" t="s">
        <v>2060</v>
      </c>
      <c r="E2857" s="7" t="s">
        <v>2061</v>
      </c>
      <c r="F2857" s="42" t="s">
        <v>2740</v>
      </c>
      <c r="G2857" s="6" t="s">
        <v>8038</v>
      </c>
      <c r="H2857" s="48" t="s">
        <v>2937</v>
      </c>
      <c r="I2857" s="8"/>
      <c r="J2857" s="37"/>
      <c r="K2857" s="38"/>
      <c r="L2857" s="38"/>
      <c r="M2857" s="38"/>
      <c r="N2857" s="38"/>
      <c r="O2857" s="38"/>
      <c r="P2857" s="38"/>
      <c r="Q2857" s="38"/>
      <c r="R2857" s="38"/>
    </row>
    <row r="2858">
      <c r="A2858" s="7" t="s">
        <v>2586</v>
      </c>
      <c r="B2858" s="7"/>
      <c r="C2858" s="7" t="s">
        <v>2062</v>
      </c>
      <c r="D2858" s="8" t="str">
        <f>IFERROR(__xludf.DUMMYFUNCTION("CONCATENATE(REGEXEXTRACT(C2858,""[A-Za-z]+""),"","")"),"Fabio,")</f>
        <v>Fabio,</v>
      </c>
      <c r="E2858" s="7" t="s">
        <v>2063</v>
      </c>
      <c r="F2858" s="8" t="s">
        <v>2740</v>
      </c>
      <c r="G2858" s="8" t="s">
        <v>8038</v>
      </c>
      <c r="H2858" s="31" t="s">
        <v>2590</v>
      </c>
      <c r="I2858" s="8"/>
      <c r="J2858" s="35"/>
      <c r="K2858" s="33"/>
      <c r="L2858" s="33"/>
      <c r="M2858" s="33"/>
      <c r="N2858" s="33"/>
      <c r="O2858" s="33"/>
      <c r="P2858" s="33"/>
      <c r="Q2858" s="33"/>
      <c r="R2858" s="33"/>
    </row>
    <row r="2859">
      <c r="A2859" s="8" t="s">
        <v>2586</v>
      </c>
      <c r="B2859" s="6"/>
      <c r="C2859" s="6" t="s">
        <v>2064</v>
      </c>
      <c r="D2859" s="8" t="str">
        <f>IFERROR(__xludf.DUMMYFUNCTION("CONCATENATE(REGEXEXTRACT(C2859,""[A-Za-z]+""),"","")"),"Fabio,")</f>
        <v>Fabio,</v>
      </c>
      <c r="E2859" s="7" t="s">
        <v>2065</v>
      </c>
      <c r="F2859" s="8" t="s">
        <v>2740</v>
      </c>
      <c r="G2859" s="8" t="s">
        <v>8038</v>
      </c>
      <c r="H2859" s="31" t="s">
        <v>2603</v>
      </c>
      <c r="I2859" s="8"/>
      <c r="J2859" s="7"/>
      <c r="K2859" s="40"/>
      <c r="L2859" s="40"/>
      <c r="M2859" s="40"/>
      <c r="N2859" s="40"/>
      <c r="O2859" s="40"/>
      <c r="P2859" s="40"/>
      <c r="Q2859" s="40"/>
      <c r="R2859" s="40"/>
    </row>
    <row r="2860">
      <c r="A2860" s="7" t="s">
        <v>2586</v>
      </c>
      <c r="B2860" s="7"/>
      <c r="C2860" s="7" t="s">
        <v>2066</v>
      </c>
      <c r="D2860" s="6" t="s">
        <v>2067</v>
      </c>
      <c r="E2860" s="7" t="s">
        <v>2068</v>
      </c>
      <c r="F2860" s="8" t="s">
        <v>2740</v>
      </c>
      <c r="G2860" s="8" t="s">
        <v>8038</v>
      </c>
      <c r="H2860" s="42" t="s">
        <v>3162</v>
      </c>
      <c r="I2860" s="8"/>
      <c r="J2860" s="35"/>
      <c r="K2860" s="33"/>
      <c r="L2860" s="33"/>
      <c r="M2860" s="33"/>
      <c r="N2860" s="33"/>
      <c r="O2860" s="33"/>
      <c r="P2860" s="33"/>
      <c r="Q2860" s="33"/>
      <c r="R2860" s="33"/>
    </row>
    <row r="2861">
      <c r="A2861" s="8" t="s">
        <v>2586</v>
      </c>
      <c r="B2861" s="2"/>
      <c r="C2861" s="2" t="s">
        <v>2069</v>
      </c>
      <c r="D2861" s="2" t="s">
        <v>2070</v>
      </c>
      <c r="E2861" s="2" t="s">
        <v>2071</v>
      </c>
      <c r="F2861" s="42" t="s">
        <v>2740</v>
      </c>
      <c r="G2861" s="31" t="s">
        <v>8038</v>
      </c>
      <c r="H2861" s="31" t="s">
        <v>2603</v>
      </c>
      <c r="I2861" s="34" t="s">
        <v>8810</v>
      </c>
      <c r="J2861" s="7"/>
      <c r="K2861" s="40"/>
      <c r="L2861" s="40"/>
      <c r="M2861" s="40"/>
      <c r="N2861" s="40"/>
      <c r="O2861" s="40"/>
      <c r="P2861" s="40"/>
      <c r="Q2861" s="40"/>
      <c r="R2861" s="40"/>
    </row>
    <row r="2862">
      <c r="A2862" s="8" t="s">
        <v>2586</v>
      </c>
      <c r="B2862" s="2"/>
      <c r="C2862" s="2" t="s">
        <v>2072</v>
      </c>
      <c r="D2862" s="2" t="s">
        <v>2070</v>
      </c>
      <c r="E2862" s="2" t="s">
        <v>2073</v>
      </c>
      <c r="F2862" s="42" t="s">
        <v>2740</v>
      </c>
      <c r="G2862" s="8" t="s">
        <v>8038</v>
      </c>
      <c r="H2862" s="48" t="s">
        <v>2937</v>
      </c>
      <c r="I2862" s="36" t="s">
        <v>8811</v>
      </c>
      <c r="J2862" s="35"/>
      <c r="K2862" s="33"/>
      <c r="L2862" s="33"/>
      <c r="M2862" s="33"/>
      <c r="N2862" s="33"/>
      <c r="O2862" s="33"/>
      <c r="P2862" s="33"/>
      <c r="Q2862" s="33"/>
      <c r="R2862" s="33"/>
    </row>
    <row r="2863">
      <c r="A2863" s="8" t="s">
        <v>2586</v>
      </c>
      <c r="B2863" s="2"/>
      <c r="C2863" s="2" t="s">
        <v>2074</v>
      </c>
      <c r="D2863" s="2" t="s">
        <v>2070</v>
      </c>
      <c r="E2863" s="2" t="s">
        <v>2075</v>
      </c>
      <c r="F2863" s="42" t="s">
        <v>2740</v>
      </c>
      <c r="G2863" s="8" t="s">
        <v>8038</v>
      </c>
      <c r="H2863" s="31" t="s">
        <v>2603</v>
      </c>
      <c r="I2863" s="36" t="s">
        <v>8812</v>
      </c>
      <c r="J2863" s="37"/>
      <c r="K2863" s="38"/>
      <c r="L2863" s="38"/>
      <c r="M2863" s="38"/>
      <c r="N2863" s="38"/>
      <c r="O2863" s="38"/>
      <c r="P2863" s="38"/>
      <c r="Q2863" s="38"/>
      <c r="R2863" s="38"/>
    </row>
    <row r="2864">
      <c r="A2864" s="7" t="s">
        <v>2586</v>
      </c>
      <c r="B2864" s="9"/>
      <c r="C2864" s="9" t="s">
        <v>2076</v>
      </c>
      <c r="D2864" s="10" t="s">
        <v>2070</v>
      </c>
      <c r="E2864" s="10" t="s">
        <v>2077</v>
      </c>
      <c r="F2864" s="42" t="s">
        <v>2740</v>
      </c>
      <c r="G2864" s="8" t="s">
        <v>8038</v>
      </c>
      <c r="H2864" s="31" t="s">
        <v>2603</v>
      </c>
      <c r="I2864" s="16"/>
      <c r="J2864" s="35"/>
      <c r="K2864" s="33"/>
      <c r="L2864" s="33"/>
      <c r="M2864" s="33"/>
      <c r="N2864" s="33"/>
      <c r="O2864" s="33"/>
      <c r="P2864" s="33"/>
      <c r="Q2864" s="33"/>
      <c r="R2864" s="33"/>
    </row>
    <row r="2865">
      <c r="A2865" s="8" t="s">
        <v>2586</v>
      </c>
      <c r="B2865" s="6"/>
      <c r="C2865" s="6" t="s">
        <v>2078</v>
      </c>
      <c r="D2865" s="6" t="s">
        <v>2070</v>
      </c>
      <c r="E2865" s="7" t="s">
        <v>2079</v>
      </c>
      <c r="F2865" s="8" t="s">
        <v>2740</v>
      </c>
      <c r="G2865" s="8" t="s">
        <v>8038</v>
      </c>
      <c r="H2865" s="31" t="s">
        <v>2603</v>
      </c>
      <c r="I2865" s="8"/>
      <c r="J2865" s="7"/>
      <c r="K2865" s="40"/>
      <c r="L2865" s="40"/>
      <c r="M2865" s="40"/>
      <c r="N2865" s="40"/>
      <c r="O2865" s="40"/>
      <c r="P2865" s="40"/>
      <c r="Q2865" s="40"/>
      <c r="R2865" s="40"/>
    </row>
    <row r="2866">
      <c r="A2866" s="7" t="s">
        <v>2586</v>
      </c>
      <c r="B2866" s="7"/>
      <c r="C2866" s="7" t="s">
        <v>2080</v>
      </c>
      <c r="D2866" s="8" t="str">
        <f>IFERROR(__xludf.DUMMYFUNCTION("CONCATENATE(REGEXEXTRACT(C2866,""[A-Za-z]+""),"","")"),"Fabrice,")</f>
        <v>Fabrice,</v>
      </c>
      <c r="E2866" s="7" t="s">
        <v>2081</v>
      </c>
      <c r="F2866" s="8" t="s">
        <v>2740</v>
      </c>
      <c r="G2866" s="8" t="s">
        <v>8038</v>
      </c>
      <c r="H2866" s="41" t="s">
        <v>8509</v>
      </c>
      <c r="I2866" s="8"/>
      <c r="J2866" s="7"/>
      <c r="K2866" s="40"/>
      <c r="L2866" s="40"/>
      <c r="M2866" s="40"/>
      <c r="N2866" s="40"/>
      <c r="O2866" s="40"/>
      <c r="P2866" s="40"/>
      <c r="Q2866" s="40"/>
      <c r="R2866" s="40"/>
    </row>
    <row r="2867">
      <c r="A2867" s="8" t="s">
        <v>2586</v>
      </c>
      <c r="B2867" s="2"/>
      <c r="C2867" s="2" t="s">
        <v>2082</v>
      </c>
      <c r="D2867" s="2" t="s">
        <v>2083</v>
      </c>
      <c r="E2867" s="2" t="s">
        <v>2084</v>
      </c>
      <c r="F2867" s="42" t="s">
        <v>2740</v>
      </c>
      <c r="G2867" s="8" t="s">
        <v>8038</v>
      </c>
      <c r="H2867" s="8" t="s">
        <v>2765</v>
      </c>
      <c r="I2867" s="34" t="s">
        <v>8813</v>
      </c>
      <c r="J2867" s="7"/>
      <c r="K2867" s="40"/>
      <c r="L2867" s="40"/>
      <c r="M2867" s="40"/>
      <c r="N2867" s="40"/>
      <c r="O2867" s="40"/>
      <c r="P2867" s="40"/>
      <c r="Q2867" s="40"/>
      <c r="R2867" s="40"/>
    </row>
    <row r="2868">
      <c r="A2868" s="7" t="s">
        <v>2586</v>
      </c>
      <c r="B2868" s="7"/>
      <c r="C2868" s="7" t="s">
        <v>2085</v>
      </c>
      <c r="D2868" s="8" t="str">
        <f>IFERROR(__xludf.DUMMYFUNCTION("CONCATENATE(REGEXEXTRACT(C2868,""[A-Za-z]+""),"","")"),"Fabrizio,")</f>
        <v>Fabrizio,</v>
      </c>
      <c r="E2868" s="7" t="s">
        <v>2086</v>
      </c>
      <c r="F2868" s="8" t="s">
        <v>2740</v>
      </c>
      <c r="G2868" s="6" t="s">
        <v>8038</v>
      </c>
      <c r="H2868" s="31" t="s">
        <v>2742</v>
      </c>
      <c r="I2868" s="8"/>
      <c r="J2868" s="35"/>
      <c r="K2868" s="33"/>
      <c r="L2868" s="33"/>
      <c r="M2868" s="33"/>
      <c r="N2868" s="33"/>
      <c r="O2868" s="33"/>
      <c r="P2868" s="33"/>
      <c r="Q2868" s="33"/>
      <c r="R2868" s="33"/>
    </row>
    <row r="2869">
      <c r="A2869" s="7" t="s">
        <v>2586</v>
      </c>
      <c r="B2869" s="7"/>
      <c r="C2869" s="7" t="s">
        <v>2087</v>
      </c>
      <c r="D2869" s="8" t="str">
        <f>IFERROR(__xludf.DUMMYFUNCTION("CONCATENATE(REGEXEXTRACT(C2869,""[A-Za-z]+""),"","")"),"Facundo,")</f>
        <v>Facundo,</v>
      </c>
      <c r="E2869" s="7" t="s">
        <v>2088</v>
      </c>
      <c r="F2869" s="8" t="s">
        <v>2740</v>
      </c>
      <c r="G2869" s="45" t="s">
        <v>8038</v>
      </c>
      <c r="H2869" s="42" t="s">
        <v>3305</v>
      </c>
      <c r="I2869" s="8"/>
      <c r="J2869" s="7"/>
      <c r="K2869" s="40"/>
      <c r="L2869" s="40"/>
      <c r="M2869" s="40"/>
      <c r="N2869" s="40"/>
      <c r="O2869" s="40"/>
      <c r="P2869" s="40"/>
      <c r="Q2869" s="40"/>
      <c r="R2869" s="40"/>
    </row>
    <row r="2870">
      <c r="A2870" s="7" t="s">
        <v>2586</v>
      </c>
      <c r="B2870" s="7"/>
      <c r="C2870" s="7" t="s">
        <v>2089</v>
      </c>
      <c r="D2870" s="8" t="str">
        <f>IFERROR(__xludf.DUMMYFUNCTION("CONCATENATE(REGEXEXTRACT(C2870,""[A-Za-z]+""),"","")"),"Farid,")</f>
        <v>Farid,</v>
      </c>
      <c r="E2870" s="7" t="s">
        <v>2090</v>
      </c>
      <c r="F2870" s="42" t="s">
        <v>2740</v>
      </c>
      <c r="G2870" s="31" t="s">
        <v>8038</v>
      </c>
      <c r="H2870" s="31" t="s">
        <v>2742</v>
      </c>
      <c r="I2870" s="8"/>
      <c r="J2870" s="7"/>
      <c r="K2870" s="40"/>
      <c r="L2870" s="40"/>
      <c r="M2870" s="40"/>
      <c r="N2870" s="40"/>
      <c r="O2870" s="40"/>
      <c r="P2870" s="40"/>
      <c r="Q2870" s="40"/>
      <c r="R2870" s="40"/>
    </row>
    <row r="2871">
      <c r="A2871" s="7" t="s">
        <v>2586</v>
      </c>
      <c r="B2871" s="7"/>
      <c r="C2871" s="7" t="s">
        <v>2091</v>
      </c>
      <c r="D2871" s="8" t="str">
        <f>IFERROR(__xludf.DUMMYFUNCTION("CONCATENATE(REGEXEXTRACT(C2871,""[A-Za-z]+""),"","")"),"Fat,")</f>
        <v>Fat,</v>
      </c>
      <c r="E2871" s="7" t="s">
        <v>2092</v>
      </c>
      <c r="F2871" s="8" t="s">
        <v>2740</v>
      </c>
      <c r="G2871" s="31" t="s">
        <v>8038</v>
      </c>
      <c r="H2871" s="51" t="s">
        <v>2753</v>
      </c>
      <c r="I2871" s="8"/>
      <c r="J2871" s="35"/>
      <c r="K2871" s="33"/>
      <c r="L2871" s="33"/>
      <c r="M2871" s="33"/>
      <c r="N2871" s="33"/>
      <c r="O2871" s="33"/>
      <c r="P2871" s="33"/>
      <c r="Q2871" s="33"/>
      <c r="R2871" s="33"/>
    </row>
    <row r="2872">
      <c r="A2872" s="8" t="s">
        <v>2586</v>
      </c>
      <c r="B2872" s="8"/>
      <c r="C2872" s="8" t="s">
        <v>2093</v>
      </c>
      <c r="D2872" s="8" t="s">
        <v>2094</v>
      </c>
      <c r="E2872" s="12" t="s">
        <v>2095</v>
      </c>
      <c r="F2872" s="8" t="s">
        <v>2740</v>
      </c>
      <c r="G2872" s="31" t="s">
        <v>8038</v>
      </c>
      <c r="H2872" s="41" t="s">
        <v>2760</v>
      </c>
      <c r="I2872" s="8"/>
      <c r="J2872" s="35"/>
      <c r="K2872" s="33"/>
      <c r="L2872" s="33"/>
      <c r="M2872" s="33"/>
      <c r="N2872" s="33"/>
      <c r="O2872" s="33"/>
      <c r="P2872" s="33"/>
      <c r="Q2872" s="33"/>
      <c r="R2872" s="33"/>
    </row>
    <row r="2873">
      <c r="A2873" s="8" t="s">
        <v>2633</v>
      </c>
      <c r="B2873" s="6"/>
      <c r="C2873" s="6" t="s">
        <v>2096</v>
      </c>
      <c r="D2873" s="8" t="str">
        <f>IFERROR(__xludf.DUMMYFUNCTION("CONCATENATE(REGEXEXTRACT(C2873,""[A-Za-z]+""),"","")"),"Favouristim,")</f>
        <v>Favouristim,</v>
      </c>
      <c r="E2873" s="7" t="s">
        <v>2097</v>
      </c>
      <c r="F2873" s="8" t="s">
        <v>2740</v>
      </c>
      <c r="G2873" s="31" t="s">
        <v>8038</v>
      </c>
      <c r="H2873" s="41" t="s">
        <v>2760</v>
      </c>
      <c r="I2873" s="8"/>
      <c r="J2873" s="37"/>
      <c r="K2873" s="38"/>
      <c r="L2873" s="38"/>
      <c r="M2873" s="38"/>
      <c r="N2873" s="38"/>
      <c r="O2873" s="38"/>
      <c r="P2873" s="38"/>
      <c r="Q2873" s="38"/>
      <c r="R2873" s="38"/>
    </row>
    <row r="2874">
      <c r="A2874" s="7" t="s">
        <v>2586</v>
      </c>
      <c r="B2874" s="7"/>
      <c r="C2874" s="7" t="s">
        <v>2098</v>
      </c>
      <c r="D2874" s="8" t="str">
        <f>IFERROR(__xludf.DUMMYFUNCTION("CONCATENATE(REGEXEXTRACT(C2874,""[A-Za-z]+""),"","")"),"Feather,")</f>
        <v>Feather,</v>
      </c>
      <c r="E2874" s="7" t="s">
        <v>2099</v>
      </c>
      <c r="F2874" s="8" t="s">
        <v>2740</v>
      </c>
      <c r="G2874" s="31" t="s">
        <v>8038</v>
      </c>
      <c r="H2874" s="31" t="s">
        <v>2590</v>
      </c>
      <c r="I2874" s="8"/>
      <c r="J2874" s="7"/>
      <c r="K2874" s="40"/>
      <c r="L2874" s="40"/>
      <c r="M2874" s="40"/>
      <c r="N2874" s="40"/>
      <c r="O2874" s="40"/>
      <c r="P2874" s="40"/>
      <c r="Q2874" s="40"/>
      <c r="R2874" s="40"/>
    </row>
    <row r="2875">
      <c r="A2875" s="7" t="s">
        <v>2586</v>
      </c>
      <c r="B2875" s="9"/>
      <c r="C2875" s="9" t="s">
        <v>2100</v>
      </c>
      <c r="D2875" s="10" t="s">
        <v>2101</v>
      </c>
      <c r="E2875" s="10" t="s">
        <v>2102</v>
      </c>
      <c r="F2875" s="8" t="s">
        <v>2740</v>
      </c>
      <c r="G2875" s="8" t="s">
        <v>8038</v>
      </c>
      <c r="H2875" s="31" t="s">
        <v>2603</v>
      </c>
      <c r="I2875" s="16"/>
      <c r="J2875" s="37"/>
      <c r="K2875" s="38"/>
      <c r="L2875" s="38"/>
      <c r="M2875" s="38"/>
      <c r="N2875" s="38"/>
      <c r="O2875" s="38"/>
      <c r="P2875" s="38"/>
      <c r="Q2875" s="38"/>
      <c r="R2875" s="38"/>
    </row>
    <row r="2876">
      <c r="A2876" s="7" t="s">
        <v>2586</v>
      </c>
      <c r="B2876" s="9"/>
      <c r="C2876" s="9" t="s">
        <v>2103</v>
      </c>
      <c r="D2876" s="10" t="s">
        <v>2101</v>
      </c>
      <c r="E2876" s="10" t="s">
        <v>2104</v>
      </c>
      <c r="F2876" s="8" t="s">
        <v>2740</v>
      </c>
      <c r="G2876" s="8" t="s">
        <v>8038</v>
      </c>
      <c r="H2876" s="31" t="s">
        <v>2603</v>
      </c>
      <c r="I2876" s="16"/>
      <c r="J2876" s="37"/>
      <c r="K2876" s="38"/>
      <c r="L2876" s="38"/>
      <c r="M2876" s="38"/>
      <c r="N2876" s="38"/>
      <c r="O2876" s="38"/>
      <c r="P2876" s="38"/>
      <c r="Q2876" s="38"/>
      <c r="R2876" s="38"/>
    </row>
    <row r="2877">
      <c r="A2877" s="8" t="s">
        <v>2586</v>
      </c>
      <c r="B2877" s="8"/>
      <c r="C2877" s="8" t="s">
        <v>2105</v>
      </c>
      <c r="D2877" s="8" t="s">
        <v>2106</v>
      </c>
      <c r="E2877" s="12" t="s">
        <v>2107</v>
      </c>
      <c r="F2877" s="8" t="s">
        <v>2740</v>
      </c>
      <c r="G2877" s="31" t="s">
        <v>8038</v>
      </c>
      <c r="H2877" s="31" t="s">
        <v>2603</v>
      </c>
      <c r="I2877" s="8"/>
      <c r="J2877" s="35"/>
      <c r="K2877" s="33"/>
      <c r="L2877" s="33"/>
      <c r="M2877" s="33"/>
      <c r="N2877" s="33"/>
      <c r="O2877" s="33"/>
      <c r="P2877" s="33"/>
      <c r="Q2877" s="33"/>
      <c r="R2877" s="33"/>
    </row>
    <row r="2878">
      <c r="A2878" s="8" t="s">
        <v>2586</v>
      </c>
      <c r="B2878" s="2"/>
      <c r="C2878" s="2" t="s">
        <v>2108</v>
      </c>
      <c r="D2878" s="2" t="s">
        <v>2109</v>
      </c>
      <c r="E2878" s="2" t="s">
        <v>2110</v>
      </c>
      <c r="F2878" s="42" t="s">
        <v>2740</v>
      </c>
      <c r="G2878" s="8" t="s">
        <v>8038</v>
      </c>
      <c r="H2878" s="31" t="s">
        <v>8814</v>
      </c>
      <c r="I2878" s="34" t="s">
        <v>8815</v>
      </c>
      <c r="J2878" s="37"/>
      <c r="K2878" s="38"/>
      <c r="L2878" s="38"/>
      <c r="M2878" s="38"/>
      <c r="N2878" s="38"/>
      <c r="O2878" s="38"/>
      <c r="P2878" s="38"/>
      <c r="Q2878" s="38"/>
      <c r="R2878" s="38"/>
    </row>
    <row r="2879">
      <c r="A2879" s="8" t="s">
        <v>2586</v>
      </c>
      <c r="B2879" s="6"/>
      <c r="C2879" s="6" t="s">
        <v>2111</v>
      </c>
      <c r="D2879" s="6" t="s">
        <v>2112</v>
      </c>
      <c r="E2879" s="19" t="s">
        <v>2113</v>
      </c>
      <c r="F2879" s="8" t="s">
        <v>2740</v>
      </c>
      <c r="G2879" s="31" t="s">
        <v>8038</v>
      </c>
      <c r="H2879" s="31" t="s">
        <v>2603</v>
      </c>
      <c r="I2879" s="7"/>
      <c r="J2879" s="35"/>
      <c r="K2879" s="33"/>
      <c r="L2879" s="33"/>
      <c r="M2879" s="33"/>
      <c r="N2879" s="33"/>
      <c r="O2879" s="33"/>
      <c r="P2879" s="33"/>
      <c r="Q2879" s="33"/>
      <c r="R2879" s="33"/>
    </row>
    <row r="2880">
      <c r="A2880" s="7" t="s">
        <v>2586</v>
      </c>
      <c r="B2880" s="7"/>
      <c r="C2880" s="7" t="s">
        <v>2114</v>
      </c>
      <c r="D2880" s="8" t="str">
        <f>IFERROR(__xludf.DUMMYFUNCTION("CONCATENATE(REGEXEXTRACT(C2880,""[A-Za-z]+""),"","")"),"Federico,")</f>
        <v>Federico,</v>
      </c>
      <c r="E2880" s="7" t="s">
        <v>2115</v>
      </c>
      <c r="F2880" s="8" t="s">
        <v>2740</v>
      </c>
      <c r="G2880" s="31" t="s">
        <v>8038</v>
      </c>
      <c r="H2880" s="31" t="s">
        <v>2603</v>
      </c>
      <c r="I2880" s="8"/>
      <c r="J2880" s="7"/>
      <c r="K2880" s="40"/>
      <c r="L2880" s="40"/>
      <c r="M2880" s="40"/>
      <c r="N2880" s="40"/>
      <c r="O2880" s="40"/>
      <c r="P2880" s="40"/>
      <c r="Q2880" s="40"/>
      <c r="R2880" s="40"/>
    </row>
    <row r="2881">
      <c r="A2881" s="8" t="s">
        <v>2586</v>
      </c>
      <c r="B2881" s="8"/>
      <c r="C2881" s="8" t="s">
        <v>2116</v>
      </c>
      <c r="D2881" s="8" t="s">
        <v>2112</v>
      </c>
      <c r="E2881" s="12" t="s">
        <v>2117</v>
      </c>
      <c r="F2881" s="8" t="s">
        <v>2740</v>
      </c>
      <c r="G2881" s="31" t="s">
        <v>8038</v>
      </c>
      <c r="H2881" s="31" t="s">
        <v>2603</v>
      </c>
      <c r="I2881" s="8"/>
      <c r="J2881" s="37"/>
      <c r="K2881" s="38"/>
      <c r="L2881" s="38"/>
      <c r="M2881" s="38"/>
      <c r="N2881" s="38"/>
      <c r="O2881" s="38"/>
      <c r="P2881" s="38"/>
      <c r="Q2881" s="38"/>
      <c r="R2881" s="38"/>
    </row>
    <row r="2882">
      <c r="A2882" s="8" t="s">
        <v>2586</v>
      </c>
      <c r="B2882" s="3"/>
      <c r="C2882" s="3" t="s">
        <v>2118</v>
      </c>
      <c r="D2882" s="4" t="s">
        <v>2119</v>
      </c>
      <c r="E2882" s="5" t="s">
        <v>2120</v>
      </c>
      <c r="F2882" s="8" t="s">
        <v>2740</v>
      </c>
      <c r="G2882" s="31" t="s">
        <v>8038</v>
      </c>
      <c r="H2882" s="41" t="s">
        <v>2760</v>
      </c>
      <c r="I2882" s="18" t="s">
        <v>8816</v>
      </c>
      <c r="J2882" s="37"/>
      <c r="K2882" s="38"/>
      <c r="L2882" s="38"/>
      <c r="M2882" s="38"/>
      <c r="N2882" s="38"/>
      <c r="O2882" s="38"/>
      <c r="P2882" s="38"/>
      <c r="Q2882" s="38"/>
      <c r="R2882" s="38"/>
    </row>
    <row r="2883">
      <c r="A2883" s="7" t="s">
        <v>2586</v>
      </c>
      <c r="B2883" s="7"/>
      <c r="C2883" s="7" t="s">
        <v>2121</v>
      </c>
      <c r="D2883" s="8" t="str">
        <f>IFERROR(__xludf.DUMMYFUNCTION("CONCATENATE(REGEXEXTRACT(C2883,""[A-Za-z]+""),"","")"),"Felicio,")</f>
        <v>Felicio,</v>
      </c>
      <c r="E2883" s="7" t="s">
        <v>2122</v>
      </c>
      <c r="F2883" s="8" t="s">
        <v>2740</v>
      </c>
      <c r="G2883" s="31" t="s">
        <v>8038</v>
      </c>
      <c r="H2883" s="31" t="s">
        <v>2590</v>
      </c>
      <c r="I2883" s="8"/>
      <c r="J2883" s="37"/>
      <c r="K2883" s="38"/>
      <c r="L2883" s="38"/>
      <c r="M2883" s="38"/>
      <c r="N2883" s="38"/>
      <c r="O2883" s="38"/>
      <c r="P2883" s="38"/>
      <c r="Q2883" s="38"/>
      <c r="R2883" s="38"/>
    </row>
    <row r="2884">
      <c r="A2884" s="8" t="s">
        <v>2586</v>
      </c>
      <c r="B2884" s="2"/>
      <c r="C2884" s="2" t="s">
        <v>2123</v>
      </c>
      <c r="D2884" s="2" t="s">
        <v>2124</v>
      </c>
      <c r="E2884" s="2" t="s">
        <v>2125</v>
      </c>
      <c r="F2884" s="8" t="s">
        <v>2740</v>
      </c>
      <c r="G2884" s="31" t="s">
        <v>8038</v>
      </c>
      <c r="H2884" s="41" t="s">
        <v>2686</v>
      </c>
      <c r="I2884" s="34" t="s">
        <v>8817</v>
      </c>
      <c r="J2884" s="35"/>
      <c r="K2884" s="33"/>
      <c r="L2884" s="33"/>
      <c r="M2884" s="33"/>
      <c r="N2884" s="33"/>
      <c r="O2884" s="33"/>
      <c r="P2884" s="33"/>
      <c r="Q2884" s="33"/>
      <c r="R2884" s="33"/>
    </row>
    <row r="2885">
      <c r="A2885" s="8" t="s">
        <v>2586</v>
      </c>
      <c r="B2885" s="2"/>
      <c r="C2885" s="2" t="s">
        <v>2126</v>
      </c>
      <c r="D2885" s="2" t="s">
        <v>2127</v>
      </c>
      <c r="E2885" s="2" t="s">
        <v>2128</v>
      </c>
      <c r="F2885" s="8" t="s">
        <v>2740</v>
      </c>
      <c r="G2885" s="31" t="s">
        <v>8038</v>
      </c>
      <c r="H2885" s="48" t="s">
        <v>2937</v>
      </c>
      <c r="I2885" s="36" t="s">
        <v>8818</v>
      </c>
      <c r="J2885" s="35"/>
      <c r="K2885" s="33"/>
      <c r="L2885" s="33"/>
      <c r="M2885" s="33"/>
      <c r="N2885" s="33"/>
      <c r="O2885" s="33"/>
      <c r="P2885" s="33"/>
      <c r="Q2885" s="33"/>
      <c r="R2885" s="33"/>
    </row>
    <row r="2886">
      <c r="A2886" s="8" t="s">
        <v>2586</v>
      </c>
      <c r="B2886" s="2"/>
      <c r="C2886" s="2" t="s">
        <v>2129</v>
      </c>
      <c r="D2886" s="2" t="s">
        <v>2127</v>
      </c>
      <c r="E2886" s="2" t="s">
        <v>2130</v>
      </c>
      <c r="F2886" s="8" t="s">
        <v>2740</v>
      </c>
      <c r="G2886" s="45" t="s">
        <v>8038</v>
      </c>
      <c r="H2886" s="42" t="s">
        <v>3649</v>
      </c>
      <c r="I2886" s="36" t="s">
        <v>8819</v>
      </c>
      <c r="J2886" s="7"/>
      <c r="K2886" s="40"/>
      <c r="L2886" s="40"/>
      <c r="M2886" s="40"/>
      <c r="N2886" s="40"/>
      <c r="O2886" s="40"/>
      <c r="P2886" s="40"/>
      <c r="Q2886" s="40"/>
      <c r="R2886" s="40"/>
    </row>
    <row r="2887">
      <c r="A2887" s="8" t="s">
        <v>2586</v>
      </c>
      <c r="B2887" s="8"/>
      <c r="C2887" s="8" t="s">
        <v>2131</v>
      </c>
      <c r="D2887" s="8" t="s">
        <v>2132</v>
      </c>
      <c r="E2887" s="12" t="s">
        <v>2133</v>
      </c>
      <c r="F2887" s="8" t="s">
        <v>2740</v>
      </c>
      <c r="G2887" s="31" t="s">
        <v>8038</v>
      </c>
      <c r="H2887" s="41" t="s">
        <v>2686</v>
      </c>
      <c r="I2887" s="8"/>
      <c r="J2887" s="7"/>
      <c r="K2887" s="40"/>
      <c r="L2887" s="40"/>
      <c r="M2887" s="40"/>
      <c r="N2887" s="40"/>
      <c r="O2887" s="40"/>
      <c r="P2887" s="40"/>
      <c r="Q2887" s="40"/>
      <c r="R2887" s="40"/>
    </row>
    <row r="2888">
      <c r="A2888" s="8" t="s">
        <v>2633</v>
      </c>
      <c r="B2888" s="3"/>
      <c r="C2888" s="3" t="s">
        <v>2134</v>
      </c>
      <c r="D2888" s="4" t="s">
        <v>2135</v>
      </c>
      <c r="E2888" s="5" t="s">
        <v>2136</v>
      </c>
      <c r="F2888" s="42" t="s">
        <v>2740</v>
      </c>
      <c r="G2888" s="31" t="s">
        <v>8038</v>
      </c>
      <c r="H2888" s="41" t="s">
        <v>2686</v>
      </c>
      <c r="I2888" s="18" t="s">
        <v>8820</v>
      </c>
      <c r="J2888" s="35"/>
      <c r="K2888" s="33"/>
      <c r="L2888" s="33"/>
      <c r="M2888" s="33"/>
      <c r="N2888" s="33"/>
      <c r="O2888" s="33"/>
      <c r="P2888" s="33"/>
      <c r="Q2888" s="33"/>
      <c r="R2888" s="33"/>
    </row>
    <row r="2889">
      <c r="A2889" s="7" t="s">
        <v>2586</v>
      </c>
      <c r="B2889" s="7"/>
      <c r="C2889" s="7" t="s">
        <v>2137</v>
      </c>
      <c r="D2889" s="6" t="s">
        <v>2135</v>
      </c>
      <c r="E2889" s="7" t="s">
        <v>2138</v>
      </c>
      <c r="F2889" s="8" t="s">
        <v>2740</v>
      </c>
      <c r="G2889" s="31" t="s">
        <v>8038</v>
      </c>
      <c r="H2889" s="42" t="s">
        <v>2686</v>
      </c>
      <c r="I2889" s="8"/>
      <c r="J2889" s="35"/>
      <c r="K2889" s="33"/>
      <c r="L2889" s="33"/>
      <c r="M2889" s="33"/>
      <c r="N2889" s="33"/>
      <c r="O2889" s="33"/>
      <c r="P2889" s="33"/>
      <c r="Q2889" s="33"/>
      <c r="R2889" s="33"/>
    </row>
    <row r="2890">
      <c r="A2890" s="8" t="s">
        <v>2586</v>
      </c>
      <c r="B2890" s="2"/>
      <c r="C2890" s="2" t="s">
        <v>2139</v>
      </c>
      <c r="D2890" s="2" t="s">
        <v>2140</v>
      </c>
      <c r="E2890" s="2" t="s">
        <v>2141</v>
      </c>
      <c r="F2890" s="42" t="s">
        <v>2740</v>
      </c>
      <c r="G2890" s="8" t="s">
        <v>8038</v>
      </c>
      <c r="H2890" s="31" t="s">
        <v>2742</v>
      </c>
      <c r="I2890" s="34" t="s">
        <v>8821</v>
      </c>
      <c r="J2890" s="35"/>
      <c r="K2890" s="33"/>
      <c r="L2890" s="33"/>
      <c r="M2890" s="33"/>
      <c r="N2890" s="33"/>
      <c r="O2890" s="33"/>
      <c r="P2890" s="33"/>
      <c r="Q2890" s="33"/>
      <c r="R2890" s="33"/>
    </row>
    <row r="2891">
      <c r="A2891" s="8" t="s">
        <v>2586</v>
      </c>
      <c r="B2891" s="8"/>
      <c r="C2891" s="8" t="s">
        <v>2142</v>
      </c>
      <c r="D2891" s="8" t="s">
        <v>2143</v>
      </c>
      <c r="E2891" s="12" t="s">
        <v>2144</v>
      </c>
      <c r="F2891" s="8" t="s">
        <v>2740</v>
      </c>
      <c r="G2891" s="8" t="s">
        <v>8038</v>
      </c>
      <c r="H2891" s="42" t="s">
        <v>3162</v>
      </c>
      <c r="I2891" s="8"/>
      <c r="J2891" s="35"/>
      <c r="K2891" s="33"/>
      <c r="L2891" s="33"/>
      <c r="M2891" s="33"/>
      <c r="N2891" s="33"/>
      <c r="O2891" s="33"/>
      <c r="P2891" s="33"/>
      <c r="Q2891" s="33"/>
      <c r="R2891" s="33"/>
    </row>
    <row r="2892">
      <c r="A2892" s="8" t="s">
        <v>2586</v>
      </c>
      <c r="B2892" s="3"/>
      <c r="C2892" s="3" t="s">
        <v>2145</v>
      </c>
      <c r="D2892" s="4" t="s">
        <v>2146</v>
      </c>
      <c r="E2892" s="5" t="s">
        <v>2147</v>
      </c>
      <c r="F2892" s="42" t="s">
        <v>2740</v>
      </c>
      <c r="G2892" s="8" t="s">
        <v>8038</v>
      </c>
      <c r="H2892" s="41" t="s">
        <v>2686</v>
      </c>
      <c r="I2892" s="18"/>
      <c r="J2892" s="7"/>
      <c r="K2892" s="40"/>
      <c r="L2892" s="40"/>
      <c r="M2892" s="40"/>
      <c r="N2892" s="40"/>
      <c r="O2892" s="40"/>
      <c r="P2892" s="40"/>
      <c r="Q2892" s="40"/>
      <c r="R2892" s="40"/>
    </row>
    <row r="2893">
      <c r="A2893" s="8" t="s">
        <v>2586</v>
      </c>
      <c r="B2893" s="2"/>
      <c r="C2893" s="2" t="s">
        <v>2148</v>
      </c>
      <c r="D2893" s="2" t="s">
        <v>2149</v>
      </c>
      <c r="E2893" s="2" t="s">
        <v>2150</v>
      </c>
      <c r="F2893" s="42" t="s">
        <v>2740</v>
      </c>
      <c r="G2893" s="31" t="s">
        <v>8038</v>
      </c>
      <c r="H2893" s="41" t="s">
        <v>8413</v>
      </c>
      <c r="I2893" s="34" t="s">
        <v>8822</v>
      </c>
      <c r="J2893" s="35"/>
      <c r="K2893" s="33"/>
      <c r="L2893" s="33"/>
      <c r="M2893" s="33"/>
      <c r="N2893" s="33"/>
      <c r="O2893" s="33"/>
      <c r="P2893" s="33"/>
      <c r="Q2893" s="33"/>
      <c r="R2893" s="33"/>
    </row>
    <row r="2894">
      <c r="A2894" s="7" t="s">
        <v>2586</v>
      </c>
      <c r="B2894" s="7"/>
      <c r="C2894" s="7" t="s">
        <v>2151</v>
      </c>
      <c r="D2894" s="8" t="str">
        <f>IFERROR(__xludf.DUMMYFUNCTION("CONCATENATE(REGEXEXTRACT(C2894,""[A-Za-z]+""),"","")"),"Fex,")</f>
        <v>Fex,</v>
      </c>
      <c r="E2894" s="7" t="s">
        <v>2152</v>
      </c>
      <c r="F2894" s="8" t="s">
        <v>2740</v>
      </c>
      <c r="G2894" s="31" t="s">
        <v>8038</v>
      </c>
      <c r="H2894" s="31" t="s">
        <v>2590</v>
      </c>
      <c r="I2894" s="8"/>
      <c r="J2894" s="7"/>
      <c r="K2894" s="40"/>
      <c r="L2894" s="40"/>
      <c r="M2894" s="40"/>
      <c r="N2894" s="40"/>
      <c r="O2894" s="40"/>
      <c r="P2894" s="40"/>
      <c r="Q2894" s="40"/>
      <c r="R2894" s="40"/>
    </row>
    <row r="2895">
      <c r="A2895" s="7" t="s">
        <v>2586</v>
      </c>
      <c r="B2895" s="7"/>
      <c r="C2895" s="7" t="s">
        <v>2153</v>
      </c>
      <c r="D2895" s="8" t="str">
        <f>IFERROR(__xludf.DUMMYFUNCTION("CONCATENATE(REGEXEXTRACT(C2895,""[A-Za-z]+""),"","")"),"FIB,")</f>
        <v>FIB,</v>
      </c>
      <c r="E2895" s="7" t="s">
        <v>2154</v>
      </c>
      <c r="F2895" s="8" t="s">
        <v>2740</v>
      </c>
      <c r="G2895" s="8" t="s">
        <v>8038</v>
      </c>
      <c r="H2895" s="45" t="s">
        <v>2765</v>
      </c>
      <c r="I2895" s="8"/>
      <c r="J2895" s="7"/>
      <c r="K2895" s="40"/>
      <c r="L2895" s="40"/>
      <c r="M2895" s="40"/>
      <c r="N2895" s="40"/>
      <c r="O2895" s="40"/>
      <c r="P2895" s="40"/>
      <c r="Q2895" s="40"/>
      <c r="R2895" s="40"/>
    </row>
    <row r="2896">
      <c r="A2896" s="8" t="s">
        <v>2586</v>
      </c>
      <c r="B2896" s="2"/>
      <c r="C2896" s="2" t="s">
        <v>2155</v>
      </c>
      <c r="D2896" s="2" t="s">
        <v>2156</v>
      </c>
      <c r="E2896" s="2" t="s">
        <v>2157</v>
      </c>
      <c r="F2896" s="41" t="s">
        <v>2740</v>
      </c>
      <c r="G2896" s="31" t="s">
        <v>8038</v>
      </c>
      <c r="H2896" s="41" t="s">
        <v>2760</v>
      </c>
      <c r="I2896" s="34" t="s">
        <v>8823</v>
      </c>
      <c r="J2896" s="35"/>
      <c r="K2896" s="33"/>
      <c r="L2896" s="33"/>
      <c r="M2896" s="33"/>
      <c r="N2896" s="33"/>
      <c r="O2896" s="33"/>
      <c r="P2896" s="33"/>
      <c r="Q2896" s="33"/>
      <c r="R2896" s="33"/>
    </row>
    <row r="2897">
      <c r="A2897" s="7" t="s">
        <v>2586</v>
      </c>
      <c r="B2897" s="7"/>
      <c r="C2897" s="7" t="s">
        <v>2158</v>
      </c>
      <c r="D2897" s="8" t="str">
        <f>IFERROR(__xludf.DUMMYFUNCTION("CONCATENATE(REGEXEXTRACT(C2897,""[A-Za-z]+""),"","")"),"Filastine,")</f>
        <v>Filastine,</v>
      </c>
      <c r="E2897" s="7" t="s">
        <v>2159</v>
      </c>
      <c r="F2897" s="8" t="s">
        <v>2740</v>
      </c>
      <c r="G2897" s="31" t="s">
        <v>8038</v>
      </c>
      <c r="H2897" s="48" t="s">
        <v>2937</v>
      </c>
      <c r="I2897" s="8"/>
      <c r="J2897" s="35"/>
      <c r="K2897" s="33"/>
      <c r="L2897" s="33"/>
      <c r="M2897" s="33"/>
      <c r="N2897" s="33"/>
      <c r="O2897" s="33"/>
      <c r="P2897" s="33"/>
      <c r="Q2897" s="33"/>
      <c r="R2897" s="33"/>
    </row>
    <row r="2898">
      <c r="A2898" s="8" t="s">
        <v>2586</v>
      </c>
      <c r="B2898" s="2"/>
      <c r="C2898" s="2" t="s">
        <v>2160</v>
      </c>
      <c r="D2898" s="17" t="s">
        <v>2161</v>
      </c>
      <c r="E2898" s="2" t="s">
        <v>2162</v>
      </c>
      <c r="F2898" s="8" t="s">
        <v>2740</v>
      </c>
      <c r="G2898" s="8" t="s">
        <v>8038</v>
      </c>
      <c r="H2898" s="41" t="s">
        <v>3182</v>
      </c>
      <c r="I2898" s="34" t="s">
        <v>8824</v>
      </c>
      <c r="J2898" s="35"/>
      <c r="K2898" s="33"/>
      <c r="L2898" s="33"/>
      <c r="M2898" s="33"/>
      <c r="N2898" s="33"/>
      <c r="O2898" s="33"/>
      <c r="P2898" s="33"/>
      <c r="Q2898" s="33"/>
      <c r="R2898" s="33"/>
    </row>
    <row r="2899">
      <c r="A2899" s="7" t="s">
        <v>2586</v>
      </c>
      <c r="B2899" s="7"/>
      <c r="C2899" s="7" t="s">
        <v>2163</v>
      </c>
      <c r="D2899" s="8" t="s">
        <v>2161</v>
      </c>
      <c r="E2899" s="7" t="s">
        <v>2164</v>
      </c>
      <c r="F2899" s="8" t="s">
        <v>2740</v>
      </c>
      <c r="G2899" s="8" t="s">
        <v>8038</v>
      </c>
      <c r="H2899" s="41" t="s">
        <v>2802</v>
      </c>
      <c r="I2899" s="8"/>
      <c r="J2899" s="35"/>
      <c r="K2899" s="33"/>
      <c r="L2899" s="33"/>
      <c r="M2899" s="33"/>
      <c r="N2899" s="33"/>
      <c r="O2899" s="33"/>
      <c r="P2899" s="33"/>
      <c r="Q2899" s="33"/>
      <c r="R2899" s="33"/>
    </row>
    <row r="2900">
      <c r="A2900" s="7" t="s">
        <v>2586</v>
      </c>
      <c r="B2900" s="7"/>
      <c r="C2900" s="7" t="s">
        <v>2165</v>
      </c>
      <c r="D2900" s="8" t="str">
        <f>IFERROR(__xludf.DUMMYFUNCTION("CONCATENATE(REGEXEXTRACT(C2900,""[A-Za-z]+""),"","")"),"Filippo,")</f>
        <v>Filippo,</v>
      </c>
      <c r="E2900" s="7" t="s">
        <v>2166</v>
      </c>
      <c r="F2900" s="8" t="s">
        <v>2740</v>
      </c>
      <c r="G2900" s="31" t="s">
        <v>8038</v>
      </c>
      <c r="H2900" s="31" t="s">
        <v>2603</v>
      </c>
      <c r="I2900" s="8"/>
      <c r="J2900" s="35"/>
      <c r="K2900" s="33"/>
      <c r="L2900" s="33"/>
      <c r="M2900" s="33"/>
      <c r="N2900" s="33"/>
      <c r="O2900" s="33"/>
      <c r="P2900" s="33"/>
      <c r="Q2900" s="33"/>
      <c r="R2900" s="33"/>
    </row>
    <row r="2901">
      <c r="A2901" s="8" t="s">
        <v>2586</v>
      </c>
      <c r="B2901" s="2"/>
      <c r="C2901" s="2" t="s">
        <v>2167</v>
      </c>
      <c r="D2901" s="2" t="s">
        <v>2168</v>
      </c>
      <c r="E2901" s="2" t="s">
        <v>2169</v>
      </c>
      <c r="F2901" s="42" t="s">
        <v>2740</v>
      </c>
      <c r="G2901" s="31" t="s">
        <v>8038</v>
      </c>
      <c r="H2901" s="31" t="s">
        <v>2603</v>
      </c>
      <c r="I2901" s="34" t="s">
        <v>8825</v>
      </c>
      <c r="J2901" s="35"/>
      <c r="K2901" s="33"/>
      <c r="L2901" s="33"/>
      <c r="M2901" s="33"/>
      <c r="N2901" s="33"/>
      <c r="O2901" s="33"/>
      <c r="P2901" s="33"/>
      <c r="Q2901" s="33"/>
      <c r="R2901" s="33"/>
    </row>
    <row r="2902">
      <c r="A2902" s="8" t="s">
        <v>2586</v>
      </c>
      <c r="B2902" s="6"/>
      <c r="C2902" s="6" t="s">
        <v>2170</v>
      </c>
      <c r="D2902" s="6" t="s">
        <v>2171</v>
      </c>
      <c r="E2902" s="7" t="s">
        <v>2172</v>
      </c>
      <c r="F2902" s="6" t="s">
        <v>2740</v>
      </c>
      <c r="G2902" s="31" t="s">
        <v>8038</v>
      </c>
      <c r="H2902" s="31" t="s">
        <v>2742</v>
      </c>
      <c r="I2902" s="8"/>
      <c r="J2902" s="37"/>
      <c r="K2902" s="38"/>
      <c r="L2902" s="38"/>
      <c r="M2902" s="38"/>
      <c r="N2902" s="38"/>
      <c r="O2902" s="38"/>
      <c r="P2902" s="38"/>
      <c r="Q2902" s="38"/>
      <c r="R2902" s="38"/>
    </row>
    <row r="2903">
      <c r="A2903" s="7" t="s">
        <v>2586</v>
      </c>
      <c r="B2903" s="7"/>
      <c r="C2903" s="7" t="s">
        <v>2173</v>
      </c>
      <c r="D2903" s="8" t="str">
        <f>IFERROR(__xludf.DUMMYFUNCTION("CONCATENATE(REGEXEXTRACT(C2903,""[A-Za-z]+""),"","")"),"Filsonik,")</f>
        <v>Filsonik,</v>
      </c>
      <c r="E2903" s="7" t="s">
        <v>2174</v>
      </c>
      <c r="F2903" s="8" t="s">
        <v>2740</v>
      </c>
      <c r="G2903" s="31" t="s">
        <v>8038</v>
      </c>
      <c r="H2903" s="31" t="s">
        <v>2742</v>
      </c>
      <c r="I2903" s="8"/>
      <c r="J2903" s="7"/>
      <c r="K2903" s="40"/>
      <c r="L2903" s="40"/>
      <c r="M2903" s="40"/>
      <c r="N2903" s="40"/>
      <c r="O2903" s="40"/>
      <c r="P2903" s="40"/>
      <c r="Q2903" s="40"/>
      <c r="R2903" s="40"/>
    </row>
    <row r="2904">
      <c r="A2904" s="7" t="s">
        <v>2586</v>
      </c>
      <c r="B2904" s="7"/>
      <c r="C2904" s="7" t="s">
        <v>2175</v>
      </c>
      <c r="D2904" s="6" t="s">
        <v>2176</v>
      </c>
      <c r="E2904" s="7" t="s">
        <v>2177</v>
      </c>
      <c r="F2904" s="8" t="s">
        <v>2740</v>
      </c>
      <c r="G2904" s="31" t="s">
        <v>8038</v>
      </c>
      <c r="H2904" s="31" t="s">
        <v>2816</v>
      </c>
      <c r="I2904" s="8"/>
      <c r="J2904" s="35"/>
      <c r="K2904" s="33"/>
      <c r="L2904" s="33"/>
      <c r="M2904" s="33"/>
      <c r="N2904" s="33"/>
      <c r="O2904" s="33"/>
      <c r="P2904" s="33"/>
      <c r="Q2904" s="33"/>
      <c r="R2904" s="33"/>
    </row>
    <row r="2905">
      <c r="A2905" s="8" t="s">
        <v>2586</v>
      </c>
      <c r="B2905" s="12"/>
      <c r="C2905" s="12" t="s">
        <v>2178</v>
      </c>
      <c r="D2905" s="12" t="s">
        <v>2179</v>
      </c>
      <c r="E2905" s="12" t="s">
        <v>2180</v>
      </c>
      <c r="F2905" s="42" t="s">
        <v>2740</v>
      </c>
      <c r="G2905" s="45" t="s">
        <v>8038</v>
      </c>
      <c r="H2905" s="31" t="s">
        <v>2590</v>
      </c>
      <c r="I2905" s="2"/>
      <c r="J2905" s="7"/>
      <c r="K2905" s="40"/>
      <c r="L2905" s="40"/>
      <c r="M2905" s="40"/>
      <c r="N2905" s="40"/>
      <c r="O2905" s="40"/>
      <c r="P2905" s="40"/>
      <c r="Q2905" s="40"/>
      <c r="R2905" s="40"/>
    </row>
    <row r="2906">
      <c r="A2906" s="7" t="s">
        <v>2586</v>
      </c>
      <c r="B2906" s="7"/>
      <c r="C2906" s="7" t="s">
        <v>2181</v>
      </c>
      <c r="D2906" s="8" t="str">
        <f>IFERROR(__xludf.DUMMYFUNCTION("CONCATENATE(REGEXEXTRACT(C2906,""[A-Za-z]+""),"","")"),"Fiona,")</f>
        <v>Fiona,</v>
      </c>
      <c r="E2906" s="7" t="s">
        <v>2182</v>
      </c>
      <c r="F2906" s="8" t="s">
        <v>2740</v>
      </c>
      <c r="G2906" s="45" t="s">
        <v>8038</v>
      </c>
      <c r="H2906" s="8" t="s">
        <v>2765</v>
      </c>
      <c r="I2906" s="8"/>
      <c r="J2906" s="35"/>
      <c r="K2906" s="33"/>
      <c r="L2906" s="33"/>
      <c r="M2906" s="33"/>
      <c r="N2906" s="33"/>
      <c r="O2906" s="33"/>
      <c r="P2906" s="33"/>
      <c r="Q2906" s="33"/>
      <c r="R2906" s="33"/>
    </row>
    <row r="2907">
      <c r="A2907" s="8" t="s">
        <v>2586</v>
      </c>
      <c r="B2907" s="2"/>
      <c r="C2907" s="2" t="s">
        <v>2183</v>
      </c>
      <c r="D2907" s="2" t="s">
        <v>2184</v>
      </c>
      <c r="E2907" s="2" t="s">
        <v>2185</v>
      </c>
      <c r="F2907" s="41" t="s">
        <v>2740</v>
      </c>
      <c r="G2907" s="8" t="s">
        <v>8038</v>
      </c>
      <c r="H2907" s="42" t="s">
        <v>4418</v>
      </c>
      <c r="I2907" s="36" t="s">
        <v>8826</v>
      </c>
      <c r="J2907" s="7"/>
      <c r="K2907" s="40"/>
      <c r="L2907" s="40"/>
      <c r="M2907" s="40"/>
      <c r="N2907" s="40"/>
      <c r="O2907" s="40"/>
      <c r="P2907" s="40"/>
      <c r="Q2907" s="40"/>
      <c r="R2907" s="40"/>
    </row>
    <row r="2908">
      <c r="A2908" s="7" t="s">
        <v>2586</v>
      </c>
      <c r="B2908" s="7"/>
      <c r="C2908" s="7" t="s">
        <v>2186</v>
      </c>
      <c r="D2908" s="8" t="str">
        <f>IFERROR(__xludf.DUMMYFUNCTION("CONCATENATE(REGEXEXTRACT(C2908,""[A-Za-z]+""),"","")"),"Flashmob,")</f>
        <v>Flashmob,</v>
      </c>
      <c r="E2908" s="7" t="s">
        <v>2187</v>
      </c>
      <c r="F2908" s="8" t="s">
        <v>2740</v>
      </c>
      <c r="G2908" s="31" t="s">
        <v>8038</v>
      </c>
      <c r="H2908" s="31" t="s">
        <v>2603</v>
      </c>
      <c r="I2908" s="8"/>
      <c r="J2908" s="37"/>
      <c r="K2908" s="38"/>
      <c r="L2908" s="38"/>
      <c r="M2908" s="38"/>
      <c r="N2908" s="38"/>
      <c r="O2908" s="38"/>
      <c r="P2908" s="38"/>
      <c r="Q2908" s="38"/>
      <c r="R2908" s="38"/>
    </row>
    <row r="2909">
      <c r="A2909" s="7" t="s">
        <v>2586</v>
      </c>
      <c r="B2909" s="7"/>
      <c r="C2909" s="7" t="s">
        <v>2188</v>
      </c>
      <c r="D2909" s="8" t="str">
        <f>IFERROR(__xludf.DUMMYFUNCTION("CONCATENATE(REGEXEXTRACT(C2909,""[A-Za-z]+""),"","")"),"Fletch,")</f>
        <v>Fletch,</v>
      </c>
      <c r="E2909" s="7" t="s">
        <v>2189</v>
      </c>
      <c r="F2909" s="8" t="s">
        <v>2740</v>
      </c>
      <c r="G2909" s="8" t="s">
        <v>8038</v>
      </c>
      <c r="H2909" s="41" t="s">
        <v>2760</v>
      </c>
      <c r="I2909" s="8"/>
      <c r="J2909" s="35"/>
      <c r="K2909" s="33"/>
      <c r="L2909" s="33"/>
      <c r="M2909" s="33"/>
      <c r="N2909" s="33"/>
      <c r="O2909" s="33"/>
      <c r="P2909" s="33"/>
      <c r="Q2909" s="33"/>
      <c r="R2909" s="33"/>
    </row>
    <row r="2910">
      <c r="A2910" s="7" t="s">
        <v>2633</v>
      </c>
      <c r="B2910" s="7"/>
      <c r="C2910" s="7" t="s">
        <v>2190</v>
      </c>
      <c r="D2910" s="8" t="str">
        <f>IFERROR(__xludf.DUMMYFUNCTION("CONCATENATE(REGEXEXTRACT(C2910,""[A-Za-z]+""),"","")"),"FLETCH,")</f>
        <v>FLETCH,</v>
      </c>
      <c r="E2910" s="7" t="s">
        <v>2191</v>
      </c>
      <c r="F2910" s="8" t="s">
        <v>2740</v>
      </c>
      <c r="G2910" s="31" t="s">
        <v>8038</v>
      </c>
      <c r="H2910" s="41" t="s">
        <v>2760</v>
      </c>
      <c r="I2910" s="8"/>
      <c r="J2910" s="35"/>
      <c r="K2910" s="33"/>
      <c r="L2910" s="33"/>
      <c r="M2910" s="33"/>
      <c r="N2910" s="33"/>
      <c r="O2910" s="33"/>
      <c r="P2910" s="33"/>
      <c r="Q2910" s="33"/>
      <c r="R2910" s="33"/>
    </row>
    <row r="2911">
      <c r="A2911" s="7" t="s">
        <v>2633</v>
      </c>
      <c r="B2911" s="7"/>
      <c r="C2911" s="7" t="s">
        <v>2192</v>
      </c>
      <c r="D2911" s="8" t="str">
        <f>IFERROR(__xludf.DUMMYFUNCTION("CONCATENATE(REGEXEXTRACT(C2911,""[A-Za-z]+""),"","")"),"Fleur,")</f>
        <v>Fleur,</v>
      </c>
      <c r="E2911" s="7" t="s">
        <v>2193</v>
      </c>
      <c r="F2911" s="8" t="s">
        <v>2740</v>
      </c>
      <c r="G2911" s="31" t="s">
        <v>8038</v>
      </c>
      <c r="H2911" s="41" t="s">
        <v>2760</v>
      </c>
      <c r="I2911" s="8"/>
      <c r="J2911" s="37"/>
      <c r="K2911" s="38"/>
      <c r="L2911" s="38"/>
      <c r="M2911" s="38"/>
      <c r="N2911" s="38"/>
      <c r="O2911" s="38"/>
      <c r="P2911" s="38"/>
      <c r="Q2911" s="38"/>
      <c r="R2911" s="38"/>
    </row>
    <row r="2912">
      <c r="A2912" s="7" t="s">
        <v>2586</v>
      </c>
      <c r="B2912" s="7"/>
      <c r="C2912" s="7" t="s">
        <v>2194</v>
      </c>
      <c r="D2912" s="8" t="str">
        <f>IFERROR(__xludf.DUMMYFUNCTION("CONCATENATE(REGEXEXTRACT(C2912,""[A-Za-z]+""),"","")"),"Flex,")</f>
        <v>Flex,</v>
      </c>
      <c r="E2912" s="7" t="s">
        <v>2195</v>
      </c>
      <c r="F2912" s="8" t="s">
        <v>2740</v>
      </c>
      <c r="G2912" s="45" t="s">
        <v>8038</v>
      </c>
      <c r="H2912" s="31" t="s">
        <v>2590</v>
      </c>
      <c r="I2912" s="8"/>
      <c r="J2912" s="7"/>
      <c r="K2912" s="40"/>
      <c r="L2912" s="40"/>
      <c r="M2912" s="40"/>
      <c r="N2912" s="40"/>
      <c r="O2912" s="40"/>
      <c r="P2912" s="40"/>
      <c r="Q2912" s="40"/>
      <c r="R2912" s="40"/>
    </row>
    <row r="2913">
      <c r="A2913" s="8" t="s">
        <v>2586</v>
      </c>
      <c r="B2913" s="8"/>
      <c r="C2913" s="8" t="s">
        <v>2196</v>
      </c>
      <c r="D2913" s="8" t="s">
        <v>2197</v>
      </c>
      <c r="E2913" s="12" t="s">
        <v>2198</v>
      </c>
      <c r="F2913" s="8" t="s">
        <v>2740</v>
      </c>
      <c r="G2913" s="31" t="s">
        <v>8038</v>
      </c>
      <c r="H2913" s="41" t="s">
        <v>2686</v>
      </c>
      <c r="I2913" s="8"/>
      <c r="J2913" s="7"/>
      <c r="K2913" s="40"/>
      <c r="L2913" s="40"/>
      <c r="M2913" s="40"/>
      <c r="N2913" s="40"/>
      <c r="O2913" s="40"/>
      <c r="P2913" s="40"/>
      <c r="Q2913" s="40"/>
      <c r="R2913" s="40"/>
    </row>
    <row r="2914">
      <c r="A2914" s="8" t="s">
        <v>2586</v>
      </c>
      <c r="B2914" s="6"/>
      <c r="C2914" s="6" t="s">
        <v>2199</v>
      </c>
      <c r="D2914" s="8" t="s">
        <v>2200</v>
      </c>
      <c r="E2914" s="7" t="s">
        <v>2201</v>
      </c>
      <c r="F2914" s="6" t="s">
        <v>2740</v>
      </c>
      <c r="G2914" s="8" t="s">
        <v>8038</v>
      </c>
      <c r="H2914" s="8" t="s">
        <v>2765</v>
      </c>
      <c r="I2914" s="8"/>
      <c r="J2914" s="7"/>
      <c r="K2914" s="40"/>
      <c r="L2914" s="40"/>
      <c r="M2914" s="40"/>
      <c r="N2914" s="40"/>
      <c r="O2914" s="40"/>
      <c r="P2914" s="40"/>
      <c r="Q2914" s="40"/>
      <c r="R2914" s="40"/>
    </row>
    <row r="2915">
      <c r="A2915" s="7" t="s">
        <v>2586</v>
      </c>
      <c r="B2915" s="7"/>
      <c r="C2915" s="7" t="s">
        <v>2202</v>
      </c>
      <c r="D2915" s="8" t="str">
        <f>IFERROR(__xludf.DUMMYFUNCTION("CONCATENATE(REGEXEXTRACT(C2915,""[A-Za-z]+""),"","")"),"Florian,")</f>
        <v>Florian,</v>
      </c>
      <c r="E2915" s="7" t="s">
        <v>2203</v>
      </c>
      <c r="F2915" s="42" t="s">
        <v>2740</v>
      </c>
      <c r="G2915" s="8" t="s">
        <v>8038</v>
      </c>
      <c r="H2915" s="31" t="s">
        <v>2590</v>
      </c>
      <c r="I2915" s="8"/>
      <c r="J2915" s="35"/>
      <c r="K2915" s="33"/>
      <c r="L2915" s="33"/>
      <c r="M2915" s="33"/>
      <c r="N2915" s="33"/>
      <c r="O2915" s="33"/>
      <c r="P2915" s="33"/>
      <c r="Q2915" s="33"/>
      <c r="R2915" s="33"/>
    </row>
    <row r="2916">
      <c r="A2916" s="7" t="s">
        <v>2586</v>
      </c>
      <c r="B2916" s="7"/>
      <c r="C2916" s="7" t="s">
        <v>2204</v>
      </c>
      <c r="D2916" s="8" t="str">
        <f>IFERROR(__xludf.DUMMYFUNCTION("CONCATENATE(REGEXEXTRACT(C2916,""[A-Za-z]+""),"","")"),"Florian,")</f>
        <v>Florian,</v>
      </c>
      <c r="E2916" s="7" t="s">
        <v>2205</v>
      </c>
      <c r="F2916" s="8" t="s">
        <v>2740</v>
      </c>
      <c r="G2916" s="8" t="s">
        <v>8038</v>
      </c>
      <c r="H2916" s="41" t="s">
        <v>2686</v>
      </c>
      <c r="I2916" s="8"/>
      <c r="J2916" s="19"/>
      <c r="K2916" s="39"/>
      <c r="L2916" s="39"/>
      <c r="M2916" s="39"/>
      <c r="N2916" s="39"/>
      <c r="O2916" s="39"/>
      <c r="P2916" s="39"/>
      <c r="Q2916" s="39"/>
      <c r="R2916" s="39"/>
    </row>
    <row r="2917">
      <c r="A2917" s="7" t="s">
        <v>2586</v>
      </c>
      <c r="B2917" s="7"/>
      <c r="C2917" s="7" t="s">
        <v>2206</v>
      </c>
      <c r="D2917" s="8" t="str">
        <f>IFERROR(__xludf.DUMMYFUNCTION("CONCATENATE(REGEXEXTRACT(C2917,""[A-Za-z]+""),"","")"),"Florian,")</f>
        <v>Florian,</v>
      </c>
      <c r="E2917" s="7" t="s">
        <v>2207</v>
      </c>
      <c r="F2917" s="8" t="s">
        <v>2740</v>
      </c>
      <c r="G2917" s="8" t="s">
        <v>8038</v>
      </c>
      <c r="H2917" s="42" t="s">
        <v>2686</v>
      </c>
      <c r="I2917" s="8"/>
      <c r="J2917" s="37"/>
      <c r="K2917" s="38"/>
      <c r="L2917" s="38"/>
      <c r="M2917" s="38"/>
      <c r="N2917" s="38"/>
      <c r="O2917" s="38"/>
      <c r="P2917" s="38"/>
      <c r="Q2917" s="38"/>
      <c r="R2917" s="38"/>
    </row>
    <row r="2918">
      <c r="A2918" s="8" t="s">
        <v>2586</v>
      </c>
      <c r="B2918" s="2"/>
      <c r="C2918" s="2" t="s">
        <v>2208</v>
      </c>
      <c r="D2918" s="2" t="s">
        <v>2209</v>
      </c>
      <c r="E2918" s="2" t="s">
        <v>2210</v>
      </c>
      <c r="F2918" s="8" t="s">
        <v>2740</v>
      </c>
      <c r="G2918" s="8" t="s">
        <v>8038</v>
      </c>
      <c r="H2918" s="42" t="s">
        <v>2686</v>
      </c>
      <c r="I2918" s="36" t="s">
        <v>8827</v>
      </c>
      <c r="J2918" s="7"/>
      <c r="K2918" s="40"/>
      <c r="L2918" s="40"/>
      <c r="M2918" s="40"/>
      <c r="N2918" s="40"/>
      <c r="O2918" s="40"/>
      <c r="P2918" s="40"/>
      <c r="Q2918" s="40"/>
      <c r="R2918" s="40"/>
    </row>
    <row r="2919">
      <c r="A2919" s="8" t="s">
        <v>2586</v>
      </c>
      <c r="B2919" s="2"/>
      <c r="C2919" s="2" t="s">
        <v>2204</v>
      </c>
      <c r="D2919" s="2" t="s">
        <v>2209</v>
      </c>
      <c r="E2919" s="2" t="s">
        <v>2211</v>
      </c>
      <c r="F2919" s="8" t="s">
        <v>2740</v>
      </c>
      <c r="G2919" s="8" t="s">
        <v>8038</v>
      </c>
      <c r="H2919" s="41" t="s">
        <v>2686</v>
      </c>
      <c r="I2919" s="34" t="s">
        <v>8827</v>
      </c>
      <c r="J2919" s="35"/>
      <c r="K2919" s="33"/>
      <c r="L2919" s="33"/>
      <c r="M2919" s="33"/>
      <c r="N2919" s="33"/>
      <c r="O2919" s="33"/>
      <c r="P2919" s="33"/>
      <c r="Q2919" s="33"/>
      <c r="R2919" s="33"/>
    </row>
    <row r="2920">
      <c r="A2920" s="7" t="s">
        <v>2633</v>
      </c>
      <c r="B2920" s="7"/>
      <c r="C2920" s="7" t="s">
        <v>2204</v>
      </c>
      <c r="D2920" s="8" t="s">
        <v>2209</v>
      </c>
      <c r="E2920" s="7" t="s">
        <v>2212</v>
      </c>
      <c r="F2920" s="8" t="s">
        <v>2740</v>
      </c>
      <c r="G2920" s="31" t="s">
        <v>8038</v>
      </c>
      <c r="H2920" s="42" t="s">
        <v>2686</v>
      </c>
      <c r="I2920" s="8"/>
      <c r="J2920" s="35"/>
      <c r="K2920" s="33"/>
      <c r="L2920" s="33"/>
      <c r="M2920" s="33"/>
      <c r="N2920" s="33"/>
      <c r="O2920" s="33"/>
      <c r="P2920" s="33"/>
      <c r="Q2920" s="33"/>
      <c r="R2920" s="33"/>
    </row>
    <row r="2921">
      <c r="A2921" s="8" t="s">
        <v>2586</v>
      </c>
      <c r="B2921" s="8"/>
      <c r="C2921" s="8" t="s">
        <v>2213</v>
      </c>
      <c r="D2921" s="8" t="s">
        <v>2214</v>
      </c>
      <c r="E2921" s="12" t="s">
        <v>2215</v>
      </c>
      <c r="F2921" s="8" t="s">
        <v>2740</v>
      </c>
      <c r="G2921" s="8" t="s">
        <v>8038</v>
      </c>
      <c r="H2921" s="48" t="s">
        <v>2937</v>
      </c>
      <c r="I2921" s="8"/>
      <c r="J2921" s="35"/>
      <c r="K2921" s="33"/>
      <c r="L2921" s="33"/>
      <c r="M2921" s="33"/>
      <c r="N2921" s="33"/>
      <c r="O2921" s="33"/>
      <c r="P2921" s="33"/>
      <c r="Q2921" s="33"/>
      <c r="R2921" s="33"/>
    </row>
    <row r="2922">
      <c r="A2922" s="8" t="s">
        <v>2586</v>
      </c>
      <c r="B2922" s="2"/>
      <c r="C2922" s="2" t="s">
        <v>2216</v>
      </c>
      <c r="D2922" s="17" t="s">
        <v>2216</v>
      </c>
      <c r="E2922" s="2" t="s">
        <v>2217</v>
      </c>
      <c r="F2922" s="8" t="s">
        <v>2740</v>
      </c>
      <c r="G2922" s="8" t="s">
        <v>8038</v>
      </c>
      <c r="H2922" s="8" t="s">
        <v>2765</v>
      </c>
      <c r="I2922" s="34" t="s">
        <v>8828</v>
      </c>
      <c r="J2922" s="37"/>
      <c r="K2922" s="38"/>
      <c r="L2922" s="38"/>
      <c r="M2922" s="38"/>
      <c r="N2922" s="38"/>
      <c r="O2922" s="38"/>
      <c r="P2922" s="38"/>
      <c r="Q2922" s="38"/>
      <c r="R2922" s="38"/>
    </row>
    <row r="2923">
      <c r="A2923" s="7" t="s">
        <v>2586</v>
      </c>
      <c r="B2923" s="7"/>
      <c r="C2923" s="7" t="s">
        <v>2218</v>
      </c>
      <c r="D2923" s="8" t="str">
        <f>IFERROR(__xludf.DUMMYFUNCTION("CONCATENATE(REGEXEXTRACT(C2923,""[A-Za-z]+""),"","")"),"Foletto,")</f>
        <v>Foletto,</v>
      </c>
      <c r="E2923" s="7" t="s">
        <v>2219</v>
      </c>
      <c r="F2923" s="42" t="s">
        <v>2740</v>
      </c>
      <c r="G2923" s="31" t="s">
        <v>8038</v>
      </c>
      <c r="H2923" s="31" t="s">
        <v>2590</v>
      </c>
      <c r="I2923" s="8"/>
      <c r="J2923" s="7"/>
      <c r="K2923" s="40"/>
      <c r="L2923" s="40"/>
      <c r="M2923" s="40"/>
      <c r="N2923" s="40"/>
      <c r="O2923" s="40"/>
      <c r="P2923" s="40"/>
      <c r="Q2923" s="40"/>
      <c r="R2923" s="40"/>
    </row>
    <row r="2924">
      <c r="A2924" s="8" t="s">
        <v>2586</v>
      </c>
      <c r="B2924" s="6"/>
      <c r="C2924" s="6" t="s">
        <v>2220</v>
      </c>
      <c r="D2924" s="6" t="s">
        <v>2221</v>
      </c>
      <c r="E2924" s="7" t="s">
        <v>2222</v>
      </c>
      <c r="F2924" s="8" t="s">
        <v>2740</v>
      </c>
      <c r="G2924" s="8" t="s">
        <v>8038</v>
      </c>
      <c r="H2924" s="48" t="s">
        <v>2937</v>
      </c>
      <c r="I2924" s="8"/>
      <c r="J2924" s="35"/>
      <c r="K2924" s="33"/>
      <c r="L2924" s="33"/>
      <c r="M2924" s="33"/>
      <c r="N2924" s="33"/>
      <c r="O2924" s="33"/>
      <c r="P2924" s="33"/>
      <c r="Q2924" s="33"/>
      <c r="R2924" s="33"/>
    </row>
    <row r="2925">
      <c r="A2925" s="8" t="s">
        <v>2586</v>
      </c>
      <c r="B2925" s="8"/>
      <c r="C2925" s="8" t="s">
        <v>2223</v>
      </c>
      <c r="D2925" s="8" t="s">
        <v>2224</v>
      </c>
      <c r="E2925" s="12" t="s">
        <v>2225</v>
      </c>
      <c r="F2925" s="8" t="s">
        <v>2740</v>
      </c>
      <c r="G2925" s="8" t="s">
        <v>8038</v>
      </c>
      <c r="H2925" s="42" t="s">
        <v>3305</v>
      </c>
      <c r="I2925" s="8"/>
      <c r="J2925" s="35"/>
      <c r="K2925" s="33"/>
      <c r="L2925" s="33"/>
      <c r="M2925" s="33"/>
      <c r="N2925" s="33"/>
      <c r="O2925" s="33"/>
      <c r="P2925" s="33"/>
      <c r="Q2925" s="33"/>
      <c r="R2925" s="33"/>
    </row>
    <row r="2926">
      <c r="A2926" s="8" t="s">
        <v>2586</v>
      </c>
      <c r="B2926" s="12"/>
      <c r="C2926" s="12" t="s">
        <v>2226</v>
      </c>
      <c r="D2926" s="8" t="s">
        <v>2226</v>
      </c>
      <c r="E2926" s="12" t="s">
        <v>2227</v>
      </c>
      <c r="F2926" s="42" t="s">
        <v>2740</v>
      </c>
      <c r="G2926" s="8" t="s">
        <v>8038</v>
      </c>
      <c r="H2926" s="41" t="s">
        <v>2760</v>
      </c>
      <c r="I2926" s="2"/>
      <c r="J2926" s="35"/>
      <c r="K2926" s="33"/>
      <c r="L2926" s="33"/>
      <c r="M2926" s="33"/>
      <c r="N2926" s="33"/>
      <c r="O2926" s="33"/>
      <c r="P2926" s="33"/>
      <c r="Q2926" s="33"/>
      <c r="R2926" s="33"/>
    </row>
    <row r="2927">
      <c r="A2927" s="8" t="s">
        <v>2586</v>
      </c>
      <c r="B2927" s="2"/>
      <c r="C2927" s="2" t="s">
        <v>2228</v>
      </c>
      <c r="D2927" s="2" t="s">
        <v>2229</v>
      </c>
      <c r="E2927" s="2" t="s">
        <v>2230</v>
      </c>
      <c r="F2927" s="8" t="s">
        <v>2740</v>
      </c>
      <c r="G2927" s="31" t="s">
        <v>8038</v>
      </c>
      <c r="H2927" s="42" t="s">
        <v>3162</v>
      </c>
      <c r="I2927" s="34" t="s">
        <v>8829</v>
      </c>
      <c r="J2927" s="35"/>
      <c r="K2927" s="33"/>
      <c r="L2927" s="33"/>
      <c r="M2927" s="33"/>
      <c r="N2927" s="33"/>
      <c r="O2927" s="33"/>
      <c r="P2927" s="33"/>
      <c r="Q2927" s="33"/>
      <c r="R2927" s="33"/>
    </row>
    <row r="2928">
      <c r="A2928" s="8" t="s">
        <v>2586</v>
      </c>
      <c r="B2928" s="8"/>
      <c r="C2928" s="8" t="s">
        <v>2231</v>
      </c>
      <c r="D2928" s="8" t="s">
        <v>2232</v>
      </c>
      <c r="E2928" s="12" t="s">
        <v>2233</v>
      </c>
      <c r="F2928" s="8" t="s">
        <v>2740</v>
      </c>
      <c r="G2928" s="8" t="s">
        <v>8038</v>
      </c>
      <c r="H2928" s="42" t="s">
        <v>2686</v>
      </c>
      <c r="I2928" s="8"/>
      <c r="J2928" s="37"/>
      <c r="K2928" s="38"/>
      <c r="L2928" s="38"/>
      <c r="M2928" s="38"/>
      <c r="N2928" s="38"/>
      <c r="O2928" s="38"/>
      <c r="P2928" s="38"/>
      <c r="Q2928" s="38"/>
      <c r="R2928" s="38"/>
    </row>
    <row r="2929">
      <c r="A2929" s="7" t="s">
        <v>2586</v>
      </c>
      <c r="B2929" s="7"/>
      <c r="C2929" s="7" t="s">
        <v>2234</v>
      </c>
      <c r="D2929" s="8" t="str">
        <f>IFERROR(__xludf.DUMMYFUNCTION("CONCATENATE(REGEXEXTRACT(C2929,""[A-Za-z]+""),"","")"),"Francesca,")</f>
        <v>Francesca,</v>
      </c>
      <c r="E2929" s="7" t="s">
        <v>2235</v>
      </c>
      <c r="F2929" s="8" t="s">
        <v>2740</v>
      </c>
      <c r="G2929" s="8" t="s">
        <v>8038</v>
      </c>
      <c r="H2929" s="43" t="s">
        <v>2760</v>
      </c>
      <c r="I2929" s="8"/>
      <c r="J2929" s="35"/>
      <c r="K2929" s="33"/>
      <c r="L2929" s="33"/>
      <c r="M2929" s="33"/>
      <c r="N2929" s="33"/>
      <c r="O2929" s="33"/>
      <c r="P2929" s="33"/>
      <c r="Q2929" s="33"/>
      <c r="R2929" s="33"/>
    </row>
    <row r="2930">
      <c r="A2930" s="8" t="s">
        <v>2586</v>
      </c>
      <c r="B2930" s="2"/>
      <c r="C2930" s="2" t="s">
        <v>2236</v>
      </c>
      <c r="D2930" s="2" t="s">
        <v>2237</v>
      </c>
      <c r="E2930" s="2" t="s">
        <v>2238</v>
      </c>
      <c r="F2930" s="42" t="s">
        <v>2740</v>
      </c>
      <c r="G2930" s="8" t="s">
        <v>8038</v>
      </c>
      <c r="H2930" s="31" t="s">
        <v>2603</v>
      </c>
      <c r="I2930" s="34" t="s">
        <v>8830</v>
      </c>
      <c r="J2930" s="35"/>
      <c r="K2930" s="33"/>
      <c r="L2930" s="33"/>
      <c r="M2930" s="33"/>
      <c r="N2930" s="33"/>
      <c r="O2930" s="33"/>
      <c r="P2930" s="33"/>
      <c r="Q2930" s="33"/>
      <c r="R2930" s="33"/>
    </row>
    <row r="2931">
      <c r="A2931" s="7" t="s">
        <v>2586</v>
      </c>
      <c r="B2931" s="7"/>
      <c r="C2931" s="7" t="s">
        <v>2239</v>
      </c>
      <c r="D2931" s="6" t="s">
        <v>2240</v>
      </c>
      <c r="E2931" s="7" t="s">
        <v>2241</v>
      </c>
      <c r="F2931" s="8" t="s">
        <v>2740</v>
      </c>
      <c r="G2931" s="8" t="s">
        <v>8038</v>
      </c>
      <c r="H2931" s="31" t="s">
        <v>2603</v>
      </c>
      <c r="I2931" s="8"/>
      <c r="J2931" s="7"/>
      <c r="K2931" s="40"/>
      <c r="L2931" s="40"/>
      <c r="M2931" s="40"/>
      <c r="N2931" s="40"/>
      <c r="O2931" s="40"/>
      <c r="P2931" s="40"/>
      <c r="Q2931" s="40"/>
      <c r="R2931" s="40"/>
    </row>
    <row r="2932">
      <c r="A2932" s="8" t="s">
        <v>2586</v>
      </c>
      <c r="B2932" s="2"/>
      <c r="C2932" s="2" t="s">
        <v>2242</v>
      </c>
      <c r="D2932" s="17" t="s">
        <v>2243</v>
      </c>
      <c r="E2932" s="2" t="s">
        <v>2244</v>
      </c>
      <c r="F2932" s="8" t="s">
        <v>2740</v>
      </c>
      <c r="G2932" s="8" t="s">
        <v>8038</v>
      </c>
      <c r="H2932" s="31" t="s">
        <v>2603</v>
      </c>
      <c r="I2932" s="36" t="s">
        <v>8831</v>
      </c>
      <c r="J2932" s="7"/>
      <c r="K2932" s="40"/>
      <c r="L2932" s="40"/>
      <c r="M2932" s="40"/>
      <c r="N2932" s="40"/>
      <c r="O2932" s="40"/>
      <c r="P2932" s="40"/>
      <c r="Q2932" s="40"/>
      <c r="R2932" s="40"/>
    </row>
    <row r="2933">
      <c r="A2933" s="8" t="s">
        <v>2586</v>
      </c>
      <c r="B2933" s="2"/>
      <c r="C2933" s="2" t="s">
        <v>2245</v>
      </c>
      <c r="D2933" s="17" t="s">
        <v>2243</v>
      </c>
      <c r="E2933" s="2" t="s">
        <v>2246</v>
      </c>
      <c r="F2933" s="8" t="s">
        <v>2740</v>
      </c>
      <c r="G2933" s="8" t="s">
        <v>8038</v>
      </c>
      <c r="H2933" s="31" t="s">
        <v>2603</v>
      </c>
      <c r="I2933" s="36" t="s">
        <v>8832</v>
      </c>
      <c r="J2933" s="7"/>
      <c r="K2933" s="40"/>
      <c r="L2933" s="40"/>
      <c r="M2933" s="40"/>
      <c r="N2933" s="40"/>
      <c r="O2933" s="40"/>
      <c r="P2933" s="40"/>
      <c r="Q2933" s="40"/>
      <c r="R2933" s="40"/>
    </row>
    <row r="2934">
      <c r="A2934" s="8" t="s">
        <v>2586</v>
      </c>
      <c r="B2934" s="2"/>
      <c r="C2934" s="2" t="s">
        <v>2247</v>
      </c>
      <c r="D2934" s="2" t="s">
        <v>2243</v>
      </c>
      <c r="E2934" s="2" t="s">
        <v>2248</v>
      </c>
      <c r="F2934" s="42" t="s">
        <v>2740</v>
      </c>
      <c r="G2934" s="31" t="s">
        <v>8038</v>
      </c>
      <c r="H2934" s="41" t="s">
        <v>2686</v>
      </c>
      <c r="I2934" s="34" t="s">
        <v>8833</v>
      </c>
      <c r="J2934" s="7"/>
      <c r="K2934" s="40"/>
      <c r="L2934" s="40"/>
      <c r="M2934" s="40"/>
      <c r="N2934" s="40"/>
      <c r="O2934" s="40"/>
      <c r="P2934" s="40"/>
      <c r="Q2934" s="40"/>
      <c r="R2934" s="40"/>
    </row>
    <row r="2935">
      <c r="A2935" s="8" t="s">
        <v>2586</v>
      </c>
      <c r="B2935" s="3"/>
      <c r="C2935" s="3" t="s">
        <v>2249</v>
      </c>
      <c r="D2935" s="4" t="s">
        <v>2243</v>
      </c>
      <c r="E2935" s="5" t="s">
        <v>2250</v>
      </c>
      <c r="F2935" s="8" t="s">
        <v>2740</v>
      </c>
      <c r="G2935" s="31" t="s">
        <v>8038</v>
      </c>
      <c r="H2935" s="31" t="s">
        <v>2603</v>
      </c>
      <c r="I2935" s="18" t="s">
        <v>8834</v>
      </c>
      <c r="J2935" s="35"/>
      <c r="K2935" s="33"/>
      <c r="L2935" s="33"/>
      <c r="M2935" s="33"/>
      <c r="N2935" s="33"/>
      <c r="O2935" s="33"/>
      <c r="P2935" s="33"/>
      <c r="Q2935" s="33"/>
      <c r="R2935" s="33"/>
    </row>
    <row r="2936">
      <c r="A2936" s="7" t="s">
        <v>2586</v>
      </c>
      <c r="B2936" s="7"/>
      <c r="C2936" s="7" t="s">
        <v>2251</v>
      </c>
      <c r="D2936" s="8" t="s">
        <v>2243</v>
      </c>
      <c r="E2936" s="7" t="s">
        <v>2252</v>
      </c>
      <c r="F2936" s="8" t="s">
        <v>2740</v>
      </c>
      <c r="G2936" s="31" t="s">
        <v>8038</v>
      </c>
      <c r="H2936" s="31" t="s">
        <v>2603</v>
      </c>
      <c r="I2936" s="8"/>
      <c r="J2936" s="35"/>
      <c r="K2936" s="33"/>
      <c r="L2936" s="33"/>
      <c r="M2936" s="33"/>
      <c r="N2936" s="33"/>
      <c r="O2936" s="33"/>
      <c r="P2936" s="33"/>
      <c r="Q2936" s="33"/>
      <c r="R2936" s="33"/>
    </row>
    <row r="2937">
      <c r="A2937" s="8" t="s">
        <v>2586</v>
      </c>
      <c r="B2937" s="8"/>
      <c r="C2937" s="8" t="s">
        <v>2253</v>
      </c>
      <c r="D2937" s="8" t="s">
        <v>2243</v>
      </c>
      <c r="E2937" s="12" t="s">
        <v>2254</v>
      </c>
      <c r="F2937" s="8" t="s">
        <v>2740</v>
      </c>
      <c r="G2937" s="8" t="s">
        <v>8038</v>
      </c>
      <c r="H2937" s="31" t="s">
        <v>2603</v>
      </c>
      <c r="I2937" s="8"/>
      <c r="J2937" s="35"/>
      <c r="K2937" s="33"/>
      <c r="L2937" s="33"/>
      <c r="M2937" s="33"/>
      <c r="N2937" s="33"/>
      <c r="O2937" s="33"/>
      <c r="P2937" s="33"/>
      <c r="Q2937" s="33"/>
      <c r="R2937" s="33"/>
    </row>
    <row r="2938">
      <c r="A2938" s="7" t="s">
        <v>2586</v>
      </c>
      <c r="B2938" s="7"/>
      <c r="C2938" s="7" t="s">
        <v>2255</v>
      </c>
      <c r="D2938" s="8" t="s">
        <v>2243</v>
      </c>
      <c r="E2938" s="7" t="s">
        <v>2256</v>
      </c>
      <c r="F2938" s="8" t="s">
        <v>2740</v>
      </c>
      <c r="G2938" s="8" t="s">
        <v>8038</v>
      </c>
      <c r="H2938" s="31" t="s">
        <v>2603</v>
      </c>
      <c r="I2938" s="8"/>
      <c r="J2938" s="35"/>
      <c r="K2938" s="33"/>
      <c r="L2938" s="33"/>
      <c r="M2938" s="33"/>
      <c r="N2938" s="33"/>
      <c r="O2938" s="33"/>
      <c r="P2938" s="33"/>
      <c r="Q2938" s="33"/>
      <c r="R2938" s="33"/>
    </row>
    <row r="2939">
      <c r="A2939" s="7" t="s">
        <v>2586</v>
      </c>
      <c r="B2939" s="7"/>
      <c r="C2939" s="7" t="s">
        <v>2257</v>
      </c>
      <c r="D2939" s="8" t="str">
        <f>IFERROR(__xludf.DUMMYFUNCTION("CONCATENATE(REGEXEXTRACT(C2939,""[A-Za-z]+""),"","")"),"Francesco,")</f>
        <v>Francesco,</v>
      </c>
      <c r="E2939" s="7" t="s">
        <v>2258</v>
      </c>
      <c r="F2939" s="8" t="s">
        <v>2740</v>
      </c>
      <c r="G2939" s="8" t="s">
        <v>8038</v>
      </c>
      <c r="H2939" s="42" t="s">
        <v>2686</v>
      </c>
      <c r="I2939" s="8"/>
      <c r="J2939" s="7"/>
      <c r="K2939" s="40"/>
      <c r="L2939" s="40"/>
      <c r="M2939" s="40"/>
      <c r="N2939" s="40"/>
      <c r="O2939" s="40"/>
      <c r="P2939" s="40"/>
      <c r="Q2939" s="40"/>
      <c r="R2939" s="40"/>
    </row>
    <row r="2940">
      <c r="A2940" s="8" t="s">
        <v>2586</v>
      </c>
      <c r="B2940" s="8"/>
      <c r="C2940" s="8" t="s">
        <v>2259</v>
      </c>
      <c r="D2940" s="8" t="s">
        <v>2243</v>
      </c>
      <c r="E2940" s="12" t="s">
        <v>2260</v>
      </c>
      <c r="F2940" s="8" t="s">
        <v>2740</v>
      </c>
      <c r="G2940" s="8" t="s">
        <v>8038</v>
      </c>
      <c r="H2940" s="31" t="s">
        <v>2603</v>
      </c>
      <c r="I2940" s="8"/>
      <c r="J2940" s="35"/>
      <c r="K2940" s="33"/>
      <c r="L2940" s="33"/>
      <c r="M2940" s="33"/>
      <c r="N2940" s="33"/>
      <c r="O2940" s="33"/>
      <c r="P2940" s="33"/>
      <c r="Q2940" s="33"/>
      <c r="R2940" s="33"/>
    </row>
    <row r="2941">
      <c r="A2941" s="8" t="s">
        <v>2586</v>
      </c>
      <c r="B2941" s="6"/>
      <c r="C2941" s="6" t="s">
        <v>2261</v>
      </c>
      <c r="D2941" s="6" t="s">
        <v>2243</v>
      </c>
      <c r="E2941" s="7" t="s">
        <v>2262</v>
      </c>
      <c r="F2941" s="8" t="s">
        <v>2740</v>
      </c>
      <c r="G2941" s="8" t="s">
        <v>8038</v>
      </c>
      <c r="H2941" s="31" t="s">
        <v>2603</v>
      </c>
      <c r="I2941" s="8"/>
      <c r="J2941" s="35"/>
      <c r="K2941" s="33"/>
      <c r="L2941" s="33"/>
      <c r="M2941" s="33"/>
      <c r="N2941" s="33"/>
      <c r="O2941" s="33"/>
      <c r="P2941" s="33"/>
      <c r="Q2941" s="33"/>
      <c r="R2941" s="33"/>
    </row>
    <row r="2942">
      <c r="A2942" s="8" t="s">
        <v>2586</v>
      </c>
      <c r="B2942" s="8"/>
      <c r="C2942" s="8" t="s">
        <v>2263</v>
      </c>
      <c r="D2942" s="8" t="s">
        <v>2243</v>
      </c>
      <c r="E2942" s="12" t="s">
        <v>2264</v>
      </c>
      <c r="F2942" s="8" t="s">
        <v>2740</v>
      </c>
      <c r="G2942" s="31" t="s">
        <v>8038</v>
      </c>
      <c r="H2942" s="31" t="s">
        <v>2603</v>
      </c>
      <c r="I2942" s="8"/>
      <c r="J2942" s="7"/>
      <c r="K2942" s="40"/>
      <c r="L2942" s="40"/>
      <c r="M2942" s="40"/>
      <c r="N2942" s="40"/>
      <c r="O2942" s="40"/>
      <c r="P2942" s="40"/>
      <c r="Q2942" s="40"/>
      <c r="R2942" s="40"/>
    </row>
    <row r="2943">
      <c r="A2943" s="8" t="s">
        <v>2633</v>
      </c>
      <c r="B2943" s="8"/>
      <c r="C2943" s="8" t="s">
        <v>2265</v>
      </c>
      <c r="D2943" s="8" t="s">
        <v>2243</v>
      </c>
      <c r="E2943" s="12" t="s">
        <v>2266</v>
      </c>
      <c r="F2943" s="8" t="s">
        <v>2740</v>
      </c>
      <c r="G2943" s="8" t="s">
        <v>8038</v>
      </c>
      <c r="H2943" s="31" t="s">
        <v>2603</v>
      </c>
      <c r="I2943" s="8"/>
      <c r="J2943" s="35"/>
      <c r="K2943" s="33"/>
      <c r="L2943" s="33"/>
      <c r="M2943" s="33"/>
      <c r="N2943" s="33"/>
      <c r="O2943" s="33"/>
      <c r="P2943" s="33"/>
      <c r="Q2943" s="33"/>
      <c r="R2943" s="33"/>
    </row>
    <row r="2944">
      <c r="A2944" s="8" t="s">
        <v>2586</v>
      </c>
      <c r="B2944" s="2"/>
      <c r="C2944" s="2" t="s">
        <v>2267</v>
      </c>
      <c r="D2944" s="2" t="s">
        <v>2268</v>
      </c>
      <c r="E2944" s="2" t="s">
        <v>2269</v>
      </c>
      <c r="F2944" s="8" t="s">
        <v>2740</v>
      </c>
      <c r="G2944" s="31" t="s">
        <v>8038</v>
      </c>
      <c r="H2944" s="31" t="s">
        <v>2603</v>
      </c>
      <c r="I2944" s="34" t="s">
        <v>8835</v>
      </c>
      <c r="J2944" s="37"/>
      <c r="K2944" s="38"/>
      <c r="L2944" s="38"/>
      <c r="M2944" s="38"/>
      <c r="N2944" s="38"/>
      <c r="O2944" s="38"/>
      <c r="P2944" s="38"/>
      <c r="Q2944" s="38"/>
      <c r="R2944" s="38"/>
    </row>
    <row r="2945">
      <c r="A2945" s="8" t="s">
        <v>2586</v>
      </c>
      <c r="B2945" s="2"/>
      <c r="C2945" s="2" t="s">
        <v>2270</v>
      </c>
      <c r="D2945" s="2" t="s">
        <v>2268</v>
      </c>
      <c r="E2945" s="2" t="s">
        <v>2271</v>
      </c>
      <c r="F2945" s="8" t="s">
        <v>2740</v>
      </c>
      <c r="G2945" s="8" t="s">
        <v>8038</v>
      </c>
      <c r="H2945" s="31" t="s">
        <v>2603</v>
      </c>
      <c r="I2945" s="34" t="s">
        <v>8836</v>
      </c>
      <c r="J2945" s="37"/>
      <c r="K2945" s="38"/>
      <c r="L2945" s="38"/>
      <c r="M2945" s="38"/>
      <c r="N2945" s="38"/>
      <c r="O2945" s="38"/>
      <c r="P2945" s="38"/>
      <c r="Q2945" s="38"/>
      <c r="R2945" s="38"/>
    </row>
    <row r="2946">
      <c r="A2946" s="8" t="s">
        <v>2586</v>
      </c>
      <c r="B2946" s="12"/>
      <c r="C2946" s="12" t="s">
        <v>2272</v>
      </c>
      <c r="D2946" s="12" t="s">
        <v>2268</v>
      </c>
      <c r="E2946" s="12" t="s">
        <v>2273</v>
      </c>
      <c r="F2946" s="8" t="s">
        <v>2740</v>
      </c>
      <c r="G2946" s="31" t="s">
        <v>8038</v>
      </c>
      <c r="H2946" s="31" t="s">
        <v>2603</v>
      </c>
      <c r="I2946" s="2"/>
      <c r="J2946" s="35"/>
      <c r="K2946" s="33"/>
      <c r="L2946" s="33"/>
      <c r="M2946" s="33"/>
      <c r="N2946" s="33"/>
      <c r="O2946" s="33"/>
      <c r="P2946" s="33"/>
      <c r="Q2946" s="33"/>
      <c r="R2946" s="33"/>
    </row>
    <row r="2947">
      <c r="A2947" s="8" t="s">
        <v>2586</v>
      </c>
      <c r="B2947" s="2"/>
      <c r="C2947" s="2" t="s">
        <v>2274</v>
      </c>
      <c r="D2947" s="17" t="s">
        <v>2275</v>
      </c>
      <c r="E2947" s="2" t="s">
        <v>2276</v>
      </c>
      <c r="F2947" s="8" t="s">
        <v>2740</v>
      </c>
      <c r="G2947" s="8" t="s">
        <v>8038</v>
      </c>
      <c r="H2947" s="48" t="s">
        <v>2937</v>
      </c>
      <c r="I2947" s="36" t="s">
        <v>8837</v>
      </c>
      <c r="J2947" s="35"/>
      <c r="K2947" s="33"/>
      <c r="L2947" s="33"/>
      <c r="M2947" s="33"/>
      <c r="N2947" s="33"/>
      <c r="O2947" s="33"/>
      <c r="P2947" s="33"/>
      <c r="Q2947" s="33"/>
      <c r="R2947" s="33"/>
    </row>
    <row r="2948">
      <c r="A2948" s="8" t="s">
        <v>2586</v>
      </c>
      <c r="B2948" s="3"/>
      <c r="C2948" s="3" t="s">
        <v>2277</v>
      </c>
      <c r="D2948" s="4" t="s">
        <v>2275</v>
      </c>
      <c r="E2948" s="5" t="s">
        <v>2278</v>
      </c>
      <c r="F2948" s="8" t="s">
        <v>2740</v>
      </c>
      <c r="G2948" s="8" t="s">
        <v>8038</v>
      </c>
      <c r="H2948" s="41" t="s">
        <v>3933</v>
      </c>
      <c r="I2948" s="18"/>
      <c r="J2948" s="35"/>
      <c r="K2948" s="33"/>
      <c r="L2948" s="33"/>
      <c r="M2948" s="33"/>
      <c r="N2948" s="33"/>
      <c r="O2948" s="33"/>
      <c r="P2948" s="33"/>
      <c r="Q2948" s="33"/>
      <c r="R2948" s="33"/>
    </row>
    <row r="2949">
      <c r="A2949" s="6" t="s">
        <v>2861</v>
      </c>
      <c r="B2949" s="7"/>
      <c r="C2949" s="7" t="s">
        <v>3360</v>
      </c>
      <c r="D2949" s="8" t="str">
        <f>IFERROR(__xludf.DUMMYFUNCTION("CONCATENATE(REGEXEXTRACT(C2949,""[A-Za-z]+""),"","")"),"Franck,")</f>
        <v>Franck,</v>
      </c>
      <c r="E2949" s="7" t="s">
        <v>8838</v>
      </c>
      <c r="F2949" s="8" t="s">
        <v>2740</v>
      </c>
      <c r="G2949" s="6" t="s">
        <v>8038</v>
      </c>
      <c r="H2949" s="45" t="s">
        <v>2765</v>
      </c>
      <c r="I2949" s="8"/>
      <c r="J2949" s="35"/>
      <c r="K2949" s="33"/>
      <c r="L2949" s="33"/>
      <c r="M2949" s="33"/>
      <c r="N2949" s="33"/>
      <c r="O2949" s="33"/>
      <c r="P2949" s="33"/>
      <c r="Q2949" s="33"/>
      <c r="R2949" s="33"/>
    </row>
    <row r="2950">
      <c r="A2950" s="8" t="s">
        <v>2586</v>
      </c>
      <c r="B2950" s="2"/>
      <c r="C2950" s="2" t="s">
        <v>2279</v>
      </c>
      <c r="D2950" s="2" t="s">
        <v>2280</v>
      </c>
      <c r="E2950" s="2" t="s">
        <v>2281</v>
      </c>
      <c r="F2950" s="42" t="s">
        <v>2740</v>
      </c>
      <c r="G2950" s="31" t="s">
        <v>8038</v>
      </c>
      <c r="H2950" s="42" t="s">
        <v>3305</v>
      </c>
      <c r="I2950" s="34" t="s">
        <v>8839</v>
      </c>
      <c r="J2950" s="37"/>
      <c r="K2950" s="38"/>
      <c r="L2950" s="38"/>
      <c r="M2950" s="38"/>
      <c r="N2950" s="38"/>
      <c r="O2950" s="38"/>
      <c r="P2950" s="38"/>
      <c r="Q2950" s="38"/>
      <c r="R2950" s="38"/>
    </row>
    <row r="2951">
      <c r="A2951" s="8" t="s">
        <v>2586</v>
      </c>
      <c r="B2951" s="2"/>
      <c r="C2951" s="2" t="s">
        <v>2282</v>
      </c>
      <c r="D2951" s="17" t="s">
        <v>2280</v>
      </c>
      <c r="E2951" s="2" t="s">
        <v>2283</v>
      </c>
      <c r="F2951" s="8" t="s">
        <v>2740</v>
      </c>
      <c r="G2951" s="8" t="s">
        <v>8038</v>
      </c>
      <c r="H2951" s="42" t="s">
        <v>3305</v>
      </c>
      <c r="I2951" s="17"/>
      <c r="J2951" s="37"/>
      <c r="K2951" s="38"/>
      <c r="L2951" s="38"/>
      <c r="M2951" s="38"/>
      <c r="N2951" s="38"/>
      <c r="O2951" s="38"/>
      <c r="P2951" s="38"/>
      <c r="Q2951" s="38"/>
      <c r="R2951" s="38"/>
    </row>
    <row r="2952">
      <c r="A2952" s="8" t="s">
        <v>2586</v>
      </c>
      <c r="B2952" s="2"/>
      <c r="C2952" s="2" t="s">
        <v>8840</v>
      </c>
      <c r="D2952" s="2" t="s">
        <v>5854</v>
      </c>
      <c r="E2952" s="2" t="s">
        <v>8841</v>
      </c>
      <c r="F2952" s="42" t="s">
        <v>2740</v>
      </c>
      <c r="G2952" s="8" t="s">
        <v>8038</v>
      </c>
      <c r="H2952" s="45" t="s">
        <v>2765</v>
      </c>
      <c r="I2952" s="2" t="s">
        <v>8842</v>
      </c>
      <c r="J2952" s="37"/>
      <c r="K2952" s="38"/>
      <c r="L2952" s="38"/>
      <c r="M2952" s="38"/>
      <c r="N2952" s="38"/>
      <c r="O2952" s="38"/>
      <c r="P2952" s="38"/>
      <c r="Q2952" s="38"/>
      <c r="R2952" s="38"/>
    </row>
    <row r="2953">
      <c r="A2953" s="8" t="s">
        <v>2586</v>
      </c>
      <c r="B2953" s="6"/>
      <c r="C2953" s="6" t="s">
        <v>2284</v>
      </c>
      <c r="D2953" s="6" t="s">
        <v>2285</v>
      </c>
      <c r="E2953" s="12" t="s">
        <v>2286</v>
      </c>
      <c r="F2953" s="8" t="s">
        <v>2740</v>
      </c>
      <c r="G2953" s="8" t="s">
        <v>8038</v>
      </c>
      <c r="H2953" s="48" t="s">
        <v>2937</v>
      </c>
      <c r="I2953" s="8"/>
      <c r="J2953" s="7"/>
      <c r="K2953" s="40"/>
      <c r="L2953" s="40"/>
      <c r="M2953" s="40"/>
      <c r="N2953" s="40"/>
      <c r="O2953" s="40"/>
      <c r="P2953" s="40"/>
      <c r="Q2953" s="40"/>
      <c r="R2953" s="40"/>
    </row>
    <row r="2954">
      <c r="A2954" s="7" t="s">
        <v>2586</v>
      </c>
      <c r="B2954" s="7"/>
      <c r="C2954" s="7" t="s">
        <v>2287</v>
      </c>
      <c r="D2954" s="8" t="str">
        <f>IFERROR(__xludf.DUMMYFUNCTION("CONCATENATE(REGEXEXTRACT(C2954,""[A-Za-z]+""),"","")"),"Frank,")</f>
        <v>Frank,</v>
      </c>
      <c r="E2954" s="7" t="s">
        <v>2288</v>
      </c>
      <c r="F2954" s="8" t="s">
        <v>2740</v>
      </c>
      <c r="G2954" s="8" t="s">
        <v>8038</v>
      </c>
      <c r="H2954" s="31" t="s">
        <v>2590</v>
      </c>
      <c r="I2954" s="8"/>
      <c r="J2954" s="7"/>
      <c r="K2954" s="40"/>
      <c r="L2954" s="40"/>
      <c r="M2954" s="40"/>
      <c r="N2954" s="40"/>
      <c r="O2954" s="40"/>
      <c r="P2954" s="40"/>
      <c r="Q2954" s="40"/>
      <c r="R2954" s="40"/>
    </row>
    <row r="2955">
      <c r="A2955" s="8" t="s">
        <v>2586</v>
      </c>
      <c r="B2955" s="2"/>
      <c r="C2955" s="2" t="s">
        <v>2289</v>
      </c>
      <c r="D2955" s="2" t="s">
        <v>2290</v>
      </c>
      <c r="E2955" s="2" t="s">
        <v>2291</v>
      </c>
      <c r="F2955" s="8" t="s">
        <v>2740</v>
      </c>
      <c r="G2955" s="8" t="s">
        <v>8038</v>
      </c>
      <c r="H2955" s="42" t="s">
        <v>2686</v>
      </c>
      <c r="I2955" s="36" t="s">
        <v>8843</v>
      </c>
      <c r="J2955" s="35"/>
      <c r="K2955" s="33"/>
      <c r="L2955" s="33"/>
      <c r="M2955" s="33"/>
      <c r="N2955" s="33"/>
      <c r="O2955" s="33"/>
      <c r="P2955" s="33"/>
      <c r="Q2955" s="33"/>
      <c r="R2955" s="33"/>
    </row>
    <row r="2956">
      <c r="A2956" s="7" t="s">
        <v>2586</v>
      </c>
      <c r="B2956" s="7"/>
      <c r="C2956" s="7" t="s">
        <v>2292</v>
      </c>
      <c r="D2956" s="8" t="s">
        <v>2290</v>
      </c>
      <c r="E2956" s="7" t="s">
        <v>2293</v>
      </c>
      <c r="F2956" s="8" t="s">
        <v>2740</v>
      </c>
      <c r="G2956" s="8" t="s">
        <v>8038</v>
      </c>
      <c r="H2956" s="41" t="s">
        <v>2686</v>
      </c>
      <c r="I2956" s="8"/>
      <c r="J2956" s="37"/>
      <c r="K2956" s="38"/>
      <c r="L2956" s="38"/>
      <c r="M2956" s="38"/>
      <c r="N2956" s="38"/>
      <c r="O2956" s="38"/>
      <c r="P2956" s="38"/>
      <c r="Q2956" s="38"/>
      <c r="R2956" s="38"/>
    </row>
    <row r="2957">
      <c r="A2957" s="8" t="s">
        <v>2586</v>
      </c>
      <c r="B2957" s="2"/>
      <c r="C2957" s="2" t="s">
        <v>2294</v>
      </c>
      <c r="D2957" s="2" t="s">
        <v>2295</v>
      </c>
      <c r="E2957" s="2" t="s">
        <v>2296</v>
      </c>
      <c r="F2957" s="8" t="s">
        <v>2740</v>
      </c>
      <c r="G2957" s="8" t="s">
        <v>8038</v>
      </c>
      <c r="H2957" s="31" t="s">
        <v>2742</v>
      </c>
      <c r="I2957" s="34" t="s">
        <v>8844</v>
      </c>
      <c r="J2957" s="35"/>
      <c r="K2957" s="33"/>
      <c r="L2957" s="33"/>
      <c r="M2957" s="33"/>
      <c r="N2957" s="33"/>
      <c r="O2957" s="33"/>
      <c r="P2957" s="33"/>
      <c r="Q2957" s="33"/>
      <c r="R2957" s="33"/>
    </row>
    <row r="2958">
      <c r="A2958" s="8" t="s">
        <v>2586</v>
      </c>
      <c r="B2958" s="2"/>
      <c r="C2958" s="2" t="s">
        <v>2297</v>
      </c>
      <c r="D2958" s="2" t="s">
        <v>2298</v>
      </c>
      <c r="E2958" s="2" t="s">
        <v>2299</v>
      </c>
      <c r="F2958" s="42" t="s">
        <v>2740</v>
      </c>
      <c r="G2958" s="8" t="s">
        <v>8038</v>
      </c>
      <c r="H2958" s="31" t="s">
        <v>2603</v>
      </c>
      <c r="I2958" s="34" t="s">
        <v>8845</v>
      </c>
      <c r="J2958" s="7"/>
      <c r="K2958" s="40"/>
      <c r="L2958" s="40"/>
      <c r="M2958" s="40"/>
      <c r="N2958" s="40"/>
      <c r="O2958" s="40"/>
      <c r="P2958" s="40"/>
      <c r="Q2958" s="40"/>
      <c r="R2958" s="40"/>
    </row>
    <row r="2959">
      <c r="A2959" s="8" t="s">
        <v>2586</v>
      </c>
      <c r="B2959" s="3"/>
      <c r="C2959" s="3" t="s">
        <v>2300</v>
      </c>
      <c r="D2959" s="4" t="s">
        <v>2301</v>
      </c>
      <c r="E2959" s="5" t="s">
        <v>2302</v>
      </c>
      <c r="F2959" s="42" t="s">
        <v>2740</v>
      </c>
      <c r="G2959" s="31" t="s">
        <v>8038</v>
      </c>
      <c r="H2959" s="43" t="s">
        <v>4138</v>
      </c>
      <c r="I2959" s="18" t="s">
        <v>8846</v>
      </c>
      <c r="J2959" s="7"/>
      <c r="K2959" s="40"/>
      <c r="L2959" s="40"/>
      <c r="M2959" s="40"/>
      <c r="N2959" s="40"/>
      <c r="O2959" s="40"/>
      <c r="P2959" s="40"/>
      <c r="Q2959" s="40"/>
      <c r="R2959" s="40"/>
    </row>
    <row r="2960">
      <c r="A2960" s="7" t="s">
        <v>2586</v>
      </c>
      <c r="B2960" s="7"/>
      <c r="C2960" s="7" t="s">
        <v>2303</v>
      </c>
      <c r="D2960" s="8" t="str">
        <f>IFERROR(__xludf.DUMMYFUNCTION("CONCATENATE(REGEXEXTRACT(C2960,""[A-Za-z]+""),"","")"),"Frankyeffe,")</f>
        <v>Frankyeffe,</v>
      </c>
      <c r="E2960" s="7" t="s">
        <v>2304</v>
      </c>
      <c r="F2960" s="8" t="s">
        <v>2740</v>
      </c>
      <c r="G2960" s="8" t="s">
        <v>8038</v>
      </c>
      <c r="H2960" s="31" t="s">
        <v>2603</v>
      </c>
      <c r="I2960" s="8"/>
      <c r="J2960" s="35"/>
      <c r="K2960" s="33"/>
      <c r="L2960" s="33"/>
      <c r="M2960" s="33"/>
      <c r="N2960" s="33"/>
      <c r="O2960" s="33"/>
      <c r="P2960" s="33"/>
      <c r="Q2960" s="33"/>
      <c r="R2960" s="33"/>
    </row>
    <row r="2961">
      <c r="A2961" s="8" t="s">
        <v>2633</v>
      </c>
      <c r="B2961" s="3"/>
      <c r="C2961" s="3" t="s">
        <v>2305</v>
      </c>
      <c r="D2961" s="4" t="s">
        <v>2306</v>
      </c>
      <c r="E2961" s="5" t="s">
        <v>2307</v>
      </c>
      <c r="F2961" s="42" t="s">
        <v>2740</v>
      </c>
      <c r="G2961" s="31" t="s">
        <v>8038</v>
      </c>
      <c r="H2961" s="41" t="s">
        <v>2686</v>
      </c>
      <c r="I2961" s="18"/>
      <c r="J2961" s="35"/>
      <c r="K2961" s="33"/>
      <c r="L2961" s="33"/>
      <c r="M2961" s="33"/>
      <c r="N2961" s="33"/>
      <c r="O2961" s="33"/>
      <c r="P2961" s="33"/>
      <c r="Q2961" s="33"/>
      <c r="R2961" s="33"/>
    </row>
    <row r="2962">
      <c r="A2962" s="8" t="s">
        <v>2586</v>
      </c>
      <c r="B2962" s="8"/>
      <c r="C2962" s="8" t="s">
        <v>2308</v>
      </c>
      <c r="D2962" s="8" t="s">
        <v>2309</v>
      </c>
      <c r="E2962" s="12" t="s">
        <v>2310</v>
      </c>
      <c r="F2962" s="8" t="s">
        <v>2740</v>
      </c>
      <c r="G2962" s="8" t="s">
        <v>8038</v>
      </c>
      <c r="H2962" s="41" t="s">
        <v>2760</v>
      </c>
      <c r="I2962" s="8"/>
      <c r="J2962" s="7"/>
      <c r="K2962" s="40"/>
      <c r="L2962" s="40"/>
      <c r="M2962" s="40"/>
      <c r="N2962" s="40"/>
      <c r="O2962" s="40"/>
      <c r="P2962" s="40"/>
      <c r="Q2962" s="40"/>
      <c r="R2962" s="40"/>
    </row>
    <row r="2963">
      <c r="A2963" s="8" t="s">
        <v>2633</v>
      </c>
      <c r="B2963" s="8"/>
      <c r="C2963" s="8" t="s">
        <v>2308</v>
      </c>
      <c r="D2963" s="8" t="s">
        <v>2309</v>
      </c>
      <c r="E2963" s="12" t="s">
        <v>8847</v>
      </c>
      <c r="F2963" s="8" t="s">
        <v>2740</v>
      </c>
      <c r="G2963" s="8" t="s">
        <v>8038</v>
      </c>
      <c r="H2963" s="41" t="s">
        <v>2760</v>
      </c>
      <c r="I2963" s="8"/>
      <c r="J2963" s="35"/>
      <c r="K2963" s="33"/>
      <c r="L2963" s="33"/>
      <c r="M2963" s="33"/>
      <c r="N2963" s="33"/>
      <c r="O2963" s="33"/>
      <c r="P2963" s="33"/>
      <c r="Q2963" s="33"/>
      <c r="R2963" s="33"/>
    </row>
    <row r="2964">
      <c r="A2964" s="8" t="s">
        <v>2586</v>
      </c>
      <c r="B2964" s="8"/>
      <c r="C2964" s="8" t="s">
        <v>2308</v>
      </c>
      <c r="D2964" s="8" t="s">
        <v>2311</v>
      </c>
      <c r="E2964" s="12" t="s">
        <v>2312</v>
      </c>
      <c r="F2964" s="8" t="s">
        <v>2740</v>
      </c>
      <c r="G2964" s="8" t="s">
        <v>8038</v>
      </c>
      <c r="H2964" s="41" t="s">
        <v>2760</v>
      </c>
      <c r="I2964" s="8"/>
      <c r="J2964" s="7"/>
      <c r="K2964" s="40"/>
      <c r="L2964" s="40"/>
      <c r="M2964" s="40"/>
      <c r="N2964" s="40"/>
      <c r="O2964" s="40"/>
      <c r="P2964" s="40"/>
      <c r="Q2964" s="40"/>
      <c r="R2964" s="40"/>
    </row>
    <row r="2965">
      <c r="A2965" s="7" t="s">
        <v>2586</v>
      </c>
      <c r="B2965" s="7"/>
      <c r="C2965" s="7" t="s">
        <v>2313</v>
      </c>
      <c r="D2965" s="8" t="str">
        <f>IFERROR(__xludf.DUMMYFUNCTION("CONCATENATE(REGEXEXTRACT(C2965,""[A-Za-z]+""),"","")"),"Fred,")</f>
        <v>Fred,</v>
      </c>
      <c r="E2965" s="7" t="s">
        <v>2314</v>
      </c>
      <c r="F2965" s="8" t="s">
        <v>2740</v>
      </c>
      <c r="G2965" s="8" t="s">
        <v>8038</v>
      </c>
      <c r="H2965" s="41" t="s">
        <v>8413</v>
      </c>
      <c r="I2965" s="8"/>
      <c r="J2965" s="37"/>
      <c r="K2965" s="38"/>
      <c r="L2965" s="38"/>
      <c r="M2965" s="38"/>
      <c r="N2965" s="38"/>
      <c r="O2965" s="38"/>
      <c r="P2965" s="38"/>
      <c r="Q2965" s="38"/>
      <c r="R2965" s="38"/>
    </row>
    <row r="2966">
      <c r="A2966" s="7" t="s">
        <v>2586</v>
      </c>
      <c r="B2966" s="7"/>
      <c r="C2966" s="7" t="s">
        <v>2315</v>
      </c>
      <c r="D2966" s="8" t="str">
        <f>IFERROR(__xludf.DUMMYFUNCTION("CONCATENATE(REGEXEXTRACT(C2966,""[A-Za-z]+""),"","")"),"Fred,")</f>
        <v>Fred,</v>
      </c>
      <c r="E2966" s="7" t="s">
        <v>2316</v>
      </c>
      <c r="F2966" s="8" t="s">
        <v>2740</v>
      </c>
      <c r="G2966" s="8" t="s">
        <v>8038</v>
      </c>
      <c r="H2966" s="42" t="s">
        <v>2765</v>
      </c>
      <c r="I2966" s="8"/>
      <c r="J2966" s="35"/>
      <c r="K2966" s="33"/>
      <c r="L2966" s="33"/>
      <c r="M2966" s="33"/>
      <c r="N2966" s="33"/>
      <c r="O2966" s="33"/>
      <c r="P2966" s="33"/>
      <c r="Q2966" s="33"/>
      <c r="R2966" s="33"/>
    </row>
    <row r="2967">
      <c r="A2967" s="8" t="s">
        <v>2586</v>
      </c>
      <c r="B2967" s="2"/>
      <c r="C2967" s="2" t="s">
        <v>2317</v>
      </c>
      <c r="D2967" s="2" t="s">
        <v>2318</v>
      </c>
      <c r="E2967" s="2" t="s">
        <v>2319</v>
      </c>
      <c r="F2967" s="42" t="s">
        <v>2740</v>
      </c>
      <c r="G2967" s="31" t="s">
        <v>8038</v>
      </c>
      <c r="H2967" s="41" t="s">
        <v>2765</v>
      </c>
      <c r="I2967" s="34" t="s">
        <v>8848</v>
      </c>
      <c r="J2967" s="37"/>
      <c r="K2967" s="38"/>
      <c r="L2967" s="38"/>
      <c r="M2967" s="38"/>
      <c r="N2967" s="38"/>
      <c r="O2967" s="38"/>
      <c r="P2967" s="38"/>
      <c r="Q2967" s="38"/>
      <c r="R2967" s="38"/>
    </row>
    <row r="2968">
      <c r="A2968" s="8" t="s">
        <v>2586</v>
      </c>
      <c r="B2968" s="2"/>
      <c r="C2968" s="2" t="s">
        <v>2320</v>
      </c>
      <c r="D2968" s="2" t="s">
        <v>2321</v>
      </c>
      <c r="E2968" s="2" t="s">
        <v>2322</v>
      </c>
      <c r="F2968" s="8" t="s">
        <v>2740</v>
      </c>
      <c r="G2968" s="31" t="s">
        <v>8038</v>
      </c>
      <c r="H2968" s="31" t="s">
        <v>2742</v>
      </c>
      <c r="I2968" s="34" t="s">
        <v>8849</v>
      </c>
      <c r="J2968" s="7"/>
      <c r="K2968" s="40"/>
      <c r="L2968" s="40"/>
      <c r="M2968" s="40"/>
      <c r="N2968" s="40"/>
      <c r="O2968" s="40"/>
      <c r="P2968" s="40"/>
      <c r="Q2968" s="40"/>
      <c r="R2968" s="40"/>
    </row>
    <row r="2969">
      <c r="A2969" s="8" t="s">
        <v>2586</v>
      </c>
      <c r="B2969" s="2"/>
      <c r="C2969" s="2" t="s">
        <v>2323</v>
      </c>
      <c r="D2969" s="17" t="s">
        <v>2324</v>
      </c>
      <c r="E2969" s="2" t="s">
        <v>2325</v>
      </c>
      <c r="F2969" s="8" t="s">
        <v>2740</v>
      </c>
      <c r="G2969" s="8" t="s">
        <v>8038</v>
      </c>
      <c r="H2969" s="42" t="s">
        <v>2686</v>
      </c>
      <c r="I2969" s="36" t="s">
        <v>8850</v>
      </c>
      <c r="J2969" s="37"/>
      <c r="K2969" s="38"/>
      <c r="L2969" s="38"/>
      <c r="M2969" s="38"/>
      <c r="N2969" s="38"/>
      <c r="O2969" s="38"/>
      <c r="P2969" s="38"/>
      <c r="Q2969" s="38"/>
      <c r="R2969" s="38"/>
    </row>
    <row r="2970">
      <c r="A2970" s="7" t="s">
        <v>2633</v>
      </c>
      <c r="B2970" s="7"/>
      <c r="C2970" s="7" t="s">
        <v>2326</v>
      </c>
      <c r="D2970" s="8" t="str">
        <f>IFERROR(__xludf.DUMMYFUNCTION("CONCATENATE(REGEXEXTRACT(C2970,""[A-Za-z]+""),"","")"),"Frederick,")</f>
        <v>Frederick,</v>
      </c>
      <c r="E2970" s="7" t="s">
        <v>2327</v>
      </c>
      <c r="F2970" s="8" t="s">
        <v>2740</v>
      </c>
      <c r="G2970" s="8" t="s">
        <v>8038</v>
      </c>
      <c r="H2970" s="41" t="s">
        <v>2686</v>
      </c>
      <c r="I2970" s="8"/>
      <c r="J2970" s="7"/>
      <c r="K2970" s="40"/>
      <c r="L2970" s="40"/>
      <c r="M2970" s="40"/>
      <c r="N2970" s="40"/>
      <c r="O2970" s="40"/>
      <c r="P2970" s="40"/>
      <c r="Q2970" s="40"/>
      <c r="R2970" s="40"/>
    </row>
    <row r="2971">
      <c r="A2971" s="8" t="s">
        <v>2586</v>
      </c>
      <c r="B2971" s="2"/>
      <c r="C2971" s="2" t="s">
        <v>2328</v>
      </c>
      <c r="D2971" s="2" t="s">
        <v>2329</v>
      </c>
      <c r="E2971" s="2" t="s">
        <v>2330</v>
      </c>
      <c r="F2971" s="8" t="s">
        <v>2740</v>
      </c>
      <c r="G2971" s="8" t="s">
        <v>8038</v>
      </c>
      <c r="H2971" s="41" t="s">
        <v>2760</v>
      </c>
      <c r="I2971" s="34" t="s">
        <v>8851</v>
      </c>
      <c r="J2971" s="35"/>
      <c r="K2971" s="33"/>
      <c r="L2971" s="33"/>
      <c r="M2971" s="33"/>
      <c r="N2971" s="33"/>
      <c r="O2971" s="33"/>
      <c r="P2971" s="33"/>
      <c r="Q2971" s="33"/>
      <c r="R2971" s="33"/>
    </row>
    <row r="2972">
      <c r="A2972" s="7" t="s">
        <v>2586</v>
      </c>
      <c r="B2972" s="7"/>
      <c r="C2972" s="7" t="s">
        <v>2331</v>
      </c>
      <c r="D2972" s="8" t="s">
        <v>2329</v>
      </c>
      <c r="E2972" s="7" t="s">
        <v>2332</v>
      </c>
      <c r="F2972" s="8" t="s">
        <v>2740</v>
      </c>
      <c r="G2972" s="8" t="s">
        <v>8038</v>
      </c>
      <c r="H2972" s="42" t="s">
        <v>3162</v>
      </c>
      <c r="I2972" s="8"/>
      <c r="J2972" s="35"/>
      <c r="K2972" s="33"/>
      <c r="L2972" s="33"/>
      <c r="M2972" s="33"/>
      <c r="N2972" s="33"/>
      <c r="O2972" s="33"/>
      <c r="P2972" s="33"/>
      <c r="Q2972" s="33"/>
      <c r="R2972" s="33"/>
    </row>
    <row r="2973">
      <c r="A2973" s="8" t="s">
        <v>2586</v>
      </c>
      <c r="B2973" s="12"/>
      <c r="C2973" s="12" t="s">
        <v>2333</v>
      </c>
      <c r="D2973" s="12" t="s">
        <v>2334</v>
      </c>
      <c r="E2973" s="12" t="s">
        <v>2335</v>
      </c>
      <c r="F2973" s="8" t="s">
        <v>2740</v>
      </c>
      <c r="G2973" s="8" t="s">
        <v>8038</v>
      </c>
      <c r="H2973" s="43" t="s">
        <v>2760</v>
      </c>
      <c r="I2973" s="2"/>
      <c r="J2973" s="35"/>
      <c r="K2973" s="33"/>
      <c r="L2973" s="33"/>
      <c r="M2973" s="33"/>
      <c r="N2973" s="33"/>
      <c r="O2973" s="33"/>
      <c r="P2973" s="33"/>
      <c r="Q2973" s="33"/>
      <c r="R2973" s="33"/>
    </row>
    <row r="2974">
      <c r="A2974" s="7" t="s">
        <v>2586</v>
      </c>
      <c r="B2974" s="7"/>
      <c r="C2974" s="7" t="s">
        <v>2336</v>
      </c>
      <c r="D2974" s="8" t="str">
        <f>IFERROR(__xludf.DUMMYFUNCTION("CONCATENATE(REGEXEXTRACT(C2974,""[A-Za-z]+""),"","")"),"FreedomB,")</f>
        <v>FreedomB,</v>
      </c>
      <c r="E2974" s="7" t="s">
        <v>2337</v>
      </c>
      <c r="F2974" s="8" t="s">
        <v>2740</v>
      </c>
      <c r="G2974" s="31" t="s">
        <v>8038</v>
      </c>
      <c r="H2974" s="41" t="s">
        <v>2686</v>
      </c>
      <c r="I2974" s="8"/>
      <c r="J2974" s="35"/>
      <c r="K2974" s="33"/>
      <c r="L2974" s="33"/>
      <c r="M2974" s="33"/>
      <c r="N2974" s="33"/>
      <c r="O2974" s="33"/>
      <c r="P2974" s="33"/>
      <c r="Q2974" s="33"/>
      <c r="R2974" s="33"/>
    </row>
    <row r="2975">
      <c r="A2975" s="7" t="s">
        <v>2633</v>
      </c>
      <c r="B2975" s="7"/>
      <c r="C2975" s="7" t="s">
        <v>2338</v>
      </c>
      <c r="D2975" s="6" t="s">
        <v>2339</v>
      </c>
      <c r="E2975" s="7" t="s">
        <v>2340</v>
      </c>
      <c r="F2975" s="8" t="s">
        <v>2740</v>
      </c>
      <c r="G2975" s="31" t="s">
        <v>8038</v>
      </c>
      <c r="H2975" s="41" t="s">
        <v>2802</v>
      </c>
      <c r="I2975" s="8"/>
      <c r="J2975" s="35"/>
      <c r="K2975" s="33"/>
      <c r="L2975" s="33"/>
      <c r="M2975" s="33"/>
      <c r="N2975" s="33"/>
      <c r="O2975" s="33"/>
      <c r="P2975" s="33"/>
      <c r="Q2975" s="33"/>
      <c r="R2975" s="33"/>
    </row>
    <row r="2976">
      <c r="A2976" s="7" t="s">
        <v>2586</v>
      </c>
      <c r="B2976" s="7"/>
      <c r="C2976" s="7" t="s">
        <v>2341</v>
      </c>
      <c r="D2976" s="8" t="s">
        <v>2342</v>
      </c>
      <c r="E2976" s="7" t="s">
        <v>2343</v>
      </c>
      <c r="F2976" s="8" t="s">
        <v>2740</v>
      </c>
      <c r="G2976" s="8" t="s">
        <v>8038</v>
      </c>
      <c r="H2976" s="41" t="s">
        <v>2760</v>
      </c>
      <c r="I2976" s="8"/>
      <c r="J2976" s="35"/>
      <c r="K2976" s="33"/>
      <c r="L2976" s="33"/>
      <c r="M2976" s="33"/>
      <c r="N2976" s="33"/>
      <c r="O2976" s="33"/>
      <c r="P2976" s="33"/>
      <c r="Q2976" s="33"/>
      <c r="R2976" s="33"/>
    </row>
    <row r="2977">
      <c r="A2977" s="8" t="s">
        <v>2586</v>
      </c>
      <c r="B2977" s="2"/>
      <c r="C2977" s="2" t="s">
        <v>2344</v>
      </c>
      <c r="D2977" s="17" t="s">
        <v>2345</v>
      </c>
      <c r="E2977" s="2" t="s">
        <v>2346</v>
      </c>
      <c r="F2977" s="8" t="s">
        <v>2740</v>
      </c>
      <c r="G2977" s="31" t="s">
        <v>8038</v>
      </c>
      <c r="H2977" s="31" t="s">
        <v>2603</v>
      </c>
      <c r="I2977" s="34" t="s">
        <v>8852</v>
      </c>
      <c r="J2977" s="35"/>
      <c r="K2977" s="33"/>
      <c r="L2977" s="33"/>
      <c r="M2977" s="33"/>
      <c r="N2977" s="33"/>
      <c r="O2977" s="33"/>
      <c r="P2977" s="33"/>
      <c r="Q2977" s="33"/>
      <c r="R2977" s="33"/>
    </row>
    <row r="2978">
      <c r="A2978" s="8" t="s">
        <v>2586</v>
      </c>
      <c r="B2978" s="2"/>
      <c r="C2978" s="2" t="s">
        <v>2347</v>
      </c>
      <c r="D2978" s="2" t="s">
        <v>2348</v>
      </c>
      <c r="E2978" s="2" t="s">
        <v>2349</v>
      </c>
      <c r="F2978" s="8" t="s">
        <v>2740</v>
      </c>
      <c r="G2978" s="31" t="s">
        <v>8038</v>
      </c>
      <c r="H2978" s="41" t="s">
        <v>2686</v>
      </c>
      <c r="I2978" s="34" t="s">
        <v>8853</v>
      </c>
      <c r="J2978" s="7"/>
      <c r="K2978" s="40"/>
      <c r="L2978" s="40"/>
      <c r="M2978" s="40"/>
      <c r="N2978" s="40"/>
      <c r="O2978" s="40"/>
      <c r="P2978" s="40"/>
      <c r="Q2978" s="40"/>
      <c r="R2978" s="40"/>
    </row>
    <row r="2979">
      <c r="A2979" s="7" t="s">
        <v>2586</v>
      </c>
      <c r="B2979" s="7"/>
      <c r="C2979" s="7" t="s">
        <v>2350</v>
      </c>
      <c r="D2979" s="8" t="str">
        <f>IFERROR(__xludf.DUMMYFUNCTION("CONCATENATE(REGEXEXTRACT(C2979,""[A-Za-z]+""),"","")"),"Friend,")</f>
        <v>Friend,</v>
      </c>
      <c r="E2979" s="7" t="s">
        <v>2351</v>
      </c>
      <c r="F2979" s="8" t="s">
        <v>2740</v>
      </c>
      <c r="G2979" s="8" t="s">
        <v>8038</v>
      </c>
      <c r="H2979" s="41" t="s">
        <v>2760</v>
      </c>
      <c r="I2979" s="8"/>
      <c r="J2979" s="7"/>
      <c r="K2979" s="40"/>
      <c r="L2979" s="40"/>
      <c r="M2979" s="40"/>
      <c r="N2979" s="40"/>
      <c r="O2979" s="40"/>
      <c r="P2979" s="40"/>
      <c r="Q2979" s="40"/>
      <c r="R2979" s="40"/>
    </row>
    <row r="2980">
      <c r="A2980" s="8" t="s">
        <v>2586</v>
      </c>
      <c r="B2980" s="6"/>
      <c r="C2980" s="6" t="s">
        <v>2352</v>
      </c>
      <c r="D2980" s="6" t="s">
        <v>2353</v>
      </c>
      <c r="E2980" s="7" t="s">
        <v>2354</v>
      </c>
      <c r="F2980" s="8" t="s">
        <v>2740</v>
      </c>
      <c r="G2980" s="8" t="s">
        <v>8038</v>
      </c>
      <c r="H2980" s="31" t="s">
        <v>4812</v>
      </c>
      <c r="I2980" s="8"/>
      <c r="J2980" s="37"/>
      <c r="K2980" s="38"/>
      <c r="L2980" s="38"/>
      <c r="M2980" s="38"/>
      <c r="N2980" s="38"/>
      <c r="O2980" s="38"/>
      <c r="P2980" s="38"/>
      <c r="Q2980" s="38"/>
      <c r="R2980" s="38"/>
    </row>
    <row r="2981">
      <c r="A2981" s="7" t="s">
        <v>2586</v>
      </c>
      <c r="B2981" s="7"/>
      <c r="C2981" s="7" t="s">
        <v>2355</v>
      </c>
      <c r="D2981" s="8" t="str">
        <f>IFERROR(__xludf.DUMMYFUNCTION("CONCATENATE(REGEXEXTRACT(C2981,""[A-Za-z]+""),"","")"),"Frivolous,")</f>
        <v>Frivolous,</v>
      </c>
      <c r="E2981" s="7" t="s">
        <v>2356</v>
      </c>
      <c r="F2981" s="8" t="s">
        <v>2740</v>
      </c>
      <c r="G2981" s="8" t="s">
        <v>8038</v>
      </c>
      <c r="H2981" s="31" t="s">
        <v>2742</v>
      </c>
      <c r="I2981" s="8"/>
      <c r="J2981" s="35"/>
      <c r="K2981" s="33"/>
      <c r="L2981" s="33"/>
      <c r="M2981" s="33"/>
      <c r="N2981" s="33"/>
      <c r="O2981" s="33"/>
      <c r="P2981" s="33"/>
      <c r="Q2981" s="33"/>
      <c r="R2981" s="33"/>
    </row>
    <row r="2982">
      <c r="A2982" s="7" t="s">
        <v>2586</v>
      </c>
      <c r="B2982" s="7"/>
      <c r="C2982" s="7" t="s">
        <v>2357</v>
      </c>
      <c r="D2982" s="6" t="s">
        <v>2358</v>
      </c>
      <c r="E2982" s="7" t="s">
        <v>2359</v>
      </c>
      <c r="F2982" s="8" t="s">
        <v>2740</v>
      </c>
      <c r="G2982" s="31" t="s">
        <v>8038</v>
      </c>
      <c r="H2982" s="45" t="s">
        <v>3162</v>
      </c>
      <c r="I2982" s="8"/>
      <c r="J2982" s="7"/>
      <c r="K2982" s="40"/>
      <c r="L2982" s="40"/>
      <c r="M2982" s="40"/>
      <c r="N2982" s="40"/>
      <c r="O2982" s="40"/>
      <c r="P2982" s="40"/>
      <c r="Q2982" s="40"/>
      <c r="R2982" s="40"/>
    </row>
    <row r="2983">
      <c r="A2983" s="8" t="s">
        <v>2586</v>
      </c>
      <c r="B2983" s="2"/>
      <c r="C2983" s="2" t="s">
        <v>2360</v>
      </c>
      <c r="D2983" s="2" t="s">
        <v>2361</v>
      </c>
      <c r="E2983" s="2" t="s">
        <v>2362</v>
      </c>
      <c r="F2983" s="8" t="s">
        <v>2740</v>
      </c>
      <c r="G2983" s="31" t="s">
        <v>8038</v>
      </c>
      <c r="H2983" s="45" t="s">
        <v>2753</v>
      </c>
      <c r="I2983" s="34" t="s">
        <v>8854</v>
      </c>
      <c r="J2983" s="7"/>
      <c r="K2983" s="40"/>
      <c r="L2983" s="40"/>
      <c r="M2983" s="40"/>
      <c r="N2983" s="40"/>
      <c r="O2983" s="40"/>
      <c r="P2983" s="40"/>
      <c r="Q2983" s="40"/>
      <c r="R2983" s="40"/>
    </row>
    <row r="2984">
      <c r="A2984" s="7" t="s">
        <v>2586</v>
      </c>
      <c r="B2984" s="7"/>
      <c r="C2984" s="7" t="s">
        <v>2363</v>
      </c>
      <c r="D2984" s="8" t="str">
        <f>IFERROR(__xludf.DUMMYFUNCTION("CONCATENATE(REGEXEXTRACT(C2984,""[A-Za-z]+""),"","")"),"Funky,")</f>
        <v>Funky,</v>
      </c>
      <c r="E2984" s="7" t="s">
        <v>2364</v>
      </c>
      <c r="F2984" s="8" t="s">
        <v>2740</v>
      </c>
      <c r="G2984" s="8" t="s">
        <v>8038</v>
      </c>
      <c r="H2984" s="31" t="s">
        <v>2590</v>
      </c>
      <c r="I2984" s="8"/>
      <c r="J2984" s="35"/>
      <c r="K2984" s="33"/>
      <c r="L2984" s="33"/>
      <c r="M2984" s="33"/>
      <c r="N2984" s="33"/>
      <c r="O2984" s="33"/>
      <c r="P2984" s="33"/>
      <c r="Q2984" s="33"/>
      <c r="R2984" s="33"/>
    </row>
    <row r="2985">
      <c r="A2985" s="8" t="s">
        <v>2586</v>
      </c>
      <c r="B2985" s="2"/>
      <c r="C2985" s="2" t="s">
        <v>2365</v>
      </c>
      <c r="D2985" s="2" t="s">
        <v>2366</v>
      </c>
      <c r="E2985" s="2" t="s">
        <v>2367</v>
      </c>
      <c r="F2985" s="42" t="s">
        <v>2740</v>
      </c>
      <c r="G2985" s="31" t="s">
        <v>8038</v>
      </c>
      <c r="H2985" s="42" t="s">
        <v>3305</v>
      </c>
      <c r="I2985" s="36" t="s">
        <v>8855</v>
      </c>
      <c r="J2985" s="37"/>
      <c r="K2985" s="38"/>
      <c r="L2985" s="38"/>
      <c r="M2985" s="38"/>
      <c r="N2985" s="38"/>
      <c r="O2985" s="38"/>
      <c r="P2985" s="38"/>
      <c r="Q2985" s="38"/>
      <c r="R2985" s="38"/>
    </row>
    <row r="2986">
      <c r="A2986" s="6" t="s">
        <v>2861</v>
      </c>
      <c r="B2986" s="7"/>
      <c r="C2986" s="7" t="s">
        <v>2368</v>
      </c>
      <c r="D2986" s="8" t="str">
        <f>IFERROR(__xludf.DUMMYFUNCTION("CONCATENATE(REGEXEXTRACT(C2986,""[A-Za-z]+""),"","")"),"Gabriel,")</f>
        <v>Gabriel,</v>
      </c>
      <c r="E2986" s="7" t="s">
        <v>2369</v>
      </c>
      <c r="F2986" s="8" t="s">
        <v>2740</v>
      </c>
      <c r="G2986" s="31" t="s">
        <v>8038</v>
      </c>
      <c r="H2986" s="45" t="s">
        <v>3162</v>
      </c>
      <c r="I2986" s="8"/>
      <c r="J2986" s="35"/>
      <c r="K2986" s="33"/>
      <c r="L2986" s="33"/>
      <c r="M2986" s="33"/>
      <c r="N2986" s="33"/>
      <c r="O2986" s="33"/>
      <c r="P2986" s="33"/>
      <c r="Q2986" s="33"/>
      <c r="R2986" s="33"/>
    </row>
    <row r="2987">
      <c r="A2987" s="7" t="s">
        <v>2586</v>
      </c>
      <c r="B2987" s="7"/>
      <c r="C2987" s="7" t="s">
        <v>2370</v>
      </c>
      <c r="D2987" s="8" t="str">
        <f>IFERROR(__xludf.DUMMYFUNCTION("CONCATENATE(REGEXEXTRACT(C2987,""[A-Za-z]+""),"","")"),"Gabriel,")</f>
        <v>Gabriel,</v>
      </c>
      <c r="E2987" s="7" t="s">
        <v>2371</v>
      </c>
      <c r="F2987" s="8" t="s">
        <v>2740</v>
      </c>
      <c r="G2987" s="31" t="s">
        <v>8038</v>
      </c>
      <c r="H2987" s="31" t="s">
        <v>7223</v>
      </c>
      <c r="I2987" s="8"/>
      <c r="J2987" s="35"/>
      <c r="K2987" s="33"/>
      <c r="L2987" s="33"/>
      <c r="M2987" s="33"/>
      <c r="N2987" s="33"/>
      <c r="O2987" s="33"/>
      <c r="P2987" s="33"/>
      <c r="Q2987" s="33"/>
      <c r="R2987" s="33"/>
    </row>
    <row r="2988">
      <c r="A2988" s="7" t="s">
        <v>2586</v>
      </c>
      <c r="B2988" s="7"/>
      <c r="C2988" s="7" t="s">
        <v>2372</v>
      </c>
      <c r="D2988" s="8" t="str">
        <f>IFERROR(__xludf.DUMMYFUNCTION("CONCATENATE(REGEXEXTRACT(C2988,""[A-Za-z]+""),"","")"),"Gabriel,")</f>
        <v>Gabriel,</v>
      </c>
      <c r="E2988" s="7" t="s">
        <v>2373</v>
      </c>
      <c r="F2988" s="8" t="s">
        <v>2740</v>
      </c>
      <c r="G2988" s="31" t="s">
        <v>8038</v>
      </c>
      <c r="H2988" s="48" t="s">
        <v>2937</v>
      </c>
      <c r="I2988" s="8"/>
      <c r="J2988" s="37"/>
      <c r="K2988" s="38"/>
      <c r="L2988" s="38"/>
      <c r="M2988" s="38"/>
      <c r="N2988" s="38"/>
      <c r="O2988" s="38"/>
      <c r="P2988" s="38"/>
      <c r="Q2988" s="38"/>
      <c r="R2988" s="38"/>
    </row>
    <row r="2989">
      <c r="A2989" s="8" t="s">
        <v>2586</v>
      </c>
      <c r="B2989" s="2"/>
      <c r="C2989" s="2" t="s">
        <v>2374</v>
      </c>
      <c r="D2989" s="2" t="s">
        <v>2375</v>
      </c>
      <c r="E2989" s="2" t="s">
        <v>2376</v>
      </c>
      <c r="F2989" s="31" t="s">
        <v>2740</v>
      </c>
      <c r="G2989" s="31" t="s">
        <v>8038</v>
      </c>
      <c r="H2989" s="43" t="s">
        <v>2760</v>
      </c>
      <c r="I2989" s="34" t="s">
        <v>8856</v>
      </c>
      <c r="J2989" s="37"/>
      <c r="K2989" s="38"/>
      <c r="L2989" s="38"/>
      <c r="M2989" s="38"/>
      <c r="N2989" s="38"/>
      <c r="O2989" s="38"/>
      <c r="P2989" s="38"/>
      <c r="Q2989" s="38"/>
      <c r="R2989" s="38"/>
    </row>
    <row r="2990">
      <c r="A2990" s="8" t="s">
        <v>2633</v>
      </c>
      <c r="B2990" s="2"/>
      <c r="C2990" s="2" t="s">
        <v>2377</v>
      </c>
      <c r="D2990" s="2" t="s">
        <v>2375</v>
      </c>
      <c r="E2990" s="2" t="s">
        <v>2378</v>
      </c>
      <c r="F2990" s="42" t="s">
        <v>2740</v>
      </c>
      <c r="G2990" s="8" t="s">
        <v>8038</v>
      </c>
      <c r="H2990" s="31" t="s">
        <v>2590</v>
      </c>
      <c r="I2990" s="34" t="s">
        <v>8857</v>
      </c>
      <c r="J2990" s="7"/>
      <c r="K2990" s="40"/>
      <c r="L2990" s="40"/>
      <c r="M2990" s="40"/>
      <c r="N2990" s="40"/>
      <c r="O2990" s="40"/>
      <c r="P2990" s="40"/>
      <c r="Q2990" s="40"/>
      <c r="R2990" s="40"/>
    </row>
    <row r="2991">
      <c r="A2991" s="8" t="s">
        <v>2586</v>
      </c>
      <c r="B2991" s="2"/>
      <c r="C2991" s="2" t="s">
        <v>2379</v>
      </c>
      <c r="D2991" s="2" t="s">
        <v>2375</v>
      </c>
      <c r="E2991" s="2" t="s">
        <v>2380</v>
      </c>
      <c r="F2991" s="42" t="s">
        <v>2740</v>
      </c>
      <c r="G2991" s="31" t="s">
        <v>8038</v>
      </c>
      <c r="H2991" s="31" t="s">
        <v>7223</v>
      </c>
      <c r="I2991" s="34" t="s">
        <v>8858</v>
      </c>
      <c r="J2991" s="7"/>
      <c r="K2991" s="40"/>
      <c r="L2991" s="40"/>
      <c r="M2991" s="40"/>
      <c r="N2991" s="40"/>
      <c r="O2991" s="40"/>
      <c r="P2991" s="40"/>
      <c r="Q2991" s="40"/>
      <c r="R2991" s="40"/>
    </row>
    <row r="2992">
      <c r="A2992" s="8" t="s">
        <v>2586</v>
      </c>
      <c r="B2992" s="3"/>
      <c r="C2992" s="3" t="s">
        <v>2381</v>
      </c>
      <c r="D2992" s="3" t="s">
        <v>2375</v>
      </c>
      <c r="E2992" s="3" t="s">
        <v>2382</v>
      </c>
      <c r="F2992" s="42" t="s">
        <v>2740</v>
      </c>
      <c r="G2992" s="31" t="s">
        <v>8038</v>
      </c>
      <c r="H2992" s="41" t="s">
        <v>2686</v>
      </c>
      <c r="I2992" s="3"/>
      <c r="J2992" s="35"/>
      <c r="K2992" s="33"/>
      <c r="L2992" s="33"/>
      <c r="M2992" s="33"/>
      <c r="N2992" s="33"/>
      <c r="O2992" s="33"/>
      <c r="P2992" s="33"/>
      <c r="Q2992" s="33"/>
      <c r="R2992" s="33"/>
    </row>
    <row r="2993">
      <c r="A2993" s="7" t="s">
        <v>2586</v>
      </c>
      <c r="B2993" s="7"/>
      <c r="C2993" s="7" t="s">
        <v>2383</v>
      </c>
      <c r="D2993" s="6" t="s">
        <v>2375</v>
      </c>
      <c r="E2993" s="7" t="s">
        <v>2384</v>
      </c>
      <c r="F2993" s="8" t="s">
        <v>2740</v>
      </c>
      <c r="G2993" s="31" t="s">
        <v>8038</v>
      </c>
      <c r="H2993" s="48" t="s">
        <v>2937</v>
      </c>
      <c r="I2993" s="8"/>
      <c r="J2993" s="35"/>
      <c r="K2993" s="33"/>
      <c r="L2993" s="33"/>
      <c r="M2993" s="33"/>
      <c r="N2993" s="33"/>
      <c r="O2993" s="33"/>
      <c r="P2993" s="33"/>
      <c r="Q2993" s="33"/>
      <c r="R2993" s="33"/>
    </row>
    <row r="2994">
      <c r="A2994" s="7" t="s">
        <v>2586</v>
      </c>
      <c r="B2994" s="7"/>
      <c r="C2994" s="7" t="s">
        <v>2385</v>
      </c>
      <c r="D2994" s="6" t="s">
        <v>2386</v>
      </c>
      <c r="E2994" s="7" t="s">
        <v>2387</v>
      </c>
      <c r="F2994" s="42" t="s">
        <v>2740</v>
      </c>
      <c r="G2994" s="8" t="s">
        <v>8038</v>
      </c>
      <c r="H2994" s="31" t="s">
        <v>2590</v>
      </c>
      <c r="I2994" s="8"/>
      <c r="J2994" s="35"/>
      <c r="K2994" s="33"/>
      <c r="L2994" s="33"/>
      <c r="M2994" s="33"/>
      <c r="N2994" s="33"/>
      <c r="O2994" s="33"/>
      <c r="P2994" s="33"/>
      <c r="Q2994" s="33"/>
      <c r="R2994" s="33"/>
    </row>
    <row r="2995">
      <c r="A2995" s="7" t="s">
        <v>2586</v>
      </c>
      <c r="B2995" s="7"/>
      <c r="C2995" s="7" t="s">
        <v>2388</v>
      </c>
      <c r="D2995" s="6" t="s">
        <v>2389</v>
      </c>
      <c r="E2995" s="7" t="s">
        <v>2390</v>
      </c>
      <c r="F2995" s="8" t="s">
        <v>2740</v>
      </c>
      <c r="G2995" s="31" t="s">
        <v>8038</v>
      </c>
      <c r="H2995" s="31" t="s">
        <v>2603</v>
      </c>
      <c r="I2995" s="8"/>
      <c r="J2995" s="35"/>
      <c r="K2995" s="33"/>
      <c r="L2995" s="33"/>
      <c r="M2995" s="33"/>
      <c r="N2995" s="33"/>
      <c r="O2995" s="33"/>
      <c r="P2995" s="33"/>
      <c r="Q2995" s="33"/>
      <c r="R2995" s="33"/>
    </row>
    <row r="2996">
      <c r="A2996" s="7" t="s">
        <v>2586</v>
      </c>
      <c r="B2996" s="7"/>
      <c r="C2996" s="7" t="s">
        <v>2391</v>
      </c>
      <c r="D2996" s="8" t="str">
        <f>IFERROR(__xludf.DUMMYFUNCTION("CONCATENATE(REGEXEXTRACT(C2996,""[A-Za-z]+""),"","")"),"Gabriele,")</f>
        <v>Gabriele,</v>
      </c>
      <c r="E2996" s="7" t="s">
        <v>2392</v>
      </c>
      <c r="F2996" s="8" t="s">
        <v>2740</v>
      </c>
      <c r="G2996" s="31" t="s">
        <v>8038</v>
      </c>
      <c r="H2996" s="31" t="s">
        <v>2603</v>
      </c>
      <c r="I2996" s="8"/>
      <c r="J2996" s="37"/>
      <c r="K2996" s="38"/>
      <c r="L2996" s="38"/>
      <c r="M2996" s="38"/>
      <c r="N2996" s="38"/>
      <c r="O2996" s="38"/>
      <c r="P2996" s="38"/>
      <c r="Q2996" s="38"/>
      <c r="R2996" s="38"/>
    </row>
    <row r="2997">
      <c r="A2997" s="8" t="s">
        <v>2586</v>
      </c>
      <c r="B2997" s="2"/>
      <c r="C2997" s="2" t="s">
        <v>2393</v>
      </c>
      <c r="D2997" s="2" t="s">
        <v>2394</v>
      </c>
      <c r="E2997" s="2" t="s">
        <v>2395</v>
      </c>
      <c r="F2997" s="42" t="s">
        <v>2740</v>
      </c>
      <c r="G2997" s="31" t="s">
        <v>8038</v>
      </c>
      <c r="H2997" s="31" t="s">
        <v>2603</v>
      </c>
      <c r="I2997" s="36" t="s">
        <v>8859</v>
      </c>
      <c r="J2997" s="35"/>
      <c r="K2997" s="33"/>
      <c r="L2997" s="33"/>
      <c r="M2997" s="33"/>
      <c r="N2997" s="33"/>
      <c r="O2997" s="33"/>
      <c r="P2997" s="33"/>
      <c r="Q2997" s="33"/>
      <c r="R2997" s="33"/>
    </row>
    <row r="2998">
      <c r="A2998" s="8" t="s">
        <v>2586</v>
      </c>
      <c r="B2998" s="12"/>
      <c r="C2998" s="12" t="s">
        <v>2396</v>
      </c>
      <c r="D2998" s="12" t="s">
        <v>2397</v>
      </c>
      <c r="E2998" s="12" t="s">
        <v>2398</v>
      </c>
      <c r="F2998" s="42" t="s">
        <v>2740</v>
      </c>
      <c r="G2998" s="31" t="s">
        <v>8038</v>
      </c>
      <c r="H2998" s="41" t="s">
        <v>2760</v>
      </c>
      <c r="I2998" s="2"/>
      <c r="J2998" s="37"/>
      <c r="K2998" s="38"/>
      <c r="L2998" s="38"/>
      <c r="M2998" s="38"/>
      <c r="N2998" s="38"/>
      <c r="O2998" s="38"/>
      <c r="P2998" s="38"/>
      <c r="Q2998" s="38"/>
      <c r="R2998" s="38"/>
    </row>
    <row r="2999">
      <c r="A2999" s="8" t="s">
        <v>2586</v>
      </c>
      <c r="B2999" s="2"/>
      <c r="C2999" s="2" t="s">
        <v>8860</v>
      </c>
      <c r="D2999" s="2" t="s">
        <v>5334</v>
      </c>
      <c r="E2999" s="2" t="s">
        <v>8861</v>
      </c>
      <c r="F2999" s="42" t="s">
        <v>2740</v>
      </c>
      <c r="G2999" s="31" t="s">
        <v>8038</v>
      </c>
      <c r="H2999" s="31" t="s">
        <v>2603</v>
      </c>
      <c r="I2999" s="36" t="s">
        <v>8862</v>
      </c>
      <c r="J2999" s="37"/>
      <c r="K2999" s="38"/>
      <c r="L2999" s="38"/>
      <c r="M2999" s="38"/>
      <c r="N2999" s="38"/>
      <c r="O2999" s="38"/>
      <c r="P2999" s="38"/>
      <c r="Q2999" s="38"/>
      <c r="R2999" s="38"/>
    </row>
    <row r="3000">
      <c r="A3000" s="8" t="s">
        <v>2586</v>
      </c>
      <c r="B3000" s="2"/>
      <c r="C3000" s="2" t="s">
        <v>2399</v>
      </c>
      <c r="D3000" s="2" t="s">
        <v>2400</v>
      </c>
      <c r="E3000" s="2" t="s">
        <v>2401</v>
      </c>
      <c r="F3000" s="41" t="s">
        <v>2740</v>
      </c>
      <c r="G3000" s="8" t="s">
        <v>8038</v>
      </c>
      <c r="H3000" s="31" t="s">
        <v>2742</v>
      </c>
      <c r="I3000" s="34" t="s">
        <v>8863</v>
      </c>
      <c r="J3000" s="7"/>
      <c r="K3000" s="40"/>
      <c r="L3000" s="40"/>
      <c r="M3000" s="40"/>
      <c r="N3000" s="40"/>
      <c r="O3000" s="40"/>
      <c r="P3000" s="40"/>
      <c r="Q3000" s="40"/>
      <c r="R3000" s="40"/>
    </row>
    <row r="3001">
      <c r="A3001" s="8" t="s">
        <v>2633</v>
      </c>
      <c r="B3001" s="2"/>
      <c r="C3001" s="2" t="s">
        <v>2402</v>
      </c>
      <c r="D3001" s="2" t="s">
        <v>2403</v>
      </c>
      <c r="E3001" s="2" t="s">
        <v>2404</v>
      </c>
      <c r="F3001" s="8" t="s">
        <v>2740</v>
      </c>
      <c r="G3001" s="8" t="s">
        <v>8038</v>
      </c>
      <c r="H3001" s="31" t="s">
        <v>2603</v>
      </c>
      <c r="I3001" s="36" t="s">
        <v>8864</v>
      </c>
      <c r="J3001" s="37"/>
      <c r="K3001" s="38"/>
      <c r="L3001" s="38"/>
      <c r="M3001" s="38"/>
      <c r="N3001" s="38"/>
      <c r="O3001" s="38"/>
      <c r="P3001" s="38"/>
      <c r="Q3001" s="38"/>
      <c r="R3001" s="38"/>
    </row>
    <row r="3002">
      <c r="A3002" s="7" t="s">
        <v>2586</v>
      </c>
      <c r="B3002" s="7"/>
      <c r="C3002" s="7" t="s">
        <v>2405</v>
      </c>
      <c r="D3002" s="8" t="str">
        <f>IFERROR(__xludf.DUMMYFUNCTION("CONCATENATE(REGEXEXTRACT(C3002,""[A-Za-z]+""),"","")"),"Gareden,")</f>
        <v>Gareden,</v>
      </c>
      <c r="E3002" s="7" t="s">
        <v>2406</v>
      </c>
      <c r="F3002" s="8" t="s">
        <v>2740</v>
      </c>
      <c r="G3002" s="31" t="s">
        <v>8038</v>
      </c>
      <c r="H3002" s="31" t="s">
        <v>2590</v>
      </c>
      <c r="I3002" s="8"/>
      <c r="J3002" s="35"/>
      <c r="K3002" s="33"/>
      <c r="L3002" s="33"/>
      <c r="M3002" s="33"/>
      <c r="N3002" s="33"/>
      <c r="O3002" s="33"/>
      <c r="P3002" s="33"/>
      <c r="Q3002" s="33"/>
      <c r="R3002" s="33"/>
    </row>
    <row r="3003">
      <c r="A3003" s="7" t="s">
        <v>2633</v>
      </c>
      <c r="B3003" s="7"/>
      <c r="C3003" s="7" t="s">
        <v>2407</v>
      </c>
      <c r="D3003" s="8" t="str">
        <f>IFERROR(__xludf.DUMMYFUNCTION("CONCATENATE(REGEXEXTRACT(C3003,""[A-Za-z]+""),"","")"),"Gary,")</f>
        <v>Gary,</v>
      </c>
      <c r="E3003" s="7" t="s">
        <v>2408</v>
      </c>
      <c r="F3003" s="8" t="s">
        <v>2740</v>
      </c>
      <c r="G3003" s="31" t="s">
        <v>8038</v>
      </c>
      <c r="H3003" s="41" t="s">
        <v>2760</v>
      </c>
      <c r="I3003" s="8"/>
      <c r="J3003" s="7"/>
      <c r="K3003" s="40"/>
      <c r="L3003" s="40"/>
      <c r="M3003" s="40"/>
      <c r="N3003" s="40"/>
      <c r="O3003" s="40"/>
      <c r="P3003" s="40"/>
      <c r="Q3003" s="40"/>
      <c r="R3003" s="40"/>
    </row>
    <row r="3004">
      <c r="A3004" s="7" t="s">
        <v>2586</v>
      </c>
      <c r="B3004" s="7"/>
      <c r="C3004" s="7" t="s">
        <v>2409</v>
      </c>
      <c r="D3004" s="6" t="s">
        <v>2410</v>
      </c>
      <c r="E3004" s="7" t="s">
        <v>2411</v>
      </c>
      <c r="F3004" s="8" t="s">
        <v>2740</v>
      </c>
      <c r="G3004" s="31" t="s">
        <v>8038</v>
      </c>
      <c r="H3004" s="41" t="s">
        <v>2760</v>
      </c>
      <c r="I3004" s="8"/>
      <c r="J3004" s="35"/>
      <c r="K3004" s="33"/>
      <c r="L3004" s="33"/>
      <c r="M3004" s="33"/>
      <c r="N3004" s="33"/>
      <c r="O3004" s="33"/>
      <c r="P3004" s="33"/>
      <c r="Q3004" s="33"/>
      <c r="R3004" s="33"/>
    </row>
    <row r="3005">
      <c r="A3005" s="8" t="s">
        <v>2586</v>
      </c>
      <c r="B3005" s="2"/>
      <c r="C3005" s="2" t="s">
        <v>2412</v>
      </c>
      <c r="D3005" s="17" t="s">
        <v>2413</v>
      </c>
      <c r="E3005" s="2" t="s">
        <v>2414</v>
      </c>
      <c r="F3005" s="42" t="s">
        <v>2740</v>
      </c>
      <c r="G3005" s="8" t="s">
        <v>8038</v>
      </c>
      <c r="H3005" s="48" t="s">
        <v>2937</v>
      </c>
      <c r="I3005" s="36" t="s">
        <v>8865</v>
      </c>
      <c r="J3005" s="37"/>
      <c r="K3005" s="38"/>
      <c r="L3005" s="38"/>
      <c r="M3005" s="38"/>
      <c r="N3005" s="38"/>
      <c r="O3005" s="38"/>
      <c r="P3005" s="38"/>
      <c r="Q3005" s="38"/>
      <c r="R3005" s="38"/>
    </row>
    <row r="3006">
      <c r="A3006" s="8" t="s">
        <v>2586</v>
      </c>
      <c r="B3006" s="2"/>
      <c r="C3006" s="2" t="s">
        <v>2412</v>
      </c>
      <c r="D3006" s="2" t="s">
        <v>2415</v>
      </c>
      <c r="E3006" s="2" t="s">
        <v>2416</v>
      </c>
      <c r="F3006" s="42" t="s">
        <v>2740</v>
      </c>
      <c r="G3006" s="31" t="s">
        <v>8038</v>
      </c>
      <c r="H3006" s="48" t="s">
        <v>2937</v>
      </c>
      <c r="I3006" s="34" t="s">
        <v>8865</v>
      </c>
      <c r="J3006" s="35"/>
      <c r="K3006" s="33"/>
      <c r="L3006" s="33"/>
      <c r="M3006" s="33"/>
      <c r="N3006" s="33"/>
      <c r="O3006" s="33"/>
      <c r="P3006" s="33"/>
      <c r="Q3006" s="33"/>
      <c r="R3006" s="33"/>
    </row>
    <row r="3007">
      <c r="A3007" s="8" t="s">
        <v>2586</v>
      </c>
      <c r="B3007" s="2"/>
      <c r="C3007" s="2" t="s">
        <v>2417</v>
      </c>
      <c r="D3007" s="2" t="s">
        <v>2418</v>
      </c>
      <c r="E3007" s="2" t="s">
        <v>2419</v>
      </c>
      <c r="F3007" s="41" t="s">
        <v>2740</v>
      </c>
      <c r="G3007" s="6" t="s">
        <v>8038</v>
      </c>
      <c r="H3007" s="31" t="s">
        <v>7267</v>
      </c>
      <c r="I3007" s="36" t="s">
        <v>8866</v>
      </c>
      <c r="J3007" s="37"/>
      <c r="K3007" s="38"/>
      <c r="L3007" s="38"/>
      <c r="M3007" s="38"/>
      <c r="N3007" s="38"/>
      <c r="O3007" s="38"/>
      <c r="P3007" s="38"/>
      <c r="Q3007" s="38"/>
      <c r="R3007" s="38"/>
    </row>
    <row r="3008">
      <c r="A3008" s="8" t="s">
        <v>2586</v>
      </c>
      <c r="B3008" s="2"/>
      <c r="C3008" s="2" t="s">
        <v>2420</v>
      </c>
      <c r="D3008" s="2" t="s">
        <v>2421</v>
      </c>
      <c r="E3008" s="2" t="s">
        <v>2422</v>
      </c>
      <c r="F3008" s="8" t="s">
        <v>2740</v>
      </c>
      <c r="G3008" s="31" t="s">
        <v>8038</v>
      </c>
      <c r="H3008" s="41" t="s">
        <v>3328</v>
      </c>
      <c r="I3008" s="36" t="s">
        <v>8867</v>
      </c>
      <c r="J3008" s="35"/>
      <c r="K3008" s="33"/>
      <c r="L3008" s="33"/>
      <c r="M3008" s="33"/>
      <c r="N3008" s="33"/>
      <c r="O3008" s="33"/>
      <c r="P3008" s="33"/>
      <c r="Q3008" s="33"/>
      <c r="R3008" s="33"/>
    </row>
    <row r="3009">
      <c r="A3009" s="6" t="s">
        <v>2861</v>
      </c>
      <c r="B3009" s="7"/>
      <c r="C3009" s="7" t="s">
        <v>2423</v>
      </c>
      <c r="D3009" s="8" t="str">
        <f>IFERROR(__xludf.DUMMYFUNCTION("CONCATENATE(REGEXEXTRACT(C3009,""[A-Za-z]+""),"","")"),"Gavin,")</f>
        <v>Gavin,</v>
      </c>
      <c r="E3009" s="7" t="s">
        <v>2424</v>
      </c>
      <c r="F3009" s="8" t="s">
        <v>2740</v>
      </c>
      <c r="G3009" s="8" t="s">
        <v>8038</v>
      </c>
      <c r="H3009" s="31" t="s">
        <v>2742</v>
      </c>
      <c r="I3009" s="8"/>
      <c r="J3009" s="7"/>
      <c r="K3009" s="40"/>
      <c r="L3009" s="40"/>
      <c r="M3009" s="40"/>
      <c r="N3009" s="40"/>
      <c r="O3009" s="40"/>
      <c r="P3009" s="40"/>
      <c r="Q3009" s="40"/>
      <c r="R3009" s="40"/>
    </row>
    <row r="3010">
      <c r="A3010" s="7" t="s">
        <v>2586</v>
      </c>
      <c r="B3010" s="7"/>
      <c r="C3010" s="7" t="s">
        <v>2425</v>
      </c>
      <c r="D3010" s="8" t="str">
        <f>IFERROR(__xludf.DUMMYFUNCTION("CONCATENATE(REGEXEXTRACT(C3010,""[A-Za-z]+""),"","")"),"Gavin,")</f>
        <v>Gavin,</v>
      </c>
      <c r="E3010" s="7" t="s">
        <v>2426</v>
      </c>
      <c r="F3010" s="8" t="s">
        <v>2740</v>
      </c>
      <c r="G3010" s="8" t="s">
        <v>8038</v>
      </c>
      <c r="H3010" s="42" t="s">
        <v>3305</v>
      </c>
      <c r="I3010" s="8"/>
      <c r="J3010" s="35"/>
      <c r="K3010" s="33"/>
      <c r="L3010" s="33"/>
      <c r="M3010" s="33"/>
      <c r="N3010" s="33"/>
      <c r="O3010" s="33"/>
      <c r="P3010" s="33"/>
      <c r="Q3010" s="33"/>
      <c r="R3010" s="33"/>
    </row>
    <row r="3011">
      <c r="A3011" s="8" t="s">
        <v>2586</v>
      </c>
      <c r="B3011" s="8"/>
      <c r="C3011" s="8" t="s">
        <v>8868</v>
      </c>
      <c r="D3011" s="8" t="s">
        <v>2421</v>
      </c>
      <c r="E3011" s="12" t="s">
        <v>8869</v>
      </c>
      <c r="F3011" s="8" t="s">
        <v>2740</v>
      </c>
      <c r="G3011" s="8" t="s">
        <v>8038</v>
      </c>
      <c r="H3011" s="41" t="s">
        <v>2760</v>
      </c>
      <c r="I3011" s="8"/>
      <c r="J3011" s="35"/>
      <c r="K3011" s="33"/>
      <c r="L3011" s="33"/>
      <c r="M3011" s="33"/>
      <c r="N3011" s="33"/>
      <c r="O3011" s="33"/>
      <c r="P3011" s="33"/>
      <c r="Q3011" s="33"/>
      <c r="R3011" s="33"/>
    </row>
    <row r="3012">
      <c r="A3012" s="8" t="s">
        <v>2586</v>
      </c>
      <c r="B3012" s="2"/>
      <c r="C3012" s="2" t="s">
        <v>2427</v>
      </c>
      <c r="D3012" s="2" t="s">
        <v>2428</v>
      </c>
      <c r="E3012" s="2" t="s">
        <v>2429</v>
      </c>
      <c r="F3012" s="42" t="s">
        <v>2740</v>
      </c>
      <c r="G3012" s="31" t="s">
        <v>8038</v>
      </c>
      <c r="H3012" s="41" t="s">
        <v>2760</v>
      </c>
      <c r="I3012" s="36" t="s">
        <v>8870</v>
      </c>
      <c r="J3012" s="7"/>
      <c r="K3012" s="40"/>
      <c r="L3012" s="40"/>
      <c r="M3012" s="40"/>
      <c r="N3012" s="40"/>
      <c r="O3012" s="40"/>
      <c r="P3012" s="40"/>
      <c r="Q3012" s="40"/>
      <c r="R3012" s="40"/>
    </row>
    <row r="3013">
      <c r="A3013" s="7" t="s">
        <v>2586</v>
      </c>
      <c r="B3013" s="7"/>
      <c r="C3013" s="7" t="s">
        <v>2420</v>
      </c>
      <c r="D3013" s="8" t="s">
        <v>2428</v>
      </c>
      <c r="E3013" s="7" t="s">
        <v>2430</v>
      </c>
      <c r="F3013" s="8" t="s">
        <v>2740</v>
      </c>
      <c r="G3013" s="8" t="s">
        <v>8038</v>
      </c>
      <c r="H3013" s="41" t="s">
        <v>3328</v>
      </c>
      <c r="I3013" s="8"/>
      <c r="J3013" s="7"/>
      <c r="K3013" s="40"/>
      <c r="L3013" s="40"/>
      <c r="M3013" s="40"/>
      <c r="N3013" s="40"/>
      <c r="O3013" s="40"/>
      <c r="P3013" s="40"/>
      <c r="Q3013" s="40"/>
      <c r="R3013" s="40"/>
    </row>
    <row r="3014">
      <c r="A3014" s="8" t="s">
        <v>2586</v>
      </c>
      <c r="B3014" s="2"/>
      <c r="C3014" s="2" t="s">
        <v>2431</v>
      </c>
      <c r="D3014" s="2" t="s">
        <v>2432</v>
      </c>
      <c r="E3014" s="2" t="s">
        <v>2433</v>
      </c>
      <c r="F3014" s="41" t="s">
        <v>2740</v>
      </c>
      <c r="G3014" s="8" t="s">
        <v>8038</v>
      </c>
      <c r="H3014" s="31" t="s">
        <v>2778</v>
      </c>
      <c r="I3014" s="36" t="s">
        <v>8871</v>
      </c>
      <c r="J3014" s="35"/>
      <c r="K3014" s="33"/>
      <c r="L3014" s="33"/>
      <c r="M3014" s="33"/>
      <c r="N3014" s="33"/>
      <c r="O3014" s="33"/>
      <c r="P3014" s="33"/>
      <c r="Q3014" s="33"/>
      <c r="R3014" s="33"/>
    </row>
    <row r="3015">
      <c r="A3015" s="8" t="s">
        <v>2586</v>
      </c>
      <c r="B3015" s="2"/>
      <c r="C3015" s="2" t="s">
        <v>2434</v>
      </c>
      <c r="D3015" s="2" t="s">
        <v>2435</v>
      </c>
      <c r="E3015" s="2" t="s">
        <v>2436</v>
      </c>
      <c r="F3015" s="41" t="s">
        <v>2740</v>
      </c>
      <c r="G3015" s="8" t="s">
        <v>8038</v>
      </c>
      <c r="H3015" s="42" t="s">
        <v>2686</v>
      </c>
      <c r="I3015" s="36" t="s">
        <v>8872</v>
      </c>
      <c r="J3015" s="7"/>
      <c r="K3015" s="40"/>
      <c r="L3015" s="40"/>
      <c r="M3015" s="40"/>
      <c r="N3015" s="40"/>
      <c r="O3015" s="40"/>
      <c r="P3015" s="40"/>
      <c r="Q3015" s="40"/>
      <c r="R3015" s="40"/>
    </row>
    <row r="3016">
      <c r="A3016" s="8" t="s">
        <v>2586</v>
      </c>
      <c r="B3016" s="3"/>
      <c r="C3016" s="3" t="s">
        <v>2437</v>
      </c>
      <c r="D3016" s="4" t="s">
        <v>2438</v>
      </c>
      <c r="E3016" s="3" t="s">
        <v>2439</v>
      </c>
      <c r="F3016" s="41" t="s">
        <v>2740</v>
      </c>
      <c r="G3016" s="31" t="s">
        <v>8038</v>
      </c>
      <c r="H3016" s="31" t="s">
        <v>2742</v>
      </c>
      <c r="I3016" s="3"/>
      <c r="J3016" s="37"/>
      <c r="K3016" s="38"/>
      <c r="L3016" s="38"/>
      <c r="M3016" s="38"/>
      <c r="N3016" s="38"/>
      <c r="O3016" s="38"/>
      <c r="P3016" s="38"/>
      <c r="Q3016" s="38"/>
      <c r="R3016" s="38"/>
    </row>
    <row r="3017">
      <c r="A3017" s="7" t="s">
        <v>2586</v>
      </c>
      <c r="B3017" s="7"/>
      <c r="C3017" s="7" t="s">
        <v>2440</v>
      </c>
      <c r="D3017" s="8" t="s">
        <v>2441</v>
      </c>
      <c r="E3017" s="7" t="s">
        <v>2442</v>
      </c>
      <c r="F3017" s="8" t="s">
        <v>2740</v>
      </c>
      <c r="G3017" s="8" t="s">
        <v>8038</v>
      </c>
      <c r="H3017" s="31" t="s">
        <v>2742</v>
      </c>
      <c r="I3017" s="8"/>
      <c r="J3017" s="35"/>
      <c r="K3017" s="33"/>
      <c r="L3017" s="33"/>
      <c r="M3017" s="33"/>
      <c r="N3017" s="33"/>
      <c r="O3017" s="33"/>
      <c r="P3017" s="33"/>
      <c r="Q3017" s="33"/>
      <c r="R3017" s="33"/>
    </row>
    <row r="3018">
      <c r="A3018" s="7" t="s">
        <v>2586</v>
      </c>
      <c r="B3018" s="7"/>
      <c r="C3018" s="7" t="s">
        <v>2443</v>
      </c>
      <c r="D3018" s="8" t="str">
        <f>IFERROR(__xludf.DUMMYFUNCTION("CONCATENATE(REGEXEXTRACT(C3018,""[A-Za-z]+""),"","")"),"Genic,")</f>
        <v>Genic,</v>
      </c>
      <c r="E3018" s="7" t="s">
        <v>2444</v>
      </c>
      <c r="F3018" s="8" t="s">
        <v>2740</v>
      </c>
      <c r="G3018" s="8" t="s">
        <v>8038</v>
      </c>
      <c r="H3018" s="41" t="s">
        <v>2760</v>
      </c>
      <c r="I3018" s="8"/>
      <c r="J3018" s="35"/>
      <c r="K3018" s="33"/>
      <c r="L3018" s="33"/>
      <c r="M3018" s="33"/>
      <c r="N3018" s="33"/>
      <c r="O3018" s="33"/>
      <c r="P3018" s="33"/>
      <c r="Q3018" s="33"/>
      <c r="R3018" s="33"/>
    </row>
    <row r="3019">
      <c r="A3019" s="8" t="s">
        <v>2586</v>
      </c>
      <c r="B3019" s="2"/>
      <c r="C3019" s="2" t="s">
        <v>2445</v>
      </c>
      <c r="D3019" s="2" t="s">
        <v>2446</v>
      </c>
      <c r="E3019" s="2" t="s">
        <v>2447</v>
      </c>
      <c r="F3019" s="41" t="s">
        <v>2740</v>
      </c>
      <c r="G3019" s="8" t="s">
        <v>8038</v>
      </c>
      <c r="H3019" s="31" t="s">
        <v>2590</v>
      </c>
      <c r="I3019" s="34" t="s">
        <v>8873</v>
      </c>
      <c r="J3019" s="35"/>
      <c r="K3019" s="33"/>
      <c r="L3019" s="33"/>
      <c r="M3019" s="33"/>
      <c r="N3019" s="33"/>
      <c r="O3019" s="33"/>
      <c r="P3019" s="33"/>
      <c r="Q3019" s="33"/>
      <c r="R3019" s="33"/>
    </row>
    <row r="3020">
      <c r="A3020" s="7" t="s">
        <v>2586</v>
      </c>
      <c r="B3020" s="7"/>
      <c r="C3020" s="7" t="s">
        <v>2448</v>
      </c>
      <c r="D3020" s="6" t="s">
        <v>2449</v>
      </c>
      <c r="E3020" s="7" t="s">
        <v>2450</v>
      </c>
      <c r="F3020" s="8" t="s">
        <v>2740</v>
      </c>
      <c r="G3020" s="31" t="s">
        <v>8038</v>
      </c>
      <c r="H3020" s="31" t="s">
        <v>3296</v>
      </c>
      <c r="I3020" s="8"/>
      <c r="J3020" s="35"/>
      <c r="K3020" s="33"/>
      <c r="L3020" s="33"/>
      <c r="M3020" s="33"/>
      <c r="N3020" s="33"/>
      <c r="O3020" s="33"/>
      <c r="P3020" s="33"/>
      <c r="Q3020" s="33"/>
      <c r="R3020" s="33"/>
    </row>
    <row r="3021">
      <c r="A3021" s="8" t="s">
        <v>2586</v>
      </c>
      <c r="B3021" s="2"/>
      <c r="C3021" s="2" t="s">
        <v>2451</v>
      </c>
      <c r="D3021" s="2" t="s">
        <v>2452</v>
      </c>
      <c r="E3021" s="2" t="s">
        <v>2453</v>
      </c>
      <c r="F3021" s="42" t="s">
        <v>2740</v>
      </c>
      <c r="G3021" s="8" t="s">
        <v>8038</v>
      </c>
      <c r="H3021" s="31" t="s">
        <v>3296</v>
      </c>
      <c r="I3021" s="34" t="s">
        <v>8874</v>
      </c>
      <c r="J3021" s="7"/>
      <c r="K3021" s="40"/>
      <c r="L3021" s="40"/>
      <c r="M3021" s="40"/>
      <c r="N3021" s="40"/>
      <c r="O3021" s="40"/>
      <c r="P3021" s="40"/>
      <c r="Q3021" s="40"/>
      <c r="R3021" s="40"/>
    </row>
    <row r="3022">
      <c r="A3022" s="7" t="s">
        <v>2586</v>
      </c>
      <c r="B3022" s="7"/>
      <c r="C3022" s="7" t="s">
        <v>2454</v>
      </c>
      <c r="D3022" s="8" t="str">
        <f>IFERROR(__xludf.DUMMYFUNCTION("CONCATENATE(REGEXEXTRACT(C3022,""[A-Za-z]+""),"","")"),"George,")</f>
        <v>George,</v>
      </c>
      <c r="E3022" s="7" t="s">
        <v>2455</v>
      </c>
      <c r="F3022" s="8" t="s">
        <v>2740</v>
      </c>
      <c r="G3022" s="8" t="s">
        <v>8038</v>
      </c>
      <c r="H3022" s="41" t="s">
        <v>6917</v>
      </c>
      <c r="I3022" s="8"/>
      <c r="J3022" s="7"/>
      <c r="K3022" s="40"/>
      <c r="L3022" s="40"/>
      <c r="M3022" s="40"/>
      <c r="N3022" s="40"/>
      <c r="O3022" s="40"/>
      <c r="P3022" s="40"/>
      <c r="Q3022" s="40"/>
      <c r="R3022" s="40"/>
    </row>
    <row r="3023">
      <c r="A3023" s="7" t="s">
        <v>2586</v>
      </c>
      <c r="B3023" s="7"/>
      <c r="C3023" s="7" t="s">
        <v>2456</v>
      </c>
      <c r="D3023" s="8" t="str">
        <f>IFERROR(__xludf.DUMMYFUNCTION("CONCATENATE(REGEXEXTRACT(C3023,""[A-Za-z]+""),"","")"),"George,")</f>
        <v>George,</v>
      </c>
      <c r="E3023" s="7" t="s">
        <v>2457</v>
      </c>
      <c r="F3023" s="8" t="s">
        <v>2740</v>
      </c>
      <c r="G3023" s="8" t="s">
        <v>8038</v>
      </c>
      <c r="H3023" s="31" t="s">
        <v>2590</v>
      </c>
      <c r="I3023" s="8"/>
      <c r="J3023" s="35"/>
      <c r="K3023" s="33"/>
      <c r="L3023" s="33"/>
      <c r="M3023" s="33"/>
      <c r="N3023" s="33"/>
      <c r="O3023" s="33"/>
      <c r="P3023" s="33"/>
      <c r="Q3023" s="33"/>
      <c r="R3023" s="33"/>
    </row>
    <row r="3024">
      <c r="A3024" s="7" t="s">
        <v>2586</v>
      </c>
      <c r="B3024" s="7"/>
      <c r="C3024" s="7" t="s">
        <v>2458</v>
      </c>
      <c r="D3024" s="8" t="str">
        <f>IFERROR(__xludf.DUMMYFUNCTION("CONCATENATE(REGEXEXTRACT(C3024,""[A-Za-z]+""),"","")"),"George,")</f>
        <v>George,</v>
      </c>
      <c r="E3024" s="7" t="s">
        <v>2459</v>
      </c>
      <c r="F3024" s="8" t="s">
        <v>2740</v>
      </c>
      <c r="G3024" s="31" t="s">
        <v>8038</v>
      </c>
      <c r="H3024" s="41" t="s">
        <v>2760</v>
      </c>
      <c r="I3024" s="8"/>
      <c r="J3024" s="35"/>
      <c r="K3024" s="33"/>
      <c r="L3024" s="33"/>
      <c r="M3024" s="33"/>
      <c r="N3024" s="33"/>
      <c r="O3024" s="33"/>
      <c r="P3024" s="33"/>
      <c r="Q3024" s="33"/>
      <c r="R3024" s="33"/>
    </row>
    <row r="3025">
      <c r="A3025" s="7" t="s">
        <v>2633</v>
      </c>
      <c r="B3025" s="7"/>
      <c r="C3025" s="7" t="s">
        <v>2460</v>
      </c>
      <c r="D3025" s="8" t="s">
        <v>2452</v>
      </c>
      <c r="E3025" s="7" t="s">
        <v>2461</v>
      </c>
      <c r="F3025" s="8" t="s">
        <v>2740</v>
      </c>
      <c r="G3025" s="8" t="s">
        <v>8038</v>
      </c>
      <c r="H3025" s="31" t="s">
        <v>3296</v>
      </c>
      <c r="I3025" s="8"/>
      <c r="J3025" s="19"/>
      <c r="K3025" s="39"/>
      <c r="L3025" s="39"/>
      <c r="M3025" s="39"/>
      <c r="N3025" s="39"/>
      <c r="O3025" s="39"/>
      <c r="P3025" s="39"/>
      <c r="Q3025" s="39"/>
      <c r="R3025" s="39"/>
    </row>
    <row r="3026">
      <c r="A3026" s="8" t="s">
        <v>2586</v>
      </c>
      <c r="B3026" s="2"/>
      <c r="C3026" s="2" t="s">
        <v>2462</v>
      </c>
      <c r="D3026" s="2" t="s">
        <v>2463</v>
      </c>
      <c r="E3026" s="2" t="s">
        <v>2464</v>
      </c>
      <c r="F3026" s="42" t="s">
        <v>2740</v>
      </c>
      <c r="G3026" s="8" t="s">
        <v>8038</v>
      </c>
      <c r="H3026" s="41" t="s">
        <v>2760</v>
      </c>
      <c r="I3026" s="36" t="s">
        <v>8875</v>
      </c>
      <c r="J3026" s="37"/>
      <c r="K3026" s="38"/>
      <c r="L3026" s="38"/>
      <c r="M3026" s="38"/>
      <c r="N3026" s="38"/>
      <c r="O3026" s="38"/>
      <c r="P3026" s="38"/>
      <c r="Q3026" s="38"/>
      <c r="R3026" s="38"/>
    </row>
    <row r="3027">
      <c r="A3027" s="7" t="s">
        <v>2586</v>
      </c>
      <c r="B3027" s="7"/>
      <c r="C3027" s="7" t="s">
        <v>2465</v>
      </c>
      <c r="D3027" s="6" t="s">
        <v>2463</v>
      </c>
      <c r="E3027" s="7" t="s">
        <v>2466</v>
      </c>
      <c r="F3027" s="8" t="s">
        <v>2740</v>
      </c>
      <c r="G3027" s="31" t="s">
        <v>8038</v>
      </c>
      <c r="H3027" s="31" t="s">
        <v>2590</v>
      </c>
      <c r="I3027" s="8"/>
      <c r="J3027" s="35"/>
      <c r="K3027" s="33"/>
      <c r="L3027" s="33"/>
      <c r="M3027" s="33"/>
      <c r="N3027" s="33"/>
      <c r="O3027" s="33"/>
      <c r="P3027" s="33"/>
      <c r="Q3027" s="33"/>
      <c r="R3027" s="33"/>
    </row>
    <row r="3028">
      <c r="A3028" s="7" t="s">
        <v>2586</v>
      </c>
      <c r="B3028" s="7"/>
      <c r="C3028" s="7" t="s">
        <v>2467</v>
      </c>
      <c r="D3028" s="8" t="str">
        <f>IFERROR(__xludf.DUMMYFUNCTION("CONCATENATE(REGEXEXTRACT(C3028,""[A-Za-z]+""),"","")"),"German,")</f>
        <v>German,</v>
      </c>
      <c r="E3028" s="7" t="s">
        <v>2468</v>
      </c>
      <c r="F3028" s="8" t="s">
        <v>2740</v>
      </c>
      <c r="G3028" s="8" t="s">
        <v>8038</v>
      </c>
      <c r="H3028" s="48" t="s">
        <v>2937</v>
      </c>
      <c r="I3028" s="8"/>
      <c r="J3028" s="37"/>
      <c r="K3028" s="38"/>
      <c r="L3028" s="38"/>
      <c r="M3028" s="38"/>
      <c r="N3028" s="38"/>
      <c r="O3028" s="38"/>
      <c r="P3028" s="38"/>
      <c r="Q3028" s="38"/>
      <c r="R3028" s="38"/>
    </row>
    <row r="3029">
      <c r="A3029" s="8" t="s">
        <v>2586</v>
      </c>
      <c r="B3029" s="2"/>
      <c r="C3029" s="2" t="s">
        <v>2469</v>
      </c>
      <c r="D3029" s="17" t="s">
        <v>2469</v>
      </c>
      <c r="E3029" s="2" t="s">
        <v>2470</v>
      </c>
      <c r="F3029" s="42" t="s">
        <v>2740</v>
      </c>
      <c r="G3029" s="31" t="s">
        <v>8038</v>
      </c>
      <c r="H3029" s="41" t="s">
        <v>2760</v>
      </c>
      <c r="I3029" s="34" t="s">
        <v>8876</v>
      </c>
      <c r="J3029" s="37"/>
      <c r="K3029" s="38"/>
      <c r="L3029" s="38"/>
      <c r="M3029" s="38"/>
      <c r="N3029" s="38"/>
      <c r="O3029" s="38"/>
      <c r="P3029" s="38"/>
      <c r="Q3029" s="38"/>
      <c r="R3029" s="38"/>
    </row>
    <row r="3030">
      <c r="A3030" s="8" t="s">
        <v>2586</v>
      </c>
      <c r="B3030" s="2"/>
      <c r="C3030" s="2" t="s">
        <v>2471</v>
      </c>
      <c r="D3030" s="2" t="s">
        <v>2472</v>
      </c>
      <c r="E3030" s="2" t="s">
        <v>2473</v>
      </c>
      <c r="F3030" s="42" t="s">
        <v>2740</v>
      </c>
      <c r="G3030" s="8" t="s">
        <v>8038</v>
      </c>
      <c r="H3030" s="41" t="s">
        <v>2760</v>
      </c>
      <c r="I3030" s="34" t="s">
        <v>8877</v>
      </c>
      <c r="J3030" s="7"/>
      <c r="K3030" s="40"/>
      <c r="L3030" s="40"/>
      <c r="M3030" s="40"/>
      <c r="N3030" s="40"/>
      <c r="O3030" s="40"/>
      <c r="P3030" s="40"/>
      <c r="Q3030" s="40"/>
      <c r="R3030" s="40"/>
    </row>
    <row r="3031">
      <c r="A3031" s="7" t="s">
        <v>2586</v>
      </c>
      <c r="B3031" s="7"/>
      <c r="C3031" s="7" t="s">
        <v>2474</v>
      </c>
      <c r="D3031" s="6" t="s">
        <v>2475</v>
      </c>
      <c r="E3031" s="7" t="s">
        <v>2476</v>
      </c>
      <c r="F3031" s="8" t="s">
        <v>2740</v>
      </c>
      <c r="G3031" s="8" t="s">
        <v>8038</v>
      </c>
      <c r="H3031" s="42" t="s">
        <v>2952</v>
      </c>
      <c r="I3031" s="8"/>
      <c r="J3031" s="35"/>
      <c r="K3031" s="33"/>
      <c r="L3031" s="33"/>
      <c r="M3031" s="33"/>
      <c r="N3031" s="33"/>
      <c r="O3031" s="33"/>
      <c r="P3031" s="33"/>
      <c r="Q3031" s="33"/>
      <c r="R3031" s="33"/>
    </row>
    <row r="3032">
      <c r="A3032" s="8" t="s">
        <v>2586</v>
      </c>
      <c r="B3032" s="8"/>
      <c r="C3032" s="8" t="s">
        <v>2477</v>
      </c>
      <c r="D3032" s="8" t="s">
        <v>2478</v>
      </c>
      <c r="E3032" s="12" t="s">
        <v>2479</v>
      </c>
      <c r="F3032" s="8" t="s">
        <v>2740</v>
      </c>
      <c r="G3032" s="8" t="s">
        <v>8038</v>
      </c>
      <c r="H3032" s="42" t="s">
        <v>3305</v>
      </c>
      <c r="I3032" s="8"/>
      <c r="J3032" s="35"/>
      <c r="K3032" s="33"/>
      <c r="L3032" s="33"/>
      <c r="M3032" s="33"/>
      <c r="N3032" s="33"/>
      <c r="O3032" s="33"/>
      <c r="P3032" s="33"/>
      <c r="Q3032" s="33"/>
      <c r="R3032" s="33"/>
    </row>
    <row r="3033">
      <c r="A3033" s="8" t="s">
        <v>2586</v>
      </c>
      <c r="B3033" s="12"/>
      <c r="C3033" s="12" t="s">
        <v>2480</v>
      </c>
      <c r="D3033" s="12" t="s">
        <v>2481</v>
      </c>
      <c r="E3033" s="12" t="s">
        <v>2482</v>
      </c>
      <c r="F3033" s="42" t="s">
        <v>2740</v>
      </c>
      <c r="G3033" s="8" t="s">
        <v>8038</v>
      </c>
      <c r="H3033" s="31" t="s">
        <v>2603</v>
      </c>
      <c r="I3033" s="2"/>
      <c r="J3033" s="19"/>
      <c r="K3033" s="39"/>
      <c r="L3033" s="39"/>
      <c r="M3033" s="39"/>
      <c r="N3033" s="39"/>
      <c r="O3033" s="39"/>
      <c r="P3033" s="39"/>
      <c r="Q3033" s="39"/>
      <c r="R3033" s="39"/>
    </row>
    <row r="3034">
      <c r="A3034" s="8" t="s">
        <v>2586</v>
      </c>
      <c r="B3034" s="8"/>
      <c r="C3034" s="8" t="s">
        <v>2483</v>
      </c>
      <c r="D3034" s="8" t="s">
        <v>2484</v>
      </c>
      <c r="E3034" s="12" t="s">
        <v>2485</v>
      </c>
      <c r="F3034" s="8" t="s">
        <v>2740</v>
      </c>
      <c r="G3034" s="8" t="s">
        <v>8038</v>
      </c>
      <c r="H3034" s="31" t="s">
        <v>2603</v>
      </c>
      <c r="I3034" s="8"/>
      <c r="J3034" s="35"/>
      <c r="K3034" s="33"/>
      <c r="L3034" s="33"/>
      <c r="M3034" s="33"/>
      <c r="N3034" s="33"/>
      <c r="O3034" s="33"/>
      <c r="P3034" s="33"/>
      <c r="Q3034" s="33"/>
      <c r="R3034" s="33"/>
    </row>
    <row r="3035">
      <c r="A3035" s="8" t="s">
        <v>2586</v>
      </c>
      <c r="B3035" s="6"/>
      <c r="C3035" s="6" t="s">
        <v>2486</v>
      </c>
      <c r="D3035" s="6" t="s">
        <v>2484</v>
      </c>
      <c r="E3035" s="19" t="s">
        <v>2487</v>
      </c>
      <c r="F3035" s="8" t="s">
        <v>2740</v>
      </c>
      <c r="G3035" s="31" t="s">
        <v>8038</v>
      </c>
      <c r="H3035" s="31" t="s">
        <v>2603</v>
      </c>
      <c r="I3035" s="7"/>
      <c r="J3035" s="35"/>
      <c r="K3035" s="33"/>
      <c r="L3035" s="33"/>
      <c r="M3035" s="33"/>
      <c r="N3035" s="33"/>
      <c r="O3035" s="33"/>
      <c r="P3035" s="33"/>
      <c r="Q3035" s="33"/>
      <c r="R3035" s="33"/>
    </row>
    <row r="3036">
      <c r="A3036" s="8" t="s">
        <v>2586</v>
      </c>
      <c r="B3036" s="8"/>
      <c r="C3036" s="8" t="s">
        <v>2488</v>
      </c>
      <c r="D3036" s="8" t="s">
        <v>2489</v>
      </c>
      <c r="E3036" s="12" t="s">
        <v>2490</v>
      </c>
      <c r="F3036" s="8" t="s">
        <v>2740</v>
      </c>
      <c r="G3036" s="8" t="s">
        <v>8038</v>
      </c>
      <c r="H3036" s="45" t="s">
        <v>2753</v>
      </c>
      <c r="I3036" s="8"/>
      <c r="J3036" s="35"/>
      <c r="K3036" s="33"/>
      <c r="L3036" s="33"/>
      <c r="M3036" s="33"/>
      <c r="N3036" s="33"/>
      <c r="O3036" s="33"/>
      <c r="P3036" s="33"/>
      <c r="Q3036" s="33"/>
      <c r="R3036" s="33"/>
    </row>
    <row r="3037">
      <c r="A3037" s="7" t="s">
        <v>2586</v>
      </c>
      <c r="B3037" s="7"/>
      <c r="C3037" s="7" t="s">
        <v>2491</v>
      </c>
      <c r="D3037" s="6" t="s">
        <v>2489</v>
      </c>
      <c r="E3037" s="7" t="s">
        <v>2492</v>
      </c>
      <c r="F3037" s="8" t="s">
        <v>2740</v>
      </c>
      <c r="G3037" s="8" t="s">
        <v>8038</v>
      </c>
      <c r="H3037" s="31" t="s">
        <v>2603</v>
      </c>
      <c r="I3037" s="8"/>
      <c r="J3037" s="37"/>
      <c r="K3037" s="38"/>
      <c r="L3037" s="38"/>
      <c r="M3037" s="38"/>
      <c r="N3037" s="38"/>
      <c r="O3037" s="38"/>
      <c r="P3037" s="38"/>
      <c r="Q3037" s="38"/>
      <c r="R3037" s="38"/>
    </row>
    <row r="3038">
      <c r="A3038" s="8" t="s">
        <v>2586</v>
      </c>
      <c r="B3038" s="8"/>
      <c r="C3038" s="8" t="s">
        <v>2493</v>
      </c>
      <c r="D3038" s="8" t="s">
        <v>2494</v>
      </c>
      <c r="E3038" s="12" t="s">
        <v>2495</v>
      </c>
      <c r="F3038" s="8" t="s">
        <v>2740</v>
      </c>
      <c r="G3038" s="31" t="s">
        <v>8038</v>
      </c>
      <c r="H3038" s="31" t="s">
        <v>2603</v>
      </c>
      <c r="I3038" s="8"/>
      <c r="J3038" s="7"/>
      <c r="K3038" s="40"/>
      <c r="L3038" s="40"/>
      <c r="M3038" s="40"/>
      <c r="N3038" s="40"/>
      <c r="O3038" s="40"/>
      <c r="P3038" s="40"/>
      <c r="Q3038" s="40"/>
      <c r="R3038" s="40"/>
    </row>
    <row r="3039">
      <c r="A3039" s="8" t="s">
        <v>2586</v>
      </c>
      <c r="B3039" s="12"/>
      <c r="C3039" s="12" t="s">
        <v>458</v>
      </c>
      <c r="D3039" s="12" t="s">
        <v>2496</v>
      </c>
      <c r="E3039" s="12" t="s">
        <v>2497</v>
      </c>
      <c r="F3039" s="42" t="s">
        <v>2740</v>
      </c>
      <c r="G3039" s="8" t="s">
        <v>8038</v>
      </c>
      <c r="H3039" s="31" t="s">
        <v>2742</v>
      </c>
      <c r="I3039" s="2"/>
      <c r="J3039" s="37"/>
      <c r="K3039" s="38"/>
      <c r="L3039" s="38"/>
      <c r="M3039" s="38"/>
      <c r="N3039" s="38"/>
      <c r="O3039" s="38"/>
      <c r="P3039" s="38"/>
      <c r="Q3039" s="38"/>
      <c r="R3039" s="38"/>
    </row>
    <row r="3040">
      <c r="A3040" s="8" t="s">
        <v>2586</v>
      </c>
      <c r="B3040" s="6"/>
      <c r="C3040" s="6" t="s">
        <v>2498</v>
      </c>
      <c r="D3040" s="8" t="s">
        <v>2499</v>
      </c>
      <c r="E3040" s="7" t="s">
        <v>2500</v>
      </c>
      <c r="F3040" s="6" t="s">
        <v>2740</v>
      </c>
      <c r="G3040" s="31" t="s">
        <v>8038</v>
      </c>
      <c r="H3040" s="42" t="s">
        <v>3287</v>
      </c>
      <c r="I3040" s="8"/>
      <c r="J3040" s="7"/>
      <c r="K3040" s="40"/>
      <c r="L3040" s="40"/>
      <c r="M3040" s="40"/>
      <c r="N3040" s="40"/>
      <c r="O3040" s="40"/>
      <c r="P3040" s="40"/>
      <c r="Q3040" s="40"/>
      <c r="R3040" s="40"/>
    </row>
    <row r="3041">
      <c r="A3041" s="7" t="s">
        <v>2586</v>
      </c>
      <c r="B3041" s="7"/>
      <c r="C3041" s="7" t="s">
        <v>2501</v>
      </c>
      <c r="D3041" s="8" t="str">
        <f>IFERROR(__xludf.DUMMYFUNCTION("CONCATENATE(REGEXEXTRACT(C3041,""[A-Za-z]+""),"","")"),"GIGEE,")</f>
        <v>GIGEE,</v>
      </c>
      <c r="E3041" s="7" t="s">
        <v>2502</v>
      </c>
      <c r="F3041" s="8" t="s">
        <v>2740</v>
      </c>
      <c r="G3041" s="31" t="s">
        <v>8038</v>
      </c>
      <c r="H3041" s="42" t="s">
        <v>2686</v>
      </c>
      <c r="I3041" s="8"/>
      <c r="J3041" s="35"/>
      <c r="K3041" s="33"/>
      <c r="L3041" s="33"/>
      <c r="M3041" s="33"/>
      <c r="N3041" s="33"/>
      <c r="O3041" s="33"/>
      <c r="P3041" s="33"/>
      <c r="Q3041" s="33"/>
      <c r="R3041" s="33"/>
    </row>
    <row r="3042">
      <c r="A3042" s="7" t="s">
        <v>2586</v>
      </c>
      <c r="B3042" s="7"/>
      <c r="C3042" s="7" t="s">
        <v>2503</v>
      </c>
      <c r="D3042" s="8" t="str">
        <f>IFERROR(__xludf.DUMMYFUNCTION("CONCATENATE(REGEXEXTRACT(C3042,""[A-Za-z]+""),"","")"),"Gil,")</f>
        <v>Gil,</v>
      </c>
      <c r="E3042" s="7" t="s">
        <v>2504</v>
      </c>
      <c r="F3042" s="8" t="s">
        <v>2740</v>
      </c>
      <c r="G3042" s="8" t="s">
        <v>8038</v>
      </c>
      <c r="H3042" s="31" t="s">
        <v>7223</v>
      </c>
      <c r="I3042" s="8"/>
      <c r="J3042" s="37"/>
      <c r="K3042" s="38"/>
      <c r="L3042" s="38"/>
      <c r="M3042" s="38"/>
      <c r="N3042" s="38"/>
      <c r="O3042" s="38"/>
      <c r="P3042" s="38"/>
      <c r="Q3042" s="38"/>
      <c r="R3042" s="38"/>
    </row>
    <row r="3043">
      <c r="A3043" s="7" t="s">
        <v>2586</v>
      </c>
      <c r="B3043" s="7"/>
      <c r="C3043" s="7" t="s">
        <v>2503</v>
      </c>
      <c r="D3043" s="8" t="str">
        <f>IFERROR(__xludf.DUMMYFUNCTION("CONCATENATE(REGEXEXTRACT(C3043,""[A-Za-z]+""),"","")"),"Gil,")</f>
        <v>Gil,</v>
      </c>
      <c r="E3043" s="7" t="s">
        <v>2505</v>
      </c>
      <c r="F3043" s="8" t="s">
        <v>2740</v>
      </c>
      <c r="G3043" s="8" t="s">
        <v>8038</v>
      </c>
      <c r="H3043" s="31" t="s">
        <v>7223</v>
      </c>
      <c r="I3043" s="8"/>
      <c r="J3043" s="7"/>
      <c r="K3043" s="40"/>
      <c r="L3043" s="40"/>
      <c r="M3043" s="40"/>
      <c r="N3043" s="40"/>
      <c r="O3043" s="40"/>
      <c r="P3043" s="40"/>
      <c r="Q3043" s="40"/>
      <c r="R3043" s="40"/>
    </row>
    <row r="3044">
      <c r="A3044" s="7" t="s">
        <v>2586</v>
      </c>
      <c r="B3044" s="7"/>
      <c r="C3044" s="7" t="s">
        <v>2506</v>
      </c>
      <c r="D3044" s="8" t="str">
        <f>IFERROR(__xludf.DUMMYFUNCTION("CONCATENATE(REGEXEXTRACT(C3044,""[A-Za-z]+""),"","")"),"Gilbert,")</f>
        <v>Gilbert,</v>
      </c>
      <c r="E3044" s="7" t="s">
        <v>2507</v>
      </c>
      <c r="F3044" s="8" t="s">
        <v>2740</v>
      </c>
      <c r="G3044" s="31" t="s">
        <v>8038</v>
      </c>
      <c r="H3044" s="45" t="s">
        <v>2937</v>
      </c>
      <c r="I3044" s="8"/>
      <c r="J3044" s="37"/>
      <c r="K3044" s="38"/>
      <c r="L3044" s="38"/>
      <c r="M3044" s="38"/>
      <c r="N3044" s="38"/>
      <c r="O3044" s="38"/>
      <c r="P3044" s="38"/>
      <c r="Q3044" s="38"/>
      <c r="R3044" s="38"/>
    </row>
    <row r="3045">
      <c r="A3045" s="8" t="s">
        <v>2586</v>
      </c>
      <c r="B3045" s="8"/>
      <c r="C3045" s="8" t="s">
        <v>2508</v>
      </c>
      <c r="D3045" s="8" t="s">
        <v>2509</v>
      </c>
      <c r="E3045" s="12" t="s">
        <v>2510</v>
      </c>
      <c r="F3045" s="8" t="s">
        <v>2740</v>
      </c>
      <c r="G3045" s="8" t="s">
        <v>8038</v>
      </c>
      <c r="H3045" s="43" t="s">
        <v>4138</v>
      </c>
      <c r="I3045" s="8"/>
      <c r="J3045" s="7"/>
      <c r="K3045" s="40"/>
      <c r="L3045" s="40"/>
      <c r="M3045" s="40"/>
      <c r="N3045" s="40"/>
      <c r="O3045" s="40"/>
      <c r="P3045" s="40"/>
      <c r="Q3045" s="40"/>
      <c r="R3045" s="40"/>
    </row>
    <row r="3046">
      <c r="A3046" s="7" t="s">
        <v>2586</v>
      </c>
      <c r="B3046" s="7"/>
      <c r="C3046" s="7" t="s">
        <v>2511</v>
      </c>
      <c r="D3046" s="8" t="str">
        <f>IFERROR(__xludf.DUMMYFUNCTION("CONCATENATE(REGEXEXTRACT(C3046,""[A-Za-z]+""),"","")"),"Gina,")</f>
        <v>Gina,</v>
      </c>
      <c r="E3046" s="7" t="s">
        <v>2512</v>
      </c>
      <c r="F3046" s="8" t="s">
        <v>2740</v>
      </c>
      <c r="G3046" s="8" t="s">
        <v>8038</v>
      </c>
      <c r="H3046" s="31" t="s">
        <v>2742</v>
      </c>
      <c r="I3046" s="8"/>
      <c r="J3046" s="7"/>
      <c r="K3046" s="40"/>
      <c r="L3046" s="40"/>
      <c r="M3046" s="40"/>
      <c r="N3046" s="40"/>
      <c r="O3046" s="40"/>
      <c r="P3046" s="40"/>
      <c r="Q3046" s="40"/>
      <c r="R3046" s="40"/>
    </row>
    <row r="3047">
      <c r="A3047" s="7" t="s">
        <v>2586</v>
      </c>
      <c r="B3047" s="7"/>
      <c r="C3047" s="7" t="s">
        <v>2513</v>
      </c>
      <c r="D3047" s="8" t="str">
        <f>IFERROR(__xludf.DUMMYFUNCTION("CONCATENATE(REGEXEXTRACT(C3047,""[A-Za-z]+""),"","")"),"Gio,")</f>
        <v>Gio,</v>
      </c>
      <c r="E3047" s="7" t="s">
        <v>2514</v>
      </c>
      <c r="F3047" s="8" t="s">
        <v>2740</v>
      </c>
      <c r="G3047" s="8" t="s">
        <v>8038</v>
      </c>
      <c r="H3047" s="45" t="s">
        <v>4080</v>
      </c>
      <c r="I3047" s="8"/>
      <c r="J3047" s="35"/>
      <c r="K3047" s="33"/>
      <c r="L3047" s="33"/>
      <c r="M3047" s="33"/>
      <c r="N3047" s="33"/>
      <c r="O3047" s="33"/>
      <c r="P3047" s="33"/>
      <c r="Q3047" s="33"/>
      <c r="R3047" s="33"/>
    </row>
    <row r="3048">
      <c r="A3048" s="7" t="s">
        <v>2586</v>
      </c>
      <c r="B3048" s="7"/>
      <c r="C3048" s="7" t="s">
        <v>2515</v>
      </c>
      <c r="D3048" s="8" t="s">
        <v>2516</v>
      </c>
      <c r="E3048" s="7" t="s">
        <v>2517</v>
      </c>
      <c r="F3048" s="8" t="s">
        <v>2740</v>
      </c>
      <c r="G3048" s="8" t="s">
        <v>8038</v>
      </c>
      <c r="H3048" s="31" t="s">
        <v>2603</v>
      </c>
      <c r="I3048" s="8"/>
      <c r="J3048" s="35"/>
      <c r="K3048" s="33"/>
      <c r="L3048" s="33"/>
      <c r="M3048" s="33"/>
      <c r="N3048" s="33"/>
      <c r="O3048" s="33"/>
      <c r="P3048" s="33"/>
      <c r="Q3048" s="33"/>
      <c r="R3048" s="33"/>
    </row>
    <row r="3049">
      <c r="A3049" s="8" t="s">
        <v>2586</v>
      </c>
      <c r="B3049" s="2"/>
      <c r="C3049" s="2" t="s">
        <v>2518</v>
      </c>
      <c r="D3049" s="2" t="s">
        <v>2519</v>
      </c>
      <c r="E3049" s="2" t="s">
        <v>2520</v>
      </c>
      <c r="F3049" s="42" t="s">
        <v>2740</v>
      </c>
      <c r="G3049" s="31" t="s">
        <v>8038</v>
      </c>
      <c r="H3049" s="42" t="s">
        <v>4418</v>
      </c>
      <c r="I3049" s="36" t="s">
        <v>8878</v>
      </c>
      <c r="J3049" s="37"/>
      <c r="K3049" s="38"/>
      <c r="L3049" s="38"/>
      <c r="M3049" s="38"/>
      <c r="N3049" s="38"/>
      <c r="O3049" s="38"/>
      <c r="P3049" s="38"/>
      <c r="Q3049" s="38"/>
      <c r="R3049" s="38"/>
    </row>
    <row r="3050">
      <c r="A3050" s="8" t="s">
        <v>2586</v>
      </c>
      <c r="B3050" s="18"/>
      <c r="C3050" s="18" t="s">
        <v>2521</v>
      </c>
      <c r="D3050" s="4" t="s">
        <v>2522</v>
      </c>
      <c r="E3050" s="3" t="s">
        <v>2523</v>
      </c>
      <c r="F3050" s="8" t="s">
        <v>2740</v>
      </c>
      <c r="G3050" s="8" t="s">
        <v>8038</v>
      </c>
      <c r="H3050" s="31" t="s">
        <v>2603</v>
      </c>
      <c r="I3050" s="3"/>
      <c r="J3050" s="35"/>
      <c r="K3050" s="33"/>
      <c r="L3050" s="33"/>
      <c r="M3050" s="33"/>
      <c r="N3050" s="33"/>
      <c r="O3050" s="33"/>
      <c r="P3050" s="33"/>
      <c r="Q3050" s="33"/>
      <c r="R3050" s="33"/>
    </row>
    <row r="3051">
      <c r="A3051" s="8" t="s">
        <v>2586</v>
      </c>
      <c r="B3051" s="8"/>
      <c r="C3051" s="8" t="s">
        <v>2524</v>
      </c>
      <c r="D3051" s="8" t="s">
        <v>2525</v>
      </c>
      <c r="E3051" s="12" t="s">
        <v>2526</v>
      </c>
      <c r="F3051" s="8" t="s">
        <v>2740</v>
      </c>
      <c r="G3051" s="8" t="s">
        <v>8038</v>
      </c>
      <c r="H3051" s="31" t="s">
        <v>2603</v>
      </c>
      <c r="I3051" s="8"/>
      <c r="J3051" s="7"/>
      <c r="K3051" s="40"/>
      <c r="L3051" s="40"/>
      <c r="M3051" s="40"/>
      <c r="N3051" s="40"/>
      <c r="O3051" s="40"/>
      <c r="P3051" s="40"/>
      <c r="Q3051" s="40"/>
      <c r="R3051" s="40"/>
    </row>
    <row r="3052">
      <c r="A3052" s="8" t="s">
        <v>2586</v>
      </c>
      <c r="B3052" s="2"/>
      <c r="C3052" s="2" t="s">
        <v>2527</v>
      </c>
      <c r="D3052" s="2" t="s">
        <v>2528</v>
      </c>
      <c r="E3052" s="2" t="s">
        <v>2529</v>
      </c>
      <c r="F3052" s="42" t="s">
        <v>2740</v>
      </c>
      <c r="G3052" s="8" t="s">
        <v>8038</v>
      </c>
      <c r="H3052" s="45" t="s">
        <v>2753</v>
      </c>
      <c r="I3052" s="34" t="s">
        <v>8879</v>
      </c>
      <c r="J3052" s="7"/>
      <c r="K3052" s="40"/>
      <c r="L3052" s="40"/>
      <c r="M3052" s="40"/>
      <c r="N3052" s="40"/>
      <c r="O3052" s="40"/>
      <c r="P3052" s="40"/>
      <c r="Q3052" s="40"/>
      <c r="R3052" s="40"/>
    </row>
    <row r="3053">
      <c r="A3053" s="8" t="s">
        <v>2586</v>
      </c>
      <c r="B3053" s="2"/>
      <c r="C3053" s="2" t="s">
        <v>2530</v>
      </c>
      <c r="D3053" s="2" t="s">
        <v>2528</v>
      </c>
      <c r="E3053" s="2" t="s">
        <v>2531</v>
      </c>
      <c r="F3053" s="42" t="s">
        <v>2740</v>
      </c>
      <c r="G3053" s="8" t="s">
        <v>8038</v>
      </c>
      <c r="H3053" s="42" t="s">
        <v>3162</v>
      </c>
      <c r="I3053" s="34" t="s">
        <v>8880</v>
      </c>
      <c r="J3053" s="37"/>
      <c r="K3053" s="38"/>
      <c r="L3053" s="38"/>
      <c r="M3053" s="38"/>
      <c r="N3053" s="38"/>
      <c r="O3053" s="38"/>
      <c r="P3053" s="38"/>
      <c r="Q3053" s="38"/>
      <c r="R3053" s="38"/>
    </row>
    <row r="3054">
      <c r="A3054" s="6" t="s">
        <v>2861</v>
      </c>
      <c r="B3054" s="7"/>
      <c r="C3054" s="7" t="s">
        <v>2532</v>
      </c>
      <c r="D3054" s="8" t="s">
        <v>2533</v>
      </c>
      <c r="E3054" s="7" t="s">
        <v>2534</v>
      </c>
      <c r="F3054" s="6" t="s">
        <v>2740</v>
      </c>
      <c r="G3054" s="31" t="s">
        <v>8038</v>
      </c>
      <c r="H3054" s="31" t="s">
        <v>2603</v>
      </c>
      <c r="I3054" s="8"/>
      <c r="J3054" s="35"/>
      <c r="K3054" s="33"/>
      <c r="L3054" s="33"/>
      <c r="M3054" s="33"/>
      <c r="N3054" s="33"/>
      <c r="O3054" s="33"/>
      <c r="P3054" s="33"/>
      <c r="Q3054" s="33"/>
      <c r="R3054" s="33"/>
    </row>
    <row r="3055">
      <c r="A3055" s="8" t="s">
        <v>2586</v>
      </c>
      <c r="B3055" s="2"/>
      <c r="C3055" s="2" t="s">
        <v>2535</v>
      </c>
      <c r="D3055" s="17" t="s">
        <v>2536</v>
      </c>
      <c r="E3055" s="2" t="s">
        <v>2537</v>
      </c>
      <c r="F3055" s="42" t="s">
        <v>2740</v>
      </c>
      <c r="G3055" s="8" t="s">
        <v>8038</v>
      </c>
      <c r="H3055" s="41" t="s">
        <v>3649</v>
      </c>
      <c r="I3055" s="34" t="s">
        <v>8881</v>
      </c>
      <c r="J3055" s="35"/>
      <c r="K3055" s="33"/>
      <c r="L3055" s="33"/>
      <c r="M3055" s="33"/>
      <c r="N3055" s="33"/>
      <c r="O3055" s="33"/>
      <c r="P3055" s="33"/>
      <c r="Q3055" s="33"/>
      <c r="R3055" s="33"/>
    </row>
    <row r="3056">
      <c r="A3056" s="8" t="s">
        <v>2586</v>
      </c>
      <c r="B3056" s="6"/>
      <c r="C3056" s="6" t="s">
        <v>2538</v>
      </c>
      <c r="D3056" s="6" t="s">
        <v>2539</v>
      </c>
      <c r="E3056" s="12" t="s">
        <v>2540</v>
      </c>
      <c r="F3056" s="8" t="s">
        <v>2740</v>
      </c>
      <c r="G3056" s="31" t="s">
        <v>8038</v>
      </c>
      <c r="H3056" s="31" t="s">
        <v>2603</v>
      </c>
      <c r="I3056" s="8"/>
      <c r="J3056" s="35"/>
      <c r="K3056" s="33"/>
      <c r="L3056" s="33"/>
      <c r="M3056" s="33"/>
      <c r="N3056" s="33"/>
      <c r="O3056" s="33"/>
      <c r="P3056" s="33"/>
      <c r="Q3056" s="33"/>
      <c r="R3056" s="33"/>
    </row>
    <row r="3057">
      <c r="A3057" s="8" t="s">
        <v>2586</v>
      </c>
      <c r="B3057" s="2"/>
      <c r="C3057" s="2" t="s">
        <v>2541</v>
      </c>
      <c r="D3057" s="2" t="s">
        <v>2542</v>
      </c>
      <c r="E3057" s="2" t="s">
        <v>2543</v>
      </c>
      <c r="F3057" s="8" t="s">
        <v>2740</v>
      </c>
      <c r="G3057" s="8" t="s">
        <v>8038</v>
      </c>
      <c r="H3057" s="31" t="s">
        <v>2603</v>
      </c>
      <c r="I3057" s="36" t="s">
        <v>8882</v>
      </c>
      <c r="J3057" s="7"/>
      <c r="K3057" s="40"/>
      <c r="L3057" s="40"/>
      <c r="M3057" s="40"/>
      <c r="N3057" s="40"/>
      <c r="O3057" s="40"/>
      <c r="P3057" s="40"/>
      <c r="Q3057" s="40"/>
      <c r="R3057" s="40"/>
    </row>
    <row r="3058">
      <c r="A3058" s="7" t="s">
        <v>2586</v>
      </c>
      <c r="B3058" s="7"/>
      <c r="C3058" s="7" t="s">
        <v>2544</v>
      </c>
      <c r="D3058" s="6" t="s">
        <v>2542</v>
      </c>
      <c r="E3058" s="7" t="s">
        <v>2545</v>
      </c>
      <c r="F3058" s="8" t="s">
        <v>2740</v>
      </c>
      <c r="G3058" s="31" t="s">
        <v>8038</v>
      </c>
      <c r="H3058" s="31" t="s">
        <v>2603</v>
      </c>
      <c r="I3058" s="8"/>
      <c r="J3058" s="35"/>
      <c r="K3058" s="33"/>
      <c r="L3058" s="33"/>
      <c r="M3058" s="33"/>
      <c r="N3058" s="33"/>
      <c r="O3058" s="33"/>
      <c r="P3058" s="33"/>
      <c r="Q3058" s="33"/>
      <c r="R3058" s="33"/>
    </row>
    <row r="3059">
      <c r="A3059" s="8" t="s">
        <v>2586</v>
      </c>
      <c r="B3059" s="8"/>
      <c r="C3059" s="8" t="s">
        <v>2546</v>
      </c>
      <c r="D3059" s="8" t="s">
        <v>2547</v>
      </c>
      <c r="E3059" s="12" t="s">
        <v>2548</v>
      </c>
      <c r="F3059" s="8" t="s">
        <v>2740</v>
      </c>
      <c r="G3059" s="8" t="s">
        <v>8038</v>
      </c>
      <c r="H3059" s="31" t="s">
        <v>2603</v>
      </c>
      <c r="I3059" s="8"/>
      <c r="J3059" s="35"/>
      <c r="K3059" s="33"/>
      <c r="L3059" s="33"/>
      <c r="M3059" s="33"/>
      <c r="N3059" s="33"/>
      <c r="O3059" s="33"/>
      <c r="P3059" s="33"/>
      <c r="Q3059" s="33"/>
      <c r="R3059" s="33"/>
    </row>
    <row r="3060">
      <c r="A3060" s="7" t="s">
        <v>2586</v>
      </c>
      <c r="B3060" s="7"/>
      <c r="C3060" s="7" t="s">
        <v>2549</v>
      </c>
      <c r="D3060" s="8" t="str">
        <f>IFERROR(__xludf.DUMMYFUNCTION("CONCATENATE(REGEXEXTRACT(C3060,""[A-Za-z]+""),"","")"),"Glauko,")</f>
        <v>Glauko,</v>
      </c>
      <c r="E3060" s="7" t="s">
        <v>2550</v>
      </c>
      <c r="F3060" s="42" t="s">
        <v>2740</v>
      </c>
      <c r="G3060" s="8" t="s">
        <v>8038</v>
      </c>
      <c r="H3060" s="31" t="s">
        <v>2590</v>
      </c>
      <c r="I3060" s="8"/>
      <c r="J3060" s="7"/>
      <c r="K3060" s="40"/>
      <c r="L3060" s="40"/>
      <c r="M3060" s="40"/>
      <c r="N3060" s="40"/>
      <c r="O3060" s="40"/>
      <c r="P3060" s="40"/>
      <c r="Q3060" s="40"/>
      <c r="R3060" s="40"/>
    </row>
    <row r="3061">
      <c r="A3061" s="8" t="s">
        <v>2586</v>
      </c>
      <c r="B3061" s="12"/>
      <c r="C3061" s="12" t="s">
        <v>2551</v>
      </c>
      <c r="D3061" s="12" t="s">
        <v>2552</v>
      </c>
      <c r="E3061" s="12" t="s">
        <v>2553</v>
      </c>
      <c r="F3061" s="8" t="s">
        <v>2740</v>
      </c>
      <c r="G3061" s="8" t="s">
        <v>8038</v>
      </c>
      <c r="H3061" s="31" t="s">
        <v>2590</v>
      </c>
      <c r="I3061" s="2"/>
      <c r="J3061" s="35"/>
      <c r="K3061" s="33"/>
      <c r="L3061" s="33"/>
      <c r="M3061" s="33"/>
      <c r="N3061" s="33"/>
      <c r="O3061" s="33"/>
      <c r="P3061" s="33"/>
      <c r="Q3061" s="33"/>
      <c r="R3061" s="33"/>
    </row>
    <row r="3062">
      <c r="A3062" s="8" t="s">
        <v>2586</v>
      </c>
      <c r="B3062" s="2"/>
      <c r="C3062" s="2" t="s">
        <v>2554</v>
      </c>
      <c r="D3062" s="2" t="s">
        <v>2555</v>
      </c>
      <c r="E3062" s="2" t="s">
        <v>2556</v>
      </c>
      <c r="F3062" s="42" t="s">
        <v>2740</v>
      </c>
      <c r="G3062" s="8" t="s">
        <v>8038</v>
      </c>
      <c r="H3062" s="48" t="s">
        <v>2937</v>
      </c>
      <c r="I3062" s="34" t="s">
        <v>8883</v>
      </c>
      <c r="J3062" s="7"/>
      <c r="K3062" s="40"/>
      <c r="L3062" s="40"/>
      <c r="M3062" s="40"/>
      <c r="N3062" s="40"/>
      <c r="O3062" s="40"/>
      <c r="P3062" s="40"/>
      <c r="Q3062" s="40"/>
      <c r="R3062" s="40"/>
    </row>
    <row r="3063">
      <c r="A3063" s="7" t="s">
        <v>2586</v>
      </c>
      <c r="B3063" s="7"/>
      <c r="C3063" s="7" t="s">
        <v>2557</v>
      </c>
      <c r="D3063" s="6" t="s">
        <v>2558</v>
      </c>
      <c r="E3063" s="7" t="s">
        <v>2559</v>
      </c>
      <c r="F3063" s="8" t="s">
        <v>2740</v>
      </c>
      <c r="G3063" s="31" t="s">
        <v>8038</v>
      </c>
      <c r="H3063" s="41" t="s">
        <v>8413</v>
      </c>
      <c r="I3063" s="8"/>
      <c r="J3063" s="35"/>
      <c r="K3063" s="33"/>
      <c r="L3063" s="33"/>
      <c r="M3063" s="33"/>
      <c r="N3063" s="33"/>
      <c r="O3063" s="33"/>
      <c r="P3063" s="33"/>
      <c r="Q3063" s="33"/>
      <c r="R3063" s="33"/>
    </row>
    <row r="3064">
      <c r="A3064" s="8" t="s">
        <v>2586</v>
      </c>
      <c r="B3064" s="2"/>
      <c r="C3064" s="2" t="s">
        <v>2560</v>
      </c>
      <c r="D3064" s="17" t="s">
        <v>2561</v>
      </c>
      <c r="E3064" s="2" t="s">
        <v>2562</v>
      </c>
      <c r="F3064" s="8" t="s">
        <v>2740</v>
      </c>
      <c r="G3064" s="31" t="s">
        <v>8038</v>
      </c>
      <c r="H3064" s="31" t="s">
        <v>2590</v>
      </c>
      <c r="I3064" s="34" t="s">
        <v>8884</v>
      </c>
      <c r="J3064" s="35"/>
      <c r="K3064" s="33"/>
      <c r="L3064" s="33"/>
      <c r="M3064" s="33"/>
      <c r="N3064" s="33"/>
      <c r="O3064" s="33"/>
      <c r="P3064" s="33"/>
      <c r="Q3064" s="33"/>
      <c r="R3064" s="33"/>
    </row>
    <row r="3065">
      <c r="A3065" s="7" t="s">
        <v>2586</v>
      </c>
      <c r="B3065" s="7"/>
      <c r="C3065" s="7" t="s">
        <v>2563</v>
      </c>
      <c r="D3065" s="8" t="str">
        <f>IFERROR(__xludf.DUMMYFUNCTION("CONCATENATE(REGEXEXTRACT(C3065,""[A-Za-z]+""),"","")"),"Gonzalo,")</f>
        <v>Gonzalo,</v>
      </c>
      <c r="E3065" s="7" t="s">
        <v>2564</v>
      </c>
      <c r="F3065" s="8" t="s">
        <v>2740</v>
      </c>
      <c r="G3065" s="8" t="s">
        <v>8038</v>
      </c>
      <c r="H3065" s="45" t="s">
        <v>2937</v>
      </c>
      <c r="I3065" s="8"/>
      <c r="J3065" s="35"/>
      <c r="K3065" s="33"/>
      <c r="L3065" s="33"/>
      <c r="M3065" s="33"/>
      <c r="N3065" s="33"/>
      <c r="O3065" s="33"/>
      <c r="P3065" s="33"/>
      <c r="Q3065" s="33"/>
      <c r="R3065" s="33"/>
    </row>
    <row r="3066">
      <c r="A3066" s="8" t="s">
        <v>2633</v>
      </c>
      <c r="B3066" s="12"/>
      <c r="C3066" s="12" t="s">
        <v>2565</v>
      </c>
      <c r="D3066" s="8" t="s">
        <v>2566</v>
      </c>
      <c r="E3066" s="12" t="s">
        <v>2567</v>
      </c>
      <c r="F3066" s="8" t="s">
        <v>2740</v>
      </c>
      <c r="G3066" s="8" t="s">
        <v>8038</v>
      </c>
      <c r="H3066" s="41" t="s">
        <v>2760</v>
      </c>
      <c r="I3066" s="2"/>
      <c r="J3066" s="35"/>
      <c r="K3066" s="33"/>
      <c r="L3066" s="33"/>
      <c r="M3066" s="33"/>
      <c r="N3066" s="33"/>
      <c r="O3066" s="33"/>
      <c r="P3066" s="33"/>
      <c r="Q3066" s="33"/>
      <c r="R3066" s="33"/>
    </row>
    <row r="3067">
      <c r="A3067" s="8" t="s">
        <v>2586</v>
      </c>
      <c r="B3067" s="2"/>
      <c r="C3067" s="2" t="s">
        <v>2568</v>
      </c>
      <c r="D3067" s="2" t="s">
        <v>2569</v>
      </c>
      <c r="E3067" s="2" t="s">
        <v>2570</v>
      </c>
      <c r="F3067" s="42" t="s">
        <v>2740</v>
      </c>
      <c r="G3067" s="31" t="s">
        <v>8038</v>
      </c>
      <c r="H3067" s="8" t="s">
        <v>2840</v>
      </c>
      <c r="I3067" s="2" t="s">
        <v>8885</v>
      </c>
      <c r="J3067" s="35"/>
      <c r="K3067" s="33"/>
      <c r="L3067" s="33"/>
      <c r="M3067" s="33"/>
      <c r="N3067" s="33"/>
      <c r="O3067" s="33"/>
      <c r="P3067" s="33"/>
      <c r="Q3067" s="33"/>
      <c r="R3067" s="33"/>
    </row>
    <row r="3068">
      <c r="A3068" s="8" t="s">
        <v>2586</v>
      </c>
      <c r="B3068" s="6"/>
      <c r="C3068" s="6" t="s">
        <v>2571</v>
      </c>
      <c r="D3068" s="6" t="s">
        <v>2572</v>
      </c>
      <c r="E3068" s="7" t="s">
        <v>2573</v>
      </c>
      <c r="F3068" s="8" t="s">
        <v>2740</v>
      </c>
      <c r="G3068" s="8" t="s">
        <v>8038</v>
      </c>
      <c r="H3068" s="41" t="s">
        <v>2686</v>
      </c>
      <c r="I3068" s="8"/>
      <c r="J3068" s="7"/>
      <c r="K3068" s="40"/>
      <c r="L3068" s="40"/>
      <c r="M3068" s="40"/>
      <c r="N3068" s="40"/>
      <c r="O3068" s="40"/>
      <c r="P3068" s="40"/>
      <c r="Q3068" s="40"/>
      <c r="R3068" s="40"/>
    </row>
    <row r="3069">
      <c r="A3069" s="8" t="s">
        <v>2586</v>
      </c>
      <c r="B3069" s="3"/>
      <c r="C3069" s="3" t="s">
        <v>2574</v>
      </c>
      <c r="D3069" s="4" t="s">
        <v>2575</v>
      </c>
      <c r="E3069" s="5" t="s">
        <v>2576</v>
      </c>
      <c r="F3069" s="8" t="s">
        <v>2740</v>
      </c>
      <c r="G3069" s="8" t="s">
        <v>8038</v>
      </c>
      <c r="H3069" s="41" t="s">
        <v>2686</v>
      </c>
      <c r="I3069" s="18" t="s">
        <v>8886</v>
      </c>
      <c r="J3069" s="35"/>
      <c r="K3069" s="33"/>
      <c r="L3069" s="33"/>
      <c r="M3069" s="33"/>
      <c r="N3069" s="33"/>
      <c r="O3069" s="33"/>
      <c r="P3069" s="33"/>
      <c r="Q3069" s="33"/>
      <c r="R3069" s="33"/>
    </row>
    <row r="3070">
      <c r="A3070" s="8" t="s">
        <v>2586</v>
      </c>
      <c r="B3070" s="2"/>
      <c r="C3070" s="2" t="s">
        <v>2577</v>
      </c>
      <c r="D3070" s="2" t="s">
        <v>2578</v>
      </c>
      <c r="E3070" s="2" t="s">
        <v>2579</v>
      </c>
      <c r="F3070" s="8" t="s">
        <v>2740</v>
      </c>
      <c r="G3070" s="31" t="s">
        <v>8038</v>
      </c>
      <c r="H3070" s="42" t="s">
        <v>2686</v>
      </c>
      <c r="I3070" s="34" t="s">
        <v>8887</v>
      </c>
      <c r="J3070" s="37"/>
      <c r="K3070" s="38"/>
      <c r="L3070" s="38"/>
      <c r="M3070" s="38"/>
      <c r="N3070" s="38"/>
      <c r="O3070" s="38"/>
      <c r="P3070" s="38"/>
      <c r="Q3070" s="38"/>
      <c r="R3070" s="38"/>
    </row>
    <row r="3071">
      <c r="A3071" s="7" t="s">
        <v>2586</v>
      </c>
      <c r="B3071" s="7"/>
      <c r="C3071" s="7" t="s">
        <v>8888</v>
      </c>
      <c r="D3071" s="8" t="str">
        <f>IFERROR(__xludf.DUMMYFUNCTION("CONCATENATE(REGEXEXTRACT(C3071,""[A-Za-z]+""),"","")"),"Gozlan,")</f>
        <v>Gozlan,</v>
      </c>
      <c r="E3071" s="7" t="s">
        <v>8889</v>
      </c>
      <c r="F3071" s="8" t="s">
        <v>2740</v>
      </c>
      <c r="G3071" s="31" t="s">
        <v>8038</v>
      </c>
      <c r="H3071" s="31" t="s">
        <v>2590</v>
      </c>
      <c r="I3071" s="8"/>
      <c r="J3071" s="7"/>
      <c r="K3071" s="40"/>
      <c r="L3071" s="40"/>
      <c r="M3071" s="40"/>
      <c r="N3071" s="40"/>
      <c r="O3071" s="40"/>
      <c r="P3071" s="40"/>
      <c r="Q3071" s="40"/>
      <c r="R3071" s="40"/>
    </row>
    <row r="3072">
      <c r="A3072" s="8" t="s">
        <v>2586</v>
      </c>
      <c r="B3072" s="2"/>
      <c r="C3072" s="2" t="s">
        <v>8890</v>
      </c>
      <c r="D3072" s="2" t="s">
        <v>7522</v>
      </c>
      <c r="E3072" s="2" t="s">
        <v>8891</v>
      </c>
      <c r="F3072" s="8" t="s">
        <v>2740</v>
      </c>
      <c r="G3072" s="31" t="s">
        <v>8038</v>
      </c>
      <c r="H3072" s="41" t="s">
        <v>2760</v>
      </c>
      <c r="I3072" s="34" t="s">
        <v>8892</v>
      </c>
      <c r="J3072" s="35"/>
      <c r="K3072" s="33"/>
      <c r="L3072" s="33"/>
      <c r="M3072" s="33"/>
      <c r="N3072" s="33"/>
      <c r="O3072" s="33"/>
      <c r="P3072" s="33"/>
      <c r="Q3072" s="33"/>
      <c r="R3072" s="33"/>
    </row>
    <row r="3073">
      <c r="A3073" s="8" t="s">
        <v>2586</v>
      </c>
      <c r="B3073" s="2"/>
      <c r="C3073" s="2" t="s">
        <v>8893</v>
      </c>
      <c r="D3073" s="2" t="s">
        <v>8894</v>
      </c>
      <c r="E3073" s="2" t="s">
        <v>8895</v>
      </c>
      <c r="F3073" s="8" t="s">
        <v>2740</v>
      </c>
      <c r="G3073" s="8" t="s">
        <v>8038</v>
      </c>
      <c r="H3073" s="31" t="s">
        <v>2603</v>
      </c>
      <c r="I3073" s="36" t="s">
        <v>8896</v>
      </c>
      <c r="J3073" s="37"/>
      <c r="K3073" s="38"/>
      <c r="L3073" s="38"/>
      <c r="M3073" s="38"/>
      <c r="N3073" s="38"/>
      <c r="O3073" s="38"/>
      <c r="P3073" s="38"/>
      <c r="Q3073" s="38"/>
      <c r="R3073" s="38"/>
    </row>
    <row r="3074">
      <c r="A3074" s="7" t="s">
        <v>2586</v>
      </c>
      <c r="B3074" s="7"/>
      <c r="C3074" s="7" t="s">
        <v>8897</v>
      </c>
      <c r="D3074" s="8" t="str">
        <f>IFERROR(__xludf.DUMMYFUNCTION("CONCATENATE(REGEXEXTRACT(C3074,""[A-Za-z]+""),"","")"),"Grand,")</f>
        <v>Grand,</v>
      </c>
      <c r="E3074" s="7" t="s">
        <v>8898</v>
      </c>
      <c r="F3074" s="8" t="s">
        <v>2740</v>
      </c>
      <c r="G3074" s="8" t="s">
        <v>8038</v>
      </c>
      <c r="H3074" s="31" t="s">
        <v>2590</v>
      </c>
      <c r="I3074" s="8"/>
      <c r="J3074" s="35"/>
      <c r="K3074" s="33"/>
      <c r="L3074" s="33"/>
      <c r="M3074" s="33"/>
      <c r="N3074" s="33"/>
      <c r="O3074" s="33"/>
      <c r="P3074" s="33"/>
      <c r="Q3074" s="33"/>
      <c r="R3074" s="33"/>
    </row>
    <row r="3075">
      <c r="A3075" s="8" t="s">
        <v>2586</v>
      </c>
      <c r="B3075" s="8"/>
      <c r="C3075" s="8" t="s">
        <v>8899</v>
      </c>
      <c r="D3075" s="8" t="s">
        <v>8900</v>
      </c>
      <c r="E3075" s="12" t="s">
        <v>8901</v>
      </c>
      <c r="F3075" s="8" t="s">
        <v>2740</v>
      </c>
      <c r="G3075" s="8" t="s">
        <v>8038</v>
      </c>
      <c r="H3075" s="41" t="s">
        <v>2760</v>
      </c>
      <c r="I3075" s="8"/>
      <c r="J3075" s="35"/>
      <c r="K3075" s="33"/>
      <c r="L3075" s="33"/>
      <c r="M3075" s="33"/>
      <c r="N3075" s="33"/>
      <c r="O3075" s="33"/>
      <c r="P3075" s="33"/>
      <c r="Q3075" s="33"/>
      <c r="R3075" s="33"/>
    </row>
    <row r="3076">
      <c r="A3076" s="8" t="s">
        <v>2586</v>
      </c>
      <c r="B3076" s="2"/>
      <c r="C3076" s="2" t="s">
        <v>8902</v>
      </c>
      <c r="D3076" s="2" t="s">
        <v>8903</v>
      </c>
      <c r="E3076" s="2" t="s">
        <v>8904</v>
      </c>
      <c r="F3076" s="42" t="s">
        <v>2740</v>
      </c>
      <c r="G3076" s="8" t="s">
        <v>8038</v>
      </c>
      <c r="H3076" s="8" t="s">
        <v>2765</v>
      </c>
      <c r="I3076" s="34" t="s">
        <v>8905</v>
      </c>
      <c r="J3076" s="35"/>
      <c r="K3076" s="33"/>
      <c r="L3076" s="33"/>
      <c r="M3076" s="33"/>
      <c r="N3076" s="33"/>
      <c r="O3076" s="33"/>
      <c r="P3076" s="33"/>
      <c r="Q3076" s="33"/>
      <c r="R3076" s="33"/>
    </row>
    <row r="3077">
      <c r="A3077" s="8" t="s">
        <v>2586</v>
      </c>
      <c r="B3077" s="2"/>
      <c r="C3077" s="2" t="s">
        <v>8906</v>
      </c>
      <c r="D3077" s="2" t="s">
        <v>8903</v>
      </c>
      <c r="E3077" s="2" t="s">
        <v>8907</v>
      </c>
      <c r="F3077" s="8" t="s">
        <v>2740</v>
      </c>
      <c r="G3077" s="31" t="s">
        <v>8038</v>
      </c>
      <c r="H3077" s="43" t="s">
        <v>2760</v>
      </c>
      <c r="I3077" s="34" t="s">
        <v>8908</v>
      </c>
      <c r="J3077" s="7"/>
      <c r="K3077" s="40"/>
      <c r="L3077" s="40"/>
      <c r="M3077" s="40"/>
      <c r="N3077" s="40"/>
      <c r="O3077" s="40"/>
      <c r="P3077" s="40"/>
      <c r="Q3077" s="40"/>
      <c r="R3077" s="40"/>
    </row>
    <row r="3078">
      <c r="A3078" s="7" t="s">
        <v>2586</v>
      </c>
      <c r="B3078" s="7"/>
      <c r="C3078" s="7" t="s">
        <v>8909</v>
      </c>
      <c r="D3078" s="8" t="s">
        <v>8903</v>
      </c>
      <c r="E3078" s="7" t="s">
        <v>8910</v>
      </c>
      <c r="F3078" s="8" t="s">
        <v>2740</v>
      </c>
      <c r="G3078" s="31" t="s">
        <v>8038</v>
      </c>
      <c r="H3078" s="8" t="s">
        <v>2765</v>
      </c>
      <c r="I3078" s="8"/>
      <c r="J3078" s="35"/>
      <c r="K3078" s="33"/>
      <c r="L3078" s="33"/>
      <c r="M3078" s="33"/>
      <c r="N3078" s="33"/>
      <c r="O3078" s="33"/>
      <c r="P3078" s="33"/>
      <c r="Q3078" s="33"/>
      <c r="R3078" s="33"/>
    </row>
    <row r="3079">
      <c r="A3079" s="8" t="s">
        <v>2586</v>
      </c>
      <c r="B3079" s="3"/>
      <c r="C3079" s="3" t="s">
        <v>8911</v>
      </c>
      <c r="D3079" s="4" t="s">
        <v>8912</v>
      </c>
      <c r="E3079" s="5" t="s">
        <v>8913</v>
      </c>
      <c r="F3079" s="8" t="s">
        <v>2740</v>
      </c>
      <c r="G3079" s="31" t="s">
        <v>8038</v>
      </c>
      <c r="H3079" s="31" t="s">
        <v>2742</v>
      </c>
      <c r="I3079" s="18" t="s">
        <v>8914</v>
      </c>
      <c r="J3079" s="7"/>
      <c r="K3079" s="40"/>
      <c r="L3079" s="40"/>
      <c r="M3079" s="40"/>
      <c r="N3079" s="40"/>
      <c r="O3079" s="40"/>
      <c r="P3079" s="40"/>
      <c r="Q3079" s="40"/>
      <c r="R3079" s="40"/>
    </row>
    <row r="3080">
      <c r="A3080" s="7" t="s">
        <v>2586</v>
      </c>
      <c r="B3080" s="7"/>
      <c r="C3080" s="7" t="s">
        <v>8915</v>
      </c>
      <c r="D3080" s="8" t="str">
        <f>IFERROR(__xludf.DUMMYFUNCTION("CONCATENATE(REGEXEXTRACT(C3080,""[A-Za-z]+""),"","")"),"Gregor,")</f>
        <v>Gregor,</v>
      </c>
      <c r="E3080" s="7" t="s">
        <v>8916</v>
      </c>
      <c r="F3080" s="8" t="s">
        <v>2740</v>
      </c>
      <c r="G3080" s="31" t="s">
        <v>8038</v>
      </c>
      <c r="H3080" s="41" t="s">
        <v>2802</v>
      </c>
      <c r="I3080" s="8"/>
      <c r="J3080" s="35"/>
      <c r="K3080" s="33"/>
      <c r="L3080" s="33"/>
      <c r="M3080" s="33"/>
      <c r="N3080" s="33"/>
      <c r="O3080" s="33"/>
      <c r="P3080" s="33"/>
      <c r="Q3080" s="33"/>
      <c r="R3080" s="33"/>
    </row>
    <row r="3081">
      <c r="A3081" s="7" t="s">
        <v>2586</v>
      </c>
      <c r="B3081" s="7"/>
      <c r="C3081" s="7" t="s">
        <v>8915</v>
      </c>
      <c r="D3081" s="8" t="str">
        <f>IFERROR(__xludf.DUMMYFUNCTION("CONCATENATE(REGEXEXTRACT(C3081,""[A-Za-z]+""),"","")"),"Gregor,")</f>
        <v>Gregor,</v>
      </c>
      <c r="E3081" s="7" t="s">
        <v>8917</v>
      </c>
      <c r="F3081" s="8" t="s">
        <v>2740</v>
      </c>
      <c r="G3081" s="31" t="s">
        <v>8038</v>
      </c>
      <c r="H3081" s="31" t="s">
        <v>2802</v>
      </c>
      <c r="I3081" s="8"/>
      <c r="J3081" s="35"/>
      <c r="K3081" s="33"/>
      <c r="L3081" s="33"/>
      <c r="M3081" s="33"/>
      <c r="N3081" s="33"/>
      <c r="O3081" s="33"/>
      <c r="P3081" s="33"/>
      <c r="Q3081" s="33"/>
      <c r="R3081" s="33"/>
    </row>
    <row r="3082">
      <c r="A3082" s="8" t="s">
        <v>2586</v>
      </c>
      <c r="B3082" s="2"/>
      <c r="C3082" s="2" t="s">
        <v>8918</v>
      </c>
      <c r="D3082" s="2" t="s">
        <v>8919</v>
      </c>
      <c r="E3082" s="2" t="s">
        <v>8920</v>
      </c>
      <c r="F3082" s="8" t="s">
        <v>2740</v>
      </c>
      <c r="G3082" s="31" t="s">
        <v>8038</v>
      </c>
      <c r="H3082" s="42" t="s">
        <v>2686</v>
      </c>
      <c r="I3082" s="36" t="s">
        <v>8921</v>
      </c>
      <c r="J3082" s="7"/>
      <c r="K3082" s="40"/>
      <c r="L3082" s="40"/>
      <c r="M3082" s="40"/>
      <c r="N3082" s="40"/>
      <c r="O3082" s="40"/>
      <c r="P3082" s="40"/>
      <c r="Q3082" s="40"/>
      <c r="R3082" s="40"/>
    </row>
    <row r="3083">
      <c r="A3083" s="8" t="s">
        <v>2586</v>
      </c>
      <c r="B3083" s="8"/>
      <c r="C3083" s="8" t="s">
        <v>8922</v>
      </c>
      <c r="D3083" s="8" t="s">
        <v>8919</v>
      </c>
      <c r="E3083" s="12" t="s">
        <v>8923</v>
      </c>
      <c r="F3083" s="8" t="s">
        <v>2740</v>
      </c>
      <c r="G3083" s="31" t="s">
        <v>8038</v>
      </c>
      <c r="H3083" s="42" t="s">
        <v>2686</v>
      </c>
      <c r="I3083" s="8"/>
      <c r="J3083" s="37"/>
      <c r="K3083" s="38"/>
      <c r="L3083" s="38"/>
      <c r="M3083" s="38"/>
      <c r="N3083" s="38"/>
      <c r="O3083" s="38"/>
      <c r="P3083" s="38"/>
      <c r="Q3083" s="38"/>
      <c r="R3083" s="38"/>
    </row>
    <row r="3084">
      <c r="A3084" s="8" t="s">
        <v>2586</v>
      </c>
      <c r="B3084" s="8"/>
      <c r="C3084" s="8" t="s">
        <v>8924</v>
      </c>
      <c r="D3084" s="8" t="s">
        <v>8925</v>
      </c>
      <c r="E3084" s="12" t="s">
        <v>8926</v>
      </c>
      <c r="F3084" s="8" t="s">
        <v>2740</v>
      </c>
      <c r="G3084" s="8" t="s">
        <v>8038</v>
      </c>
      <c r="H3084" s="31" t="s">
        <v>2603</v>
      </c>
      <c r="I3084" s="8"/>
      <c r="J3084" s="35"/>
      <c r="K3084" s="33"/>
      <c r="L3084" s="33"/>
      <c r="M3084" s="33"/>
      <c r="N3084" s="33"/>
      <c r="O3084" s="33"/>
      <c r="P3084" s="33"/>
      <c r="Q3084" s="33"/>
      <c r="R3084" s="33"/>
    </row>
    <row r="3085">
      <c r="A3085" s="6" t="s">
        <v>2861</v>
      </c>
      <c r="B3085" s="7"/>
      <c r="C3085" s="7" t="s">
        <v>8927</v>
      </c>
      <c r="D3085" s="8" t="s">
        <v>8928</v>
      </c>
      <c r="E3085" s="7" t="s">
        <v>8929</v>
      </c>
      <c r="F3085" s="8" t="s">
        <v>2740</v>
      </c>
      <c r="G3085" s="8" t="s">
        <v>8038</v>
      </c>
      <c r="H3085" s="31" t="s">
        <v>3296</v>
      </c>
      <c r="I3085" s="8"/>
      <c r="J3085" s="35"/>
      <c r="K3085" s="33"/>
      <c r="L3085" s="33"/>
      <c r="M3085" s="33"/>
      <c r="N3085" s="33"/>
      <c r="O3085" s="33"/>
      <c r="P3085" s="33"/>
      <c r="Q3085" s="33"/>
      <c r="R3085" s="33"/>
    </row>
    <row r="3086">
      <c r="A3086" s="8" t="s">
        <v>2586</v>
      </c>
      <c r="B3086" s="2"/>
      <c r="C3086" s="2" t="s">
        <v>8930</v>
      </c>
      <c r="D3086" s="2" t="s">
        <v>8931</v>
      </c>
      <c r="E3086" s="2" t="s">
        <v>8932</v>
      </c>
      <c r="F3086" s="8" t="s">
        <v>2740</v>
      </c>
      <c r="G3086" s="31" t="s">
        <v>8038</v>
      </c>
      <c r="H3086" s="31" t="s">
        <v>2742</v>
      </c>
      <c r="I3086" s="34" t="s">
        <v>8933</v>
      </c>
      <c r="J3086" s="37"/>
      <c r="K3086" s="38"/>
      <c r="L3086" s="38"/>
      <c r="M3086" s="38"/>
      <c r="N3086" s="38"/>
      <c r="O3086" s="38"/>
      <c r="P3086" s="38"/>
      <c r="Q3086" s="38"/>
      <c r="R3086" s="38"/>
    </row>
    <row r="3087">
      <c r="A3087" s="7" t="s">
        <v>2586</v>
      </c>
      <c r="B3087" s="7"/>
      <c r="C3087" s="7" t="s">
        <v>8934</v>
      </c>
      <c r="D3087" s="6" t="s">
        <v>8935</v>
      </c>
      <c r="E3087" s="7" t="s">
        <v>8936</v>
      </c>
      <c r="F3087" s="8" t="s">
        <v>2740</v>
      </c>
      <c r="G3087" s="8" t="s">
        <v>8038</v>
      </c>
      <c r="H3087" s="42" t="s">
        <v>3162</v>
      </c>
      <c r="I3087" s="8"/>
      <c r="J3087" s="35"/>
      <c r="K3087" s="33"/>
      <c r="L3087" s="33"/>
      <c r="M3087" s="33"/>
      <c r="N3087" s="33"/>
      <c r="O3087" s="33"/>
      <c r="P3087" s="33"/>
      <c r="Q3087" s="33"/>
      <c r="R3087" s="33"/>
    </row>
    <row r="3088">
      <c r="A3088" s="8" t="s">
        <v>2586</v>
      </c>
      <c r="B3088" s="2"/>
      <c r="C3088" s="2" t="s">
        <v>8937</v>
      </c>
      <c r="D3088" s="2" t="s">
        <v>8938</v>
      </c>
      <c r="E3088" s="2" t="s">
        <v>8939</v>
      </c>
      <c r="F3088" s="42" t="s">
        <v>2740</v>
      </c>
      <c r="G3088" s="31" t="s">
        <v>8038</v>
      </c>
      <c r="H3088" s="41" t="s">
        <v>2686</v>
      </c>
      <c r="I3088" s="34" t="s">
        <v>8940</v>
      </c>
      <c r="J3088" s="37"/>
      <c r="K3088" s="38"/>
      <c r="L3088" s="38"/>
      <c r="M3088" s="38"/>
      <c r="N3088" s="38"/>
      <c r="O3088" s="38"/>
      <c r="P3088" s="38"/>
      <c r="Q3088" s="38"/>
      <c r="R3088" s="38"/>
    </row>
    <row r="3089">
      <c r="A3089" s="7" t="s">
        <v>2586</v>
      </c>
      <c r="B3089" s="7"/>
      <c r="C3089" s="7" t="s">
        <v>8937</v>
      </c>
      <c r="D3089" s="6" t="s">
        <v>8938</v>
      </c>
      <c r="E3089" s="7" t="s">
        <v>8941</v>
      </c>
      <c r="F3089" s="8" t="s">
        <v>2740</v>
      </c>
      <c r="G3089" s="31" t="s">
        <v>8038</v>
      </c>
      <c r="H3089" s="42" t="s">
        <v>2686</v>
      </c>
      <c r="I3089" s="8"/>
      <c r="J3089" s="35"/>
      <c r="K3089" s="33"/>
      <c r="L3089" s="33"/>
      <c r="M3089" s="33"/>
      <c r="N3089" s="33"/>
      <c r="O3089" s="33"/>
      <c r="P3089" s="33"/>
      <c r="Q3089" s="33"/>
      <c r="R3089" s="33"/>
    </row>
    <row r="3090">
      <c r="A3090" s="7" t="s">
        <v>2586</v>
      </c>
      <c r="B3090" s="7"/>
      <c r="C3090" s="7" t="s">
        <v>8942</v>
      </c>
      <c r="D3090" s="8" t="str">
        <f>IFERROR(__xludf.DUMMYFUNCTION("CONCATENATE(REGEXEXTRACT(C3090,""[A-Za-z]+""),"","")"),"Guilherme,")</f>
        <v>Guilherme,</v>
      </c>
      <c r="E3090" s="7" t="s">
        <v>8943</v>
      </c>
      <c r="F3090" s="8" t="s">
        <v>2740</v>
      </c>
      <c r="G3090" s="31" t="s">
        <v>8038</v>
      </c>
      <c r="H3090" s="42" t="s">
        <v>3162</v>
      </c>
      <c r="I3090" s="8"/>
      <c r="J3090" s="35"/>
      <c r="K3090" s="33"/>
      <c r="L3090" s="33"/>
      <c r="M3090" s="33"/>
      <c r="N3090" s="33"/>
      <c r="O3090" s="33"/>
      <c r="P3090" s="33"/>
      <c r="Q3090" s="33"/>
      <c r="R3090" s="33"/>
    </row>
    <row r="3091">
      <c r="A3091" s="8" t="s">
        <v>2586</v>
      </c>
      <c r="B3091" s="8"/>
      <c r="C3091" s="8" t="s">
        <v>8944</v>
      </c>
      <c r="D3091" s="8" t="s">
        <v>8945</v>
      </c>
      <c r="E3091" s="12" t="s">
        <v>8946</v>
      </c>
      <c r="F3091" s="8" t="s">
        <v>2740</v>
      </c>
      <c r="G3091" s="31" t="s">
        <v>8038</v>
      </c>
      <c r="H3091" s="42" t="s">
        <v>2952</v>
      </c>
      <c r="I3091" s="8"/>
      <c r="J3091" s="7"/>
      <c r="K3091" s="40"/>
      <c r="L3091" s="40"/>
      <c r="M3091" s="40"/>
      <c r="N3091" s="40"/>
      <c r="O3091" s="40"/>
      <c r="P3091" s="40"/>
      <c r="Q3091" s="40"/>
      <c r="R3091" s="40"/>
    </row>
    <row r="3092">
      <c r="A3092" s="8" t="s">
        <v>2586</v>
      </c>
      <c r="B3092" s="8"/>
      <c r="C3092" s="8" t="s">
        <v>8944</v>
      </c>
      <c r="D3092" s="8" t="s">
        <v>2847</v>
      </c>
      <c r="E3092" s="12" t="s">
        <v>8947</v>
      </c>
      <c r="F3092" s="8" t="s">
        <v>2740</v>
      </c>
      <c r="G3092" s="31" t="s">
        <v>8038</v>
      </c>
      <c r="H3092" s="42" t="s">
        <v>2952</v>
      </c>
      <c r="I3092" s="8"/>
      <c r="J3092" s="7"/>
      <c r="K3092" s="40"/>
      <c r="L3092" s="40"/>
      <c r="M3092" s="40"/>
      <c r="N3092" s="40"/>
      <c r="O3092" s="40"/>
      <c r="P3092" s="40"/>
      <c r="Q3092" s="40"/>
      <c r="R3092" s="40"/>
    </row>
    <row r="3093">
      <c r="A3093" s="8" t="s">
        <v>2586</v>
      </c>
      <c r="B3093" s="8"/>
      <c r="C3093" s="8" t="s">
        <v>8948</v>
      </c>
      <c r="D3093" s="8" t="s">
        <v>8949</v>
      </c>
      <c r="E3093" s="12" t="s">
        <v>8950</v>
      </c>
      <c r="F3093" s="8" t="s">
        <v>2740</v>
      </c>
      <c r="G3093" s="8" t="s">
        <v>8038</v>
      </c>
      <c r="H3093" s="48" t="s">
        <v>2937</v>
      </c>
      <c r="I3093" s="8"/>
      <c r="J3093" s="35"/>
      <c r="K3093" s="33"/>
      <c r="L3093" s="33"/>
      <c r="M3093" s="33"/>
      <c r="N3093" s="33"/>
      <c r="O3093" s="33"/>
      <c r="P3093" s="33"/>
      <c r="Q3093" s="33"/>
      <c r="R3093" s="33"/>
    </row>
    <row r="3094">
      <c r="A3094" s="7" t="s">
        <v>2586</v>
      </c>
      <c r="B3094" s="7"/>
      <c r="C3094" s="7" t="s">
        <v>8951</v>
      </c>
      <c r="D3094" s="6" t="s">
        <v>8952</v>
      </c>
      <c r="E3094" s="7" t="s">
        <v>8953</v>
      </c>
      <c r="F3094" s="8" t="s">
        <v>2740</v>
      </c>
      <c r="G3094" s="8" t="s">
        <v>8038</v>
      </c>
      <c r="H3094" s="48" t="s">
        <v>2937</v>
      </c>
      <c r="I3094" s="8"/>
      <c r="J3094" s="37"/>
      <c r="K3094" s="38"/>
      <c r="L3094" s="38"/>
      <c r="M3094" s="38"/>
      <c r="N3094" s="38"/>
      <c r="O3094" s="38"/>
      <c r="P3094" s="38"/>
      <c r="Q3094" s="38"/>
      <c r="R3094" s="38"/>
    </row>
    <row r="3095">
      <c r="A3095" s="7" t="s">
        <v>2586</v>
      </c>
      <c r="B3095" s="7"/>
      <c r="C3095" s="7" t="s">
        <v>8954</v>
      </c>
      <c r="D3095" s="8" t="str">
        <f>IFERROR(__xludf.DUMMYFUNCTION("CONCATENATE(REGEXEXTRACT(C3095,""[A-Za-z]+""),"","")"),"Gunther,")</f>
        <v>Gunther,</v>
      </c>
      <c r="E3095" s="7" t="s">
        <v>8955</v>
      </c>
      <c r="F3095" s="8" t="s">
        <v>2740</v>
      </c>
      <c r="G3095" s="8" t="s">
        <v>8038</v>
      </c>
      <c r="H3095" s="41" t="s">
        <v>3110</v>
      </c>
      <c r="I3095" s="8"/>
      <c r="J3095" s="37"/>
      <c r="K3095" s="38"/>
      <c r="L3095" s="38"/>
      <c r="M3095" s="38"/>
      <c r="N3095" s="38"/>
      <c r="O3095" s="38"/>
      <c r="P3095" s="38"/>
      <c r="Q3095" s="38"/>
      <c r="R3095" s="38"/>
    </row>
    <row r="3096">
      <c r="A3096" s="6" t="s">
        <v>2861</v>
      </c>
      <c r="B3096" s="7"/>
      <c r="C3096" s="7" t="s">
        <v>8956</v>
      </c>
      <c r="D3096" s="8" t="str">
        <f>IFERROR(__xludf.DUMMYFUNCTION("CONCATENATE(REGEXEXTRACT(C3096,""[A-Za-z]+""),"","")"),"Guss,")</f>
        <v>Guss,</v>
      </c>
      <c r="E3096" s="7" t="s">
        <v>8957</v>
      </c>
      <c r="F3096" s="8" t="s">
        <v>2740</v>
      </c>
      <c r="G3096" s="31" t="s">
        <v>8038</v>
      </c>
      <c r="H3096" s="42" t="s">
        <v>3162</v>
      </c>
      <c r="I3096" s="8"/>
      <c r="J3096" s="7"/>
      <c r="K3096" s="40"/>
      <c r="L3096" s="40"/>
      <c r="M3096" s="40"/>
      <c r="N3096" s="40"/>
      <c r="O3096" s="40"/>
      <c r="P3096" s="40"/>
      <c r="Q3096" s="40"/>
      <c r="R3096" s="40"/>
    </row>
    <row r="3097">
      <c r="A3097" s="8" t="s">
        <v>2586</v>
      </c>
      <c r="B3097" s="15"/>
      <c r="C3097" s="15" t="s">
        <v>8958</v>
      </c>
      <c r="D3097" s="9" t="s">
        <v>8959</v>
      </c>
      <c r="E3097" s="9" t="s">
        <v>8960</v>
      </c>
      <c r="F3097" s="8" t="s">
        <v>2740</v>
      </c>
      <c r="G3097" s="31" t="s">
        <v>8038</v>
      </c>
      <c r="H3097" s="31" t="s">
        <v>2742</v>
      </c>
      <c r="I3097" s="16"/>
      <c r="J3097" s="7"/>
      <c r="K3097" s="40"/>
      <c r="L3097" s="40"/>
      <c r="M3097" s="40"/>
      <c r="N3097" s="40"/>
      <c r="O3097" s="40"/>
      <c r="P3097" s="40"/>
      <c r="Q3097" s="40"/>
      <c r="R3097" s="40"/>
    </row>
    <row r="3098">
      <c r="A3098" s="7" t="s">
        <v>2586</v>
      </c>
      <c r="B3098" s="7"/>
      <c r="C3098" s="7" t="s">
        <v>8961</v>
      </c>
      <c r="D3098" s="8" t="str">
        <f>IFERROR(__xludf.DUMMYFUNCTION("CONCATENATE(REGEXEXTRACT(C3098,""[A-Za-z]+""),"","")"),"Gustavo,")</f>
        <v>Gustavo,</v>
      </c>
      <c r="E3098" s="7" t="s">
        <v>8962</v>
      </c>
      <c r="F3098" s="8" t="s">
        <v>2740</v>
      </c>
      <c r="G3098" s="31" t="s">
        <v>8038</v>
      </c>
      <c r="H3098" s="31" t="s">
        <v>2590</v>
      </c>
      <c r="I3098" s="8"/>
      <c r="J3098" s="35"/>
      <c r="K3098" s="33"/>
      <c r="L3098" s="33"/>
      <c r="M3098" s="33"/>
      <c r="N3098" s="33"/>
      <c r="O3098" s="33"/>
      <c r="P3098" s="33"/>
      <c r="Q3098" s="33"/>
      <c r="R3098" s="33"/>
    </row>
    <row r="3099">
      <c r="A3099" s="7" t="s">
        <v>2586</v>
      </c>
      <c r="B3099" s="7"/>
      <c r="C3099" s="7" t="s">
        <v>8963</v>
      </c>
      <c r="D3099" s="8" t="str">
        <f>IFERROR(__xludf.DUMMYFUNCTION("CONCATENATE(REGEXEXTRACT(C3099,""[A-Za-z]+""),"","")"),"Gustavo,")</f>
        <v>Gustavo,</v>
      </c>
      <c r="E3099" s="7" t="s">
        <v>8964</v>
      </c>
      <c r="F3099" s="8" t="s">
        <v>2740</v>
      </c>
      <c r="G3099" s="31" t="s">
        <v>8038</v>
      </c>
      <c r="H3099" s="31" t="s">
        <v>2590</v>
      </c>
      <c r="I3099" s="8"/>
      <c r="J3099" s="35"/>
      <c r="K3099" s="33"/>
      <c r="L3099" s="33"/>
      <c r="M3099" s="33"/>
      <c r="N3099" s="33"/>
      <c r="O3099" s="33"/>
      <c r="P3099" s="33"/>
      <c r="Q3099" s="33"/>
      <c r="R3099" s="33"/>
    </row>
    <row r="3100">
      <c r="A3100" s="7" t="s">
        <v>2586</v>
      </c>
      <c r="B3100" s="9"/>
      <c r="C3100" s="9" t="s">
        <v>8965</v>
      </c>
      <c r="D3100" s="15" t="s">
        <v>8966</v>
      </c>
      <c r="E3100" s="9" t="s">
        <v>8967</v>
      </c>
      <c r="F3100" s="8" t="s">
        <v>2740</v>
      </c>
      <c r="G3100" s="8" t="s">
        <v>8038</v>
      </c>
      <c r="H3100" s="31" t="s">
        <v>2742</v>
      </c>
      <c r="I3100" s="16" t="s">
        <v>8968</v>
      </c>
      <c r="J3100" s="37"/>
      <c r="K3100" s="38"/>
      <c r="L3100" s="38"/>
      <c r="M3100" s="38"/>
      <c r="N3100" s="38"/>
      <c r="O3100" s="38"/>
      <c r="P3100" s="38"/>
      <c r="Q3100" s="38"/>
      <c r="R3100" s="38"/>
    </row>
    <row r="3101">
      <c r="A3101" s="8" t="s">
        <v>2586</v>
      </c>
      <c r="B3101" s="3"/>
      <c r="C3101" s="3" t="s">
        <v>8969</v>
      </c>
      <c r="D3101" s="15" t="s">
        <v>8966</v>
      </c>
      <c r="E3101" s="3" t="s">
        <v>8970</v>
      </c>
      <c r="F3101" s="8" t="s">
        <v>2740</v>
      </c>
      <c r="G3101" s="31" t="s">
        <v>8038</v>
      </c>
      <c r="H3101" s="31" t="s">
        <v>2778</v>
      </c>
      <c r="I3101" s="3"/>
      <c r="J3101" s="7"/>
      <c r="K3101" s="40"/>
      <c r="L3101" s="40"/>
      <c r="M3101" s="40"/>
      <c r="N3101" s="40"/>
      <c r="O3101" s="40"/>
      <c r="P3101" s="40"/>
      <c r="Q3101" s="40"/>
      <c r="R3101" s="40"/>
    </row>
    <row r="3102">
      <c r="A3102" s="8" t="s">
        <v>2633</v>
      </c>
      <c r="B3102" s="18"/>
      <c r="C3102" s="18" t="s">
        <v>8969</v>
      </c>
      <c r="D3102" s="4" t="s">
        <v>8971</v>
      </c>
      <c r="E3102" s="3" t="s">
        <v>8972</v>
      </c>
      <c r="F3102" s="8" t="s">
        <v>2740</v>
      </c>
      <c r="G3102" s="8" t="s">
        <v>8038</v>
      </c>
      <c r="H3102" s="41" t="s">
        <v>2778</v>
      </c>
      <c r="I3102" s="3"/>
      <c r="J3102" s="37"/>
      <c r="K3102" s="38"/>
      <c r="L3102" s="38"/>
      <c r="M3102" s="38"/>
      <c r="N3102" s="38"/>
      <c r="O3102" s="38"/>
      <c r="P3102" s="38"/>
      <c r="Q3102" s="38"/>
      <c r="R3102" s="38"/>
    </row>
    <row r="3103">
      <c r="A3103" s="7" t="s">
        <v>2586</v>
      </c>
      <c r="B3103" s="9"/>
      <c r="C3103" s="9" t="s">
        <v>8973</v>
      </c>
      <c r="D3103" s="9" t="s">
        <v>3312</v>
      </c>
      <c r="E3103" s="9" t="s">
        <v>8974</v>
      </c>
      <c r="F3103" s="41" t="s">
        <v>2740</v>
      </c>
      <c r="G3103" s="45" t="s">
        <v>8038</v>
      </c>
      <c r="H3103" s="31" t="s">
        <v>2603</v>
      </c>
      <c r="I3103" s="16" t="s">
        <v>8975</v>
      </c>
      <c r="J3103" s="35"/>
      <c r="K3103" s="33"/>
      <c r="L3103" s="33"/>
      <c r="M3103" s="33"/>
      <c r="N3103" s="33"/>
      <c r="O3103" s="33"/>
      <c r="P3103" s="33"/>
      <c r="Q3103" s="33"/>
      <c r="R3103" s="33"/>
    </row>
    <row r="3104">
      <c r="A3104" s="7" t="s">
        <v>2586</v>
      </c>
      <c r="B3104" s="9"/>
      <c r="C3104" s="9" t="s">
        <v>8976</v>
      </c>
      <c r="D3104" s="9" t="s">
        <v>3312</v>
      </c>
      <c r="E3104" s="9" t="s">
        <v>8977</v>
      </c>
      <c r="F3104" s="41" t="s">
        <v>2740</v>
      </c>
      <c r="G3104" s="31" t="s">
        <v>8038</v>
      </c>
      <c r="H3104" s="43" t="s">
        <v>2686</v>
      </c>
      <c r="I3104" s="16" t="s">
        <v>8978</v>
      </c>
      <c r="J3104" s="7"/>
      <c r="K3104" s="40"/>
      <c r="L3104" s="40"/>
      <c r="M3104" s="40"/>
      <c r="N3104" s="40"/>
      <c r="O3104" s="40"/>
      <c r="P3104" s="40"/>
      <c r="Q3104" s="40"/>
      <c r="R3104" s="40"/>
    </row>
    <row r="3105">
      <c r="A3105" s="7" t="s">
        <v>2633</v>
      </c>
      <c r="B3105" s="9"/>
      <c r="C3105" s="9" t="s">
        <v>8979</v>
      </c>
      <c r="D3105" s="9" t="s">
        <v>3312</v>
      </c>
      <c r="E3105" s="9" t="s">
        <v>8980</v>
      </c>
      <c r="F3105" s="42" t="s">
        <v>2740</v>
      </c>
      <c r="G3105" s="31" t="s">
        <v>8038</v>
      </c>
      <c r="H3105" s="8" t="s">
        <v>2765</v>
      </c>
      <c r="I3105" s="16" t="s">
        <v>8981</v>
      </c>
      <c r="J3105" s="7"/>
      <c r="K3105" s="40"/>
      <c r="L3105" s="40"/>
      <c r="M3105" s="40"/>
      <c r="N3105" s="40"/>
      <c r="O3105" s="40"/>
      <c r="P3105" s="40"/>
      <c r="Q3105" s="40"/>
      <c r="R3105" s="40"/>
    </row>
    <row r="3106">
      <c r="A3106" s="6" t="s">
        <v>2861</v>
      </c>
      <c r="B3106" s="15"/>
      <c r="C3106" s="15" t="s">
        <v>8982</v>
      </c>
      <c r="D3106" s="9" t="s">
        <v>3312</v>
      </c>
      <c r="E3106" s="9" t="s">
        <v>8983</v>
      </c>
      <c r="F3106" s="41" t="s">
        <v>2740</v>
      </c>
      <c r="G3106" s="45" t="s">
        <v>8038</v>
      </c>
      <c r="H3106" s="31" t="s">
        <v>2603</v>
      </c>
      <c r="I3106" s="16" t="s">
        <v>8984</v>
      </c>
      <c r="J3106" s="35"/>
      <c r="K3106" s="33"/>
      <c r="L3106" s="33"/>
      <c r="M3106" s="33"/>
      <c r="N3106" s="33"/>
      <c r="O3106" s="33"/>
      <c r="P3106" s="33"/>
      <c r="Q3106" s="33"/>
      <c r="R3106" s="33"/>
    </row>
    <row r="3107">
      <c r="A3107" s="8" t="s">
        <v>2586</v>
      </c>
      <c r="B3107" s="15"/>
      <c r="C3107" s="15" t="s">
        <v>8985</v>
      </c>
      <c r="D3107" s="9" t="s">
        <v>3312</v>
      </c>
      <c r="E3107" s="9" t="s">
        <v>8986</v>
      </c>
      <c r="F3107" s="8" t="s">
        <v>2740</v>
      </c>
      <c r="G3107" s="8" t="s">
        <v>8038</v>
      </c>
      <c r="H3107" s="8" t="s">
        <v>2765</v>
      </c>
      <c r="I3107" s="16" t="s">
        <v>8987</v>
      </c>
      <c r="J3107" s="7"/>
      <c r="K3107" s="40"/>
      <c r="L3107" s="40"/>
      <c r="M3107" s="40"/>
      <c r="N3107" s="40"/>
      <c r="O3107" s="40"/>
      <c r="P3107" s="40"/>
      <c r="Q3107" s="40"/>
      <c r="R3107" s="40"/>
    </row>
    <row r="3108">
      <c r="A3108" s="7" t="s">
        <v>2586</v>
      </c>
      <c r="B3108" s="9"/>
      <c r="C3108" s="9" t="s">
        <v>8988</v>
      </c>
      <c r="D3108" s="9" t="s">
        <v>3312</v>
      </c>
      <c r="E3108" s="9" t="s">
        <v>8989</v>
      </c>
      <c r="F3108" s="42" t="s">
        <v>2740</v>
      </c>
      <c r="G3108" s="45" t="s">
        <v>8038</v>
      </c>
      <c r="H3108" s="41" t="s">
        <v>3328</v>
      </c>
      <c r="I3108" s="16" t="s">
        <v>8990</v>
      </c>
      <c r="J3108" s="7"/>
      <c r="K3108" s="40"/>
      <c r="L3108" s="40"/>
      <c r="M3108" s="40"/>
      <c r="N3108" s="40"/>
      <c r="O3108" s="40"/>
      <c r="P3108" s="40"/>
      <c r="Q3108" s="40"/>
      <c r="R3108" s="40"/>
    </row>
    <row r="3109">
      <c r="A3109" s="8" t="s">
        <v>2586</v>
      </c>
      <c r="B3109" s="2"/>
      <c r="C3109" s="2" t="s">
        <v>8991</v>
      </c>
      <c r="D3109" s="2" t="s">
        <v>3312</v>
      </c>
      <c r="E3109" s="2" t="s">
        <v>8992</v>
      </c>
      <c r="F3109" s="8" t="s">
        <v>2740</v>
      </c>
      <c r="G3109" s="8" t="s">
        <v>8038</v>
      </c>
      <c r="H3109" s="41" t="s">
        <v>2686</v>
      </c>
      <c r="I3109" s="34" t="s">
        <v>8993</v>
      </c>
      <c r="J3109" s="35"/>
      <c r="K3109" s="33"/>
      <c r="L3109" s="33"/>
      <c r="M3109" s="33"/>
      <c r="N3109" s="33"/>
      <c r="O3109" s="33"/>
      <c r="P3109" s="33"/>
      <c r="Q3109" s="33"/>
      <c r="R3109" s="33"/>
    </row>
    <row r="3110">
      <c r="A3110" s="8" t="s">
        <v>2586</v>
      </c>
      <c r="B3110" s="15"/>
      <c r="C3110" s="15" t="s">
        <v>8994</v>
      </c>
      <c r="D3110" s="9" t="s">
        <v>3312</v>
      </c>
      <c r="E3110" s="9" t="s">
        <v>8995</v>
      </c>
      <c r="F3110" s="8" t="s">
        <v>2740</v>
      </c>
      <c r="G3110" s="31" t="s">
        <v>8038</v>
      </c>
      <c r="H3110" s="48" t="s">
        <v>2753</v>
      </c>
      <c r="I3110" s="16" t="s">
        <v>8996</v>
      </c>
      <c r="J3110" s="35"/>
      <c r="K3110" s="33"/>
      <c r="L3110" s="33"/>
      <c r="M3110" s="33"/>
      <c r="N3110" s="33"/>
      <c r="O3110" s="33"/>
      <c r="P3110" s="33"/>
      <c r="Q3110" s="33"/>
      <c r="R3110" s="33"/>
    </row>
    <row r="3111">
      <c r="A3111" s="8" t="s">
        <v>2586</v>
      </c>
      <c r="B3111" s="15"/>
      <c r="C3111" s="15" t="s">
        <v>8997</v>
      </c>
      <c r="D3111" s="9" t="s">
        <v>3312</v>
      </c>
      <c r="E3111" s="9" t="s">
        <v>8998</v>
      </c>
      <c r="F3111" s="42" t="s">
        <v>2740</v>
      </c>
      <c r="G3111" s="31" t="s">
        <v>8038</v>
      </c>
      <c r="H3111" s="41" t="s">
        <v>2760</v>
      </c>
      <c r="I3111" s="16" t="s">
        <v>8999</v>
      </c>
      <c r="J3111" s="35"/>
      <c r="K3111" s="33"/>
      <c r="L3111" s="33"/>
      <c r="M3111" s="33"/>
      <c r="N3111" s="33"/>
      <c r="O3111" s="33"/>
      <c r="P3111" s="33"/>
      <c r="Q3111" s="33"/>
      <c r="R3111" s="33"/>
    </row>
    <row r="3112">
      <c r="A3112" s="8" t="s">
        <v>2586</v>
      </c>
      <c r="B3112" s="15"/>
      <c r="C3112" s="15" t="s">
        <v>9000</v>
      </c>
      <c r="D3112" s="9" t="s">
        <v>3312</v>
      </c>
      <c r="E3112" s="9" t="s">
        <v>9001</v>
      </c>
      <c r="F3112" s="31" t="s">
        <v>2740</v>
      </c>
      <c r="G3112" s="31" t="s">
        <v>8038</v>
      </c>
      <c r="H3112" s="45" t="s">
        <v>2765</v>
      </c>
      <c r="I3112" s="16" t="s">
        <v>9002</v>
      </c>
      <c r="J3112" s="35"/>
      <c r="K3112" s="33"/>
      <c r="L3112" s="33"/>
      <c r="M3112" s="33"/>
      <c r="N3112" s="33"/>
      <c r="O3112" s="33"/>
      <c r="P3112" s="33"/>
      <c r="Q3112" s="33"/>
      <c r="R3112" s="33"/>
    </row>
    <row r="3113">
      <c r="A3113" s="7" t="s">
        <v>2586</v>
      </c>
      <c r="B3113" s="9"/>
      <c r="C3113" s="9" t="s">
        <v>9003</v>
      </c>
      <c r="D3113" s="4" t="s">
        <v>3312</v>
      </c>
      <c r="E3113" s="10" t="s">
        <v>9004</v>
      </c>
      <c r="F3113" s="41" t="s">
        <v>2740</v>
      </c>
      <c r="G3113" s="31" t="s">
        <v>8038</v>
      </c>
      <c r="H3113" s="42" t="s">
        <v>2765</v>
      </c>
      <c r="I3113" s="16"/>
      <c r="J3113" s="37"/>
      <c r="K3113" s="38"/>
      <c r="L3113" s="38"/>
      <c r="M3113" s="38"/>
      <c r="N3113" s="38"/>
      <c r="O3113" s="38"/>
      <c r="P3113" s="38"/>
      <c r="Q3113" s="38"/>
      <c r="R3113" s="38"/>
    </row>
    <row r="3114">
      <c r="A3114" s="8" t="s">
        <v>2586</v>
      </c>
      <c r="B3114" s="2"/>
      <c r="C3114" s="2" t="s">
        <v>9005</v>
      </c>
      <c r="D3114" s="2" t="s">
        <v>2635</v>
      </c>
      <c r="E3114" s="2" t="s">
        <v>9006</v>
      </c>
      <c r="F3114" s="42" t="s">
        <v>2740</v>
      </c>
      <c r="G3114" s="8" t="s">
        <v>2741</v>
      </c>
      <c r="H3114" s="41" t="s">
        <v>2760</v>
      </c>
      <c r="I3114" s="36" t="s">
        <v>9007</v>
      </c>
      <c r="J3114" s="7"/>
      <c r="K3114" s="40"/>
      <c r="L3114" s="40"/>
      <c r="M3114" s="40"/>
      <c r="N3114" s="40"/>
      <c r="O3114" s="40"/>
      <c r="P3114" s="40"/>
      <c r="Q3114" s="40"/>
      <c r="R3114" s="40"/>
    </row>
    <row r="3115">
      <c r="A3115" s="8" t="s">
        <v>2586</v>
      </c>
      <c r="B3115" s="2"/>
      <c r="C3115" s="2" t="s">
        <v>9008</v>
      </c>
      <c r="D3115" s="2" t="s">
        <v>2635</v>
      </c>
      <c r="E3115" s="2" t="s">
        <v>9009</v>
      </c>
      <c r="F3115" s="42" t="s">
        <v>2740</v>
      </c>
      <c r="G3115" s="8" t="s">
        <v>8038</v>
      </c>
      <c r="H3115" s="41" t="s">
        <v>2760</v>
      </c>
      <c r="I3115" s="36" t="s">
        <v>9010</v>
      </c>
      <c r="J3115" s="35"/>
      <c r="K3115" s="33"/>
      <c r="L3115" s="33"/>
      <c r="M3115" s="33"/>
      <c r="N3115" s="33"/>
      <c r="O3115" s="33"/>
      <c r="P3115" s="33"/>
      <c r="Q3115" s="33"/>
      <c r="R3115" s="33"/>
    </row>
    <row r="3116">
      <c r="A3116" s="8" t="s">
        <v>2586</v>
      </c>
      <c r="B3116" s="2"/>
      <c r="C3116" s="2" t="s">
        <v>9011</v>
      </c>
      <c r="D3116" s="2" t="s">
        <v>2635</v>
      </c>
      <c r="E3116" s="2" t="s">
        <v>9012</v>
      </c>
      <c r="F3116" s="42" t="s">
        <v>2740</v>
      </c>
      <c r="G3116" s="8" t="s">
        <v>8038</v>
      </c>
      <c r="H3116" s="43" t="s">
        <v>2760</v>
      </c>
      <c r="I3116" s="36" t="s">
        <v>9013</v>
      </c>
      <c r="J3116" s="35"/>
      <c r="K3116" s="33"/>
      <c r="L3116" s="33"/>
      <c r="M3116" s="33"/>
      <c r="N3116" s="33"/>
      <c r="O3116" s="33"/>
      <c r="P3116" s="33"/>
      <c r="Q3116" s="33"/>
      <c r="R3116" s="33"/>
    </row>
    <row r="3117">
      <c r="A3117" s="8" t="s">
        <v>2586</v>
      </c>
      <c r="B3117" s="2"/>
      <c r="C3117" s="2" t="s">
        <v>9014</v>
      </c>
      <c r="D3117" s="2" t="s">
        <v>2635</v>
      </c>
      <c r="E3117" s="2" t="s">
        <v>9015</v>
      </c>
      <c r="F3117" s="8" t="s">
        <v>2740</v>
      </c>
      <c r="G3117" s="45" t="s">
        <v>8038</v>
      </c>
      <c r="H3117" s="31" t="s">
        <v>2603</v>
      </c>
      <c r="I3117" s="36" t="s">
        <v>9016</v>
      </c>
      <c r="J3117" s="35"/>
      <c r="K3117" s="33"/>
      <c r="L3117" s="33"/>
      <c r="M3117" s="33"/>
      <c r="N3117" s="33"/>
      <c r="O3117" s="33"/>
      <c r="P3117" s="33"/>
      <c r="Q3117" s="33"/>
      <c r="R3117" s="33"/>
    </row>
    <row r="3118">
      <c r="A3118" s="8" t="s">
        <v>2633</v>
      </c>
      <c r="B3118" s="2"/>
      <c r="C3118" s="2" t="s">
        <v>9017</v>
      </c>
      <c r="D3118" s="2" t="s">
        <v>2635</v>
      </c>
      <c r="E3118" s="2" t="s">
        <v>9018</v>
      </c>
      <c r="F3118" s="8" t="s">
        <v>2740</v>
      </c>
      <c r="G3118" s="31" t="s">
        <v>8038</v>
      </c>
      <c r="H3118" s="41" t="s">
        <v>2760</v>
      </c>
      <c r="I3118" s="36" t="s">
        <v>9019</v>
      </c>
      <c r="J3118" s="35"/>
      <c r="K3118" s="33"/>
      <c r="L3118" s="33"/>
      <c r="M3118" s="33"/>
      <c r="N3118" s="33"/>
      <c r="O3118" s="33"/>
      <c r="P3118" s="33"/>
      <c r="Q3118" s="33"/>
      <c r="R3118" s="33"/>
    </row>
    <row r="3119">
      <c r="A3119" s="8" t="s">
        <v>2586</v>
      </c>
      <c r="B3119" s="2"/>
      <c r="C3119" s="2" t="s">
        <v>9020</v>
      </c>
      <c r="D3119" s="2" t="s">
        <v>2635</v>
      </c>
      <c r="E3119" s="2" t="s">
        <v>9021</v>
      </c>
      <c r="F3119" s="42" t="s">
        <v>2740</v>
      </c>
      <c r="G3119" s="31" t="s">
        <v>8038</v>
      </c>
      <c r="H3119" s="42" t="s">
        <v>2787</v>
      </c>
      <c r="I3119" s="36" t="s">
        <v>9022</v>
      </c>
      <c r="J3119" s="35"/>
      <c r="K3119" s="33"/>
      <c r="L3119" s="33"/>
      <c r="M3119" s="33"/>
      <c r="N3119" s="33"/>
      <c r="O3119" s="33"/>
      <c r="P3119" s="33"/>
      <c r="Q3119" s="33"/>
      <c r="R3119" s="33"/>
    </row>
    <row r="3120">
      <c r="A3120" s="8" t="s">
        <v>2586</v>
      </c>
      <c r="B3120" s="2"/>
      <c r="C3120" s="2" t="s">
        <v>9023</v>
      </c>
      <c r="D3120" s="2" t="s">
        <v>2635</v>
      </c>
      <c r="E3120" s="2" t="s">
        <v>9024</v>
      </c>
      <c r="F3120" s="42" t="s">
        <v>2740</v>
      </c>
      <c r="G3120" s="8" t="s">
        <v>8038</v>
      </c>
      <c r="H3120" s="41" t="s">
        <v>2686</v>
      </c>
      <c r="I3120" s="36" t="s">
        <v>9025</v>
      </c>
      <c r="J3120" s="35"/>
      <c r="K3120" s="33"/>
      <c r="L3120" s="33"/>
      <c r="M3120" s="33"/>
      <c r="N3120" s="33"/>
      <c r="O3120" s="33"/>
      <c r="P3120" s="33"/>
      <c r="Q3120" s="33"/>
      <c r="R3120" s="33"/>
    </row>
    <row r="3121">
      <c r="A3121" s="8" t="s">
        <v>2633</v>
      </c>
      <c r="B3121" s="2"/>
      <c r="C3121" s="2" t="s">
        <v>9026</v>
      </c>
      <c r="D3121" s="2" t="s">
        <v>2635</v>
      </c>
      <c r="E3121" s="2" t="s">
        <v>9027</v>
      </c>
      <c r="F3121" s="42" t="s">
        <v>2740</v>
      </c>
      <c r="G3121" s="6" t="s">
        <v>8038</v>
      </c>
      <c r="H3121" s="42" t="s">
        <v>8480</v>
      </c>
      <c r="I3121" s="36" t="s">
        <v>9028</v>
      </c>
      <c r="J3121" s="35"/>
      <c r="K3121" s="33"/>
      <c r="L3121" s="33"/>
      <c r="M3121" s="33"/>
      <c r="N3121" s="33"/>
      <c r="O3121" s="33"/>
      <c r="P3121" s="33"/>
      <c r="Q3121" s="33"/>
      <c r="R3121" s="33"/>
    </row>
    <row r="3122">
      <c r="A3122" s="8" t="s">
        <v>2586</v>
      </c>
      <c r="B3122" s="2"/>
      <c r="C3122" s="2" t="s">
        <v>9029</v>
      </c>
      <c r="D3122" s="2" t="s">
        <v>2635</v>
      </c>
      <c r="E3122" s="2" t="s">
        <v>9030</v>
      </c>
      <c r="F3122" s="42" t="s">
        <v>2740</v>
      </c>
      <c r="G3122" s="8" t="s">
        <v>8038</v>
      </c>
      <c r="H3122" s="31" t="s">
        <v>2603</v>
      </c>
      <c r="I3122" s="36" t="s">
        <v>9031</v>
      </c>
      <c r="J3122" s="35"/>
      <c r="K3122" s="33"/>
      <c r="L3122" s="33"/>
      <c r="M3122" s="33"/>
      <c r="N3122" s="33"/>
      <c r="O3122" s="33"/>
      <c r="P3122" s="33"/>
      <c r="Q3122" s="33"/>
      <c r="R3122" s="33"/>
    </row>
    <row r="3123">
      <c r="A3123" s="6" t="s">
        <v>2861</v>
      </c>
      <c r="B3123" s="2"/>
      <c r="C3123" s="2" t="s">
        <v>8227</v>
      </c>
      <c r="D3123" s="2" t="s">
        <v>2635</v>
      </c>
      <c r="E3123" s="2" t="s">
        <v>9032</v>
      </c>
      <c r="F3123" s="41" t="s">
        <v>2740</v>
      </c>
      <c r="G3123" s="8" t="s">
        <v>8038</v>
      </c>
      <c r="H3123" s="42" t="s">
        <v>3162</v>
      </c>
      <c r="I3123" s="36" t="s">
        <v>9033</v>
      </c>
      <c r="J3123" s="7"/>
      <c r="K3123" s="40"/>
      <c r="L3123" s="40"/>
      <c r="M3123" s="40"/>
      <c r="N3123" s="40"/>
      <c r="O3123" s="40"/>
      <c r="P3123" s="40"/>
      <c r="Q3123" s="40"/>
      <c r="R3123" s="40"/>
    </row>
    <row r="3124">
      <c r="A3124" s="8" t="s">
        <v>2586</v>
      </c>
      <c r="B3124" s="2"/>
      <c r="C3124" s="2" t="s">
        <v>9034</v>
      </c>
      <c r="D3124" s="2" t="s">
        <v>2635</v>
      </c>
      <c r="E3124" s="2" t="s">
        <v>9035</v>
      </c>
      <c r="F3124" s="41" t="s">
        <v>2740</v>
      </c>
      <c r="G3124" s="8" t="s">
        <v>8038</v>
      </c>
      <c r="H3124" s="31" t="s">
        <v>2802</v>
      </c>
      <c r="I3124" s="36" t="s">
        <v>9036</v>
      </c>
      <c r="J3124" s="35"/>
      <c r="K3124" s="33"/>
      <c r="L3124" s="33"/>
      <c r="M3124" s="33"/>
      <c r="N3124" s="33"/>
      <c r="O3124" s="33"/>
      <c r="P3124" s="33"/>
      <c r="Q3124" s="33"/>
      <c r="R3124" s="33"/>
    </row>
    <row r="3125">
      <c r="A3125" s="8" t="s">
        <v>2586</v>
      </c>
      <c r="B3125" s="2"/>
      <c r="C3125" s="2" t="s">
        <v>9037</v>
      </c>
      <c r="D3125" s="2" t="s">
        <v>2635</v>
      </c>
      <c r="E3125" s="2" t="s">
        <v>9038</v>
      </c>
      <c r="F3125" s="42" t="s">
        <v>2740</v>
      </c>
      <c r="G3125" s="31" t="s">
        <v>8038</v>
      </c>
      <c r="H3125" s="41" t="s">
        <v>2686</v>
      </c>
      <c r="I3125" s="36" t="s">
        <v>9039</v>
      </c>
      <c r="J3125" s="35"/>
      <c r="K3125" s="33"/>
      <c r="L3125" s="33"/>
      <c r="M3125" s="33"/>
      <c r="N3125" s="33"/>
      <c r="O3125" s="33"/>
      <c r="P3125" s="33"/>
      <c r="Q3125" s="33"/>
      <c r="R3125" s="33"/>
    </row>
    <row r="3126">
      <c r="A3126" s="8" t="s">
        <v>2586</v>
      </c>
      <c r="B3126" s="2"/>
      <c r="C3126" s="2" t="s">
        <v>9040</v>
      </c>
      <c r="D3126" s="2" t="s">
        <v>2635</v>
      </c>
      <c r="E3126" s="2" t="s">
        <v>9041</v>
      </c>
      <c r="F3126" s="8" t="s">
        <v>2740</v>
      </c>
      <c r="G3126" s="8" t="s">
        <v>8038</v>
      </c>
      <c r="H3126" s="48" t="s">
        <v>2937</v>
      </c>
      <c r="I3126" s="36" t="s">
        <v>9042</v>
      </c>
      <c r="J3126" s="37"/>
      <c r="K3126" s="38"/>
      <c r="L3126" s="38"/>
      <c r="M3126" s="38"/>
      <c r="N3126" s="38"/>
      <c r="O3126" s="38"/>
      <c r="P3126" s="38"/>
      <c r="Q3126" s="38"/>
      <c r="R3126" s="38"/>
    </row>
    <row r="3127">
      <c r="A3127" s="8" t="s">
        <v>2586</v>
      </c>
      <c r="B3127" s="2"/>
      <c r="C3127" s="2" t="s">
        <v>9043</v>
      </c>
      <c r="D3127" s="2" t="s">
        <v>2635</v>
      </c>
      <c r="E3127" s="2" t="s">
        <v>9044</v>
      </c>
      <c r="F3127" s="42" t="s">
        <v>2740</v>
      </c>
      <c r="G3127" s="8" t="s">
        <v>8038</v>
      </c>
      <c r="H3127" s="41" t="s">
        <v>3768</v>
      </c>
      <c r="I3127" s="36" t="s">
        <v>9045</v>
      </c>
      <c r="J3127" s="35"/>
      <c r="K3127" s="33"/>
      <c r="L3127" s="33"/>
      <c r="M3127" s="33"/>
      <c r="N3127" s="33"/>
      <c r="O3127" s="33"/>
      <c r="P3127" s="33"/>
      <c r="Q3127" s="33"/>
      <c r="R3127" s="33"/>
    </row>
    <row r="3128">
      <c r="A3128" s="8" t="s">
        <v>2586</v>
      </c>
      <c r="B3128" s="2"/>
      <c r="C3128" s="2" t="s">
        <v>9043</v>
      </c>
      <c r="D3128" s="2" t="s">
        <v>2635</v>
      </c>
      <c r="E3128" s="2" t="s">
        <v>9046</v>
      </c>
      <c r="F3128" s="42" t="s">
        <v>2740</v>
      </c>
      <c r="G3128" s="8" t="s">
        <v>8038</v>
      </c>
      <c r="H3128" s="31" t="s">
        <v>3768</v>
      </c>
      <c r="I3128" s="36" t="s">
        <v>9045</v>
      </c>
      <c r="J3128" s="35"/>
      <c r="K3128" s="33"/>
      <c r="L3128" s="33"/>
      <c r="M3128" s="33"/>
      <c r="N3128" s="33"/>
      <c r="O3128" s="33"/>
      <c r="P3128" s="33"/>
      <c r="Q3128" s="33"/>
      <c r="R3128" s="33"/>
    </row>
    <row r="3129">
      <c r="A3129" s="8" t="s">
        <v>2586</v>
      </c>
      <c r="B3129" s="2"/>
      <c r="C3129" s="2" t="s">
        <v>9047</v>
      </c>
      <c r="D3129" s="2" t="s">
        <v>2635</v>
      </c>
      <c r="E3129" s="2" t="s">
        <v>9048</v>
      </c>
      <c r="F3129" s="42" t="s">
        <v>2740</v>
      </c>
      <c r="G3129" s="8" t="s">
        <v>8038</v>
      </c>
      <c r="H3129" s="42" t="s">
        <v>2686</v>
      </c>
      <c r="I3129" s="36" t="s">
        <v>9049</v>
      </c>
      <c r="J3129" s="7"/>
      <c r="K3129" s="40"/>
      <c r="L3129" s="40"/>
      <c r="M3129" s="40"/>
      <c r="N3129" s="40"/>
      <c r="O3129" s="40"/>
      <c r="P3129" s="40"/>
      <c r="Q3129" s="40"/>
      <c r="R3129" s="40"/>
    </row>
    <row r="3130">
      <c r="A3130" s="8" t="s">
        <v>2586</v>
      </c>
      <c r="B3130" s="2"/>
      <c r="C3130" s="2" t="s">
        <v>9050</v>
      </c>
      <c r="D3130" s="2" t="s">
        <v>2635</v>
      </c>
      <c r="E3130" s="2" t="s">
        <v>9051</v>
      </c>
      <c r="F3130" s="8" t="s">
        <v>2740</v>
      </c>
      <c r="G3130" s="8" t="s">
        <v>8038</v>
      </c>
      <c r="H3130" s="42" t="s">
        <v>2686</v>
      </c>
      <c r="I3130" s="36" t="s">
        <v>9052</v>
      </c>
      <c r="J3130" s="35"/>
      <c r="K3130" s="33"/>
      <c r="L3130" s="33"/>
      <c r="M3130" s="33"/>
      <c r="N3130" s="33"/>
      <c r="O3130" s="33"/>
      <c r="P3130" s="33"/>
      <c r="Q3130" s="33"/>
      <c r="R3130" s="33"/>
    </row>
    <row r="3131">
      <c r="A3131" s="8" t="s">
        <v>2586</v>
      </c>
      <c r="B3131" s="2"/>
      <c r="C3131" s="2" t="s">
        <v>9053</v>
      </c>
      <c r="D3131" s="2" t="s">
        <v>2635</v>
      </c>
      <c r="E3131" s="2" t="s">
        <v>9054</v>
      </c>
      <c r="F3131" s="42" t="s">
        <v>2740</v>
      </c>
      <c r="G3131" s="8" t="s">
        <v>8038</v>
      </c>
      <c r="H3131" s="42" t="s">
        <v>2686</v>
      </c>
      <c r="I3131" s="36" t="s">
        <v>9055</v>
      </c>
      <c r="J3131" s="37"/>
      <c r="K3131" s="38"/>
      <c r="L3131" s="38"/>
      <c r="M3131" s="38"/>
      <c r="N3131" s="38"/>
      <c r="O3131" s="38"/>
      <c r="P3131" s="38"/>
      <c r="Q3131" s="38"/>
      <c r="R3131" s="38"/>
    </row>
    <row r="3132">
      <c r="A3132" s="8" t="s">
        <v>2586</v>
      </c>
      <c r="B3132" s="2"/>
      <c r="C3132" s="2" t="s">
        <v>9056</v>
      </c>
      <c r="D3132" s="2" t="s">
        <v>2635</v>
      </c>
      <c r="E3132" s="2" t="s">
        <v>9057</v>
      </c>
      <c r="F3132" s="8" t="s">
        <v>2740</v>
      </c>
      <c r="G3132" s="8" t="s">
        <v>8038</v>
      </c>
      <c r="H3132" s="45" t="s">
        <v>3110</v>
      </c>
      <c r="I3132" s="34" t="s">
        <v>9058</v>
      </c>
      <c r="J3132" s="35"/>
      <c r="K3132" s="33"/>
      <c r="L3132" s="33"/>
      <c r="M3132" s="33"/>
      <c r="N3132" s="33"/>
      <c r="O3132" s="33"/>
      <c r="P3132" s="33"/>
      <c r="Q3132" s="33"/>
      <c r="R3132" s="33"/>
    </row>
    <row r="3133">
      <c r="A3133" s="8" t="s">
        <v>2586</v>
      </c>
      <c r="B3133" s="2"/>
      <c r="C3133" s="2" t="s">
        <v>9059</v>
      </c>
      <c r="D3133" s="2" t="s">
        <v>2635</v>
      </c>
      <c r="E3133" s="2" t="s">
        <v>9060</v>
      </c>
      <c r="F3133" s="8" t="s">
        <v>2740</v>
      </c>
      <c r="G3133" s="8" t="s">
        <v>8038</v>
      </c>
      <c r="H3133" s="31" t="s">
        <v>2802</v>
      </c>
      <c r="I3133" s="34" t="s">
        <v>9061</v>
      </c>
      <c r="J3133" s="7"/>
      <c r="K3133" s="40"/>
      <c r="L3133" s="40"/>
      <c r="M3133" s="40"/>
      <c r="N3133" s="40"/>
      <c r="O3133" s="40"/>
      <c r="P3133" s="40"/>
      <c r="Q3133" s="40"/>
      <c r="R3133" s="40"/>
    </row>
    <row r="3134">
      <c r="A3134" s="8" t="s">
        <v>2586</v>
      </c>
      <c r="B3134" s="3"/>
      <c r="C3134" s="3" t="s">
        <v>9062</v>
      </c>
      <c r="D3134" s="2" t="s">
        <v>2635</v>
      </c>
      <c r="E3134" s="5" t="s">
        <v>9063</v>
      </c>
      <c r="F3134" s="8" t="s">
        <v>2740</v>
      </c>
      <c r="G3134" s="8" t="s">
        <v>8038</v>
      </c>
      <c r="H3134" s="31" t="s">
        <v>2802</v>
      </c>
      <c r="I3134" s="18" t="s">
        <v>9064</v>
      </c>
      <c r="J3134" s="37"/>
      <c r="K3134" s="38"/>
      <c r="L3134" s="38"/>
      <c r="M3134" s="38"/>
      <c r="N3134" s="38"/>
      <c r="O3134" s="38"/>
      <c r="P3134" s="38"/>
      <c r="Q3134" s="38"/>
      <c r="R3134" s="38"/>
    </row>
    <row r="3135">
      <c r="A3135" s="8" t="s">
        <v>2586</v>
      </c>
      <c r="B3135" s="3"/>
      <c r="C3135" s="3" t="s">
        <v>9065</v>
      </c>
      <c r="D3135" s="4" t="s">
        <v>2635</v>
      </c>
      <c r="E3135" s="5" t="s">
        <v>9066</v>
      </c>
      <c r="F3135" s="41" t="s">
        <v>2740</v>
      </c>
      <c r="G3135" s="8" t="s">
        <v>8038</v>
      </c>
      <c r="H3135" s="8" t="s">
        <v>2765</v>
      </c>
      <c r="I3135" s="18" t="s">
        <v>9067</v>
      </c>
      <c r="J3135" s="35"/>
      <c r="K3135" s="33"/>
      <c r="L3135" s="33"/>
      <c r="M3135" s="33"/>
      <c r="N3135" s="33"/>
      <c r="O3135" s="33"/>
      <c r="P3135" s="33"/>
      <c r="Q3135" s="33"/>
      <c r="R3135" s="33"/>
    </row>
    <row r="3136">
      <c r="A3136" s="8" t="s">
        <v>2586</v>
      </c>
      <c r="B3136" s="3"/>
      <c r="C3136" s="3" t="s">
        <v>7137</v>
      </c>
      <c r="D3136" s="2" t="s">
        <v>2635</v>
      </c>
      <c r="E3136" s="5" t="s">
        <v>9068</v>
      </c>
      <c r="F3136" s="42" t="s">
        <v>2740</v>
      </c>
      <c r="G3136" s="31" t="s">
        <v>8038</v>
      </c>
      <c r="H3136" s="42" t="s">
        <v>2686</v>
      </c>
      <c r="I3136" s="18" t="s">
        <v>9069</v>
      </c>
      <c r="J3136" s="7"/>
      <c r="K3136" s="40"/>
      <c r="L3136" s="40"/>
      <c r="M3136" s="40"/>
      <c r="N3136" s="40"/>
      <c r="O3136" s="40"/>
      <c r="P3136" s="40"/>
      <c r="Q3136" s="40"/>
      <c r="R3136" s="40"/>
    </row>
    <row r="3137">
      <c r="A3137" s="8" t="s">
        <v>2586</v>
      </c>
      <c r="B3137" s="3"/>
      <c r="C3137" s="3" t="s">
        <v>9070</v>
      </c>
      <c r="D3137" s="2" t="s">
        <v>2635</v>
      </c>
      <c r="E3137" s="5" t="s">
        <v>9071</v>
      </c>
      <c r="F3137" s="8" t="s">
        <v>2740</v>
      </c>
      <c r="G3137" s="31" t="s">
        <v>8038</v>
      </c>
      <c r="H3137" s="41" t="s">
        <v>2760</v>
      </c>
      <c r="I3137" s="18" t="s">
        <v>9072</v>
      </c>
      <c r="J3137" s="35"/>
      <c r="K3137" s="33"/>
      <c r="L3137" s="33"/>
      <c r="M3137" s="33"/>
      <c r="N3137" s="33"/>
      <c r="O3137" s="33"/>
      <c r="P3137" s="33"/>
      <c r="Q3137" s="33"/>
      <c r="R3137" s="33"/>
    </row>
    <row r="3138">
      <c r="A3138" s="8" t="s">
        <v>2586</v>
      </c>
      <c r="B3138" s="3"/>
      <c r="C3138" s="3" t="s">
        <v>9073</v>
      </c>
      <c r="D3138" s="2" t="s">
        <v>2635</v>
      </c>
      <c r="E3138" s="5" t="s">
        <v>9074</v>
      </c>
      <c r="F3138" s="42" t="s">
        <v>2740</v>
      </c>
      <c r="G3138" s="31" t="s">
        <v>8038</v>
      </c>
      <c r="H3138" s="42" t="s">
        <v>2686</v>
      </c>
      <c r="I3138" s="18" t="s">
        <v>9075</v>
      </c>
      <c r="J3138" s="35"/>
      <c r="K3138" s="33"/>
      <c r="L3138" s="33"/>
      <c r="M3138" s="33"/>
      <c r="N3138" s="33"/>
      <c r="O3138" s="33"/>
      <c r="P3138" s="33"/>
      <c r="Q3138" s="33"/>
      <c r="R3138" s="33"/>
    </row>
    <row r="3139">
      <c r="A3139" s="8" t="s">
        <v>2586</v>
      </c>
      <c r="B3139" s="8"/>
      <c r="C3139" s="8" t="s">
        <v>9076</v>
      </c>
      <c r="D3139" s="8" t="s">
        <v>2635</v>
      </c>
      <c r="E3139" s="12" t="s">
        <v>9077</v>
      </c>
      <c r="F3139" s="8" t="s">
        <v>2740</v>
      </c>
      <c r="G3139" s="8" t="s">
        <v>8038</v>
      </c>
      <c r="H3139" s="43" t="s">
        <v>2742</v>
      </c>
      <c r="I3139" s="8"/>
      <c r="J3139" s="37"/>
      <c r="K3139" s="38"/>
      <c r="L3139" s="38"/>
      <c r="M3139" s="38"/>
      <c r="N3139" s="38"/>
      <c r="O3139" s="38"/>
      <c r="P3139" s="38"/>
      <c r="Q3139" s="38"/>
      <c r="R3139" s="38"/>
    </row>
    <row r="3140">
      <c r="A3140" s="7" t="s">
        <v>2586</v>
      </c>
      <c r="B3140" s="7"/>
      <c r="C3140" s="7" t="s">
        <v>9078</v>
      </c>
      <c r="D3140" s="6" t="s">
        <v>2635</v>
      </c>
      <c r="E3140" s="7" t="s">
        <v>9079</v>
      </c>
      <c r="F3140" s="8" t="s">
        <v>2740</v>
      </c>
      <c r="G3140" s="8" t="s">
        <v>8038</v>
      </c>
      <c r="H3140" s="31" t="s">
        <v>2590</v>
      </c>
      <c r="I3140" s="8"/>
      <c r="J3140" s="35"/>
      <c r="K3140" s="33"/>
      <c r="L3140" s="33"/>
      <c r="M3140" s="33"/>
      <c r="N3140" s="33"/>
      <c r="O3140" s="33"/>
      <c r="P3140" s="33"/>
      <c r="Q3140" s="33"/>
      <c r="R3140" s="33"/>
    </row>
    <row r="3141">
      <c r="A3141" s="7" t="s">
        <v>2586</v>
      </c>
      <c r="B3141" s="7"/>
      <c r="C3141" s="7" t="s">
        <v>9080</v>
      </c>
      <c r="D3141" s="8" t="s">
        <v>2635</v>
      </c>
      <c r="E3141" s="7" t="s">
        <v>9081</v>
      </c>
      <c r="F3141" s="8" t="s">
        <v>2740</v>
      </c>
      <c r="G3141" s="8" t="s">
        <v>8038</v>
      </c>
      <c r="H3141" s="41" t="s">
        <v>2760</v>
      </c>
      <c r="I3141" s="8"/>
      <c r="J3141" s="7"/>
      <c r="K3141" s="40"/>
      <c r="L3141" s="40"/>
      <c r="M3141" s="40"/>
      <c r="N3141" s="40"/>
      <c r="O3141" s="40"/>
      <c r="P3141" s="40"/>
      <c r="Q3141" s="40"/>
      <c r="R3141" s="40"/>
    </row>
    <row r="3142">
      <c r="A3142" s="7" t="s">
        <v>2586</v>
      </c>
      <c r="B3142" s="7"/>
      <c r="C3142" s="7" t="s">
        <v>9082</v>
      </c>
      <c r="D3142" s="8" t="s">
        <v>2635</v>
      </c>
      <c r="E3142" s="7" t="s">
        <v>9082</v>
      </c>
      <c r="F3142" s="8" t="s">
        <v>2740</v>
      </c>
      <c r="G3142" s="8" t="s">
        <v>8038</v>
      </c>
      <c r="H3142" s="41" t="s">
        <v>2760</v>
      </c>
      <c r="I3142" s="8"/>
      <c r="J3142" s="37"/>
      <c r="K3142" s="38"/>
      <c r="L3142" s="38"/>
      <c r="M3142" s="38"/>
      <c r="N3142" s="38"/>
      <c r="O3142" s="38"/>
      <c r="P3142" s="38"/>
      <c r="Q3142" s="38"/>
      <c r="R3142" s="38"/>
    </row>
    <row r="3143">
      <c r="A3143" s="7" t="s">
        <v>2586</v>
      </c>
      <c r="B3143" s="7"/>
      <c r="C3143" s="7" t="s">
        <v>9083</v>
      </c>
      <c r="D3143" s="6" t="s">
        <v>2635</v>
      </c>
      <c r="E3143" s="7" t="s">
        <v>9084</v>
      </c>
      <c r="F3143" s="8" t="s">
        <v>2740</v>
      </c>
      <c r="G3143" s="31" t="s">
        <v>8038</v>
      </c>
      <c r="H3143" s="31" t="s">
        <v>2590</v>
      </c>
      <c r="I3143" s="8"/>
      <c r="J3143" s="37"/>
      <c r="K3143" s="38"/>
      <c r="L3143" s="38"/>
      <c r="M3143" s="38"/>
      <c r="N3143" s="38"/>
      <c r="O3143" s="38"/>
      <c r="P3143" s="38"/>
      <c r="Q3143" s="38"/>
      <c r="R3143" s="38"/>
    </row>
    <row r="3144">
      <c r="A3144" s="7" t="s">
        <v>2586</v>
      </c>
      <c r="B3144" s="7"/>
      <c r="C3144" s="7" t="s">
        <v>9085</v>
      </c>
      <c r="D3144" s="8" t="s">
        <v>2635</v>
      </c>
      <c r="E3144" s="7" t="s">
        <v>9086</v>
      </c>
      <c r="F3144" s="8" t="s">
        <v>2740</v>
      </c>
      <c r="G3144" s="8" t="s">
        <v>8038</v>
      </c>
      <c r="H3144" s="41" t="s">
        <v>2686</v>
      </c>
      <c r="I3144" s="8"/>
      <c r="J3144" s="7"/>
      <c r="K3144" s="40"/>
      <c r="L3144" s="40"/>
      <c r="M3144" s="40"/>
      <c r="N3144" s="40"/>
      <c r="O3144" s="40"/>
      <c r="P3144" s="40"/>
      <c r="Q3144" s="40"/>
      <c r="R3144" s="40"/>
    </row>
    <row r="3145">
      <c r="A3145" s="7" t="s">
        <v>2586</v>
      </c>
      <c r="B3145" s="7"/>
      <c r="C3145" s="7" t="s">
        <v>9087</v>
      </c>
      <c r="D3145" s="6" t="s">
        <v>2635</v>
      </c>
      <c r="E3145" s="7" t="s">
        <v>9088</v>
      </c>
      <c r="F3145" s="8" t="s">
        <v>2740</v>
      </c>
      <c r="G3145" s="8" t="s">
        <v>8038</v>
      </c>
      <c r="H3145" s="31" t="s">
        <v>2590</v>
      </c>
      <c r="I3145" s="8"/>
      <c r="J3145" s="35"/>
      <c r="K3145" s="33"/>
      <c r="L3145" s="33"/>
      <c r="M3145" s="33"/>
      <c r="N3145" s="33"/>
      <c r="O3145" s="33"/>
      <c r="P3145" s="33"/>
      <c r="Q3145" s="33"/>
      <c r="R3145" s="33"/>
    </row>
    <row r="3146">
      <c r="A3146" s="7" t="s">
        <v>2586</v>
      </c>
      <c r="B3146" s="7"/>
      <c r="C3146" s="7" t="s">
        <v>9087</v>
      </c>
      <c r="D3146" s="6" t="s">
        <v>2635</v>
      </c>
      <c r="E3146" s="7" t="s">
        <v>9089</v>
      </c>
      <c r="F3146" s="42" t="s">
        <v>2740</v>
      </c>
      <c r="G3146" s="31" t="s">
        <v>8038</v>
      </c>
      <c r="H3146" s="31" t="s">
        <v>2590</v>
      </c>
      <c r="I3146" s="8"/>
      <c r="J3146" s="7"/>
      <c r="K3146" s="40"/>
      <c r="L3146" s="40"/>
      <c r="M3146" s="40"/>
      <c r="N3146" s="40"/>
      <c r="O3146" s="40"/>
      <c r="P3146" s="40"/>
      <c r="Q3146" s="40"/>
      <c r="R3146" s="40"/>
    </row>
    <row r="3147">
      <c r="A3147" s="7" t="s">
        <v>2586</v>
      </c>
      <c r="B3147" s="7"/>
      <c r="C3147" s="7" t="s">
        <v>9090</v>
      </c>
      <c r="D3147" s="6" t="s">
        <v>2635</v>
      </c>
      <c r="E3147" s="7" t="s">
        <v>9091</v>
      </c>
      <c r="F3147" s="8" t="s">
        <v>2740</v>
      </c>
      <c r="G3147" s="31" t="s">
        <v>8038</v>
      </c>
      <c r="H3147" s="31" t="s">
        <v>2590</v>
      </c>
      <c r="I3147" s="8"/>
      <c r="J3147" s="35"/>
      <c r="K3147" s="33"/>
      <c r="L3147" s="33"/>
      <c r="M3147" s="33"/>
      <c r="N3147" s="33"/>
      <c r="O3147" s="33"/>
      <c r="P3147" s="33"/>
      <c r="Q3147" s="33"/>
      <c r="R3147" s="33"/>
    </row>
    <row r="3148">
      <c r="A3148" s="7" t="s">
        <v>2586</v>
      </c>
      <c r="B3148" s="7"/>
      <c r="C3148" s="7" t="s">
        <v>9092</v>
      </c>
      <c r="D3148" s="6" t="s">
        <v>2635</v>
      </c>
      <c r="E3148" s="7" t="s">
        <v>9093</v>
      </c>
      <c r="F3148" s="8" t="s">
        <v>2740</v>
      </c>
      <c r="G3148" s="8" t="s">
        <v>8038</v>
      </c>
      <c r="H3148" s="31" t="s">
        <v>2824</v>
      </c>
      <c r="I3148" s="8"/>
      <c r="J3148" s="7"/>
      <c r="K3148" s="40"/>
      <c r="L3148" s="40"/>
      <c r="M3148" s="40"/>
      <c r="N3148" s="40"/>
      <c r="O3148" s="40"/>
      <c r="P3148" s="40"/>
      <c r="Q3148" s="40"/>
      <c r="R3148" s="40"/>
    </row>
    <row r="3149">
      <c r="A3149" s="7" t="s">
        <v>2586</v>
      </c>
      <c r="B3149" s="7"/>
      <c r="C3149" s="7" t="s">
        <v>9094</v>
      </c>
      <c r="D3149" s="6" t="s">
        <v>2635</v>
      </c>
      <c r="E3149" s="7" t="s">
        <v>9095</v>
      </c>
      <c r="F3149" s="8" t="s">
        <v>2740</v>
      </c>
      <c r="G3149" s="8" t="s">
        <v>8038</v>
      </c>
      <c r="H3149" s="41" t="s">
        <v>2686</v>
      </c>
      <c r="I3149" s="8"/>
      <c r="J3149" s="35"/>
      <c r="K3149" s="33"/>
      <c r="L3149" s="33"/>
      <c r="M3149" s="33"/>
      <c r="N3149" s="33"/>
      <c r="O3149" s="33"/>
      <c r="P3149" s="33"/>
      <c r="Q3149" s="33"/>
      <c r="R3149" s="33"/>
    </row>
    <row r="3150">
      <c r="A3150" s="7" t="s">
        <v>2586</v>
      </c>
      <c r="B3150" s="7"/>
      <c r="C3150" s="7" t="s">
        <v>9096</v>
      </c>
      <c r="D3150" s="8" t="s">
        <v>2635</v>
      </c>
      <c r="E3150" s="7" t="s">
        <v>9097</v>
      </c>
      <c r="F3150" s="8" t="s">
        <v>2740</v>
      </c>
      <c r="G3150" s="31" t="s">
        <v>8038</v>
      </c>
      <c r="H3150" s="31" t="s">
        <v>2590</v>
      </c>
      <c r="I3150" s="8"/>
      <c r="J3150" s="35"/>
      <c r="K3150" s="33"/>
      <c r="L3150" s="33"/>
      <c r="M3150" s="33"/>
      <c r="N3150" s="33"/>
      <c r="O3150" s="33"/>
      <c r="P3150" s="33"/>
      <c r="Q3150" s="33"/>
      <c r="R3150" s="33"/>
    </row>
    <row r="3151">
      <c r="A3151" s="7" t="s">
        <v>2633</v>
      </c>
      <c r="B3151" s="7"/>
      <c r="C3151" s="7" t="s">
        <v>9098</v>
      </c>
      <c r="D3151" s="8" t="s">
        <v>2635</v>
      </c>
      <c r="E3151" s="7" t="s">
        <v>9099</v>
      </c>
      <c r="F3151" s="8" t="s">
        <v>2740</v>
      </c>
      <c r="G3151" s="8" t="s">
        <v>8038</v>
      </c>
      <c r="H3151" s="41" t="s">
        <v>2760</v>
      </c>
      <c r="I3151" s="8"/>
      <c r="J3151" s="35"/>
      <c r="K3151" s="33"/>
      <c r="L3151" s="33"/>
      <c r="M3151" s="33"/>
      <c r="N3151" s="33"/>
      <c r="O3151" s="33"/>
      <c r="P3151" s="33"/>
      <c r="Q3151" s="33"/>
      <c r="R3151" s="33"/>
    </row>
    <row r="3152">
      <c r="A3152" s="7" t="s">
        <v>2633</v>
      </c>
      <c r="B3152" s="7"/>
      <c r="C3152" s="7" t="s">
        <v>9100</v>
      </c>
      <c r="D3152" s="8" t="s">
        <v>2635</v>
      </c>
      <c r="E3152" s="7" t="s">
        <v>9101</v>
      </c>
      <c r="F3152" s="8" t="s">
        <v>2740</v>
      </c>
      <c r="G3152" s="31" t="s">
        <v>8038</v>
      </c>
      <c r="H3152" s="42" t="s">
        <v>2686</v>
      </c>
      <c r="I3152" s="8"/>
      <c r="J3152" s="37"/>
      <c r="K3152" s="38"/>
      <c r="L3152" s="38"/>
      <c r="M3152" s="38"/>
      <c r="N3152" s="38"/>
      <c r="O3152" s="38"/>
      <c r="P3152" s="38"/>
      <c r="Q3152" s="38"/>
      <c r="R3152" s="38"/>
    </row>
    <row r="3153">
      <c r="A3153" s="8" t="s">
        <v>2586</v>
      </c>
      <c r="B3153" s="2"/>
      <c r="C3153" s="2" t="s">
        <v>8301</v>
      </c>
      <c r="D3153" s="2" t="s">
        <v>2588</v>
      </c>
      <c r="E3153" s="2" t="s">
        <v>9102</v>
      </c>
      <c r="F3153" s="42" t="s">
        <v>2740</v>
      </c>
      <c r="G3153" s="8" t="s">
        <v>8038</v>
      </c>
      <c r="H3153" s="41" t="s">
        <v>2760</v>
      </c>
      <c r="I3153" s="34" t="s">
        <v>9103</v>
      </c>
      <c r="J3153" s="35"/>
      <c r="K3153" s="33"/>
      <c r="L3153" s="33"/>
      <c r="M3153" s="33"/>
      <c r="N3153" s="33"/>
      <c r="O3153" s="33"/>
      <c r="P3153" s="33"/>
      <c r="Q3153" s="33"/>
      <c r="R3153" s="33"/>
    </row>
    <row r="3154">
      <c r="A3154" s="8" t="s">
        <v>2586</v>
      </c>
      <c r="B3154" s="2"/>
      <c r="C3154" s="2" t="s">
        <v>9104</v>
      </c>
      <c r="D3154" s="2" t="s">
        <v>2588</v>
      </c>
      <c r="E3154" s="2" t="s">
        <v>9105</v>
      </c>
      <c r="F3154" s="8" t="s">
        <v>2740</v>
      </c>
      <c r="G3154" s="8" t="s">
        <v>8038</v>
      </c>
      <c r="H3154" s="41" t="s">
        <v>2760</v>
      </c>
      <c r="I3154" s="34" t="s">
        <v>9106</v>
      </c>
      <c r="J3154" s="35"/>
      <c r="K3154" s="33"/>
      <c r="L3154" s="33"/>
      <c r="M3154" s="33"/>
      <c r="N3154" s="33"/>
      <c r="O3154" s="33"/>
      <c r="P3154" s="33"/>
      <c r="Q3154" s="33"/>
      <c r="R3154" s="33"/>
    </row>
    <row r="3155">
      <c r="A3155" s="8" t="s">
        <v>2586</v>
      </c>
      <c r="B3155" s="2"/>
      <c r="C3155" s="2" t="s">
        <v>9107</v>
      </c>
      <c r="D3155" s="2" t="s">
        <v>2588</v>
      </c>
      <c r="E3155" s="2" t="s">
        <v>9108</v>
      </c>
      <c r="F3155" s="42" t="s">
        <v>2740</v>
      </c>
      <c r="G3155" s="8" t="s">
        <v>8038</v>
      </c>
      <c r="H3155" s="42" t="s">
        <v>2686</v>
      </c>
      <c r="I3155" s="36" t="s">
        <v>9109</v>
      </c>
      <c r="J3155" s="37"/>
      <c r="K3155" s="38"/>
      <c r="L3155" s="38"/>
      <c r="M3155" s="38"/>
      <c r="N3155" s="38"/>
      <c r="O3155" s="38"/>
      <c r="P3155" s="38"/>
      <c r="Q3155" s="38"/>
      <c r="R3155" s="38"/>
    </row>
    <row r="3156">
      <c r="A3156" s="8" t="s">
        <v>2586</v>
      </c>
      <c r="B3156" s="2"/>
      <c r="C3156" s="2" t="s">
        <v>9110</v>
      </c>
      <c r="D3156" s="2" t="s">
        <v>2588</v>
      </c>
      <c r="E3156" s="2" t="s">
        <v>9111</v>
      </c>
      <c r="F3156" s="42" t="s">
        <v>2740</v>
      </c>
      <c r="G3156" s="31" t="s">
        <v>8038</v>
      </c>
      <c r="H3156" s="31" t="s">
        <v>2603</v>
      </c>
      <c r="I3156" s="36" t="s">
        <v>9112</v>
      </c>
      <c r="J3156" s="35"/>
      <c r="K3156" s="33"/>
      <c r="L3156" s="33"/>
      <c r="M3156" s="33"/>
      <c r="N3156" s="33"/>
      <c r="O3156" s="33"/>
      <c r="P3156" s="33"/>
      <c r="Q3156" s="33"/>
      <c r="R3156" s="33"/>
    </row>
    <row r="3157">
      <c r="A3157" s="8" t="s">
        <v>2586</v>
      </c>
      <c r="B3157" s="2"/>
      <c r="C3157" s="2" t="s">
        <v>9113</v>
      </c>
      <c r="D3157" s="2" t="s">
        <v>2588</v>
      </c>
      <c r="E3157" s="2" t="s">
        <v>9114</v>
      </c>
      <c r="F3157" s="42" t="s">
        <v>2740</v>
      </c>
      <c r="G3157" s="8" t="s">
        <v>8038</v>
      </c>
      <c r="H3157" s="42" t="s">
        <v>3162</v>
      </c>
      <c r="I3157" s="36" t="s">
        <v>9115</v>
      </c>
      <c r="J3157" s="35"/>
      <c r="K3157" s="33"/>
      <c r="L3157" s="33"/>
      <c r="M3157" s="33"/>
      <c r="N3157" s="33"/>
      <c r="O3157" s="33"/>
      <c r="P3157" s="33"/>
      <c r="Q3157" s="33"/>
      <c r="R3157" s="33"/>
    </row>
    <row r="3158">
      <c r="A3158" s="8" t="s">
        <v>2586</v>
      </c>
      <c r="B3158" s="2"/>
      <c r="C3158" s="2" t="s">
        <v>9116</v>
      </c>
      <c r="D3158" s="2" t="s">
        <v>2588</v>
      </c>
      <c r="E3158" s="2" t="s">
        <v>9117</v>
      </c>
      <c r="F3158" s="42" t="s">
        <v>2740</v>
      </c>
      <c r="G3158" s="8" t="s">
        <v>8038</v>
      </c>
      <c r="H3158" s="31" t="s">
        <v>2603</v>
      </c>
      <c r="I3158" s="36" t="s">
        <v>9118</v>
      </c>
      <c r="J3158" s="37"/>
      <c r="K3158" s="38"/>
      <c r="L3158" s="38"/>
      <c r="M3158" s="38"/>
      <c r="N3158" s="38"/>
      <c r="O3158" s="38"/>
      <c r="P3158" s="38"/>
      <c r="Q3158" s="38"/>
      <c r="R3158" s="38"/>
    </row>
    <row r="3159">
      <c r="A3159" s="8" t="s">
        <v>2586</v>
      </c>
      <c r="B3159" s="2"/>
      <c r="C3159" s="2" t="s">
        <v>9116</v>
      </c>
      <c r="D3159" s="2" t="s">
        <v>2588</v>
      </c>
      <c r="E3159" s="2" t="s">
        <v>9119</v>
      </c>
      <c r="F3159" s="42" t="s">
        <v>2740</v>
      </c>
      <c r="G3159" s="8" t="s">
        <v>8038</v>
      </c>
      <c r="H3159" s="31" t="s">
        <v>2603</v>
      </c>
      <c r="I3159" s="36" t="s">
        <v>9118</v>
      </c>
      <c r="J3159" s="35"/>
      <c r="K3159" s="33"/>
      <c r="L3159" s="33"/>
      <c r="M3159" s="33"/>
      <c r="N3159" s="33"/>
      <c r="O3159" s="33"/>
      <c r="P3159" s="33"/>
      <c r="Q3159" s="33"/>
      <c r="R3159" s="33"/>
    </row>
    <row r="3160">
      <c r="A3160" s="8" t="s">
        <v>2586</v>
      </c>
      <c r="B3160" s="2"/>
      <c r="C3160" s="2" t="s">
        <v>9120</v>
      </c>
      <c r="D3160" s="2" t="s">
        <v>2588</v>
      </c>
      <c r="E3160" s="2" t="s">
        <v>9121</v>
      </c>
      <c r="F3160" s="42" t="s">
        <v>2740</v>
      </c>
      <c r="G3160" s="8" t="s">
        <v>8038</v>
      </c>
      <c r="H3160" s="42" t="s">
        <v>2686</v>
      </c>
      <c r="I3160" s="36" t="s">
        <v>9122</v>
      </c>
      <c r="J3160" s="37"/>
      <c r="K3160" s="38"/>
      <c r="L3160" s="38"/>
      <c r="M3160" s="38"/>
      <c r="N3160" s="38"/>
      <c r="O3160" s="38"/>
      <c r="P3160" s="38"/>
      <c r="Q3160" s="38"/>
      <c r="R3160" s="38"/>
    </row>
    <row r="3161">
      <c r="A3161" s="8" t="s">
        <v>2586</v>
      </c>
      <c r="B3161" s="2"/>
      <c r="C3161" s="2" t="s">
        <v>9123</v>
      </c>
      <c r="D3161" s="2" t="s">
        <v>2588</v>
      </c>
      <c r="E3161" s="2" t="s">
        <v>9124</v>
      </c>
      <c r="F3161" s="41" t="s">
        <v>2740</v>
      </c>
      <c r="G3161" s="8" t="s">
        <v>8038</v>
      </c>
      <c r="H3161" s="42" t="s">
        <v>3305</v>
      </c>
      <c r="I3161" s="36" t="s">
        <v>9125</v>
      </c>
      <c r="J3161" s="7"/>
      <c r="K3161" s="40"/>
      <c r="L3161" s="40"/>
      <c r="M3161" s="40"/>
      <c r="N3161" s="40"/>
      <c r="O3161" s="40"/>
      <c r="P3161" s="40"/>
      <c r="Q3161" s="40"/>
      <c r="R3161" s="40"/>
    </row>
    <row r="3162">
      <c r="A3162" s="8" t="s">
        <v>2586</v>
      </c>
      <c r="B3162" s="2"/>
      <c r="C3162" s="2" t="s">
        <v>9126</v>
      </c>
      <c r="D3162" s="2" t="s">
        <v>2588</v>
      </c>
      <c r="E3162" s="2" t="s">
        <v>9127</v>
      </c>
      <c r="F3162" s="41" t="s">
        <v>2740</v>
      </c>
      <c r="G3162" s="8" t="s">
        <v>8038</v>
      </c>
      <c r="H3162" s="42" t="s">
        <v>2686</v>
      </c>
      <c r="I3162" s="36" t="s">
        <v>9128</v>
      </c>
      <c r="J3162" s="7"/>
      <c r="K3162" s="40"/>
      <c r="L3162" s="40"/>
      <c r="M3162" s="40"/>
      <c r="N3162" s="40"/>
      <c r="O3162" s="40"/>
      <c r="P3162" s="40"/>
      <c r="Q3162" s="40"/>
      <c r="R3162" s="40"/>
    </row>
    <row r="3163">
      <c r="A3163" s="8" t="s">
        <v>2633</v>
      </c>
      <c r="B3163" s="2"/>
      <c r="C3163" s="2" t="s">
        <v>9129</v>
      </c>
      <c r="D3163" s="2" t="s">
        <v>2588</v>
      </c>
      <c r="E3163" s="2" t="s">
        <v>9130</v>
      </c>
      <c r="F3163" s="42" t="s">
        <v>2740</v>
      </c>
      <c r="G3163" s="8" t="s">
        <v>8038</v>
      </c>
      <c r="H3163" s="31" t="s">
        <v>2816</v>
      </c>
      <c r="I3163" s="36" t="s">
        <v>9131</v>
      </c>
      <c r="J3163" s="35"/>
      <c r="K3163" s="33"/>
      <c r="L3163" s="33"/>
      <c r="M3163" s="33"/>
      <c r="N3163" s="33"/>
      <c r="O3163" s="33"/>
      <c r="P3163" s="33"/>
      <c r="Q3163" s="33"/>
      <c r="R3163" s="33"/>
    </row>
    <row r="3164">
      <c r="A3164" s="8" t="s">
        <v>2586</v>
      </c>
      <c r="B3164" s="2"/>
      <c r="C3164" s="2" t="s">
        <v>8979</v>
      </c>
      <c r="D3164" s="2" t="s">
        <v>2588</v>
      </c>
      <c r="E3164" s="2" t="s">
        <v>9132</v>
      </c>
      <c r="F3164" s="42" t="s">
        <v>2740</v>
      </c>
      <c r="G3164" s="31" t="s">
        <v>8038</v>
      </c>
      <c r="H3164" s="41" t="s">
        <v>2760</v>
      </c>
      <c r="I3164" s="36" t="s">
        <v>9133</v>
      </c>
      <c r="J3164" s="35"/>
      <c r="K3164" s="33"/>
      <c r="L3164" s="33"/>
      <c r="M3164" s="33"/>
      <c r="N3164" s="33"/>
      <c r="O3164" s="33"/>
      <c r="P3164" s="33"/>
      <c r="Q3164" s="33"/>
      <c r="R3164" s="33"/>
    </row>
    <row r="3165">
      <c r="A3165" s="8" t="s">
        <v>2586</v>
      </c>
      <c r="B3165" s="2"/>
      <c r="C3165" s="2" t="s">
        <v>9134</v>
      </c>
      <c r="D3165" s="2" t="s">
        <v>2588</v>
      </c>
      <c r="E3165" s="2" t="s">
        <v>9135</v>
      </c>
      <c r="F3165" s="42" t="s">
        <v>2740</v>
      </c>
      <c r="G3165" s="31" t="s">
        <v>8038</v>
      </c>
      <c r="H3165" s="43" t="s">
        <v>2760</v>
      </c>
      <c r="I3165" s="34" t="s">
        <v>9136</v>
      </c>
      <c r="J3165" s="35"/>
      <c r="K3165" s="33"/>
      <c r="L3165" s="33"/>
      <c r="M3165" s="33"/>
      <c r="N3165" s="33"/>
      <c r="O3165" s="33"/>
      <c r="P3165" s="33"/>
      <c r="Q3165" s="33"/>
      <c r="R3165" s="33"/>
    </row>
    <row r="3166">
      <c r="A3166" s="8" t="s">
        <v>2586</v>
      </c>
      <c r="B3166" s="2"/>
      <c r="C3166" s="2" t="s">
        <v>5159</v>
      </c>
      <c r="D3166" s="2" t="s">
        <v>2588</v>
      </c>
      <c r="E3166" s="2" t="s">
        <v>9137</v>
      </c>
      <c r="F3166" s="8" t="s">
        <v>2740</v>
      </c>
      <c r="G3166" s="31" t="s">
        <v>8038</v>
      </c>
      <c r="H3166" s="31" t="s">
        <v>2840</v>
      </c>
      <c r="I3166" s="36" t="s">
        <v>9138</v>
      </c>
      <c r="J3166" s="35"/>
      <c r="K3166" s="33"/>
      <c r="L3166" s="33"/>
      <c r="M3166" s="33"/>
      <c r="N3166" s="33"/>
      <c r="O3166" s="33"/>
      <c r="P3166" s="33"/>
      <c r="Q3166" s="33"/>
      <c r="R3166" s="33"/>
    </row>
    <row r="3167">
      <c r="A3167" s="8" t="s">
        <v>2586</v>
      </c>
      <c r="B3167" s="2"/>
      <c r="C3167" s="2" t="s">
        <v>4626</v>
      </c>
      <c r="D3167" s="2" t="s">
        <v>2588</v>
      </c>
      <c r="E3167" s="2" t="s">
        <v>9139</v>
      </c>
      <c r="F3167" s="42" t="s">
        <v>2740</v>
      </c>
      <c r="G3167" s="31" t="s">
        <v>8038</v>
      </c>
      <c r="H3167" s="42" t="s">
        <v>2787</v>
      </c>
      <c r="I3167" s="36" t="s">
        <v>9140</v>
      </c>
      <c r="J3167" s="37"/>
      <c r="K3167" s="38"/>
      <c r="L3167" s="38"/>
      <c r="M3167" s="38"/>
      <c r="N3167" s="38"/>
      <c r="O3167" s="38"/>
      <c r="P3167" s="38"/>
      <c r="Q3167" s="38"/>
      <c r="R3167" s="38"/>
    </row>
    <row r="3168">
      <c r="A3168" s="8" t="s">
        <v>2586</v>
      </c>
      <c r="B3168" s="2"/>
      <c r="C3168" s="2" t="s">
        <v>9141</v>
      </c>
      <c r="D3168" s="2" t="s">
        <v>2588</v>
      </c>
      <c r="E3168" s="2" t="s">
        <v>9142</v>
      </c>
      <c r="F3168" s="42" t="s">
        <v>2740</v>
      </c>
      <c r="G3168" s="31" t="s">
        <v>8038</v>
      </c>
      <c r="H3168" s="31" t="s">
        <v>5114</v>
      </c>
      <c r="I3168" s="34" t="s">
        <v>9143</v>
      </c>
      <c r="J3168" s="37"/>
      <c r="K3168" s="38"/>
      <c r="L3168" s="38"/>
      <c r="M3168" s="38"/>
      <c r="N3168" s="38"/>
      <c r="O3168" s="38"/>
      <c r="P3168" s="38"/>
      <c r="Q3168" s="38"/>
      <c r="R3168" s="38"/>
    </row>
    <row r="3169">
      <c r="A3169" s="8" t="s">
        <v>2586</v>
      </c>
      <c r="B3169" s="2"/>
      <c r="C3169" s="2" t="s">
        <v>9144</v>
      </c>
      <c r="D3169" s="2" t="s">
        <v>2588</v>
      </c>
      <c r="E3169" s="2" t="s">
        <v>9145</v>
      </c>
      <c r="F3169" s="41" t="s">
        <v>2740</v>
      </c>
      <c r="G3169" s="31" t="s">
        <v>8038</v>
      </c>
      <c r="H3169" s="48" t="s">
        <v>2937</v>
      </c>
      <c r="I3169" s="36" t="s">
        <v>9146</v>
      </c>
      <c r="J3169" s="35"/>
      <c r="K3169" s="33"/>
      <c r="L3169" s="33"/>
      <c r="M3169" s="33"/>
      <c r="N3169" s="33"/>
      <c r="O3169" s="33"/>
      <c r="P3169" s="33"/>
      <c r="Q3169" s="33"/>
      <c r="R3169" s="33"/>
    </row>
    <row r="3170">
      <c r="A3170" s="8" t="s">
        <v>2586</v>
      </c>
      <c r="B3170" s="2"/>
      <c r="C3170" s="2" t="s">
        <v>9147</v>
      </c>
      <c r="D3170" s="2" t="s">
        <v>2588</v>
      </c>
      <c r="E3170" s="2" t="s">
        <v>9148</v>
      </c>
      <c r="F3170" s="41" t="s">
        <v>2740</v>
      </c>
      <c r="G3170" s="31" t="s">
        <v>8038</v>
      </c>
      <c r="H3170" s="41" t="s">
        <v>2760</v>
      </c>
      <c r="I3170" s="36" t="s">
        <v>9149</v>
      </c>
      <c r="J3170" s="37"/>
      <c r="K3170" s="38"/>
      <c r="L3170" s="38"/>
      <c r="M3170" s="38"/>
      <c r="N3170" s="38"/>
      <c r="O3170" s="38"/>
      <c r="P3170" s="38"/>
      <c r="Q3170" s="38"/>
      <c r="R3170" s="38"/>
    </row>
    <row r="3171">
      <c r="A3171" s="8" t="s">
        <v>2586</v>
      </c>
      <c r="B3171" s="2"/>
      <c r="C3171" s="2" t="s">
        <v>9150</v>
      </c>
      <c r="D3171" s="2" t="s">
        <v>2588</v>
      </c>
      <c r="E3171" s="2" t="s">
        <v>9151</v>
      </c>
      <c r="F3171" s="41" t="s">
        <v>2740</v>
      </c>
      <c r="G3171" s="31" t="s">
        <v>8038</v>
      </c>
      <c r="H3171" s="48" t="s">
        <v>2937</v>
      </c>
      <c r="I3171" s="36" t="s">
        <v>9152</v>
      </c>
      <c r="J3171" s="7"/>
      <c r="K3171" s="40"/>
      <c r="L3171" s="40"/>
      <c r="M3171" s="40"/>
      <c r="N3171" s="40"/>
      <c r="O3171" s="40"/>
      <c r="P3171" s="40"/>
      <c r="Q3171" s="40"/>
      <c r="R3171" s="40"/>
    </row>
    <row r="3172">
      <c r="A3172" s="8" t="s">
        <v>2586</v>
      </c>
      <c r="B3172" s="2"/>
      <c r="C3172" s="2" t="s">
        <v>9153</v>
      </c>
      <c r="D3172" s="2" t="s">
        <v>2588</v>
      </c>
      <c r="E3172" s="2" t="s">
        <v>9154</v>
      </c>
      <c r="F3172" s="42" t="s">
        <v>2740</v>
      </c>
      <c r="G3172" s="8" t="s">
        <v>8038</v>
      </c>
      <c r="H3172" s="42" t="s">
        <v>2686</v>
      </c>
      <c r="I3172" s="36" t="s">
        <v>9155</v>
      </c>
      <c r="J3172" s="37"/>
      <c r="K3172" s="38"/>
      <c r="L3172" s="38"/>
      <c r="M3172" s="38"/>
      <c r="N3172" s="38"/>
      <c r="O3172" s="38"/>
      <c r="P3172" s="38"/>
      <c r="Q3172" s="38"/>
      <c r="R3172" s="38"/>
    </row>
    <row r="3173">
      <c r="A3173" s="8" t="s">
        <v>2586</v>
      </c>
      <c r="B3173" s="2"/>
      <c r="C3173" s="2" t="s">
        <v>9156</v>
      </c>
      <c r="D3173" s="2" t="s">
        <v>2588</v>
      </c>
      <c r="E3173" s="2" t="s">
        <v>9157</v>
      </c>
      <c r="F3173" s="42" t="s">
        <v>2740</v>
      </c>
      <c r="G3173" s="8" t="s">
        <v>8038</v>
      </c>
      <c r="H3173" s="42" t="s">
        <v>2900</v>
      </c>
      <c r="I3173" s="36" t="s">
        <v>9158</v>
      </c>
      <c r="J3173" s="7"/>
      <c r="K3173" s="40"/>
      <c r="L3173" s="40"/>
      <c r="M3173" s="40"/>
      <c r="N3173" s="40"/>
      <c r="O3173" s="40"/>
      <c r="P3173" s="40"/>
      <c r="Q3173" s="40"/>
      <c r="R3173" s="40"/>
    </row>
    <row r="3174">
      <c r="A3174" s="8" t="s">
        <v>2586</v>
      </c>
      <c r="B3174" s="2"/>
      <c r="C3174" s="2" t="s">
        <v>9159</v>
      </c>
      <c r="D3174" s="2" t="s">
        <v>2588</v>
      </c>
      <c r="E3174" s="2" t="s">
        <v>9160</v>
      </c>
      <c r="F3174" s="42" t="s">
        <v>2740</v>
      </c>
      <c r="G3174" s="8" t="s">
        <v>8038</v>
      </c>
      <c r="H3174" s="42" t="s">
        <v>2686</v>
      </c>
      <c r="I3174" s="36" t="s">
        <v>9161</v>
      </c>
      <c r="J3174" s="35"/>
      <c r="K3174" s="33"/>
      <c r="L3174" s="33"/>
      <c r="M3174" s="33"/>
      <c r="N3174" s="33"/>
      <c r="O3174" s="33"/>
      <c r="P3174" s="33"/>
      <c r="Q3174" s="33"/>
      <c r="R3174" s="33"/>
    </row>
    <row r="3175">
      <c r="A3175" s="8" t="s">
        <v>2586</v>
      </c>
      <c r="B3175" s="2"/>
      <c r="C3175" s="2" t="s">
        <v>9162</v>
      </c>
      <c r="D3175" s="2" t="s">
        <v>2588</v>
      </c>
      <c r="E3175" s="2" t="s">
        <v>9163</v>
      </c>
      <c r="F3175" s="42" t="s">
        <v>2740</v>
      </c>
      <c r="G3175" s="8" t="s">
        <v>8038</v>
      </c>
      <c r="H3175" s="42" t="s">
        <v>3287</v>
      </c>
      <c r="I3175" s="36" t="s">
        <v>9164</v>
      </c>
      <c r="J3175" s="7"/>
      <c r="K3175" s="40"/>
      <c r="L3175" s="40"/>
      <c r="M3175" s="40"/>
      <c r="N3175" s="40"/>
      <c r="O3175" s="40"/>
      <c r="P3175" s="40"/>
      <c r="Q3175" s="40"/>
      <c r="R3175" s="40"/>
    </row>
    <row r="3176">
      <c r="A3176" s="8" t="s">
        <v>2586</v>
      </c>
      <c r="B3176" s="2"/>
      <c r="C3176" s="2" t="s">
        <v>9165</v>
      </c>
      <c r="D3176" s="2" t="s">
        <v>2588</v>
      </c>
      <c r="E3176" s="2" t="s">
        <v>9166</v>
      </c>
      <c r="F3176" s="42" t="s">
        <v>2740</v>
      </c>
      <c r="G3176" s="31" t="s">
        <v>8038</v>
      </c>
      <c r="H3176" s="42" t="s">
        <v>3162</v>
      </c>
      <c r="I3176" s="36" t="s">
        <v>9167</v>
      </c>
      <c r="J3176" s="37"/>
      <c r="K3176" s="38"/>
      <c r="L3176" s="38"/>
      <c r="M3176" s="38"/>
      <c r="N3176" s="38"/>
      <c r="O3176" s="38"/>
      <c r="P3176" s="38"/>
      <c r="Q3176" s="38"/>
      <c r="R3176" s="38"/>
    </row>
    <row r="3177">
      <c r="A3177" s="8" t="s">
        <v>2586</v>
      </c>
      <c r="B3177" s="2"/>
      <c r="C3177" s="2" t="s">
        <v>9168</v>
      </c>
      <c r="D3177" s="2" t="s">
        <v>2588</v>
      </c>
      <c r="E3177" s="2" t="s">
        <v>9169</v>
      </c>
      <c r="F3177" s="42" t="s">
        <v>2740</v>
      </c>
      <c r="G3177" s="31" t="s">
        <v>8038</v>
      </c>
      <c r="H3177" s="42" t="s">
        <v>3162</v>
      </c>
      <c r="I3177" s="36" t="s">
        <v>9170</v>
      </c>
      <c r="J3177" s="7"/>
      <c r="K3177" s="40"/>
      <c r="L3177" s="40"/>
      <c r="M3177" s="40"/>
      <c r="N3177" s="40"/>
      <c r="O3177" s="40"/>
      <c r="P3177" s="40"/>
      <c r="Q3177" s="40"/>
      <c r="R3177" s="40"/>
    </row>
    <row r="3178">
      <c r="A3178" s="8" t="s">
        <v>2586</v>
      </c>
      <c r="B3178" s="2"/>
      <c r="C3178" s="2" t="s">
        <v>9171</v>
      </c>
      <c r="D3178" s="2" t="s">
        <v>2588</v>
      </c>
      <c r="E3178" s="2" t="s">
        <v>9172</v>
      </c>
      <c r="F3178" s="41" t="s">
        <v>2740</v>
      </c>
      <c r="G3178" s="8" t="s">
        <v>8038</v>
      </c>
      <c r="H3178" s="41" t="s">
        <v>2753</v>
      </c>
      <c r="I3178" s="36" t="s">
        <v>9173</v>
      </c>
      <c r="J3178" s="35"/>
      <c r="K3178" s="33"/>
      <c r="L3178" s="33"/>
      <c r="M3178" s="33"/>
      <c r="N3178" s="33"/>
      <c r="O3178" s="33"/>
      <c r="P3178" s="33"/>
      <c r="Q3178" s="33"/>
      <c r="R3178" s="33"/>
    </row>
    <row r="3179">
      <c r="A3179" s="8" t="s">
        <v>2586</v>
      </c>
      <c r="B3179" s="2"/>
      <c r="C3179" s="2" t="s">
        <v>5454</v>
      </c>
      <c r="D3179" s="2" t="s">
        <v>2588</v>
      </c>
      <c r="E3179" s="2" t="s">
        <v>9174</v>
      </c>
      <c r="F3179" s="8" t="s">
        <v>2740</v>
      </c>
      <c r="G3179" s="8" t="s">
        <v>8038</v>
      </c>
      <c r="H3179" s="48" t="s">
        <v>2937</v>
      </c>
      <c r="I3179" s="36" t="s">
        <v>9175</v>
      </c>
      <c r="J3179" s="35"/>
      <c r="K3179" s="33"/>
      <c r="L3179" s="33"/>
      <c r="M3179" s="33"/>
      <c r="N3179" s="33"/>
      <c r="O3179" s="33"/>
      <c r="P3179" s="33"/>
      <c r="Q3179" s="33"/>
      <c r="R3179" s="33"/>
    </row>
    <row r="3180">
      <c r="A3180" s="8" t="s">
        <v>2586</v>
      </c>
      <c r="B3180" s="2"/>
      <c r="C3180" s="2" t="s">
        <v>9176</v>
      </c>
      <c r="D3180" s="2" t="s">
        <v>2588</v>
      </c>
      <c r="E3180" s="2" t="s">
        <v>9177</v>
      </c>
      <c r="F3180" s="41" t="s">
        <v>2740</v>
      </c>
      <c r="G3180" s="8" t="s">
        <v>8038</v>
      </c>
      <c r="H3180" s="31" t="s">
        <v>4080</v>
      </c>
      <c r="I3180" s="36" t="s">
        <v>9178</v>
      </c>
      <c r="J3180" s="37"/>
      <c r="K3180" s="38"/>
      <c r="L3180" s="38"/>
      <c r="M3180" s="38"/>
      <c r="N3180" s="38"/>
      <c r="O3180" s="38"/>
      <c r="P3180" s="38"/>
      <c r="Q3180" s="38"/>
      <c r="R3180" s="38"/>
    </row>
    <row r="3181">
      <c r="A3181" s="8" t="s">
        <v>2586</v>
      </c>
      <c r="B3181" s="2"/>
      <c r="C3181" s="2" t="s">
        <v>9179</v>
      </c>
      <c r="D3181" s="2" t="s">
        <v>2588</v>
      </c>
      <c r="E3181" s="2" t="s">
        <v>9180</v>
      </c>
      <c r="F3181" s="42" t="s">
        <v>2740</v>
      </c>
      <c r="G3181" s="31" t="s">
        <v>8038</v>
      </c>
      <c r="H3181" s="42" t="s">
        <v>2686</v>
      </c>
      <c r="I3181" s="36" t="s">
        <v>9181</v>
      </c>
      <c r="J3181" s="35"/>
      <c r="K3181" s="33"/>
      <c r="L3181" s="33"/>
      <c r="M3181" s="33"/>
      <c r="N3181" s="33"/>
      <c r="O3181" s="33"/>
      <c r="P3181" s="33"/>
      <c r="Q3181" s="33"/>
      <c r="R3181" s="33"/>
    </row>
    <row r="3182">
      <c r="A3182" s="8" t="s">
        <v>2586</v>
      </c>
      <c r="B3182" s="2"/>
      <c r="C3182" s="2" t="s">
        <v>9182</v>
      </c>
      <c r="D3182" s="2" t="s">
        <v>2588</v>
      </c>
      <c r="E3182" s="2" t="s">
        <v>9183</v>
      </c>
      <c r="F3182" s="41" t="s">
        <v>2740</v>
      </c>
      <c r="G3182" s="8" t="s">
        <v>8038</v>
      </c>
      <c r="H3182" s="42" t="s">
        <v>2686</v>
      </c>
      <c r="I3182" s="36" t="s">
        <v>9184</v>
      </c>
      <c r="J3182" s="37"/>
      <c r="K3182" s="38"/>
      <c r="L3182" s="38"/>
      <c r="M3182" s="38"/>
      <c r="N3182" s="38"/>
      <c r="O3182" s="38"/>
      <c r="P3182" s="38"/>
      <c r="Q3182" s="38"/>
      <c r="R3182" s="38"/>
    </row>
    <row r="3183">
      <c r="A3183" s="8" t="s">
        <v>2586</v>
      </c>
      <c r="B3183" s="2"/>
      <c r="C3183" s="2" t="s">
        <v>9185</v>
      </c>
      <c r="D3183" s="2" t="s">
        <v>2588</v>
      </c>
      <c r="E3183" s="2" t="s">
        <v>9186</v>
      </c>
      <c r="F3183" s="41" t="s">
        <v>2740</v>
      </c>
      <c r="G3183" s="8" t="s">
        <v>8038</v>
      </c>
      <c r="H3183" s="41" t="s">
        <v>2937</v>
      </c>
      <c r="I3183" s="36" t="s">
        <v>9187</v>
      </c>
      <c r="J3183" s="7"/>
      <c r="K3183" s="40"/>
      <c r="L3183" s="40"/>
      <c r="M3183" s="40"/>
      <c r="N3183" s="40"/>
      <c r="O3183" s="40"/>
      <c r="P3183" s="40"/>
      <c r="Q3183" s="40"/>
      <c r="R3183" s="40"/>
    </row>
    <row r="3184">
      <c r="A3184" s="6" t="s">
        <v>2861</v>
      </c>
      <c r="B3184" s="2"/>
      <c r="C3184" s="2" t="s">
        <v>9188</v>
      </c>
      <c r="D3184" s="2" t="s">
        <v>2588</v>
      </c>
      <c r="E3184" s="2" t="s">
        <v>9189</v>
      </c>
      <c r="F3184" s="41" t="s">
        <v>2740</v>
      </c>
      <c r="G3184" s="31" t="s">
        <v>8038</v>
      </c>
      <c r="H3184" s="41" t="s">
        <v>2760</v>
      </c>
      <c r="I3184" s="36" t="s">
        <v>9190</v>
      </c>
      <c r="J3184" s="7"/>
      <c r="K3184" s="40"/>
      <c r="L3184" s="40"/>
      <c r="M3184" s="40"/>
      <c r="N3184" s="40"/>
      <c r="O3184" s="40"/>
      <c r="P3184" s="40"/>
      <c r="Q3184" s="40"/>
      <c r="R3184" s="40"/>
    </row>
    <row r="3185">
      <c r="A3185" s="8" t="s">
        <v>2586</v>
      </c>
      <c r="B3185" s="2"/>
      <c r="C3185" s="2" t="s">
        <v>9191</v>
      </c>
      <c r="D3185" s="2" t="s">
        <v>2588</v>
      </c>
      <c r="E3185" s="2" t="s">
        <v>9192</v>
      </c>
      <c r="F3185" s="41" t="s">
        <v>2740</v>
      </c>
      <c r="G3185" s="31" t="s">
        <v>8038</v>
      </c>
      <c r="H3185" s="42" t="s">
        <v>3305</v>
      </c>
      <c r="I3185" s="36" t="s">
        <v>9193</v>
      </c>
      <c r="J3185" s="35"/>
      <c r="K3185" s="33"/>
      <c r="L3185" s="33"/>
      <c r="M3185" s="33"/>
      <c r="N3185" s="33"/>
      <c r="O3185" s="33"/>
      <c r="P3185" s="33"/>
      <c r="Q3185" s="33"/>
      <c r="R3185" s="33"/>
    </row>
    <row r="3186">
      <c r="A3186" s="8" t="s">
        <v>2586</v>
      </c>
      <c r="B3186" s="2"/>
      <c r="C3186" s="2" t="s">
        <v>9194</v>
      </c>
      <c r="D3186" s="2" t="s">
        <v>2588</v>
      </c>
      <c r="E3186" s="2" t="s">
        <v>9195</v>
      </c>
      <c r="F3186" s="42" t="s">
        <v>2740</v>
      </c>
      <c r="G3186" s="31" t="s">
        <v>8038</v>
      </c>
      <c r="H3186" s="41" t="s">
        <v>2937</v>
      </c>
      <c r="I3186" s="36" t="s">
        <v>9196</v>
      </c>
      <c r="J3186" s="7"/>
      <c r="K3186" s="40"/>
      <c r="L3186" s="40"/>
      <c r="M3186" s="40"/>
      <c r="N3186" s="40"/>
      <c r="O3186" s="40"/>
      <c r="P3186" s="40"/>
      <c r="Q3186" s="40"/>
      <c r="R3186" s="40"/>
    </row>
    <row r="3187">
      <c r="A3187" s="8" t="s">
        <v>2586</v>
      </c>
      <c r="B3187" s="2"/>
      <c r="C3187" s="2" t="s">
        <v>9197</v>
      </c>
      <c r="D3187" s="2" t="s">
        <v>2588</v>
      </c>
      <c r="E3187" s="2" t="s">
        <v>9198</v>
      </c>
      <c r="F3187" s="42" t="s">
        <v>2740</v>
      </c>
      <c r="G3187" s="8" t="s">
        <v>8038</v>
      </c>
      <c r="H3187" s="31" t="s">
        <v>2603</v>
      </c>
      <c r="I3187" s="36" t="s">
        <v>9199</v>
      </c>
      <c r="J3187" s="37"/>
      <c r="K3187" s="38"/>
      <c r="L3187" s="38"/>
      <c r="M3187" s="38"/>
      <c r="N3187" s="38"/>
      <c r="O3187" s="38"/>
      <c r="P3187" s="38"/>
      <c r="Q3187" s="38"/>
      <c r="R3187" s="38"/>
    </row>
    <row r="3188">
      <c r="A3188" s="8" t="s">
        <v>2586</v>
      </c>
      <c r="B3188" s="2"/>
      <c r="C3188" s="2" t="s">
        <v>9200</v>
      </c>
      <c r="D3188" s="2" t="s">
        <v>2588</v>
      </c>
      <c r="E3188" s="2" t="s">
        <v>9201</v>
      </c>
      <c r="F3188" s="42" t="s">
        <v>2740</v>
      </c>
      <c r="G3188" s="31" t="s">
        <v>8038</v>
      </c>
      <c r="H3188" s="45" t="s">
        <v>3768</v>
      </c>
      <c r="I3188" s="36" t="s">
        <v>9202</v>
      </c>
      <c r="J3188" s="7"/>
      <c r="K3188" s="40"/>
      <c r="L3188" s="40"/>
      <c r="M3188" s="40"/>
      <c r="N3188" s="40"/>
      <c r="O3188" s="40"/>
      <c r="P3188" s="40"/>
      <c r="Q3188" s="40"/>
      <c r="R3188" s="40"/>
    </row>
    <row r="3189">
      <c r="A3189" s="8" t="s">
        <v>2586</v>
      </c>
      <c r="B3189" s="2"/>
      <c r="C3189" s="2" t="s">
        <v>9203</v>
      </c>
      <c r="D3189" s="2" t="s">
        <v>2588</v>
      </c>
      <c r="E3189" s="2" t="s">
        <v>9204</v>
      </c>
      <c r="F3189" s="42" t="s">
        <v>2740</v>
      </c>
      <c r="G3189" s="8" t="s">
        <v>8038</v>
      </c>
      <c r="H3189" s="41" t="s">
        <v>2760</v>
      </c>
      <c r="I3189" s="36" t="s">
        <v>9205</v>
      </c>
      <c r="J3189" s="37"/>
      <c r="K3189" s="38"/>
      <c r="L3189" s="38"/>
      <c r="M3189" s="38"/>
      <c r="N3189" s="38"/>
      <c r="O3189" s="38"/>
      <c r="P3189" s="38"/>
      <c r="Q3189" s="38"/>
      <c r="R3189" s="38"/>
    </row>
    <row r="3190">
      <c r="A3190" s="8" t="s">
        <v>2586</v>
      </c>
      <c r="B3190" s="2"/>
      <c r="C3190" s="2" t="s">
        <v>5291</v>
      </c>
      <c r="D3190" s="2" t="s">
        <v>2588</v>
      </c>
      <c r="E3190" s="2" t="s">
        <v>9206</v>
      </c>
      <c r="F3190" s="42" t="s">
        <v>2740</v>
      </c>
      <c r="G3190" s="8" t="s">
        <v>8038</v>
      </c>
      <c r="H3190" s="42" t="s">
        <v>2686</v>
      </c>
      <c r="I3190" s="36" t="s">
        <v>9207</v>
      </c>
      <c r="J3190" s="35"/>
      <c r="K3190" s="33"/>
      <c r="L3190" s="33"/>
      <c r="M3190" s="33"/>
      <c r="N3190" s="33"/>
      <c r="O3190" s="33"/>
      <c r="P3190" s="33"/>
      <c r="Q3190" s="33"/>
      <c r="R3190" s="33"/>
    </row>
    <row r="3191">
      <c r="A3191" s="8" t="s">
        <v>2586</v>
      </c>
      <c r="B3191" s="2"/>
      <c r="C3191" s="2" t="s">
        <v>9208</v>
      </c>
      <c r="D3191" s="2" t="s">
        <v>2588</v>
      </c>
      <c r="E3191" s="2" t="s">
        <v>9209</v>
      </c>
      <c r="F3191" s="42" t="s">
        <v>2740</v>
      </c>
      <c r="G3191" s="8" t="s">
        <v>8038</v>
      </c>
      <c r="H3191" s="31" t="s">
        <v>2603</v>
      </c>
      <c r="I3191" s="34" t="s">
        <v>9210</v>
      </c>
      <c r="J3191" s="35"/>
      <c r="K3191" s="33"/>
      <c r="L3191" s="33"/>
      <c r="M3191" s="33"/>
      <c r="N3191" s="33"/>
      <c r="O3191" s="33"/>
      <c r="P3191" s="33"/>
      <c r="Q3191" s="33"/>
      <c r="R3191" s="33"/>
    </row>
    <row r="3192">
      <c r="A3192" s="8" t="s">
        <v>2586</v>
      </c>
      <c r="B3192" s="2"/>
      <c r="C3192" s="2" t="s">
        <v>9211</v>
      </c>
      <c r="D3192" s="2" t="s">
        <v>2588</v>
      </c>
      <c r="E3192" s="2" t="s">
        <v>9212</v>
      </c>
      <c r="F3192" s="42" t="s">
        <v>2740</v>
      </c>
      <c r="G3192" s="8" t="s">
        <v>8038</v>
      </c>
      <c r="H3192" s="41" t="s">
        <v>3095</v>
      </c>
      <c r="I3192" s="36" t="s">
        <v>9213</v>
      </c>
      <c r="J3192" s="35"/>
      <c r="K3192" s="33"/>
      <c r="L3192" s="33"/>
      <c r="M3192" s="33"/>
      <c r="N3192" s="33"/>
      <c r="O3192" s="33"/>
      <c r="P3192" s="33"/>
      <c r="Q3192" s="33"/>
      <c r="R3192" s="33"/>
    </row>
    <row r="3193">
      <c r="A3193" s="8" t="s">
        <v>2586</v>
      </c>
      <c r="B3193" s="2"/>
      <c r="C3193" s="2" t="s">
        <v>9214</v>
      </c>
      <c r="D3193" s="2" t="s">
        <v>2588</v>
      </c>
      <c r="E3193" s="2" t="s">
        <v>9215</v>
      </c>
      <c r="F3193" s="31" t="s">
        <v>2740</v>
      </c>
      <c r="G3193" s="8" t="s">
        <v>8038</v>
      </c>
      <c r="H3193" s="41" t="s">
        <v>3095</v>
      </c>
      <c r="I3193" s="34" t="s">
        <v>9216</v>
      </c>
      <c r="J3193" s="7"/>
      <c r="K3193" s="40"/>
      <c r="L3193" s="40"/>
      <c r="M3193" s="40"/>
      <c r="N3193" s="40"/>
      <c r="O3193" s="40"/>
      <c r="P3193" s="40"/>
      <c r="Q3193" s="40"/>
      <c r="R3193" s="40"/>
    </row>
    <row r="3194">
      <c r="A3194" s="8" t="s">
        <v>2586</v>
      </c>
      <c r="B3194" s="2"/>
      <c r="C3194" s="2" t="s">
        <v>9217</v>
      </c>
      <c r="D3194" s="2" t="s">
        <v>2588</v>
      </c>
      <c r="E3194" s="2" t="s">
        <v>9218</v>
      </c>
      <c r="F3194" s="42" t="s">
        <v>2740</v>
      </c>
      <c r="G3194" s="8" t="s">
        <v>8038</v>
      </c>
      <c r="H3194" s="41" t="s">
        <v>2760</v>
      </c>
      <c r="I3194" s="36" t="s">
        <v>9219</v>
      </c>
      <c r="J3194" s="37"/>
      <c r="K3194" s="38"/>
      <c r="L3194" s="38"/>
      <c r="M3194" s="38"/>
      <c r="N3194" s="38"/>
      <c r="O3194" s="38"/>
      <c r="P3194" s="38"/>
      <c r="Q3194" s="38"/>
      <c r="R3194" s="38"/>
    </row>
    <row r="3195">
      <c r="A3195" s="8" t="s">
        <v>2586</v>
      </c>
      <c r="B3195" s="2"/>
      <c r="C3195" s="2" t="s">
        <v>9220</v>
      </c>
      <c r="D3195" s="2" t="s">
        <v>2588</v>
      </c>
      <c r="E3195" s="2" t="s">
        <v>9221</v>
      </c>
      <c r="F3195" s="42" t="s">
        <v>2740</v>
      </c>
      <c r="G3195" s="8" t="s">
        <v>8038</v>
      </c>
      <c r="H3195" s="41" t="s">
        <v>3328</v>
      </c>
      <c r="I3195" s="34" t="s">
        <v>9222</v>
      </c>
      <c r="J3195" s="35"/>
      <c r="K3195" s="33"/>
      <c r="L3195" s="33"/>
      <c r="M3195" s="33"/>
      <c r="N3195" s="33"/>
      <c r="O3195" s="33"/>
      <c r="P3195" s="33"/>
      <c r="Q3195" s="33"/>
      <c r="R3195" s="33"/>
    </row>
    <row r="3196">
      <c r="A3196" s="8" t="s">
        <v>2586</v>
      </c>
      <c r="B3196" s="2"/>
      <c r="C3196" s="2" t="s">
        <v>9223</v>
      </c>
      <c r="D3196" s="2" t="s">
        <v>2588</v>
      </c>
      <c r="E3196" s="2" t="s">
        <v>9224</v>
      </c>
      <c r="F3196" s="42" t="s">
        <v>2740</v>
      </c>
      <c r="G3196" s="8" t="s">
        <v>8038</v>
      </c>
      <c r="H3196" s="31" t="s">
        <v>2603</v>
      </c>
      <c r="I3196" s="36" t="s">
        <v>9225</v>
      </c>
      <c r="J3196" s="35"/>
      <c r="K3196" s="33"/>
      <c r="L3196" s="33"/>
      <c r="M3196" s="33"/>
      <c r="N3196" s="33"/>
      <c r="O3196" s="33"/>
      <c r="P3196" s="33"/>
      <c r="Q3196" s="33"/>
      <c r="R3196" s="33"/>
    </row>
    <row r="3197">
      <c r="A3197" s="8" t="s">
        <v>2586</v>
      </c>
      <c r="B3197" s="2"/>
      <c r="C3197" s="2" t="s">
        <v>9226</v>
      </c>
      <c r="D3197" s="2" t="s">
        <v>2588</v>
      </c>
      <c r="E3197" s="2" t="s">
        <v>9227</v>
      </c>
      <c r="F3197" s="42" t="s">
        <v>2740</v>
      </c>
      <c r="G3197" s="31" t="s">
        <v>8038</v>
      </c>
      <c r="H3197" s="41" t="s">
        <v>2760</v>
      </c>
      <c r="I3197" s="36" t="s">
        <v>9228</v>
      </c>
      <c r="J3197" s="35"/>
      <c r="K3197" s="33"/>
      <c r="L3197" s="33"/>
      <c r="M3197" s="33"/>
      <c r="N3197" s="33"/>
      <c r="O3197" s="33"/>
      <c r="P3197" s="33"/>
      <c r="Q3197" s="33"/>
      <c r="R3197" s="33"/>
    </row>
    <row r="3198">
      <c r="A3198" s="8" t="s">
        <v>2586</v>
      </c>
      <c r="B3198" s="2"/>
      <c r="C3198" s="2" t="s">
        <v>9229</v>
      </c>
      <c r="D3198" s="2" t="s">
        <v>2588</v>
      </c>
      <c r="E3198" s="2" t="s">
        <v>9230</v>
      </c>
      <c r="F3198" s="42" t="s">
        <v>2740</v>
      </c>
      <c r="G3198" s="31" t="s">
        <v>8038</v>
      </c>
      <c r="H3198" s="45" t="s">
        <v>3110</v>
      </c>
      <c r="I3198" s="36" t="s">
        <v>9231</v>
      </c>
      <c r="J3198" s="37"/>
      <c r="K3198" s="38"/>
      <c r="L3198" s="38"/>
      <c r="M3198" s="38"/>
      <c r="N3198" s="38"/>
      <c r="O3198" s="38"/>
      <c r="P3198" s="38"/>
      <c r="Q3198" s="38"/>
      <c r="R3198" s="38"/>
    </row>
    <row r="3199">
      <c r="A3199" s="8" t="s">
        <v>2586</v>
      </c>
      <c r="B3199" s="2"/>
      <c r="C3199" s="2" t="s">
        <v>9232</v>
      </c>
      <c r="D3199" s="2" t="s">
        <v>2588</v>
      </c>
      <c r="E3199" s="2" t="s">
        <v>9233</v>
      </c>
      <c r="F3199" s="42" t="s">
        <v>2740</v>
      </c>
      <c r="G3199" s="31" t="s">
        <v>8038</v>
      </c>
      <c r="H3199" s="8" t="s">
        <v>2765</v>
      </c>
      <c r="I3199" s="34" t="s">
        <v>9234</v>
      </c>
      <c r="J3199" s="35"/>
      <c r="K3199" s="33"/>
      <c r="L3199" s="33"/>
      <c r="M3199" s="33"/>
      <c r="N3199" s="33"/>
      <c r="O3199" s="33"/>
      <c r="P3199" s="33"/>
      <c r="Q3199" s="33"/>
      <c r="R3199" s="33"/>
    </row>
    <row r="3200">
      <c r="A3200" s="8" t="s">
        <v>2586</v>
      </c>
      <c r="B3200" s="2"/>
      <c r="C3200" s="2" t="s">
        <v>9235</v>
      </c>
      <c r="D3200" s="2" t="s">
        <v>2588</v>
      </c>
      <c r="E3200" s="2" t="s">
        <v>9236</v>
      </c>
      <c r="F3200" s="42" t="s">
        <v>2740</v>
      </c>
      <c r="G3200" s="31" t="s">
        <v>8038</v>
      </c>
      <c r="H3200" s="41" t="s">
        <v>2760</v>
      </c>
      <c r="I3200" s="34" t="s">
        <v>9237</v>
      </c>
      <c r="J3200" s="7"/>
      <c r="K3200" s="40"/>
      <c r="L3200" s="40"/>
      <c r="M3200" s="40"/>
      <c r="N3200" s="40"/>
      <c r="O3200" s="40"/>
      <c r="P3200" s="40"/>
      <c r="Q3200" s="40"/>
      <c r="R3200" s="40"/>
    </row>
    <row r="3201">
      <c r="A3201" s="8" t="s">
        <v>2586</v>
      </c>
      <c r="B3201" s="2"/>
      <c r="C3201" s="2" t="s">
        <v>9238</v>
      </c>
      <c r="D3201" s="2" t="s">
        <v>2588</v>
      </c>
      <c r="E3201" s="2" t="s">
        <v>9239</v>
      </c>
      <c r="F3201" s="42" t="s">
        <v>2740</v>
      </c>
      <c r="G3201" s="31" t="s">
        <v>8038</v>
      </c>
      <c r="H3201" s="48" t="s">
        <v>2937</v>
      </c>
      <c r="I3201" s="36" t="s">
        <v>9240</v>
      </c>
      <c r="J3201" s="35"/>
      <c r="K3201" s="33"/>
      <c r="L3201" s="33"/>
      <c r="M3201" s="33"/>
      <c r="N3201" s="33"/>
      <c r="O3201" s="33"/>
      <c r="P3201" s="33"/>
      <c r="Q3201" s="33"/>
      <c r="R3201" s="33"/>
    </row>
    <row r="3202">
      <c r="A3202" s="8" t="s">
        <v>2586</v>
      </c>
      <c r="B3202" s="2"/>
      <c r="C3202" s="2" t="s">
        <v>9241</v>
      </c>
      <c r="D3202" s="2" t="s">
        <v>2588</v>
      </c>
      <c r="E3202" s="2" t="s">
        <v>9242</v>
      </c>
      <c r="F3202" s="8" t="s">
        <v>2740</v>
      </c>
      <c r="G3202" s="31" t="s">
        <v>8038</v>
      </c>
      <c r="H3202" s="41" t="s">
        <v>2937</v>
      </c>
      <c r="I3202" s="36" t="s">
        <v>9243</v>
      </c>
      <c r="J3202" s="7"/>
      <c r="K3202" s="40"/>
      <c r="L3202" s="40"/>
      <c r="M3202" s="40"/>
      <c r="N3202" s="40"/>
      <c r="O3202" s="40"/>
      <c r="P3202" s="40"/>
      <c r="Q3202" s="40"/>
      <c r="R3202" s="40"/>
    </row>
    <row r="3203">
      <c r="A3203" s="8" t="s">
        <v>2586</v>
      </c>
      <c r="B3203" s="2"/>
      <c r="C3203" s="2" t="s">
        <v>9244</v>
      </c>
      <c r="D3203" s="2" t="s">
        <v>2588</v>
      </c>
      <c r="E3203" s="2" t="s">
        <v>9245</v>
      </c>
      <c r="F3203" s="8" t="s">
        <v>2740</v>
      </c>
      <c r="G3203" s="8" t="s">
        <v>8038</v>
      </c>
      <c r="H3203" s="48" t="s">
        <v>2937</v>
      </c>
      <c r="I3203" s="34" t="s">
        <v>9246</v>
      </c>
      <c r="J3203" s="35"/>
      <c r="K3203" s="33"/>
      <c r="L3203" s="33"/>
      <c r="M3203" s="33"/>
      <c r="N3203" s="33"/>
      <c r="O3203" s="33"/>
      <c r="P3203" s="33"/>
      <c r="Q3203" s="33"/>
      <c r="R3203" s="33"/>
    </row>
    <row r="3204">
      <c r="A3204" s="8" t="s">
        <v>2586</v>
      </c>
      <c r="B3204" s="2"/>
      <c r="C3204" s="2" t="s">
        <v>9247</v>
      </c>
      <c r="D3204" s="2" t="s">
        <v>2588</v>
      </c>
      <c r="E3204" s="2" t="s">
        <v>9248</v>
      </c>
      <c r="F3204" s="42" t="s">
        <v>2740</v>
      </c>
      <c r="G3204" s="8" t="s">
        <v>8038</v>
      </c>
      <c r="H3204" s="31" t="s">
        <v>7223</v>
      </c>
      <c r="I3204" s="34" t="s">
        <v>9249</v>
      </c>
      <c r="J3204" s="7"/>
      <c r="K3204" s="40"/>
      <c r="L3204" s="40"/>
      <c r="M3204" s="40"/>
      <c r="N3204" s="40"/>
      <c r="O3204" s="40"/>
      <c r="P3204" s="40"/>
      <c r="Q3204" s="40"/>
      <c r="R3204" s="40"/>
    </row>
    <row r="3205">
      <c r="A3205" s="8" t="s">
        <v>2586</v>
      </c>
      <c r="B3205" s="2"/>
      <c r="C3205" s="2" t="s">
        <v>9250</v>
      </c>
      <c r="D3205" s="2" t="s">
        <v>2588</v>
      </c>
      <c r="E3205" s="2" t="s">
        <v>9251</v>
      </c>
      <c r="F3205" s="41" t="s">
        <v>2740</v>
      </c>
      <c r="G3205" s="31" t="s">
        <v>8038</v>
      </c>
      <c r="H3205" s="42" t="s">
        <v>3162</v>
      </c>
      <c r="I3205" s="36" t="s">
        <v>9252</v>
      </c>
      <c r="J3205" s="35"/>
      <c r="K3205" s="33"/>
      <c r="L3205" s="33"/>
      <c r="M3205" s="33"/>
      <c r="N3205" s="33"/>
      <c r="O3205" s="33"/>
      <c r="P3205" s="33"/>
      <c r="Q3205" s="33"/>
      <c r="R3205" s="33"/>
    </row>
    <row r="3206">
      <c r="A3206" s="8" t="s">
        <v>2586</v>
      </c>
      <c r="B3206" s="2"/>
      <c r="C3206" s="2" t="s">
        <v>9253</v>
      </c>
      <c r="D3206" s="2" t="s">
        <v>2588</v>
      </c>
      <c r="E3206" s="2" t="s">
        <v>9254</v>
      </c>
      <c r="F3206" s="8" t="s">
        <v>2740</v>
      </c>
      <c r="G3206" s="31" t="s">
        <v>8038</v>
      </c>
      <c r="H3206" s="41" t="s">
        <v>2760</v>
      </c>
      <c r="I3206" s="36" t="s">
        <v>9255</v>
      </c>
      <c r="J3206" s="35"/>
      <c r="K3206" s="33"/>
      <c r="L3206" s="33"/>
      <c r="M3206" s="33"/>
      <c r="N3206" s="33"/>
      <c r="O3206" s="33"/>
      <c r="P3206" s="33"/>
      <c r="Q3206" s="33"/>
      <c r="R3206" s="33"/>
    </row>
    <row r="3207">
      <c r="A3207" s="8" t="s">
        <v>2586</v>
      </c>
      <c r="B3207" s="2"/>
      <c r="C3207" s="2" t="s">
        <v>9256</v>
      </c>
      <c r="D3207" s="2" t="s">
        <v>2588</v>
      </c>
      <c r="E3207" s="2" t="s">
        <v>9257</v>
      </c>
      <c r="F3207" s="42" t="s">
        <v>2740</v>
      </c>
      <c r="G3207" s="31" t="s">
        <v>8038</v>
      </c>
      <c r="H3207" s="31" t="s">
        <v>2742</v>
      </c>
      <c r="I3207" s="34" t="s">
        <v>9258</v>
      </c>
      <c r="J3207" s="7"/>
      <c r="K3207" s="40"/>
      <c r="L3207" s="40"/>
      <c r="M3207" s="40"/>
      <c r="N3207" s="40"/>
      <c r="O3207" s="40"/>
      <c r="P3207" s="40"/>
      <c r="Q3207" s="40"/>
      <c r="R3207" s="40"/>
    </row>
    <row r="3208">
      <c r="A3208" s="8" t="s">
        <v>2586</v>
      </c>
      <c r="B3208" s="2"/>
      <c r="C3208" s="2" t="s">
        <v>9259</v>
      </c>
      <c r="D3208" s="2" t="s">
        <v>2588</v>
      </c>
      <c r="E3208" s="2" t="s">
        <v>9260</v>
      </c>
      <c r="F3208" s="42" t="s">
        <v>2740</v>
      </c>
      <c r="G3208" s="8" t="s">
        <v>8038</v>
      </c>
      <c r="H3208" s="31" t="s">
        <v>2753</v>
      </c>
      <c r="I3208" s="36" t="s">
        <v>9261</v>
      </c>
      <c r="J3208" s="37"/>
      <c r="K3208" s="38"/>
      <c r="L3208" s="38"/>
      <c r="M3208" s="38"/>
      <c r="N3208" s="38"/>
      <c r="O3208" s="38"/>
      <c r="P3208" s="38"/>
      <c r="Q3208" s="38"/>
      <c r="R3208" s="38"/>
    </row>
    <row r="3209">
      <c r="A3209" s="8" t="s">
        <v>2586</v>
      </c>
      <c r="B3209" s="2"/>
      <c r="C3209" s="2" t="s">
        <v>9262</v>
      </c>
      <c r="D3209" s="2" t="s">
        <v>2588</v>
      </c>
      <c r="E3209" s="2" t="s">
        <v>9263</v>
      </c>
      <c r="F3209" s="42" t="s">
        <v>2740</v>
      </c>
      <c r="G3209" s="31" t="s">
        <v>8038</v>
      </c>
      <c r="H3209" s="43" t="s">
        <v>2760</v>
      </c>
      <c r="I3209" s="34" t="s">
        <v>9264</v>
      </c>
      <c r="J3209" s="37"/>
      <c r="K3209" s="38"/>
      <c r="L3209" s="38"/>
      <c r="M3209" s="38"/>
      <c r="N3209" s="38"/>
      <c r="O3209" s="38"/>
      <c r="P3209" s="38"/>
      <c r="Q3209" s="38"/>
      <c r="R3209" s="38"/>
    </row>
    <row r="3210">
      <c r="A3210" s="8" t="s">
        <v>2586</v>
      </c>
      <c r="B3210" s="2"/>
      <c r="C3210" s="2" t="s">
        <v>9265</v>
      </c>
      <c r="D3210" s="2" t="s">
        <v>2588</v>
      </c>
      <c r="E3210" s="2" t="s">
        <v>9266</v>
      </c>
      <c r="F3210" s="42" t="s">
        <v>2740</v>
      </c>
      <c r="G3210" s="31" t="s">
        <v>8038</v>
      </c>
      <c r="H3210" s="48" t="s">
        <v>2937</v>
      </c>
      <c r="I3210" s="34" t="s">
        <v>9267</v>
      </c>
      <c r="J3210" s="35"/>
      <c r="K3210" s="33"/>
      <c r="L3210" s="33"/>
      <c r="M3210" s="33"/>
      <c r="N3210" s="33"/>
      <c r="O3210" s="33"/>
      <c r="P3210" s="33"/>
      <c r="Q3210" s="33"/>
      <c r="R3210" s="33"/>
    </row>
    <row r="3211">
      <c r="A3211" s="8" t="s">
        <v>2586</v>
      </c>
      <c r="B3211" s="2"/>
      <c r="C3211" s="2" t="s">
        <v>9268</v>
      </c>
      <c r="D3211" s="2" t="s">
        <v>2588</v>
      </c>
      <c r="E3211" s="2" t="s">
        <v>9269</v>
      </c>
      <c r="F3211" s="42" t="s">
        <v>2740</v>
      </c>
      <c r="G3211" s="31" t="s">
        <v>8038</v>
      </c>
      <c r="H3211" s="41" t="s">
        <v>2686</v>
      </c>
      <c r="I3211" s="34" t="s">
        <v>9270</v>
      </c>
      <c r="J3211" s="37"/>
      <c r="K3211" s="38"/>
      <c r="L3211" s="38"/>
      <c r="M3211" s="38"/>
      <c r="N3211" s="38"/>
      <c r="O3211" s="38"/>
      <c r="P3211" s="38"/>
      <c r="Q3211" s="38"/>
      <c r="R3211" s="38"/>
    </row>
    <row r="3212">
      <c r="A3212" s="8" t="s">
        <v>2586</v>
      </c>
      <c r="B3212" s="2"/>
      <c r="C3212" s="2" t="s">
        <v>9271</v>
      </c>
      <c r="D3212" s="2" t="s">
        <v>2588</v>
      </c>
      <c r="E3212" s="2" t="s">
        <v>9272</v>
      </c>
      <c r="F3212" s="42" t="s">
        <v>2740</v>
      </c>
      <c r="G3212" s="31" t="s">
        <v>8038</v>
      </c>
      <c r="H3212" s="41" t="s">
        <v>2760</v>
      </c>
      <c r="I3212" s="34" t="s">
        <v>9273</v>
      </c>
      <c r="J3212" s="37"/>
      <c r="K3212" s="38"/>
      <c r="L3212" s="38"/>
      <c r="M3212" s="38"/>
      <c r="N3212" s="38"/>
      <c r="O3212" s="38"/>
      <c r="P3212" s="38"/>
      <c r="Q3212" s="38"/>
      <c r="R3212" s="38"/>
    </row>
    <row r="3213">
      <c r="A3213" s="8" t="s">
        <v>2586</v>
      </c>
      <c r="B3213" s="2"/>
      <c r="C3213" s="2" t="s">
        <v>9274</v>
      </c>
      <c r="D3213" s="2" t="s">
        <v>2588</v>
      </c>
      <c r="E3213" s="2" t="s">
        <v>9275</v>
      </c>
      <c r="F3213" s="42" t="s">
        <v>2740</v>
      </c>
      <c r="G3213" s="31" t="s">
        <v>8038</v>
      </c>
      <c r="H3213" s="42" t="s">
        <v>3649</v>
      </c>
      <c r="I3213" s="36" t="s">
        <v>9276</v>
      </c>
      <c r="J3213" s="37"/>
      <c r="K3213" s="38"/>
      <c r="L3213" s="38"/>
      <c r="M3213" s="38"/>
      <c r="N3213" s="38"/>
      <c r="O3213" s="38"/>
      <c r="P3213" s="38"/>
      <c r="Q3213" s="38"/>
      <c r="R3213" s="38"/>
    </row>
    <row r="3214">
      <c r="A3214" s="6" t="s">
        <v>2861</v>
      </c>
      <c r="B3214" s="2"/>
      <c r="C3214" s="2" t="s">
        <v>9277</v>
      </c>
      <c r="D3214" s="2" t="s">
        <v>2588</v>
      </c>
      <c r="E3214" s="2" t="s">
        <v>9278</v>
      </c>
      <c r="F3214" s="42" t="s">
        <v>2740</v>
      </c>
      <c r="G3214" s="8" t="s">
        <v>8038</v>
      </c>
      <c r="H3214" s="45" t="s">
        <v>3768</v>
      </c>
      <c r="I3214" s="36" t="s">
        <v>9279</v>
      </c>
      <c r="J3214" s="35"/>
      <c r="K3214" s="33"/>
      <c r="L3214" s="33"/>
      <c r="M3214" s="33"/>
      <c r="N3214" s="33"/>
      <c r="O3214" s="33"/>
      <c r="P3214" s="33"/>
      <c r="Q3214" s="33"/>
      <c r="R3214" s="33"/>
    </row>
    <row r="3215">
      <c r="A3215" s="8" t="s">
        <v>2586</v>
      </c>
      <c r="B3215" s="2"/>
      <c r="C3215" s="2" t="s">
        <v>9280</v>
      </c>
      <c r="D3215" s="2" t="s">
        <v>2588</v>
      </c>
      <c r="E3215" s="2" t="s">
        <v>9281</v>
      </c>
      <c r="F3215" s="42" t="s">
        <v>2740</v>
      </c>
      <c r="G3215" s="8" t="s">
        <v>8038</v>
      </c>
      <c r="H3215" s="41" t="s">
        <v>2760</v>
      </c>
      <c r="I3215" s="34" t="s">
        <v>9282</v>
      </c>
      <c r="J3215" s="7"/>
      <c r="K3215" s="40"/>
      <c r="L3215" s="40"/>
      <c r="M3215" s="40"/>
      <c r="N3215" s="40"/>
      <c r="O3215" s="40"/>
      <c r="P3215" s="40"/>
      <c r="Q3215" s="40"/>
      <c r="R3215" s="40"/>
    </row>
    <row r="3216">
      <c r="A3216" s="8" t="s">
        <v>2586</v>
      </c>
      <c r="B3216" s="2"/>
      <c r="C3216" s="2" t="s">
        <v>9283</v>
      </c>
      <c r="D3216" s="2" t="s">
        <v>2588</v>
      </c>
      <c r="E3216" s="2" t="s">
        <v>9284</v>
      </c>
      <c r="F3216" s="42" t="s">
        <v>2740</v>
      </c>
      <c r="G3216" s="8" t="s">
        <v>8038</v>
      </c>
      <c r="H3216" s="41" t="s">
        <v>2760</v>
      </c>
      <c r="I3216" s="34" t="s">
        <v>9285</v>
      </c>
      <c r="J3216" s="35"/>
      <c r="K3216" s="33"/>
      <c r="L3216" s="33"/>
      <c r="M3216" s="33"/>
      <c r="N3216" s="33"/>
      <c r="O3216" s="33"/>
      <c r="P3216" s="33"/>
      <c r="Q3216" s="33"/>
      <c r="R3216" s="33"/>
    </row>
    <row r="3217">
      <c r="A3217" s="8" t="s">
        <v>2586</v>
      </c>
      <c r="B3217" s="2"/>
      <c r="C3217" s="2" t="s">
        <v>9286</v>
      </c>
      <c r="D3217" s="2" t="s">
        <v>2588</v>
      </c>
      <c r="E3217" s="2" t="s">
        <v>9287</v>
      </c>
      <c r="F3217" s="42" t="s">
        <v>2740</v>
      </c>
      <c r="G3217" s="45" t="s">
        <v>8038</v>
      </c>
      <c r="H3217" s="31" t="s">
        <v>2742</v>
      </c>
      <c r="I3217" s="34" t="s">
        <v>9288</v>
      </c>
      <c r="J3217" s="7"/>
      <c r="K3217" s="40"/>
      <c r="L3217" s="40"/>
      <c r="M3217" s="40"/>
      <c r="N3217" s="40"/>
      <c r="O3217" s="40"/>
      <c r="P3217" s="40"/>
      <c r="Q3217" s="40"/>
      <c r="R3217" s="40"/>
    </row>
    <row r="3218">
      <c r="A3218" s="8" t="s">
        <v>2586</v>
      </c>
      <c r="B3218" s="2"/>
      <c r="C3218" s="2" t="s">
        <v>9289</v>
      </c>
      <c r="D3218" s="2" t="s">
        <v>2588</v>
      </c>
      <c r="E3218" s="2" t="s">
        <v>9290</v>
      </c>
      <c r="F3218" s="42" t="s">
        <v>2740</v>
      </c>
      <c r="G3218" s="31" t="s">
        <v>8038</v>
      </c>
      <c r="H3218" s="31" t="s">
        <v>2742</v>
      </c>
      <c r="I3218" s="34" t="s">
        <v>9291</v>
      </c>
      <c r="J3218" s="35"/>
      <c r="K3218" s="33"/>
      <c r="L3218" s="33"/>
      <c r="M3218" s="33"/>
      <c r="N3218" s="33"/>
      <c r="O3218" s="33"/>
      <c r="P3218" s="33"/>
      <c r="Q3218" s="33"/>
      <c r="R3218" s="33"/>
    </row>
    <row r="3219">
      <c r="A3219" s="8" t="s">
        <v>2586</v>
      </c>
      <c r="B3219" s="2"/>
      <c r="C3219" s="2" t="s">
        <v>9292</v>
      </c>
      <c r="D3219" s="2" t="s">
        <v>2588</v>
      </c>
      <c r="E3219" s="2" t="s">
        <v>9293</v>
      </c>
      <c r="F3219" s="42" t="s">
        <v>2740</v>
      </c>
      <c r="G3219" s="8" t="s">
        <v>8038</v>
      </c>
      <c r="H3219" s="42" t="s">
        <v>2686</v>
      </c>
      <c r="I3219" s="36" t="s">
        <v>9294</v>
      </c>
      <c r="J3219" s="37"/>
      <c r="K3219" s="38"/>
      <c r="L3219" s="38"/>
      <c r="M3219" s="38"/>
      <c r="N3219" s="38"/>
      <c r="O3219" s="38"/>
      <c r="P3219" s="38"/>
      <c r="Q3219" s="38"/>
      <c r="R3219" s="38"/>
    </row>
    <row r="3220">
      <c r="A3220" s="8" t="s">
        <v>2586</v>
      </c>
      <c r="B3220" s="2"/>
      <c r="C3220" s="2" t="s">
        <v>9295</v>
      </c>
      <c r="D3220" s="2" t="s">
        <v>2588</v>
      </c>
      <c r="E3220" s="2" t="s">
        <v>9296</v>
      </c>
      <c r="F3220" s="31" t="s">
        <v>2740</v>
      </c>
      <c r="G3220" s="8" t="s">
        <v>8038</v>
      </c>
      <c r="H3220" s="42" t="s">
        <v>2686</v>
      </c>
      <c r="I3220" s="36" t="s">
        <v>9297</v>
      </c>
      <c r="J3220" s="37"/>
      <c r="K3220" s="38"/>
      <c r="L3220" s="38"/>
      <c r="M3220" s="38"/>
      <c r="N3220" s="38"/>
      <c r="O3220" s="38"/>
      <c r="P3220" s="38"/>
      <c r="Q3220" s="38"/>
      <c r="R3220" s="38"/>
    </row>
    <row r="3221">
      <c r="A3221" s="8" t="s">
        <v>2586</v>
      </c>
      <c r="B3221" s="2"/>
      <c r="C3221" s="2" t="s">
        <v>9298</v>
      </c>
      <c r="D3221" s="2" t="s">
        <v>2588</v>
      </c>
      <c r="E3221" s="2" t="s">
        <v>9299</v>
      </c>
      <c r="F3221" s="41" t="s">
        <v>2740</v>
      </c>
      <c r="G3221" s="8" t="s">
        <v>8038</v>
      </c>
      <c r="H3221" s="45" t="s">
        <v>3110</v>
      </c>
      <c r="I3221" s="36" t="s">
        <v>9300</v>
      </c>
      <c r="J3221" s="7"/>
      <c r="K3221" s="40"/>
      <c r="L3221" s="40"/>
      <c r="M3221" s="40"/>
      <c r="N3221" s="40"/>
      <c r="O3221" s="40"/>
      <c r="P3221" s="40"/>
      <c r="Q3221" s="40"/>
      <c r="R3221" s="40"/>
    </row>
    <row r="3222">
      <c r="A3222" s="8" t="s">
        <v>2586</v>
      </c>
      <c r="B3222" s="2"/>
      <c r="C3222" s="2" t="s">
        <v>9301</v>
      </c>
      <c r="D3222" s="2" t="s">
        <v>2588</v>
      </c>
      <c r="E3222" s="2" t="s">
        <v>9302</v>
      </c>
      <c r="F3222" s="42" t="s">
        <v>2740</v>
      </c>
      <c r="G3222" s="8" t="s">
        <v>8038</v>
      </c>
      <c r="H3222" s="31" t="s">
        <v>3768</v>
      </c>
      <c r="I3222" s="36" t="s">
        <v>9303</v>
      </c>
      <c r="J3222" s="37"/>
      <c r="K3222" s="38"/>
      <c r="L3222" s="38"/>
      <c r="M3222" s="38"/>
      <c r="N3222" s="38"/>
      <c r="O3222" s="38"/>
      <c r="P3222" s="38"/>
      <c r="Q3222" s="38"/>
      <c r="R3222" s="38"/>
    </row>
    <row r="3223">
      <c r="A3223" s="8" t="s">
        <v>2586</v>
      </c>
      <c r="B3223" s="2"/>
      <c r="C3223" s="2" t="s">
        <v>9304</v>
      </c>
      <c r="D3223" s="2" t="s">
        <v>2588</v>
      </c>
      <c r="E3223" s="2" t="s">
        <v>9305</v>
      </c>
      <c r="F3223" s="42" t="s">
        <v>2740</v>
      </c>
      <c r="G3223" s="31" t="s">
        <v>8038</v>
      </c>
      <c r="H3223" s="42" t="s">
        <v>2686</v>
      </c>
      <c r="I3223" s="36" t="s">
        <v>9306</v>
      </c>
      <c r="J3223" s="35"/>
      <c r="K3223" s="33"/>
      <c r="L3223" s="33"/>
      <c r="M3223" s="33"/>
      <c r="N3223" s="33"/>
      <c r="O3223" s="33"/>
      <c r="P3223" s="33"/>
      <c r="Q3223" s="33"/>
      <c r="R3223" s="33"/>
    </row>
    <row r="3224">
      <c r="A3224" s="8" t="s">
        <v>2586</v>
      </c>
      <c r="B3224" s="2"/>
      <c r="C3224" s="2" t="s">
        <v>9307</v>
      </c>
      <c r="D3224" s="2" t="s">
        <v>2588</v>
      </c>
      <c r="E3224" s="2" t="s">
        <v>9308</v>
      </c>
      <c r="F3224" s="42" t="s">
        <v>2740</v>
      </c>
      <c r="G3224" s="8" t="s">
        <v>8038</v>
      </c>
      <c r="H3224" s="31" t="s">
        <v>2603</v>
      </c>
      <c r="I3224" s="34" t="s">
        <v>9309</v>
      </c>
      <c r="J3224" s="37"/>
      <c r="K3224" s="38"/>
      <c r="L3224" s="38"/>
      <c r="M3224" s="38"/>
      <c r="N3224" s="38"/>
      <c r="O3224" s="38"/>
      <c r="P3224" s="38"/>
      <c r="Q3224" s="38"/>
      <c r="R3224" s="38"/>
    </row>
    <row r="3225">
      <c r="A3225" s="8" t="s">
        <v>2633</v>
      </c>
      <c r="B3225" s="2"/>
      <c r="C3225" s="2" t="s">
        <v>9310</v>
      </c>
      <c r="D3225" s="2" t="s">
        <v>2588</v>
      </c>
      <c r="E3225" s="2" t="s">
        <v>9311</v>
      </c>
      <c r="F3225" s="42" t="s">
        <v>2740</v>
      </c>
      <c r="G3225" s="31" t="s">
        <v>8038</v>
      </c>
      <c r="H3225" s="31" t="s">
        <v>2742</v>
      </c>
      <c r="I3225" s="34" t="s">
        <v>9312</v>
      </c>
      <c r="J3225" s="7"/>
      <c r="K3225" s="40"/>
      <c r="L3225" s="40"/>
      <c r="M3225" s="40"/>
      <c r="N3225" s="40"/>
      <c r="O3225" s="40"/>
      <c r="P3225" s="40"/>
      <c r="Q3225" s="40"/>
      <c r="R3225" s="40"/>
    </row>
    <row r="3226">
      <c r="A3226" s="8" t="s">
        <v>2586</v>
      </c>
      <c r="B3226" s="2"/>
      <c r="C3226" s="2" t="s">
        <v>9313</v>
      </c>
      <c r="D3226" s="2" t="s">
        <v>2588</v>
      </c>
      <c r="E3226" s="2" t="s">
        <v>9314</v>
      </c>
      <c r="F3226" s="8" t="s">
        <v>2740</v>
      </c>
      <c r="G3226" s="8" t="s">
        <v>8038</v>
      </c>
      <c r="H3226" s="41" t="s">
        <v>2760</v>
      </c>
      <c r="I3226" s="34" t="s">
        <v>9315</v>
      </c>
      <c r="J3226" s="35"/>
      <c r="K3226" s="33"/>
      <c r="L3226" s="33"/>
      <c r="M3226" s="33"/>
      <c r="N3226" s="33"/>
      <c r="O3226" s="33"/>
      <c r="P3226" s="33"/>
      <c r="Q3226" s="33"/>
      <c r="R3226" s="33"/>
    </row>
    <row r="3227">
      <c r="A3227" s="8" t="s">
        <v>2586</v>
      </c>
      <c r="B3227" s="2"/>
      <c r="C3227" s="2" t="s">
        <v>9316</v>
      </c>
      <c r="D3227" s="2" t="s">
        <v>2588</v>
      </c>
      <c r="E3227" s="2" t="s">
        <v>9317</v>
      </c>
      <c r="F3227" s="8" t="s">
        <v>2740</v>
      </c>
      <c r="G3227" s="8" t="s">
        <v>8038</v>
      </c>
      <c r="H3227" s="45" t="s">
        <v>3162</v>
      </c>
      <c r="I3227" s="36" t="s">
        <v>9318</v>
      </c>
      <c r="J3227" s="37"/>
      <c r="K3227" s="38"/>
      <c r="L3227" s="38"/>
      <c r="M3227" s="38"/>
      <c r="N3227" s="38"/>
      <c r="O3227" s="38"/>
      <c r="P3227" s="38"/>
      <c r="Q3227" s="38"/>
      <c r="R3227" s="38"/>
    </row>
    <row r="3228">
      <c r="A3228" s="8" t="s">
        <v>2586</v>
      </c>
      <c r="B3228" s="2"/>
      <c r="C3228" s="2" t="s">
        <v>9319</v>
      </c>
      <c r="D3228" s="2" t="s">
        <v>2588</v>
      </c>
      <c r="E3228" s="2" t="s">
        <v>9320</v>
      </c>
      <c r="F3228" s="8" t="s">
        <v>2740</v>
      </c>
      <c r="G3228" s="31" t="s">
        <v>8038</v>
      </c>
      <c r="H3228" s="31" t="s">
        <v>2590</v>
      </c>
      <c r="I3228" s="34" t="s">
        <v>9321</v>
      </c>
      <c r="J3228" s="37"/>
      <c r="K3228" s="38"/>
      <c r="L3228" s="38"/>
      <c r="M3228" s="38"/>
      <c r="N3228" s="38"/>
      <c r="O3228" s="38"/>
      <c r="P3228" s="38"/>
      <c r="Q3228" s="38"/>
      <c r="R3228" s="38"/>
    </row>
    <row r="3229">
      <c r="A3229" s="8" t="s">
        <v>2586</v>
      </c>
      <c r="B3229" s="2"/>
      <c r="C3229" s="2" t="s">
        <v>9322</v>
      </c>
      <c r="D3229" s="2" t="s">
        <v>2588</v>
      </c>
      <c r="E3229" s="2" t="s">
        <v>9323</v>
      </c>
      <c r="F3229" s="8" t="s">
        <v>2740</v>
      </c>
      <c r="G3229" s="6" t="s">
        <v>8038</v>
      </c>
      <c r="H3229" s="41" t="s">
        <v>5940</v>
      </c>
      <c r="I3229" s="34" t="s">
        <v>9324</v>
      </c>
      <c r="J3229" s="37"/>
      <c r="K3229" s="38"/>
      <c r="L3229" s="38"/>
      <c r="M3229" s="38"/>
      <c r="N3229" s="38"/>
      <c r="O3229" s="38"/>
      <c r="P3229" s="38"/>
      <c r="Q3229" s="38"/>
      <c r="R3229" s="38"/>
    </row>
    <row r="3230">
      <c r="A3230" s="8" t="s">
        <v>2586</v>
      </c>
      <c r="B3230" s="2"/>
      <c r="C3230" s="2" t="s">
        <v>9325</v>
      </c>
      <c r="D3230" s="2" t="s">
        <v>2588</v>
      </c>
      <c r="E3230" s="2" t="s">
        <v>9326</v>
      </c>
      <c r="F3230" s="42" t="s">
        <v>2740</v>
      </c>
      <c r="G3230" s="31" t="s">
        <v>8038</v>
      </c>
      <c r="H3230" s="45" t="s">
        <v>3287</v>
      </c>
      <c r="I3230" s="36" t="s">
        <v>9327</v>
      </c>
      <c r="J3230" s="37"/>
      <c r="K3230" s="38"/>
      <c r="L3230" s="38"/>
      <c r="M3230" s="38"/>
      <c r="N3230" s="38"/>
      <c r="O3230" s="38"/>
      <c r="P3230" s="38"/>
      <c r="Q3230" s="38"/>
      <c r="R3230" s="38"/>
    </row>
    <row r="3231">
      <c r="A3231" s="8" t="s">
        <v>2586</v>
      </c>
      <c r="B3231" s="2"/>
      <c r="C3231" s="2" t="s">
        <v>2002</v>
      </c>
      <c r="D3231" s="2" t="s">
        <v>2588</v>
      </c>
      <c r="E3231" s="2" t="s">
        <v>9328</v>
      </c>
      <c r="F3231" s="42" t="s">
        <v>2740</v>
      </c>
      <c r="G3231" s="8" t="s">
        <v>8038</v>
      </c>
      <c r="H3231" s="31" t="s">
        <v>2603</v>
      </c>
      <c r="I3231" s="34" t="s">
        <v>8798</v>
      </c>
      <c r="J3231" s="7"/>
      <c r="K3231" s="40"/>
      <c r="L3231" s="40"/>
      <c r="M3231" s="40"/>
      <c r="N3231" s="40"/>
      <c r="O3231" s="40"/>
      <c r="P3231" s="40"/>
      <c r="Q3231" s="40"/>
      <c r="R3231" s="40"/>
    </row>
    <row r="3232">
      <c r="A3232" s="8" t="s">
        <v>2586</v>
      </c>
      <c r="B3232" s="2"/>
      <c r="C3232" s="2" t="s">
        <v>9329</v>
      </c>
      <c r="D3232" s="2" t="s">
        <v>2588</v>
      </c>
      <c r="E3232" s="2" t="s">
        <v>9330</v>
      </c>
      <c r="F3232" s="42" t="s">
        <v>2740</v>
      </c>
      <c r="G3232" s="8" t="s">
        <v>8038</v>
      </c>
      <c r="H3232" s="41" t="s">
        <v>2686</v>
      </c>
      <c r="I3232" s="34" t="s">
        <v>9331</v>
      </c>
      <c r="J3232" s="35"/>
      <c r="K3232" s="33"/>
      <c r="L3232" s="33"/>
      <c r="M3232" s="33"/>
      <c r="N3232" s="33"/>
      <c r="O3232" s="33"/>
      <c r="P3232" s="33"/>
      <c r="Q3232" s="33"/>
      <c r="R3232" s="33"/>
    </row>
    <row r="3233">
      <c r="A3233" s="8" t="s">
        <v>2633</v>
      </c>
      <c r="B3233" s="2"/>
      <c r="C3233" s="2" t="s">
        <v>2025</v>
      </c>
      <c r="D3233" s="2" t="s">
        <v>2588</v>
      </c>
      <c r="E3233" s="2" t="s">
        <v>9332</v>
      </c>
      <c r="F3233" s="8" t="s">
        <v>2740</v>
      </c>
      <c r="G3233" s="8" t="s">
        <v>8038</v>
      </c>
      <c r="H3233" s="31" t="s">
        <v>2742</v>
      </c>
      <c r="I3233" s="34" t="s">
        <v>9333</v>
      </c>
      <c r="J3233" s="35"/>
      <c r="K3233" s="33"/>
      <c r="L3233" s="33"/>
      <c r="M3233" s="33"/>
      <c r="N3233" s="33"/>
      <c r="O3233" s="33"/>
      <c r="P3233" s="33"/>
      <c r="Q3233" s="33"/>
      <c r="R3233" s="33"/>
    </row>
    <row r="3234">
      <c r="A3234" s="6" t="s">
        <v>2861</v>
      </c>
      <c r="B3234" s="2"/>
      <c r="C3234" s="2" t="s">
        <v>2091</v>
      </c>
      <c r="D3234" s="2" t="s">
        <v>2588</v>
      </c>
      <c r="E3234" s="2" t="s">
        <v>9334</v>
      </c>
      <c r="F3234" s="8" t="s">
        <v>2740</v>
      </c>
      <c r="G3234" s="31" t="s">
        <v>8038</v>
      </c>
      <c r="H3234" s="45" t="s">
        <v>2753</v>
      </c>
      <c r="I3234" s="36" t="s">
        <v>9335</v>
      </c>
      <c r="J3234" s="35"/>
      <c r="K3234" s="33"/>
      <c r="L3234" s="33"/>
      <c r="M3234" s="33"/>
      <c r="N3234" s="33"/>
      <c r="O3234" s="33"/>
      <c r="P3234" s="33"/>
      <c r="Q3234" s="33"/>
      <c r="R3234" s="33"/>
    </row>
    <row r="3235">
      <c r="A3235" s="8" t="s">
        <v>2586</v>
      </c>
      <c r="B3235" s="2"/>
      <c r="C3235" s="2" t="s">
        <v>2338</v>
      </c>
      <c r="D3235" s="2" t="s">
        <v>2588</v>
      </c>
      <c r="E3235" s="2" t="s">
        <v>9336</v>
      </c>
      <c r="F3235" s="42" t="s">
        <v>2740</v>
      </c>
      <c r="G3235" s="31" t="s">
        <v>8038</v>
      </c>
      <c r="H3235" s="31" t="s">
        <v>2802</v>
      </c>
      <c r="I3235" s="34" t="s">
        <v>9337</v>
      </c>
      <c r="J3235" s="7"/>
      <c r="K3235" s="40"/>
      <c r="L3235" s="40"/>
      <c r="M3235" s="40"/>
      <c r="N3235" s="40"/>
      <c r="O3235" s="40"/>
      <c r="P3235" s="40"/>
      <c r="Q3235" s="40"/>
      <c r="R3235" s="40"/>
    </row>
    <row r="3236">
      <c r="A3236" s="8" t="s">
        <v>2586</v>
      </c>
      <c r="B3236" s="2"/>
      <c r="C3236" s="2" t="s">
        <v>2186</v>
      </c>
      <c r="D3236" s="2" t="s">
        <v>2588</v>
      </c>
      <c r="E3236" s="2" t="s">
        <v>9338</v>
      </c>
      <c r="F3236" s="42" t="s">
        <v>2740</v>
      </c>
      <c r="G3236" s="8" t="s">
        <v>8038</v>
      </c>
      <c r="H3236" s="31" t="s">
        <v>2603</v>
      </c>
      <c r="I3236" s="36" t="s">
        <v>9339</v>
      </c>
      <c r="J3236" s="19"/>
      <c r="K3236" s="39"/>
      <c r="L3236" s="39"/>
      <c r="M3236" s="39"/>
      <c r="N3236" s="39"/>
      <c r="O3236" s="39"/>
      <c r="P3236" s="39"/>
      <c r="Q3236" s="39"/>
      <c r="R3236" s="39"/>
    </row>
    <row r="3237">
      <c r="A3237" s="8" t="s">
        <v>2586</v>
      </c>
      <c r="B3237" s="2"/>
      <c r="C3237" s="2" t="s">
        <v>9340</v>
      </c>
      <c r="D3237" s="2" t="s">
        <v>2588</v>
      </c>
      <c r="E3237" s="2" t="s">
        <v>9341</v>
      </c>
      <c r="F3237" s="8" t="s">
        <v>2740</v>
      </c>
      <c r="G3237" s="8" t="s">
        <v>8038</v>
      </c>
      <c r="H3237" s="41" t="s">
        <v>2802</v>
      </c>
      <c r="I3237" s="36" t="s">
        <v>9342</v>
      </c>
      <c r="J3237" s="37"/>
      <c r="K3237" s="38"/>
      <c r="L3237" s="38"/>
      <c r="M3237" s="38"/>
      <c r="N3237" s="38"/>
      <c r="O3237" s="38"/>
      <c r="P3237" s="38"/>
      <c r="Q3237" s="38"/>
      <c r="R3237" s="38"/>
    </row>
    <row r="3238">
      <c r="A3238" s="8" t="s">
        <v>2586</v>
      </c>
      <c r="B3238" s="2"/>
      <c r="C3238" s="2" t="s">
        <v>9343</v>
      </c>
      <c r="D3238" s="2" t="s">
        <v>2588</v>
      </c>
      <c r="E3238" s="2" t="s">
        <v>9344</v>
      </c>
      <c r="F3238" s="8" t="s">
        <v>2740</v>
      </c>
      <c r="G3238" s="8" t="s">
        <v>8038</v>
      </c>
      <c r="H3238" s="41" t="s">
        <v>2760</v>
      </c>
      <c r="I3238" s="34" t="s">
        <v>9345</v>
      </c>
      <c r="J3238" s="37"/>
      <c r="K3238" s="38"/>
      <c r="L3238" s="38"/>
      <c r="M3238" s="38"/>
      <c r="N3238" s="38"/>
      <c r="O3238" s="38"/>
      <c r="P3238" s="38"/>
      <c r="Q3238" s="38"/>
      <c r="R3238" s="38"/>
    </row>
    <row r="3239">
      <c r="A3239" s="8" t="s">
        <v>2633</v>
      </c>
      <c r="B3239" s="2"/>
      <c r="C3239" s="2" t="s">
        <v>9346</v>
      </c>
      <c r="D3239" s="2" t="s">
        <v>2588</v>
      </c>
      <c r="E3239" s="2" t="s">
        <v>9347</v>
      </c>
      <c r="F3239" s="42" t="s">
        <v>2740</v>
      </c>
      <c r="G3239" s="8" t="s">
        <v>8038</v>
      </c>
      <c r="H3239" s="31" t="s">
        <v>2603</v>
      </c>
      <c r="I3239" s="34" t="s">
        <v>9348</v>
      </c>
      <c r="J3239" s="7"/>
      <c r="K3239" s="40"/>
      <c r="L3239" s="40"/>
      <c r="M3239" s="40"/>
      <c r="N3239" s="40"/>
      <c r="O3239" s="40"/>
      <c r="P3239" s="40"/>
      <c r="Q3239" s="40"/>
      <c r="R3239" s="40"/>
    </row>
    <row r="3240">
      <c r="A3240" s="8" t="s">
        <v>2586</v>
      </c>
      <c r="B3240" s="2"/>
      <c r="C3240" s="2" t="s">
        <v>9349</v>
      </c>
      <c r="D3240" s="2" t="s">
        <v>2588</v>
      </c>
      <c r="E3240" s="2" t="s">
        <v>9350</v>
      </c>
      <c r="F3240" s="42" t="s">
        <v>2740</v>
      </c>
      <c r="G3240" s="31" t="s">
        <v>8038</v>
      </c>
      <c r="H3240" s="41" t="s">
        <v>2937</v>
      </c>
      <c r="I3240" s="36" t="s">
        <v>9351</v>
      </c>
      <c r="J3240" s="37"/>
      <c r="K3240" s="38"/>
      <c r="L3240" s="38"/>
      <c r="M3240" s="38"/>
      <c r="N3240" s="38"/>
      <c r="O3240" s="38"/>
      <c r="P3240" s="38"/>
      <c r="Q3240" s="38"/>
      <c r="R3240" s="38"/>
    </row>
    <row r="3241">
      <c r="A3241" s="8" t="s">
        <v>2586</v>
      </c>
      <c r="B3241" s="2"/>
      <c r="C3241" s="2" t="s">
        <v>9352</v>
      </c>
      <c r="D3241" s="2" t="s">
        <v>2588</v>
      </c>
      <c r="E3241" s="2" t="s">
        <v>9353</v>
      </c>
      <c r="F3241" s="42" t="s">
        <v>2740</v>
      </c>
      <c r="G3241" s="31" t="s">
        <v>8038</v>
      </c>
      <c r="H3241" s="41" t="s">
        <v>2686</v>
      </c>
      <c r="I3241" s="34" t="s">
        <v>9354</v>
      </c>
      <c r="J3241" s="35"/>
      <c r="K3241" s="33"/>
      <c r="L3241" s="33"/>
      <c r="M3241" s="33"/>
      <c r="N3241" s="33"/>
      <c r="O3241" s="33"/>
      <c r="P3241" s="33"/>
      <c r="Q3241" s="33"/>
      <c r="R3241" s="33"/>
    </row>
    <row r="3242">
      <c r="A3242" s="8" t="s">
        <v>2586</v>
      </c>
      <c r="B3242" s="2"/>
      <c r="C3242" s="2" t="s">
        <v>9355</v>
      </c>
      <c r="D3242" s="2" t="s">
        <v>2588</v>
      </c>
      <c r="E3242" s="2" t="s">
        <v>9356</v>
      </c>
      <c r="F3242" s="8" t="s">
        <v>2740</v>
      </c>
      <c r="G3242" s="31" t="s">
        <v>8038</v>
      </c>
      <c r="H3242" s="41" t="s">
        <v>2686</v>
      </c>
      <c r="I3242" s="34" t="s">
        <v>9357</v>
      </c>
      <c r="J3242" s="7"/>
      <c r="K3242" s="40"/>
      <c r="L3242" s="40"/>
      <c r="M3242" s="40"/>
      <c r="N3242" s="40"/>
      <c r="O3242" s="40"/>
      <c r="P3242" s="40"/>
      <c r="Q3242" s="40"/>
      <c r="R3242" s="40"/>
    </row>
    <row r="3243">
      <c r="A3243" s="8" t="s">
        <v>2633</v>
      </c>
      <c r="B3243" s="2"/>
      <c r="C3243" s="2" t="s">
        <v>9358</v>
      </c>
      <c r="D3243" s="2" t="s">
        <v>2588</v>
      </c>
      <c r="E3243" s="2" t="s">
        <v>9359</v>
      </c>
      <c r="F3243" s="8" t="s">
        <v>2740</v>
      </c>
      <c r="G3243" s="31" t="s">
        <v>8038</v>
      </c>
      <c r="H3243" s="31" t="s">
        <v>3324</v>
      </c>
      <c r="I3243" s="36" t="s">
        <v>9360</v>
      </c>
      <c r="J3243" s="35"/>
      <c r="K3243" s="33"/>
      <c r="L3243" s="33"/>
      <c r="M3243" s="33"/>
      <c r="N3243" s="33"/>
      <c r="O3243" s="33"/>
      <c r="P3243" s="33"/>
      <c r="Q3243" s="33"/>
      <c r="R3243" s="33"/>
    </row>
    <row r="3244">
      <c r="A3244" s="8" t="s">
        <v>2586</v>
      </c>
      <c r="B3244" s="2"/>
      <c r="C3244" s="2" t="s">
        <v>9361</v>
      </c>
      <c r="D3244" s="2" t="s">
        <v>2588</v>
      </c>
      <c r="E3244" s="2" t="s">
        <v>9362</v>
      </c>
      <c r="F3244" s="8" t="s">
        <v>2740</v>
      </c>
      <c r="G3244" s="31" t="s">
        <v>8038</v>
      </c>
      <c r="H3244" s="31" t="s">
        <v>2590</v>
      </c>
      <c r="I3244" s="34" t="s">
        <v>9363</v>
      </c>
      <c r="J3244" s="35"/>
      <c r="K3244" s="33"/>
      <c r="L3244" s="33"/>
      <c r="M3244" s="33"/>
      <c r="N3244" s="33"/>
      <c r="O3244" s="33"/>
      <c r="P3244" s="33"/>
      <c r="Q3244" s="33"/>
      <c r="R3244" s="33"/>
    </row>
    <row r="3245">
      <c r="A3245" s="8" t="s">
        <v>2586</v>
      </c>
      <c r="B3245" s="2"/>
      <c r="C3245" s="2" t="s">
        <v>9364</v>
      </c>
      <c r="D3245" s="2" t="s">
        <v>2588</v>
      </c>
      <c r="E3245" s="2" t="s">
        <v>9365</v>
      </c>
      <c r="F3245" s="8" t="s">
        <v>2740</v>
      </c>
      <c r="G3245" s="8" t="s">
        <v>8038</v>
      </c>
      <c r="H3245" s="41" t="s">
        <v>2686</v>
      </c>
      <c r="I3245" s="34" t="s">
        <v>9366</v>
      </c>
      <c r="J3245" s="37"/>
      <c r="K3245" s="38"/>
      <c r="L3245" s="38"/>
      <c r="M3245" s="38"/>
      <c r="N3245" s="38"/>
      <c r="O3245" s="38"/>
      <c r="P3245" s="38"/>
      <c r="Q3245" s="38"/>
      <c r="R3245" s="38"/>
    </row>
    <row r="3246">
      <c r="A3246" s="8" t="s">
        <v>2586</v>
      </c>
      <c r="B3246" s="2"/>
      <c r="C3246" s="2" t="s">
        <v>9367</v>
      </c>
      <c r="D3246" s="2" t="s">
        <v>2588</v>
      </c>
      <c r="E3246" s="2" t="s">
        <v>9368</v>
      </c>
      <c r="F3246" s="8" t="s">
        <v>2740</v>
      </c>
      <c r="G3246" s="31" t="s">
        <v>8038</v>
      </c>
      <c r="H3246" s="31" t="s">
        <v>2802</v>
      </c>
      <c r="I3246" s="34" t="s">
        <v>9369</v>
      </c>
      <c r="J3246" s="7"/>
      <c r="K3246" s="40"/>
      <c r="L3246" s="40"/>
      <c r="M3246" s="40"/>
      <c r="N3246" s="40"/>
      <c r="O3246" s="40"/>
      <c r="P3246" s="40"/>
      <c r="Q3246" s="40"/>
      <c r="R3246" s="40"/>
    </row>
    <row r="3247">
      <c r="A3247" s="8" t="s">
        <v>2586</v>
      </c>
      <c r="B3247" s="2"/>
      <c r="C3247" s="2" t="s">
        <v>9370</v>
      </c>
      <c r="D3247" s="2" t="s">
        <v>2588</v>
      </c>
      <c r="E3247" s="2" t="s">
        <v>9371</v>
      </c>
      <c r="F3247" s="8" t="s">
        <v>2740</v>
      </c>
      <c r="G3247" s="8" t="s">
        <v>8038</v>
      </c>
      <c r="H3247" s="42" t="s">
        <v>3305</v>
      </c>
      <c r="I3247" s="34" t="s">
        <v>9372</v>
      </c>
      <c r="J3247" s="37"/>
      <c r="K3247" s="38"/>
      <c r="L3247" s="38"/>
      <c r="M3247" s="38"/>
      <c r="N3247" s="38"/>
      <c r="O3247" s="38"/>
      <c r="P3247" s="38"/>
      <c r="Q3247" s="38"/>
      <c r="R3247" s="38"/>
    </row>
    <row r="3248">
      <c r="A3248" s="8" t="s">
        <v>2586</v>
      </c>
      <c r="B3248" s="2"/>
      <c r="C3248" s="2" t="s">
        <v>9373</v>
      </c>
      <c r="D3248" s="2" t="s">
        <v>2588</v>
      </c>
      <c r="E3248" s="2" t="s">
        <v>9374</v>
      </c>
      <c r="F3248" s="8" t="s">
        <v>2740</v>
      </c>
      <c r="G3248" s="8" t="s">
        <v>8038</v>
      </c>
      <c r="H3248" s="41" t="s">
        <v>3324</v>
      </c>
      <c r="I3248" s="34" t="s">
        <v>9375</v>
      </c>
      <c r="J3248" s="37"/>
      <c r="K3248" s="38"/>
      <c r="L3248" s="38"/>
      <c r="M3248" s="38"/>
      <c r="N3248" s="38"/>
      <c r="O3248" s="38"/>
      <c r="P3248" s="38"/>
      <c r="Q3248" s="38"/>
      <c r="R3248" s="38"/>
    </row>
    <row r="3249">
      <c r="A3249" s="8" t="s">
        <v>2586</v>
      </c>
      <c r="B3249" s="2"/>
      <c r="C3249" s="2" t="s">
        <v>9376</v>
      </c>
      <c r="D3249" s="2" t="s">
        <v>2588</v>
      </c>
      <c r="E3249" s="2" t="s">
        <v>9377</v>
      </c>
      <c r="F3249" s="8" t="s">
        <v>2740</v>
      </c>
      <c r="G3249" s="6" t="s">
        <v>8038</v>
      </c>
      <c r="H3249" s="48" t="s">
        <v>2937</v>
      </c>
      <c r="I3249" s="36" t="s">
        <v>9378</v>
      </c>
      <c r="J3249" s="37"/>
      <c r="K3249" s="38"/>
      <c r="L3249" s="38"/>
      <c r="M3249" s="38"/>
      <c r="N3249" s="38"/>
      <c r="O3249" s="38"/>
      <c r="P3249" s="38"/>
      <c r="Q3249" s="38"/>
      <c r="R3249" s="38"/>
    </row>
    <row r="3250">
      <c r="A3250" s="8" t="s">
        <v>2586</v>
      </c>
      <c r="B3250" s="2"/>
      <c r="C3250" s="2" t="s">
        <v>9379</v>
      </c>
      <c r="D3250" s="2" t="s">
        <v>2588</v>
      </c>
      <c r="E3250" s="2" t="s">
        <v>9380</v>
      </c>
      <c r="F3250" s="8" t="s">
        <v>2740</v>
      </c>
      <c r="G3250" s="8" t="s">
        <v>8038</v>
      </c>
      <c r="H3250" s="43" t="s">
        <v>2760</v>
      </c>
      <c r="I3250" s="36" t="s">
        <v>9381</v>
      </c>
      <c r="J3250" s="7"/>
      <c r="K3250" s="40"/>
      <c r="L3250" s="40"/>
      <c r="M3250" s="40"/>
      <c r="N3250" s="40"/>
      <c r="O3250" s="40"/>
      <c r="P3250" s="40"/>
      <c r="Q3250" s="40"/>
      <c r="R3250" s="40"/>
    </row>
    <row r="3251">
      <c r="A3251" s="8" t="s">
        <v>2586</v>
      </c>
      <c r="B3251" s="2"/>
      <c r="C3251" s="2" t="s">
        <v>9382</v>
      </c>
      <c r="D3251" s="2" t="s">
        <v>2588</v>
      </c>
      <c r="E3251" s="2" t="s">
        <v>9383</v>
      </c>
      <c r="F3251" s="42" t="s">
        <v>2740</v>
      </c>
      <c r="G3251" s="8" t="s">
        <v>8038</v>
      </c>
      <c r="H3251" s="41" t="s">
        <v>2760</v>
      </c>
      <c r="I3251" s="36" t="s">
        <v>9384</v>
      </c>
      <c r="J3251" s="35"/>
      <c r="K3251" s="33"/>
      <c r="L3251" s="33"/>
      <c r="M3251" s="33"/>
      <c r="N3251" s="33"/>
      <c r="O3251" s="33"/>
      <c r="P3251" s="33"/>
      <c r="Q3251" s="33"/>
      <c r="R3251" s="33"/>
    </row>
    <row r="3252">
      <c r="A3252" s="8" t="s">
        <v>2586</v>
      </c>
      <c r="B3252" s="2"/>
      <c r="C3252" s="2" t="s">
        <v>9385</v>
      </c>
      <c r="D3252" s="2" t="s">
        <v>2588</v>
      </c>
      <c r="E3252" s="2" t="s">
        <v>9386</v>
      </c>
      <c r="F3252" s="42" t="s">
        <v>2740</v>
      </c>
      <c r="G3252" s="8" t="s">
        <v>8038</v>
      </c>
      <c r="H3252" s="31" t="s">
        <v>2778</v>
      </c>
      <c r="I3252" s="36" t="s">
        <v>9387</v>
      </c>
      <c r="J3252" s="19"/>
      <c r="K3252" s="39"/>
      <c r="L3252" s="39"/>
      <c r="M3252" s="39"/>
      <c r="N3252" s="39"/>
      <c r="O3252" s="39"/>
      <c r="P3252" s="39"/>
      <c r="Q3252" s="39"/>
      <c r="R3252" s="39"/>
    </row>
    <row r="3253">
      <c r="A3253" s="8" t="s">
        <v>2586</v>
      </c>
      <c r="B3253" s="2"/>
      <c r="C3253" s="2" t="s">
        <v>9388</v>
      </c>
      <c r="D3253" s="2" t="s">
        <v>2588</v>
      </c>
      <c r="E3253" s="2" t="s">
        <v>9389</v>
      </c>
      <c r="F3253" s="42" t="s">
        <v>2740</v>
      </c>
      <c r="G3253" s="8" t="s">
        <v>8038</v>
      </c>
      <c r="H3253" s="45" t="s">
        <v>4080</v>
      </c>
      <c r="I3253" s="36" t="s">
        <v>9390</v>
      </c>
      <c r="J3253" s="35"/>
      <c r="K3253" s="33"/>
      <c r="L3253" s="33"/>
      <c r="M3253" s="33"/>
      <c r="N3253" s="33"/>
      <c r="O3253" s="33"/>
      <c r="P3253" s="33"/>
      <c r="Q3253" s="33"/>
      <c r="R3253" s="33"/>
    </row>
    <row r="3254">
      <c r="A3254" s="8" t="s">
        <v>2586</v>
      </c>
      <c r="B3254" s="2"/>
      <c r="C3254" s="2" t="s">
        <v>9391</v>
      </c>
      <c r="D3254" s="2" t="s">
        <v>2588</v>
      </c>
      <c r="E3254" s="2" t="s">
        <v>9392</v>
      </c>
      <c r="F3254" s="8" t="s">
        <v>2740</v>
      </c>
      <c r="G3254" s="8" t="s">
        <v>8038</v>
      </c>
      <c r="H3254" s="41" t="s">
        <v>2760</v>
      </c>
      <c r="I3254" s="34" t="s">
        <v>9393</v>
      </c>
      <c r="J3254" s="35"/>
      <c r="K3254" s="33"/>
      <c r="L3254" s="33"/>
      <c r="M3254" s="33"/>
      <c r="N3254" s="33"/>
      <c r="O3254" s="33"/>
      <c r="P3254" s="33"/>
      <c r="Q3254" s="33"/>
      <c r="R3254" s="33"/>
    </row>
    <row r="3255">
      <c r="A3255" s="8" t="s">
        <v>2586</v>
      </c>
      <c r="B3255" s="2"/>
      <c r="C3255" s="2" t="s">
        <v>9394</v>
      </c>
      <c r="D3255" s="2" t="s">
        <v>2588</v>
      </c>
      <c r="E3255" s="2" t="s">
        <v>9395</v>
      </c>
      <c r="F3255" s="8" t="s">
        <v>2740</v>
      </c>
      <c r="G3255" s="8" t="s">
        <v>8038</v>
      </c>
      <c r="H3255" s="31" t="s">
        <v>3933</v>
      </c>
      <c r="I3255" s="36" t="s">
        <v>9396</v>
      </c>
      <c r="J3255" s="7"/>
      <c r="K3255" s="40"/>
      <c r="L3255" s="40"/>
      <c r="M3255" s="40"/>
      <c r="N3255" s="40"/>
      <c r="O3255" s="40"/>
      <c r="P3255" s="40"/>
      <c r="Q3255" s="40"/>
      <c r="R3255" s="40"/>
    </row>
    <row r="3256">
      <c r="A3256" s="8" t="s">
        <v>2586</v>
      </c>
      <c r="B3256" s="2"/>
      <c r="C3256" s="2" t="s">
        <v>9397</v>
      </c>
      <c r="D3256" s="2" t="s">
        <v>2588</v>
      </c>
      <c r="E3256" s="2" t="s">
        <v>9398</v>
      </c>
      <c r="F3256" s="8" t="s">
        <v>2740</v>
      </c>
      <c r="G3256" s="31" t="s">
        <v>8038</v>
      </c>
      <c r="H3256" s="31" t="s">
        <v>2802</v>
      </c>
      <c r="I3256" s="36" t="s">
        <v>9399</v>
      </c>
      <c r="J3256" s="35"/>
      <c r="K3256" s="33"/>
      <c r="L3256" s="33"/>
      <c r="M3256" s="33"/>
      <c r="N3256" s="33"/>
      <c r="O3256" s="33"/>
      <c r="P3256" s="33"/>
      <c r="Q3256" s="33"/>
      <c r="R3256" s="33"/>
    </row>
    <row r="3257">
      <c r="A3257" s="8" t="s">
        <v>2586</v>
      </c>
      <c r="B3257" s="2"/>
      <c r="C3257" s="2" t="s">
        <v>9400</v>
      </c>
      <c r="D3257" s="2" t="s">
        <v>2588</v>
      </c>
      <c r="E3257" s="2" t="s">
        <v>9401</v>
      </c>
      <c r="F3257" s="8" t="s">
        <v>2740</v>
      </c>
      <c r="G3257" s="31" t="s">
        <v>8038</v>
      </c>
      <c r="H3257" s="41" t="s">
        <v>2802</v>
      </c>
      <c r="I3257" s="36" t="s">
        <v>9402</v>
      </c>
      <c r="J3257" s="35"/>
      <c r="K3257" s="33"/>
      <c r="L3257" s="33"/>
      <c r="M3257" s="33"/>
      <c r="N3257" s="33"/>
      <c r="O3257" s="33"/>
      <c r="P3257" s="33"/>
      <c r="Q3257" s="33"/>
      <c r="R3257" s="33"/>
    </row>
    <row r="3258">
      <c r="A3258" s="8" t="s">
        <v>2586</v>
      </c>
      <c r="B3258" s="2"/>
      <c r="C3258" s="2" t="s">
        <v>9403</v>
      </c>
      <c r="D3258" s="2" t="s">
        <v>2588</v>
      </c>
      <c r="E3258" s="2" t="s">
        <v>9404</v>
      </c>
      <c r="F3258" s="8" t="s">
        <v>2740</v>
      </c>
      <c r="G3258" s="8" t="s">
        <v>8038</v>
      </c>
      <c r="H3258" s="41" t="s">
        <v>2760</v>
      </c>
      <c r="I3258" s="34" t="s">
        <v>9405</v>
      </c>
      <c r="J3258" s="19"/>
      <c r="K3258" s="39"/>
      <c r="L3258" s="39"/>
      <c r="M3258" s="39"/>
      <c r="N3258" s="39"/>
      <c r="O3258" s="39"/>
      <c r="P3258" s="39"/>
      <c r="Q3258" s="39"/>
      <c r="R3258" s="39"/>
    </row>
    <row r="3259">
      <c r="A3259" s="8" t="s">
        <v>2586</v>
      </c>
      <c r="B3259" s="2"/>
      <c r="C3259" s="2" t="s">
        <v>9406</v>
      </c>
      <c r="D3259" s="2" t="s">
        <v>2588</v>
      </c>
      <c r="E3259" s="2" t="s">
        <v>9407</v>
      </c>
      <c r="F3259" s="8" t="s">
        <v>2740</v>
      </c>
      <c r="G3259" s="31" t="s">
        <v>8038</v>
      </c>
      <c r="H3259" s="42" t="s">
        <v>2686</v>
      </c>
      <c r="I3259" s="36" t="s">
        <v>9408</v>
      </c>
      <c r="J3259" s="37"/>
      <c r="K3259" s="38"/>
      <c r="L3259" s="38"/>
      <c r="M3259" s="38"/>
      <c r="N3259" s="38"/>
      <c r="O3259" s="38"/>
      <c r="P3259" s="38"/>
      <c r="Q3259" s="38"/>
      <c r="R3259" s="38"/>
    </row>
    <row r="3260">
      <c r="A3260" s="8" t="s">
        <v>2586</v>
      </c>
      <c r="B3260" s="2"/>
      <c r="C3260" s="2" t="s">
        <v>9409</v>
      </c>
      <c r="D3260" s="2" t="s">
        <v>2588</v>
      </c>
      <c r="E3260" s="2" t="s">
        <v>9410</v>
      </c>
      <c r="F3260" s="8" t="s">
        <v>2740</v>
      </c>
      <c r="G3260" s="8" t="s">
        <v>8038</v>
      </c>
      <c r="H3260" s="31" t="s">
        <v>2603</v>
      </c>
      <c r="I3260" s="36" t="s">
        <v>9411</v>
      </c>
      <c r="J3260" s="7"/>
      <c r="K3260" s="40"/>
      <c r="L3260" s="40"/>
      <c r="M3260" s="40"/>
      <c r="N3260" s="40"/>
      <c r="O3260" s="40"/>
      <c r="P3260" s="40"/>
      <c r="Q3260" s="40"/>
      <c r="R3260" s="40"/>
    </row>
    <row r="3261">
      <c r="A3261" s="8" t="s">
        <v>2586</v>
      </c>
      <c r="B3261" s="2"/>
      <c r="C3261" s="2" t="s">
        <v>9412</v>
      </c>
      <c r="D3261" s="2" t="s">
        <v>2588</v>
      </c>
      <c r="E3261" s="2" t="s">
        <v>9413</v>
      </c>
      <c r="F3261" s="8" t="s">
        <v>2740</v>
      </c>
      <c r="G3261" s="31" t="s">
        <v>8038</v>
      </c>
      <c r="H3261" s="41" t="s">
        <v>2760</v>
      </c>
      <c r="I3261" s="34" t="s">
        <v>9414</v>
      </c>
      <c r="J3261" s="35"/>
      <c r="K3261" s="33"/>
      <c r="L3261" s="33"/>
      <c r="M3261" s="33"/>
      <c r="N3261" s="33"/>
      <c r="O3261" s="33"/>
      <c r="P3261" s="33"/>
      <c r="Q3261" s="33"/>
      <c r="R3261" s="33"/>
    </row>
    <row r="3262">
      <c r="A3262" s="8" t="s">
        <v>2586</v>
      </c>
      <c r="B3262" s="2"/>
      <c r="C3262" s="2" t="s">
        <v>9415</v>
      </c>
      <c r="D3262" s="2" t="s">
        <v>2588</v>
      </c>
      <c r="E3262" s="2" t="s">
        <v>9416</v>
      </c>
      <c r="F3262" s="8" t="s">
        <v>2740</v>
      </c>
      <c r="G3262" s="31" t="s">
        <v>8038</v>
      </c>
      <c r="H3262" s="42" t="s">
        <v>2686</v>
      </c>
      <c r="I3262" s="36" t="s">
        <v>9417</v>
      </c>
      <c r="J3262" s="37"/>
      <c r="K3262" s="38"/>
      <c r="L3262" s="38"/>
      <c r="M3262" s="38"/>
      <c r="N3262" s="38"/>
      <c r="O3262" s="38"/>
      <c r="P3262" s="38"/>
      <c r="Q3262" s="38"/>
      <c r="R3262" s="38"/>
    </row>
    <row r="3263">
      <c r="A3263" s="8" t="s">
        <v>2633</v>
      </c>
      <c r="B3263" s="2"/>
      <c r="C3263" s="2" t="s">
        <v>9418</v>
      </c>
      <c r="D3263" s="2" t="s">
        <v>2588</v>
      </c>
      <c r="E3263" s="2" t="s">
        <v>9419</v>
      </c>
      <c r="F3263" s="8" t="s">
        <v>2740</v>
      </c>
      <c r="G3263" s="31" t="s">
        <v>8038</v>
      </c>
      <c r="H3263" s="42" t="s">
        <v>3305</v>
      </c>
      <c r="I3263" s="34" t="s">
        <v>9420</v>
      </c>
      <c r="J3263" s="7"/>
      <c r="K3263" s="40"/>
      <c r="L3263" s="40"/>
      <c r="M3263" s="40"/>
      <c r="N3263" s="40"/>
      <c r="O3263" s="40"/>
      <c r="P3263" s="40"/>
      <c r="Q3263" s="40"/>
      <c r="R3263" s="40"/>
    </row>
    <row r="3264">
      <c r="A3264" s="8" t="s">
        <v>2586</v>
      </c>
      <c r="B3264" s="2"/>
      <c r="C3264" s="2" t="s">
        <v>9421</v>
      </c>
      <c r="D3264" s="2" t="s">
        <v>2588</v>
      </c>
      <c r="E3264" s="2" t="s">
        <v>9422</v>
      </c>
      <c r="F3264" s="8" t="s">
        <v>2740</v>
      </c>
      <c r="G3264" s="31" t="s">
        <v>8038</v>
      </c>
      <c r="H3264" s="41" t="s">
        <v>2760</v>
      </c>
      <c r="I3264" s="34" t="s">
        <v>9423</v>
      </c>
      <c r="J3264" s="7"/>
      <c r="K3264" s="40"/>
      <c r="L3264" s="40"/>
      <c r="M3264" s="40"/>
      <c r="N3264" s="40"/>
      <c r="O3264" s="40"/>
      <c r="P3264" s="40"/>
      <c r="Q3264" s="40"/>
      <c r="R3264" s="40"/>
    </row>
    <row r="3265">
      <c r="A3265" s="8" t="s">
        <v>2586</v>
      </c>
      <c r="B3265" s="2"/>
      <c r="C3265" s="2" t="s">
        <v>9424</v>
      </c>
      <c r="D3265" s="2" t="s">
        <v>2588</v>
      </c>
      <c r="E3265" s="2" t="s">
        <v>9425</v>
      </c>
      <c r="F3265" s="8" t="s">
        <v>2740</v>
      </c>
      <c r="G3265" s="8" t="s">
        <v>8038</v>
      </c>
      <c r="H3265" s="42" t="s">
        <v>2686</v>
      </c>
      <c r="I3265" s="36" t="s">
        <v>9426</v>
      </c>
      <c r="J3265" s="35"/>
      <c r="K3265" s="33"/>
      <c r="L3265" s="33"/>
      <c r="M3265" s="33"/>
      <c r="N3265" s="33"/>
      <c r="O3265" s="33"/>
      <c r="P3265" s="33"/>
      <c r="Q3265" s="33"/>
      <c r="R3265" s="33"/>
    </row>
    <row r="3266">
      <c r="A3266" s="8" t="s">
        <v>2586</v>
      </c>
      <c r="B3266" s="2"/>
      <c r="C3266" s="2" t="s">
        <v>9427</v>
      </c>
      <c r="D3266" s="2" t="s">
        <v>2588</v>
      </c>
      <c r="E3266" s="2" t="s">
        <v>9428</v>
      </c>
      <c r="F3266" s="8" t="s">
        <v>2740</v>
      </c>
      <c r="G3266" s="8" t="s">
        <v>8038</v>
      </c>
      <c r="H3266" s="41" t="s">
        <v>2760</v>
      </c>
      <c r="I3266" s="34" t="s">
        <v>9429</v>
      </c>
      <c r="J3266" s="7"/>
      <c r="K3266" s="40"/>
      <c r="L3266" s="40"/>
      <c r="M3266" s="40"/>
      <c r="N3266" s="40"/>
      <c r="O3266" s="40"/>
      <c r="P3266" s="40"/>
      <c r="Q3266" s="40"/>
      <c r="R3266" s="40"/>
    </row>
    <row r="3267">
      <c r="A3267" s="8" t="s">
        <v>2633</v>
      </c>
      <c r="B3267" s="2"/>
      <c r="C3267" s="2" t="s">
        <v>9430</v>
      </c>
      <c r="D3267" s="2" t="s">
        <v>2588</v>
      </c>
      <c r="E3267" s="2" t="s">
        <v>9431</v>
      </c>
      <c r="F3267" s="8" t="s">
        <v>2740</v>
      </c>
      <c r="G3267" s="45" t="s">
        <v>8038</v>
      </c>
      <c r="H3267" s="41" t="s">
        <v>5170</v>
      </c>
      <c r="I3267" s="34" t="s">
        <v>9432</v>
      </c>
      <c r="J3267" s="7"/>
      <c r="K3267" s="40"/>
      <c r="L3267" s="40"/>
      <c r="M3267" s="40"/>
      <c r="N3267" s="40"/>
      <c r="O3267" s="40"/>
      <c r="P3267" s="40"/>
      <c r="Q3267" s="40"/>
      <c r="R3267" s="40"/>
    </row>
    <row r="3268">
      <c r="A3268" s="6" t="s">
        <v>2861</v>
      </c>
      <c r="B3268" s="2"/>
      <c r="C3268" s="2" t="s">
        <v>4890</v>
      </c>
      <c r="D3268" s="2" t="s">
        <v>2588</v>
      </c>
      <c r="E3268" s="2" t="s">
        <v>9433</v>
      </c>
      <c r="F3268" s="8" t="s">
        <v>2740</v>
      </c>
      <c r="G3268" s="31" t="s">
        <v>8038</v>
      </c>
      <c r="H3268" s="41" t="s">
        <v>2802</v>
      </c>
      <c r="I3268" s="34" t="s">
        <v>9434</v>
      </c>
      <c r="J3268" s="37"/>
      <c r="K3268" s="38"/>
      <c r="L3268" s="38"/>
      <c r="M3268" s="38"/>
      <c r="N3268" s="38"/>
      <c r="O3268" s="38"/>
      <c r="P3268" s="38"/>
      <c r="Q3268" s="38"/>
      <c r="R3268" s="38"/>
    </row>
    <row r="3269">
      <c r="A3269" s="8" t="s">
        <v>2633</v>
      </c>
      <c r="B3269" s="2"/>
      <c r="C3269" s="2" t="s">
        <v>9435</v>
      </c>
      <c r="D3269" s="2" t="s">
        <v>2588</v>
      </c>
      <c r="E3269" s="2" t="s">
        <v>9436</v>
      </c>
      <c r="F3269" s="8" t="s">
        <v>2740</v>
      </c>
      <c r="G3269" s="31" t="s">
        <v>8038</v>
      </c>
      <c r="H3269" s="41" t="s">
        <v>2760</v>
      </c>
      <c r="I3269" s="34" t="s">
        <v>9437</v>
      </c>
      <c r="J3269" s="35"/>
      <c r="K3269" s="33"/>
      <c r="L3269" s="33"/>
      <c r="M3269" s="33"/>
      <c r="N3269" s="33"/>
      <c r="O3269" s="33"/>
      <c r="P3269" s="33"/>
      <c r="Q3269" s="33"/>
      <c r="R3269" s="33"/>
    </row>
    <row r="3270">
      <c r="A3270" s="8" t="s">
        <v>2586</v>
      </c>
      <c r="B3270" s="2"/>
      <c r="C3270" s="2" t="s">
        <v>9438</v>
      </c>
      <c r="D3270" s="2" t="s">
        <v>2588</v>
      </c>
      <c r="E3270" s="2" t="s">
        <v>9439</v>
      </c>
      <c r="F3270" s="8" t="s">
        <v>2740</v>
      </c>
      <c r="G3270" s="8" t="s">
        <v>8038</v>
      </c>
      <c r="H3270" s="48" t="s">
        <v>2937</v>
      </c>
      <c r="I3270" s="36" t="s">
        <v>9440</v>
      </c>
      <c r="J3270" s="35"/>
      <c r="K3270" s="33"/>
      <c r="L3270" s="33"/>
      <c r="M3270" s="33"/>
      <c r="N3270" s="33"/>
      <c r="O3270" s="33"/>
      <c r="P3270" s="33"/>
      <c r="Q3270" s="33"/>
      <c r="R3270" s="33"/>
    </row>
    <row r="3271">
      <c r="A3271" s="8" t="s">
        <v>2586</v>
      </c>
      <c r="B3271" s="2"/>
      <c r="C3271" s="2" t="s">
        <v>9441</v>
      </c>
      <c r="D3271" s="2" t="s">
        <v>2588</v>
      </c>
      <c r="E3271" s="2" t="s">
        <v>9442</v>
      </c>
      <c r="F3271" s="41" t="s">
        <v>2740</v>
      </c>
      <c r="G3271" s="8" t="s">
        <v>8038</v>
      </c>
      <c r="H3271" s="42" t="s">
        <v>2686</v>
      </c>
      <c r="I3271" s="34" t="s">
        <v>9443</v>
      </c>
      <c r="J3271" s="7"/>
      <c r="K3271" s="40"/>
      <c r="L3271" s="40"/>
      <c r="M3271" s="40"/>
      <c r="N3271" s="40"/>
      <c r="O3271" s="40"/>
      <c r="P3271" s="40"/>
      <c r="Q3271" s="40"/>
      <c r="R3271" s="40"/>
    </row>
    <row r="3272">
      <c r="A3272" s="8" t="s">
        <v>2586</v>
      </c>
      <c r="B3272" s="2"/>
      <c r="C3272" s="2" t="s">
        <v>9444</v>
      </c>
      <c r="D3272" s="2" t="s">
        <v>2588</v>
      </c>
      <c r="E3272" s="2" t="s">
        <v>9445</v>
      </c>
      <c r="F3272" s="41" t="s">
        <v>2740</v>
      </c>
      <c r="G3272" s="6" t="s">
        <v>8038</v>
      </c>
      <c r="H3272" s="42" t="s">
        <v>2686</v>
      </c>
      <c r="I3272" s="34" t="s">
        <v>9446</v>
      </c>
      <c r="J3272" s="35"/>
      <c r="K3272" s="33"/>
      <c r="L3272" s="33"/>
      <c r="M3272" s="33"/>
      <c r="N3272" s="33"/>
      <c r="O3272" s="33"/>
      <c r="P3272" s="33"/>
      <c r="Q3272" s="33"/>
      <c r="R3272" s="33"/>
    </row>
    <row r="3273">
      <c r="A3273" s="8" t="s">
        <v>2586</v>
      </c>
      <c r="B3273" s="2"/>
      <c r="C3273" s="2" t="s">
        <v>9447</v>
      </c>
      <c r="D3273" s="2" t="s">
        <v>2588</v>
      </c>
      <c r="E3273" s="2" t="s">
        <v>9448</v>
      </c>
      <c r="F3273" s="42" t="s">
        <v>2740</v>
      </c>
      <c r="G3273" s="8" t="s">
        <v>8038</v>
      </c>
      <c r="H3273" s="41" t="s">
        <v>2760</v>
      </c>
      <c r="I3273" s="34" t="s">
        <v>9449</v>
      </c>
      <c r="J3273" s="35"/>
      <c r="K3273" s="33"/>
      <c r="L3273" s="33"/>
      <c r="M3273" s="33"/>
      <c r="N3273" s="33"/>
      <c r="O3273" s="33"/>
      <c r="P3273" s="33"/>
      <c r="Q3273" s="33"/>
      <c r="R3273" s="33"/>
    </row>
    <row r="3274">
      <c r="A3274" s="6" t="s">
        <v>2861</v>
      </c>
      <c r="B3274" s="2"/>
      <c r="C3274" s="2" t="s">
        <v>9450</v>
      </c>
      <c r="D3274" s="2" t="s">
        <v>2588</v>
      </c>
      <c r="E3274" s="2" t="s">
        <v>9451</v>
      </c>
      <c r="F3274" s="42" t="s">
        <v>2740</v>
      </c>
      <c r="G3274" s="8" t="s">
        <v>8038</v>
      </c>
      <c r="H3274" s="41" t="s">
        <v>3305</v>
      </c>
      <c r="I3274" s="36" t="s">
        <v>9452</v>
      </c>
      <c r="J3274" s="35"/>
      <c r="K3274" s="33"/>
      <c r="L3274" s="33"/>
      <c r="M3274" s="33"/>
      <c r="N3274" s="33"/>
      <c r="O3274" s="33"/>
      <c r="P3274" s="33"/>
      <c r="Q3274" s="33"/>
      <c r="R3274" s="33"/>
    </row>
    <row r="3275">
      <c r="A3275" s="8" t="s">
        <v>2586</v>
      </c>
      <c r="B3275" s="2"/>
      <c r="C3275" s="2" t="s">
        <v>9453</v>
      </c>
      <c r="D3275" s="2" t="s">
        <v>2588</v>
      </c>
      <c r="E3275" s="2" t="s">
        <v>9454</v>
      </c>
      <c r="F3275" s="8" t="s">
        <v>2740</v>
      </c>
      <c r="G3275" s="8" t="s">
        <v>8038</v>
      </c>
      <c r="H3275" s="41" t="s">
        <v>2760</v>
      </c>
      <c r="I3275" s="34" t="s">
        <v>9455</v>
      </c>
      <c r="J3275" s="7"/>
      <c r="K3275" s="40"/>
      <c r="L3275" s="40"/>
      <c r="M3275" s="40"/>
      <c r="N3275" s="40"/>
      <c r="O3275" s="40"/>
      <c r="P3275" s="40"/>
      <c r="Q3275" s="40"/>
      <c r="R3275" s="40"/>
    </row>
    <row r="3276">
      <c r="A3276" s="8" t="s">
        <v>2586</v>
      </c>
      <c r="B3276" s="2"/>
      <c r="C3276" s="2" t="s">
        <v>9456</v>
      </c>
      <c r="D3276" s="2" t="s">
        <v>2588</v>
      </c>
      <c r="E3276" s="2" t="s">
        <v>9457</v>
      </c>
      <c r="F3276" s="8" t="s">
        <v>2740</v>
      </c>
      <c r="G3276" s="31" t="s">
        <v>8038</v>
      </c>
      <c r="H3276" s="42" t="s">
        <v>3110</v>
      </c>
      <c r="I3276" s="34" t="s">
        <v>9458</v>
      </c>
      <c r="J3276" s="7"/>
      <c r="K3276" s="40"/>
      <c r="L3276" s="40"/>
      <c r="M3276" s="40"/>
      <c r="N3276" s="40"/>
      <c r="O3276" s="40"/>
      <c r="P3276" s="40"/>
      <c r="Q3276" s="40"/>
      <c r="R3276" s="40"/>
    </row>
    <row r="3277">
      <c r="A3277" s="8" t="s">
        <v>2586</v>
      </c>
      <c r="B3277" s="2"/>
      <c r="C3277" s="2" t="s">
        <v>9459</v>
      </c>
      <c r="D3277" s="2" t="s">
        <v>2588</v>
      </c>
      <c r="E3277" s="2" t="s">
        <v>9460</v>
      </c>
      <c r="F3277" s="42" t="s">
        <v>2740</v>
      </c>
      <c r="G3277" s="8" t="s">
        <v>8038</v>
      </c>
      <c r="H3277" s="43" t="s">
        <v>2760</v>
      </c>
      <c r="I3277" s="34" t="s">
        <v>9461</v>
      </c>
      <c r="J3277" s="35"/>
      <c r="K3277" s="33"/>
      <c r="L3277" s="33"/>
      <c r="M3277" s="33"/>
      <c r="N3277" s="33"/>
      <c r="O3277" s="33"/>
      <c r="P3277" s="33"/>
      <c r="Q3277" s="33"/>
      <c r="R3277" s="33"/>
    </row>
    <row r="3278">
      <c r="A3278" s="8" t="s">
        <v>2586</v>
      </c>
      <c r="B3278" s="2"/>
      <c r="C3278" s="2" t="s">
        <v>9462</v>
      </c>
      <c r="D3278" s="2" t="s">
        <v>2588</v>
      </c>
      <c r="E3278" s="2" t="s">
        <v>9463</v>
      </c>
      <c r="F3278" s="42" t="s">
        <v>2740</v>
      </c>
      <c r="G3278" s="31" t="s">
        <v>8038</v>
      </c>
      <c r="H3278" s="41" t="s">
        <v>2760</v>
      </c>
      <c r="I3278" s="34" t="s">
        <v>9464</v>
      </c>
      <c r="J3278" s="7"/>
      <c r="K3278" s="40"/>
      <c r="L3278" s="40"/>
      <c r="M3278" s="40"/>
      <c r="N3278" s="40"/>
      <c r="O3278" s="40"/>
      <c r="P3278" s="40"/>
      <c r="Q3278" s="40"/>
      <c r="R3278" s="40"/>
    </row>
    <row r="3279">
      <c r="A3279" s="8" t="s">
        <v>2586</v>
      </c>
      <c r="B3279" s="2"/>
      <c r="C3279" s="2" t="s">
        <v>9465</v>
      </c>
      <c r="D3279" s="2" t="s">
        <v>2588</v>
      </c>
      <c r="E3279" s="2" t="s">
        <v>9466</v>
      </c>
      <c r="F3279" s="8" t="s">
        <v>2740</v>
      </c>
      <c r="G3279" s="31" t="s">
        <v>8038</v>
      </c>
      <c r="H3279" s="45" t="s">
        <v>3768</v>
      </c>
      <c r="I3279" s="34" t="s">
        <v>9467</v>
      </c>
      <c r="J3279" s="35"/>
      <c r="K3279" s="33"/>
      <c r="L3279" s="33"/>
      <c r="M3279" s="33"/>
      <c r="N3279" s="33"/>
      <c r="O3279" s="33"/>
      <c r="P3279" s="33"/>
      <c r="Q3279" s="33"/>
      <c r="R3279" s="33"/>
    </row>
    <row r="3280">
      <c r="A3280" s="8" t="s">
        <v>2586</v>
      </c>
      <c r="B3280" s="2"/>
      <c r="C3280" s="2" t="s">
        <v>9468</v>
      </c>
      <c r="D3280" s="2" t="s">
        <v>2588</v>
      </c>
      <c r="E3280" s="2" t="s">
        <v>9469</v>
      </c>
      <c r="F3280" s="8" t="s">
        <v>2740</v>
      </c>
      <c r="G3280" s="31" t="s">
        <v>8038</v>
      </c>
      <c r="H3280" s="41" t="s">
        <v>2760</v>
      </c>
      <c r="I3280" s="34" t="s">
        <v>9470</v>
      </c>
      <c r="J3280" s="35"/>
      <c r="K3280" s="33"/>
      <c r="L3280" s="33"/>
      <c r="M3280" s="33"/>
      <c r="N3280" s="33"/>
      <c r="O3280" s="33"/>
      <c r="P3280" s="33"/>
      <c r="Q3280" s="33"/>
      <c r="R3280" s="33"/>
    </row>
    <row r="3281">
      <c r="A3281" s="8" t="s">
        <v>2586</v>
      </c>
      <c r="B3281" s="2"/>
      <c r="C3281" s="2" t="s">
        <v>9471</v>
      </c>
      <c r="D3281" s="2" t="s">
        <v>2588</v>
      </c>
      <c r="E3281" s="2" t="s">
        <v>9472</v>
      </c>
      <c r="F3281" s="8" t="s">
        <v>2740</v>
      </c>
      <c r="G3281" s="31" t="s">
        <v>8038</v>
      </c>
      <c r="H3281" s="45" t="s">
        <v>3768</v>
      </c>
      <c r="I3281" s="34" t="s">
        <v>9473</v>
      </c>
      <c r="J3281" s="35"/>
      <c r="K3281" s="33"/>
      <c r="L3281" s="33"/>
      <c r="M3281" s="33"/>
      <c r="N3281" s="33"/>
      <c r="O3281" s="33"/>
      <c r="P3281" s="33"/>
      <c r="Q3281" s="33"/>
      <c r="R3281" s="33"/>
    </row>
    <row r="3282">
      <c r="A3282" s="8" t="s">
        <v>2586</v>
      </c>
      <c r="B3282" s="2"/>
      <c r="C3282" s="2" t="s">
        <v>9474</v>
      </c>
      <c r="D3282" s="2" t="s">
        <v>2588</v>
      </c>
      <c r="E3282" s="2" t="s">
        <v>9475</v>
      </c>
      <c r="F3282" s="8" t="s">
        <v>2740</v>
      </c>
      <c r="G3282" s="31" t="s">
        <v>8038</v>
      </c>
      <c r="H3282" s="41" t="s">
        <v>3162</v>
      </c>
      <c r="I3282" s="17" t="s">
        <v>9476</v>
      </c>
      <c r="J3282" s="37"/>
      <c r="K3282" s="38"/>
      <c r="L3282" s="38"/>
      <c r="M3282" s="38"/>
      <c r="N3282" s="38"/>
      <c r="O3282" s="38"/>
      <c r="P3282" s="38"/>
      <c r="Q3282" s="38"/>
      <c r="R3282" s="38"/>
    </row>
    <row r="3283">
      <c r="A3283" s="8" t="s">
        <v>2586</v>
      </c>
      <c r="B3283" s="2"/>
      <c r="C3283" s="2" t="s">
        <v>9477</v>
      </c>
      <c r="D3283" s="2" t="s">
        <v>2588</v>
      </c>
      <c r="E3283" s="2" t="s">
        <v>9478</v>
      </c>
      <c r="F3283" s="42" t="s">
        <v>2740</v>
      </c>
      <c r="G3283" s="8" t="s">
        <v>8038</v>
      </c>
      <c r="H3283" s="45" t="s">
        <v>2753</v>
      </c>
      <c r="I3283" s="36" t="s">
        <v>9479</v>
      </c>
      <c r="J3283" s="35"/>
      <c r="K3283" s="33"/>
      <c r="L3283" s="33"/>
      <c r="M3283" s="33"/>
      <c r="N3283" s="33"/>
      <c r="O3283" s="33"/>
      <c r="P3283" s="33"/>
      <c r="Q3283" s="33"/>
      <c r="R3283" s="33"/>
    </row>
    <row r="3284">
      <c r="A3284" s="8" t="s">
        <v>2586</v>
      </c>
      <c r="B3284" s="2"/>
      <c r="C3284" s="2" t="s">
        <v>9480</v>
      </c>
      <c r="D3284" s="2" t="s">
        <v>2588</v>
      </c>
      <c r="E3284" s="2" t="s">
        <v>9481</v>
      </c>
      <c r="F3284" s="41" t="s">
        <v>2740</v>
      </c>
      <c r="G3284" s="8" t="s">
        <v>8038</v>
      </c>
      <c r="H3284" s="8" t="s">
        <v>2765</v>
      </c>
      <c r="I3284" s="34" t="s">
        <v>9482</v>
      </c>
      <c r="J3284" s="35"/>
      <c r="K3284" s="33"/>
      <c r="L3284" s="33"/>
      <c r="M3284" s="33"/>
      <c r="N3284" s="33"/>
      <c r="O3284" s="33"/>
      <c r="P3284" s="33"/>
      <c r="Q3284" s="33"/>
      <c r="R3284" s="33"/>
    </row>
    <row r="3285">
      <c r="A3285" s="8" t="s">
        <v>2586</v>
      </c>
      <c r="B3285" s="2"/>
      <c r="C3285" s="2" t="s">
        <v>9483</v>
      </c>
      <c r="D3285" s="2" t="s">
        <v>2588</v>
      </c>
      <c r="E3285" s="2" t="s">
        <v>9484</v>
      </c>
      <c r="F3285" s="41" t="s">
        <v>2740</v>
      </c>
      <c r="G3285" s="31" t="s">
        <v>8038</v>
      </c>
      <c r="H3285" s="45" t="s">
        <v>2765</v>
      </c>
      <c r="I3285" s="34" t="s">
        <v>9485</v>
      </c>
      <c r="J3285" s="7"/>
      <c r="K3285" s="40"/>
      <c r="L3285" s="40"/>
      <c r="M3285" s="40"/>
      <c r="N3285" s="40"/>
      <c r="O3285" s="40"/>
      <c r="P3285" s="40"/>
      <c r="Q3285" s="40"/>
      <c r="R3285" s="40"/>
    </row>
    <row r="3286">
      <c r="A3286" s="8" t="s">
        <v>2586</v>
      </c>
      <c r="B3286" s="2"/>
      <c r="C3286" s="2" t="s">
        <v>9486</v>
      </c>
      <c r="D3286" s="2" t="s">
        <v>2588</v>
      </c>
      <c r="E3286" s="2" t="s">
        <v>9487</v>
      </c>
      <c r="F3286" s="42" t="s">
        <v>2740</v>
      </c>
      <c r="G3286" s="8" t="s">
        <v>8038</v>
      </c>
      <c r="H3286" s="43" t="s">
        <v>2760</v>
      </c>
      <c r="I3286" s="34" t="s">
        <v>9488</v>
      </c>
      <c r="J3286" s="35"/>
      <c r="K3286" s="33"/>
      <c r="L3286" s="33"/>
      <c r="M3286" s="33"/>
      <c r="N3286" s="33"/>
      <c r="O3286" s="33"/>
      <c r="P3286" s="33"/>
      <c r="Q3286" s="33"/>
      <c r="R3286" s="33"/>
    </row>
    <row r="3287">
      <c r="A3287" s="8" t="s">
        <v>2586</v>
      </c>
      <c r="B3287" s="2"/>
      <c r="C3287" s="2" t="s">
        <v>9489</v>
      </c>
      <c r="D3287" s="2" t="s">
        <v>2588</v>
      </c>
      <c r="E3287" s="2" t="s">
        <v>9490</v>
      </c>
      <c r="F3287" s="8" t="s">
        <v>2740</v>
      </c>
      <c r="G3287" s="8" t="s">
        <v>8038</v>
      </c>
      <c r="H3287" s="41" t="s">
        <v>2686</v>
      </c>
      <c r="I3287" s="34" t="s">
        <v>9491</v>
      </c>
      <c r="J3287" s="7"/>
      <c r="K3287" s="40"/>
      <c r="L3287" s="40"/>
      <c r="M3287" s="40"/>
      <c r="N3287" s="40"/>
      <c r="O3287" s="40"/>
      <c r="P3287" s="40"/>
      <c r="Q3287" s="40"/>
      <c r="R3287" s="40"/>
    </row>
    <row r="3288">
      <c r="A3288" s="8" t="s">
        <v>2586</v>
      </c>
      <c r="B3288" s="2"/>
      <c r="C3288" s="2" t="s">
        <v>9492</v>
      </c>
      <c r="D3288" s="2" t="s">
        <v>2588</v>
      </c>
      <c r="E3288" s="2" t="s">
        <v>9493</v>
      </c>
      <c r="F3288" s="8" t="s">
        <v>2740</v>
      </c>
      <c r="G3288" s="6" t="s">
        <v>8038</v>
      </c>
      <c r="H3288" s="31" t="s">
        <v>2742</v>
      </c>
      <c r="I3288" s="34" t="s">
        <v>9494</v>
      </c>
      <c r="J3288" s="7"/>
      <c r="K3288" s="40"/>
      <c r="L3288" s="40"/>
      <c r="M3288" s="40"/>
      <c r="N3288" s="40"/>
      <c r="O3288" s="40"/>
      <c r="P3288" s="40"/>
      <c r="Q3288" s="40"/>
      <c r="R3288" s="40"/>
    </row>
    <row r="3289">
      <c r="A3289" s="8" t="s">
        <v>2586</v>
      </c>
      <c r="B3289" s="2"/>
      <c r="C3289" s="2" t="s">
        <v>9495</v>
      </c>
      <c r="D3289" s="2" t="s">
        <v>2588</v>
      </c>
      <c r="E3289" s="2" t="s">
        <v>9496</v>
      </c>
      <c r="F3289" s="42" t="s">
        <v>2740</v>
      </c>
      <c r="G3289" s="8" t="s">
        <v>8038</v>
      </c>
      <c r="H3289" s="41" t="s">
        <v>8413</v>
      </c>
      <c r="I3289" s="34" t="s">
        <v>9497</v>
      </c>
      <c r="J3289" s="35"/>
      <c r="K3289" s="33"/>
      <c r="L3289" s="33"/>
      <c r="M3289" s="33"/>
      <c r="N3289" s="33"/>
      <c r="O3289" s="33"/>
      <c r="P3289" s="33"/>
      <c r="Q3289" s="33"/>
      <c r="R3289" s="33"/>
    </row>
    <row r="3290">
      <c r="A3290" s="8" t="s">
        <v>2586</v>
      </c>
      <c r="B3290" s="2"/>
      <c r="C3290" s="2" t="s">
        <v>9498</v>
      </c>
      <c r="D3290" s="2" t="s">
        <v>2588</v>
      </c>
      <c r="E3290" s="2" t="s">
        <v>9499</v>
      </c>
      <c r="F3290" s="42" t="s">
        <v>2740</v>
      </c>
      <c r="G3290" s="31" t="s">
        <v>8038</v>
      </c>
      <c r="H3290" s="45" t="s">
        <v>2765</v>
      </c>
      <c r="I3290" s="34" t="s">
        <v>9500</v>
      </c>
      <c r="J3290" s="35"/>
      <c r="K3290" s="33"/>
      <c r="L3290" s="33"/>
      <c r="M3290" s="33"/>
      <c r="N3290" s="33"/>
      <c r="O3290" s="33"/>
      <c r="P3290" s="33"/>
      <c r="Q3290" s="33"/>
      <c r="R3290" s="33"/>
    </row>
    <row r="3291">
      <c r="A3291" s="8" t="s">
        <v>2586</v>
      </c>
      <c r="B3291" s="2"/>
      <c r="C3291" s="2" t="s">
        <v>9501</v>
      </c>
      <c r="D3291" s="2" t="s">
        <v>2588</v>
      </c>
      <c r="E3291" s="2" t="s">
        <v>9502</v>
      </c>
      <c r="F3291" s="8" t="s">
        <v>2740</v>
      </c>
      <c r="G3291" s="31" t="s">
        <v>8038</v>
      </c>
      <c r="H3291" s="42" t="s">
        <v>2686</v>
      </c>
      <c r="I3291" s="36" t="s">
        <v>9503</v>
      </c>
      <c r="J3291" s="7"/>
      <c r="K3291" s="40"/>
      <c r="L3291" s="40"/>
      <c r="M3291" s="40"/>
      <c r="N3291" s="40"/>
      <c r="O3291" s="40"/>
      <c r="P3291" s="40"/>
      <c r="Q3291" s="40"/>
      <c r="R3291" s="40"/>
    </row>
    <row r="3292">
      <c r="A3292" s="8" t="s">
        <v>2586</v>
      </c>
      <c r="B3292" s="2"/>
      <c r="C3292" s="2" t="s">
        <v>9504</v>
      </c>
      <c r="D3292" s="2" t="s">
        <v>2588</v>
      </c>
      <c r="E3292" s="2" t="s">
        <v>9505</v>
      </c>
      <c r="F3292" s="8" t="s">
        <v>2740</v>
      </c>
      <c r="G3292" s="8" t="s">
        <v>8038</v>
      </c>
      <c r="H3292" s="31" t="s">
        <v>2742</v>
      </c>
      <c r="I3292" s="34" t="s">
        <v>9506</v>
      </c>
      <c r="J3292" s="35"/>
      <c r="K3292" s="33"/>
      <c r="L3292" s="33"/>
      <c r="M3292" s="33"/>
      <c r="N3292" s="33"/>
      <c r="O3292" s="33"/>
      <c r="P3292" s="33"/>
      <c r="Q3292" s="33"/>
      <c r="R3292" s="33"/>
    </row>
    <row r="3293">
      <c r="A3293" s="6" t="s">
        <v>2861</v>
      </c>
      <c r="B3293" s="2"/>
      <c r="C3293" s="2" t="s">
        <v>9507</v>
      </c>
      <c r="D3293" s="2" t="s">
        <v>2588</v>
      </c>
      <c r="E3293" s="2" t="s">
        <v>9508</v>
      </c>
      <c r="F3293" s="41" t="s">
        <v>2740</v>
      </c>
      <c r="G3293" s="31" t="s">
        <v>8038</v>
      </c>
      <c r="H3293" s="42" t="s">
        <v>2686</v>
      </c>
      <c r="I3293" s="36" t="s">
        <v>8671</v>
      </c>
      <c r="J3293" s="35"/>
      <c r="K3293" s="33"/>
      <c r="L3293" s="33"/>
      <c r="M3293" s="33"/>
      <c r="N3293" s="33"/>
      <c r="O3293" s="33"/>
      <c r="P3293" s="33"/>
      <c r="Q3293" s="33"/>
      <c r="R3293" s="33"/>
    </row>
    <row r="3294">
      <c r="A3294" s="8" t="s">
        <v>2586</v>
      </c>
      <c r="B3294" s="2"/>
      <c r="C3294" s="2" t="s">
        <v>9509</v>
      </c>
      <c r="D3294" s="2" t="s">
        <v>2588</v>
      </c>
      <c r="E3294" s="2" t="s">
        <v>9510</v>
      </c>
      <c r="F3294" s="42" t="s">
        <v>2740</v>
      </c>
      <c r="G3294" s="31" t="s">
        <v>8038</v>
      </c>
      <c r="H3294" s="41" t="s">
        <v>2760</v>
      </c>
      <c r="I3294" s="34" t="s">
        <v>9511</v>
      </c>
      <c r="J3294" s="35"/>
      <c r="K3294" s="33"/>
      <c r="L3294" s="33"/>
      <c r="M3294" s="33"/>
      <c r="N3294" s="33"/>
      <c r="O3294" s="33"/>
      <c r="P3294" s="33"/>
      <c r="Q3294" s="33"/>
      <c r="R3294" s="33"/>
    </row>
    <row r="3295">
      <c r="A3295" s="8" t="s">
        <v>2586</v>
      </c>
      <c r="B3295" s="2"/>
      <c r="C3295" s="2" t="s">
        <v>9512</v>
      </c>
      <c r="D3295" s="2" t="s">
        <v>2588</v>
      </c>
      <c r="E3295" s="2" t="s">
        <v>9513</v>
      </c>
      <c r="F3295" s="42" t="s">
        <v>2740</v>
      </c>
      <c r="G3295" s="31" t="s">
        <v>8038</v>
      </c>
      <c r="H3295" s="41" t="s">
        <v>2760</v>
      </c>
      <c r="I3295" s="34" t="s">
        <v>9514</v>
      </c>
      <c r="J3295" s="7"/>
      <c r="K3295" s="40"/>
      <c r="L3295" s="40"/>
      <c r="M3295" s="40"/>
      <c r="N3295" s="40"/>
      <c r="O3295" s="40"/>
      <c r="P3295" s="40"/>
      <c r="Q3295" s="40"/>
      <c r="R3295" s="40"/>
    </row>
    <row r="3296">
      <c r="A3296" s="8" t="s">
        <v>2586</v>
      </c>
      <c r="B3296" s="2"/>
      <c r="C3296" s="2" t="s">
        <v>9515</v>
      </c>
      <c r="D3296" s="2" t="s">
        <v>2588</v>
      </c>
      <c r="E3296" s="2" t="s">
        <v>9516</v>
      </c>
      <c r="F3296" s="41" t="s">
        <v>2740</v>
      </c>
      <c r="G3296" s="8" t="s">
        <v>8038</v>
      </c>
      <c r="H3296" s="31" t="s">
        <v>2816</v>
      </c>
      <c r="I3296" s="36" t="s">
        <v>9517</v>
      </c>
      <c r="J3296" s="35"/>
      <c r="K3296" s="33"/>
      <c r="L3296" s="33"/>
      <c r="M3296" s="33"/>
      <c r="N3296" s="33"/>
      <c r="O3296" s="33"/>
      <c r="P3296" s="33"/>
      <c r="Q3296" s="33"/>
      <c r="R3296" s="33"/>
    </row>
    <row r="3297">
      <c r="A3297" s="8" t="s">
        <v>2586</v>
      </c>
      <c r="B3297" s="2"/>
      <c r="C3297" s="2" t="s">
        <v>9518</v>
      </c>
      <c r="D3297" s="2" t="s">
        <v>2588</v>
      </c>
      <c r="E3297" s="2" t="s">
        <v>9519</v>
      </c>
      <c r="F3297" s="8" t="s">
        <v>2740</v>
      </c>
      <c r="G3297" s="8" t="s">
        <v>8038</v>
      </c>
      <c r="H3297" s="41" t="s">
        <v>2937</v>
      </c>
      <c r="I3297" s="34" t="s">
        <v>9520</v>
      </c>
      <c r="J3297" s="7"/>
      <c r="K3297" s="40"/>
      <c r="L3297" s="40"/>
      <c r="M3297" s="40"/>
      <c r="N3297" s="40"/>
      <c r="O3297" s="40"/>
      <c r="P3297" s="40"/>
      <c r="Q3297" s="40"/>
      <c r="R3297" s="40"/>
    </row>
    <row r="3298">
      <c r="A3298" s="8" t="s">
        <v>2586</v>
      </c>
      <c r="B3298" s="2"/>
      <c r="C3298" s="2" t="s">
        <v>7512</v>
      </c>
      <c r="D3298" s="2" t="s">
        <v>2588</v>
      </c>
      <c r="E3298" s="2" t="s">
        <v>9521</v>
      </c>
      <c r="F3298" s="42" t="s">
        <v>2740</v>
      </c>
      <c r="G3298" s="31" t="s">
        <v>8038</v>
      </c>
      <c r="H3298" s="31" t="s">
        <v>2742</v>
      </c>
      <c r="I3298" s="34" t="s">
        <v>9522</v>
      </c>
      <c r="J3298" s="35"/>
      <c r="K3298" s="33"/>
      <c r="L3298" s="33"/>
      <c r="M3298" s="33"/>
      <c r="N3298" s="33"/>
      <c r="O3298" s="33"/>
      <c r="P3298" s="33"/>
      <c r="Q3298" s="33"/>
      <c r="R3298" s="33"/>
    </row>
    <row r="3299">
      <c r="A3299" s="8" t="s">
        <v>2586</v>
      </c>
      <c r="B3299" s="2"/>
      <c r="C3299" s="2" t="s">
        <v>9523</v>
      </c>
      <c r="D3299" s="2" t="s">
        <v>2588</v>
      </c>
      <c r="E3299" s="2" t="s">
        <v>9524</v>
      </c>
      <c r="F3299" s="42" t="s">
        <v>2740</v>
      </c>
      <c r="G3299" s="31" t="s">
        <v>8038</v>
      </c>
      <c r="H3299" s="41" t="s">
        <v>2802</v>
      </c>
      <c r="I3299" s="34" t="s">
        <v>9525</v>
      </c>
      <c r="J3299" s="35"/>
      <c r="K3299" s="33"/>
      <c r="L3299" s="33"/>
      <c r="M3299" s="33"/>
      <c r="N3299" s="33"/>
      <c r="O3299" s="33"/>
      <c r="P3299" s="33"/>
      <c r="Q3299" s="33"/>
      <c r="R3299" s="33"/>
    </row>
    <row r="3300">
      <c r="A3300" s="8" t="s">
        <v>2586</v>
      </c>
      <c r="B3300" s="2"/>
      <c r="C3300" s="2" t="s">
        <v>9526</v>
      </c>
      <c r="D3300" s="2" t="s">
        <v>2588</v>
      </c>
      <c r="E3300" s="2" t="s">
        <v>9527</v>
      </c>
      <c r="F3300" s="41" t="s">
        <v>2740</v>
      </c>
      <c r="G3300" s="8" t="s">
        <v>8038</v>
      </c>
      <c r="H3300" s="31" t="s">
        <v>4672</v>
      </c>
      <c r="I3300" s="34" t="s">
        <v>9528</v>
      </c>
      <c r="J3300" s="35"/>
      <c r="K3300" s="33"/>
      <c r="L3300" s="33"/>
      <c r="M3300" s="33"/>
      <c r="N3300" s="33"/>
      <c r="O3300" s="33"/>
      <c r="P3300" s="33"/>
      <c r="Q3300" s="33"/>
      <c r="R3300" s="33"/>
    </row>
    <row r="3301">
      <c r="A3301" s="8" t="s">
        <v>2586</v>
      </c>
      <c r="B3301" s="2"/>
      <c r="C3301" s="2" t="s">
        <v>9529</v>
      </c>
      <c r="D3301" s="2" t="s">
        <v>2588</v>
      </c>
      <c r="E3301" s="2" t="s">
        <v>9530</v>
      </c>
      <c r="F3301" s="41" t="s">
        <v>2740</v>
      </c>
      <c r="G3301" s="8" t="s">
        <v>8038</v>
      </c>
      <c r="H3301" s="41" t="s">
        <v>3287</v>
      </c>
      <c r="I3301" s="34" t="s">
        <v>9531</v>
      </c>
      <c r="J3301" s="35"/>
      <c r="K3301" s="33"/>
      <c r="L3301" s="33"/>
      <c r="M3301" s="33"/>
      <c r="N3301" s="33"/>
      <c r="O3301" s="33"/>
      <c r="P3301" s="33"/>
      <c r="Q3301" s="33"/>
      <c r="R3301" s="33"/>
    </row>
    <row r="3302">
      <c r="A3302" s="8" t="s">
        <v>2586</v>
      </c>
      <c r="B3302" s="2"/>
      <c r="C3302" s="2" t="s">
        <v>9532</v>
      </c>
      <c r="D3302" s="2" t="s">
        <v>2588</v>
      </c>
      <c r="E3302" s="2" t="s">
        <v>9533</v>
      </c>
      <c r="F3302" s="42" t="s">
        <v>2740</v>
      </c>
      <c r="G3302" s="31" t="s">
        <v>8038</v>
      </c>
      <c r="H3302" s="31" t="s">
        <v>2742</v>
      </c>
      <c r="I3302" s="34" t="s">
        <v>9534</v>
      </c>
      <c r="J3302" s="35"/>
      <c r="K3302" s="33"/>
      <c r="L3302" s="33"/>
      <c r="M3302" s="33"/>
      <c r="N3302" s="33"/>
      <c r="O3302" s="33"/>
      <c r="P3302" s="33"/>
      <c r="Q3302" s="33"/>
      <c r="R3302" s="33"/>
    </row>
    <row r="3303">
      <c r="A3303" s="8" t="s">
        <v>2586</v>
      </c>
      <c r="B3303" s="2"/>
      <c r="C3303" s="2" t="s">
        <v>9535</v>
      </c>
      <c r="D3303" s="2" t="s">
        <v>2588</v>
      </c>
      <c r="E3303" s="2" t="s">
        <v>9536</v>
      </c>
      <c r="F3303" s="8" t="s">
        <v>2740</v>
      </c>
      <c r="G3303" s="8" t="s">
        <v>8038</v>
      </c>
      <c r="H3303" s="31" t="s">
        <v>2742</v>
      </c>
      <c r="I3303" s="34" t="s">
        <v>9537</v>
      </c>
      <c r="J3303" s="35"/>
      <c r="K3303" s="33"/>
      <c r="L3303" s="33"/>
      <c r="M3303" s="33"/>
      <c r="N3303" s="33"/>
      <c r="O3303" s="33"/>
      <c r="P3303" s="33"/>
      <c r="Q3303" s="33"/>
      <c r="R3303" s="33"/>
    </row>
    <row r="3304">
      <c r="A3304" s="8" t="s">
        <v>2586</v>
      </c>
      <c r="B3304" s="2"/>
      <c r="C3304" s="2" t="s">
        <v>9538</v>
      </c>
      <c r="D3304" s="2" t="s">
        <v>2588</v>
      </c>
      <c r="E3304" s="2" t="s">
        <v>9539</v>
      </c>
      <c r="F3304" s="8" t="s">
        <v>2740</v>
      </c>
      <c r="G3304" s="8" t="s">
        <v>8038</v>
      </c>
      <c r="H3304" s="31" t="s">
        <v>2742</v>
      </c>
      <c r="I3304" s="34" t="s">
        <v>9540</v>
      </c>
      <c r="J3304" s="35"/>
      <c r="K3304" s="33"/>
      <c r="L3304" s="33"/>
      <c r="M3304" s="33"/>
      <c r="N3304" s="33"/>
      <c r="O3304" s="33"/>
      <c r="P3304" s="33"/>
      <c r="Q3304" s="33"/>
      <c r="R3304" s="33"/>
    </row>
    <row r="3305">
      <c r="A3305" s="8" t="s">
        <v>2586</v>
      </c>
      <c r="B3305" s="2"/>
      <c r="C3305" s="2" t="s">
        <v>9541</v>
      </c>
      <c r="D3305" s="2" t="s">
        <v>2588</v>
      </c>
      <c r="E3305" s="2" t="s">
        <v>9542</v>
      </c>
      <c r="F3305" s="8" t="s">
        <v>2740</v>
      </c>
      <c r="G3305" s="8" t="s">
        <v>8038</v>
      </c>
      <c r="H3305" s="41" t="s">
        <v>3933</v>
      </c>
      <c r="I3305" s="34" t="s">
        <v>9543</v>
      </c>
      <c r="J3305" s="35"/>
      <c r="K3305" s="33"/>
      <c r="L3305" s="33"/>
      <c r="M3305" s="33"/>
      <c r="N3305" s="33"/>
      <c r="O3305" s="33"/>
      <c r="P3305" s="33"/>
      <c r="Q3305" s="33"/>
      <c r="R3305" s="33"/>
    </row>
    <row r="3306">
      <c r="A3306" s="8" t="s">
        <v>2586</v>
      </c>
      <c r="B3306" s="2"/>
      <c r="C3306" s="2" t="s">
        <v>9544</v>
      </c>
      <c r="D3306" s="2" t="s">
        <v>2588</v>
      </c>
      <c r="E3306" s="2" t="s">
        <v>9545</v>
      </c>
      <c r="F3306" s="8" t="s">
        <v>2740</v>
      </c>
      <c r="G3306" s="8" t="s">
        <v>8038</v>
      </c>
      <c r="H3306" s="41" t="s">
        <v>3933</v>
      </c>
      <c r="I3306" s="34" t="s">
        <v>9543</v>
      </c>
      <c r="J3306" s="35"/>
      <c r="K3306" s="33"/>
      <c r="L3306" s="33"/>
      <c r="M3306" s="33"/>
      <c r="N3306" s="33"/>
      <c r="O3306" s="33"/>
      <c r="P3306" s="33"/>
      <c r="Q3306" s="33"/>
      <c r="R3306" s="33"/>
    </row>
    <row r="3307">
      <c r="A3307" s="8" t="s">
        <v>2586</v>
      </c>
      <c r="B3307" s="2"/>
      <c r="C3307" s="2" t="s">
        <v>9546</v>
      </c>
      <c r="D3307" s="2" t="s">
        <v>2588</v>
      </c>
      <c r="E3307" s="2" t="s">
        <v>9547</v>
      </c>
      <c r="F3307" s="42" t="s">
        <v>2740</v>
      </c>
      <c r="G3307" s="8" t="s">
        <v>8038</v>
      </c>
      <c r="H3307" s="48" t="s">
        <v>2937</v>
      </c>
      <c r="I3307" s="34" t="s">
        <v>9548</v>
      </c>
      <c r="J3307" s="35"/>
      <c r="K3307" s="33"/>
      <c r="L3307" s="33"/>
      <c r="M3307" s="33"/>
      <c r="N3307" s="33"/>
      <c r="O3307" s="33"/>
      <c r="P3307" s="33"/>
      <c r="Q3307" s="33"/>
      <c r="R3307" s="33"/>
    </row>
    <row r="3308">
      <c r="A3308" s="8" t="s">
        <v>2586</v>
      </c>
      <c r="B3308" s="2"/>
      <c r="C3308" s="2" t="s">
        <v>9549</v>
      </c>
      <c r="D3308" s="2" t="s">
        <v>2588</v>
      </c>
      <c r="E3308" s="2" t="s">
        <v>9550</v>
      </c>
      <c r="F3308" s="8" t="s">
        <v>2740</v>
      </c>
      <c r="G3308" s="31" t="s">
        <v>8038</v>
      </c>
      <c r="H3308" s="31" t="s">
        <v>2603</v>
      </c>
      <c r="I3308" s="34" t="s">
        <v>9551</v>
      </c>
      <c r="J3308" s="35"/>
      <c r="K3308" s="33"/>
      <c r="L3308" s="33"/>
      <c r="M3308" s="33"/>
      <c r="N3308" s="33"/>
      <c r="O3308" s="33"/>
      <c r="P3308" s="33"/>
      <c r="Q3308" s="33"/>
      <c r="R3308" s="33"/>
    </row>
    <row r="3309">
      <c r="A3309" s="8" t="s">
        <v>2586</v>
      </c>
      <c r="B3309" s="2"/>
      <c r="C3309" s="2" t="s">
        <v>7706</v>
      </c>
      <c r="D3309" s="2" t="s">
        <v>2588</v>
      </c>
      <c r="E3309" s="2" t="s">
        <v>9552</v>
      </c>
      <c r="F3309" s="42" t="s">
        <v>2740</v>
      </c>
      <c r="G3309" s="8" t="s">
        <v>8038</v>
      </c>
      <c r="H3309" s="31" t="s">
        <v>2603</v>
      </c>
      <c r="I3309" s="34" t="s">
        <v>9553</v>
      </c>
      <c r="J3309" s="37"/>
      <c r="K3309" s="38"/>
      <c r="L3309" s="38"/>
      <c r="M3309" s="38"/>
      <c r="N3309" s="38"/>
      <c r="O3309" s="38"/>
      <c r="P3309" s="38"/>
      <c r="Q3309" s="38"/>
      <c r="R3309" s="38"/>
    </row>
    <row r="3310">
      <c r="A3310" s="8" t="s">
        <v>2586</v>
      </c>
      <c r="B3310" s="2"/>
      <c r="C3310" s="2" t="s">
        <v>9554</v>
      </c>
      <c r="D3310" s="2" t="s">
        <v>2588</v>
      </c>
      <c r="E3310" s="2" t="s">
        <v>9555</v>
      </c>
      <c r="F3310" s="42" t="s">
        <v>2740</v>
      </c>
      <c r="G3310" s="8" t="s">
        <v>8038</v>
      </c>
      <c r="H3310" s="31" t="s">
        <v>2603</v>
      </c>
      <c r="I3310" s="34" t="s">
        <v>9556</v>
      </c>
      <c r="J3310" s="35"/>
      <c r="K3310" s="33"/>
      <c r="L3310" s="33"/>
      <c r="M3310" s="33"/>
      <c r="N3310" s="33"/>
      <c r="O3310" s="33"/>
      <c r="P3310" s="33"/>
      <c r="Q3310" s="33"/>
      <c r="R3310" s="33"/>
    </row>
    <row r="3311">
      <c r="A3311" s="8" t="s">
        <v>2586</v>
      </c>
      <c r="B3311" s="2"/>
      <c r="C3311" s="2" t="s">
        <v>9557</v>
      </c>
      <c r="D3311" s="2" t="s">
        <v>2588</v>
      </c>
      <c r="E3311" s="2" t="s">
        <v>9558</v>
      </c>
      <c r="F3311" s="42" t="s">
        <v>2740</v>
      </c>
      <c r="G3311" s="31" t="s">
        <v>8038</v>
      </c>
      <c r="H3311" s="31" t="s">
        <v>2603</v>
      </c>
      <c r="I3311" s="34" t="s">
        <v>9559</v>
      </c>
      <c r="J3311" s="35"/>
      <c r="K3311" s="33"/>
      <c r="L3311" s="33"/>
      <c r="M3311" s="33"/>
      <c r="N3311" s="33"/>
      <c r="O3311" s="33"/>
      <c r="P3311" s="33"/>
      <c r="Q3311" s="33"/>
      <c r="R3311" s="33"/>
    </row>
    <row r="3312">
      <c r="A3312" s="8" t="s">
        <v>2586</v>
      </c>
      <c r="B3312" s="2"/>
      <c r="C3312" s="2" t="s">
        <v>9560</v>
      </c>
      <c r="D3312" s="2" t="s">
        <v>2588</v>
      </c>
      <c r="E3312" s="2" t="s">
        <v>9561</v>
      </c>
      <c r="F3312" s="42" t="s">
        <v>2740</v>
      </c>
      <c r="G3312" s="31" t="s">
        <v>8038</v>
      </c>
      <c r="H3312" s="45" t="s">
        <v>3649</v>
      </c>
      <c r="I3312" s="34" t="s">
        <v>9562</v>
      </c>
      <c r="J3312" s="7"/>
      <c r="K3312" s="40"/>
      <c r="L3312" s="40"/>
      <c r="M3312" s="40"/>
      <c r="N3312" s="40"/>
      <c r="O3312" s="40"/>
      <c r="P3312" s="40"/>
      <c r="Q3312" s="40"/>
      <c r="R3312" s="40"/>
    </row>
    <row r="3313">
      <c r="A3313" s="8" t="s">
        <v>2586</v>
      </c>
      <c r="B3313" s="2"/>
      <c r="C3313" s="2" t="s">
        <v>9563</v>
      </c>
      <c r="D3313" s="2" t="s">
        <v>2588</v>
      </c>
      <c r="E3313" s="2" t="s">
        <v>9564</v>
      </c>
      <c r="F3313" s="8" t="s">
        <v>2740</v>
      </c>
      <c r="G3313" s="31" t="s">
        <v>8038</v>
      </c>
      <c r="H3313" s="41" t="s">
        <v>2686</v>
      </c>
      <c r="I3313" s="34" t="s">
        <v>9565</v>
      </c>
      <c r="J3313" s="7"/>
      <c r="K3313" s="40"/>
      <c r="L3313" s="40"/>
      <c r="M3313" s="40"/>
      <c r="N3313" s="40"/>
      <c r="O3313" s="40"/>
      <c r="P3313" s="40"/>
      <c r="Q3313" s="40"/>
      <c r="R3313" s="40"/>
    </row>
    <row r="3314">
      <c r="A3314" s="8" t="s">
        <v>2586</v>
      </c>
      <c r="B3314" s="3"/>
      <c r="C3314" s="3" t="s">
        <v>9017</v>
      </c>
      <c r="D3314" s="4" t="s">
        <v>2588</v>
      </c>
      <c r="E3314" s="5" t="s">
        <v>9566</v>
      </c>
      <c r="F3314" s="8" t="s">
        <v>2740</v>
      </c>
      <c r="G3314" s="31" t="s">
        <v>8038</v>
      </c>
      <c r="H3314" s="41" t="s">
        <v>2760</v>
      </c>
      <c r="I3314" s="18" t="s">
        <v>9567</v>
      </c>
      <c r="J3314" s="7"/>
      <c r="K3314" s="40"/>
      <c r="L3314" s="40"/>
      <c r="M3314" s="40"/>
      <c r="N3314" s="40"/>
      <c r="O3314" s="40"/>
      <c r="P3314" s="40"/>
      <c r="Q3314" s="40"/>
      <c r="R3314" s="40"/>
    </row>
    <row r="3315">
      <c r="A3315" s="8" t="s">
        <v>2633</v>
      </c>
      <c r="B3315" s="3"/>
      <c r="C3315" s="3" t="s">
        <v>9568</v>
      </c>
      <c r="D3315" s="4" t="s">
        <v>2588</v>
      </c>
      <c r="E3315" s="5" t="s">
        <v>9569</v>
      </c>
      <c r="F3315" s="42" t="s">
        <v>2740</v>
      </c>
      <c r="G3315" s="8" t="s">
        <v>8038</v>
      </c>
      <c r="H3315" s="41" t="s">
        <v>3095</v>
      </c>
      <c r="I3315" s="18" t="s">
        <v>9570</v>
      </c>
      <c r="J3315" s="35"/>
      <c r="K3315" s="33"/>
      <c r="L3315" s="33"/>
      <c r="M3315" s="33"/>
      <c r="N3315" s="33"/>
      <c r="O3315" s="33"/>
      <c r="P3315" s="33"/>
      <c r="Q3315" s="33"/>
      <c r="R3315" s="33"/>
    </row>
    <row r="3316">
      <c r="A3316" s="8" t="s">
        <v>2586</v>
      </c>
      <c r="B3316" s="3"/>
      <c r="C3316" s="3" t="s">
        <v>9571</v>
      </c>
      <c r="D3316" s="4" t="s">
        <v>2588</v>
      </c>
      <c r="E3316" s="5" t="s">
        <v>9572</v>
      </c>
      <c r="F3316" s="8" t="s">
        <v>2740</v>
      </c>
      <c r="G3316" s="8" t="s">
        <v>8038</v>
      </c>
      <c r="H3316" s="41" t="s">
        <v>2760</v>
      </c>
      <c r="I3316" s="18" t="s">
        <v>9573</v>
      </c>
      <c r="J3316" s="35"/>
      <c r="K3316" s="33"/>
      <c r="L3316" s="33"/>
      <c r="M3316" s="33"/>
      <c r="N3316" s="33"/>
      <c r="O3316" s="33"/>
      <c r="P3316" s="33"/>
      <c r="Q3316" s="33"/>
      <c r="R3316" s="33"/>
    </row>
    <row r="3317">
      <c r="A3317" s="8" t="s">
        <v>2586</v>
      </c>
      <c r="B3317" s="3"/>
      <c r="C3317" s="3" t="s">
        <v>9574</v>
      </c>
      <c r="D3317" s="2" t="s">
        <v>2588</v>
      </c>
      <c r="E3317" s="5" t="s">
        <v>9575</v>
      </c>
      <c r="F3317" s="42" t="s">
        <v>2740</v>
      </c>
      <c r="G3317" s="31" t="s">
        <v>8038</v>
      </c>
      <c r="H3317" s="41" t="s">
        <v>2937</v>
      </c>
      <c r="I3317" s="18" t="s">
        <v>9576</v>
      </c>
      <c r="J3317" s="37"/>
      <c r="K3317" s="38"/>
      <c r="L3317" s="38"/>
      <c r="M3317" s="38"/>
      <c r="N3317" s="38"/>
      <c r="O3317" s="38"/>
      <c r="P3317" s="38"/>
      <c r="Q3317" s="38"/>
      <c r="R3317" s="38"/>
    </row>
    <row r="3318">
      <c r="A3318" s="8" t="s">
        <v>2586</v>
      </c>
      <c r="B3318" s="3"/>
      <c r="C3318" s="3" t="s">
        <v>9577</v>
      </c>
      <c r="D3318" s="2" t="s">
        <v>2588</v>
      </c>
      <c r="E3318" s="5" t="s">
        <v>9578</v>
      </c>
      <c r="F3318" s="42" t="s">
        <v>2740</v>
      </c>
      <c r="G3318" s="8" t="s">
        <v>8038</v>
      </c>
      <c r="H3318" s="41" t="s">
        <v>2760</v>
      </c>
      <c r="I3318" s="18" t="s">
        <v>9579</v>
      </c>
      <c r="J3318" s="7"/>
      <c r="K3318" s="40"/>
      <c r="L3318" s="40"/>
      <c r="M3318" s="40"/>
      <c r="N3318" s="40"/>
      <c r="O3318" s="40"/>
      <c r="P3318" s="40"/>
      <c r="Q3318" s="40"/>
      <c r="R3318" s="40"/>
    </row>
    <row r="3319">
      <c r="A3319" s="8" t="s">
        <v>2586</v>
      </c>
      <c r="B3319" s="2"/>
      <c r="C3319" s="2" t="s">
        <v>9580</v>
      </c>
      <c r="D3319" s="2" t="s">
        <v>2588</v>
      </c>
      <c r="E3319" s="2" t="s">
        <v>9581</v>
      </c>
      <c r="F3319" s="8" t="s">
        <v>2740</v>
      </c>
      <c r="G3319" s="31" t="s">
        <v>8038</v>
      </c>
      <c r="H3319" s="45" t="s">
        <v>4080</v>
      </c>
      <c r="I3319" s="36" t="s">
        <v>9582</v>
      </c>
      <c r="J3319" s="7"/>
      <c r="K3319" s="40"/>
      <c r="L3319" s="40"/>
      <c r="M3319" s="40"/>
      <c r="N3319" s="40"/>
      <c r="O3319" s="40"/>
      <c r="P3319" s="40"/>
      <c r="Q3319" s="40"/>
      <c r="R3319" s="40"/>
    </row>
    <row r="3320">
      <c r="A3320" s="8" t="s">
        <v>2586</v>
      </c>
      <c r="B3320" s="15"/>
      <c r="C3320" s="15" t="s">
        <v>9583</v>
      </c>
      <c r="D3320" s="10" t="s">
        <v>2588</v>
      </c>
      <c r="E3320" s="16" t="s">
        <v>9584</v>
      </c>
      <c r="F3320" s="8" t="s">
        <v>2740</v>
      </c>
      <c r="G3320" s="8" t="s">
        <v>8038</v>
      </c>
      <c r="H3320" s="42" t="s">
        <v>2765</v>
      </c>
      <c r="I3320" s="16"/>
      <c r="J3320" s="7"/>
      <c r="K3320" s="40"/>
      <c r="L3320" s="40"/>
      <c r="M3320" s="40"/>
      <c r="N3320" s="40"/>
      <c r="O3320" s="40"/>
      <c r="P3320" s="40"/>
      <c r="Q3320" s="40"/>
      <c r="R3320" s="40"/>
    </row>
    <row r="3321">
      <c r="A3321" s="8" t="s">
        <v>2586</v>
      </c>
      <c r="B3321" s="3"/>
      <c r="C3321" s="3" t="s">
        <v>9585</v>
      </c>
      <c r="D3321" s="4" t="s">
        <v>2588</v>
      </c>
      <c r="E3321" s="3" t="s">
        <v>9586</v>
      </c>
      <c r="F3321" s="8" t="s">
        <v>2740</v>
      </c>
      <c r="G3321" s="8" t="s">
        <v>8038</v>
      </c>
      <c r="H3321" s="41" t="s">
        <v>2686</v>
      </c>
      <c r="I3321" s="3"/>
      <c r="J3321" s="7"/>
      <c r="K3321" s="40"/>
      <c r="L3321" s="40"/>
      <c r="M3321" s="40"/>
      <c r="N3321" s="40"/>
      <c r="O3321" s="40"/>
      <c r="P3321" s="40"/>
      <c r="Q3321" s="40"/>
      <c r="R3321" s="40"/>
    </row>
    <row r="3322">
      <c r="A3322" s="8" t="s">
        <v>2586</v>
      </c>
      <c r="B3322" s="12"/>
      <c r="C3322" s="12" t="s">
        <v>9587</v>
      </c>
      <c r="D3322" s="12" t="s">
        <v>2588</v>
      </c>
      <c r="E3322" s="12" t="s">
        <v>9588</v>
      </c>
      <c r="F3322" s="42" t="s">
        <v>2740</v>
      </c>
      <c r="G3322" s="31" t="s">
        <v>8038</v>
      </c>
      <c r="H3322" s="41" t="s">
        <v>2760</v>
      </c>
      <c r="I3322" s="2"/>
      <c r="J3322" s="35"/>
      <c r="K3322" s="33"/>
      <c r="L3322" s="33"/>
      <c r="M3322" s="33"/>
      <c r="N3322" s="33"/>
      <c r="O3322" s="33"/>
      <c r="P3322" s="33"/>
      <c r="Q3322" s="33"/>
      <c r="R3322" s="33"/>
    </row>
    <row r="3323">
      <c r="A3323" s="7" t="s">
        <v>2586</v>
      </c>
      <c r="B3323" s="7"/>
      <c r="C3323" s="7" t="s">
        <v>9589</v>
      </c>
      <c r="D3323" s="8" t="s">
        <v>2588</v>
      </c>
      <c r="E3323" s="7" t="s">
        <v>9590</v>
      </c>
      <c r="F3323" s="8" t="s">
        <v>2740</v>
      </c>
      <c r="G3323" s="8" t="s">
        <v>8038</v>
      </c>
      <c r="H3323" s="43" t="s">
        <v>2742</v>
      </c>
      <c r="I3323" s="8"/>
      <c r="J3323" s="35"/>
      <c r="K3323" s="33"/>
      <c r="L3323" s="33"/>
      <c r="M3323" s="33"/>
      <c r="N3323" s="33"/>
      <c r="O3323" s="33"/>
      <c r="P3323" s="33"/>
      <c r="Q3323" s="33"/>
      <c r="R3323" s="33"/>
    </row>
    <row r="3324">
      <c r="A3324" s="8" t="s">
        <v>2586</v>
      </c>
      <c r="B3324" s="18"/>
      <c r="C3324" s="18" t="s">
        <v>9591</v>
      </c>
      <c r="D3324" s="15" t="s">
        <v>2588</v>
      </c>
      <c r="E3324" s="3" t="s">
        <v>9592</v>
      </c>
      <c r="F3324" s="42" t="s">
        <v>2740</v>
      </c>
      <c r="G3324" s="8" t="s">
        <v>8038</v>
      </c>
      <c r="H3324" s="41" t="s">
        <v>2686</v>
      </c>
      <c r="I3324" s="3"/>
      <c r="J3324" s="7"/>
      <c r="K3324" s="40"/>
      <c r="L3324" s="40"/>
      <c r="M3324" s="40"/>
      <c r="N3324" s="40"/>
      <c r="O3324" s="40"/>
      <c r="P3324" s="40"/>
      <c r="Q3324" s="40"/>
      <c r="R3324" s="40"/>
    </row>
    <row r="3325">
      <c r="A3325" s="8" t="s">
        <v>2586</v>
      </c>
      <c r="B3325" s="12"/>
      <c r="C3325" s="12" t="s">
        <v>9593</v>
      </c>
      <c r="D3325" s="12" t="s">
        <v>2588</v>
      </c>
      <c r="E3325" s="12" t="s">
        <v>9594</v>
      </c>
      <c r="F3325" s="42" t="s">
        <v>2740</v>
      </c>
      <c r="G3325" s="8" t="s">
        <v>8038</v>
      </c>
      <c r="H3325" s="31" t="s">
        <v>3296</v>
      </c>
      <c r="I3325" s="2"/>
      <c r="J3325" s="35"/>
      <c r="K3325" s="33"/>
      <c r="L3325" s="33"/>
      <c r="M3325" s="33"/>
      <c r="N3325" s="33"/>
      <c r="O3325" s="33"/>
      <c r="P3325" s="33"/>
      <c r="Q3325" s="33"/>
      <c r="R3325" s="33"/>
    </row>
    <row r="3326">
      <c r="A3326" s="8" t="s">
        <v>2586</v>
      </c>
      <c r="B3326" s="12"/>
      <c r="C3326" s="12" t="s">
        <v>9595</v>
      </c>
      <c r="D3326" s="12" t="s">
        <v>2588</v>
      </c>
      <c r="E3326" s="12" t="s">
        <v>9596</v>
      </c>
      <c r="F3326" s="42" t="s">
        <v>2740</v>
      </c>
      <c r="G3326" s="31" t="s">
        <v>8038</v>
      </c>
      <c r="H3326" s="45" t="s">
        <v>3162</v>
      </c>
      <c r="I3326" s="2"/>
      <c r="J3326" s="35"/>
      <c r="K3326" s="33"/>
      <c r="L3326" s="33"/>
      <c r="M3326" s="33"/>
      <c r="N3326" s="33"/>
      <c r="O3326" s="33"/>
      <c r="P3326" s="33"/>
      <c r="Q3326" s="33"/>
      <c r="R3326" s="33"/>
    </row>
    <row r="3327">
      <c r="A3327" s="7" t="s">
        <v>2586</v>
      </c>
      <c r="B3327" s="7"/>
      <c r="C3327" s="7" t="s">
        <v>9597</v>
      </c>
      <c r="D3327" s="8" t="s">
        <v>2588</v>
      </c>
      <c r="E3327" s="7" t="s">
        <v>9598</v>
      </c>
      <c r="F3327" s="8" t="s">
        <v>2740</v>
      </c>
      <c r="G3327" s="31" t="s">
        <v>8038</v>
      </c>
      <c r="H3327" s="45" t="s">
        <v>3768</v>
      </c>
      <c r="I3327" s="8"/>
      <c r="J3327" s="35"/>
      <c r="K3327" s="33"/>
      <c r="L3327" s="33"/>
      <c r="M3327" s="33"/>
      <c r="N3327" s="33"/>
      <c r="O3327" s="33"/>
      <c r="P3327" s="33"/>
      <c r="Q3327" s="33"/>
      <c r="R3327" s="33"/>
    </row>
    <row r="3328">
      <c r="A3328" s="8" t="s">
        <v>2586</v>
      </c>
      <c r="B3328" s="3"/>
      <c r="C3328" s="3" t="s">
        <v>9599</v>
      </c>
      <c r="D3328" s="4" t="s">
        <v>2588</v>
      </c>
      <c r="E3328" s="3" t="s">
        <v>9600</v>
      </c>
      <c r="F3328" s="42" t="s">
        <v>2740</v>
      </c>
      <c r="G3328" s="31" t="s">
        <v>8038</v>
      </c>
      <c r="H3328" s="41" t="s">
        <v>3933</v>
      </c>
      <c r="I3328" s="3"/>
      <c r="J3328" s="35"/>
      <c r="K3328" s="33"/>
      <c r="L3328" s="33"/>
      <c r="M3328" s="33"/>
      <c r="N3328" s="33"/>
      <c r="O3328" s="33"/>
      <c r="P3328" s="33"/>
      <c r="Q3328" s="33"/>
      <c r="R3328" s="33"/>
    </row>
    <row r="3329">
      <c r="A3329" s="7" t="s">
        <v>2586</v>
      </c>
      <c r="B3329" s="7"/>
      <c r="C3329" s="7" t="s">
        <v>9601</v>
      </c>
      <c r="D3329" s="8" t="s">
        <v>2588</v>
      </c>
      <c r="E3329" s="7" t="s">
        <v>9602</v>
      </c>
      <c r="F3329" s="8" t="s">
        <v>2740</v>
      </c>
      <c r="G3329" s="8" t="s">
        <v>8038</v>
      </c>
      <c r="H3329" s="31" t="s">
        <v>2742</v>
      </c>
      <c r="I3329" s="8"/>
      <c r="J3329" s="35"/>
      <c r="K3329" s="33"/>
      <c r="L3329" s="33"/>
      <c r="M3329" s="33"/>
      <c r="N3329" s="33"/>
      <c r="O3329" s="33"/>
      <c r="P3329" s="33"/>
      <c r="Q3329" s="33"/>
      <c r="R3329" s="33"/>
    </row>
    <row r="3330">
      <c r="A3330" s="7" t="s">
        <v>2586</v>
      </c>
      <c r="B3330" s="7"/>
      <c r="C3330" s="7" t="s">
        <v>9603</v>
      </c>
      <c r="D3330" s="8" t="s">
        <v>2588</v>
      </c>
      <c r="E3330" s="7" t="s">
        <v>9604</v>
      </c>
      <c r="F3330" s="8" t="s">
        <v>2740</v>
      </c>
      <c r="G3330" s="8" t="s">
        <v>8038</v>
      </c>
      <c r="H3330" s="31" t="s">
        <v>2603</v>
      </c>
      <c r="I3330" s="8"/>
      <c r="J3330" s="35"/>
      <c r="K3330" s="33"/>
      <c r="L3330" s="33"/>
      <c r="M3330" s="33"/>
      <c r="N3330" s="33"/>
      <c r="O3330" s="33"/>
      <c r="P3330" s="33"/>
      <c r="Q3330" s="33"/>
      <c r="R3330" s="33"/>
    </row>
    <row r="3331">
      <c r="A3331" s="7" t="s">
        <v>2586</v>
      </c>
      <c r="B3331" s="7"/>
      <c r="C3331" s="7" t="s">
        <v>9605</v>
      </c>
      <c r="D3331" s="8" t="s">
        <v>2588</v>
      </c>
      <c r="E3331" s="7" t="s">
        <v>9606</v>
      </c>
      <c r="F3331" s="8" t="s">
        <v>2740</v>
      </c>
      <c r="G3331" s="6" t="s">
        <v>8038</v>
      </c>
      <c r="H3331" s="41" t="s">
        <v>2760</v>
      </c>
      <c r="I3331" s="8"/>
      <c r="J3331" s="37"/>
      <c r="K3331" s="38"/>
      <c r="L3331" s="38"/>
      <c r="M3331" s="38"/>
      <c r="N3331" s="38"/>
      <c r="O3331" s="38"/>
      <c r="P3331" s="38"/>
      <c r="Q3331" s="38"/>
      <c r="R3331" s="38"/>
    </row>
    <row r="3332">
      <c r="A3332" s="7" t="s">
        <v>2586</v>
      </c>
      <c r="B3332" s="7"/>
      <c r="C3332" s="7" t="s">
        <v>9607</v>
      </c>
      <c r="D3332" s="8" t="s">
        <v>2588</v>
      </c>
      <c r="E3332" s="7" t="s">
        <v>9608</v>
      </c>
      <c r="F3332" s="8" t="s">
        <v>2740</v>
      </c>
      <c r="G3332" s="8" t="s">
        <v>8038</v>
      </c>
      <c r="H3332" s="41" t="s">
        <v>2760</v>
      </c>
      <c r="I3332" s="8"/>
      <c r="J3332" s="35"/>
      <c r="K3332" s="33"/>
      <c r="L3332" s="33"/>
      <c r="M3332" s="33"/>
      <c r="N3332" s="33"/>
      <c r="O3332" s="33"/>
      <c r="P3332" s="33"/>
      <c r="Q3332" s="33"/>
      <c r="R3332" s="33"/>
    </row>
    <row r="3333">
      <c r="A3333" s="8" t="s">
        <v>2586</v>
      </c>
      <c r="B3333" s="18"/>
      <c r="C3333" s="18" t="s">
        <v>9609</v>
      </c>
      <c r="D3333" s="5" t="s">
        <v>2588</v>
      </c>
      <c r="E3333" s="5" t="s">
        <v>9610</v>
      </c>
      <c r="F3333" s="42" t="s">
        <v>2740</v>
      </c>
      <c r="G3333" s="31" t="s">
        <v>8038</v>
      </c>
      <c r="H3333" s="42" t="s">
        <v>2686</v>
      </c>
      <c r="I3333" s="18"/>
      <c r="J3333" s="7"/>
      <c r="K3333" s="40"/>
      <c r="L3333" s="40"/>
      <c r="M3333" s="40"/>
      <c r="N3333" s="40"/>
      <c r="O3333" s="40"/>
      <c r="P3333" s="40"/>
      <c r="Q3333" s="40"/>
      <c r="R3333" s="40"/>
    </row>
    <row r="3334">
      <c r="A3334" s="8" t="s">
        <v>2586</v>
      </c>
      <c r="B3334" s="8"/>
      <c r="C3334" s="8" t="s">
        <v>9611</v>
      </c>
      <c r="D3334" s="8" t="s">
        <v>2588</v>
      </c>
      <c r="E3334" s="12" t="s">
        <v>9612</v>
      </c>
      <c r="F3334" s="8" t="s">
        <v>2740</v>
      </c>
      <c r="G3334" s="31" t="s">
        <v>8038</v>
      </c>
      <c r="H3334" s="45" t="s">
        <v>3287</v>
      </c>
      <c r="I3334" s="8"/>
      <c r="J3334" s="37"/>
      <c r="K3334" s="38"/>
      <c r="L3334" s="38"/>
      <c r="M3334" s="38"/>
      <c r="N3334" s="38"/>
      <c r="O3334" s="38"/>
      <c r="P3334" s="38"/>
      <c r="Q3334" s="38"/>
      <c r="R3334" s="38"/>
    </row>
    <row r="3335">
      <c r="A3335" s="7" t="s">
        <v>2586</v>
      </c>
      <c r="B3335" s="7"/>
      <c r="C3335" s="7" t="s">
        <v>9613</v>
      </c>
      <c r="D3335" s="6" t="s">
        <v>2588</v>
      </c>
      <c r="E3335" s="7" t="s">
        <v>9614</v>
      </c>
      <c r="F3335" s="42" t="s">
        <v>2740</v>
      </c>
      <c r="G3335" s="31" t="s">
        <v>8038</v>
      </c>
      <c r="H3335" s="45" t="s">
        <v>2824</v>
      </c>
      <c r="I3335" s="8"/>
      <c r="J3335" s="35"/>
      <c r="K3335" s="33"/>
      <c r="L3335" s="33"/>
      <c r="M3335" s="33"/>
      <c r="N3335" s="33"/>
      <c r="O3335" s="33"/>
      <c r="P3335" s="33"/>
      <c r="Q3335" s="33"/>
      <c r="R3335" s="33"/>
    </row>
    <row r="3336">
      <c r="A3336" s="8" t="s">
        <v>2586</v>
      </c>
      <c r="B3336" s="6"/>
      <c r="C3336" s="6" t="s">
        <v>9615</v>
      </c>
      <c r="D3336" s="6" t="s">
        <v>2588</v>
      </c>
      <c r="E3336" s="7" t="s">
        <v>9616</v>
      </c>
      <c r="F3336" s="8" t="s">
        <v>2740</v>
      </c>
      <c r="G3336" s="31" t="s">
        <v>8038</v>
      </c>
      <c r="H3336" s="41" t="s">
        <v>2760</v>
      </c>
      <c r="I3336" s="8"/>
      <c r="J3336" s="35"/>
      <c r="K3336" s="33"/>
      <c r="L3336" s="33"/>
      <c r="M3336" s="33"/>
      <c r="N3336" s="33"/>
      <c r="O3336" s="33"/>
      <c r="P3336" s="33"/>
      <c r="Q3336" s="33"/>
      <c r="R3336" s="33"/>
    </row>
    <row r="3337">
      <c r="A3337" s="8" t="s">
        <v>2586</v>
      </c>
      <c r="B3337" s="8"/>
      <c r="C3337" s="8" t="s">
        <v>9617</v>
      </c>
      <c r="D3337" s="8" t="s">
        <v>2588</v>
      </c>
      <c r="E3337" s="12" t="s">
        <v>9618</v>
      </c>
      <c r="F3337" s="8" t="s">
        <v>2740</v>
      </c>
      <c r="G3337" s="8" t="s">
        <v>8038</v>
      </c>
      <c r="H3337" s="42" t="s">
        <v>2686</v>
      </c>
      <c r="I3337" s="8"/>
      <c r="J3337" s="7"/>
      <c r="K3337" s="40"/>
      <c r="L3337" s="40"/>
      <c r="M3337" s="40"/>
      <c r="N3337" s="40"/>
      <c r="O3337" s="40"/>
      <c r="P3337" s="40"/>
      <c r="Q3337" s="40"/>
      <c r="R3337" s="40"/>
    </row>
    <row r="3338">
      <c r="A3338" s="8" t="s">
        <v>2586</v>
      </c>
      <c r="B3338" s="8"/>
      <c r="C3338" s="8" t="s">
        <v>9619</v>
      </c>
      <c r="D3338" s="8" t="s">
        <v>2588</v>
      </c>
      <c r="E3338" s="12" t="s">
        <v>9620</v>
      </c>
      <c r="F3338" s="8" t="s">
        <v>2740</v>
      </c>
      <c r="G3338" s="8" t="s">
        <v>8038</v>
      </c>
      <c r="H3338" s="31" t="s">
        <v>2603</v>
      </c>
      <c r="I3338" s="8"/>
      <c r="J3338" s="37"/>
      <c r="K3338" s="38"/>
      <c r="L3338" s="38"/>
      <c r="M3338" s="38"/>
      <c r="N3338" s="38"/>
      <c r="O3338" s="38"/>
      <c r="P3338" s="38"/>
      <c r="Q3338" s="38"/>
      <c r="R3338" s="38"/>
    </row>
    <row r="3339">
      <c r="A3339" s="8" t="s">
        <v>2586</v>
      </c>
      <c r="B3339" s="6"/>
      <c r="C3339" s="6" t="s">
        <v>9621</v>
      </c>
      <c r="D3339" s="6" t="s">
        <v>2588</v>
      </c>
      <c r="E3339" s="7" t="s">
        <v>9622</v>
      </c>
      <c r="F3339" s="8" t="s">
        <v>2740</v>
      </c>
      <c r="G3339" s="8" t="s">
        <v>8038</v>
      </c>
      <c r="H3339" s="31" t="s">
        <v>2590</v>
      </c>
      <c r="I3339" s="8"/>
      <c r="J3339" s="35"/>
      <c r="K3339" s="33"/>
      <c r="L3339" s="33"/>
      <c r="M3339" s="33"/>
      <c r="N3339" s="33"/>
      <c r="O3339" s="33"/>
      <c r="P3339" s="33"/>
      <c r="Q3339" s="33"/>
      <c r="R3339" s="33"/>
    </row>
    <row r="3340">
      <c r="A3340" s="8" t="s">
        <v>2586</v>
      </c>
      <c r="B3340" s="53"/>
      <c r="C3340" s="53" t="s">
        <v>9623</v>
      </c>
      <c r="D3340" s="4" t="s">
        <v>2588</v>
      </c>
      <c r="E3340" s="3" t="s">
        <v>9624</v>
      </c>
      <c r="F3340" s="42" t="s">
        <v>2740</v>
      </c>
      <c r="G3340" s="8" t="s">
        <v>8038</v>
      </c>
      <c r="H3340" s="8" t="s">
        <v>2765</v>
      </c>
      <c r="I3340" s="3"/>
      <c r="J3340" s="35"/>
      <c r="K3340" s="33"/>
      <c r="L3340" s="33"/>
      <c r="M3340" s="33"/>
      <c r="N3340" s="33"/>
      <c r="O3340" s="33"/>
      <c r="P3340" s="33"/>
      <c r="Q3340" s="33"/>
      <c r="R3340" s="33"/>
    </row>
    <row r="3341">
      <c r="A3341" s="7" t="s">
        <v>2586</v>
      </c>
      <c r="B3341" s="7"/>
      <c r="C3341" s="7" t="s">
        <v>9625</v>
      </c>
      <c r="D3341" s="8" t="s">
        <v>2588</v>
      </c>
      <c r="E3341" s="7" t="s">
        <v>9626</v>
      </c>
      <c r="F3341" s="8" t="s">
        <v>2740</v>
      </c>
      <c r="G3341" s="8" t="s">
        <v>8038</v>
      </c>
      <c r="H3341" s="31" t="s">
        <v>2590</v>
      </c>
      <c r="I3341" s="8"/>
      <c r="J3341" s="7"/>
      <c r="K3341" s="40"/>
      <c r="L3341" s="40"/>
      <c r="M3341" s="40"/>
      <c r="N3341" s="40"/>
      <c r="O3341" s="40"/>
      <c r="P3341" s="40"/>
      <c r="Q3341" s="40"/>
      <c r="R3341" s="40"/>
    </row>
    <row r="3342">
      <c r="A3342" s="7" t="s">
        <v>2586</v>
      </c>
      <c r="B3342" s="7"/>
      <c r="C3342" s="7" t="s">
        <v>9627</v>
      </c>
      <c r="D3342" s="6" t="s">
        <v>2588</v>
      </c>
      <c r="E3342" s="7" t="s">
        <v>9628</v>
      </c>
      <c r="F3342" s="8" t="s">
        <v>2740</v>
      </c>
      <c r="G3342" s="31" t="s">
        <v>8038</v>
      </c>
      <c r="H3342" s="31" t="s">
        <v>2590</v>
      </c>
      <c r="I3342" s="8"/>
      <c r="J3342" s="35"/>
      <c r="K3342" s="33"/>
      <c r="L3342" s="33"/>
      <c r="M3342" s="33"/>
      <c r="N3342" s="33"/>
      <c r="O3342" s="33"/>
      <c r="P3342" s="33"/>
      <c r="Q3342" s="33"/>
      <c r="R3342" s="33"/>
    </row>
    <row r="3343">
      <c r="A3343" s="8" t="s">
        <v>2586</v>
      </c>
      <c r="B3343" s="12"/>
      <c r="C3343" s="12" t="s">
        <v>9629</v>
      </c>
      <c r="D3343" s="12" t="s">
        <v>2588</v>
      </c>
      <c r="E3343" s="12" t="s">
        <v>9630</v>
      </c>
      <c r="F3343" s="42" t="s">
        <v>2740</v>
      </c>
      <c r="G3343" s="31" t="s">
        <v>8038</v>
      </c>
      <c r="H3343" s="31" t="s">
        <v>2590</v>
      </c>
      <c r="I3343" s="2"/>
      <c r="J3343" s="37"/>
      <c r="K3343" s="38"/>
      <c r="L3343" s="38"/>
      <c r="M3343" s="38"/>
      <c r="N3343" s="38"/>
      <c r="O3343" s="38"/>
      <c r="P3343" s="38"/>
      <c r="Q3343" s="38"/>
      <c r="R3343" s="38"/>
    </row>
    <row r="3344">
      <c r="A3344" s="8" t="s">
        <v>2586</v>
      </c>
      <c r="B3344" s="3"/>
      <c r="C3344" s="3" t="s">
        <v>9631</v>
      </c>
      <c r="D3344" s="15" t="s">
        <v>2588</v>
      </c>
      <c r="E3344" s="3" t="s">
        <v>9632</v>
      </c>
      <c r="F3344" s="8" t="s">
        <v>2740</v>
      </c>
      <c r="G3344" s="31" t="s">
        <v>8038</v>
      </c>
      <c r="H3344" s="4" t="s">
        <v>9633</v>
      </c>
      <c r="I3344" s="18"/>
      <c r="J3344" s="37"/>
      <c r="K3344" s="38"/>
      <c r="L3344" s="38"/>
      <c r="M3344" s="38"/>
      <c r="N3344" s="38"/>
      <c r="O3344" s="38"/>
      <c r="P3344" s="38"/>
      <c r="Q3344" s="38"/>
      <c r="R3344" s="38"/>
    </row>
    <row r="3345">
      <c r="A3345" s="8" t="s">
        <v>2586</v>
      </c>
      <c r="B3345" s="6"/>
      <c r="C3345" s="6" t="s">
        <v>9634</v>
      </c>
      <c r="D3345" s="6" t="s">
        <v>2588</v>
      </c>
      <c r="E3345" s="19" t="s">
        <v>9635</v>
      </c>
      <c r="F3345" s="8" t="s">
        <v>2740</v>
      </c>
      <c r="G3345" s="8" t="s">
        <v>8038</v>
      </c>
      <c r="H3345" s="42" t="s">
        <v>3792</v>
      </c>
      <c r="I3345" s="7"/>
      <c r="J3345" s="37"/>
      <c r="K3345" s="38"/>
      <c r="L3345" s="38"/>
      <c r="M3345" s="38"/>
      <c r="N3345" s="38"/>
      <c r="O3345" s="38"/>
      <c r="P3345" s="38"/>
      <c r="Q3345" s="38"/>
      <c r="R3345" s="38"/>
    </row>
    <row r="3346">
      <c r="A3346" s="7" t="s">
        <v>2586</v>
      </c>
      <c r="B3346" s="7"/>
      <c r="C3346" s="7" t="s">
        <v>9636</v>
      </c>
      <c r="D3346" s="6" t="s">
        <v>2588</v>
      </c>
      <c r="E3346" s="7" t="s">
        <v>9637</v>
      </c>
      <c r="F3346" s="8" t="s">
        <v>2740</v>
      </c>
      <c r="G3346" s="8" t="s">
        <v>8038</v>
      </c>
      <c r="H3346" s="45" t="s">
        <v>2765</v>
      </c>
      <c r="I3346" s="8"/>
      <c r="J3346" s="35"/>
      <c r="K3346" s="33"/>
      <c r="L3346" s="33"/>
      <c r="M3346" s="33"/>
      <c r="N3346" s="33"/>
      <c r="O3346" s="33"/>
      <c r="P3346" s="33"/>
      <c r="Q3346" s="33"/>
      <c r="R3346" s="33"/>
    </row>
    <row r="3347">
      <c r="A3347" s="7" t="s">
        <v>2586</v>
      </c>
      <c r="B3347" s="7"/>
      <c r="C3347" s="7" t="s">
        <v>9638</v>
      </c>
      <c r="D3347" s="6" t="s">
        <v>2588</v>
      </c>
      <c r="E3347" s="7" t="s">
        <v>9639</v>
      </c>
      <c r="F3347" s="8" t="s">
        <v>2740</v>
      </c>
      <c r="G3347" s="31" t="s">
        <v>8038</v>
      </c>
      <c r="H3347" s="31" t="s">
        <v>2590</v>
      </c>
      <c r="I3347" s="8"/>
      <c r="J3347" s="7"/>
      <c r="K3347" s="40"/>
      <c r="L3347" s="40"/>
      <c r="M3347" s="40"/>
      <c r="N3347" s="40"/>
      <c r="O3347" s="40"/>
      <c r="P3347" s="40"/>
      <c r="Q3347" s="40"/>
      <c r="R3347" s="40"/>
    </row>
    <row r="3348">
      <c r="A3348" s="8" t="s">
        <v>2586</v>
      </c>
      <c r="B3348" s="6"/>
      <c r="C3348" s="6" t="s">
        <v>9640</v>
      </c>
      <c r="D3348" s="6" t="s">
        <v>2588</v>
      </c>
      <c r="E3348" s="19" t="s">
        <v>9641</v>
      </c>
      <c r="F3348" s="8" t="s">
        <v>2740</v>
      </c>
      <c r="G3348" s="8" t="s">
        <v>8038</v>
      </c>
      <c r="H3348" s="41" t="s">
        <v>2760</v>
      </c>
      <c r="I3348" s="7"/>
      <c r="J3348" s="37"/>
      <c r="K3348" s="38"/>
      <c r="L3348" s="38"/>
      <c r="M3348" s="38"/>
      <c r="N3348" s="38"/>
      <c r="O3348" s="38"/>
      <c r="P3348" s="38"/>
      <c r="Q3348" s="38"/>
      <c r="R3348" s="38"/>
    </row>
    <row r="3349">
      <c r="A3349" s="8" t="s">
        <v>2586</v>
      </c>
      <c r="B3349" s="12"/>
      <c r="C3349" s="12" t="s">
        <v>9642</v>
      </c>
      <c r="D3349" s="12" t="s">
        <v>2588</v>
      </c>
      <c r="E3349" s="12" t="s">
        <v>9643</v>
      </c>
      <c r="F3349" s="8" t="s">
        <v>2740</v>
      </c>
      <c r="G3349" s="8" t="s">
        <v>8038</v>
      </c>
      <c r="H3349" s="41" t="s">
        <v>7661</v>
      </c>
      <c r="I3349" s="2"/>
      <c r="J3349" s="37"/>
      <c r="K3349" s="38"/>
      <c r="L3349" s="38"/>
      <c r="M3349" s="38"/>
      <c r="N3349" s="38"/>
      <c r="O3349" s="38"/>
      <c r="P3349" s="38"/>
      <c r="Q3349" s="38"/>
      <c r="R3349" s="38"/>
    </row>
    <row r="3350">
      <c r="A3350" s="8" t="s">
        <v>2586</v>
      </c>
      <c r="B3350" s="6"/>
      <c r="C3350" s="6" t="s">
        <v>9644</v>
      </c>
      <c r="D3350" s="6" t="s">
        <v>2588</v>
      </c>
      <c r="E3350" s="7" t="s">
        <v>9645</v>
      </c>
      <c r="F3350" s="42" t="s">
        <v>2740</v>
      </c>
      <c r="G3350" s="31" t="s">
        <v>8038</v>
      </c>
      <c r="H3350" s="31" t="s">
        <v>2742</v>
      </c>
      <c r="I3350" s="8"/>
      <c r="J3350" s="37"/>
      <c r="K3350" s="38"/>
      <c r="L3350" s="38"/>
      <c r="M3350" s="38"/>
      <c r="N3350" s="38"/>
      <c r="O3350" s="38"/>
      <c r="P3350" s="38"/>
      <c r="Q3350" s="38"/>
      <c r="R3350" s="38"/>
    </row>
    <row r="3351">
      <c r="A3351" s="7" t="s">
        <v>2586</v>
      </c>
      <c r="B3351" s="7"/>
      <c r="C3351" s="7" t="s">
        <v>9646</v>
      </c>
      <c r="D3351" s="6" t="s">
        <v>2588</v>
      </c>
      <c r="E3351" s="7" t="s">
        <v>9647</v>
      </c>
      <c r="F3351" s="8" t="s">
        <v>2740</v>
      </c>
      <c r="G3351" s="31" t="s">
        <v>8038</v>
      </c>
      <c r="H3351" s="41" t="s">
        <v>2760</v>
      </c>
      <c r="I3351" s="8"/>
      <c r="J3351" s="35"/>
      <c r="K3351" s="33"/>
      <c r="L3351" s="33"/>
      <c r="M3351" s="33"/>
      <c r="N3351" s="33"/>
      <c r="O3351" s="33"/>
      <c r="P3351" s="33"/>
      <c r="Q3351" s="33"/>
      <c r="R3351" s="33"/>
    </row>
    <row r="3352">
      <c r="A3352" s="7" t="s">
        <v>2586</v>
      </c>
      <c r="B3352" s="7"/>
      <c r="C3352" s="7" t="s">
        <v>9648</v>
      </c>
      <c r="D3352" s="6" t="s">
        <v>2588</v>
      </c>
      <c r="E3352" s="19" t="s">
        <v>9649</v>
      </c>
      <c r="F3352" s="8" t="s">
        <v>2740</v>
      </c>
      <c r="G3352" s="8" t="s">
        <v>8038</v>
      </c>
      <c r="H3352" s="42" t="s">
        <v>3110</v>
      </c>
      <c r="I3352" s="7"/>
      <c r="J3352" s="35"/>
      <c r="K3352" s="33"/>
      <c r="L3352" s="33"/>
      <c r="M3352" s="33"/>
      <c r="N3352" s="33"/>
      <c r="O3352" s="33"/>
      <c r="P3352" s="33"/>
      <c r="Q3352" s="33"/>
      <c r="R3352" s="33"/>
    </row>
    <row r="3353">
      <c r="A3353" s="7" t="s">
        <v>2586</v>
      </c>
      <c r="B3353" s="7"/>
      <c r="C3353" s="7" t="s">
        <v>9650</v>
      </c>
      <c r="D3353" s="6" t="s">
        <v>2588</v>
      </c>
      <c r="E3353" s="7" t="s">
        <v>9651</v>
      </c>
      <c r="F3353" s="8" t="s">
        <v>2740</v>
      </c>
      <c r="G3353" s="31" t="s">
        <v>8038</v>
      </c>
      <c r="H3353" s="48" t="s">
        <v>2937</v>
      </c>
      <c r="I3353" s="8"/>
      <c r="J3353" s="19"/>
      <c r="K3353" s="39"/>
      <c r="L3353" s="39"/>
      <c r="M3353" s="39"/>
      <c r="N3353" s="39"/>
      <c r="O3353" s="39"/>
      <c r="P3353" s="39"/>
      <c r="Q3353" s="39"/>
      <c r="R3353" s="39"/>
    </row>
    <row r="3354">
      <c r="A3354" s="7" t="s">
        <v>2586</v>
      </c>
      <c r="B3354" s="7"/>
      <c r="C3354" s="7" t="s">
        <v>9652</v>
      </c>
      <c r="D3354" s="6" t="s">
        <v>2588</v>
      </c>
      <c r="E3354" s="7" t="s">
        <v>9653</v>
      </c>
      <c r="F3354" s="8" t="s">
        <v>2740</v>
      </c>
      <c r="G3354" s="31" t="s">
        <v>8038</v>
      </c>
      <c r="H3354" s="31" t="s">
        <v>3296</v>
      </c>
      <c r="I3354" s="8"/>
      <c r="J3354" s="35"/>
      <c r="K3354" s="33"/>
      <c r="L3354" s="33"/>
      <c r="M3354" s="33"/>
      <c r="N3354" s="33"/>
      <c r="O3354" s="33"/>
      <c r="P3354" s="33"/>
      <c r="Q3354" s="33"/>
      <c r="R3354" s="33"/>
    </row>
    <row r="3355">
      <c r="A3355" s="7" t="s">
        <v>2586</v>
      </c>
      <c r="B3355" s="7"/>
      <c r="C3355" s="7" t="s">
        <v>9654</v>
      </c>
      <c r="D3355" s="6" t="s">
        <v>2588</v>
      </c>
      <c r="E3355" s="7" t="s">
        <v>9655</v>
      </c>
      <c r="F3355" s="8" t="s">
        <v>2740</v>
      </c>
      <c r="G3355" s="8" t="s">
        <v>8038</v>
      </c>
      <c r="H3355" s="41" t="s">
        <v>2686</v>
      </c>
      <c r="I3355" s="8"/>
      <c r="J3355" s="35"/>
      <c r="K3355" s="33"/>
      <c r="L3355" s="33"/>
      <c r="M3355" s="33"/>
      <c r="N3355" s="33"/>
      <c r="O3355" s="33"/>
      <c r="P3355" s="33"/>
      <c r="Q3355" s="33"/>
      <c r="R3355" s="33"/>
    </row>
    <row r="3356">
      <c r="A3356" s="8" t="s">
        <v>2586</v>
      </c>
      <c r="B3356" s="18"/>
      <c r="C3356" s="18" t="s">
        <v>9656</v>
      </c>
      <c r="D3356" s="4" t="s">
        <v>2588</v>
      </c>
      <c r="E3356" s="3" t="s">
        <v>9657</v>
      </c>
      <c r="F3356" s="8" t="s">
        <v>2740</v>
      </c>
      <c r="G3356" s="8" t="s">
        <v>8038</v>
      </c>
      <c r="H3356" s="45" t="s">
        <v>2765</v>
      </c>
      <c r="I3356" s="3"/>
      <c r="J3356" s="37"/>
      <c r="K3356" s="38"/>
      <c r="L3356" s="38"/>
      <c r="M3356" s="38"/>
      <c r="N3356" s="38"/>
      <c r="O3356" s="38"/>
      <c r="P3356" s="38"/>
      <c r="Q3356" s="38"/>
      <c r="R3356" s="38"/>
    </row>
    <row r="3357">
      <c r="A3357" s="7" t="s">
        <v>2586</v>
      </c>
      <c r="B3357" s="7"/>
      <c r="C3357" s="7" t="s">
        <v>9658</v>
      </c>
      <c r="D3357" s="6" t="s">
        <v>2588</v>
      </c>
      <c r="E3357" s="19" t="s">
        <v>9659</v>
      </c>
      <c r="F3357" s="8" t="s">
        <v>2740</v>
      </c>
      <c r="G3357" s="8" t="s">
        <v>8038</v>
      </c>
      <c r="H3357" s="31" t="s">
        <v>2603</v>
      </c>
      <c r="I3357" s="7"/>
      <c r="J3357" s="7"/>
      <c r="K3357" s="40"/>
      <c r="L3357" s="40"/>
      <c r="M3357" s="40"/>
      <c r="N3357" s="40"/>
      <c r="O3357" s="40"/>
      <c r="P3357" s="40"/>
      <c r="Q3357" s="40"/>
      <c r="R3357" s="40"/>
    </row>
    <row r="3358">
      <c r="A3358" s="7" t="s">
        <v>2586</v>
      </c>
      <c r="B3358" s="7"/>
      <c r="C3358" s="7" t="s">
        <v>9660</v>
      </c>
      <c r="D3358" s="6" t="s">
        <v>2588</v>
      </c>
      <c r="E3358" s="7" t="s">
        <v>9661</v>
      </c>
      <c r="F3358" s="8" t="s">
        <v>2740</v>
      </c>
      <c r="G3358" s="8" t="s">
        <v>8038</v>
      </c>
      <c r="H3358" s="41" t="s">
        <v>2760</v>
      </c>
      <c r="I3358" s="8"/>
      <c r="J3358" s="7"/>
      <c r="K3358" s="40"/>
      <c r="L3358" s="40"/>
      <c r="M3358" s="40"/>
      <c r="N3358" s="40"/>
      <c r="O3358" s="40"/>
      <c r="P3358" s="40"/>
      <c r="Q3358" s="40"/>
      <c r="R3358" s="40"/>
    </row>
    <row r="3359">
      <c r="A3359" s="8" t="s">
        <v>2586</v>
      </c>
      <c r="B3359" s="12"/>
      <c r="C3359" s="12" t="s">
        <v>9662</v>
      </c>
      <c r="D3359" s="12" t="s">
        <v>2588</v>
      </c>
      <c r="E3359" s="12" t="s">
        <v>9663</v>
      </c>
      <c r="F3359" s="8" t="s">
        <v>2740</v>
      </c>
      <c r="G3359" s="8" t="s">
        <v>8038</v>
      </c>
      <c r="H3359" s="45" t="s">
        <v>3768</v>
      </c>
      <c r="I3359" s="2"/>
      <c r="J3359" s="37"/>
      <c r="K3359" s="38"/>
      <c r="L3359" s="38"/>
      <c r="M3359" s="38"/>
      <c r="N3359" s="38"/>
      <c r="O3359" s="38"/>
      <c r="P3359" s="38"/>
      <c r="Q3359" s="38"/>
      <c r="R3359" s="38"/>
    </row>
    <row r="3360">
      <c r="A3360" s="7" t="s">
        <v>2586</v>
      </c>
      <c r="B3360" s="7"/>
      <c r="C3360" s="7" t="s">
        <v>9664</v>
      </c>
      <c r="D3360" s="6" t="s">
        <v>2588</v>
      </c>
      <c r="E3360" s="7" t="s">
        <v>9665</v>
      </c>
      <c r="F3360" s="8" t="s">
        <v>2740</v>
      </c>
      <c r="G3360" s="8" t="s">
        <v>8038</v>
      </c>
      <c r="H3360" s="31" t="s">
        <v>2590</v>
      </c>
      <c r="I3360" s="8"/>
      <c r="J3360" s="37"/>
      <c r="K3360" s="38"/>
      <c r="L3360" s="38"/>
      <c r="M3360" s="38"/>
      <c r="N3360" s="38"/>
      <c r="O3360" s="38"/>
      <c r="P3360" s="38"/>
      <c r="Q3360" s="38"/>
      <c r="R3360" s="38"/>
    </row>
    <row r="3361">
      <c r="A3361" s="7" t="s">
        <v>2586</v>
      </c>
      <c r="B3361" s="7"/>
      <c r="C3361" s="7" t="s">
        <v>9666</v>
      </c>
      <c r="D3361" s="8" t="s">
        <v>2588</v>
      </c>
      <c r="E3361" s="7" t="s">
        <v>9667</v>
      </c>
      <c r="F3361" s="8" t="s">
        <v>2740</v>
      </c>
      <c r="G3361" s="31" t="s">
        <v>8038</v>
      </c>
      <c r="H3361" s="42" t="s">
        <v>2686</v>
      </c>
      <c r="I3361" s="8"/>
      <c r="J3361" s="35"/>
      <c r="K3361" s="33"/>
      <c r="L3361" s="33"/>
      <c r="M3361" s="33"/>
      <c r="N3361" s="33"/>
      <c r="O3361" s="33"/>
      <c r="P3361" s="33"/>
      <c r="Q3361" s="33"/>
      <c r="R3361" s="33"/>
    </row>
    <row r="3362">
      <c r="A3362" s="8" t="s">
        <v>2586</v>
      </c>
      <c r="B3362" s="18"/>
      <c r="C3362" s="18" t="s">
        <v>9666</v>
      </c>
      <c r="D3362" s="3" t="s">
        <v>2588</v>
      </c>
      <c r="E3362" s="18" t="s">
        <v>9668</v>
      </c>
      <c r="F3362" s="8" t="s">
        <v>2740</v>
      </c>
      <c r="G3362" s="31" t="s">
        <v>8038</v>
      </c>
      <c r="H3362" s="43" t="s">
        <v>2686</v>
      </c>
      <c r="I3362" s="18"/>
      <c r="J3362" s="35"/>
      <c r="K3362" s="33"/>
      <c r="L3362" s="33"/>
      <c r="M3362" s="33"/>
      <c r="N3362" s="33"/>
      <c r="O3362" s="33"/>
      <c r="P3362" s="33"/>
      <c r="Q3362" s="33"/>
      <c r="R3362" s="33"/>
    </row>
    <row r="3363">
      <c r="A3363" s="7" t="s">
        <v>2586</v>
      </c>
      <c r="B3363" s="7"/>
      <c r="C3363" s="7" t="s">
        <v>9669</v>
      </c>
      <c r="D3363" s="6" t="s">
        <v>2588</v>
      </c>
      <c r="E3363" s="7" t="s">
        <v>9670</v>
      </c>
      <c r="F3363" s="42" t="s">
        <v>2740</v>
      </c>
      <c r="G3363" s="31" t="s">
        <v>8038</v>
      </c>
      <c r="H3363" s="31" t="s">
        <v>2590</v>
      </c>
      <c r="I3363" s="8"/>
      <c r="J3363" s="35"/>
      <c r="K3363" s="33"/>
      <c r="L3363" s="33"/>
      <c r="M3363" s="33"/>
      <c r="N3363" s="33"/>
      <c r="O3363" s="33"/>
      <c r="P3363" s="33"/>
      <c r="Q3363" s="33"/>
      <c r="R3363" s="33"/>
    </row>
    <row r="3364">
      <c r="A3364" s="8" t="s">
        <v>2586</v>
      </c>
      <c r="B3364" s="12"/>
      <c r="C3364" s="12" t="s">
        <v>9671</v>
      </c>
      <c r="D3364" s="12" t="s">
        <v>2588</v>
      </c>
      <c r="E3364" s="12" t="s">
        <v>9672</v>
      </c>
      <c r="F3364" s="8" t="s">
        <v>2740</v>
      </c>
      <c r="G3364" s="31" t="s">
        <v>8038</v>
      </c>
      <c r="H3364" s="42" t="s">
        <v>3305</v>
      </c>
      <c r="I3364" s="2"/>
      <c r="J3364" s="7"/>
      <c r="K3364" s="40"/>
      <c r="L3364" s="40"/>
      <c r="M3364" s="40"/>
      <c r="N3364" s="40"/>
      <c r="O3364" s="40"/>
      <c r="P3364" s="40"/>
      <c r="Q3364" s="40"/>
      <c r="R3364" s="40"/>
    </row>
    <row r="3365">
      <c r="A3365" s="7" t="s">
        <v>2586</v>
      </c>
      <c r="B3365" s="7"/>
      <c r="C3365" s="7" t="s">
        <v>133</v>
      </c>
      <c r="D3365" s="6" t="s">
        <v>2588</v>
      </c>
      <c r="E3365" s="7" t="s">
        <v>9673</v>
      </c>
      <c r="F3365" s="8" t="s">
        <v>2740</v>
      </c>
      <c r="G3365" s="8" t="s">
        <v>8038</v>
      </c>
      <c r="H3365" s="31" t="s">
        <v>2603</v>
      </c>
      <c r="I3365" s="8"/>
      <c r="J3365" s="7"/>
      <c r="K3365" s="40"/>
      <c r="L3365" s="40"/>
      <c r="M3365" s="40"/>
      <c r="N3365" s="40"/>
      <c r="O3365" s="40"/>
      <c r="P3365" s="40"/>
      <c r="Q3365" s="40"/>
      <c r="R3365" s="40"/>
    </row>
    <row r="3366">
      <c r="A3366" s="7" t="s">
        <v>2586</v>
      </c>
      <c r="B3366" s="7"/>
      <c r="C3366" s="7" t="s">
        <v>9674</v>
      </c>
      <c r="D3366" s="6" t="s">
        <v>2588</v>
      </c>
      <c r="E3366" s="7" t="s">
        <v>9675</v>
      </c>
      <c r="F3366" s="8" t="s">
        <v>2740</v>
      </c>
      <c r="G3366" s="31" t="s">
        <v>8038</v>
      </c>
      <c r="H3366" s="31" t="s">
        <v>2603</v>
      </c>
      <c r="I3366" s="8"/>
      <c r="J3366" s="35"/>
      <c r="K3366" s="33"/>
      <c r="L3366" s="33"/>
      <c r="M3366" s="33"/>
      <c r="N3366" s="33"/>
      <c r="O3366" s="33"/>
      <c r="P3366" s="33"/>
      <c r="Q3366" s="33"/>
      <c r="R3366" s="33"/>
    </row>
    <row r="3367">
      <c r="A3367" s="7" t="s">
        <v>2586</v>
      </c>
      <c r="B3367" s="7"/>
      <c r="C3367" s="7" t="s">
        <v>9676</v>
      </c>
      <c r="D3367" s="6" t="s">
        <v>2588</v>
      </c>
      <c r="E3367" s="7" t="s">
        <v>9677</v>
      </c>
      <c r="F3367" s="8" t="s">
        <v>2740</v>
      </c>
      <c r="G3367" s="8" t="s">
        <v>8038</v>
      </c>
      <c r="H3367" s="45" t="s">
        <v>2753</v>
      </c>
      <c r="I3367" s="8"/>
      <c r="J3367" s="7"/>
      <c r="K3367" s="40"/>
      <c r="L3367" s="40"/>
      <c r="M3367" s="40"/>
      <c r="N3367" s="40"/>
      <c r="O3367" s="40"/>
      <c r="P3367" s="40"/>
      <c r="Q3367" s="40"/>
      <c r="R3367" s="40"/>
    </row>
    <row r="3368">
      <c r="A3368" s="7" t="s">
        <v>2586</v>
      </c>
      <c r="B3368" s="7"/>
      <c r="C3368" s="7" t="s">
        <v>9678</v>
      </c>
      <c r="D3368" s="6" t="s">
        <v>2588</v>
      </c>
      <c r="E3368" s="7" t="s">
        <v>9679</v>
      </c>
      <c r="F3368" s="8" t="s">
        <v>2740</v>
      </c>
      <c r="G3368" s="8" t="s">
        <v>8038</v>
      </c>
      <c r="H3368" s="41" t="s">
        <v>2760</v>
      </c>
      <c r="I3368" s="8"/>
      <c r="J3368" s="7"/>
      <c r="K3368" s="40"/>
      <c r="L3368" s="40"/>
      <c r="M3368" s="40"/>
      <c r="N3368" s="40"/>
      <c r="O3368" s="40"/>
      <c r="P3368" s="40"/>
      <c r="Q3368" s="40"/>
      <c r="R3368" s="40"/>
    </row>
    <row r="3369">
      <c r="A3369" s="8" t="s">
        <v>2586</v>
      </c>
      <c r="B3369" s="12"/>
      <c r="C3369" s="12" t="s">
        <v>9680</v>
      </c>
      <c r="D3369" s="12" t="s">
        <v>2588</v>
      </c>
      <c r="E3369" s="12" t="s">
        <v>9681</v>
      </c>
      <c r="F3369" s="42" t="s">
        <v>2740</v>
      </c>
      <c r="G3369" s="8" t="s">
        <v>8038</v>
      </c>
      <c r="H3369" s="31" t="s">
        <v>2590</v>
      </c>
      <c r="I3369" s="2"/>
      <c r="J3369" s="37"/>
      <c r="K3369" s="38"/>
      <c r="L3369" s="38"/>
      <c r="M3369" s="38"/>
      <c r="N3369" s="38"/>
      <c r="O3369" s="38"/>
      <c r="P3369" s="38"/>
      <c r="Q3369" s="38"/>
      <c r="R3369" s="38"/>
    </row>
    <row r="3370">
      <c r="A3370" s="7" t="s">
        <v>2586</v>
      </c>
      <c r="B3370" s="7"/>
      <c r="C3370" s="7" t="s">
        <v>9682</v>
      </c>
      <c r="D3370" s="6" t="s">
        <v>2588</v>
      </c>
      <c r="E3370" s="7" t="s">
        <v>9683</v>
      </c>
      <c r="F3370" s="8" t="s">
        <v>2740</v>
      </c>
      <c r="G3370" s="31" t="s">
        <v>8038</v>
      </c>
      <c r="H3370" s="31" t="s">
        <v>2590</v>
      </c>
      <c r="I3370" s="8"/>
      <c r="J3370" s="35"/>
      <c r="K3370" s="33"/>
      <c r="L3370" s="33"/>
      <c r="M3370" s="33"/>
      <c r="N3370" s="33"/>
      <c r="O3370" s="33"/>
      <c r="P3370" s="33"/>
      <c r="Q3370" s="33"/>
      <c r="R3370" s="33"/>
    </row>
    <row r="3371">
      <c r="A3371" s="8" t="s">
        <v>2586</v>
      </c>
      <c r="B3371" s="12"/>
      <c r="C3371" s="12" t="s">
        <v>9684</v>
      </c>
      <c r="D3371" s="12" t="s">
        <v>2588</v>
      </c>
      <c r="E3371" s="12" t="s">
        <v>9685</v>
      </c>
      <c r="F3371" s="8" t="s">
        <v>2740</v>
      </c>
      <c r="G3371" s="31" t="s">
        <v>8038</v>
      </c>
      <c r="H3371" s="43" t="s">
        <v>2760</v>
      </c>
      <c r="I3371" s="2"/>
      <c r="J3371" s="7"/>
      <c r="K3371" s="40"/>
      <c r="L3371" s="40"/>
      <c r="M3371" s="40"/>
      <c r="N3371" s="40"/>
      <c r="O3371" s="40"/>
      <c r="P3371" s="40"/>
      <c r="Q3371" s="40"/>
      <c r="R3371" s="40"/>
    </row>
    <row r="3372">
      <c r="A3372" s="7" t="s">
        <v>2586</v>
      </c>
      <c r="B3372" s="7"/>
      <c r="C3372" s="7" t="s">
        <v>9686</v>
      </c>
      <c r="D3372" s="6" t="s">
        <v>2588</v>
      </c>
      <c r="E3372" s="19" t="s">
        <v>9687</v>
      </c>
      <c r="F3372" s="8" t="s">
        <v>2740</v>
      </c>
      <c r="G3372" s="31" t="s">
        <v>8038</v>
      </c>
      <c r="H3372" s="31" t="s">
        <v>2603</v>
      </c>
      <c r="I3372" s="7"/>
      <c r="J3372" s="7"/>
      <c r="K3372" s="40"/>
      <c r="L3372" s="40"/>
      <c r="M3372" s="40"/>
      <c r="N3372" s="40"/>
      <c r="O3372" s="40"/>
      <c r="P3372" s="40"/>
      <c r="Q3372" s="40"/>
      <c r="R3372" s="40"/>
    </row>
    <row r="3373">
      <c r="A3373" s="8" t="s">
        <v>2586</v>
      </c>
      <c r="B3373" s="12"/>
      <c r="C3373" s="12" t="s">
        <v>9688</v>
      </c>
      <c r="D3373" s="12" t="s">
        <v>2588</v>
      </c>
      <c r="E3373" s="12" t="s">
        <v>9689</v>
      </c>
      <c r="F3373" s="8" t="s">
        <v>2740</v>
      </c>
      <c r="G3373" s="8" t="s">
        <v>8038</v>
      </c>
      <c r="H3373" s="48" t="s">
        <v>2937</v>
      </c>
      <c r="I3373" s="2"/>
      <c r="J3373" s="7"/>
      <c r="K3373" s="40"/>
      <c r="L3373" s="40"/>
      <c r="M3373" s="40"/>
      <c r="N3373" s="40"/>
      <c r="O3373" s="40"/>
      <c r="P3373" s="40"/>
      <c r="Q3373" s="40"/>
      <c r="R3373" s="40"/>
    </row>
    <row r="3374">
      <c r="A3374" s="8" t="s">
        <v>2586</v>
      </c>
      <c r="B3374" s="12"/>
      <c r="C3374" s="12" t="s">
        <v>9690</v>
      </c>
      <c r="D3374" s="12" t="s">
        <v>2588</v>
      </c>
      <c r="E3374" s="12" t="s">
        <v>9691</v>
      </c>
      <c r="F3374" s="8" t="s">
        <v>2740</v>
      </c>
      <c r="G3374" s="8" t="s">
        <v>8038</v>
      </c>
      <c r="H3374" s="41" t="s">
        <v>2760</v>
      </c>
      <c r="I3374" s="2"/>
      <c r="J3374" s="35"/>
      <c r="K3374" s="33"/>
      <c r="L3374" s="33"/>
      <c r="M3374" s="33"/>
      <c r="N3374" s="33"/>
      <c r="O3374" s="33"/>
      <c r="P3374" s="33"/>
      <c r="Q3374" s="33"/>
      <c r="R3374" s="33"/>
    </row>
    <row r="3375">
      <c r="A3375" s="7" t="s">
        <v>2586</v>
      </c>
      <c r="B3375" s="7"/>
      <c r="C3375" s="7" t="s">
        <v>9692</v>
      </c>
      <c r="D3375" s="6" t="s">
        <v>2588</v>
      </c>
      <c r="E3375" s="19" t="s">
        <v>9693</v>
      </c>
      <c r="F3375" s="8" t="s">
        <v>2740</v>
      </c>
      <c r="G3375" s="8" t="s">
        <v>8038</v>
      </c>
      <c r="H3375" s="42" t="s">
        <v>2686</v>
      </c>
      <c r="I3375" s="7"/>
      <c r="J3375" s="35"/>
      <c r="K3375" s="33"/>
      <c r="L3375" s="33"/>
      <c r="M3375" s="33"/>
      <c r="N3375" s="33"/>
      <c r="O3375" s="33"/>
      <c r="P3375" s="33"/>
      <c r="Q3375" s="33"/>
      <c r="R3375" s="33"/>
    </row>
    <row r="3376">
      <c r="A3376" s="8" t="s">
        <v>2586</v>
      </c>
      <c r="B3376" s="12"/>
      <c r="C3376" s="12" t="s">
        <v>9694</v>
      </c>
      <c r="D3376" s="12" t="s">
        <v>2588</v>
      </c>
      <c r="E3376" s="12" t="s">
        <v>9695</v>
      </c>
      <c r="F3376" s="8" t="s">
        <v>2740</v>
      </c>
      <c r="G3376" s="8" t="s">
        <v>8038</v>
      </c>
      <c r="H3376" s="41" t="s">
        <v>2760</v>
      </c>
      <c r="I3376" s="2"/>
      <c r="J3376" s="35"/>
      <c r="K3376" s="33"/>
      <c r="L3376" s="33"/>
      <c r="M3376" s="33"/>
      <c r="N3376" s="33"/>
      <c r="O3376" s="33"/>
      <c r="P3376" s="33"/>
      <c r="Q3376" s="33"/>
      <c r="R3376" s="33"/>
    </row>
    <row r="3377">
      <c r="A3377" s="7" t="s">
        <v>2586</v>
      </c>
      <c r="B3377" s="7"/>
      <c r="C3377" s="7" t="s">
        <v>9696</v>
      </c>
      <c r="D3377" s="6" t="s">
        <v>2588</v>
      </c>
      <c r="E3377" s="19" t="s">
        <v>9697</v>
      </c>
      <c r="F3377" s="8" t="s">
        <v>2740</v>
      </c>
      <c r="G3377" s="8" t="s">
        <v>8038</v>
      </c>
      <c r="H3377" s="42" t="s">
        <v>2686</v>
      </c>
      <c r="I3377" s="7"/>
      <c r="J3377" s="7"/>
      <c r="K3377" s="40"/>
      <c r="L3377" s="40"/>
      <c r="M3377" s="40"/>
      <c r="N3377" s="40"/>
      <c r="O3377" s="40"/>
      <c r="P3377" s="40"/>
      <c r="Q3377" s="40"/>
      <c r="R3377" s="40"/>
    </row>
    <row r="3378">
      <c r="A3378" s="7" t="s">
        <v>2586</v>
      </c>
      <c r="B3378" s="7"/>
      <c r="C3378" s="7" t="s">
        <v>9698</v>
      </c>
      <c r="D3378" s="6" t="s">
        <v>2588</v>
      </c>
      <c r="E3378" s="7" t="s">
        <v>9699</v>
      </c>
      <c r="F3378" s="42" t="s">
        <v>2740</v>
      </c>
      <c r="G3378" s="8" t="s">
        <v>8038</v>
      </c>
      <c r="H3378" s="31" t="s">
        <v>4225</v>
      </c>
      <c r="I3378" s="8"/>
      <c r="J3378" s="35"/>
      <c r="K3378" s="33"/>
      <c r="L3378" s="33"/>
      <c r="M3378" s="33"/>
      <c r="N3378" s="33"/>
      <c r="O3378" s="33"/>
      <c r="P3378" s="33"/>
      <c r="Q3378" s="33"/>
      <c r="R3378" s="33"/>
    </row>
    <row r="3379">
      <c r="A3379" s="7" t="s">
        <v>2586</v>
      </c>
      <c r="B3379" s="7"/>
      <c r="C3379" s="7" t="s">
        <v>9700</v>
      </c>
      <c r="D3379" s="6" t="s">
        <v>2588</v>
      </c>
      <c r="E3379" s="7" t="s">
        <v>9701</v>
      </c>
      <c r="F3379" s="8" t="s">
        <v>2740</v>
      </c>
      <c r="G3379" s="8" t="s">
        <v>8038</v>
      </c>
      <c r="H3379" s="31" t="s">
        <v>2742</v>
      </c>
      <c r="I3379" s="8"/>
      <c r="J3379" s="35"/>
      <c r="K3379" s="33"/>
      <c r="L3379" s="33"/>
      <c r="M3379" s="33"/>
      <c r="N3379" s="33"/>
      <c r="O3379" s="33"/>
      <c r="P3379" s="33"/>
      <c r="Q3379" s="33"/>
      <c r="R3379" s="33"/>
    </row>
    <row r="3380">
      <c r="A3380" s="8" t="s">
        <v>2586</v>
      </c>
      <c r="B3380" s="8"/>
      <c r="C3380" s="8" t="s">
        <v>9702</v>
      </c>
      <c r="D3380" s="8" t="s">
        <v>2588</v>
      </c>
      <c r="E3380" s="12" t="s">
        <v>9703</v>
      </c>
      <c r="F3380" s="8" t="s">
        <v>2740</v>
      </c>
      <c r="G3380" s="31" t="s">
        <v>8038</v>
      </c>
      <c r="H3380" s="42" t="s">
        <v>2686</v>
      </c>
      <c r="I3380" s="8"/>
      <c r="J3380" s="35"/>
      <c r="K3380" s="33"/>
      <c r="L3380" s="33"/>
      <c r="M3380" s="33"/>
      <c r="N3380" s="33"/>
      <c r="O3380" s="33"/>
      <c r="P3380" s="33"/>
      <c r="Q3380" s="33"/>
      <c r="R3380" s="33"/>
    </row>
    <row r="3381">
      <c r="A3381" s="7" t="s">
        <v>2586</v>
      </c>
      <c r="B3381" s="7"/>
      <c r="C3381" s="7" t="s">
        <v>9704</v>
      </c>
      <c r="D3381" s="8" t="s">
        <v>2588</v>
      </c>
      <c r="E3381" s="7" t="s">
        <v>9705</v>
      </c>
      <c r="F3381" s="8" t="s">
        <v>2740</v>
      </c>
      <c r="G3381" s="8" t="s">
        <v>8038</v>
      </c>
      <c r="H3381" s="43" t="s">
        <v>4138</v>
      </c>
      <c r="I3381" s="8"/>
      <c r="J3381" s="7"/>
      <c r="K3381" s="40"/>
      <c r="L3381" s="40"/>
      <c r="M3381" s="40"/>
      <c r="N3381" s="40"/>
      <c r="O3381" s="40"/>
      <c r="P3381" s="40"/>
      <c r="Q3381" s="40"/>
      <c r="R3381" s="40"/>
    </row>
    <row r="3382">
      <c r="A3382" s="7" t="s">
        <v>2586</v>
      </c>
      <c r="B3382" s="7"/>
      <c r="C3382" s="7" t="s">
        <v>9706</v>
      </c>
      <c r="D3382" s="6" t="s">
        <v>2588</v>
      </c>
      <c r="E3382" s="19" t="s">
        <v>9707</v>
      </c>
      <c r="F3382" s="8" t="s">
        <v>2740</v>
      </c>
      <c r="G3382" s="6" t="s">
        <v>9708</v>
      </c>
      <c r="H3382" s="41" t="s">
        <v>2760</v>
      </c>
      <c r="I3382" s="7"/>
      <c r="J3382" s="35"/>
      <c r="K3382" s="33"/>
      <c r="L3382" s="33"/>
      <c r="M3382" s="33"/>
      <c r="N3382" s="33"/>
      <c r="O3382" s="33"/>
      <c r="P3382" s="33"/>
      <c r="Q3382" s="33"/>
      <c r="R3382" s="33"/>
    </row>
    <row r="3383">
      <c r="A3383" s="7" t="s">
        <v>2586</v>
      </c>
      <c r="B3383" s="7"/>
      <c r="C3383" s="7" t="s">
        <v>9709</v>
      </c>
      <c r="D3383" s="8" t="s">
        <v>2588</v>
      </c>
      <c r="E3383" s="7" t="s">
        <v>9710</v>
      </c>
      <c r="F3383" s="8" t="s">
        <v>2740</v>
      </c>
      <c r="G3383" s="8" t="s">
        <v>8038</v>
      </c>
      <c r="H3383" s="31" t="s">
        <v>2590</v>
      </c>
      <c r="I3383" s="8"/>
      <c r="J3383" s="37"/>
      <c r="K3383" s="38"/>
      <c r="L3383" s="38"/>
      <c r="M3383" s="38"/>
      <c r="N3383" s="38"/>
      <c r="O3383" s="38"/>
      <c r="P3383" s="38"/>
      <c r="Q3383" s="38"/>
      <c r="R3383" s="38"/>
    </row>
    <row r="3384">
      <c r="A3384" s="8" t="s">
        <v>2586</v>
      </c>
      <c r="B3384" s="6"/>
      <c r="C3384" s="6" t="s">
        <v>9711</v>
      </c>
      <c r="D3384" s="6" t="s">
        <v>2588</v>
      </c>
      <c r="E3384" s="19" t="s">
        <v>9712</v>
      </c>
      <c r="F3384" s="8" t="s">
        <v>2740</v>
      </c>
      <c r="G3384" s="31" t="s">
        <v>8038</v>
      </c>
      <c r="H3384" s="45" t="s">
        <v>2765</v>
      </c>
      <c r="I3384" s="7"/>
      <c r="J3384" s="35"/>
      <c r="K3384" s="33"/>
      <c r="L3384" s="33"/>
      <c r="M3384" s="33"/>
      <c r="N3384" s="33"/>
      <c r="O3384" s="33"/>
      <c r="P3384" s="33"/>
      <c r="Q3384" s="33"/>
      <c r="R3384" s="33"/>
    </row>
    <row r="3385">
      <c r="A3385" s="8" t="s">
        <v>2586</v>
      </c>
      <c r="B3385" s="12"/>
      <c r="C3385" s="12" t="s">
        <v>9713</v>
      </c>
      <c r="D3385" s="12" t="s">
        <v>2588</v>
      </c>
      <c r="E3385" s="12" t="s">
        <v>9714</v>
      </c>
      <c r="F3385" s="42" t="s">
        <v>2740</v>
      </c>
      <c r="G3385" s="31" t="s">
        <v>8038</v>
      </c>
      <c r="H3385" s="41" t="s">
        <v>2760</v>
      </c>
      <c r="I3385" s="2"/>
      <c r="J3385" s="35"/>
      <c r="K3385" s="33"/>
      <c r="L3385" s="33"/>
      <c r="M3385" s="33"/>
      <c r="N3385" s="33"/>
      <c r="O3385" s="33"/>
      <c r="P3385" s="33"/>
      <c r="Q3385" s="33"/>
      <c r="R3385" s="33"/>
    </row>
    <row r="3386">
      <c r="A3386" s="7" t="s">
        <v>2586</v>
      </c>
      <c r="B3386" s="7"/>
      <c r="C3386" s="7" t="s">
        <v>9715</v>
      </c>
      <c r="D3386" s="6" t="s">
        <v>2588</v>
      </c>
      <c r="E3386" s="7" t="s">
        <v>9716</v>
      </c>
      <c r="F3386" s="8" t="s">
        <v>2740</v>
      </c>
      <c r="G3386" s="8" t="s">
        <v>8038</v>
      </c>
      <c r="H3386" s="42" t="s">
        <v>2952</v>
      </c>
      <c r="I3386" s="8"/>
      <c r="J3386" s="7"/>
      <c r="K3386" s="40"/>
      <c r="L3386" s="40"/>
      <c r="M3386" s="40"/>
      <c r="N3386" s="40"/>
      <c r="O3386" s="40"/>
      <c r="P3386" s="40"/>
      <c r="Q3386" s="40"/>
      <c r="R3386" s="40"/>
    </row>
    <row r="3387">
      <c r="A3387" s="7" t="s">
        <v>2586</v>
      </c>
      <c r="B3387" s="7"/>
      <c r="C3387" s="7" t="s">
        <v>9717</v>
      </c>
      <c r="D3387" s="6" t="s">
        <v>2588</v>
      </c>
      <c r="E3387" s="7" t="s">
        <v>9718</v>
      </c>
      <c r="F3387" s="8" t="s">
        <v>2740</v>
      </c>
      <c r="G3387" s="8" t="s">
        <v>8038</v>
      </c>
      <c r="H3387" s="41" t="s">
        <v>2686</v>
      </c>
      <c r="I3387" s="8"/>
      <c r="J3387" s="35"/>
      <c r="K3387" s="33"/>
      <c r="L3387" s="33"/>
      <c r="M3387" s="33"/>
      <c r="N3387" s="33"/>
      <c r="O3387" s="33"/>
      <c r="P3387" s="33"/>
      <c r="Q3387" s="33"/>
      <c r="R3387" s="33"/>
    </row>
    <row r="3388">
      <c r="A3388" s="7" t="s">
        <v>2586</v>
      </c>
      <c r="B3388" s="7"/>
      <c r="C3388" s="7" t="s">
        <v>9719</v>
      </c>
      <c r="D3388" s="6" t="s">
        <v>2588</v>
      </c>
      <c r="E3388" s="7" t="s">
        <v>9720</v>
      </c>
      <c r="F3388" s="8" t="s">
        <v>2740</v>
      </c>
      <c r="G3388" s="31" t="s">
        <v>8038</v>
      </c>
      <c r="H3388" s="41" t="s">
        <v>2760</v>
      </c>
      <c r="I3388" s="8"/>
      <c r="J3388" s="7"/>
      <c r="K3388" s="40"/>
      <c r="L3388" s="40"/>
      <c r="M3388" s="40"/>
      <c r="N3388" s="40"/>
      <c r="O3388" s="40"/>
      <c r="P3388" s="40"/>
      <c r="Q3388" s="40"/>
      <c r="R3388" s="40"/>
    </row>
    <row r="3389">
      <c r="A3389" s="7" t="s">
        <v>2586</v>
      </c>
      <c r="B3389" s="7"/>
      <c r="C3389" s="7" t="s">
        <v>9721</v>
      </c>
      <c r="D3389" s="6" t="s">
        <v>2588</v>
      </c>
      <c r="E3389" s="7" t="s">
        <v>9722</v>
      </c>
      <c r="F3389" s="8" t="s">
        <v>2740</v>
      </c>
      <c r="G3389" s="8" t="s">
        <v>8038</v>
      </c>
      <c r="H3389" s="41" t="s">
        <v>2760</v>
      </c>
      <c r="I3389" s="8"/>
      <c r="J3389" s="37"/>
      <c r="K3389" s="38"/>
      <c r="L3389" s="38"/>
      <c r="M3389" s="38"/>
      <c r="N3389" s="38"/>
      <c r="O3389" s="38"/>
      <c r="P3389" s="38"/>
      <c r="Q3389" s="38"/>
      <c r="R3389" s="38"/>
    </row>
    <row r="3390">
      <c r="A3390" s="8" t="s">
        <v>2586</v>
      </c>
      <c r="B3390" s="12"/>
      <c r="C3390" s="12" t="s">
        <v>9723</v>
      </c>
      <c r="D3390" s="12" t="s">
        <v>2588</v>
      </c>
      <c r="E3390" s="12" t="s">
        <v>9724</v>
      </c>
      <c r="F3390" s="42" t="s">
        <v>2740</v>
      </c>
      <c r="G3390" s="8" t="s">
        <v>8038</v>
      </c>
      <c r="H3390" s="41" t="s">
        <v>2760</v>
      </c>
      <c r="I3390" s="2"/>
      <c r="J3390" s="35"/>
      <c r="K3390" s="33"/>
      <c r="L3390" s="33"/>
      <c r="M3390" s="33"/>
      <c r="N3390" s="33"/>
      <c r="O3390" s="33"/>
      <c r="P3390" s="33"/>
      <c r="Q3390" s="33"/>
      <c r="R3390" s="33"/>
    </row>
    <row r="3391">
      <c r="A3391" s="8" t="s">
        <v>2586</v>
      </c>
      <c r="B3391" s="8"/>
      <c r="C3391" s="8" t="s">
        <v>9725</v>
      </c>
      <c r="D3391" s="8" t="s">
        <v>2588</v>
      </c>
      <c r="E3391" s="12" t="s">
        <v>9726</v>
      </c>
      <c r="F3391" s="8" t="s">
        <v>2740</v>
      </c>
      <c r="G3391" s="8" t="s">
        <v>8038</v>
      </c>
      <c r="H3391" s="42" t="s">
        <v>3162</v>
      </c>
      <c r="I3391" s="8"/>
      <c r="J3391" s="7"/>
      <c r="K3391" s="40"/>
      <c r="L3391" s="40"/>
      <c r="M3391" s="40"/>
      <c r="N3391" s="40"/>
      <c r="O3391" s="40"/>
      <c r="P3391" s="40"/>
      <c r="Q3391" s="40"/>
      <c r="R3391" s="40"/>
    </row>
    <row r="3392">
      <c r="A3392" s="8" t="s">
        <v>2586</v>
      </c>
      <c r="B3392" s="12"/>
      <c r="C3392" s="12" t="s">
        <v>9727</v>
      </c>
      <c r="D3392" s="12" t="s">
        <v>2588</v>
      </c>
      <c r="E3392" s="12" t="s">
        <v>9728</v>
      </c>
      <c r="F3392" s="42" t="s">
        <v>2740</v>
      </c>
      <c r="G3392" s="8" t="s">
        <v>8038</v>
      </c>
      <c r="H3392" s="31" t="s">
        <v>2590</v>
      </c>
      <c r="I3392" s="2"/>
      <c r="J3392" s="7"/>
      <c r="K3392" s="40"/>
      <c r="L3392" s="40"/>
      <c r="M3392" s="40"/>
      <c r="N3392" s="40"/>
      <c r="O3392" s="40"/>
      <c r="P3392" s="40"/>
      <c r="Q3392" s="40"/>
      <c r="R3392" s="40"/>
    </row>
    <row r="3393">
      <c r="A3393" s="8" t="s">
        <v>2586</v>
      </c>
      <c r="B3393" s="8"/>
      <c r="C3393" s="8" t="s">
        <v>9729</v>
      </c>
      <c r="D3393" s="8" t="s">
        <v>2588</v>
      </c>
      <c r="E3393" s="12" t="s">
        <v>9730</v>
      </c>
      <c r="F3393" s="8" t="s">
        <v>2740</v>
      </c>
      <c r="G3393" s="31" t="s">
        <v>8038</v>
      </c>
      <c r="H3393" s="41" t="s">
        <v>2760</v>
      </c>
      <c r="I3393" s="8"/>
      <c r="J3393" s="37"/>
      <c r="K3393" s="38"/>
      <c r="L3393" s="38"/>
      <c r="M3393" s="38"/>
      <c r="N3393" s="38"/>
      <c r="O3393" s="38"/>
      <c r="P3393" s="38"/>
      <c r="Q3393" s="38"/>
      <c r="R3393" s="38"/>
    </row>
    <row r="3394">
      <c r="A3394" s="8" t="s">
        <v>2586</v>
      </c>
      <c r="B3394" s="12"/>
      <c r="C3394" s="12" t="s">
        <v>9731</v>
      </c>
      <c r="D3394" s="12" t="s">
        <v>2588</v>
      </c>
      <c r="E3394" s="12" t="s">
        <v>9732</v>
      </c>
      <c r="F3394" s="8" t="s">
        <v>2740</v>
      </c>
      <c r="G3394" s="8" t="s">
        <v>8038</v>
      </c>
      <c r="H3394" s="31" t="s">
        <v>2802</v>
      </c>
      <c r="I3394" s="2"/>
      <c r="J3394" s="35"/>
      <c r="K3394" s="33"/>
      <c r="L3394" s="33"/>
      <c r="M3394" s="33"/>
      <c r="N3394" s="33"/>
      <c r="O3394" s="33"/>
      <c r="P3394" s="33"/>
      <c r="Q3394" s="33"/>
      <c r="R3394" s="33"/>
    </row>
    <row r="3395">
      <c r="A3395" s="8" t="s">
        <v>2586</v>
      </c>
      <c r="B3395" s="8"/>
      <c r="C3395" s="8" t="s">
        <v>9733</v>
      </c>
      <c r="D3395" s="8" t="s">
        <v>2588</v>
      </c>
      <c r="E3395" s="12" t="s">
        <v>9734</v>
      </c>
      <c r="F3395" s="8" t="s">
        <v>2740</v>
      </c>
      <c r="G3395" s="31" t="s">
        <v>8038</v>
      </c>
      <c r="H3395" s="31" t="s">
        <v>2742</v>
      </c>
      <c r="I3395" s="8"/>
      <c r="J3395" s="37"/>
      <c r="K3395" s="38"/>
      <c r="L3395" s="38"/>
      <c r="M3395" s="38"/>
      <c r="N3395" s="38"/>
      <c r="O3395" s="38"/>
      <c r="P3395" s="38"/>
      <c r="Q3395" s="38"/>
      <c r="R3395" s="38"/>
    </row>
    <row r="3396">
      <c r="A3396" s="7" t="s">
        <v>2586</v>
      </c>
      <c r="B3396" s="9"/>
      <c r="C3396" s="9" t="s">
        <v>9735</v>
      </c>
      <c r="D3396" s="10" t="s">
        <v>2588</v>
      </c>
      <c r="E3396" s="10" t="s">
        <v>9736</v>
      </c>
      <c r="F3396" s="8" t="s">
        <v>2740</v>
      </c>
      <c r="G3396" s="31" t="s">
        <v>8038</v>
      </c>
      <c r="H3396" s="42" t="s">
        <v>2765</v>
      </c>
      <c r="I3396" s="16"/>
      <c r="J3396" s="10"/>
      <c r="K3396" s="44"/>
      <c r="L3396" s="44"/>
      <c r="M3396" s="44"/>
      <c r="N3396" s="44"/>
      <c r="O3396" s="44"/>
      <c r="P3396" s="44"/>
      <c r="Q3396" s="44"/>
      <c r="R3396" s="44"/>
    </row>
    <row r="3397">
      <c r="A3397" s="8" t="s">
        <v>2586</v>
      </c>
      <c r="B3397" s="12"/>
      <c r="C3397" s="12" t="s">
        <v>9737</v>
      </c>
      <c r="D3397" s="12" t="s">
        <v>2588</v>
      </c>
      <c r="E3397" s="12" t="s">
        <v>9738</v>
      </c>
      <c r="F3397" s="42" t="s">
        <v>2740</v>
      </c>
      <c r="G3397" s="31" t="s">
        <v>8038</v>
      </c>
      <c r="H3397" s="8" t="s">
        <v>2765</v>
      </c>
      <c r="I3397" s="2"/>
      <c r="J3397" s="35"/>
      <c r="K3397" s="33"/>
      <c r="L3397" s="33"/>
      <c r="M3397" s="33"/>
      <c r="N3397" s="33"/>
      <c r="O3397" s="33"/>
      <c r="P3397" s="33"/>
      <c r="Q3397" s="33"/>
      <c r="R3397" s="33"/>
    </row>
    <row r="3398">
      <c r="A3398" s="7" t="s">
        <v>2633</v>
      </c>
      <c r="B3398" s="7"/>
      <c r="C3398" s="7" t="s">
        <v>8979</v>
      </c>
      <c r="D3398" s="8" t="s">
        <v>2588</v>
      </c>
      <c r="E3398" s="7" t="s">
        <v>9739</v>
      </c>
      <c r="F3398" s="8" t="s">
        <v>2740</v>
      </c>
      <c r="G3398" s="31" t="s">
        <v>8038</v>
      </c>
      <c r="H3398" s="43" t="s">
        <v>2760</v>
      </c>
      <c r="I3398" s="8"/>
      <c r="J3398" s="35"/>
      <c r="K3398" s="33"/>
      <c r="L3398" s="33"/>
      <c r="M3398" s="33"/>
      <c r="N3398" s="33"/>
      <c r="O3398" s="33"/>
      <c r="P3398" s="33"/>
      <c r="Q3398" s="33"/>
      <c r="R3398" s="33"/>
    </row>
    <row r="3399">
      <c r="A3399" s="8" t="s">
        <v>2633</v>
      </c>
      <c r="B3399" s="6"/>
      <c r="C3399" s="6" t="s">
        <v>9740</v>
      </c>
      <c r="D3399" s="6" t="s">
        <v>2588</v>
      </c>
      <c r="E3399" s="19" t="s">
        <v>9741</v>
      </c>
      <c r="F3399" s="8" t="s">
        <v>2740</v>
      </c>
      <c r="G3399" s="31" t="s">
        <v>8038</v>
      </c>
      <c r="H3399" s="48" t="s">
        <v>2937</v>
      </c>
      <c r="I3399" s="7"/>
      <c r="J3399" s="35"/>
      <c r="K3399" s="33"/>
      <c r="L3399" s="33"/>
      <c r="M3399" s="33"/>
      <c r="N3399" s="33"/>
      <c r="O3399" s="33"/>
      <c r="P3399" s="33"/>
      <c r="Q3399" s="33"/>
      <c r="R3399" s="33"/>
    </row>
    <row r="3400">
      <c r="A3400" s="8" t="s">
        <v>2633</v>
      </c>
      <c r="B3400" s="2"/>
      <c r="C3400" s="2" t="s">
        <v>9742</v>
      </c>
      <c r="D3400" s="2" t="s">
        <v>2588</v>
      </c>
      <c r="E3400" s="2" t="s">
        <v>9743</v>
      </c>
      <c r="F3400" s="8" t="s">
        <v>2740</v>
      </c>
      <c r="G3400" s="8" t="s">
        <v>8038</v>
      </c>
      <c r="H3400" s="41" t="s">
        <v>2760</v>
      </c>
      <c r="I3400" s="2"/>
      <c r="J3400" s="35"/>
      <c r="K3400" s="33"/>
      <c r="L3400" s="33"/>
      <c r="M3400" s="33"/>
      <c r="N3400" s="33"/>
      <c r="O3400" s="33"/>
      <c r="P3400" s="33"/>
      <c r="Q3400" s="33"/>
      <c r="R3400" s="33"/>
    </row>
    <row r="3401">
      <c r="A3401" s="8" t="s">
        <v>2586</v>
      </c>
      <c r="B3401" s="8"/>
      <c r="C3401" s="8" t="s">
        <v>9744</v>
      </c>
      <c r="D3401" s="8" t="s">
        <v>9745</v>
      </c>
      <c r="E3401" s="12" t="s">
        <v>9746</v>
      </c>
      <c r="F3401" s="8" t="s">
        <v>2740</v>
      </c>
      <c r="G3401" s="31" t="s">
        <v>8038</v>
      </c>
      <c r="H3401" s="45" t="s">
        <v>2765</v>
      </c>
      <c r="I3401" s="8"/>
      <c r="J3401" s="19"/>
      <c r="K3401" s="39"/>
      <c r="L3401" s="39"/>
      <c r="M3401" s="39"/>
      <c r="N3401" s="39"/>
      <c r="O3401" s="39"/>
      <c r="P3401" s="39"/>
      <c r="Q3401" s="39"/>
      <c r="R3401" s="39"/>
    </row>
    <row r="3402">
      <c r="A3402" s="7" t="s">
        <v>2586</v>
      </c>
      <c r="B3402" s="7"/>
      <c r="C3402" s="7" t="s">
        <v>9747</v>
      </c>
      <c r="D3402" s="8" t="str">
        <f>IFERROR(__xludf.DUMMYFUNCTION("CONCATENATE(REGEXEXTRACT(C3402,""[A-Za-z]+""),"","")"),"Gyko,")</f>
        <v>Gyko,</v>
      </c>
      <c r="E3402" s="7" t="s">
        <v>9748</v>
      </c>
      <c r="F3402" s="8" t="s">
        <v>2740</v>
      </c>
      <c r="G3402" s="8" t="s">
        <v>8038</v>
      </c>
      <c r="H3402" s="31" t="s">
        <v>2590</v>
      </c>
      <c r="I3402" s="8"/>
      <c r="J3402" s="35"/>
      <c r="K3402" s="33"/>
      <c r="L3402" s="33"/>
      <c r="M3402" s="33"/>
      <c r="N3402" s="33"/>
      <c r="O3402" s="33"/>
      <c r="P3402" s="33"/>
      <c r="Q3402" s="33"/>
      <c r="R3402" s="33"/>
    </row>
    <row r="3403">
      <c r="A3403" s="8" t="s">
        <v>2586</v>
      </c>
      <c r="B3403" s="3"/>
      <c r="C3403" s="3" t="s">
        <v>9749</v>
      </c>
      <c r="D3403" s="4" t="s">
        <v>9750</v>
      </c>
      <c r="E3403" s="5" t="s">
        <v>9751</v>
      </c>
      <c r="F3403" s="8" t="s">
        <v>2740</v>
      </c>
      <c r="G3403" s="8" t="s">
        <v>8038</v>
      </c>
      <c r="H3403" s="41" t="s">
        <v>2686</v>
      </c>
      <c r="I3403" s="18" t="s">
        <v>9752</v>
      </c>
      <c r="J3403" s="19"/>
      <c r="K3403" s="39"/>
      <c r="L3403" s="39"/>
      <c r="M3403" s="39"/>
      <c r="N3403" s="39"/>
      <c r="O3403" s="39"/>
      <c r="P3403" s="39"/>
      <c r="Q3403" s="39"/>
      <c r="R3403" s="39"/>
    </row>
    <row r="3404">
      <c r="A3404" s="7" t="s">
        <v>2586</v>
      </c>
      <c r="B3404" s="7"/>
      <c r="C3404" s="7" t="s">
        <v>9753</v>
      </c>
      <c r="D3404" s="6" t="s">
        <v>9754</v>
      </c>
      <c r="E3404" s="7" t="s">
        <v>9755</v>
      </c>
      <c r="F3404" s="8" t="s">
        <v>2740</v>
      </c>
      <c r="G3404" s="8" t="s">
        <v>8038</v>
      </c>
      <c r="H3404" s="41" t="s">
        <v>2760</v>
      </c>
      <c r="I3404" s="8"/>
      <c r="J3404" s="35"/>
      <c r="K3404" s="33"/>
      <c r="L3404" s="33"/>
      <c r="M3404" s="33"/>
      <c r="N3404" s="33"/>
      <c r="O3404" s="33"/>
      <c r="P3404" s="33"/>
      <c r="Q3404" s="33"/>
      <c r="R3404" s="33"/>
    </row>
    <row r="3405">
      <c r="A3405" s="7" t="s">
        <v>2586</v>
      </c>
      <c r="B3405" s="7"/>
      <c r="C3405" s="7" t="s">
        <v>9756</v>
      </c>
      <c r="D3405" s="8" t="str">
        <f>IFERROR(__xludf.DUMMYFUNCTION("CONCATENATE(REGEXEXTRACT(C3405,""[A-Za-z]+""),"","")"),"Hallex,")</f>
        <v>Hallex,</v>
      </c>
      <c r="E3405" s="7" t="s">
        <v>9757</v>
      </c>
      <c r="F3405" s="8" t="s">
        <v>2740</v>
      </c>
      <c r="G3405" s="8" t="s">
        <v>8038</v>
      </c>
      <c r="H3405" s="31" t="s">
        <v>2742</v>
      </c>
      <c r="I3405" s="8"/>
      <c r="J3405" s="35"/>
      <c r="K3405" s="33"/>
      <c r="L3405" s="33"/>
      <c r="M3405" s="33"/>
      <c r="N3405" s="33"/>
      <c r="O3405" s="33"/>
      <c r="P3405" s="33"/>
      <c r="Q3405" s="33"/>
      <c r="R3405" s="33"/>
    </row>
    <row r="3406">
      <c r="A3406" s="8" t="s">
        <v>2586</v>
      </c>
      <c r="B3406" s="8"/>
      <c r="C3406" s="8" t="s">
        <v>9758</v>
      </c>
      <c r="D3406" s="8" t="s">
        <v>9759</v>
      </c>
      <c r="E3406" s="12" t="s">
        <v>9760</v>
      </c>
      <c r="F3406" s="8" t="s">
        <v>2740</v>
      </c>
      <c r="G3406" s="8" t="s">
        <v>8038</v>
      </c>
      <c r="H3406" s="48" t="s">
        <v>2937</v>
      </c>
      <c r="I3406" s="8"/>
      <c r="J3406" s="35"/>
      <c r="K3406" s="33"/>
      <c r="L3406" s="33"/>
      <c r="M3406" s="33"/>
      <c r="N3406" s="33"/>
      <c r="O3406" s="33"/>
      <c r="P3406" s="33"/>
      <c r="Q3406" s="33"/>
      <c r="R3406" s="33"/>
    </row>
    <row r="3407">
      <c r="A3407" s="7" t="s">
        <v>2586</v>
      </c>
      <c r="B3407" s="7"/>
      <c r="C3407" s="7" t="s">
        <v>9761</v>
      </c>
      <c r="D3407" s="6" t="s">
        <v>9762</v>
      </c>
      <c r="E3407" s="7" t="s">
        <v>9763</v>
      </c>
      <c r="F3407" s="8" t="s">
        <v>2740</v>
      </c>
      <c r="G3407" s="31" t="s">
        <v>8038</v>
      </c>
      <c r="H3407" s="48" t="s">
        <v>2937</v>
      </c>
      <c r="I3407" s="8"/>
      <c r="J3407" s="35"/>
      <c r="K3407" s="33"/>
      <c r="L3407" s="33"/>
      <c r="M3407" s="33"/>
      <c r="N3407" s="33"/>
      <c r="O3407" s="33"/>
      <c r="P3407" s="33"/>
      <c r="Q3407" s="33"/>
      <c r="R3407" s="33"/>
    </row>
    <row r="3408">
      <c r="A3408" s="8" t="s">
        <v>2586</v>
      </c>
      <c r="B3408" s="2"/>
      <c r="C3408" s="2" t="s">
        <v>9764</v>
      </c>
      <c r="D3408" s="2" t="s">
        <v>9765</v>
      </c>
      <c r="E3408" s="2" t="s">
        <v>9766</v>
      </c>
      <c r="F3408" s="42" t="s">
        <v>2740</v>
      </c>
      <c r="G3408" s="8" t="s">
        <v>8038</v>
      </c>
      <c r="H3408" s="31" t="s">
        <v>2590</v>
      </c>
      <c r="I3408" s="2" t="s">
        <v>9767</v>
      </c>
      <c r="J3408" s="35"/>
      <c r="K3408" s="33"/>
      <c r="L3408" s="33"/>
      <c r="M3408" s="33"/>
      <c r="N3408" s="33"/>
      <c r="O3408" s="33"/>
      <c r="P3408" s="33"/>
      <c r="Q3408" s="33"/>
      <c r="R3408" s="33"/>
    </row>
    <row r="3409">
      <c r="A3409" s="8" t="s">
        <v>2633</v>
      </c>
      <c r="B3409" s="18"/>
      <c r="C3409" s="18" t="s">
        <v>5950</v>
      </c>
      <c r="D3409" s="4" t="s">
        <v>5951</v>
      </c>
      <c r="E3409" s="3" t="s">
        <v>9768</v>
      </c>
      <c r="F3409" s="42" t="s">
        <v>2740</v>
      </c>
      <c r="G3409" s="8" t="s">
        <v>8038</v>
      </c>
      <c r="H3409" s="41" t="s">
        <v>2760</v>
      </c>
      <c r="I3409" s="3"/>
      <c r="J3409" s="35"/>
      <c r="K3409" s="33"/>
      <c r="L3409" s="33"/>
      <c r="M3409" s="33"/>
      <c r="N3409" s="33"/>
      <c r="O3409" s="33"/>
      <c r="P3409" s="33"/>
      <c r="Q3409" s="33"/>
      <c r="R3409" s="33"/>
    </row>
    <row r="3410">
      <c r="A3410" s="8" t="s">
        <v>2586</v>
      </c>
      <c r="B3410" s="8"/>
      <c r="C3410" s="8" t="s">
        <v>9769</v>
      </c>
      <c r="D3410" s="8" t="s">
        <v>9770</v>
      </c>
      <c r="E3410" s="12" t="s">
        <v>9771</v>
      </c>
      <c r="F3410" s="8" t="s">
        <v>2740</v>
      </c>
      <c r="G3410" s="31" t="s">
        <v>8038</v>
      </c>
      <c r="H3410" s="42" t="s">
        <v>2686</v>
      </c>
      <c r="I3410" s="8"/>
      <c r="J3410" s="35"/>
      <c r="K3410" s="33"/>
      <c r="L3410" s="33"/>
      <c r="M3410" s="33"/>
      <c r="N3410" s="33"/>
      <c r="O3410" s="33"/>
      <c r="P3410" s="33"/>
      <c r="Q3410" s="33"/>
      <c r="R3410" s="33"/>
    </row>
    <row r="3411">
      <c r="A3411" s="7" t="s">
        <v>2586</v>
      </c>
      <c r="B3411" s="7"/>
      <c r="C3411" s="7" t="s">
        <v>9772</v>
      </c>
      <c r="D3411" s="8" t="str">
        <f>IFERROR(__xludf.DUMMYFUNCTION("CONCATENATE(REGEXEXTRACT(C3411,""[A-Za-z]+""),"","")"),"HANNS,")</f>
        <v>HANNS,</v>
      </c>
      <c r="E3411" s="7" t="s">
        <v>9773</v>
      </c>
      <c r="F3411" s="8" t="s">
        <v>2740</v>
      </c>
      <c r="G3411" s="8" t="s">
        <v>8038</v>
      </c>
      <c r="H3411" s="42" t="s">
        <v>2686</v>
      </c>
      <c r="I3411" s="8"/>
      <c r="J3411" s="7"/>
      <c r="K3411" s="40"/>
      <c r="L3411" s="40"/>
      <c r="M3411" s="40"/>
      <c r="N3411" s="40"/>
      <c r="O3411" s="40"/>
      <c r="P3411" s="40"/>
      <c r="Q3411" s="40"/>
      <c r="R3411" s="40"/>
    </row>
    <row r="3412">
      <c r="A3412" s="8" t="s">
        <v>2586</v>
      </c>
      <c r="B3412" s="6"/>
      <c r="C3412" s="6" t="s">
        <v>9774</v>
      </c>
      <c r="D3412" s="6" t="s">
        <v>5964</v>
      </c>
      <c r="E3412" s="19" t="s">
        <v>9775</v>
      </c>
      <c r="F3412" s="8" t="s">
        <v>2740</v>
      </c>
      <c r="G3412" s="31" t="s">
        <v>8038</v>
      </c>
      <c r="H3412" s="31" t="s">
        <v>2802</v>
      </c>
      <c r="I3412" s="7"/>
      <c r="J3412" s="35"/>
      <c r="K3412" s="33"/>
      <c r="L3412" s="33"/>
      <c r="M3412" s="33"/>
      <c r="N3412" s="33"/>
      <c r="O3412" s="33"/>
      <c r="P3412" s="33"/>
      <c r="Q3412" s="33"/>
      <c r="R3412" s="33"/>
    </row>
    <row r="3413">
      <c r="A3413" s="8" t="s">
        <v>2633</v>
      </c>
      <c r="B3413" s="8"/>
      <c r="C3413" s="8" t="s">
        <v>9776</v>
      </c>
      <c r="D3413" s="8" t="s">
        <v>9777</v>
      </c>
      <c r="E3413" s="12" t="s">
        <v>9778</v>
      </c>
      <c r="F3413" s="8" t="s">
        <v>2740</v>
      </c>
      <c r="G3413" s="8" t="s">
        <v>8038</v>
      </c>
      <c r="H3413" s="45" t="s">
        <v>2824</v>
      </c>
      <c r="I3413" s="8"/>
      <c r="J3413" s="35"/>
      <c r="K3413" s="33"/>
      <c r="L3413" s="33"/>
      <c r="M3413" s="33"/>
      <c r="N3413" s="33"/>
      <c r="O3413" s="33"/>
      <c r="P3413" s="33"/>
      <c r="Q3413" s="33"/>
      <c r="R3413" s="33"/>
    </row>
    <row r="3414">
      <c r="A3414" s="7" t="s">
        <v>2586</v>
      </c>
      <c r="B3414" s="7"/>
      <c r="C3414" s="7" t="s">
        <v>9779</v>
      </c>
      <c r="D3414" s="8" t="str">
        <f>IFERROR(__xludf.DUMMYFUNCTION("CONCATENATE(REGEXEXTRACT(C3414,""[A-Za-z]+""),"","")"),"Harrie,")</f>
        <v>Harrie,</v>
      </c>
      <c r="E3414" s="7" t="s">
        <v>9780</v>
      </c>
      <c r="F3414" s="8" t="s">
        <v>2740</v>
      </c>
      <c r="G3414" s="8" t="s">
        <v>8038</v>
      </c>
      <c r="H3414" s="48" t="s">
        <v>2937</v>
      </c>
      <c r="I3414" s="8"/>
      <c r="J3414" s="37"/>
      <c r="K3414" s="38"/>
      <c r="L3414" s="38"/>
      <c r="M3414" s="38"/>
      <c r="N3414" s="38"/>
      <c r="O3414" s="38"/>
      <c r="P3414" s="38"/>
      <c r="Q3414" s="38"/>
      <c r="R3414" s="38"/>
    </row>
    <row r="3415">
      <c r="A3415" s="8" t="s">
        <v>2586</v>
      </c>
      <c r="B3415" s="2"/>
      <c r="C3415" s="2" t="s">
        <v>9781</v>
      </c>
      <c r="D3415" s="2" t="s">
        <v>9782</v>
      </c>
      <c r="E3415" s="2" t="s">
        <v>9783</v>
      </c>
      <c r="F3415" s="8" t="s">
        <v>2740</v>
      </c>
      <c r="G3415" s="8" t="s">
        <v>8038</v>
      </c>
      <c r="H3415" s="41" t="s">
        <v>2760</v>
      </c>
      <c r="I3415" s="36" t="s">
        <v>9784</v>
      </c>
      <c r="J3415" s="37"/>
      <c r="K3415" s="38"/>
      <c r="L3415" s="38"/>
      <c r="M3415" s="38"/>
      <c r="N3415" s="38"/>
      <c r="O3415" s="38"/>
      <c r="P3415" s="38"/>
      <c r="Q3415" s="38"/>
      <c r="R3415" s="38"/>
    </row>
    <row r="3416">
      <c r="A3416" s="8" t="s">
        <v>2586</v>
      </c>
      <c r="B3416" s="6"/>
      <c r="C3416" s="6" t="s">
        <v>9785</v>
      </c>
      <c r="D3416" s="6" t="s">
        <v>9782</v>
      </c>
      <c r="E3416" s="7" t="s">
        <v>9786</v>
      </c>
      <c r="F3416" s="8" t="s">
        <v>2740</v>
      </c>
      <c r="G3416" s="8" t="s">
        <v>8038</v>
      </c>
      <c r="H3416" s="41" t="s">
        <v>2760</v>
      </c>
      <c r="I3416" s="8"/>
      <c r="J3416" s="35"/>
      <c r="K3416" s="33"/>
      <c r="L3416" s="33"/>
      <c r="M3416" s="33"/>
      <c r="N3416" s="33"/>
      <c r="O3416" s="33"/>
      <c r="P3416" s="33"/>
      <c r="Q3416" s="33"/>
      <c r="R3416" s="33"/>
    </row>
    <row r="3417">
      <c r="A3417" s="8" t="s">
        <v>2633</v>
      </c>
      <c r="B3417" s="12"/>
      <c r="C3417" s="12" t="s">
        <v>9787</v>
      </c>
      <c r="D3417" s="12" t="s">
        <v>9782</v>
      </c>
      <c r="E3417" s="12" t="s">
        <v>9788</v>
      </c>
      <c r="F3417" s="8" t="s">
        <v>2740</v>
      </c>
      <c r="G3417" s="31" t="s">
        <v>8038</v>
      </c>
      <c r="H3417" s="41" t="s">
        <v>2760</v>
      </c>
      <c r="I3417" s="2"/>
      <c r="J3417" s="35"/>
      <c r="K3417" s="33"/>
      <c r="L3417" s="33"/>
      <c r="M3417" s="33"/>
      <c r="N3417" s="33"/>
      <c r="O3417" s="33"/>
      <c r="P3417" s="33"/>
      <c r="Q3417" s="33"/>
      <c r="R3417" s="33"/>
    </row>
    <row r="3418">
      <c r="A3418" s="7" t="s">
        <v>2586</v>
      </c>
      <c r="B3418" s="7"/>
      <c r="C3418" s="7" t="s">
        <v>9789</v>
      </c>
      <c r="D3418" s="8" t="str">
        <f>IFERROR(__xludf.DUMMYFUNCTION("CONCATENATE(REGEXEXTRACT(C3418,""[A-Za-z]+""),"","")"),"Harvard,")</f>
        <v>Harvard,</v>
      </c>
      <c r="E3418" s="7" t="s">
        <v>9790</v>
      </c>
      <c r="F3418" s="8" t="s">
        <v>2740</v>
      </c>
      <c r="G3418" s="8" t="s">
        <v>8038</v>
      </c>
      <c r="H3418" s="31" t="s">
        <v>2742</v>
      </c>
      <c r="I3418" s="8"/>
      <c r="J3418" s="37"/>
      <c r="K3418" s="38"/>
      <c r="L3418" s="38"/>
      <c r="M3418" s="38"/>
      <c r="N3418" s="38"/>
      <c r="O3418" s="38"/>
      <c r="P3418" s="38"/>
      <c r="Q3418" s="38"/>
      <c r="R3418" s="38"/>
    </row>
    <row r="3419">
      <c r="A3419" s="8" t="s">
        <v>2586</v>
      </c>
      <c r="B3419" s="12"/>
      <c r="C3419" s="12" t="s">
        <v>9791</v>
      </c>
      <c r="D3419" s="13" t="s">
        <v>9792</v>
      </c>
      <c r="E3419" s="12" t="s">
        <v>9793</v>
      </c>
      <c r="F3419" s="8" t="s">
        <v>2740</v>
      </c>
      <c r="G3419" s="8" t="s">
        <v>8038</v>
      </c>
      <c r="H3419" s="41" t="s">
        <v>2760</v>
      </c>
      <c r="I3419" s="2"/>
      <c r="J3419" s="37"/>
      <c r="K3419" s="38"/>
      <c r="L3419" s="38"/>
      <c r="M3419" s="38"/>
      <c r="N3419" s="38"/>
      <c r="O3419" s="38"/>
      <c r="P3419" s="38"/>
      <c r="Q3419" s="38"/>
      <c r="R3419" s="38"/>
    </row>
    <row r="3420">
      <c r="A3420" s="6" t="s">
        <v>2861</v>
      </c>
      <c r="B3420" s="8"/>
      <c r="C3420" s="8" t="s">
        <v>9794</v>
      </c>
      <c r="D3420" s="8" t="s">
        <v>9795</v>
      </c>
      <c r="E3420" s="12" t="s">
        <v>9796</v>
      </c>
      <c r="F3420" s="8" t="s">
        <v>2740</v>
      </c>
      <c r="G3420" s="8" t="s">
        <v>8038</v>
      </c>
      <c r="H3420" s="45" t="s">
        <v>2952</v>
      </c>
      <c r="I3420" s="8"/>
      <c r="J3420" s="35"/>
      <c r="K3420" s="33"/>
      <c r="L3420" s="33"/>
      <c r="M3420" s="33"/>
      <c r="N3420" s="33"/>
      <c r="O3420" s="33"/>
      <c r="P3420" s="33"/>
      <c r="Q3420" s="33"/>
      <c r="R3420" s="33"/>
    </row>
    <row r="3421">
      <c r="A3421" s="8" t="s">
        <v>2586</v>
      </c>
      <c r="B3421" s="2"/>
      <c r="C3421" s="2" t="s">
        <v>9797</v>
      </c>
      <c r="D3421" s="17" t="s">
        <v>9797</v>
      </c>
      <c r="E3421" s="2" t="s">
        <v>9798</v>
      </c>
      <c r="F3421" s="8" t="s">
        <v>2740</v>
      </c>
      <c r="G3421" s="8" t="s">
        <v>8038</v>
      </c>
      <c r="H3421" s="41" t="s">
        <v>2760</v>
      </c>
      <c r="I3421" s="34" t="s">
        <v>9799</v>
      </c>
      <c r="J3421" s="35"/>
      <c r="K3421" s="33"/>
      <c r="L3421" s="33"/>
      <c r="M3421" s="33"/>
      <c r="N3421" s="33"/>
      <c r="O3421" s="33"/>
      <c r="P3421" s="33"/>
      <c r="Q3421" s="33"/>
      <c r="R3421" s="33"/>
    </row>
    <row r="3422">
      <c r="A3422" s="8" t="s">
        <v>2586</v>
      </c>
      <c r="B3422" s="6"/>
      <c r="C3422" s="6" t="s">
        <v>9800</v>
      </c>
      <c r="D3422" s="8" t="s">
        <v>9801</v>
      </c>
      <c r="E3422" s="7" t="s">
        <v>9802</v>
      </c>
      <c r="F3422" s="8" t="s">
        <v>2740</v>
      </c>
      <c r="G3422" s="8" t="s">
        <v>8038</v>
      </c>
      <c r="H3422" s="43" t="s">
        <v>2742</v>
      </c>
      <c r="I3422" s="8"/>
      <c r="J3422" s="7"/>
      <c r="K3422" s="40"/>
      <c r="L3422" s="40"/>
      <c r="M3422" s="40"/>
      <c r="N3422" s="40"/>
      <c r="O3422" s="40"/>
      <c r="P3422" s="40"/>
      <c r="Q3422" s="40"/>
      <c r="R3422" s="40"/>
    </row>
    <row r="3423">
      <c r="A3423" s="6" t="s">
        <v>2861</v>
      </c>
      <c r="B3423" s="7"/>
      <c r="C3423" s="7" t="s">
        <v>9803</v>
      </c>
      <c r="D3423" s="8" t="str">
        <f>IFERROR(__xludf.DUMMYFUNCTION("CONCATENATE(REGEXEXTRACT(C3423,""[A-Za-z]+""),"","")"),"Hector,")</f>
        <v>Hector,</v>
      </c>
      <c r="E3423" s="7" t="s">
        <v>9804</v>
      </c>
      <c r="F3423" s="8" t="s">
        <v>2740</v>
      </c>
      <c r="G3423" s="8" t="s">
        <v>8038</v>
      </c>
      <c r="H3423" s="48" t="s">
        <v>2937</v>
      </c>
      <c r="I3423" s="8"/>
      <c r="J3423" s="35"/>
      <c r="K3423" s="33"/>
      <c r="L3423" s="33"/>
      <c r="M3423" s="33"/>
      <c r="N3423" s="33"/>
      <c r="O3423" s="33"/>
      <c r="P3423" s="33"/>
      <c r="Q3423" s="33"/>
      <c r="R3423" s="33"/>
    </row>
    <row r="3424">
      <c r="A3424" s="8" t="s">
        <v>2586</v>
      </c>
      <c r="B3424" s="8"/>
      <c r="C3424" s="8" t="s">
        <v>9805</v>
      </c>
      <c r="D3424" s="8" t="s">
        <v>9806</v>
      </c>
      <c r="E3424" s="12" t="s">
        <v>9807</v>
      </c>
      <c r="F3424" s="8" t="s">
        <v>2740</v>
      </c>
      <c r="G3424" s="8" t="s">
        <v>8038</v>
      </c>
      <c r="H3424" s="48" t="s">
        <v>2937</v>
      </c>
      <c r="I3424" s="8"/>
      <c r="J3424" s="35"/>
      <c r="K3424" s="33"/>
      <c r="L3424" s="33"/>
      <c r="M3424" s="33"/>
      <c r="N3424" s="33"/>
      <c r="O3424" s="33"/>
      <c r="P3424" s="33"/>
      <c r="Q3424" s="33"/>
      <c r="R3424" s="33"/>
    </row>
    <row r="3425">
      <c r="A3425" s="7" t="s">
        <v>2586</v>
      </c>
      <c r="B3425" s="7"/>
      <c r="C3425" s="7" t="s">
        <v>9808</v>
      </c>
      <c r="D3425" s="8" t="str">
        <f>IFERROR(__xludf.DUMMYFUNCTION("CONCATENATE(REGEXEXTRACT(C3425,""[A-Za-z]+""),"","")"),"Hector,")</f>
        <v>Hector,</v>
      </c>
      <c r="E3425" s="7" t="s">
        <v>9809</v>
      </c>
      <c r="F3425" s="8" t="s">
        <v>2740</v>
      </c>
      <c r="G3425" s="31" t="s">
        <v>8038</v>
      </c>
      <c r="H3425" s="43" t="s">
        <v>2742</v>
      </c>
      <c r="I3425" s="8"/>
      <c r="J3425" s="35"/>
      <c r="K3425" s="33"/>
      <c r="L3425" s="33"/>
      <c r="M3425" s="33"/>
      <c r="N3425" s="33"/>
      <c r="O3425" s="33"/>
      <c r="P3425" s="33"/>
      <c r="Q3425" s="33"/>
      <c r="R3425" s="33"/>
    </row>
    <row r="3426">
      <c r="A3426" s="7" t="s">
        <v>2586</v>
      </c>
      <c r="B3426" s="7"/>
      <c r="C3426" s="7" t="s">
        <v>9810</v>
      </c>
      <c r="D3426" s="8" t="str">
        <f>IFERROR(__xludf.DUMMYFUNCTION("CONCATENATE(REGEXEXTRACT(C3426,""[A-Za-z]+""),"","")"),"Hector,")</f>
        <v>Hector,</v>
      </c>
      <c r="E3426" s="7" t="s">
        <v>9811</v>
      </c>
      <c r="F3426" s="8" t="s">
        <v>2740</v>
      </c>
      <c r="G3426" s="8" t="s">
        <v>8038</v>
      </c>
      <c r="H3426" s="48" t="s">
        <v>2937</v>
      </c>
      <c r="I3426" s="8"/>
      <c r="J3426" s="35"/>
      <c r="K3426" s="33"/>
      <c r="L3426" s="33"/>
      <c r="M3426" s="33"/>
      <c r="N3426" s="33"/>
      <c r="O3426" s="33"/>
      <c r="P3426" s="33"/>
      <c r="Q3426" s="33"/>
      <c r="R3426" s="33"/>
    </row>
    <row r="3427">
      <c r="A3427" s="8" t="s">
        <v>2586</v>
      </c>
      <c r="B3427" s="6"/>
      <c r="C3427" s="6" t="s">
        <v>9812</v>
      </c>
      <c r="D3427" s="8" t="s">
        <v>9806</v>
      </c>
      <c r="E3427" s="7" t="s">
        <v>9813</v>
      </c>
      <c r="F3427" s="8" t="s">
        <v>2740</v>
      </c>
      <c r="G3427" s="8" t="s">
        <v>8038</v>
      </c>
      <c r="H3427" s="48" t="s">
        <v>2937</v>
      </c>
      <c r="I3427" s="8"/>
      <c r="J3427" s="7"/>
      <c r="K3427" s="40"/>
      <c r="L3427" s="40"/>
      <c r="M3427" s="40"/>
      <c r="N3427" s="40"/>
      <c r="O3427" s="40"/>
      <c r="P3427" s="40"/>
      <c r="Q3427" s="40"/>
      <c r="R3427" s="40"/>
    </row>
    <row r="3428">
      <c r="A3428" s="7" t="s">
        <v>2633</v>
      </c>
      <c r="B3428" s="7"/>
      <c r="C3428" s="7" t="s">
        <v>9814</v>
      </c>
      <c r="D3428" s="8" t="str">
        <f>IFERROR(__xludf.DUMMYFUNCTION("CONCATENATE(REGEXEXTRACT(C3428,""[A-Za-z]+""),"","")"),"Hector,")</f>
        <v>Hector,</v>
      </c>
      <c r="E3428" s="7" t="s">
        <v>9815</v>
      </c>
      <c r="F3428" s="42" t="s">
        <v>2740</v>
      </c>
      <c r="G3428" s="8" t="s">
        <v>8038</v>
      </c>
      <c r="H3428" s="48" t="s">
        <v>2937</v>
      </c>
      <c r="I3428" s="8"/>
      <c r="J3428" s="35"/>
      <c r="K3428" s="33"/>
      <c r="L3428" s="33"/>
      <c r="M3428" s="33"/>
      <c r="N3428" s="33"/>
      <c r="O3428" s="33"/>
      <c r="P3428" s="33"/>
      <c r="Q3428" s="33"/>
      <c r="R3428" s="33"/>
    </row>
    <row r="3429">
      <c r="A3429" s="8" t="s">
        <v>2586</v>
      </c>
      <c r="B3429" s="8"/>
      <c r="C3429" s="8" t="s">
        <v>9816</v>
      </c>
      <c r="D3429" s="8" t="s">
        <v>9817</v>
      </c>
      <c r="E3429" s="12" t="s">
        <v>9818</v>
      </c>
      <c r="F3429" s="8" t="s">
        <v>2740</v>
      </c>
      <c r="G3429" s="6" t="s">
        <v>8038</v>
      </c>
      <c r="H3429" s="31" t="s">
        <v>2742</v>
      </c>
      <c r="I3429" s="8"/>
      <c r="J3429" s="35"/>
      <c r="K3429" s="33"/>
      <c r="L3429" s="33"/>
      <c r="M3429" s="33"/>
      <c r="N3429" s="33"/>
      <c r="O3429" s="33"/>
      <c r="P3429" s="33"/>
      <c r="Q3429" s="33"/>
      <c r="R3429" s="33"/>
    </row>
    <row r="3430">
      <c r="A3430" s="7" t="s">
        <v>2586</v>
      </c>
      <c r="B3430" s="7"/>
      <c r="C3430" s="7" t="s">
        <v>9819</v>
      </c>
      <c r="D3430" s="8" t="str">
        <f>IFERROR(__xludf.DUMMYFUNCTION("CONCATENATE(REGEXEXTRACT(C3430,""[A-Za-z]+""),"","")"),"Helen,")</f>
        <v>Helen,</v>
      </c>
      <c r="E3430" s="7" t="s">
        <v>9820</v>
      </c>
      <c r="F3430" s="42" t="s">
        <v>2740</v>
      </c>
      <c r="G3430" s="31" t="s">
        <v>8038</v>
      </c>
      <c r="H3430" s="31" t="s">
        <v>9821</v>
      </c>
      <c r="I3430" s="8"/>
      <c r="J3430" s="35"/>
      <c r="K3430" s="33"/>
      <c r="L3430" s="33"/>
      <c r="M3430" s="33"/>
      <c r="N3430" s="33"/>
      <c r="O3430" s="33"/>
      <c r="P3430" s="33"/>
      <c r="Q3430" s="33"/>
      <c r="R3430" s="33"/>
    </row>
    <row r="3431">
      <c r="A3431" s="7" t="s">
        <v>2586</v>
      </c>
      <c r="B3431" s="7"/>
      <c r="C3431" s="7" t="s">
        <v>9822</v>
      </c>
      <c r="D3431" s="8" t="str">
        <f>IFERROR(__xludf.DUMMYFUNCTION("CONCATENATE(REGEXEXTRACT(C3431,""[A-Za-z]+""),"","")"),"Helia,")</f>
        <v>Helia,</v>
      </c>
      <c r="E3431" s="7" t="s">
        <v>9823</v>
      </c>
      <c r="F3431" s="8" t="s">
        <v>2740</v>
      </c>
      <c r="G3431" s="8" t="s">
        <v>8038</v>
      </c>
      <c r="H3431" s="31" t="s">
        <v>2590</v>
      </c>
      <c r="I3431" s="8"/>
      <c r="J3431" s="35"/>
      <c r="K3431" s="33"/>
      <c r="L3431" s="33"/>
      <c r="M3431" s="33"/>
      <c r="N3431" s="33"/>
      <c r="O3431" s="33"/>
      <c r="P3431" s="33"/>
      <c r="Q3431" s="33"/>
      <c r="R3431" s="33"/>
    </row>
    <row r="3432">
      <c r="A3432" s="7" t="s">
        <v>2586</v>
      </c>
      <c r="B3432" s="7"/>
      <c r="C3432" s="7" t="s">
        <v>9824</v>
      </c>
      <c r="D3432" s="6" t="s">
        <v>9825</v>
      </c>
      <c r="E3432" s="7" t="s">
        <v>9826</v>
      </c>
      <c r="F3432" s="8" t="s">
        <v>2740</v>
      </c>
      <c r="G3432" s="8" t="s">
        <v>8038</v>
      </c>
      <c r="H3432" s="48" t="s">
        <v>2937</v>
      </c>
      <c r="I3432" s="8"/>
      <c r="J3432" s="35"/>
      <c r="K3432" s="33"/>
      <c r="L3432" s="33"/>
      <c r="M3432" s="33"/>
      <c r="N3432" s="33"/>
      <c r="O3432" s="33"/>
      <c r="P3432" s="33"/>
      <c r="Q3432" s="33"/>
      <c r="R3432" s="33"/>
    </row>
    <row r="3433">
      <c r="A3433" s="8" t="s">
        <v>2586</v>
      </c>
      <c r="B3433" s="8"/>
      <c r="C3433" s="8" t="s">
        <v>9827</v>
      </c>
      <c r="D3433" s="8" t="s">
        <v>9828</v>
      </c>
      <c r="E3433" s="12" t="s">
        <v>9829</v>
      </c>
      <c r="F3433" s="8" t="s">
        <v>2740</v>
      </c>
      <c r="G3433" s="31" t="s">
        <v>8038</v>
      </c>
      <c r="H3433" s="41" t="s">
        <v>2760</v>
      </c>
      <c r="I3433" s="8"/>
      <c r="J3433" s="35"/>
      <c r="K3433" s="33"/>
      <c r="L3433" s="33"/>
      <c r="M3433" s="33"/>
      <c r="N3433" s="33"/>
      <c r="O3433" s="33"/>
      <c r="P3433" s="33"/>
      <c r="Q3433" s="33"/>
      <c r="R3433" s="33"/>
    </row>
    <row r="3434">
      <c r="A3434" s="6" t="s">
        <v>2861</v>
      </c>
      <c r="B3434" s="8"/>
      <c r="C3434" s="8" t="s">
        <v>9830</v>
      </c>
      <c r="D3434" s="8" t="s">
        <v>9831</v>
      </c>
      <c r="E3434" s="12" t="s">
        <v>9832</v>
      </c>
      <c r="F3434" s="8" t="s">
        <v>2740</v>
      </c>
      <c r="G3434" s="8" t="s">
        <v>8038</v>
      </c>
      <c r="H3434" s="48" t="s">
        <v>2937</v>
      </c>
      <c r="I3434" s="8"/>
      <c r="J3434" s="7"/>
      <c r="K3434" s="40"/>
      <c r="L3434" s="40"/>
      <c r="M3434" s="40"/>
      <c r="N3434" s="40"/>
      <c r="O3434" s="40"/>
      <c r="P3434" s="40"/>
      <c r="Q3434" s="40"/>
      <c r="R3434" s="40"/>
    </row>
    <row r="3435">
      <c r="A3435" s="8" t="s">
        <v>2586</v>
      </c>
      <c r="B3435" s="8"/>
      <c r="C3435" s="8" t="s">
        <v>9833</v>
      </c>
      <c r="D3435" s="8" t="s">
        <v>9831</v>
      </c>
      <c r="E3435" s="12" t="s">
        <v>9834</v>
      </c>
      <c r="F3435" s="8" t="s">
        <v>2740</v>
      </c>
      <c r="G3435" s="8" t="s">
        <v>8038</v>
      </c>
      <c r="H3435" s="41" t="s">
        <v>2760</v>
      </c>
      <c r="I3435" s="8"/>
      <c r="J3435" s="35"/>
      <c r="K3435" s="33"/>
      <c r="L3435" s="33"/>
      <c r="M3435" s="33"/>
      <c r="N3435" s="33"/>
      <c r="O3435" s="33"/>
      <c r="P3435" s="33"/>
      <c r="Q3435" s="33"/>
      <c r="R3435" s="33"/>
    </row>
    <row r="3436">
      <c r="A3436" s="7" t="s">
        <v>2586</v>
      </c>
      <c r="B3436" s="7"/>
      <c r="C3436" s="7" t="s">
        <v>9835</v>
      </c>
      <c r="D3436" s="8" t="str">
        <f>IFERROR(__xludf.DUMMYFUNCTION("CONCATENATE(REGEXEXTRACT(C3436,""[A-Za-z]+""),"","")"),"Henry,")</f>
        <v>Henry,</v>
      </c>
      <c r="E3436" s="7" t="s">
        <v>9836</v>
      </c>
      <c r="F3436" s="8" t="s">
        <v>2740</v>
      </c>
      <c r="G3436" s="8" t="s">
        <v>8038</v>
      </c>
      <c r="H3436" s="43" t="s">
        <v>2742</v>
      </c>
      <c r="I3436" s="8"/>
      <c r="J3436" s="7"/>
      <c r="K3436" s="40"/>
      <c r="L3436" s="40"/>
      <c r="M3436" s="40"/>
      <c r="N3436" s="40"/>
      <c r="O3436" s="40"/>
      <c r="P3436" s="40"/>
      <c r="Q3436" s="40"/>
      <c r="R3436" s="40"/>
    </row>
    <row r="3437">
      <c r="A3437" s="7" t="s">
        <v>2586</v>
      </c>
      <c r="B3437" s="9"/>
      <c r="C3437" s="9" t="s">
        <v>9837</v>
      </c>
      <c r="D3437" s="10" t="s">
        <v>9838</v>
      </c>
      <c r="E3437" s="10" t="s">
        <v>9839</v>
      </c>
      <c r="F3437" s="8" t="s">
        <v>2740</v>
      </c>
      <c r="G3437" s="45" t="s">
        <v>8038</v>
      </c>
      <c r="H3437" s="31" t="s">
        <v>2742</v>
      </c>
      <c r="I3437" s="16"/>
      <c r="J3437" s="37"/>
      <c r="K3437" s="38"/>
      <c r="L3437" s="38"/>
      <c r="M3437" s="38"/>
      <c r="N3437" s="38"/>
      <c r="O3437" s="38"/>
      <c r="P3437" s="38"/>
      <c r="Q3437" s="38"/>
      <c r="R3437" s="38"/>
    </row>
    <row r="3438">
      <c r="A3438" s="8" t="s">
        <v>2586</v>
      </c>
      <c r="B3438" s="2"/>
      <c r="C3438" s="2" t="s">
        <v>9840</v>
      </c>
      <c r="D3438" s="2" t="s">
        <v>9841</v>
      </c>
      <c r="E3438" s="2" t="s">
        <v>9842</v>
      </c>
      <c r="F3438" s="8" t="s">
        <v>2740</v>
      </c>
      <c r="G3438" s="8" t="s">
        <v>8038</v>
      </c>
      <c r="H3438" s="45" t="s">
        <v>2937</v>
      </c>
      <c r="I3438" s="36" t="s">
        <v>9843</v>
      </c>
      <c r="J3438" s="35"/>
      <c r="K3438" s="33"/>
      <c r="L3438" s="33"/>
      <c r="M3438" s="33"/>
      <c r="N3438" s="33"/>
      <c r="O3438" s="33"/>
      <c r="P3438" s="33"/>
      <c r="Q3438" s="33"/>
      <c r="R3438" s="33"/>
    </row>
    <row r="3439">
      <c r="A3439" s="8" t="s">
        <v>2586</v>
      </c>
      <c r="B3439" s="2"/>
      <c r="C3439" s="2" t="s">
        <v>9844</v>
      </c>
      <c r="D3439" s="2" t="s">
        <v>9845</v>
      </c>
      <c r="E3439" s="2" t="s">
        <v>9846</v>
      </c>
      <c r="F3439" s="8" t="s">
        <v>2740</v>
      </c>
      <c r="G3439" s="8" t="s">
        <v>8038</v>
      </c>
      <c r="H3439" s="45" t="s">
        <v>2824</v>
      </c>
      <c r="I3439" s="36" t="s">
        <v>9847</v>
      </c>
      <c r="J3439" s="35"/>
      <c r="K3439" s="33"/>
      <c r="L3439" s="33"/>
      <c r="M3439" s="33"/>
      <c r="N3439" s="33"/>
      <c r="O3439" s="33"/>
      <c r="P3439" s="33"/>
      <c r="Q3439" s="33"/>
      <c r="R3439" s="33"/>
    </row>
    <row r="3440">
      <c r="A3440" s="8" t="s">
        <v>2586</v>
      </c>
      <c r="B3440" s="2"/>
      <c r="C3440" s="2" t="s">
        <v>9848</v>
      </c>
      <c r="D3440" s="17" t="s">
        <v>9849</v>
      </c>
      <c r="E3440" s="2" t="s">
        <v>9850</v>
      </c>
      <c r="F3440" s="8" t="s">
        <v>2740</v>
      </c>
      <c r="G3440" s="31" t="s">
        <v>8038</v>
      </c>
      <c r="H3440" s="43" t="s">
        <v>4138</v>
      </c>
      <c r="I3440" s="36" t="s">
        <v>9851</v>
      </c>
      <c r="J3440" s="37"/>
      <c r="K3440" s="38"/>
      <c r="L3440" s="38"/>
      <c r="M3440" s="38"/>
      <c r="N3440" s="38"/>
      <c r="O3440" s="38"/>
      <c r="P3440" s="38"/>
      <c r="Q3440" s="38"/>
      <c r="R3440" s="38"/>
    </row>
    <row r="3441">
      <c r="A3441" s="8" t="s">
        <v>2586</v>
      </c>
      <c r="B3441" s="3"/>
      <c r="C3441" s="3" t="s">
        <v>9852</v>
      </c>
      <c r="D3441" s="4" t="s">
        <v>3515</v>
      </c>
      <c r="E3441" s="3" t="s">
        <v>9853</v>
      </c>
      <c r="F3441" s="8" t="s">
        <v>2740</v>
      </c>
      <c r="G3441" s="8" t="s">
        <v>8038</v>
      </c>
      <c r="H3441" s="42" t="s">
        <v>3305</v>
      </c>
      <c r="I3441" s="3"/>
      <c r="J3441" s="7"/>
      <c r="K3441" s="40"/>
      <c r="L3441" s="40"/>
      <c r="M3441" s="40"/>
      <c r="N3441" s="40"/>
      <c r="O3441" s="40"/>
      <c r="P3441" s="40"/>
      <c r="Q3441" s="40"/>
      <c r="R3441" s="40"/>
    </row>
    <row r="3442">
      <c r="A3442" s="8" t="s">
        <v>2586</v>
      </c>
      <c r="B3442" s="12"/>
      <c r="C3442" s="12" t="s">
        <v>9854</v>
      </c>
      <c r="D3442" s="12" t="s">
        <v>9855</v>
      </c>
      <c r="E3442" s="12" t="s">
        <v>9856</v>
      </c>
      <c r="F3442" s="8" t="s">
        <v>2740</v>
      </c>
      <c r="G3442" s="8" t="s">
        <v>8038</v>
      </c>
      <c r="H3442" s="41" t="s">
        <v>2760</v>
      </c>
      <c r="I3442" s="2"/>
      <c r="J3442" s="35"/>
      <c r="K3442" s="33"/>
      <c r="L3442" s="33"/>
      <c r="M3442" s="33"/>
      <c r="N3442" s="33"/>
      <c r="O3442" s="33"/>
      <c r="P3442" s="33"/>
      <c r="Q3442" s="33"/>
      <c r="R3442" s="33"/>
    </row>
    <row r="3443">
      <c r="A3443" s="7" t="s">
        <v>2633</v>
      </c>
      <c r="B3443" s="7"/>
      <c r="C3443" s="7" t="s">
        <v>9857</v>
      </c>
      <c r="D3443" s="8" t="str">
        <f>IFERROR(__xludf.DUMMYFUNCTION("CONCATENATE(REGEXEXTRACT(C3443,""[A-Za-z]+""),"","")"),"Hilit,")</f>
        <v>Hilit,</v>
      </c>
      <c r="E3443" s="7" t="s">
        <v>9858</v>
      </c>
      <c r="F3443" s="8" t="s">
        <v>2740</v>
      </c>
      <c r="G3443" s="8" t="s">
        <v>8038</v>
      </c>
      <c r="H3443" s="41" t="s">
        <v>2760</v>
      </c>
      <c r="I3443" s="8"/>
      <c r="J3443" s="7"/>
      <c r="K3443" s="40"/>
      <c r="L3443" s="40"/>
      <c r="M3443" s="40"/>
      <c r="N3443" s="40"/>
      <c r="O3443" s="40"/>
      <c r="P3443" s="40"/>
      <c r="Q3443" s="40"/>
      <c r="R3443" s="40"/>
    </row>
    <row r="3444">
      <c r="A3444" s="7" t="s">
        <v>2586</v>
      </c>
      <c r="B3444" s="7"/>
      <c r="C3444" s="7" t="s">
        <v>9859</v>
      </c>
      <c r="D3444" s="8" t="str">
        <f>IFERROR(__xludf.DUMMYFUNCTION("CONCATENATE(REGEXEXTRACT(C3444,""[A-Za-z]+""),"","")"),"Hillel,")</f>
        <v>Hillel,</v>
      </c>
      <c r="E3444" s="7" t="s">
        <v>9860</v>
      </c>
      <c r="F3444" s="8" t="s">
        <v>2740</v>
      </c>
      <c r="G3444" s="31" t="s">
        <v>8038</v>
      </c>
      <c r="H3444" s="45" t="s">
        <v>2952</v>
      </c>
      <c r="I3444" s="8"/>
      <c r="J3444" s="7"/>
      <c r="K3444" s="40"/>
      <c r="L3444" s="40"/>
      <c r="M3444" s="40"/>
      <c r="N3444" s="40"/>
      <c r="O3444" s="40"/>
      <c r="P3444" s="40"/>
      <c r="Q3444" s="40"/>
      <c r="R3444" s="40"/>
    </row>
    <row r="3445">
      <c r="A3445" s="7" t="s">
        <v>2633</v>
      </c>
      <c r="B3445" s="7"/>
      <c r="C3445" s="7" t="s">
        <v>9861</v>
      </c>
      <c r="D3445" s="8" t="str">
        <f>IFERROR(__xludf.DUMMYFUNCTION("CONCATENATE(REGEXEXTRACT(C3445,""[A-Za-z]+""),"","")"),"Hisham,")</f>
        <v>Hisham,</v>
      </c>
      <c r="E3445" s="7" t="s">
        <v>9862</v>
      </c>
      <c r="F3445" s="8" t="s">
        <v>2740</v>
      </c>
      <c r="G3445" s="31" t="s">
        <v>8038</v>
      </c>
      <c r="H3445" s="31" t="s">
        <v>2742</v>
      </c>
      <c r="I3445" s="8"/>
      <c r="J3445" s="7"/>
      <c r="K3445" s="40"/>
      <c r="L3445" s="40"/>
      <c r="M3445" s="40"/>
      <c r="N3445" s="40"/>
      <c r="O3445" s="40"/>
      <c r="P3445" s="40"/>
      <c r="Q3445" s="40"/>
      <c r="R3445" s="40"/>
    </row>
    <row r="3446">
      <c r="A3446" s="7" t="s">
        <v>2586</v>
      </c>
      <c r="B3446" s="9"/>
      <c r="C3446" s="9" t="s">
        <v>9863</v>
      </c>
      <c r="D3446" s="9" t="s">
        <v>9863</v>
      </c>
      <c r="E3446" s="9" t="s">
        <v>9864</v>
      </c>
      <c r="F3446" s="31" t="s">
        <v>2740</v>
      </c>
      <c r="G3446" s="8" t="s">
        <v>8038</v>
      </c>
      <c r="H3446" s="41" t="s">
        <v>2760</v>
      </c>
      <c r="I3446" s="16" t="s">
        <v>9865</v>
      </c>
      <c r="J3446" s="37"/>
      <c r="K3446" s="38"/>
      <c r="L3446" s="38"/>
      <c r="M3446" s="38"/>
      <c r="N3446" s="38"/>
      <c r="O3446" s="38"/>
      <c r="P3446" s="38"/>
      <c r="Q3446" s="38"/>
      <c r="R3446" s="38"/>
    </row>
    <row r="3447">
      <c r="A3447" s="8" t="s">
        <v>2586</v>
      </c>
      <c r="B3447" s="2"/>
      <c r="C3447" s="2" t="s">
        <v>9866</v>
      </c>
      <c r="D3447" s="2" t="s">
        <v>9867</v>
      </c>
      <c r="E3447" s="2" t="s">
        <v>9868</v>
      </c>
      <c r="F3447" s="41" t="s">
        <v>2740</v>
      </c>
      <c r="G3447" s="8" t="s">
        <v>8038</v>
      </c>
      <c r="H3447" s="31" t="s">
        <v>2840</v>
      </c>
      <c r="I3447" s="36" t="s">
        <v>9869</v>
      </c>
      <c r="J3447" s="37"/>
      <c r="K3447" s="38"/>
      <c r="L3447" s="38"/>
      <c r="M3447" s="38"/>
      <c r="N3447" s="38"/>
      <c r="O3447" s="38"/>
      <c r="P3447" s="38"/>
      <c r="Q3447" s="38"/>
      <c r="R3447" s="38"/>
    </row>
    <row r="3448">
      <c r="A3448" s="7" t="s">
        <v>2586</v>
      </c>
      <c r="B3448" s="7"/>
      <c r="C3448" s="7" t="s">
        <v>9870</v>
      </c>
      <c r="D3448" s="6" t="s">
        <v>9871</v>
      </c>
      <c r="E3448" s="7" t="s">
        <v>9872</v>
      </c>
      <c r="F3448" s="8" t="s">
        <v>2740</v>
      </c>
      <c r="G3448" s="8" t="s">
        <v>8038</v>
      </c>
      <c r="H3448" s="42" t="s">
        <v>3162</v>
      </c>
      <c r="I3448" s="8"/>
      <c r="J3448" s="37"/>
      <c r="K3448" s="38"/>
      <c r="L3448" s="38"/>
      <c r="M3448" s="38"/>
      <c r="N3448" s="38"/>
      <c r="O3448" s="38"/>
      <c r="P3448" s="38"/>
      <c r="Q3448" s="38"/>
      <c r="R3448" s="38"/>
    </row>
    <row r="3449">
      <c r="A3449" s="7" t="s">
        <v>2586</v>
      </c>
      <c r="B3449" s="7"/>
      <c r="C3449" s="7" t="s">
        <v>9873</v>
      </c>
      <c r="D3449" s="8" t="str">
        <f>IFERROR(__xludf.DUMMYFUNCTION("CONCATENATE(REGEXEXTRACT(C3449,""[A-Za-z]+""),"","")"),"Hoax,")</f>
        <v>Hoax,</v>
      </c>
      <c r="E3449" s="7" t="s">
        <v>9874</v>
      </c>
      <c r="F3449" s="8" t="s">
        <v>2740</v>
      </c>
      <c r="G3449" s="8" t="s">
        <v>8038</v>
      </c>
      <c r="H3449" s="43" t="s">
        <v>4138</v>
      </c>
      <c r="I3449" s="8"/>
      <c r="J3449" s="7"/>
      <c r="K3449" s="40"/>
      <c r="L3449" s="40"/>
      <c r="M3449" s="40"/>
      <c r="N3449" s="40"/>
      <c r="O3449" s="40"/>
      <c r="P3449" s="40"/>
      <c r="Q3449" s="40"/>
      <c r="R3449" s="40"/>
    </row>
    <row r="3450">
      <c r="A3450" s="7" t="s">
        <v>2586</v>
      </c>
      <c r="B3450" s="7"/>
      <c r="C3450" s="7" t="s">
        <v>9875</v>
      </c>
      <c r="D3450" s="8" t="str">
        <f>IFERROR(__xludf.DUMMYFUNCTION("CONCATENATE(REGEXEXTRACT(C3450,""[A-Za-z]+""),"","")"),"Hoj,")</f>
        <v>Hoj,</v>
      </c>
      <c r="E3450" s="7" t="s">
        <v>9876</v>
      </c>
      <c r="F3450" s="8" t="s">
        <v>2740</v>
      </c>
      <c r="G3450" s="8" t="s">
        <v>8038</v>
      </c>
      <c r="H3450" s="31" t="s">
        <v>2742</v>
      </c>
      <c r="I3450" s="8"/>
      <c r="J3450" s="35"/>
      <c r="K3450" s="33"/>
      <c r="L3450" s="33"/>
      <c r="M3450" s="33"/>
      <c r="N3450" s="33"/>
      <c r="O3450" s="33"/>
      <c r="P3450" s="33"/>
      <c r="Q3450" s="33"/>
      <c r="R3450" s="33"/>
    </row>
    <row r="3451">
      <c r="A3451" s="7" t="s">
        <v>2633</v>
      </c>
      <c r="B3451" s="7"/>
      <c r="C3451" s="7" t="s">
        <v>9877</v>
      </c>
      <c r="D3451" s="8" t="str">
        <f>IFERROR(__xludf.DUMMYFUNCTION("CONCATENATE(REGEXEXTRACT(C3451,""[A-Za-z]+""),"","")"),"Holger,")</f>
        <v>Holger,</v>
      </c>
      <c r="E3451" s="7" t="s">
        <v>9878</v>
      </c>
      <c r="F3451" s="8" t="s">
        <v>2740</v>
      </c>
      <c r="G3451" s="8" t="s">
        <v>8038</v>
      </c>
      <c r="H3451" s="31" t="s">
        <v>2590</v>
      </c>
      <c r="I3451" s="8"/>
      <c r="J3451" s="35"/>
      <c r="K3451" s="33"/>
      <c r="L3451" s="33"/>
      <c r="M3451" s="33"/>
      <c r="N3451" s="33"/>
      <c r="O3451" s="33"/>
      <c r="P3451" s="33"/>
      <c r="Q3451" s="33"/>
      <c r="R3451" s="33"/>
    </row>
    <row r="3452">
      <c r="A3452" s="8" t="s">
        <v>2586</v>
      </c>
      <c r="B3452" s="2"/>
      <c r="C3452" s="2" t="s">
        <v>9879</v>
      </c>
      <c r="D3452" s="2" t="s">
        <v>9880</v>
      </c>
      <c r="E3452" s="2" t="s">
        <v>9881</v>
      </c>
      <c r="F3452" s="42" t="s">
        <v>2740</v>
      </c>
      <c r="G3452" s="31" t="s">
        <v>8038</v>
      </c>
      <c r="H3452" s="41" t="s">
        <v>3328</v>
      </c>
      <c r="I3452" s="36" t="s">
        <v>9882</v>
      </c>
      <c r="J3452" s="10"/>
      <c r="K3452" s="44"/>
      <c r="L3452" s="44"/>
      <c r="M3452" s="44"/>
      <c r="N3452" s="44"/>
      <c r="O3452" s="44"/>
      <c r="P3452" s="44"/>
      <c r="Q3452" s="44"/>
      <c r="R3452" s="44"/>
    </row>
    <row r="3453">
      <c r="A3453" s="7" t="s">
        <v>2586</v>
      </c>
      <c r="B3453" s="7"/>
      <c r="C3453" s="7" t="s">
        <v>9883</v>
      </c>
      <c r="D3453" s="8" t="str">
        <f>IFERROR(__xludf.DUMMYFUNCTION("CONCATENATE(REGEXEXTRACT(C3453,""[A-Za-z]+""),"","")"),"Holmar,")</f>
        <v>Holmar,</v>
      </c>
      <c r="E3453" s="7" t="s">
        <v>9884</v>
      </c>
      <c r="F3453" s="8" t="s">
        <v>2740</v>
      </c>
      <c r="G3453" s="8" t="s">
        <v>8038</v>
      </c>
      <c r="H3453" s="31" t="s">
        <v>2742</v>
      </c>
      <c r="I3453" s="8"/>
      <c r="J3453" s="35"/>
      <c r="K3453" s="33"/>
      <c r="L3453" s="33"/>
      <c r="M3453" s="33"/>
      <c r="N3453" s="33"/>
      <c r="O3453" s="33"/>
      <c r="P3453" s="33"/>
      <c r="Q3453" s="33"/>
      <c r="R3453" s="33"/>
    </row>
    <row r="3454">
      <c r="A3454" s="7" t="s">
        <v>2586</v>
      </c>
      <c r="B3454" s="7"/>
      <c r="C3454" s="7" t="s">
        <v>9885</v>
      </c>
      <c r="D3454" s="8" t="str">
        <f>IFERROR(__xludf.DUMMYFUNCTION("CONCATENATE(REGEXEXTRACT(C3454,""[A-Za-z]+""),"","")"),"Homero,")</f>
        <v>Homero,</v>
      </c>
      <c r="E3454" s="7" t="s">
        <v>9886</v>
      </c>
      <c r="F3454" s="8" t="s">
        <v>2740</v>
      </c>
      <c r="G3454" s="8" t="s">
        <v>8038</v>
      </c>
      <c r="H3454" s="31" t="s">
        <v>2742</v>
      </c>
      <c r="I3454" s="8"/>
      <c r="J3454" s="37"/>
      <c r="K3454" s="38"/>
      <c r="L3454" s="38"/>
      <c r="M3454" s="38"/>
      <c r="N3454" s="38"/>
      <c r="O3454" s="38"/>
      <c r="P3454" s="38"/>
      <c r="Q3454" s="38"/>
      <c r="R3454" s="38"/>
    </row>
    <row r="3455">
      <c r="A3455" s="8" t="s">
        <v>2586</v>
      </c>
      <c r="B3455" s="2"/>
      <c r="C3455" s="2" t="s">
        <v>9887</v>
      </c>
      <c r="D3455" s="2" t="s">
        <v>9888</v>
      </c>
      <c r="E3455" s="2" t="s">
        <v>9889</v>
      </c>
      <c r="F3455" s="42" t="s">
        <v>2740</v>
      </c>
      <c r="G3455" s="8" t="s">
        <v>8038</v>
      </c>
      <c r="H3455" s="48" t="s">
        <v>2937</v>
      </c>
      <c r="I3455" s="34" t="s">
        <v>9890</v>
      </c>
      <c r="J3455" s="35"/>
      <c r="K3455" s="33"/>
      <c r="L3455" s="33"/>
      <c r="M3455" s="33"/>
      <c r="N3455" s="33"/>
      <c r="O3455" s="33"/>
      <c r="P3455" s="33"/>
      <c r="Q3455" s="33"/>
      <c r="R3455" s="33"/>
    </row>
    <row r="3456">
      <c r="A3456" s="7" t="s">
        <v>2586</v>
      </c>
      <c r="B3456" s="7"/>
      <c r="C3456" s="7" t="s">
        <v>9891</v>
      </c>
      <c r="D3456" s="6" t="s">
        <v>9892</v>
      </c>
      <c r="E3456" s="7" t="s">
        <v>9893</v>
      </c>
      <c r="F3456" s="8" t="s">
        <v>2740</v>
      </c>
      <c r="G3456" s="31" t="s">
        <v>8038</v>
      </c>
      <c r="H3456" s="45" t="s">
        <v>2824</v>
      </c>
      <c r="I3456" s="8"/>
      <c r="J3456" s="35"/>
      <c r="K3456" s="33"/>
      <c r="L3456" s="33"/>
      <c r="M3456" s="33"/>
      <c r="N3456" s="33"/>
      <c r="O3456" s="33"/>
      <c r="P3456" s="33"/>
      <c r="Q3456" s="33"/>
      <c r="R3456" s="33"/>
    </row>
    <row r="3457">
      <c r="A3457" s="7" t="s">
        <v>2586</v>
      </c>
      <c r="B3457" s="7"/>
      <c r="C3457" s="7" t="s">
        <v>9894</v>
      </c>
      <c r="D3457" s="8" t="s">
        <v>9895</v>
      </c>
      <c r="E3457" s="7" t="s">
        <v>9896</v>
      </c>
      <c r="F3457" s="8" t="s">
        <v>2740</v>
      </c>
      <c r="G3457" s="31" t="s">
        <v>8038</v>
      </c>
      <c r="H3457" s="42" t="s">
        <v>2686</v>
      </c>
      <c r="I3457" s="8"/>
      <c r="J3457" s="7"/>
      <c r="K3457" s="40"/>
      <c r="L3457" s="40"/>
      <c r="M3457" s="40"/>
      <c r="N3457" s="40"/>
      <c r="O3457" s="40"/>
      <c r="P3457" s="40"/>
      <c r="Q3457" s="40"/>
      <c r="R3457" s="40"/>
    </row>
    <row r="3458">
      <c r="A3458" s="7" t="s">
        <v>2586</v>
      </c>
      <c r="B3458" s="7"/>
      <c r="C3458" s="7" t="s">
        <v>9897</v>
      </c>
      <c r="D3458" s="8" t="str">
        <f>IFERROR(__xludf.DUMMYFUNCTION("CONCATENATE(REGEXEXTRACT(C3458,""[A-Za-z]+""),"","")"),"Hotmixradio,")</f>
        <v>Hotmixradio,</v>
      </c>
      <c r="E3458" s="7" t="s">
        <v>9898</v>
      </c>
      <c r="F3458" s="8" t="s">
        <v>2740</v>
      </c>
      <c r="G3458" s="31" t="s">
        <v>8038</v>
      </c>
      <c r="H3458" s="41" t="s">
        <v>2760</v>
      </c>
      <c r="I3458" s="8"/>
      <c r="J3458" s="7"/>
      <c r="K3458" s="40"/>
      <c r="L3458" s="40"/>
      <c r="M3458" s="40"/>
      <c r="N3458" s="40"/>
      <c r="O3458" s="40"/>
      <c r="P3458" s="40"/>
      <c r="Q3458" s="40"/>
      <c r="R3458" s="40"/>
    </row>
    <row r="3459">
      <c r="A3459" s="7" t="s">
        <v>2586</v>
      </c>
      <c r="B3459" s="7"/>
      <c r="C3459" s="7" t="s">
        <v>9899</v>
      </c>
      <c r="D3459" s="8" t="str">
        <f>IFERROR(__xludf.DUMMYFUNCTION("CONCATENATE(REGEXEXTRACT(C3459,""[A-Za-z]+""),"","")"),"House,")</f>
        <v>House,</v>
      </c>
      <c r="E3459" s="7" t="s">
        <v>9900</v>
      </c>
      <c r="F3459" s="8" t="s">
        <v>2740</v>
      </c>
      <c r="G3459" s="8" t="s">
        <v>8038</v>
      </c>
      <c r="H3459" s="43" t="s">
        <v>2760</v>
      </c>
      <c r="I3459" s="8"/>
      <c r="J3459" s="7"/>
      <c r="K3459" s="40"/>
      <c r="L3459" s="40"/>
      <c r="M3459" s="40"/>
      <c r="N3459" s="40"/>
      <c r="O3459" s="40"/>
      <c r="P3459" s="40"/>
      <c r="Q3459" s="40"/>
      <c r="R3459" s="40"/>
    </row>
    <row r="3460">
      <c r="A3460" s="6" t="s">
        <v>2861</v>
      </c>
      <c r="B3460" s="7"/>
      <c r="C3460" s="7" t="s">
        <v>9901</v>
      </c>
      <c r="D3460" s="8" t="str">
        <f>IFERROR(__xludf.DUMMYFUNCTION("CONCATENATE(REGEXEXTRACT(C3460,""[A-Za-z]+""),"","")"),"Houseando,")</f>
        <v>Houseando,</v>
      </c>
      <c r="E3460" s="7" t="s">
        <v>9902</v>
      </c>
      <c r="F3460" s="8" t="s">
        <v>2740</v>
      </c>
      <c r="G3460" s="8" t="s">
        <v>8038</v>
      </c>
      <c r="H3460" s="42" t="s">
        <v>3162</v>
      </c>
      <c r="I3460" s="8"/>
      <c r="J3460" s="35"/>
      <c r="K3460" s="33"/>
      <c r="L3460" s="33"/>
      <c r="M3460" s="33"/>
      <c r="N3460" s="33"/>
      <c r="O3460" s="33"/>
      <c r="P3460" s="33"/>
      <c r="Q3460" s="33"/>
      <c r="R3460" s="33"/>
    </row>
    <row r="3461">
      <c r="A3461" s="8" t="s">
        <v>2586</v>
      </c>
      <c r="B3461" s="2"/>
      <c r="C3461" s="2" t="s">
        <v>6000</v>
      </c>
      <c r="D3461" s="2" t="s">
        <v>9903</v>
      </c>
      <c r="E3461" s="2" t="s">
        <v>9904</v>
      </c>
      <c r="F3461" s="42" t="s">
        <v>2740</v>
      </c>
      <c r="G3461" s="8" t="s">
        <v>8038</v>
      </c>
      <c r="H3461" s="48" t="s">
        <v>2937</v>
      </c>
      <c r="I3461" s="34" t="s">
        <v>9905</v>
      </c>
      <c r="J3461" s="37"/>
      <c r="K3461" s="38"/>
      <c r="L3461" s="38"/>
      <c r="M3461" s="38"/>
      <c r="N3461" s="38"/>
      <c r="O3461" s="38"/>
      <c r="P3461" s="38"/>
      <c r="Q3461" s="38"/>
      <c r="R3461" s="38"/>
    </row>
    <row r="3462">
      <c r="A3462" s="8" t="s">
        <v>2586</v>
      </c>
      <c r="B3462" s="2"/>
      <c r="C3462" s="2" t="s">
        <v>9906</v>
      </c>
      <c r="D3462" s="17" t="s">
        <v>9907</v>
      </c>
      <c r="E3462" s="2" t="s">
        <v>9908</v>
      </c>
      <c r="F3462" s="8" t="s">
        <v>2740</v>
      </c>
      <c r="G3462" s="6" t="s">
        <v>8038</v>
      </c>
      <c r="H3462" s="42" t="s">
        <v>2686</v>
      </c>
      <c r="I3462" s="36" t="s">
        <v>9909</v>
      </c>
      <c r="J3462" s="37"/>
      <c r="K3462" s="38"/>
      <c r="L3462" s="38"/>
      <c r="M3462" s="38"/>
      <c r="N3462" s="38"/>
      <c r="O3462" s="38"/>
      <c r="P3462" s="38"/>
      <c r="Q3462" s="38"/>
      <c r="R3462" s="38"/>
    </row>
    <row r="3463">
      <c r="A3463" s="8" t="s">
        <v>2586</v>
      </c>
      <c r="B3463" s="3"/>
      <c r="C3463" s="3" t="s">
        <v>9910</v>
      </c>
      <c r="D3463" s="4" t="s">
        <v>9911</v>
      </c>
      <c r="E3463" s="5" t="s">
        <v>9912</v>
      </c>
      <c r="F3463" s="42" t="s">
        <v>2740</v>
      </c>
      <c r="G3463" s="8" t="s">
        <v>8038</v>
      </c>
      <c r="H3463" s="31" t="s">
        <v>2590</v>
      </c>
      <c r="I3463" s="18" t="s">
        <v>9913</v>
      </c>
      <c r="J3463" s="37"/>
      <c r="K3463" s="38"/>
      <c r="L3463" s="38"/>
      <c r="M3463" s="38"/>
      <c r="N3463" s="38"/>
      <c r="O3463" s="38"/>
      <c r="P3463" s="38"/>
      <c r="Q3463" s="38"/>
      <c r="R3463" s="38"/>
    </row>
    <row r="3464">
      <c r="A3464" s="8" t="s">
        <v>2586</v>
      </c>
      <c r="B3464" s="2"/>
      <c r="C3464" s="2" t="s">
        <v>9914</v>
      </c>
      <c r="D3464" s="2" t="s">
        <v>9915</v>
      </c>
      <c r="E3464" s="2" t="s">
        <v>9916</v>
      </c>
      <c r="F3464" s="8" t="s">
        <v>2740</v>
      </c>
      <c r="G3464" s="31" t="s">
        <v>8038</v>
      </c>
      <c r="H3464" s="31" t="s">
        <v>2742</v>
      </c>
      <c r="I3464" s="34" t="s">
        <v>8226</v>
      </c>
      <c r="J3464" s="37"/>
      <c r="K3464" s="38"/>
      <c r="L3464" s="38"/>
      <c r="M3464" s="38"/>
      <c r="N3464" s="38"/>
      <c r="O3464" s="38"/>
      <c r="P3464" s="38"/>
      <c r="Q3464" s="38"/>
      <c r="R3464" s="38"/>
    </row>
    <row r="3465">
      <c r="A3465" s="7" t="s">
        <v>2586</v>
      </c>
      <c r="B3465" s="7"/>
      <c r="C3465" s="7" t="s">
        <v>9917</v>
      </c>
      <c r="D3465" s="8" t="s">
        <v>9918</v>
      </c>
      <c r="E3465" s="7" t="s">
        <v>9919</v>
      </c>
      <c r="F3465" s="8" t="s">
        <v>2740</v>
      </c>
      <c r="G3465" s="31" t="s">
        <v>8038</v>
      </c>
      <c r="H3465" s="42" t="s">
        <v>2686</v>
      </c>
      <c r="I3465" s="8"/>
      <c r="J3465" s="35"/>
      <c r="K3465" s="33"/>
      <c r="L3465" s="33"/>
      <c r="M3465" s="33"/>
      <c r="N3465" s="33"/>
      <c r="O3465" s="33"/>
      <c r="P3465" s="33"/>
      <c r="Q3465" s="33"/>
      <c r="R3465" s="33"/>
    </row>
    <row r="3466">
      <c r="A3466" s="7" t="s">
        <v>2586</v>
      </c>
      <c r="B3466" s="7"/>
      <c r="C3466" s="7" t="s">
        <v>9920</v>
      </c>
      <c r="D3466" s="8" t="str">
        <f>IFERROR(__xludf.DUMMYFUNCTION("CONCATENATE(REGEXEXTRACT(C3466,""[A-Za-z]+""),"","")"),"Hunter,")</f>
        <v>Hunter,</v>
      </c>
      <c r="E3466" s="7" t="s">
        <v>9921</v>
      </c>
      <c r="F3466" s="8" t="s">
        <v>2740</v>
      </c>
      <c r="G3466" s="31" t="s">
        <v>8038</v>
      </c>
      <c r="H3466" s="31" t="s">
        <v>2603</v>
      </c>
      <c r="I3466" s="8"/>
      <c r="J3466" s="7"/>
      <c r="K3466" s="40"/>
      <c r="L3466" s="40"/>
      <c r="M3466" s="40"/>
      <c r="N3466" s="40"/>
      <c r="O3466" s="40"/>
      <c r="P3466" s="40"/>
      <c r="Q3466" s="40"/>
      <c r="R3466" s="40"/>
    </row>
    <row r="3467">
      <c r="A3467" s="8" t="s">
        <v>2586</v>
      </c>
      <c r="B3467" s="6"/>
      <c r="C3467" s="6" t="s">
        <v>9922</v>
      </c>
      <c r="D3467" s="6" t="s">
        <v>4982</v>
      </c>
      <c r="E3467" s="7" t="s">
        <v>9923</v>
      </c>
      <c r="F3467" s="8" t="s">
        <v>2740</v>
      </c>
      <c r="G3467" s="31" t="s">
        <v>8038</v>
      </c>
      <c r="H3467" s="31" t="s">
        <v>2742</v>
      </c>
      <c r="I3467" s="8"/>
      <c r="J3467" s="35"/>
      <c r="K3467" s="33"/>
      <c r="L3467" s="33"/>
      <c r="M3467" s="33"/>
      <c r="N3467" s="33"/>
      <c r="O3467" s="33"/>
      <c r="P3467" s="33"/>
      <c r="Q3467" s="33"/>
      <c r="R3467" s="33"/>
    </row>
    <row r="3468">
      <c r="A3468" s="8" t="s">
        <v>2586</v>
      </c>
      <c r="B3468" s="2"/>
      <c r="C3468" s="2" t="s">
        <v>9924</v>
      </c>
      <c r="D3468" s="2" t="s">
        <v>9925</v>
      </c>
      <c r="E3468" s="2" t="s">
        <v>9926</v>
      </c>
      <c r="F3468" s="8" t="s">
        <v>2740</v>
      </c>
      <c r="G3468" s="31" t="s">
        <v>8038</v>
      </c>
      <c r="H3468" s="48" t="s">
        <v>2937</v>
      </c>
      <c r="I3468" s="34" t="s">
        <v>9927</v>
      </c>
      <c r="J3468" s="37"/>
      <c r="K3468" s="38"/>
      <c r="L3468" s="38"/>
      <c r="M3468" s="38"/>
      <c r="N3468" s="38"/>
      <c r="O3468" s="38"/>
      <c r="P3468" s="38"/>
      <c r="Q3468" s="38"/>
      <c r="R3468" s="38"/>
    </row>
    <row r="3469">
      <c r="A3469" s="7" t="s">
        <v>2586</v>
      </c>
      <c r="B3469" s="7"/>
      <c r="C3469" s="7" t="s">
        <v>9928</v>
      </c>
      <c r="D3469" s="8" t="str">
        <f>IFERROR(__xludf.DUMMYFUNCTION("CONCATENATE(REGEXEXTRACT(C3469,""[A-Za-z]+""),"","")"),"Huxley,")</f>
        <v>Huxley,</v>
      </c>
      <c r="E3469" s="7" t="s">
        <v>9929</v>
      </c>
      <c r="F3469" s="8" t="s">
        <v>2740</v>
      </c>
      <c r="G3469" s="31" t="s">
        <v>8038</v>
      </c>
      <c r="H3469" s="41" t="s">
        <v>2760</v>
      </c>
      <c r="I3469" s="8"/>
      <c r="J3469" s="35"/>
      <c r="K3469" s="33"/>
      <c r="L3469" s="33"/>
      <c r="M3469" s="33"/>
      <c r="N3469" s="33"/>
      <c r="O3469" s="33"/>
      <c r="P3469" s="33"/>
      <c r="Q3469" s="33"/>
      <c r="R3469" s="33"/>
    </row>
    <row r="3470">
      <c r="A3470" s="8" t="s">
        <v>2586</v>
      </c>
      <c r="B3470" s="12"/>
      <c r="C3470" s="12" t="s">
        <v>9930</v>
      </c>
      <c r="D3470" s="12" t="s">
        <v>9931</v>
      </c>
      <c r="E3470" s="12" t="s">
        <v>9932</v>
      </c>
      <c r="F3470" s="8" t="s">
        <v>2740</v>
      </c>
      <c r="G3470" s="31" t="s">
        <v>8038</v>
      </c>
      <c r="H3470" s="31" t="s">
        <v>2590</v>
      </c>
      <c r="I3470" s="2"/>
      <c r="J3470" s="7"/>
      <c r="K3470" s="40"/>
      <c r="L3470" s="40"/>
      <c r="M3470" s="40"/>
      <c r="N3470" s="40"/>
      <c r="O3470" s="40"/>
      <c r="P3470" s="40"/>
      <c r="Q3470" s="40"/>
      <c r="R3470" s="40"/>
    </row>
    <row r="3471">
      <c r="A3471" s="8" t="s">
        <v>2586</v>
      </c>
      <c r="B3471" s="2"/>
      <c r="C3471" s="2" t="s">
        <v>9933</v>
      </c>
      <c r="D3471" s="2" t="s">
        <v>9934</v>
      </c>
      <c r="E3471" s="2" t="s">
        <v>9935</v>
      </c>
      <c r="F3471" s="8" t="s">
        <v>2740</v>
      </c>
      <c r="G3471" s="8" t="s">
        <v>8038</v>
      </c>
      <c r="H3471" s="8" t="s">
        <v>2765</v>
      </c>
      <c r="I3471" s="34" t="s">
        <v>9936</v>
      </c>
      <c r="J3471" s="35"/>
      <c r="K3471" s="33"/>
      <c r="L3471" s="33"/>
      <c r="M3471" s="33"/>
      <c r="N3471" s="33"/>
      <c r="O3471" s="33"/>
      <c r="P3471" s="33"/>
      <c r="Q3471" s="33"/>
      <c r="R3471" s="33"/>
    </row>
    <row r="3472">
      <c r="A3472" s="8" t="s">
        <v>2586</v>
      </c>
      <c r="B3472" s="2"/>
      <c r="C3472" s="2" t="s">
        <v>9937</v>
      </c>
      <c r="D3472" s="2" t="s">
        <v>9938</v>
      </c>
      <c r="E3472" s="2" t="s">
        <v>9939</v>
      </c>
      <c r="F3472" s="42" t="s">
        <v>2740</v>
      </c>
      <c r="G3472" s="45" t="s">
        <v>8038</v>
      </c>
      <c r="H3472" s="31" t="s">
        <v>2742</v>
      </c>
      <c r="I3472" s="34" t="s">
        <v>9940</v>
      </c>
      <c r="J3472" s="35"/>
      <c r="K3472" s="33"/>
      <c r="L3472" s="33"/>
      <c r="M3472" s="33"/>
      <c r="N3472" s="33"/>
      <c r="O3472" s="33"/>
      <c r="P3472" s="33"/>
      <c r="Q3472" s="33"/>
      <c r="R3472" s="33"/>
    </row>
    <row r="3473">
      <c r="A3473" s="8" t="s">
        <v>2586</v>
      </c>
      <c r="B3473" s="8"/>
      <c r="C3473" s="8" t="s">
        <v>9941</v>
      </c>
      <c r="D3473" s="8" t="s">
        <v>7025</v>
      </c>
      <c r="E3473" s="12" t="s">
        <v>9942</v>
      </c>
      <c r="F3473" s="8" t="s">
        <v>2740</v>
      </c>
      <c r="G3473" s="31" t="s">
        <v>8038</v>
      </c>
      <c r="H3473" s="41" t="s">
        <v>2802</v>
      </c>
      <c r="I3473" s="8"/>
      <c r="J3473" s="35"/>
      <c r="K3473" s="33"/>
      <c r="L3473" s="33"/>
      <c r="M3473" s="33"/>
      <c r="N3473" s="33"/>
      <c r="O3473" s="33"/>
      <c r="P3473" s="33"/>
      <c r="Q3473" s="33"/>
      <c r="R3473" s="33"/>
    </row>
    <row r="3474">
      <c r="A3474" s="7" t="s">
        <v>2586</v>
      </c>
      <c r="B3474" s="7"/>
      <c r="C3474" s="7" t="s">
        <v>9943</v>
      </c>
      <c r="D3474" s="8" t="str">
        <f>IFERROR(__xludf.DUMMYFUNCTION("CONCATENATE(REGEXEXTRACT(C3474,""[A-Za-z]+""),"","")"),"Hyslop,")</f>
        <v>Hyslop,</v>
      </c>
      <c r="E3474" s="7" t="s">
        <v>9944</v>
      </c>
      <c r="F3474" s="42" t="s">
        <v>2740</v>
      </c>
      <c r="G3474" s="31" t="s">
        <v>8038</v>
      </c>
      <c r="H3474" s="41" t="s">
        <v>2760</v>
      </c>
      <c r="I3474" s="8"/>
      <c r="J3474" s="7"/>
      <c r="K3474" s="40"/>
      <c r="L3474" s="40"/>
      <c r="M3474" s="40"/>
      <c r="N3474" s="40"/>
      <c r="O3474" s="40"/>
      <c r="P3474" s="40"/>
      <c r="Q3474" s="40"/>
      <c r="R3474" s="40"/>
    </row>
    <row r="3475">
      <c r="A3475" s="8" t="s">
        <v>2633</v>
      </c>
      <c r="B3475" s="2"/>
      <c r="C3475" s="2" t="s">
        <v>9945</v>
      </c>
      <c r="D3475" s="2" t="s">
        <v>9946</v>
      </c>
      <c r="E3475" s="2" t="s">
        <v>9947</v>
      </c>
      <c r="F3475" s="8" t="s">
        <v>2740</v>
      </c>
      <c r="G3475" s="8" t="s">
        <v>8038</v>
      </c>
      <c r="H3475" s="45" t="s">
        <v>2952</v>
      </c>
      <c r="I3475" s="36" t="s">
        <v>9948</v>
      </c>
      <c r="J3475" s="7"/>
      <c r="K3475" s="40"/>
      <c r="L3475" s="40"/>
      <c r="M3475" s="40"/>
      <c r="N3475" s="40"/>
      <c r="O3475" s="40"/>
      <c r="P3475" s="40"/>
      <c r="Q3475" s="40"/>
      <c r="R3475" s="40"/>
    </row>
    <row r="3476">
      <c r="A3476" s="8" t="s">
        <v>2586</v>
      </c>
      <c r="B3476" s="8"/>
      <c r="C3476" s="8" t="s">
        <v>9949</v>
      </c>
      <c r="D3476" s="8" t="s">
        <v>9950</v>
      </c>
      <c r="E3476" s="12" t="s">
        <v>9951</v>
      </c>
      <c r="F3476" s="8" t="s">
        <v>2740</v>
      </c>
      <c r="G3476" s="31" t="s">
        <v>8038</v>
      </c>
      <c r="H3476" s="41" t="s">
        <v>2760</v>
      </c>
      <c r="I3476" s="8"/>
      <c r="J3476" s="37"/>
      <c r="K3476" s="38"/>
      <c r="L3476" s="38"/>
      <c r="M3476" s="38"/>
      <c r="N3476" s="38"/>
      <c r="O3476" s="38"/>
      <c r="P3476" s="38"/>
      <c r="Q3476" s="38"/>
      <c r="R3476" s="38"/>
    </row>
    <row r="3477">
      <c r="A3477" s="8" t="s">
        <v>2586</v>
      </c>
      <c r="B3477" s="8"/>
      <c r="C3477" s="8" t="s">
        <v>9952</v>
      </c>
      <c r="D3477" s="6" t="s">
        <v>6020</v>
      </c>
      <c r="E3477" s="7" t="s">
        <v>9953</v>
      </c>
      <c r="F3477" s="8" t="s">
        <v>2740</v>
      </c>
      <c r="G3477" s="8" t="s">
        <v>8038</v>
      </c>
      <c r="H3477" s="41" t="s">
        <v>8612</v>
      </c>
      <c r="I3477" s="8"/>
      <c r="J3477" s="37"/>
      <c r="K3477" s="38"/>
      <c r="L3477" s="38"/>
      <c r="M3477" s="38"/>
      <c r="N3477" s="38"/>
      <c r="O3477" s="38"/>
      <c r="P3477" s="38"/>
      <c r="Q3477" s="38"/>
      <c r="R3477" s="38"/>
    </row>
    <row r="3478">
      <c r="A3478" s="7" t="s">
        <v>2633</v>
      </c>
      <c r="B3478" s="7"/>
      <c r="C3478" s="7" t="s">
        <v>9954</v>
      </c>
      <c r="D3478" s="8" t="str">
        <f>IFERROR(__xludf.DUMMYFUNCTION("CONCATENATE(REGEXEXTRACT(C3478,""[A-Za-z]+""),"","")"),"Ignacio,")</f>
        <v>Ignacio,</v>
      </c>
      <c r="E3478" s="7" t="s">
        <v>9955</v>
      </c>
      <c r="F3478" s="8" t="s">
        <v>2740</v>
      </c>
      <c r="G3478" s="8" t="s">
        <v>8038</v>
      </c>
      <c r="H3478" s="31" t="s">
        <v>2590</v>
      </c>
      <c r="I3478" s="8"/>
      <c r="J3478" s="35"/>
      <c r="K3478" s="33"/>
      <c r="L3478" s="33"/>
      <c r="M3478" s="33"/>
      <c r="N3478" s="33"/>
      <c r="O3478" s="33"/>
      <c r="P3478" s="33"/>
      <c r="Q3478" s="33"/>
      <c r="R3478" s="33"/>
    </row>
    <row r="3479">
      <c r="A3479" s="8" t="s">
        <v>2586</v>
      </c>
      <c r="B3479" s="6"/>
      <c r="C3479" s="6" t="s">
        <v>9956</v>
      </c>
      <c r="D3479" s="6" t="s">
        <v>9957</v>
      </c>
      <c r="E3479" s="12" t="s">
        <v>9958</v>
      </c>
      <c r="F3479" s="8" t="s">
        <v>2740</v>
      </c>
      <c r="G3479" s="8" t="s">
        <v>8038</v>
      </c>
      <c r="H3479" s="43" t="s">
        <v>4138</v>
      </c>
      <c r="I3479" s="8"/>
      <c r="J3479" s="7"/>
      <c r="K3479" s="40"/>
      <c r="L3479" s="40"/>
      <c r="M3479" s="40"/>
      <c r="N3479" s="40"/>
      <c r="O3479" s="40"/>
      <c r="P3479" s="40"/>
      <c r="Q3479" s="40"/>
      <c r="R3479" s="40"/>
    </row>
    <row r="3480">
      <c r="A3480" s="7" t="s">
        <v>2586</v>
      </c>
      <c r="B3480" s="7"/>
      <c r="C3480" s="7" t="s">
        <v>9959</v>
      </c>
      <c r="D3480" s="8" t="s">
        <v>9960</v>
      </c>
      <c r="E3480" s="7" t="s">
        <v>9961</v>
      </c>
      <c r="F3480" s="8" t="s">
        <v>2740</v>
      </c>
      <c r="G3480" s="31" t="s">
        <v>8038</v>
      </c>
      <c r="H3480" s="41" t="s">
        <v>3768</v>
      </c>
      <c r="I3480" s="8"/>
      <c r="J3480" s="7"/>
      <c r="K3480" s="40"/>
      <c r="L3480" s="40"/>
      <c r="M3480" s="40"/>
      <c r="N3480" s="40"/>
      <c r="O3480" s="40"/>
      <c r="P3480" s="40"/>
      <c r="Q3480" s="40"/>
      <c r="R3480" s="40"/>
    </row>
    <row r="3481">
      <c r="A3481" s="7" t="s">
        <v>2586</v>
      </c>
      <c r="B3481" s="7"/>
      <c r="C3481" s="7" t="s">
        <v>9962</v>
      </c>
      <c r="D3481" s="8" t="s">
        <v>9963</v>
      </c>
      <c r="E3481" s="7" t="s">
        <v>9964</v>
      </c>
      <c r="F3481" s="8" t="s">
        <v>2740</v>
      </c>
      <c r="G3481" s="8" t="s">
        <v>8038</v>
      </c>
      <c r="H3481" s="43" t="s">
        <v>4138</v>
      </c>
      <c r="I3481" s="8"/>
      <c r="J3481" s="7"/>
      <c r="K3481" s="40"/>
      <c r="L3481" s="40"/>
      <c r="M3481" s="40"/>
      <c r="N3481" s="40"/>
      <c r="O3481" s="40"/>
      <c r="P3481" s="40"/>
      <c r="Q3481" s="40"/>
      <c r="R3481" s="40"/>
    </row>
    <row r="3482">
      <c r="A3482" s="8" t="s">
        <v>2586</v>
      </c>
      <c r="B3482" s="2"/>
      <c r="C3482" s="2" t="s">
        <v>9965</v>
      </c>
      <c r="D3482" s="2" t="s">
        <v>9966</v>
      </c>
      <c r="E3482" s="2" t="s">
        <v>9967</v>
      </c>
      <c r="F3482" s="8" t="s">
        <v>2740</v>
      </c>
      <c r="G3482" s="8" t="s">
        <v>8038</v>
      </c>
      <c r="H3482" s="31" t="s">
        <v>2840</v>
      </c>
      <c r="I3482" s="36" t="s">
        <v>9968</v>
      </c>
      <c r="J3482" s="35"/>
      <c r="K3482" s="33"/>
      <c r="L3482" s="33"/>
      <c r="M3482" s="33"/>
      <c r="N3482" s="33"/>
      <c r="O3482" s="33"/>
      <c r="P3482" s="33"/>
      <c r="Q3482" s="33"/>
      <c r="R3482" s="33"/>
    </row>
    <row r="3483">
      <c r="A3483" s="8" t="s">
        <v>2586</v>
      </c>
      <c r="B3483" s="2"/>
      <c r="C3483" s="2" t="s">
        <v>9969</v>
      </c>
      <c r="D3483" s="2" t="s">
        <v>9966</v>
      </c>
      <c r="E3483" s="2" t="s">
        <v>9970</v>
      </c>
      <c r="F3483" s="8" t="s">
        <v>2740</v>
      </c>
      <c r="G3483" s="31" t="s">
        <v>8038</v>
      </c>
      <c r="H3483" s="31" t="s">
        <v>2603</v>
      </c>
      <c r="I3483" s="36" t="s">
        <v>9971</v>
      </c>
      <c r="J3483" s="35"/>
      <c r="K3483" s="33"/>
      <c r="L3483" s="33"/>
      <c r="M3483" s="33"/>
      <c r="N3483" s="33"/>
      <c r="O3483" s="33"/>
      <c r="P3483" s="33"/>
      <c r="Q3483" s="33"/>
      <c r="R3483" s="33"/>
    </row>
    <row r="3484">
      <c r="A3484" s="7" t="s">
        <v>2586</v>
      </c>
      <c r="B3484" s="7"/>
      <c r="C3484" s="7" t="s">
        <v>9972</v>
      </c>
      <c r="D3484" s="8" t="str">
        <f>IFERROR(__xludf.DUMMYFUNCTION("CONCATENATE(REGEXEXTRACT(C3484,""[A-Za-z]+""),"","")"),"Ilias,")</f>
        <v>Ilias,</v>
      </c>
      <c r="E3484" s="7" t="s">
        <v>9973</v>
      </c>
      <c r="F3484" s="8" t="s">
        <v>2740</v>
      </c>
      <c r="G3484" s="31" t="s">
        <v>8038</v>
      </c>
      <c r="H3484" s="31" t="s">
        <v>3296</v>
      </c>
      <c r="I3484" s="8"/>
      <c r="J3484" s="35"/>
      <c r="K3484" s="33"/>
      <c r="L3484" s="33"/>
      <c r="M3484" s="33"/>
      <c r="N3484" s="33"/>
      <c r="O3484" s="33"/>
      <c r="P3484" s="33"/>
      <c r="Q3484" s="33"/>
      <c r="R3484" s="33"/>
    </row>
    <row r="3485">
      <c r="A3485" s="7" t="s">
        <v>2586</v>
      </c>
      <c r="B3485" s="7"/>
      <c r="C3485" s="7" t="s">
        <v>9974</v>
      </c>
      <c r="D3485" s="8" t="str">
        <f>IFERROR(__xludf.DUMMYFUNCTION("CONCATENATE(REGEXEXTRACT(C3485,""[A-Za-z]+""),"","")"),"Ilias,")</f>
        <v>Ilias,</v>
      </c>
      <c r="E3485" s="7" t="s">
        <v>9975</v>
      </c>
      <c r="F3485" s="8" t="s">
        <v>2740</v>
      </c>
      <c r="G3485" s="8" t="s">
        <v>8038</v>
      </c>
      <c r="H3485" s="31" t="s">
        <v>3296</v>
      </c>
      <c r="I3485" s="8"/>
      <c r="J3485" s="7"/>
      <c r="K3485" s="40"/>
      <c r="L3485" s="40"/>
      <c r="M3485" s="40"/>
      <c r="N3485" s="40"/>
      <c r="O3485" s="40"/>
      <c r="P3485" s="40"/>
      <c r="Q3485" s="40"/>
      <c r="R3485" s="40"/>
    </row>
    <row r="3486">
      <c r="A3486" s="7" t="s">
        <v>2586</v>
      </c>
      <c r="B3486" s="7"/>
      <c r="C3486" s="7" t="s">
        <v>9976</v>
      </c>
      <c r="D3486" s="8" t="str">
        <f>IFERROR(__xludf.DUMMYFUNCTION("CONCATENATE(REGEXEXTRACT(C3486,""[A-Za-z]+""),"","")"),"Ilija,")</f>
        <v>Ilija,</v>
      </c>
      <c r="E3486" s="7" t="s">
        <v>9977</v>
      </c>
      <c r="F3486" s="8" t="s">
        <v>2740</v>
      </c>
      <c r="G3486" s="8" t="s">
        <v>8038</v>
      </c>
      <c r="H3486" s="31" t="s">
        <v>4812</v>
      </c>
      <c r="I3486" s="8"/>
      <c r="J3486" s="37"/>
      <c r="K3486" s="38"/>
      <c r="L3486" s="38"/>
      <c r="M3486" s="38"/>
      <c r="N3486" s="38"/>
      <c r="O3486" s="38"/>
      <c r="P3486" s="38"/>
      <c r="Q3486" s="38"/>
      <c r="R3486" s="38"/>
    </row>
    <row r="3487">
      <c r="A3487" s="8" t="s">
        <v>2586</v>
      </c>
      <c r="B3487" s="2"/>
      <c r="C3487" s="2" t="s">
        <v>9978</v>
      </c>
      <c r="D3487" s="2" t="s">
        <v>9979</v>
      </c>
      <c r="E3487" s="2" t="s">
        <v>9980</v>
      </c>
      <c r="F3487" s="42" t="s">
        <v>2740</v>
      </c>
      <c r="G3487" s="8" t="s">
        <v>8038</v>
      </c>
      <c r="H3487" s="8" t="s">
        <v>2765</v>
      </c>
      <c r="I3487" s="34" t="s">
        <v>9981</v>
      </c>
      <c r="J3487" s="35"/>
      <c r="K3487" s="33"/>
      <c r="L3487" s="33"/>
      <c r="M3487" s="33"/>
      <c r="N3487" s="33"/>
      <c r="O3487" s="33"/>
      <c r="P3487" s="33"/>
      <c r="Q3487" s="33"/>
      <c r="R3487" s="33"/>
    </row>
    <row r="3488">
      <c r="A3488" s="6" t="s">
        <v>2861</v>
      </c>
      <c r="B3488" s="6"/>
      <c r="C3488" s="6" t="s">
        <v>9982</v>
      </c>
      <c r="D3488" s="8" t="s">
        <v>9983</v>
      </c>
      <c r="E3488" s="7" t="s">
        <v>9984</v>
      </c>
      <c r="F3488" s="8" t="s">
        <v>2740</v>
      </c>
      <c r="G3488" s="8" t="s">
        <v>8038</v>
      </c>
      <c r="H3488" s="41" t="s">
        <v>2603</v>
      </c>
      <c r="I3488" s="8"/>
      <c r="J3488" s="35"/>
      <c r="K3488" s="33"/>
      <c r="L3488" s="33"/>
      <c r="M3488" s="33"/>
      <c r="N3488" s="33"/>
      <c r="O3488" s="33"/>
      <c r="P3488" s="33"/>
      <c r="Q3488" s="33"/>
      <c r="R3488" s="33"/>
    </row>
    <row r="3489">
      <c r="A3489" s="7" t="s">
        <v>2586</v>
      </c>
      <c r="B3489" s="7"/>
      <c r="C3489" s="7" t="s">
        <v>9985</v>
      </c>
      <c r="D3489" s="8" t="str">
        <f>IFERROR(__xludf.DUMMYFUNCTION("CONCATENATE(REGEXEXTRACT(C3489,""[A-Za-z]+""),"","")"),"Ilona,")</f>
        <v>Ilona,</v>
      </c>
      <c r="E3489" s="7" t="s">
        <v>9986</v>
      </c>
      <c r="F3489" s="8" t="s">
        <v>2740</v>
      </c>
      <c r="G3489" s="8" t="s">
        <v>8038</v>
      </c>
      <c r="H3489" s="42" t="s">
        <v>2686</v>
      </c>
      <c r="I3489" s="8"/>
      <c r="J3489" s="19"/>
      <c r="K3489" s="39"/>
      <c r="L3489" s="39"/>
      <c r="M3489" s="39"/>
      <c r="N3489" s="39"/>
      <c r="O3489" s="39"/>
      <c r="P3489" s="39"/>
      <c r="Q3489" s="39"/>
      <c r="R3489" s="39"/>
    </row>
    <row r="3490">
      <c r="A3490" s="8" t="s">
        <v>2586</v>
      </c>
      <c r="B3490" s="6"/>
      <c r="C3490" s="6" t="s">
        <v>9987</v>
      </c>
      <c r="D3490" s="6" t="s">
        <v>9988</v>
      </c>
      <c r="E3490" s="7" t="s">
        <v>9989</v>
      </c>
      <c r="F3490" s="8" t="s">
        <v>2740</v>
      </c>
      <c r="G3490" s="31" t="s">
        <v>8038</v>
      </c>
      <c r="H3490" s="41" t="s">
        <v>7081</v>
      </c>
      <c r="I3490" s="8"/>
      <c r="J3490" s="35"/>
      <c r="K3490" s="33"/>
      <c r="L3490" s="33"/>
      <c r="M3490" s="33"/>
      <c r="N3490" s="33"/>
      <c r="O3490" s="33"/>
      <c r="P3490" s="33"/>
      <c r="Q3490" s="33"/>
      <c r="R3490" s="33"/>
    </row>
    <row r="3491">
      <c r="A3491" s="8" t="s">
        <v>2633</v>
      </c>
      <c r="B3491" s="8"/>
      <c r="C3491" s="8" t="s">
        <v>9990</v>
      </c>
      <c r="D3491" s="8" t="s">
        <v>9991</v>
      </c>
      <c r="E3491" s="12" t="s">
        <v>9992</v>
      </c>
      <c r="F3491" s="8" t="s">
        <v>2740</v>
      </c>
      <c r="G3491" s="8" t="s">
        <v>8038</v>
      </c>
      <c r="H3491" s="42" t="s">
        <v>2686</v>
      </c>
      <c r="I3491" s="8"/>
      <c r="J3491" s="35"/>
      <c r="K3491" s="33"/>
      <c r="L3491" s="33"/>
      <c r="M3491" s="33"/>
      <c r="N3491" s="33"/>
      <c r="O3491" s="33"/>
      <c r="P3491" s="33"/>
      <c r="Q3491" s="33"/>
      <c r="R3491" s="33"/>
    </row>
    <row r="3492">
      <c r="A3492" s="7" t="s">
        <v>2586</v>
      </c>
      <c r="B3492" s="7"/>
      <c r="C3492" s="7" t="s">
        <v>9993</v>
      </c>
      <c r="D3492" s="8" t="str">
        <f>IFERROR(__xludf.DUMMYFUNCTION("CONCATENATE(REGEXEXTRACT(C3492,""[A-Za-z]+""),"","")"),"In,")</f>
        <v>In,</v>
      </c>
      <c r="E3492" s="7" t="s">
        <v>9994</v>
      </c>
      <c r="F3492" s="42" t="s">
        <v>2740</v>
      </c>
      <c r="G3492" s="8" t="s">
        <v>8038</v>
      </c>
      <c r="H3492" s="43" t="s">
        <v>2760</v>
      </c>
      <c r="I3492" s="8"/>
      <c r="J3492" s="35"/>
      <c r="K3492" s="33"/>
      <c r="L3492" s="33"/>
      <c r="M3492" s="33"/>
      <c r="N3492" s="33"/>
      <c r="O3492" s="33"/>
      <c r="P3492" s="33"/>
      <c r="Q3492" s="33"/>
      <c r="R3492" s="33"/>
    </row>
    <row r="3493">
      <c r="A3493" s="8" t="s">
        <v>2586</v>
      </c>
      <c r="B3493" s="12"/>
      <c r="C3493" s="12" t="s">
        <v>9995</v>
      </c>
      <c r="D3493" s="6" t="s">
        <v>9996</v>
      </c>
      <c r="E3493" s="12" t="s">
        <v>9997</v>
      </c>
      <c r="F3493" s="8" t="s">
        <v>2740</v>
      </c>
      <c r="G3493" s="8" t="s">
        <v>8038</v>
      </c>
      <c r="H3493" s="41" t="s">
        <v>2760</v>
      </c>
      <c r="I3493" s="2"/>
      <c r="J3493" s="35"/>
      <c r="K3493" s="33"/>
      <c r="L3493" s="33"/>
      <c r="M3493" s="33"/>
      <c r="N3493" s="33"/>
      <c r="O3493" s="33"/>
      <c r="P3493" s="33"/>
      <c r="Q3493" s="33"/>
      <c r="R3493" s="33"/>
    </row>
    <row r="3494">
      <c r="A3494" s="6" t="s">
        <v>2861</v>
      </c>
      <c r="B3494" s="8"/>
      <c r="C3494" s="8" t="s">
        <v>9998</v>
      </c>
      <c r="D3494" s="8" t="s">
        <v>4869</v>
      </c>
      <c r="E3494" s="12" t="s">
        <v>9999</v>
      </c>
      <c r="F3494" s="8" t="s">
        <v>2740</v>
      </c>
      <c r="G3494" s="8" t="s">
        <v>8038</v>
      </c>
      <c r="H3494" s="48" t="s">
        <v>2937</v>
      </c>
      <c r="I3494" s="8"/>
      <c r="J3494" s="7"/>
      <c r="K3494" s="40"/>
      <c r="L3494" s="40"/>
      <c r="M3494" s="40"/>
      <c r="N3494" s="40"/>
      <c r="O3494" s="40"/>
      <c r="P3494" s="40"/>
      <c r="Q3494" s="40"/>
      <c r="R3494" s="40"/>
    </row>
    <row r="3495">
      <c r="A3495" s="8" t="s">
        <v>2586</v>
      </c>
      <c r="B3495" s="8"/>
      <c r="C3495" s="8" t="s">
        <v>10000</v>
      </c>
      <c r="D3495" s="8" t="s">
        <v>4869</v>
      </c>
      <c r="E3495" s="12" t="s">
        <v>10001</v>
      </c>
      <c r="F3495" s="8" t="s">
        <v>2740</v>
      </c>
      <c r="G3495" s="31" t="s">
        <v>8038</v>
      </c>
      <c r="H3495" s="43" t="s">
        <v>2937</v>
      </c>
      <c r="I3495" s="8"/>
      <c r="J3495" s="35"/>
      <c r="K3495" s="33"/>
      <c r="L3495" s="33"/>
      <c r="M3495" s="33"/>
      <c r="N3495" s="33"/>
      <c r="O3495" s="33"/>
      <c r="P3495" s="33"/>
      <c r="Q3495" s="33"/>
      <c r="R3495" s="33"/>
    </row>
    <row r="3496">
      <c r="A3496" s="8" t="s">
        <v>2586</v>
      </c>
      <c r="B3496" s="8"/>
      <c r="C3496" s="8" t="s">
        <v>10002</v>
      </c>
      <c r="D3496" s="8" t="s">
        <v>4869</v>
      </c>
      <c r="E3496" s="12" t="s">
        <v>10003</v>
      </c>
      <c r="F3496" s="8" t="s">
        <v>2740</v>
      </c>
      <c r="G3496" s="31" t="s">
        <v>8038</v>
      </c>
      <c r="H3496" s="41" t="s">
        <v>2802</v>
      </c>
      <c r="I3496" s="8"/>
      <c r="J3496" s="35"/>
      <c r="K3496" s="33"/>
      <c r="L3496" s="33"/>
      <c r="M3496" s="33"/>
      <c r="N3496" s="33"/>
      <c r="O3496" s="33"/>
      <c r="P3496" s="33"/>
      <c r="Q3496" s="33"/>
      <c r="R3496" s="33"/>
    </row>
    <row r="3497">
      <c r="A3497" s="8" t="s">
        <v>2586</v>
      </c>
      <c r="B3497" s="8"/>
      <c r="C3497" s="8" t="s">
        <v>10004</v>
      </c>
      <c r="D3497" s="8" t="s">
        <v>4869</v>
      </c>
      <c r="E3497" s="12" t="s">
        <v>10005</v>
      </c>
      <c r="F3497" s="8" t="s">
        <v>2740</v>
      </c>
      <c r="G3497" s="31" t="s">
        <v>8038</v>
      </c>
      <c r="H3497" s="31" t="s">
        <v>2590</v>
      </c>
      <c r="I3497" s="8"/>
      <c r="J3497" s="35"/>
      <c r="K3497" s="33"/>
      <c r="L3497" s="33"/>
      <c r="M3497" s="33"/>
      <c r="N3497" s="33"/>
      <c r="O3497" s="33"/>
      <c r="P3497" s="33"/>
      <c r="Q3497" s="33"/>
      <c r="R3497" s="33"/>
    </row>
    <row r="3498">
      <c r="A3498" s="8" t="s">
        <v>2586</v>
      </c>
      <c r="B3498" s="8"/>
      <c r="C3498" s="8" t="s">
        <v>10006</v>
      </c>
      <c r="D3498" s="8" t="s">
        <v>4869</v>
      </c>
      <c r="E3498" s="12" t="s">
        <v>10007</v>
      </c>
      <c r="F3498" s="8" t="s">
        <v>2740</v>
      </c>
      <c r="G3498" s="8" t="s">
        <v>8038</v>
      </c>
      <c r="H3498" s="41" t="s">
        <v>2686</v>
      </c>
      <c r="I3498" s="8"/>
      <c r="J3498" s="7"/>
      <c r="K3498" s="40"/>
      <c r="L3498" s="40"/>
      <c r="M3498" s="40"/>
      <c r="N3498" s="40"/>
      <c r="O3498" s="40"/>
      <c r="P3498" s="40"/>
      <c r="Q3498" s="40"/>
      <c r="R3498" s="40"/>
    </row>
    <row r="3499">
      <c r="A3499" s="6" t="s">
        <v>2861</v>
      </c>
      <c r="B3499" s="9"/>
      <c r="C3499" s="9" t="s">
        <v>10008</v>
      </c>
      <c r="D3499" s="9" t="s">
        <v>10009</v>
      </c>
      <c r="E3499" s="9" t="s">
        <v>10010</v>
      </c>
      <c r="F3499" s="8" t="s">
        <v>2740</v>
      </c>
      <c r="G3499" s="31" t="s">
        <v>8038</v>
      </c>
      <c r="H3499" s="43" t="s">
        <v>2686</v>
      </c>
      <c r="I3499" s="16" t="s">
        <v>10011</v>
      </c>
      <c r="J3499" s="37"/>
      <c r="K3499" s="38"/>
      <c r="L3499" s="38"/>
      <c r="M3499" s="38"/>
      <c r="N3499" s="38"/>
      <c r="O3499" s="38"/>
      <c r="P3499" s="38"/>
      <c r="Q3499" s="38"/>
      <c r="R3499" s="38"/>
    </row>
    <row r="3500">
      <c r="A3500" s="7" t="s">
        <v>2586</v>
      </c>
      <c r="B3500" s="7"/>
      <c r="C3500" s="7" t="s">
        <v>10012</v>
      </c>
      <c r="D3500" s="8" t="str">
        <f>IFERROR(__xludf.DUMMYFUNCTION("CONCATENATE(REGEXEXTRACT(C3500,""[A-Za-z]+""),"","")"),"Innellea,")</f>
        <v>Innellea,</v>
      </c>
      <c r="E3500" s="7" t="s">
        <v>10013</v>
      </c>
      <c r="F3500" s="8" t="s">
        <v>2740</v>
      </c>
      <c r="G3500" s="31" t="s">
        <v>8038</v>
      </c>
      <c r="H3500" s="41" t="s">
        <v>2686</v>
      </c>
      <c r="I3500" s="8"/>
      <c r="J3500" s="35"/>
      <c r="K3500" s="33"/>
      <c r="L3500" s="33"/>
      <c r="M3500" s="33"/>
      <c r="N3500" s="33"/>
      <c r="O3500" s="33"/>
      <c r="P3500" s="33"/>
      <c r="Q3500" s="33"/>
      <c r="R3500" s="33"/>
    </row>
    <row r="3501">
      <c r="A3501" s="8" t="s">
        <v>2586</v>
      </c>
      <c r="B3501" s="2"/>
      <c r="C3501" s="2" t="s">
        <v>10014</v>
      </c>
      <c r="D3501" s="2" t="s">
        <v>10015</v>
      </c>
      <c r="E3501" s="2" t="s">
        <v>10016</v>
      </c>
      <c r="F3501" s="42" t="s">
        <v>2740</v>
      </c>
      <c r="G3501" s="8" t="s">
        <v>8038</v>
      </c>
      <c r="H3501" s="41" t="s">
        <v>2760</v>
      </c>
      <c r="I3501" s="34" t="s">
        <v>10017</v>
      </c>
      <c r="J3501" s="37"/>
      <c r="K3501" s="38"/>
      <c r="L3501" s="38"/>
      <c r="M3501" s="38"/>
      <c r="N3501" s="38"/>
      <c r="O3501" s="38"/>
      <c r="P3501" s="38"/>
      <c r="Q3501" s="38"/>
      <c r="R3501" s="38"/>
    </row>
    <row r="3502">
      <c r="A3502" s="7" t="s">
        <v>2586</v>
      </c>
      <c r="B3502" s="7"/>
      <c r="C3502" s="7" t="s">
        <v>10018</v>
      </c>
      <c r="D3502" s="8" t="s">
        <v>10019</v>
      </c>
      <c r="E3502" s="7" t="s">
        <v>10020</v>
      </c>
      <c r="F3502" s="8" t="s">
        <v>2740</v>
      </c>
      <c r="G3502" s="31" t="s">
        <v>8038</v>
      </c>
      <c r="H3502" s="41" t="s">
        <v>2760</v>
      </c>
      <c r="I3502" s="8"/>
      <c r="J3502" s="7"/>
      <c r="K3502" s="40"/>
      <c r="L3502" s="40"/>
      <c r="M3502" s="40"/>
      <c r="N3502" s="40"/>
      <c r="O3502" s="40"/>
      <c r="P3502" s="40"/>
      <c r="Q3502" s="40"/>
      <c r="R3502" s="40"/>
    </row>
    <row r="3503">
      <c r="A3503" s="7" t="s">
        <v>2586</v>
      </c>
      <c r="B3503" s="7"/>
      <c r="C3503" s="7" t="s">
        <v>10021</v>
      </c>
      <c r="D3503" s="8" t="s">
        <v>3975</v>
      </c>
      <c r="E3503" s="7" t="s">
        <v>10022</v>
      </c>
      <c r="F3503" s="8" t="s">
        <v>2740</v>
      </c>
      <c r="G3503" s="8" t="s">
        <v>8038</v>
      </c>
      <c r="H3503" s="45" t="s">
        <v>3110</v>
      </c>
      <c r="I3503" s="8"/>
      <c r="J3503" s="7"/>
      <c r="K3503" s="40"/>
      <c r="L3503" s="40"/>
      <c r="M3503" s="40"/>
      <c r="N3503" s="40"/>
      <c r="O3503" s="40"/>
      <c r="P3503" s="40"/>
      <c r="Q3503" s="40"/>
      <c r="R3503" s="40"/>
    </row>
    <row r="3504">
      <c r="A3504" s="8" t="s">
        <v>2586</v>
      </c>
      <c r="B3504" s="12"/>
      <c r="C3504" s="12" t="s">
        <v>10023</v>
      </c>
      <c r="D3504" s="12" t="s">
        <v>10024</v>
      </c>
      <c r="E3504" s="12" t="s">
        <v>10025</v>
      </c>
      <c r="F3504" s="42" t="s">
        <v>2740</v>
      </c>
      <c r="G3504" s="8" t="s">
        <v>8038</v>
      </c>
      <c r="H3504" s="42" t="s">
        <v>2686</v>
      </c>
      <c r="I3504" s="2"/>
      <c r="J3504" s="35"/>
      <c r="K3504" s="33"/>
      <c r="L3504" s="33"/>
      <c r="M3504" s="33"/>
      <c r="N3504" s="33"/>
      <c r="O3504" s="33"/>
      <c r="P3504" s="33"/>
      <c r="Q3504" s="33"/>
      <c r="R3504" s="33"/>
    </row>
    <row r="3505">
      <c r="A3505" s="8" t="s">
        <v>2586</v>
      </c>
      <c r="B3505" s="12"/>
      <c r="C3505" s="12" t="s">
        <v>10023</v>
      </c>
      <c r="D3505" s="12" t="s">
        <v>10024</v>
      </c>
      <c r="E3505" s="12" t="s">
        <v>10026</v>
      </c>
      <c r="F3505" s="42" t="s">
        <v>2740</v>
      </c>
      <c r="G3505" s="8" t="s">
        <v>8038</v>
      </c>
      <c r="H3505" s="42" t="s">
        <v>2686</v>
      </c>
      <c r="I3505" s="2"/>
      <c r="J3505" s="7"/>
      <c r="K3505" s="40"/>
      <c r="L3505" s="40"/>
      <c r="M3505" s="40"/>
      <c r="N3505" s="40"/>
      <c r="O3505" s="40"/>
      <c r="P3505" s="40"/>
      <c r="Q3505" s="40"/>
      <c r="R3505" s="40"/>
    </row>
    <row r="3506">
      <c r="A3506" s="8" t="s">
        <v>2586</v>
      </c>
      <c r="B3506" s="12"/>
      <c r="C3506" s="12" t="s">
        <v>10027</v>
      </c>
      <c r="D3506" s="12" t="s">
        <v>10024</v>
      </c>
      <c r="E3506" s="12" t="s">
        <v>10028</v>
      </c>
      <c r="F3506" s="42" t="s">
        <v>2740</v>
      </c>
      <c r="G3506" s="31" t="s">
        <v>8038</v>
      </c>
      <c r="H3506" s="41" t="s">
        <v>2760</v>
      </c>
      <c r="I3506" s="2"/>
      <c r="J3506" s="37"/>
      <c r="K3506" s="38"/>
      <c r="L3506" s="38"/>
      <c r="M3506" s="38"/>
      <c r="N3506" s="38"/>
      <c r="O3506" s="38"/>
      <c r="P3506" s="38"/>
      <c r="Q3506" s="38"/>
      <c r="R3506" s="38"/>
    </row>
    <row r="3507">
      <c r="A3507" s="8" t="s">
        <v>2586</v>
      </c>
      <c r="B3507" s="2"/>
      <c r="C3507" s="2" t="s">
        <v>10029</v>
      </c>
      <c r="D3507" s="2" t="s">
        <v>10030</v>
      </c>
      <c r="E3507" s="2" t="s">
        <v>10031</v>
      </c>
      <c r="F3507" s="42" t="s">
        <v>2740</v>
      </c>
      <c r="G3507" s="8" t="s">
        <v>8038</v>
      </c>
      <c r="H3507" s="41" t="s">
        <v>2760</v>
      </c>
      <c r="I3507" s="36" t="s">
        <v>10032</v>
      </c>
      <c r="J3507" s="37"/>
      <c r="K3507" s="38"/>
      <c r="L3507" s="38"/>
      <c r="M3507" s="38"/>
      <c r="N3507" s="38"/>
      <c r="O3507" s="38"/>
      <c r="P3507" s="38"/>
      <c r="Q3507" s="38"/>
      <c r="R3507" s="38"/>
    </row>
    <row r="3508">
      <c r="A3508" s="8" t="s">
        <v>2586</v>
      </c>
      <c r="B3508" s="3"/>
      <c r="C3508" s="3" t="s">
        <v>10033</v>
      </c>
      <c r="D3508" s="4" t="s">
        <v>10034</v>
      </c>
      <c r="E3508" s="18" t="s">
        <v>10035</v>
      </c>
      <c r="F3508" s="8" t="s">
        <v>2740</v>
      </c>
      <c r="G3508" s="8" t="s">
        <v>8038</v>
      </c>
      <c r="H3508" s="45" t="s">
        <v>2824</v>
      </c>
      <c r="I3508" s="3"/>
      <c r="J3508" s="35"/>
      <c r="K3508" s="33"/>
      <c r="L3508" s="33"/>
      <c r="M3508" s="33"/>
      <c r="N3508" s="33"/>
      <c r="O3508" s="33"/>
      <c r="P3508" s="33"/>
      <c r="Q3508" s="33"/>
      <c r="R3508" s="33"/>
    </row>
    <row r="3509">
      <c r="A3509" s="8" t="s">
        <v>2586</v>
      </c>
      <c r="B3509" s="2"/>
      <c r="C3509" s="2" t="s">
        <v>10036</v>
      </c>
      <c r="D3509" s="2" t="s">
        <v>10037</v>
      </c>
      <c r="E3509" s="2" t="s">
        <v>10038</v>
      </c>
      <c r="F3509" s="8" t="s">
        <v>2740</v>
      </c>
      <c r="G3509" s="31" t="s">
        <v>8038</v>
      </c>
      <c r="H3509" s="31" t="s">
        <v>2824</v>
      </c>
      <c r="I3509" s="36" t="s">
        <v>10039</v>
      </c>
      <c r="J3509" s="35"/>
      <c r="K3509" s="33"/>
      <c r="L3509" s="33"/>
      <c r="M3509" s="33"/>
      <c r="N3509" s="33"/>
      <c r="O3509" s="33"/>
      <c r="P3509" s="33"/>
      <c r="Q3509" s="33"/>
      <c r="R3509" s="33"/>
    </row>
    <row r="3510">
      <c r="A3510" s="7" t="s">
        <v>2586</v>
      </c>
      <c r="B3510" s="7"/>
      <c r="C3510" s="7" t="s">
        <v>10040</v>
      </c>
      <c r="D3510" s="8" t="s">
        <v>10041</v>
      </c>
      <c r="E3510" s="7" t="s">
        <v>10042</v>
      </c>
      <c r="F3510" s="8" t="s">
        <v>2740</v>
      </c>
      <c r="G3510" s="8" t="s">
        <v>8038</v>
      </c>
      <c r="H3510" s="41" t="s">
        <v>2760</v>
      </c>
      <c r="I3510" s="8"/>
      <c r="J3510" s="35"/>
      <c r="K3510" s="33"/>
      <c r="L3510" s="33"/>
      <c r="M3510" s="33"/>
      <c r="N3510" s="33"/>
      <c r="O3510" s="33"/>
      <c r="P3510" s="33"/>
      <c r="Q3510" s="33"/>
      <c r="R3510" s="33"/>
    </row>
    <row r="3511">
      <c r="A3511" s="7" t="s">
        <v>2586</v>
      </c>
      <c r="B3511" s="7"/>
      <c r="C3511" s="7" t="s">
        <v>10043</v>
      </c>
      <c r="D3511" s="8" t="s">
        <v>10041</v>
      </c>
      <c r="E3511" s="7" t="s">
        <v>10044</v>
      </c>
      <c r="F3511" s="8" t="s">
        <v>2740</v>
      </c>
      <c r="G3511" s="31" t="s">
        <v>8038</v>
      </c>
      <c r="H3511" s="31" t="s">
        <v>2742</v>
      </c>
      <c r="I3511" s="8"/>
      <c r="J3511" s="7"/>
      <c r="K3511" s="40"/>
      <c r="L3511" s="40"/>
      <c r="M3511" s="40"/>
      <c r="N3511" s="40"/>
      <c r="O3511" s="40"/>
      <c r="P3511" s="40"/>
      <c r="Q3511" s="40"/>
      <c r="R3511" s="40"/>
    </row>
    <row r="3512">
      <c r="A3512" s="8" t="s">
        <v>2586</v>
      </c>
      <c r="B3512" s="2"/>
      <c r="C3512" s="2" t="s">
        <v>10045</v>
      </c>
      <c r="D3512" s="2" t="s">
        <v>3561</v>
      </c>
      <c r="E3512" s="2" t="s">
        <v>10046</v>
      </c>
      <c r="F3512" s="42" t="s">
        <v>2740</v>
      </c>
      <c r="G3512" s="8" t="s">
        <v>8038</v>
      </c>
      <c r="H3512" s="48" t="s">
        <v>2937</v>
      </c>
      <c r="I3512" s="34" t="s">
        <v>10047</v>
      </c>
      <c r="J3512" s="7"/>
      <c r="K3512" s="40"/>
      <c r="L3512" s="40"/>
      <c r="M3512" s="40"/>
      <c r="N3512" s="40"/>
      <c r="O3512" s="40"/>
      <c r="P3512" s="40"/>
      <c r="Q3512" s="40"/>
      <c r="R3512" s="40"/>
    </row>
    <row r="3513">
      <c r="A3513" s="8" t="s">
        <v>2586</v>
      </c>
      <c r="B3513" s="2"/>
      <c r="C3513" s="2" t="s">
        <v>10048</v>
      </c>
      <c r="D3513" s="2" t="s">
        <v>3561</v>
      </c>
      <c r="E3513" s="2" t="s">
        <v>10049</v>
      </c>
      <c r="F3513" s="42" t="s">
        <v>2740</v>
      </c>
      <c r="G3513" s="31" t="s">
        <v>8038</v>
      </c>
      <c r="H3513" s="41" t="s">
        <v>2937</v>
      </c>
      <c r="I3513" s="34" t="s">
        <v>10050</v>
      </c>
      <c r="J3513" s="35"/>
      <c r="K3513" s="33"/>
      <c r="L3513" s="33"/>
      <c r="M3513" s="33"/>
      <c r="N3513" s="33"/>
      <c r="O3513" s="33"/>
      <c r="P3513" s="33"/>
      <c r="Q3513" s="33"/>
      <c r="R3513" s="33"/>
    </row>
    <row r="3514">
      <c r="A3514" s="8" t="s">
        <v>2586</v>
      </c>
      <c r="B3514" s="2"/>
      <c r="C3514" s="2" t="s">
        <v>10051</v>
      </c>
      <c r="D3514" s="2" t="s">
        <v>3561</v>
      </c>
      <c r="E3514" s="2" t="s">
        <v>10052</v>
      </c>
      <c r="F3514" s="8" t="s">
        <v>2740</v>
      </c>
      <c r="G3514" s="8" t="s">
        <v>8038</v>
      </c>
      <c r="H3514" s="49" t="s">
        <v>2840</v>
      </c>
      <c r="I3514" s="34" t="s">
        <v>10053</v>
      </c>
      <c r="J3514" s="37"/>
      <c r="K3514" s="38"/>
      <c r="L3514" s="38"/>
      <c r="M3514" s="38"/>
      <c r="N3514" s="38"/>
      <c r="O3514" s="38"/>
      <c r="P3514" s="38"/>
      <c r="Q3514" s="38"/>
      <c r="R3514" s="38"/>
    </row>
    <row r="3515">
      <c r="A3515" s="8" t="s">
        <v>2586</v>
      </c>
      <c r="B3515" s="8"/>
      <c r="C3515" s="8" t="s">
        <v>10054</v>
      </c>
      <c r="D3515" s="8" t="s">
        <v>3561</v>
      </c>
      <c r="E3515" s="12" t="s">
        <v>10055</v>
      </c>
      <c r="F3515" s="8" t="s">
        <v>2740</v>
      </c>
      <c r="G3515" s="8" t="s">
        <v>8038</v>
      </c>
      <c r="H3515" s="48" t="s">
        <v>2937</v>
      </c>
      <c r="I3515" s="8"/>
      <c r="J3515" s="7"/>
      <c r="K3515" s="40"/>
      <c r="L3515" s="40"/>
      <c r="M3515" s="40"/>
      <c r="N3515" s="40"/>
      <c r="O3515" s="40"/>
      <c r="P3515" s="40"/>
      <c r="Q3515" s="40"/>
      <c r="R3515" s="40"/>
    </row>
    <row r="3516">
      <c r="A3516" s="7" t="s">
        <v>2586</v>
      </c>
      <c r="B3516" s="7"/>
      <c r="C3516" s="7" t="s">
        <v>10056</v>
      </c>
      <c r="D3516" s="8" t="s">
        <v>10057</v>
      </c>
      <c r="E3516" s="7" t="s">
        <v>10058</v>
      </c>
      <c r="F3516" s="42" t="s">
        <v>2740</v>
      </c>
      <c r="G3516" s="8" t="s">
        <v>8038</v>
      </c>
      <c r="H3516" s="31" t="s">
        <v>2742</v>
      </c>
      <c r="I3516" s="8"/>
      <c r="J3516" s="35"/>
      <c r="K3516" s="33"/>
      <c r="L3516" s="33"/>
      <c r="M3516" s="33"/>
      <c r="N3516" s="33"/>
      <c r="O3516" s="33"/>
      <c r="P3516" s="33"/>
      <c r="Q3516" s="33"/>
      <c r="R3516" s="33"/>
    </row>
    <row r="3517">
      <c r="A3517" s="7" t="s">
        <v>2633</v>
      </c>
      <c r="B3517" s="7"/>
      <c r="C3517" s="7" t="s">
        <v>10059</v>
      </c>
      <c r="D3517" s="8" t="s">
        <v>10057</v>
      </c>
      <c r="E3517" s="7" t="s">
        <v>10060</v>
      </c>
      <c r="F3517" s="8" t="s">
        <v>2740</v>
      </c>
      <c r="G3517" s="31" t="s">
        <v>8038</v>
      </c>
      <c r="H3517" s="41" t="s">
        <v>2760</v>
      </c>
      <c r="I3517" s="8"/>
      <c r="J3517" s="35"/>
      <c r="K3517" s="33"/>
      <c r="L3517" s="33"/>
      <c r="M3517" s="33"/>
      <c r="N3517" s="33"/>
      <c r="O3517" s="33"/>
      <c r="P3517" s="33"/>
      <c r="Q3517" s="33"/>
      <c r="R3517" s="33"/>
    </row>
    <row r="3518">
      <c r="A3518" s="7" t="s">
        <v>2586</v>
      </c>
      <c r="B3518" s="7"/>
      <c r="C3518" s="7" t="s">
        <v>10061</v>
      </c>
      <c r="D3518" s="6" t="s">
        <v>10062</v>
      </c>
      <c r="E3518" s="7" t="s">
        <v>10063</v>
      </c>
      <c r="F3518" s="8" t="s">
        <v>2740</v>
      </c>
      <c r="G3518" s="8" t="s">
        <v>8038</v>
      </c>
      <c r="H3518" s="31" t="s">
        <v>2742</v>
      </c>
      <c r="I3518" s="8"/>
      <c r="J3518" s="7"/>
      <c r="K3518" s="40"/>
      <c r="L3518" s="40"/>
      <c r="M3518" s="40"/>
      <c r="N3518" s="40"/>
      <c r="O3518" s="40"/>
      <c r="P3518" s="40"/>
      <c r="Q3518" s="40"/>
      <c r="R3518" s="40"/>
    </row>
    <row r="3519">
      <c r="A3519" s="7" t="s">
        <v>2586</v>
      </c>
      <c r="B3519" s="7"/>
      <c r="C3519" s="7" t="s">
        <v>10064</v>
      </c>
      <c r="D3519" s="6" t="s">
        <v>10062</v>
      </c>
      <c r="E3519" s="19" t="s">
        <v>10065</v>
      </c>
      <c r="F3519" s="8" t="s">
        <v>2740</v>
      </c>
      <c r="G3519" s="8" t="s">
        <v>8038</v>
      </c>
      <c r="H3519" s="41" t="s">
        <v>2760</v>
      </c>
      <c r="I3519" s="7"/>
      <c r="J3519" s="35"/>
      <c r="K3519" s="33"/>
      <c r="L3519" s="33"/>
      <c r="M3519" s="33"/>
      <c r="N3519" s="33"/>
      <c r="O3519" s="33"/>
      <c r="P3519" s="33"/>
      <c r="Q3519" s="33"/>
      <c r="R3519" s="33"/>
    </row>
    <row r="3520">
      <c r="A3520" s="7" t="s">
        <v>2586</v>
      </c>
      <c r="B3520" s="7"/>
      <c r="C3520" s="7" t="s">
        <v>10066</v>
      </c>
      <c r="D3520" s="8" t="str">
        <f>IFERROR(__xludf.DUMMYFUNCTION("CONCATENATE(REGEXEXTRACT(C3520,""[A-Za-z]+""),"","")"),"Jaap,")</f>
        <v>Jaap,</v>
      </c>
      <c r="E3520" s="7" t="s">
        <v>10067</v>
      </c>
      <c r="F3520" s="8" t="s">
        <v>2740</v>
      </c>
      <c r="G3520" s="8" t="s">
        <v>8038</v>
      </c>
      <c r="H3520" s="41" t="s">
        <v>2802</v>
      </c>
      <c r="I3520" s="8"/>
      <c r="J3520" s="35"/>
      <c r="K3520" s="33"/>
      <c r="L3520" s="33"/>
      <c r="M3520" s="33"/>
      <c r="N3520" s="33"/>
      <c r="O3520" s="33"/>
      <c r="P3520" s="33"/>
      <c r="Q3520" s="33"/>
      <c r="R3520" s="33"/>
    </row>
    <row r="3521">
      <c r="A3521" s="7" t="s">
        <v>2586</v>
      </c>
      <c r="B3521" s="7"/>
      <c r="C3521" s="7" t="s">
        <v>10068</v>
      </c>
      <c r="D3521" s="6" t="s">
        <v>10069</v>
      </c>
      <c r="E3521" s="7" t="s">
        <v>10070</v>
      </c>
      <c r="F3521" s="8" t="s">
        <v>2740</v>
      </c>
      <c r="G3521" s="8" t="s">
        <v>8038</v>
      </c>
      <c r="H3521" s="31" t="s">
        <v>2802</v>
      </c>
      <c r="I3521" s="8"/>
      <c r="J3521" s="7"/>
      <c r="K3521" s="40"/>
      <c r="L3521" s="40"/>
      <c r="M3521" s="40"/>
      <c r="N3521" s="40"/>
      <c r="O3521" s="40"/>
      <c r="P3521" s="40"/>
      <c r="Q3521" s="40"/>
      <c r="R3521" s="40"/>
    </row>
    <row r="3522">
      <c r="A3522" s="8" t="s">
        <v>2586</v>
      </c>
      <c r="B3522" s="6"/>
      <c r="C3522" s="6" t="s">
        <v>10071</v>
      </c>
      <c r="D3522" s="8" t="s">
        <v>6066</v>
      </c>
      <c r="E3522" s="7" t="s">
        <v>10072</v>
      </c>
      <c r="F3522" s="8" t="s">
        <v>2740</v>
      </c>
      <c r="G3522" s="31" t="s">
        <v>8038</v>
      </c>
      <c r="H3522" s="41" t="s">
        <v>2760</v>
      </c>
      <c r="I3522" s="8"/>
      <c r="J3522" s="35"/>
      <c r="K3522" s="33"/>
      <c r="L3522" s="33"/>
      <c r="M3522" s="33"/>
      <c r="N3522" s="33"/>
      <c r="O3522" s="33"/>
      <c r="P3522" s="33"/>
      <c r="Q3522" s="33"/>
      <c r="R3522" s="33"/>
    </row>
    <row r="3523">
      <c r="A3523" s="7" t="s">
        <v>2586</v>
      </c>
      <c r="B3523" s="7"/>
      <c r="C3523" s="7" t="s">
        <v>10073</v>
      </c>
      <c r="D3523" s="8" t="s">
        <v>6066</v>
      </c>
      <c r="E3523" s="7" t="s">
        <v>10074</v>
      </c>
      <c r="F3523" s="8" t="s">
        <v>2740</v>
      </c>
      <c r="G3523" s="31" t="s">
        <v>8038</v>
      </c>
      <c r="H3523" s="43" t="s">
        <v>2760</v>
      </c>
      <c r="I3523" s="8"/>
      <c r="J3523" s="37"/>
      <c r="K3523" s="38"/>
      <c r="L3523" s="38"/>
      <c r="M3523" s="38"/>
      <c r="N3523" s="38"/>
      <c r="O3523" s="38"/>
      <c r="P3523" s="38"/>
      <c r="Q3523" s="38"/>
      <c r="R3523" s="38"/>
    </row>
    <row r="3524">
      <c r="A3524" s="8" t="s">
        <v>2586</v>
      </c>
      <c r="B3524" s="6"/>
      <c r="C3524" s="6" t="s">
        <v>10075</v>
      </c>
      <c r="D3524" s="8" t="s">
        <v>6066</v>
      </c>
      <c r="E3524" s="7" t="s">
        <v>10076</v>
      </c>
      <c r="F3524" s="8" t="s">
        <v>2740</v>
      </c>
      <c r="G3524" s="8" t="s">
        <v>8038</v>
      </c>
      <c r="H3524" s="41" t="s">
        <v>2760</v>
      </c>
      <c r="I3524" s="8"/>
      <c r="J3524" s="7"/>
      <c r="K3524" s="40"/>
      <c r="L3524" s="40"/>
      <c r="M3524" s="40"/>
      <c r="N3524" s="40"/>
      <c r="O3524" s="40"/>
      <c r="P3524" s="40"/>
      <c r="Q3524" s="40"/>
      <c r="R3524" s="40"/>
    </row>
    <row r="3525">
      <c r="A3525" s="7" t="s">
        <v>2586</v>
      </c>
      <c r="B3525" s="7"/>
      <c r="C3525" s="7" t="s">
        <v>10077</v>
      </c>
      <c r="D3525" s="8" t="s">
        <v>3577</v>
      </c>
      <c r="E3525" s="7" t="s">
        <v>10078</v>
      </c>
      <c r="F3525" s="8" t="s">
        <v>2740</v>
      </c>
      <c r="G3525" s="31" t="s">
        <v>8038</v>
      </c>
      <c r="H3525" s="41" t="s">
        <v>2802</v>
      </c>
      <c r="I3525" s="8"/>
      <c r="J3525" s="19"/>
      <c r="K3525" s="39"/>
      <c r="L3525" s="39"/>
      <c r="M3525" s="39"/>
      <c r="N3525" s="39"/>
      <c r="O3525" s="39"/>
      <c r="P3525" s="39"/>
      <c r="Q3525" s="39"/>
      <c r="R3525" s="39"/>
    </row>
    <row r="3526">
      <c r="A3526" s="8" t="s">
        <v>2586</v>
      </c>
      <c r="B3526" s="12"/>
      <c r="C3526" s="12" t="s">
        <v>10079</v>
      </c>
      <c r="D3526" s="12" t="s">
        <v>3577</v>
      </c>
      <c r="E3526" s="12" t="s">
        <v>10080</v>
      </c>
      <c r="F3526" s="8" t="s">
        <v>2740</v>
      </c>
      <c r="G3526" s="8" t="s">
        <v>8038</v>
      </c>
      <c r="H3526" s="41" t="s">
        <v>2760</v>
      </c>
      <c r="I3526" s="2"/>
      <c r="J3526" s="35"/>
      <c r="K3526" s="33"/>
      <c r="L3526" s="33"/>
      <c r="M3526" s="33"/>
      <c r="N3526" s="33"/>
      <c r="O3526" s="33"/>
      <c r="P3526" s="33"/>
      <c r="Q3526" s="33"/>
      <c r="R3526" s="33"/>
    </row>
    <row r="3527">
      <c r="A3527" s="8" t="s">
        <v>2586</v>
      </c>
      <c r="B3527" s="12"/>
      <c r="C3527" s="12" t="s">
        <v>10081</v>
      </c>
      <c r="D3527" s="12" t="s">
        <v>3577</v>
      </c>
      <c r="E3527" s="12" t="s">
        <v>10082</v>
      </c>
      <c r="F3527" s="8" t="s">
        <v>2740</v>
      </c>
      <c r="G3527" s="8" t="s">
        <v>8038</v>
      </c>
      <c r="H3527" s="43" t="s">
        <v>2760</v>
      </c>
      <c r="I3527" s="2"/>
      <c r="J3527" s="7"/>
      <c r="K3527" s="40"/>
      <c r="L3527" s="40"/>
      <c r="M3527" s="40"/>
      <c r="N3527" s="40"/>
      <c r="O3527" s="40"/>
      <c r="P3527" s="40"/>
      <c r="Q3527" s="40"/>
      <c r="R3527" s="40"/>
    </row>
    <row r="3528">
      <c r="A3528" s="8" t="s">
        <v>2586</v>
      </c>
      <c r="B3528" s="6"/>
      <c r="C3528" s="6" t="s">
        <v>10083</v>
      </c>
      <c r="D3528" s="6" t="s">
        <v>3577</v>
      </c>
      <c r="E3528" s="19" t="s">
        <v>10084</v>
      </c>
      <c r="F3528" s="8" t="s">
        <v>2740</v>
      </c>
      <c r="G3528" s="8" t="s">
        <v>8038</v>
      </c>
      <c r="H3528" s="41" t="s">
        <v>2760</v>
      </c>
      <c r="I3528" s="7"/>
      <c r="J3528" s="35"/>
      <c r="K3528" s="33"/>
      <c r="L3528" s="33"/>
      <c r="M3528" s="33"/>
      <c r="N3528" s="33"/>
      <c r="O3528" s="33"/>
      <c r="P3528" s="33"/>
      <c r="Q3528" s="33"/>
      <c r="R3528" s="33"/>
    </row>
    <row r="3529">
      <c r="A3529" s="8" t="s">
        <v>2586</v>
      </c>
      <c r="B3529" s="12"/>
      <c r="C3529" s="12" t="s">
        <v>10085</v>
      </c>
      <c r="D3529" s="12" t="s">
        <v>3577</v>
      </c>
      <c r="E3529" s="12" t="s">
        <v>10086</v>
      </c>
      <c r="F3529" s="8" t="s">
        <v>2740</v>
      </c>
      <c r="G3529" s="8" t="s">
        <v>8038</v>
      </c>
      <c r="H3529" s="41" t="s">
        <v>2760</v>
      </c>
      <c r="I3529" s="2"/>
      <c r="J3529" s="35"/>
      <c r="K3529" s="33"/>
      <c r="L3529" s="33"/>
      <c r="M3529" s="33"/>
      <c r="N3529" s="33"/>
      <c r="O3529" s="33"/>
      <c r="P3529" s="33"/>
      <c r="Q3529" s="33"/>
      <c r="R3529" s="33"/>
    </row>
    <row r="3530">
      <c r="A3530" s="8" t="s">
        <v>2586</v>
      </c>
      <c r="B3530" s="12"/>
      <c r="C3530" s="12" t="s">
        <v>10087</v>
      </c>
      <c r="D3530" s="12" t="s">
        <v>3577</v>
      </c>
      <c r="E3530" s="12" t="s">
        <v>10088</v>
      </c>
      <c r="F3530" s="8" t="s">
        <v>2740</v>
      </c>
      <c r="G3530" s="8" t="s">
        <v>8038</v>
      </c>
      <c r="H3530" s="41" t="s">
        <v>2760</v>
      </c>
      <c r="I3530" s="2"/>
      <c r="J3530" s="35"/>
      <c r="K3530" s="33"/>
      <c r="L3530" s="33"/>
      <c r="M3530" s="33"/>
      <c r="N3530" s="33"/>
      <c r="O3530" s="33"/>
      <c r="P3530" s="33"/>
      <c r="Q3530" s="33"/>
      <c r="R3530" s="33"/>
    </row>
    <row r="3531">
      <c r="A3531" s="8" t="s">
        <v>2586</v>
      </c>
      <c r="B3531" s="2"/>
      <c r="C3531" s="2" t="s">
        <v>10089</v>
      </c>
      <c r="D3531" s="2" t="s">
        <v>6072</v>
      </c>
      <c r="E3531" s="2" t="s">
        <v>10090</v>
      </c>
      <c r="F3531" s="8" t="s">
        <v>2740</v>
      </c>
      <c r="G3531" s="8" t="s">
        <v>8038</v>
      </c>
      <c r="H3531" s="41" t="s">
        <v>2760</v>
      </c>
      <c r="I3531" s="34" t="s">
        <v>10091</v>
      </c>
      <c r="J3531" s="35"/>
      <c r="K3531" s="33"/>
      <c r="L3531" s="33"/>
      <c r="M3531" s="33"/>
      <c r="N3531" s="33"/>
      <c r="O3531" s="33"/>
      <c r="P3531" s="33"/>
      <c r="Q3531" s="33"/>
      <c r="R3531" s="33"/>
    </row>
    <row r="3532">
      <c r="A3532" s="8" t="s">
        <v>2586</v>
      </c>
      <c r="B3532" s="2"/>
      <c r="C3532" s="2" t="s">
        <v>10092</v>
      </c>
      <c r="D3532" s="2" t="s">
        <v>6072</v>
      </c>
      <c r="E3532" s="2" t="s">
        <v>10093</v>
      </c>
      <c r="F3532" s="42" t="s">
        <v>2740</v>
      </c>
      <c r="G3532" s="8" t="s">
        <v>8038</v>
      </c>
      <c r="H3532" s="31" t="s">
        <v>2802</v>
      </c>
      <c r="I3532" s="34" t="s">
        <v>10094</v>
      </c>
      <c r="J3532" s="19"/>
      <c r="K3532" s="39"/>
      <c r="L3532" s="39"/>
      <c r="M3532" s="39"/>
      <c r="N3532" s="39"/>
      <c r="O3532" s="39"/>
      <c r="P3532" s="39"/>
      <c r="Q3532" s="39"/>
      <c r="R3532" s="39"/>
    </row>
    <row r="3533">
      <c r="A3533" s="8" t="s">
        <v>2586</v>
      </c>
      <c r="B3533" s="2"/>
      <c r="C3533" s="2" t="s">
        <v>10095</v>
      </c>
      <c r="D3533" s="2" t="s">
        <v>6069</v>
      </c>
      <c r="E3533" s="2" t="s">
        <v>10096</v>
      </c>
      <c r="F3533" s="8" t="s">
        <v>2740</v>
      </c>
      <c r="G3533" s="31" t="s">
        <v>8038</v>
      </c>
      <c r="H3533" s="41" t="s">
        <v>2760</v>
      </c>
      <c r="I3533" s="34" t="s">
        <v>10097</v>
      </c>
      <c r="J3533" s="37"/>
      <c r="K3533" s="38"/>
      <c r="L3533" s="38"/>
      <c r="M3533" s="38"/>
      <c r="N3533" s="38"/>
      <c r="O3533" s="38"/>
      <c r="P3533" s="38"/>
      <c r="Q3533" s="38"/>
      <c r="R3533" s="38"/>
    </row>
    <row r="3534">
      <c r="A3534" s="7" t="s">
        <v>2633</v>
      </c>
      <c r="B3534" s="7"/>
      <c r="C3534" s="7" t="s">
        <v>10098</v>
      </c>
      <c r="D3534" s="8" t="s">
        <v>6069</v>
      </c>
      <c r="E3534" s="7" t="s">
        <v>10099</v>
      </c>
      <c r="F3534" s="8" t="s">
        <v>2740</v>
      </c>
      <c r="G3534" s="8" t="s">
        <v>8038</v>
      </c>
      <c r="H3534" s="42" t="s">
        <v>3110</v>
      </c>
      <c r="I3534" s="8"/>
      <c r="J3534" s="35"/>
      <c r="K3534" s="33"/>
      <c r="L3534" s="33"/>
      <c r="M3534" s="33"/>
      <c r="N3534" s="33"/>
      <c r="O3534" s="33"/>
      <c r="P3534" s="33"/>
      <c r="Q3534" s="33"/>
      <c r="R3534" s="33"/>
    </row>
    <row r="3535">
      <c r="A3535" s="8" t="s">
        <v>2586</v>
      </c>
      <c r="B3535" s="3"/>
      <c r="C3535" s="3" t="s">
        <v>10100</v>
      </c>
      <c r="D3535" s="4" t="s">
        <v>10101</v>
      </c>
      <c r="E3535" s="5" t="s">
        <v>10102</v>
      </c>
      <c r="F3535" s="8" t="s">
        <v>2740</v>
      </c>
      <c r="G3535" s="31" t="s">
        <v>8038</v>
      </c>
      <c r="H3535" s="41" t="s">
        <v>2937</v>
      </c>
      <c r="I3535" s="18" t="s">
        <v>10103</v>
      </c>
      <c r="J3535" s="7"/>
      <c r="K3535" s="40"/>
      <c r="L3535" s="40"/>
      <c r="M3535" s="40"/>
      <c r="N3535" s="40"/>
      <c r="O3535" s="40"/>
      <c r="P3535" s="40"/>
      <c r="Q3535" s="40"/>
      <c r="R3535" s="40"/>
    </row>
    <row r="3536">
      <c r="A3536" s="8" t="s">
        <v>2586</v>
      </c>
      <c r="B3536" s="3"/>
      <c r="C3536" s="3" t="s">
        <v>10104</v>
      </c>
      <c r="D3536" s="4" t="s">
        <v>10101</v>
      </c>
      <c r="E3536" s="5" t="s">
        <v>10105</v>
      </c>
      <c r="F3536" s="8" t="s">
        <v>2740</v>
      </c>
      <c r="G3536" s="8" t="s">
        <v>8038</v>
      </c>
      <c r="H3536" s="41" t="s">
        <v>2603</v>
      </c>
      <c r="I3536" s="18" t="s">
        <v>10106</v>
      </c>
      <c r="J3536" s="37"/>
      <c r="K3536" s="38"/>
      <c r="L3536" s="38"/>
      <c r="M3536" s="38"/>
      <c r="N3536" s="38"/>
      <c r="O3536" s="38"/>
      <c r="P3536" s="38"/>
      <c r="Q3536" s="38"/>
      <c r="R3536" s="38"/>
    </row>
    <row r="3537">
      <c r="A3537" s="8" t="s">
        <v>2586</v>
      </c>
      <c r="B3537" s="3"/>
      <c r="C3537" s="3" t="s">
        <v>10107</v>
      </c>
      <c r="D3537" s="4" t="s">
        <v>6078</v>
      </c>
      <c r="E3537" s="5" t="s">
        <v>10108</v>
      </c>
      <c r="F3537" s="42" t="s">
        <v>2740</v>
      </c>
      <c r="G3537" s="31" t="s">
        <v>8038</v>
      </c>
      <c r="H3537" s="31" t="s">
        <v>2603</v>
      </c>
      <c r="I3537" s="18" t="s">
        <v>10109</v>
      </c>
      <c r="J3537" s="35"/>
      <c r="K3537" s="33"/>
      <c r="L3537" s="33"/>
      <c r="M3537" s="33"/>
      <c r="N3537" s="33"/>
      <c r="O3537" s="33"/>
      <c r="P3537" s="33"/>
      <c r="Q3537" s="33"/>
      <c r="R3537" s="33"/>
    </row>
    <row r="3538">
      <c r="A3538" s="8" t="s">
        <v>2586</v>
      </c>
      <c r="B3538" s="2"/>
      <c r="C3538" s="2" t="s">
        <v>10110</v>
      </c>
      <c r="D3538" s="2" t="s">
        <v>10111</v>
      </c>
      <c r="E3538" s="2" t="s">
        <v>10112</v>
      </c>
      <c r="F3538" s="42" t="s">
        <v>2740</v>
      </c>
      <c r="G3538" s="31" t="s">
        <v>8038</v>
      </c>
      <c r="H3538" s="31" t="s">
        <v>2742</v>
      </c>
      <c r="I3538" s="34" t="s">
        <v>10113</v>
      </c>
      <c r="J3538" s="37"/>
      <c r="K3538" s="38"/>
      <c r="L3538" s="38"/>
      <c r="M3538" s="38"/>
      <c r="N3538" s="38"/>
      <c r="O3538" s="38"/>
      <c r="P3538" s="38"/>
      <c r="Q3538" s="38"/>
      <c r="R3538" s="38"/>
    </row>
    <row r="3539">
      <c r="A3539" s="8" t="s">
        <v>2586</v>
      </c>
      <c r="B3539" s="3"/>
      <c r="C3539" s="3" t="s">
        <v>10114</v>
      </c>
      <c r="D3539" s="4" t="s">
        <v>10115</v>
      </c>
      <c r="E3539" s="20" t="s">
        <v>10116</v>
      </c>
      <c r="F3539" s="42" t="s">
        <v>2740</v>
      </c>
      <c r="G3539" s="8" t="s">
        <v>8038</v>
      </c>
      <c r="H3539" s="41" t="s">
        <v>2760</v>
      </c>
      <c r="I3539" s="18" t="s">
        <v>10117</v>
      </c>
      <c r="J3539" s="35"/>
      <c r="K3539" s="33"/>
      <c r="L3539" s="33"/>
      <c r="M3539" s="33"/>
      <c r="N3539" s="33"/>
      <c r="O3539" s="33"/>
      <c r="P3539" s="33"/>
      <c r="Q3539" s="33"/>
      <c r="R3539" s="33"/>
    </row>
    <row r="3540">
      <c r="A3540" s="7" t="s">
        <v>2586</v>
      </c>
      <c r="B3540" s="7"/>
      <c r="C3540" s="7" t="s">
        <v>10118</v>
      </c>
      <c r="D3540" s="8" t="s">
        <v>10119</v>
      </c>
      <c r="E3540" s="7" t="s">
        <v>10120</v>
      </c>
      <c r="F3540" s="8" t="s">
        <v>2740</v>
      </c>
      <c r="G3540" s="8" t="s">
        <v>8038</v>
      </c>
      <c r="H3540" s="42" t="s">
        <v>2765</v>
      </c>
      <c r="I3540" s="8"/>
      <c r="J3540" s="37"/>
      <c r="K3540" s="38"/>
      <c r="L3540" s="38"/>
      <c r="M3540" s="38"/>
      <c r="N3540" s="38"/>
      <c r="O3540" s="38"/>
      <c r="P3540" s="38"/>
      <c r="Q3540" s="38"/>
      <c r="R3540" s="38"/>
    </row>
    <row r="3541">
      <c r="A3541" s="7" t="s">
        <v>2586</v>
      </c>
      <c r="B3541" s="7"/>
      <c r="C3541" s="7" t="s">
        <v>10121</v>
      </c>
      <c r="D3541" s="8" t="s">
        <v>10119</v>
      </c>
      <c r="E3541" s="7" t="s">
        <v>10122</v>
      </c>
      <c r="F3541" s="8" t="s">
        <v>2740</v>
      </c>
      <c r="G3541" s="8" t="s">
        <v>8038</v>
      </c>
      <c r="H3541" s="41" t="s">
        <v>2760</v>
      </c>
      <c r="I3541" s="8"/>
      <c r="J3541" s="37"/>
      <c r="K3541" s="38"/>
      <c r="L3541" s="38"/>
      <c r="M3541" s="38"/>
      <c r="N3541" s="38"/>
      <c r="O3541" s="38"/>
      <c r="P3541" s="38"/>
      <c r="Q3541" s="38"/>
      <c r="R3541" s="38"/>
    </row>
    <row r="3542">
      <c r="A3542" s="7" t="s">
        <v>2586</v>
      </c>
      <c r="B3542" s="7"/>
      <c r="C3542" s="7" t="s">
        <v>10123</v>
      </c>
      <c r="D3542" s="8" t="s">
        <v>10124</v>
      </c>
      <c r="E3542" s="7" t="s">
        <v>10125</v>
      </c>
      <c r="F3542" s="8" t="s">
        <v>2740</v>
      </c>
      <c r="G3542" s="6" t="s">
        <v>8038</v>
      </c>
      <c r="H3542" s="41" t="s">
        <v>2760</v>
      </c>
      <c r="I3542" s="8"/>
      <c r="J3542" s="7"/>
      <c r="K3542" s="40"/>
      <c r="L3542" s="40"/>
      <c r="M3542" s="40"/>
      <c r="N3542" s="40"/>
      <c r="O3542" s="40"/>
      <c r="P3542" s="40"/>
      <c r="Q3542" s="40"/>
      <c r="R3542" s="40"/>
    </row>
    <row r="3543">
      <c r="A3543" s="7" t="s">
        <v>2586</v>
      </c>
      <c r="B3543" s="7"/>
      <c r="C3543" s="7" t="s">
        <v>10126</v>
      </c>
      <c r="D3543" s="8" t="str">
        <f>IFERROR(__xludf.DUMMYFUNCTION("CONCATENATE(REGEXEXTRACT(C3543,""[A-Za-z]+""),"","")"),"Jaekin,")</f>
        <v>Jaekin,</v>
      </c>
      <c r="E3543" s="7" t="s">
        <v>10127</v>
      </c>
      <c r="F3543" s="8" t="s">
        <v>2740</v>
      </c>
      <c r="G3543" s="45" t="s">
        <v>8038</v>
      </c>
      <c r="H3543" s="31" t="s">
        <v>2590</v>
      </c>
      <c r="I3543" s="8"/>
      <c r="J3543" s="35"/>
      <c r="K3543" s="33"/>
      <c r="L3543" s="33"/>
      <c r="M3543" s="33"/>
      <c r="N3543" s="33"/>
      <c r="O3543" s="33"/>
      <c r="P3543" s="33"/>
      <c r="Q3543" s="33"/>
      <c r="R3543" s="33"/>
    </row>
    <row r="3544">
      <c r="A3544" s="8" t="s">
        <v>2586</v>
      </c>
      <c r="B3544" s="2"/>
      <c r="C3544" s="2" t="s">
        <v>10128</v>
      </c>
      <c r="D3544" s="2" t="s">
        <v>10129</v>
      </c>
      <c r="E3544" s="2" t="s">
        <v>10130</v>
      </c>
      <c r="F3544" s="8" t="s">
        <v>2740</v>
      </c>
      <c r="G3544" s="8" t="s">
        <v>8038</v>
      </c>
      <c r="H3544" s="48" t="s">
        <v>2937</v>
      </c>
      <c r="I3544" s="34" t="s">
        <v>10131</v>
      </c>
      <c r="J3544" s="7"/>
      <c r="K3544" s="40"/>
      <c r="L3544" s="40"/>
      <c r="M3544" s="40"/>
      <c r="N3544" s="40"/>
      <c r="O3544" s="40"/>
      <c r="P3544" s="40"/>
      <c r="Q3544" s="40"/>
      <c r="R3544" s="40"/>
    </row>
    <row r="3545">
      <c r="A3545" s="8" t="s">
        <v>2586</v>
      </c>
      <c r="B3545" s="12"/>
      <c r="C3545" s="12" t="s">
        <v>10132</v>
      </c>
      <c r="D3545" s="13" t="s">
        <v>10133</v>
      </c>
      <c r="E3545" s="12" t="s">
        <v>10134</v>
      </c>
      <c r="F3545" s="42" t="s">
        <v>2740</v>
      </c>
      <c r="G3545" s="8" t="s">
        <v>8038</v>
      </c>
      <c r="H3545" s="31" t="s">
        <v>2802</v>
      </c>
      <c r="I3545" s="2"/>
      <c r="J3545" s="35"/>
      <c r="K3545" s="33"/>
      <c r="L3545" s="33"/>
      <c r="M3545" s="33"/>
      <c r="N3545" s="33"/>
      <c r="O3545" s="33"/>
      <c r="P3545" s="33"/>
      <c r="Q3545" s="33"/>
      <c r="R3545" s="33"/>
    </row>
    <row r="3546">
      <c r="A3546" s="8" t="s">
        <v>2586</v>
      </c>
      <c r="B3546" s="2"/>
      <c r="C3546" s="2" t="s">
        <v>10135</v>
      </c>
      <c r="D3546" s="17" t="s">
        <v>10136</v>
      </c>
      <c r="E3546" s="2" t="s">
        <v>10137</v>
      </c>
      <c r="F3546" s="42" t="s">
        <v>2740</v>
      </c>
      <c r="G3546" s="31" t="s">
        <v>8038</v>
      </c>
      <c r="H3546" s="45" t="s">
        <v>2937</v>
      </c>
      <c r="I3546" s="34" t="s">
        <v>10138</v>
      </c>
      <c r="J3546" s="10"/>
      <c r="K3546" s="44"/>
      <c r="L3546" s="44"/>
      <c r="M3546" s="44"/>
      <c r="N3546" s="44"/>
      <c r="O3546" s="44"/>
      <c r="P3546" s="44"/>
      <c r="Q3546" s="44"/>
      <c r="R3546" s="44"/>
    </row>
    <row r="3547">
      <c r="A3547" s="7" t="s">
        <v>2586</v>
      </c>
      <c r="B3547" s="7"/>
      <c r="C3547" s="7" t="s">
        <v>10139</v>
      </c>
      <c r="D3547" s="8" t="s">
        <v>10140</v>
      </c>
      <c r="E3547" s="7" t="s">
        <v>10141</v>
      </c>
      <c r="F3547" s="8" t="s">
        <v>2740</v>
      </c>
      <c r="G3547" s="31" t="s">
        <v>8038</v>
      </c>
      <c r="H3547" s="31" t="s">
        <v>2590</v>
      </c>
      <c r="I3547" s="8"/>
      <c r="J3547" s="35"/>
      <c r="K3547" s="33"/>
      <c r="L3547" s="33"/>
      <c r="M3547" s="33"/>
      <c r="N3547" s="33"/>
      <c r="O3547" s="33"/>
      <c r="P3547" s="33"/>
      <c r="Q3547" s="33"/>
      <c r="R3547" s="33"/>
    </row>
    <row r="3548">
      <c r="A3548" s="7" t="s">
        <v>2586</v>
      </c>
      <c r="B3548" s="7"/>
      <c r="C3548" s="7" t="s">
        <v>10139</v>
      </c>
      <c r="D3548" s="8" t="s">
        <v>10140</v>
      </c>
      <c r="E3548" s="7" t="s">
        <v>10142</v>
      </c>
      <c r="F3548" s="8" t="s">
        <v>2740</v>
      </c>
      <c r="G3548" s="8" t="s">
        <v>8038</v>
      </c>
      <c r="H3548" s="31" t="s">
        <v>2742</v>
      </c>
      <c r="I3548" s="8"/>
      <c r="J3548" s="35"/>
      <c r="K3548" s="33"/>
      <c r="L3548" s="33"/>
      <c r="M3548" s="33"/>
      <c r="N3548" s="33"/>
      <c r="O3548" s="33"/>
      <c r="P3548" s="33"/>
      <c r="Q3548" s="33"/>
      <c r="R3548" s="33"/>
    </row>
    <row r="3549">
      <c r="A3549" s="7" t="s">
        <v>2586</v>
      </c>
      <c r="B3549" s="7"/>
      <c r="C3549" s="7" t="s">
        <v>10143</v>
      </c>
      <c r="D3549" s="8" t="s">
        <v>4938</v>
      </c>
      <c r="E3549" s="7" t="s">
        <v>10144</v>
      </c>
      <c r="F3549" s="8" t="s">
        <v>2740</v>
      </c>
      <c r="G3549" s="31" t="s">
        <v>8038</v>
      </c>
      <c r="H3549" s="41" t="s">
        <v>2760</v>
      </c>
      <c r="I3549" s="8"/>
      <c r="J3549" s="35"/>
      <c r="K3549" s="33"/>
      <c r="L3549" s="33"/>
      <c r="M3549" s="33"/>
      <c r="N3549" s="33"/>
      <c r="O3549" s="33"/>
      <c r="P3549" s="33"/>
      <c r="Q3549" s="33"/>
      <c r="R3549" s="33"/>
    </row>
    <row r="3550">
      <c r="A3550" s="8" t="s">
        <v>2586</v>
      </c>
      <c r="B3550" s="2"/>
      <c r="C3550" s="2" t="s">
        <v>10145</v>
      </c>
      <c r="D3550" s="2" t="s">
        <v>2714</v>
      </c>
      <c r="E3550" s="2" t="s">
        <v>10146</v>
      </c>
      <c r="F3550" s="8" t="s">
        <v>2740</v>
      </c>
      <c r="G3550" s="31" t="s">
        <v>8038</v>
      </c>
      <c r="H3550" s="41" t="s">
        <v>2760</v>
      </c>
      <c r="I3550" s="36" t="s">
        <v>10147</v>
      </c>
      <c r="J3550" s="35"/>
      <c r="K3550" s="33"/>
      <c r="L3550" s="33"/>
      <c r="M3550" s="33"/>
      <c r="N3550" s="33"/>
      <c r="O3550" s="33"/>
      <c r="P3550" s="33"/>
      <c r="Q3550" s="33"/>
      <c r="R3550" s="33"/>
    </row>
    <row r="3551">
      <c r="A3551" s="8" t="s">
        <v>2586</v>
      </c>
      <c r="B3551" s="8"/>
      <c r="C3551" s="8" t="s">
        <v>10148</v>
      </c>
      <c r="D3551" s="8" t="s">
        <v>2714</v>
      </c>
      <c r="E3551" s="12" t="s">
        <v>10149</v>
      </c>
      <c r="F3551" s="8" t="s">
        <v>2740</v>
      </c>
      <c r="G3551" s="8" t="s">
        <v>8038</v>
      </c>
      <c r="H3551" s="41" t="s">
        <v>6917</v>
      </c>
      <c r="I3551" s="8"/>
      <c r="J3551" s="35"/>
      <c r="K3551" s="33"/>
      <c r="L3551" s="33"/>
      <c r="M3551" s="33"/>
      <c r="N3551" s="33"/>
      <c r="O3551" s="33"/>
      <c r="P3551" s="33"/>
      <c r="Q3551" s="33"/>
      <c r="R3551" s="33"/>
    </row>
    <row r="3552">
      <c r="A3552" s="8" t="s">
        <v>2586</v>
      </c>
      <c r="B3552" s="12"/>
      <c r="C3552" s="12" t="s">
        <v>10150</v>
      </c>
      <c r="D3552" s="12" t="s">
        <v>2714</v>
      </c>
      <c r="E3552" s="12" t="s">
        <v>10151</v>
      </c>
      <c r="F3552" s="8" t="s">
        <v>2740</v>
      </c>
      <c r="G3552" s="31" t="s">
        <v>8038</v>
      </c>
      <c r="H3552" s="41" t="s">
        <v>2760</v>
      </c>
      <c r="I3552" s="2"/>
      <c r="J3552" s="35"/>
      <c r="K3552" s="33"/>
      <c r="L3552" s="33"/>
      <c r="M3552" s="33"/>
      <c r="N3552" s="33"/>
      <c r="O3552" s="33"/>
      <c r="P3552" s="33"/>
      <c r="Q3552" s="33"/>
      <c r="R3552" s="33"/>
    </row>
    <row r="3553">
      <c r="A3553" s="7" t="s">
        <v>2586</v>
      </c>
      <c r="B3553" s="7"/>
      <c r="C3553" s="7" t="s">
        <v>10152</v>
      </c>
      <c r="D3553" s="8" t="str">
        <f>IFERROR(__xludf.DUMMYFUNCTION("CONCATENATE(REGEXEXTRACT(C3553,""[A-Za-z]+""),"","")"),"Jakhira,")</f>
        <v>Jakhira,</v>
      </c>
      <c r="E3553" s="7" t="s">
        <v>10153</v>
      </c>
      <c r="F3553" s="8" t="s">
        <v>2740</v>
      </c>
      <c r="G3553" s="31" t="s">
        <v>8038</v>
      </c>
      <c r="H3553" s="43" t="s">
        <v>4138</v>
      </c>
      <c r="I3553" s="8"/>
      <c r="J3553" s="19"/>
      <c r="K3553" s="39"/>
      <c r="L3553" s="39"/>
      <c r="M3553" s="39"/>
      <c r="N3553" s="39"/>
      <c r="O3553" s="39"/>
      <c r="P3553" s="39"/>
      <c r="Q3553" s="39"/>
      <c r="R3553" s="39"/>
    </row>
    <row r="3554">
      <c r="A3554" s="7" t="s">
        <v>2586</v>
      </c>
      <c r="B3554" s="7"/>
      <c r="C3554" s="7" t="s">
        <v>10154</v>
      </c>
      <c r="D3554" s="6" t="s">
        <v>10155</v>
      </c>
      <c r="E3554" s="7" t="s">
        <v>10156</v>
      </c>
      <c r="F3554" s="8" t="s">
        <v>2740</v>
      </c>
      <c r="G3554" s="8" t="s">
        <v>8038</v>
      </c>
      <c r="H3554" s="42" t="s">
        <v>2686</v>
      </c>
      <c r="I3554" s="8"/>
      <c r="J3554" s="35"/>
      <c r="K3554" s="33"/>
      <c r="L3554" s="33"/>
      <c r="M3554" s="33"/>
      <c r="N3554" s="33"/>
      <c r="O3554" s="33"/>
      <c r="P3554" s="33"/>
      <c r="Q3554" s="33"/>
      <c r="R3554" s="33"/>
    </row>
    <row r="3555">
      <c r="A3555" s="8" t="s">
        <v>2586</v>
      </c>
      <c r="B3555" s="2"/>
      <c r="C3555" s="2" t="s">
        <v>10157</v>
      </c>
      <c r="D3555" s="2" t="s">
        <v>10158</v>
      </c>
      <c r="E3555" s="2" t="s">
        <v>10159</v>
      </c>
      <c r="F3555" s="8" t="s">
        <v>2740</v>
      </c>
      <c r="G3555" s="31" t="s">
        <v>8038</v>
      </c>
      <c r="H3555" s="42" t="s">
        <v>2686</v>
      </c>
      <c r="I3555" s="36" t="s">
        <v>10160</v>
      </c>
      <c r="J3555" s="35"/>
      <c r="K3555" s="33"/>
      <c r="L3555" s="33"/>
      <c r="M3555" s="33"/>
      <c r="N3555" s="33"/>
      <c r="O3555" s="33"/>
      <c r="P3555" s="33"/>
      <c r="Q3555" s="33"/>
      <c r="R3555" s="33"/>
    </row>
    <row r="3556">
      <c r="A3556" s="8" t="s">
        <v>2586</v>
      </c>
      <c r="B3556" s="2"/>
      <c r="C3556" s="2" t="s">
        <v>10161</v>
      </c>
      <c r="D3556" s="2" t="s">
        <v>10162</v>
      </c>
      <c r="E3556" s="2" t="s">
        <v>10163</v>
      </c>
      <c r="F3556" s="41" t="s">
        <v>2740</v>
      </c>
      <c r="G3556" s="8" t="s">
        <v>8038</v>
      </c>
      <c r="H3556" s="41" t="s">
        <v>8612</v>
      </c>
      <c r="I3556" s="34" t="s">
        <v>10164</v>
      </c>
      <c r="J3556" s="35"/>
      <c r="K3556" s="33"/>
      <c r="L3556" s="33"/>
      <c r="M3556" s="33"/>
      <c r="N3556" s="33"/>
      <c r="O3556" s="33"/>
      <c r="P3556" s="33"/>
      <c r="Q3556" s="33"/>
      <c r="R3556" s="33"/>
    </row>
    <row r="3557">
      <c r="A3557" s="7" t="s">
        <v>2586</v>
      </c>
      <c r="B3557" s="7"/>
      <c r="C3557" s="7" t="s">
        <v>10165</v>
      </c>
      <c r="D3557" s="8" t="s">
        <v>10166</v>
      </c>
      <c r="E3557" s="7" t="s">
        <v>10167</v>
      </c>
      <c r="F3557" s="8" t="s">
        <v>2740</v>
      </c>
      <c r="G3557" s="31" t="s">
        <v>8038</v>
      </c>
      <c r="H3557" s="45" t="s">
        <v>3110</v>
      </c>
      <c r="I3557" s="8"/>
      <c r="J3557" s="35"/>
      <c r="K3557" s="33"/>
      <c r="L3557" s="33"/>
      <c r="M3557" s="33"/>
      <c r="N3557" s="33"/>
      <c r="O3557" s="33"/>
      <c r="P3557" s="33"/>
      <c r="Q3557" s="33"/>
      <c r="R3557" s="33"/>
    </row>
    <row r="3558">
      <c r="A3558" s="8" t="s">
        <v>2633</v>
      </c>
      <c r="B3558" s="2"/>
      <c r="C3558" s="2" t="s">
        <v>10168</v>
      </c>
      <c r="D3558" s="2" t="s">
        <v>6090</v>
      </c>
      <c r="E3558" s="2" t="s">
        <v>10169</v>
      </c>
      <c r="F3558" s="8" t="s">
        <v>2740</v>
      </c>
      <c r="G3558" s="31" t="s">
        <v>8038</v>
      </c>
      <c r="H3558" s="45" t="s">
        <v>3110</v>
      </c>
      <c r="I3558" s="34" t="s">
        <v>10170</v>
      </c>
      <c r="J3558" s="7"/>
      <c r="K3558" s="40"/>
      <c r="L3558" s="40"/>
      <c r="M3558" s="40"/>
      <c r="N3558" s="40"/>
      <c r="O3558" s="40"/>
      <c r="P3558" s="40"/>
      <c r="Q3558" s="40"/>
      <c r="R3558" s="40"/>
    </row>
    <row r="3559">
      <c r="A3559" s="8" t="s">
        <v>2586</v>
      </c>
      <c r="B3559" s="3"/>
      <c r="C3559" s="3" t="s">
        <v>10171</v>
      </c>
      <c r="D3559" s="4" t="s">
        <v>6090</v>
      </c>
      <c r="E3559" s="20" t="s">
        <v>10172</v>
      </c>
      <c r="F3559" s="42" t="s">
        <v>2740</v>
      </c>
      <c r="G3559" s="8" t="s">
        <v>8038</v>
      </c>
      <c r="H3559" s="42" t="s">
        <v>3110</v>
      </c>
      <c r="I3559" s="18" t="s">
        <v>10173</v>
      </c>
      <c r="J3559" s="35"/>
      <c r="K3559" s="33"/>
      <c r="L3559" s="33"/>
      <c r="M3559" s="33"/>
      <c r="N3559" s="33"/>
      <c r="O3559" s="33"/>
      <c r="P3559" s="33"/>
      <c r="Q3559" s="33"/>
      <c r="R3559" s="33"/>
    </row>
    <row r="3560">
      <c r="A3560" s="7" t="s">
        <v>2586</v>
      </c>
      <c r="B3560" s="7"/>
      <c r="C3560" s="7" t="s">
        <v>10174</v>
      </c>
      <c r="D3560" s="8" t="s">
        <v>6090</v>
      </c>
      <c r="E3560" s="7" t="s">
        <v>10175</v>
      </c>
      <c r="F3560" s="8" t="s">
        <v>2740</v>
      </c>
      <c r="G3560" s="31" t="s">
        <v>8038</v>
      </c>
      <c r="H3560" s="41" t="s">
        <v>2760</v>
      </c>
      <c r="I3560" s="8"/>
      <c r="J3560" s="7"/>
      <c r="K3560" s="40"/>
      <c r="L3560" s="40"/>
      <c r="M3560" s="40"/>
      <c r="N3560" s="40"/>
      <c r="O3560" s="40"/>
      <c r="P3560" s="40"/>
      <c r="Q3560" s="40"/>
      <c r="R3560" s="40"/>
    </row>
    <row r="3561">
      <c r="A3561" s="7" t="s">
        <v>2586</v>
      </c>
      <c r="B3561" s="7"/>
      <c r="C3561" s="7" t="s">
        <v>10176</v>
      </c>
      <c r="D3561" s="8" t="s">
        <v>6090</v>
      </c>
      <c r="E3561" s="7" t="s">
        <v>10177</v>
      </c>
      <c r="F3561" s="8" t="s">
        <v>2740</v>
      </c>
      <c r="G3561" s="31" t="s">
        <v>8038</v>
      </c>
      <c r="H3561" s="31" t="s">
        <v>2742</v>
      </c>
      <c r="I3561" s="8"/>
      <c r="J3561" s="7"/>
      <c r="K3561" s="40"/>
      <c r="L3561" s="40"/>
      <c r="M3561" s="40"/>
      <c r="N3561" s="40"/>
      <c r="O3561" s="40"/>
      <c r="P3561" s="40"/>
      <c r="Q3561" s="40"/>
      <c r="R3561" s="40"/>
    </row>
    <row r="3562">
      <c r="A3562" s="7" t="s">
        <v>2586</v>
      </c>
      <c r="B3562" s="7"/>
      <c r="C3562" s="7" t="s">
        <v>10178</v>
      </c>
      <c r="D3562" s="8" t="s">
        <v>6090</v>
      </c>
      <c r="E3562" s="7" t="s">
        <v>10179</v>
      </c>
      <c r="F3562" s="8" t="s">
        <v>2740</v>
      </c>
      <c r="G3562" s="45" t="s">
        <v>8038</v>
      </c>
      <c r="H3562" s="41" t="s">
        <v>2760</v>
      </c>
      <c r="I3562" s="8"/>
      <c r="J3562" s="7"/>
      <c r="K3562" s="40"/>
      <c r="L3562" s="40"/>
      <c r="M3562" s="40"/>
      <c r="N3562" s="40"/>
      <c r="O3562" s="40"/>
      <c r="P3562" s="40"/>
      <c r="Q3562" s="40"/>
      <c r="R3562" s="40"/>
    </row>
    <row r="3563">
      <c r="A3563" s="7" t="s">
        <v>2586</v>
      </c>
      <c r="B3563" s="7"/>
      <c r="C3563" s="7" t="s">
        <v>10180</v>
      </c>
      <c r="D3563" s="8" t="s">
        <v>6090</v>
      </c>
      <c r="E3563" s="7" t="s">
        <v>10181</v>
      </c>
      <c r="F3563" s="8" t="s">
        <v>2740</v>
      </c>
      <c r="G3563" s="8" t="s">
        <v>8038</v>
      </c>
      <c r="H3563" s="41" t="s">
        <v>2760</v>
      </c>
      <c r="I3563" s="8"/>
      <c r="J3563" s="7"/>
      <c r="K3563" s="40"/>
      <c r="L3563" s="40"/>
      <c r="M3563" s="40"/>
      <c r="N3563" s="40"/>
      <c r="O3563" s="40"/>
      <c r="P3563" s="40"/>
      <c r="Q3563" s="40"/>
      <c r="R3563" s="40"/>
    </row>
    <row r="3564">
      <c r="A3564" s="8" t="s">
        <v>2586</v>
      </c>
      <c r="B3564" s="2"/>
      <c r="C3564" s="2" t="s">
        <v>10182</v>
      </c>
      <c r="D3564" s="2" t="s">
        <v>3581</v>
      </c>
      <c r="E3564" s="2" t="s">
        <v>10183</v>
      </c>
      <c r="F3564" s="42" t="s">
        <v>2740</v>
      </c>
      <c r="G3564" s="31" t="s">
        <v>8038</v>
      </c>
      <c r="H3564" s="31" t="s">
        <v>2840</v>
      </c>
      <c r="I3564" s="36" t="s">
        <v>10184</v>
      </c>
      <c r="J3564" s="35"/>
      <c r="K3564" s="33"/>
      <c r="L3564" s="33"/>
      <c r="M3564" s="33"/>
      <c r="N3564" s="33"/>
      <c r="O3564" s="33"/>
      <c r="P3564" s="33"/>
      <c r="Q3564" s="33"/>
      <c r="R3564" s="33"/>
    </row>
    <row r="3565">
      <c r="A3565" s="8" t="s">
        <v>2586</v>
      </c>
      <c r="B3565" s="2"/>
      <c r="C3565" s="2" t="s">
        <v>10185</v>
      </c>
      <c r="D3565" s="2" t="s">
        <v>3581</v>
      </c>
      <c r="E3565" s="2" t="s">
        <v>10186</v>
      </c>
      <c r="F3565" s="42" t="s">
        <v>2740</v>
      </c>
      <c r="G3565" s="8" t="s">
        <v>8038</v>
      </c>
      <c r="H3565" s="41" t="s">
        <v>2760</v>
      </c>
      <c r="I3565" s="34" t="s">
        <v>10187</v>
      </c>
      <c r="J3565" s="37"/>
      <c r="K3565" s="38"/>
      <c r="L3565" s="38"/>
      <c r="M3565" s="38"/>
      <c r="N3565" s="38"/>
      <c r="O3565" s="38"/>
      <c r="P3565" s="38"/>
      <c r="Q3565" s="38"/>
      <c r="R3565" s="38"/>
    </row>
    <row r="3566">
      <c r="A3566" s="8" t="s">
        <v>2586</v>
      </c>
      <c r="B3566" s="2"/>
      <c r="C3566" s="2" t="s">
        <v>10188</v>
      </c>
      <c r="D3566" s="2" t="s">
        <v>3581</v>
      </c>
      <c r="E3566" s="2" t="s">
        <v>10189</v>
      </c>
      <c r="F3566" s="8" t="s">
        <v>2740</v>
      </c>
      <c r="G3566" s="31" t="s">
        <v>8038</v>
      </c>
      <c r="H3566" s="31" t="s">
        <v>4225</v>
      </c>
      <c r="I3566" s="36" t="s">
        <v>10190</v>
      </c>
      <c r="J3566" s="37"/>
      <c r="K3566" s="38"/>
      <c r="L3566" s="38"/>
      <c r="M3566" s="38"/>
      <c r="N3566" s="38"/>
      <c r="O3566" s="38"/>
      <c r="P3566" s="38"/>
      <c r="Q3566" s="38"/>
      <c r="R3566" s="38"/>
    </row>
    <row r="3567">
      <c r="A3567" s="8" t="s">
        <v>2586</v>
      </c>
      <c r="B3567" s="3"/>
      <c r="C3567" s="3" t="s">
        <v>10191</v>
      </c>
      <c r="D3567" s="4" t="s">
        <v>3581</v>
      </c>
      <c r="E3567" s="5" t="s">
        <v>10192</v>
      </c>
      <c r="F3567" s="42" t="s">
        <v>2740</v>
      </c>
      <c r="G3567" s="8" t="s">
        <v>8038</v>
      </c>
      <c r="H3567" s="41" t="s">
        <v>2760</v>
      </c>
      <c r="I3567" s="18" t="s">
        <v>10193</v>
      </c>
      <c r="J3567" s="35"/>
      <c r="K3567" s="33"/>
      <c r="L3567" s="33"/>
      <c r="M3567" s="33"/>
      <c r="N3567" s="33"/>
      <c r="O3567" s="33"/>
      <c r="P3567" s="33"/>
      <c r="Q3567" s="33"/>
      <c r="R3567" s="33"/>
    </row>
    <row r="3568">
      <c r="A3568" s="8" t="s">
        <v>2586</v>
      </c>
      <c r="B3568" s="6"/>
      <c r="C3568" s="6" t="s">
        <v>10194</v>
      </c>
      <c r="D3568" s="6" t="s">
        <v>3581</v>
      </c>
      <c r="E3568" s="7" t="s">
        <v>10195</v>
      </c>
      <c r="F3568" s="8" t="s">
        <v>2740</v>
      </c>
      <c r="G3568" s="31" t="s">
        <v>8038</v>
      </c>
      <c r="H3568" s="41" t="s">
        <v>2760</v>
      </c>
      <c r="I3568" s="8"/>
      <c r="J3568" s="7"/>
      <c r="K3568" s="40"/>
      <c r="L3568" s="40"/>
      <c r="M3568" s="40"/>
      <c r="N3568" s="40"/>
      <c r="O3568" s="40"/>
      <c r="P3568" s="40"/>
      <c r="Q3568" s="40"/>
      <c r="R3568" s="40"/>
    </row>
    <row r="3569">
      <c r="A3569" s="8" t="s">
        <v>2586</v>
      </c>
      <c r="B3569" s="6"/>
      <c r="C3569" s="6" t="s">
        <v>10196</v>
      </c>
      <c r="D3569" s="6" t="s">
        <v>3581</v>
      </c>
      <c r="E3569" s="19" t="s">
        <v>10197</v>
      </c>
      <c r="F3569" s="8" t="s">
        <v>2740</v>
      </c>
      <c r="G3569" s="31" t="s">
        <v>8038</v>
      </c>
      <c r="H3569" s="41" t="s">
        <v>2760</v>
      </c>
      <c r="I3569" s="7"/>
      <c r="J3569" s="35"/>
      <c r="K3569" s="33"/>
      <c r="L3569" s="33"/>
      <c r="M3569" s="33"/>
      <c r="N3569" s="33"/>
      <c r="O3569" s="33"/>
      <c r="P3569" s="33"/>
      <c r="Q3569" s="33"/>
      <c r="R3569" s="33"/>
    </row>
    <row r="3570">
      <c r="A3570" s="8" t="s">
        <v>2586</v>
      </c>
      <c r="B3570" s="12"/>
      <c r="C3570" s="12" t="s">
        <v>10198</v>
      </c>
      <c r="D3570" s="13" t="s">
        <v>3581</v>
      </c>
      <c r="E3570" s="12" t="s">
        <v>10199</v>
      </c>
      <c r="F3570" s="8" t="s">
        <v>2740</v>
      </c>
      <c r="G3570" s="8" t="s">
        <v>8038</v>
      </c>
      <c r="H3570" s="41" t="s">
        <v>2760</v>
      </c>
      <c r="I3570" s="2"/>
      <c r="J3570" s="7"/>
      <c r="K3570" s="40"/>
      <c r="L3570" s="40"/>
      <c r="M3570" s="40"/>
      <c r="N3570" s="40"/>
      <c r="O3570" s="40"/>
      <c r="P3570" s="40"/>
      <c r="Q3570" s="40"/>
      <c r="R3570" s="40"/>
    </row>
    <row r="3571">
      <c r="A3571" s="7" t="s">
        <v>2633</v>
      </c>
      <c r="B3571" s="7"/>
      <c r="C3571" s="7" t="s">
        <v>10200</v>
      </c>
      <c r="D3571" s="8" t="s">
        <v>10201</v>
      </c>
      <c r="E3571" s="7" t="s">
        <v>10202</v>
      </c>
      <c r="F3571" s="8" t="s">
        <v>2740</v>
      </c>
      <c r="G3571" s="31" t="s">
        <v>8038</v>
      </c>
      <c r="H3571" s="41" t="s">
        <v>2760</v>
      </c>
      <c r="I3571" s="8"/>
      <c r="J3571" s="35"/>
      <c r="K3571" s="33"/>
      <c r="L3571" s="33"/>
      <c r="M3571" s="33"/>
      <c r="N3571" s="33"/>
      <c r="O3571" s="33"/>
      <c r="P3571" s="33"/>
      <c r="Q3571" s="33"/>
      <c r="R3571" s="33"/>
    </row>
    <row r="3572">
      <c r="A3572" s="8" t="s">
        <v>2586</v>
      </c>
      <c r="B3572" s="3"/>
      <c r="C3572" s="3" t="s">
        <v>10203</v>
      </c>
      <c r="D3572" s="4" t="s">
        <v>10204</v>
      </c>
      <c r="E3572" s="5" t="s">
        <v>10205</v>
      </c>
      <c r="F3572" s="8" t="s">
        <v>2740</v>
      </c>
      <c r="G3572" s="31" t="s">
        <v>8038</v>
      </c>
      <c r="H3572" s="43" t="s">
        <v>2760</v>
      </c>
      <c r="I3572" s="18" t="s">
        <v>10206</v>
      </c>
      <c r="J3572" s="35"/>
      <c r="K3572" s="33"/>
      <c r="L3572" s="33"/>
      <c r="M3572" s="33"/>
      <c r="N3572" s="33"/>
      <c r="O3572" s="33"/>
      <c r="P3572" s="33"/>
      <c r="Q3572" s="33"/>
      <c r="R3572" s="33"/>
    </row>
    <row r="3573">
      <c r="A3573" s="8" t="s">
        <v>2586</v>
      </c>
      <c r="B3573" s="6"/>
      <c r="C3573" s="6" t="s">
        <v>10207</v>
      </c>
      <c r="D3573" s="6" t="s">
        <v>10208</v>
      </c>
      <c r="E3573" s="7" t="s">
        <v>10209</v>
      </c>
      <c r="F3573" s="8" t="s">
        <v>2740</v>
      </c>
      <c r="G3573" s="8" t="s">
        <v>8038</v>
      </c>
      <c r="H3573" s="41" t="s">
        <v>2760</v>
      </c>
      <c r="I3573" s="8"/>
      <c r="J3573" s="35"/>
      <c r="K3573" s="33"/>
      <c r="L3573" s="33"/>
      <c r="M3573" s="33"/>
      <c r="N3573" s="33"/>
      <c r="O3573" s="33"/>
      <c r="P3573" s="33"/>
      <c r="Q3573" s="33"/>
      <c r="R3573" s="33"/>
    </row>
    <row r="3574">
      <c r="A3574" s="8" t="s">
        <v>2586</v>
      </c>
      <c r="B3574" s="6"/>
      <c r="C3574" s="6" t="s">
        <v>1103</v>
      </c>
      <c r="D3574" s="8" t="s">
        <v>6103</v>
      </c>
      <c r="E3574" s="12" t="s">
        <v>10210</v>
      </c>
      <c r="F3574" s="42" t="s">
        <v>2740</v>
      </c>
      <c r="G3574" s="8" t="s">
        <v>8038</v>
      </c>
      <c r="H3574" s="43" t="s">
        <v>2760</v>
      </c>
      <c r="I3574" s="8"/>
      <c r="J3574" s="7"/>
      <c r="K3574" s="40"/>
      <c r="L3574" s="40"/>
      <c r="M3574" s="40"/>
      <c r="N3574" s="40"/>
      <c r="O3574" s="40"/>
      <c r="P3574" s="40"/>
      <c r="Q3574" s="40"/>
      <c r="R3574" s="40"/>
    </row>
    <row r="3575">
      <c r="A3575" s="7" t="s">
        <v>2586</v>
      </c>
      <c r="B3575" s="7"/>
      <c r="C3575" s="7" t="s">
        <v>10211</v>
      </c>
      <c r="D3575" s="6" t="s">
        <v>6103</v>
      </c>
      <c r="E3575" s="7" t="s">
        <v>10212</v>
      </c>
      <c r="F3575" s="8" t="s">
        <v>2740</v>
      </c>
      <c r="G3575" s="8" t="s">
        <v>8038</v>
      </c>
      <c r="H3575" s="41" t="s">
        <v>2760</v>
      </c>
      <c r="I3575" s="8"/>
      <c r="J3575" s="37"/>
      <c r="K3575" s="38"/>
      <c r="L3575" s="38"/>
      <c r="M3575" s="38"/>
      <c r="N3575" s="38"/>
      <c r="O3575" s="38"/>
      <c r="P3575" s="38"/>
      <c r="Q3575" s="38"/>
      <c r="R3575" s="38"/>
    </row>
    <row r="3576">
      <c r="A3576" s="7" t="s">
        <v>2586</v>
      </c>
      <c r="B3576" s="7"/>
      <c r="C3576" s="7" t="s">
        <v>10213</v>
      </c>
      <c r="D3576" s="8" t="s">
        <v>6103</v>
      </c>
      <c r="E3576" s="7" t="s">
        <v>10214</v>
      </c>
      <c r="F3576" s="8" t="s">
        <v>2740</v>
      </c>
      <c r="G3576" s="31" t="s">
        <v>8038</v>
      </c>
      <c r="H3576" s="41" t="s">
        <v>2686</v>
      </c>
      <c r="I3576" s="8"/>
      <c r="J3576" s="35"/>
      <c r="K3576" s="33"/>
      <c r="L3576" s="33"/>
      <c r="M3576" s="33"/>
      <c r="N3576" s="33"/>
      <c r="O3576" s="33"/>
      <c r="P3576" s="33"/>
      <c r="Q3576" s="33"/>
      <c r="R3576" s="33"/>
    </row>
    <row r="3577">
      <c r="A3577" s="7" t="s">
        <v>2586</v>
      </c>
      <c r="B3577" s="7"/>
      <c r="C3577" s="7" t="s">
        <v>10215</v>
      </c>
      <c r="D3577" s="8" t="s">
        <v>6103</v>
      </c>
      <c r="E3577" s="7" t="s">
        <v>10216</v>
      </c>
      <c r="F3577" s="8" t="s">
        <v>2740</v>
      </c>
      <c r="G3577" s="31" t="s">
        <v>8038</v>
      </c>
      <c r="H3577" s="31" t="s">
        <v>2590</v>
      </c>
      <c r="I3577" s="8"/>
      <c r="J3577" s="35"/>
      <c r="K3577" s="33"/>
      <c r="L3577" s="33"/>
      <c r="M3577" s="33"/>
      <c r="N3577" s="33"/>
      <c r="O3577" s="33"/>
      <c r="P3577" s="33"/>
      <c r="Q3577" s="33"/>
      <c r="R3577" s="33"/>
    </row>
    <row r="3578">
      <c r="A3578" s="8" t="s">
        <v>2633</v>
      </c>
      <c r="B3578" s="2"/>
      <c r="C3578" s="2" t="s">
        <v>10217</v>
      </c>
      <c r="D3578" s="2" t="s">
        <v>4083</v>
      </c>
      <c r="E3578" s="2" t="s">
        <v>10218</v>
      </c>
      <c r="F3578" s="8" t="s">
        <v>2740</v>
      </c>
      <c r="G3578" s="31" t="s">
        <v>8038</v>
      </c>
      <c r="H3578" s="41" t="s">
        <v>2760</v>
      </c>
      <c r="I3578" s="34" t="s">
        <v>10219</v>
      </c>
      <c r="J3578" s="35"/>
      <c r="K3578" s="33"/>
      <c r="L3578" s="33"/>
      <c r="M3578" s="33"/>
      <c r="N3578" s="33"/>
      <c r="O3578" s="33"/>
      <c r="P3578" s="33"/>
      <c r="Q3578" s="33"/>
      <c r="R3578" s="33"/>
    </row>
    <row r="3579">
      <c r="A3579" s="7" t="s">
        <v>2586</v>
      </c>
      <c r="B3579" s="7"/>
      <c r="C3579" s="7" t="s">
        <v>10220</v>
      </c>
      <c r="D3579" s="8" t="s">
        <v>10221</v>
      </c>
      <c r="E3579" s="7" t="s">
        <v>10222</v>
      </c>
      <c r="F3579" s="8" t="s">
        <v>2740</v>
      </c>
      <c r="G3579" s="8" t="s">
        <v>8038</v>
      </c>
      <c r="H3579" s="41" t="s">
        <v>2760</v>
      </c>
      <c r="I3579" s="8"/>
      <c r="J3579" s="7"/>
      <c r="K3579" s="40"/>
      <c r="L3579" s="40"/>
      <c r="M3579" s="40"/>
      <c r="N3579" s="40"/>
      <c r="O3579" s="40"/>
      <c r="P3579" s="40"/>
      <c r="Q3579" s="40"/>
      <c r="R3579" s="40"/>
    </row>
    <row r="3580">
      <c r="A3580" s="7" t="s">
        <v>2586</v>
      </c>
      <c r="B3580" s="7"/>
      <c r="C3580" s="7" t="s">
        <v>10223</v>
      </c>
      <c r="D3580" s="6" t="s">
        <v>10224</v>
      </c>
      <c r="E3580" s="7" t="s">
        <v>10225</v>
      </c>
      <c r="F3580" s="8" t="s">
        <v>2740</v>
      </c>
      <c r="G3580" s="31" t="s">
        <v>8038</v>
      </c>
      <c r="H3580" s="48" t="s">
        <v>2937</v>
      </c>
      <c r="I3580" s="8"/>
      <c r="J3580" s="7"/>
      <c r="K3580" s="40"/>
      <c r="L3580" s="40"/>
      <c r="M3580" s="40"/>
      <c r="N3580" s="40"/>
      <c r="O3580" s="40"/>
      <c r="P3580" s="40"/>
      <c r="Q3580" s="40"/>
      <c r="R3580" s="40"/>
    </row>
    <row r="3581">
      <c r="A3581" s="7" t="s">
        <v>2586</v>
      </c>
      <c r="B3581" s="7"/>
      <c r="C3581" s="7" t="s">
        <v>10226</v>
      </c>
      <c r="D3581" s="6" t="s">
        <v>10227</v>
      </c>
      <c r="E3581" s="7" t="s">
        <v>10228</v>
      </c>
      <c r="F3581" s="8" t="s">
        <v>2740</v>
      </c>
      <c r="G3581" s="31" t="s">
        <v>8038</v>
      </c>
      <c r="H3581" s="42" t="s">
        <v>2686</v>
      </c>
      <c r="I3581" s="8"/>
      <c r="J3581" s="35"/>
      <c r="K3581" s="33"/>
      <c r="L3581" s="33"/>
      <c r="M3581" s="33"/>
      <c r="N3581" s="33"/>
      <c r="O3581" s="33"/>
      <c r="P3581" s="33"/>
      <c r="Q3581" s="33"/>
      <c r="R3581" s="33"/>
    </row>
    <row r="3582">
      <c r="A3582" s="8" t="s">
        <v>2586</v>
      </c>
      <c r="B3582" s="6"/>
      <c r="C3582" s="6" t="s">
        <v>10229</v>
      </c>
      <c r="D3582" s="7" t="s">
        <v>10227</v>
      </c>
      <c r="E3582" s="19" t="s">
        <v>10230</v>
      </c>
      <c r="F3582" s="8" t="s">
        <v>2740</v>
      </c>
      <c r="G3582" s="31" t="s">
        <v>8038</v>
      </c>
      <c r="H3582" s="42" t="s">
        <v>2686</v>
      </c>
      <c r="I3582" s="7"/>
      <c r="J3582" s="35"/>
      <c r="K3582" s="33"/>
      <c r="L3582" s="33"/>
      <c r="M3582" s="33"/>
      <c r="N3582" s="33"/>
      <c r="O3582" s="33"/>
      <c r="P3582" s="33"/>
      <c r="Q3582" s="33"/>
      <c r="R3582" s="33"/>
    </row>
    <row r="3583">
      <c r="A3583" s="8" t="s">
        <v>2586</v>
      </c>
      <c r="B3583" s="2"/>
      <c r="C3583" s="2" t="s">
        <v>10231</v>
      </c>
      <c r="D3583" s="2" t="s">
        <v>10232</v>
      </c>
      <c r="E3583" s="2" t="s">
        <v>10233</v>
      </c>
      <c r="F3583" s="8" t="s">
        <v>2740</v>
      </c>
      <c r="G3583" s="8" t="s">
        <v>8038</v>
      </c>
      <c r="H3583" s="41" t="s">
        <v>2686</v>
      </c>
      <c r="I3583" s="34" t="s">
        <v>10234</v>
      </c>
      <c r="J3583" s="35"/>
      <c r="K3583" s="33"/>
      <c r="L3583" s="33"/>
      <c r="M3583" s="33"/>
      <c r="N3583" s="33"/>
      <c r="O3583" s="33"/>
      <c r="P3583" s="33"/>
      <c r="Q3583" s="33"/>
      <c r="R3583" s="33"/>
    </row>
    <row r="3584">
      <c r="A3584" s="8" t="s">
        <v>2586</v>
      </c>
      <c r="B3584" s="6"/>
      <c r="C3584" s="6" t="s">
        <v>10235</v>
      </c>
      <c r="D3584" s="6" t="s">
        <v>10232</v>
      </c>
      <c r="E3584" s="7" t="s">
        <v>10236</v>
      </c>
      <c r="F3584" s="8" t="s">
        <v>2740</v>
      </c>
      <c r="G3584" s="31" t="s">
        <v>8038</v>
      </c>
      <c r="H3584" s="41" t="s">
        <v>2686</v>
      </c>
      <c r="I3584" s="8"/>
      <c r="J3584" s="7"/>
      <c r="K3584" s="40"/>
      <c r="L3584" s="40"/>
      <c r="M3584" s="40"/>
      <c r="N3584" s="40"/>
      <c r="O3584" s="40"/>
      <c r="P3584" s="40"/>
      <c r="Q3584" s="40"/>
      <c r="R3584" s="40"/>
    </row>
    <row r="3585">
      <c r="A3585" s="7" t="s">
        <v>2586</v>
      </c>
      <c r="B3585" s="7"/>
      <c r="C3585" s="7" t="s">
        <v>10237</v>
      </c>
      <c r="D3585" s="6" t="s">
        <v>10238</v>
      </c>
      <c r="E3585" s="7" t="s">
        <v>10239</v>
      </c>
      <c r="F3585" s="8" t="s">
        <v>2740</v>
      </c>
      <c r="G3585" s="8" t="s">
        <v>8038</v>
      </c>
      <c r="H3585" s="31" t="s">
        <v>2802</v>
      </c>
      <c r="I3585" s="8"/>
      <c r="J3585" s="10"/>
      <c r="K3585" s="44"/>
      <c r="L3585" s="44"/>
      <c r="M3585" s="44"/>
      <c r="N3585" s="44"/>
      <c r="O3585" s="44"/>
      <c r="P3585" s="44"/>
      <c r="Q3585" s="44"/>
      <c r="R3585" s="44"/>
    </row>
    <row r="3586">
      <c r="A3586" s="8" t="s">
        <v>2586</v>
      </c>
      <c r="B3586" s="6"/>
      <c r="C3586" s="6" t="s">
        <v>10240</v>
      </c>
      <c r="D3586" s="7" t="s">
        <v>10241</v>
      </c>
      <c r="E3586" s="19" t="s">
        <v>10242</v>
      </c>
      <c r="F3586" s="8" t="s">
        <v>2740</v>
      </c>
      <c r="G3586" s="31" t="s">
        <v>8038</v>
      </c>
      <c r="H3586" s="8" t="s">
        <v>2765</v>
      </c>
      <c r="I3586" s="7"/>
      <c r="J3586" s="35"/>
      <c r="K3586" s="33"/>
      <c r="L3586" s="33"/>
      <c r="M3586" s="33"/>
      <c r="N3586" s="33"/>
      <c r="O3586" s="33"/>
      <c r="P3586" s="33"/>
      <c r="Q3586" s="33"/>
      <c r="R3586" s="33"/>
    </row>
    <row r="3587">
      <c r="A3587" s="7" t="s">
        <v>2586</v>
      </c>
      <c r="B3587" s="7"/>
      <c r="C3587" s="7" t="s">
        <v>10243</v>
      </c>
      <c r="D3587" s="8" t="s">
        <v>10244</v>
      </c>
      <c r="E3587" s="7" t="s">
        <v>10245</v>
      </c>
      <c r="F3587" s="8" t="s">
        <v>2740</v>
      </c>
      <c r="G3587" s="8" t="s">
        <v>8038</v>
      </c>
      <c r="H3587" s="41" t="s">
        <v>2686</v>
      </c>
      <c r="I3587" s="8"/>
      <c r="J3587" s="35"/>
      <c r="K3587" s="33"/>
      <c r="L3587" s="33"/>
      <c r="M3587" s="33"/>
      <c r="N3587" s="33"/>
      <c r="O3587" s="33"/>
      <c r="P3587" s="33"/>
      <c r="Q3587" s="33"/>
      <c r="R3587" s="33"/>
    </row>
    <row r="3588">
      <c r="A3588" s="7" t="s">
        <v>2586</v>
      </c>
      <c r="B3588" s="7"/>
      <c r="C3588" s="7" t="s">
        <v>10246</v>
      </c>
      <c r="D3588" s="8" t="s">
        <v>4101</v>
      </c>
      <c r="E3588" s="7" t="s">
        <v>10247</v>
      </c>
      <c r="F3588" s="8" t="s">
        <v>2740</v>
      </c>
      <c r="G3588" s="8" t="s">
        <v>8038</v>
      </c>
      <c r="H3588" s="41" t="s">
        <v>2760</v>
      </c>
      <c r="I3588" s="8"/>
      <c r="J3588" s="7"/>
      <c r="K3588" s="40"/>
      <c r="L3588" s="40"/>
      <c r="M3588" s="40"/>
      <c r="N3588" s="40"/>
      <c r="O3588" s="40"/>
      <c r="P3588" s="40"/>
      <c r="Q3588" s="40"/>
      <c r="R3588" s="40"/>
    </row>
    <row r="3589">
      <c r="A3589" s="7" t="s">
        <v>2633</v>
      </c>
      <c r="B3589" s="7"/>
      <c r="C3589" s="7" t="s">
        <v>10248</v>
      </c>
      <c r="D3589" s="8" t="s">
        <v>4101</v>
      </c>
      <c r="E3589" s="7" t="s">
        <v>10249</v>
      </c>
      <c r="F3589" s="8" t="s">
        <v>2740</v>
      </c>
      <c r="G3589" s="31" t="s">
        <v>8038</v>
      </c>
      <c r="H3589" s="31" t="s">
        <v>2590</v>
      </c>
      <c r="I3589" s="8"/>
      <c r="J3589" s="35"/>
      <c r="K3589" s="33"/>
      <c r="L3589" s="33"/>
      <c r="M3589" s="33"/>
      <c r="N3589" s="33"/>
      <c r="O3589" s="33"/>
      <c r="P3589" s="33"/>
      <c r="Q3589" s="33"/>
      <c r="R3589" s="33"/>
    </row>
    <row r="3590">
      <c r="A3590" s="7" t="s">
        <v>2633</v>
      </c>
      <c r="B3590" s="7"/>
      <c r="C3590" s="7" t="s">
        <v>10250</v>
      </c>
      <c r="D3590" s="8" t="s">
        <v>4101</v>
      </c>
      <c r="E3590" s="7" t="s">
        <v>10251</v>
      </c>
      <c r="F3590" s="8" t="s">
        <v>2740</v>
      </c>
      <c r="G3590" s="8" t="s">
        <v>8038</v>
      </c>
      <c r="H3590" s="41" t="s">
        <v>5170</v>
      </c>
      <c r="I3590" s="8"/>
      <c r="J3590" s="35"/>
      <c r="K3590" s="33"/>
      <c r="L3590" s="33"/>
      <c r="M3590" s="33"/>
      <c r="N3590" s="33"/>
      <c r="O3590" s="33"/>
      <c r="P3590" s="33"/>
      <c r="Q3590" s="33"/>
      <c r="R3590" s="33"/>
    </row>
    <row r="3591">
      <c r="A3591" s="8" t="s">
        <v>2586</v>
      </c>
      <c r="B3591" s="2"/>
      <c r="C3591" s="2" t="s">
        <v>10252</v>
      </c>
      <c r="D3591" s="2" t="s">
        <v>10253</v>
      </c>
      <c r="E3591" s="2" t="s">
        <v>10254</v>
      </c>
      <c r="F3591" s="8" t="s">
        <v>2740</v>
      </c>
      <c r="G3591" s="8" t="s">
        <v>8038</v>
      </c>
      <c r="H3591" s="43" t="s">
        <v>2742</v>
      </c>
      <c r="I3591" s="34" t="s">
        <v>10255</v>
      </c>
      <c r="J3591" s="7"/>
      <c r="K3591" s="40"/>
      <c r="L3591" s="40"/>
      <c r="M3591" s="40"/>
      <c r="N3591" s="40"/>
      <c r="O3591" s="40"/>
      <c r="P3591" s="40"/>
      <c r="Q3591" s="40"/>
      <c r="R3591" s="40"/>
    </row>
    <row r="3592">
      <c r="A3592" s="6" t="s">
        <v>2861</v>
      </c>
      <c r="B3592" s="7"/>
      <c r="C3592" s="7" t="s">
        <v>10256</v>
      </c>
      <c r="D3592" s="8" t="s">
        <v>10257</v>
      </c>
      <c r="E3592" s="7" t="s">
        <v>10258</v>
      </c>
      <c r="F3592" s="8" t="s">
        <v>2740</v>
      </c>
      <c r="G3592" s="8" t="s">
        <v>8038</v>
      </c>
      <c r="H3592" s="31" t="s">
        <v>2742</v>
      </c>
      <c r="I3592" s="8"/>
      <c r="J3592" s="37"/>
      <c r="K3592" s="38"/>
      <c r="L3592" s="38"/>
      <c r="M3592" s="38"/>
      <c r="N3592" s="38"/>
      <c r="O3592" s="38"/>
      <c r="P3592" s="38"/>
      <c r="Q3592" s="38"/>
      <c r="R3592" s="38"/>
    </row>
    <row r="3593">
      <c r="A3593" s="7" t="s">
        <v>2586</v>
      </c>
      <c r="B3593" s="7"/>
      <c r="C3593" s="7" t="s">
        <v>10259</v>
      </c>
      <c r="D3593" s="8" t="s">
        <v>10257</v>
      </c>
      <c r="E3593" s="7" t="s">
        <v>10260</v>
      </c>
      <c r="F3593" s="8" t="s">
        <v>2740</v>
      </c>
      <c r="G3593" s="8" t="s">
        <v>8038</v>
      </c>
      <c r="H3593" s="41" t="s">
        <v>2760</v>
      </c>
      <c r="I3593" s="8"/>
      <c r="J3593" s="35"/>
      <c r="K3593" s="33"/>
      <c r="L3593" s="33"/>
      <c r="M3593" s="33"/>
      <c r="N3593" s="33"/>
      <c r="O3593" s="33"/>
      <c r="P3593" s="33"/>
      <c r="Q3593" s="33"/>
      <c r="R3593" s="33"/>
    </row>
    <row r="3594">
      <c r="A3594" s="7" t="s">
        <v>2586</v>
      </c>
      <c r="B3594" s="7"/>
      <c r="C3594" s="7" t="s">
        <v>10261</v>
      </c>
      <c r="D3594" s="8" t="s">
        <v>10257</v>
      </c>
      <c r="E3594" s="7" t="s">
        <v>10262</v>
      </c>
      <c r="F3594" s="8" t="s">
        <v>2740</v>
      </c>
      <c r="G3594" s="8" t="s">
        <v>8038</v>
      </c>
      <c r="H3594" s="31" t="s">
        <v>2590</v>
      </c>
      <c r="I3594" s="8"/>
      <c r="J3594" s="7"/>
      <c r="K3594" s="40"/>
      <c r="L3594" s="40"/>
      <c r="M3594" s="40"/>
      <c r="N3594" s="40"/>
      <c r="O3594" s="40"/>
      <c r="P3594" s="40"/>
      <c r="Q3594" s="40"/>
      <c r="R3594" s="40"/>
    </row>
    <row r="3595">
      <c r="A3595" s="8" t="s">
        <v>2586</v>
      </c>
      <c r="B3595" s="6"/>
      <c r="C3595" s="6" t="s">
        <v>10250</v>
      </c>
      <c r="D3595" s="8" t="s">
        <v>10257</v>
      </c>
      <c r="E3595" s="7" t="s">
        <v>10263</v>
      </c>
      <c r="F3595" s="42" t="s">
        <v>2740</v>
      </c>
      <c r="G3595" s="8" t="s">
        <v>8038</v>
      </c>
      <c r="H3595" s="43" t="s">
        <v>2760</v>
      </c>
      <c r="I3595" s="8"/>
      <c r="J3595" s="7"/>
      <c r="K3595" s="40"/>
      <c r="L3595" s="40"/>
      <c r="M3595" s="40"/>
      <c r="N3595" s="40"/>
      <c r="O3595" s="40"/>
      <c r="P3595" s="40"/>
      <c r="Q3595" s="40"/>
      <c r="R3595" s="40"/>
    </row>
    <row r="3596">
      <c r="A3596" s="8" t="s">
        <v>2586</v>
      </c>
      <c r="B3596" s="12"/>
      <c r="C3596" s="12" t="s">
        <v>10264</v>
      </c>
      <c r="D3596" s="12" t="s">
        <v>10257</v>
      </c>
      <c r="E3596" s="12" t="s">
        <v>10265</v>
      </c>
      <c r="F3596" s="42" t="s">
        <v>2740</v>
      </c>
      <c r="G3596" s="8" t="s">
        <v>8038</v>
      </c>
      <c r="H3596" s="41" t="s">
        <v>2760</v>
      </c>
      <c r="I3596" s="2"/>
      <c r="J3596" s="35"/>
      <c r="K3596" s="33"/>
      <c r="L3596" s="33"/>
      <c r="M3596" s="33"/>
      <c r="N3596" s="33"/>
      <c r="O3596" s="33"/>
      <c r="P3596" s="33"/>
      <c r="Q3596" s="33"/>
      <c r="R3596" s="33"/>
    </row>
    <row r="3597">
      <c r="A3597" s="8" t="s">
        <v>2586</v>
      </c>
      <c r="B3597" s="2"/>
      <c r="C3597" s="2" t="s">
        <v>10266</v>
      </c>
      <c r="D3597" s="2" t="s">
        <v>5819</v>
      </c>
      <c r="E3597" s="2" t="s">
        <v>10267</v>
      </c>
      <c r="F3597" s="41" t="s">
        <v>2740</v>
      </c>
      <c r="G3597" s="8" t="s">
        <v>8038</v>
      </c>
      <c r="H3597" s="31" t="s">
        <v>2802</v>
      </c>
      <c r="I3597" s="34" t="s">
        <v>10268</v>
      </c>
      <c r="J3597" s="35"/>
      <c r="K3597" s="33"/>
      <c r="L3597" s="33"/>
      <c r="M3597" s="33"/>
      <c r="N3597" s="33"/>
      <c r="O3597" s="33"/>
      <c r="P3597" s="33"/>
      <c r="Q3597" s="33"/>
      <c r="R3597" s="33"/>
    </row>
    <row r="3598">
      <c r="A3598" s="8" t="s">
        <v>2586</v>
      </c>
      <c r="B3598" s="2"/>
      <c r="C3598" s="2" t="s">
        <v>10269</v>
      </c>
      <c r="D3598" s="2" t="s">
        <v>10270</v>
      </c>
      <c r="E3598" s="2" t="s">
        <v>10271</v>
      </c>
      <c r="F3598" s="41" t="s">
        <v>2740</v>
      </c>
      <c r="G3598" s="8" t="s">
        <v>8038</v>
      </c>
      <c r="H3598" s="41" t="s">
        <v>2802</v>
      </c>
      <c r="I3598" s="34" t="s">
        <v>10272</v>
      </c>
      <c r="J3598" s="35"/>
      <c r="K3598" s="33"/>
      <c r="L3598" s="33"/>
      <c r="M3598" s="33"/>
      <c r="N3598" s="33"/>
      <c r="O3598" s="33"/>
      <c r="P3598" s="33"/>
      <c r="Q3598" s="33"/>
      <c r="R3598" s="33"/>
    </row>
    <row r="3599">
      <c r="A3599" s="7" t="s">
        <v>2586</v>
      </c>
      <c r="B3599" s="7"/>
      <c r="C3599" s="7" t="s">
        <v>10273</v>
      </c>
      <c r="D3599" s="8" t="s">
        <v>6117</v>
      </c>
      <c r="E3599" s="7" t="s">
        <v>10274</v>
      </c>
      <c r="F3599" s="8" t="s">
        <v>2740</v>
      </c>
      <c r="G3599" s="31" t="s">
        <v>8038</v>
      </c>
      <c r="H3599" s="48" t="s">
        <v>2937</v>
      </c>
      <c r="I3599" s="8"/>
      <c r="J3599" s="7"/>
      <c r="K3599" s="40"/>
      <c r="L3599" s="40"/>
      <c r="M3599" s="40"/>
      <c r="N3599" s="40"/>
      <c r="O3599" s="40"/>
      <c r="P3599" s="40"/>
      <c r="Q3599" s="40"/>
      <c r="R3599" s="40"/>
    </row>
    <row r="3600">
      <c r="A3600" s="8" t="s">
        <v>2586</v>
      </c>
      <c r="B3600" s="2"/>
      <c r="C3600" s="2" t="s">
        <v>10275</v>
      </c>
      <c r="D3600" s="2" t="s">
        <v>10276</v>
      </c>
      <c r="E3600" s="2" t="s">
        <v>10277</v>
      </c>
      <c r="F3600" s="42" t="s">
        <v>2740</v>
      </c>
      <c r="G3600" s="6" t="s">
        <v>8038</v>
      </c>
      <c r="H3600" s="45" t="s">
        <v>2937</v>
      </c>
      <c r="I3600" s="34" t="s">
        <v>10278</v>
      </c>
      <c r="J3600" s="37"/>
      <c r="K3600" s="38"/>
      <c r="L3600" s="38"/>
      <c r="M3600" s="38"/>
      <c r="N3600" s="38"/>
      <c r="O3600" s="38"/>
      <c r="P3600" s="38"/>
      <c r="Q3600" s="38"/>
      <c r="R3600" s="38"/>
    </row>
    <row r="3601">
      <c r="A3601" s="7" t="s">
        <v>2586</v>
      </c>
      <c r="B3601" s="9"/>
      <c r="C3601" s="9" t="s">
        <v>10279</v>
      </c>
      <c r="D3601" s="10" t="s">
        <v>10276</v>
      </c>
      <c r="E3601" s="10" t="s">
        <v>10280</v>
      </c>
      <c r="F3601" s="42" t="s">
        <v>2740</v>
      </c>
      <c r="G3601" s="8" t="s">
        <v>8038</v>
      </c>
      <c r="H3601" s="48" t="s">
        <v>2937</v>
      </c>
      <c r="I3601" s="16"/>
      <c r="J3601" s="7"/>
      <c r="K3601" s="40"/>
      <c r="L3601" s="40"/>
      <c r="M3601" s="40"/>
      <c r="N3601" s="40"/>
      <c r="O3601" s="40"/>
      <c r="P3601" s="40"/>
      <c r="Q3601" s="40"/>
      <c r="R3601" s="40"/>
    </row>
    <row r="3602">
      <c r="A3602" s="8" t="s">
        <v>2586</v>
      </c>
      <c r="B3602" s="6"/>
      <c r="C3602" s="6" t="s">
        <v>10281</v>
      </c>
      <c r="D3602" s="8" t="s">
        <v>10276</v>
      </c>
      <c r="E3602" s="7" t="s">
        <v>10282</v>
      </c>
      <c r="F3602" s="8" t="s">
        <v>2740</v>
      </c>
      <c r="G3602" s="31" t="s">
        <v>8038</v>
      </c>
      <c r="H3602" s="43" t="s">
        <v>2937</v>
      </c>
      <c r="I3602" s="8"/>
      <c r="J3602" s="35"/>
      <c r="K3602" s="33"/>
      <c r="L3602" s="33"/>
      <c r="M3602" s="33"/>
      <c r="N3602" s="33"/>
      <c r="O3602" s="33"/>
      <c r="P3602" s="33"/>
      <c r="Q3602" s="33"/>
      <c r="R3602" s="33"/>
    </row>
    <row r="3603">
      <c r="A3603" s="8" t="s">
        <v>2586</v>
      </c>
      <c r="B3603" s="3"/>
      <c r="C3603" s="3" t="s">
        <v>10283</v>
      </c>
      <c r="D3603" s="15" t="s">
        <v>3037</v>
      </c>
      <c r="E3603" s="3" t="s">
        <v>10284</v>
      </c>
      <c r="F3603" s="8" t="s">
        <v>2740</v>
      </c>
      <c r="G3603" s="8" t="s">
        <v>8038</v>
      </c>
      <c r="H3603" s="31" t="s">
        <v>2742</v>
      </c>
      <c r="I3603" s="3"/>
      <c r="J3603" s="35"/>
      <c r="K3603" s="33"/>
      <c r="L3603" s="33"/>
      <c r="M3603" s="33"/>
      <c r="N3603" s="33"/>
      <c r="O3603" s="33"/>
      <c r="P3603" s="33"/>
      <c r="Q3603" s="33"/>
      <c r="R3603" s="33"/>
    </row>
    <row r="3604">
      <c r="A3604" s="7" t="s">
        <v>2586</v>
      </c>
      <c r="B3604" s="7"/>
      <c r="C3604" s="7" t="s">
        <v>10285</v>
      </c>
      <c r="D3604" s="8" t="s">
        <v>10286</v>
      </c>
      <c r="E3604" s="7" t="s">
        <v>10287</v>
      </c>
      <c r="F3604" s="8" t="s">
        <v>2740</v>
      </c>
      <c r="G3604" s="8" t="s">
        <v>8038</v>
      </c>
      <c r="H3604" s="31" t="s">
        <v>2590</v>
      </c>
      <c r="I3604" s="8"/>
      <c r="J3604" s="7"/>
      <c r="K3604" s="40"/>
      <c r="L3604" s="40"/>
      <c r="M3604" s="40"/>
      <c r="N3604" s="40"/>
      <c r="O3604" s="40"/>
      <c r="P3604" s="40"/>
      <c r="Q3604" s="40"/>
      <c r="R3604" s="40"/>
    </row>
    <row r="3605">
      <c r="A3605" s="8" t="s">
        <v>2586</v>
      </c>
      <c r="B3605" s="2"/>
      <c r="C3605" s="2" t="s">
        <v>10285</v>
      </c>
      <c r="D3605" s="2" t="s">
        <v>10288</v>
      </c>
      <c r="E3605" s="2" t="s">
        <v>10289</v>
      </c>
      <c r="F3605" s="42" t="s">
        <v>2740</v>
      </c>
      <c r="G3605" s="8" t="s">
        <v>8038</v>
      </c>
      <c r="H3605" s="31" t="s">
        <v>2742</v>
      </c>
      <c r="I3605" s="34" t="s">
        <v>10290</v>
      </c>
      <c r="J3605" s="37"/>
      <c r="K3605" s="38"/>
      <c r="L3605" s="38"/>
      <c r="M3605" s="38"/>
      <c r="N3605" s="38"/>
      <c r="O3605" s="38"/>
      <c r="P3605" s="38"/>
      <c r="Q3605" s="38"/>
      <c r="R3605" s="38"/>
    </row>
    <row r="3606">
      <c r="A3606" s="7" t="s">
        <v>2586</v>
      </c>
      <c r="B3606" s="7"/>
      <c r="C3606" s="7" t="s">
        <v>10291</v>
      </c>
      <c r="D3606" s="6" t="s">
        <v>10292</v>
      </c>
      <c r="E3606" s="7" t="s">
        <v>10293</v>
      </c>
      <c r="F3606" s="8" t="s">
        <v>2740</v>
      </c>
      <c r="G3606" s="8" t="s">
        <v>8038</v>
      </c>
      <c r="H3606" s="41" t="s">
        <v>2760</v>
      </c>
      <c r="I3606" s="8"/>
      <c r="J3606" s="37"/>
      <c r="K3606" s="38"/>
      <c r="L3606" s="38"/>
      <c r="M3606" s="38"/>
      <c r="N3606" s="38"/>
      <c r="O3606" s="38"/>
      <c r="P3606" s="38"/>
      <c r="Q3606" s="38"/>
      <c r="R3606" s="38"/>
    </row>
    <row r="3607">
      <c r="A3607" s="6" t="s">
        <v>2861</v>
      </c>
      <c r="B3607" s="7"/>
      <c r="C3607" s="7" t="s">
        <v>10294</v>
      </c>
      <c r="D3607" s="8" t="s">
        <v>6120</v>
      </c>
      <c r="E3607" s="7" t="s">
        <v>10295</v>
      </c>
      <c r="F3607" s="8" t="s">
        <v>2740</v>
      </c>
      <c r="G3607" s="8" t="s">
        <v>8038</v>
      </c>
      <c r="H3607" s="31" t="s">
        <v>4225</v>
      </c>
      <c r="I3607" s="8"/>
      <c r="J3607" s="7"/>
      <c r="K3607" s="40"/>
      <c r="L3607" s="40"/>
      <c r="M3607" s="40"/>
      <c r="N3607" s="40"/>
      <c r="O3607" s="40"/>
      <c r="P3607" s="40"/>
      <c r="Q3607" s="40"/>
      <c r="R3607" s="40"/>
    </row>
    <row r="3608">
      <c r="A3608" s="7" t="s">
        <v>2586</v>
      </c>
      <c r="B3608" s="7"/>
      <c r="C3608" s="7" t="s">
        <v>10296</v>
      </c>
      <c r="D3608" s="8" t="s">
        <v>6120</v>
      </c>
      <c r="E3608" s="7" t="s">
        <v>10297</v>
      </c>
      <c r="F3608" s="8" t="s">
        <v>2740</v>
      </c>
      <c r="G3608" s="8" t="s">
        <v>8038</v>
      </c>
      <c r="H3608" s="43" t="s">
        <v>2742</v>
      </c>
      <c r="I3608" s="8"/>
      <c r="J3608" s="7"/>
      <c r="K3608" s="40"/>
      <c r="L3608" s="40"/>
      <c r="M3608" s="40"/>
      <c r="N3608" s="40"/>
      <c r="O3608" s="40"/>
      <c r="P3608" s="40"/>
      <c r="Q3608" s="40"/>
      <c r="R3608" s="40"/>
    </row>
    <row r="3609">
      <c r="A3609" s="7" t="s">
        <v>2586</v>
      </c>
      <c r="B3609" s="7"/>
      <c r="C3609" s="7" t="s">
        <v>10298</v>
      </c>
      <c r="D3609" s="8" t="s">
        <v>6120</v>
      </c>
      <c r="E3609" s="7" t="s">
        <v>10299</v>
      </c>
      <c r="F3609" s="8" t="s">
        <v>2740</v>
      </c>
      <c r="G3609" s="31" t="s">
        <v>8038</v>
      </c>
      <c r="H3609" s="45" t="s">
        <v>2824</v>
      </c>
      <c r="I3609" s="8"/>
      <c r="J3609" s="7"/>
      <c r="K3609" s="40"/>
      <c r="L3609" s="40"/>
      <c r="M3609" s="40"/>
      <c r="N3609" s="40"/>
      <c r="O3609" s="40"/>
      <c r="P3609" s="40"/>
      <c r="Q3609" s="40"/>
      <c r="R3609" s="40"/>
    </row>
    <row r="3610">
      <c r="A3610" s="7" t="s">
        <v>2586</v>
      </c>
      <c r="B3610" s="7"/>
      <c r="C3610" s="7" t="s">
        <v>10300</v>
      </c>
      <c r="D3610" s="8" t="s">
        <v>6120</v>
      </c>
      <c r="E3610" s="7" t="s">
        <v>10301</v>
      </c>
      <c r="F3610" s="8" t="s">
        <v>2740</v>
      </c>
      <c r="G3610" s="8" t="s">
        <v>8038</v>
      </c>
      <c r="H3610" s="31" t="s">
        <v>2742</v>
      </c>
      <c r="I3610" s="8"/>
      <c r="J3610" s="35"/>
      <c r="K3610" s="33"/>
      <c r="L3610" s="33"/>
      <c r="M3610" s="33"/>
      <c r="N3610" s="33"/>
      <c r="O3610" s="33"/>
      <c r="P3610" s="33"/>
      <c r="Q3610" s="33"/>
      <c r="R3610" s="33"/>
    </row>
    <row r="3611">
      <c r="A3611" s="8" t="s">
        <v>2586</v>
      </c>
      <c r="B3611" s="2"/>
      <c r="C3611" s="2" t="s">
        <v>10302</v>
      </c>
      <c r="D3611" s="2" t="s">
        <v>3585</v>
      </c>
      <c r="E3611" s="2" t="s">
        <v>10303</v>
      </c>
      <c r="F3611" s="42" t="s">
        <v>2740</v>
      </c>
      <c r="G3611" s="8" t="s">
        <v>8038</v>
      </c>
      <c r="H3611" s="31" t="s">
        <v>2742</v>
      </c>
      <c r="I3611" s="34" t="s">
        <v>10304</v>
      </c>
      <c r="J3611" s="37"/>
      <c r="K3611" s="38"/>
      <c r="L3611" s="38"/>
      <c r="M3611" s="38"/>
      <c r="N3611" s="38"/>
      <c r="O3611" s="38"/>
      <c r="P3611" s="38"/>
      <c r="Q3611" s="38"/>
      <c r="R3611" s="38"/>
    </row>
    <row r="3612">
      <c r="A3612" s="8" t="s">
        <v>2586</v>
      </c>
      <c r="B3612" s="2"/>
      <c r="C3612" s="2" t="s">
        <v>10305</v>
      </c>
      <c r="D3612" s="2" t="s">
        <v>3585</v>
      </c>
      <c r="E3612" s="2" t="s">
        <v>10306</v>
      </c>
      <c r="F3612" s="42" t="s">
        <v>2740</v>
      </c>
      <c r="G3612" s="8" t="s">
        <v>8038</v>
      </c>
      <c r="H3612" s="41" t="s">
        <v>2760</v>
      </c>
      <c r="I3612" s="36" t="s">
        <v>10307</v>
      </c>
      <c r="J3612" s="35"/>
      <c r="K3612" s="33"/>
      <c r="L3612" s="33"/>
      <c r="M3612" s="33"/>
      <c r="N3612" s="33"/>
      <c r="O3612" s="33"/>
      <c r="P3612" s="33"/>
      <c r="Q3612" s="33"/>
      <c r="R3612" s="33"/>
    </row>
    <row r="3613">
      <c r="A3613" s="8" t="s">
        <v>2586</v>
      </c>
      <c r="B3613" s="2"/>
      <c r="C3613" s="2" t="s">
        <v>10308</v>
      </c>
      <c r="D3613" s="2" t="s">
        <v>3585</v>
      </c>
      <c r="E3613" s="2" t="s">
        <v>10309</v>
      </c>
      <c r="F3613" s="42" t="s">
        <v>2740</v>
      </c>
      <c r="G3613" s="31" t="s">
        <v>8038</v>
      </c>
      <c r="H3613" s="41" t="s">
        <v>2802</v>
      </c>
      <c r="I3613" s="34" t="s">
        <v>10310</v>
      </c>
      <c r="J3613" s="7"/>
      <c r="K3613" s="40"/>
      <c r="L3613" s="40"/>
      <c r="M3613" s="40"/>
      <c r="N3613" s="40"/>
      <c r="O3613" s="40"/>
      <c r="P3613" s="40"/>
      <c r="Q3613" s="40"/>
      <c r="R3613" s="40"/>
    </row>
    <row r="3614">
      <c r="A3614" s="8" t="s">
        <v>2586</v>
      </c>
      <c r="B3614" s="8"/>
      <c r="C3614" s="8" t="s">
        <v>10311</v>
      </c>
      <c r="D3614" s="8" t="s">
        <v>3585</v>
      </c>
      <c r="E3614" s="12" t="s">
        <v>10312</v>
      </c>
      <c r="F3614" s="8" t="s">
        <v>2740</v>
      </c>
      <c r="G3614" s="31" t="s">
        <v>8038</v>
      </c>
      <c r="H3614" s="45" t="s">
        <v>2824</v>
      </c>
      <c r="I3614" s="8"/>
      <c r="J3614" s="35"/>
      <c r="K3614" s="33"/>
      <c r="L3614" s="33"/>
      <c r="M3614" s="33"/>
      <c r="N3614" s="33"/>
      <c r="O3614" s="33"/>
      <c r="P3614" s="33"/>
      <c r="Q3614" s="33"/>
      <c r="R3614" s="33"/>
    </row>
    <row r="3615">
      <c r="A3615" s="8" t="s">
        <v>2586</v>
      </c>
      <c r="B3615" s="13"/>
      <c r="C3615" s="13" t="s">
        <v>10313</v>
      </c>
      <c r="D3615" s="12" t="s">
        <v>10314</v>
      </c>
      <c r="E3615" s="12" t="s">
        <v>10315</v>
      </c>
      <c r="F3615" s="42" t="s">
        <v>2740</v>
      </c>
      <c r="G3615" s="8" t="s">
        <v>8038</v>
      </c>
      <c r="H3615" s="41" t="s">
        <v>2760</v>
      </c>
      <c r="I3615" s="2"/>
      <c r="J3615" s="7"/>
      <c r="K3615" s="40"/>
      <c r="L3615" s="40"/>
      <c r="M3615" s="40"/>
      <c r="N3615" s="40"/>
      <c r="O3615" s="40"/>
      <c r="P3615" s="40"/>
      <c r="Q3615" s="40"/>
      <c r="R3615" s="40"/>
    </row>
    <row r="3616">
      <c r="A3616" s="7" t="s">
        <v>2586</v>
      </c>
      <c r="B3616" s="7"/>
      <c r="C3616" s="7" t="s">
        <v>10316</v>
      </c>
      <c r="D3616" s="8" t="s">
        <v>10317</v>
      </c>
      <c r="E3616" s="7" t="s">
        <v>10318</v>
      </c>
      <c r="F3616" s="8" t="s">
        <v>2740</v>
      </c>
      <c r="G3616" s="8" t="s">
        <v>8038</v>
      </c>
      <c r="H3616" s="41" t="s">
        <v>2760</v>
      </c>
      <c r="I3616" s="8"/>
      <c r="J3616" s="35"/>
      <c r="K3616" s="33"/>
      <c r="L3616" s="33"/>
      <c r="M3616" s="33"/>
      <c r="N3616" s="33"/>
      <c r="O3616" s="33"/>
      <c r="P3616" s="33"/>
      <c r="Q3616" s="33"/>
      <c r="R3616" s="33"/>
    </row>
    <row r="3617">
      <c r="A3617" s="7" t="s">
        <v>2633</v>
      </c>
      <c r="B3617" s="7"/>
      <c r="C3617" s="7" t="s">
        <v>10319</v>
      </c>
      <c r="D3617" s="7" t="s">
        <v>10320</v>
      </c>
      <c r="E3617" s="19" t="s">
        <v>10321</v>
      </c>
      <c r="F3617" s="42" t="s">
        <v>2740</v>
      </c>
      <c r="G3617" s="8" t="s">
        <v>8038</v>
      </c>
      <c r="H3617" s="41" t="s">
        <v>2760</v>
      </c>
      <c r="I3617" s="7"/>
      <c r="J3617" s="37"/>
      <c r="K3617" s="38"/>
      <c r="L3617" s="38"/>
      <c r="M3617" s="38"/>
      <c r="N3617" s="38"/>
      <c r="O3617" s="38"/>
      <c r="P3617" s="38"/>
      <c r="Q3617" s="38"/>
      <c r="R3617" s="38"/>
    </row>
    <row r="3618">
      <c r="A3618" s="8" t="s">
        <v>2586</v>
      </c>
      <c r="B3618" s="6"/>
      <c r="C3618" s="6" t="s">
        <v>10322</v>
      </c>
      <c r="D3618" s="6" t="s">
        <v>10323</v>
      </c>
      <c r="E3618" s="7" t="s">
        <v>10324</v>
      </c>
      <c r="F3618" s="8" t="s">
        <v>2740</v>
      </c>
      <c r="G3618" s="31" t="s">
        <v>8038</v>
      </c>
      <c r="H3618" s="45" t="s">
        <v>2765</v>
      </c>
      <c r="I3618" s="8"/>
      <c r="J3618" s="7"/>
      <c r="K3618" s="40"/>
      <c r="L3618" s="40"/>
      <c r="M3618" s="40"/>
      <c r="N3618" s="40"/>
      <c r="O3618" s="40"/>
      <c r="P3618" s="40"/>
      <c r="Q3618" s="40"/>
      <c r="R3618" s="40"/>
    </row>
    <row r="3619">
      <c r="A3619" s="7" t="s">
        <v>2586</v>
      </c>
      <c r="B3619" s="7"/>
      <c r="C3619" s="7" t="s">
        <v>10325</v>
      </c>
      <c r="D3619" s="8" t="s">
        <v>10326</v>
      </c>
      <c r="E3619" s="7" t="s">
        <v>10327</v>
      </c>
      <c r="F3619" s="8" t="s">
        <v>2740</v>
      </c>
      <c r="G3619" s="8" t="s">
        <v>8038</v>
      </c>
      <c r="H3619" s="42" t="s">
        <v>3162</v>
      </c>
      <c r="I3619" s="8"/>
      <c r="J3619" s="7"/>
      <c r="K3619" s="40"/>
      <c r="L3619" s="40"/>
      <c r="M3619" s="40"/>
      <c r="N3619" s="40"/>
      <c r="O3619" s="40"/>
      <c r="P3619" s="40"/>
      <c r="Q3619" s="40"/>
      <c r="R3619" s="40"/>
    </row>
    <row r="3620">
      <c r="A3620" s="7" t="s">
        <v>2586</v>
      </c>
      <c r="B3620" s="7"/>
      <c r="C3620" s="7" t="s">
        <v>10328</v>
      </c>
      <c r="D3620" s="7" t="s">
        <v>10326</v>
      </c>
      <c r="E3620" s="19" t="s">
        <v>10329</v>
      </c>
      <c r="F3620" s="8" t="s">
        <v>2740</v>
      </c>
      <c r="G3620" s="8" t="s">
        <v>8038</v>
      </c>
      <c r="H3620" s="48" t="s">
        <v>2937</v>
      </c>
      <c r="I3620" s="7"/>
      <c r="J3620" s="35"/>
      <c r="K3620" s="33"/>
      <c r="L3620" s="33"/>
      <c r="M3620" s="33"/>
      <c r="N3620" s="33"/>
      <c r="O3620" s="33"/>
      <c r="P3620" s="33"/>
      <c r="Q3620" s="33"/>
      <c r="R3620" s="33"/>
    </row>
    <row r="3621">
      <c r="A3621" s="7" t="s">
        <v>2586</v>
      </c>
      <c r="B3621" s="7"/>
      <c r="C3621" s="7" t="s">
        <v>10330</v>
      </c>
      <c r="D3621" s="8" t="s">
        <v>10326</v>
      </c>
      <c r="E3621" s="7" t="s">
        <v>10331</v>
      </c>
      <c r="F3621" s="8" t="s">
        <v>2740</v>
      </c>
      <c r="G3621" s="8" t="s">
        <v>8038</v>
      </c>
      <c r="H3621" s="42" t="s">
        <v>2686</v>
      </c>
      <c r="I3621" s="8"/>
      <c r="J3621" s="37"/>
      <c r="K3621" s="38"/>
      <c r="L3621" s="38"/>
      <c r="M3621" s="38"/>
      <c r="N3621" s="38"/>
      <c r="O3621" s="38"/>
      <c r="P3621" s="38"/>
      <c r="Q3621" s="38"/>
      <c r="R3621" s="38"/>
    </row>
    <row r="3622">
      <c r="A3622" s="8" t="s">
        <v>2586</v>
      </c>
      <c r="B3622" s="6"/>
      <c r="C3622" s="6" t="s">
        <v>10332</v>
      </c>
      <c r="D3622" s="7" t="s">
        <v>10333</v>
      </c>
      <c r="E3622" s="19" t="s">
        <v>10334</v>
      </c>
      <c r="F3622" s="8" t="s">
        <v>2740</v>
      </c>
      <c r="G3622" s="8" t="s">
        <v>8038</v>
      </c>
      <c r="H3622" s="31" t="s">
        <v>2742</v>
      </c>
      <c r="I3622" s="7"/>
      <c r="J3622" s="58"/>
      <c r="K3622" s="116"/>
      <c r="L3622" s="116"/>
      <c r="M3622" s="116"/>
      <c r="N3622" s="116"/>
      <c r="O3622" s="116"/>
      <c r="P3622" s="116"/>
      <c r="Q3622" s="116"/>
      <c r="R3622" s="116"/>
    </row>
    <row r="3623">
      <c r="A3623" s="7" t="s">
        <v>2586</v>
      </c>
      <c r="B3623" s="7"/>
      <c r="C3623" s="7" t="s">
        <v>10335</v>
      </c>
      <c r="D3623" s="6" t="s">
        <v>6130</v>
      </c>
      <c r="E3623" s="7" t="s">
        <v>10336</v>
      </c>
      <c r="F3623" s="8" t="s">
        <v>2740</v>
      </c>
      <c r="G3623" s="8" t="s">
        <v>8038</v>
      </c>
      <c r="H3623" s="41" t="s">
        <v>2760</v>
      </c>
      <c r="I3623" s="8"/>
      <c r="J3623" s="35"/>
      <c r="K3623" s="33"/>
      <c r="L3623" s="33"/>
      <c r="M3623" s="33"/>
      <c r="N3623" s="33"/>
      <c r="O3623" s="33"/>
      <c r="P3623" s="33"/>
      <c r="Q3623" s="33"/>
      <c r="R3623" s="33"/>
    </row>
    <row r="3624">
      <c r="A3624" s="7" t="s">
        <v>2586</v>
      </c>
      <c r="B3624" s="7"/>
      <c r="C3624" s="7" t="s">
        <v>10337</v>
      </c>
      <c r="D3624" s="8" t="s">
        <v>6130</v>
      </c>
      <c r="E3624" s="7" t="s">
        <v>10338</v>
      </c>
      <c r="F3624" s="8" t="s">
        <v>2740</v>
      </c>
      <c r="G3624" s="8" t="s">
        <v>8038</v>
      </c>
      <c r="H3624" s="31" t="s">
        <v>2590</v>
      </c>
      <c r="I3624" s="8"/>
      <c r="J3624" s="7"/>
      <c r="K3624" s="40"/>
      <c r="L3624" s="40"/>
      <c r="M3624" s="40"/>
      <c r="N3624" s="40"/>
      <c r="O3624" s="40"/>
      <c r="P3624" s="40"/>
      <c r="Q3624" s="40"/>
      <c r="R3624" s="40"/>
    </row>
    <row r="3625">
      <c r="A3625" s="7" t="s">
        <v>2586</v>
      </c>
      <c r="B3625" s="7"/>
      <c r="C3625" s="7" t="s">
        <v>10339</v>
      </c>
      <c r="D3625" s="8" t="s">
        <v>6130</v>
      </c>
      <c r="E3625" s="7" t="s">
        <v>10340</v>
      </c>
      <c r="F3625" s="8" t="s">
        <v>2740</v>
      </c>
      <c r="G3625" s="8" t="s">
        <v>8038</v>
      </c>
      <c r="H3625" s="31" t="s">
        <v>2742</v>
      </c>
      <c r="I3625" s="8"/>
      <c r="J3625" s="35"/>
      <c r="K3625" s="33"/>
      <c r="L3625" s="33"/>
      <c r="M3625" s="33"/>
      <c r="N3625" s="33"/>
      <c r="O3625" s="33"/>
      <c r="P3625" s="33"/>
      <c r="Q3625" s="33"/>
      <c r="R3625" s="33"/>
    </row>
    <row r="3626">
      <c r="A3626" s="7" t="s">
        <v>2633</v>
      </c>
      <c r="B3626" s="7"/>
      <c r="C3626" s="7" t="s">
        <v>10341</v>
      </c>
      <c r="D3626" s="8" t="s">
        <v>6130</v>
      </c>
      <c r="E3626" s="7" t="s">
        <v>10342</v>
      </c>
      <c r="F3626" s="8" t="s">
        <v>2740</v>
      </c>
      <c r="G3626" s="31" t="s">
        <v>8038</v>
      </c>
      <c r="H3626" s="41" t="s">
        <v>2760</v>
      </c>
      <c r="I3626" s="8"/>
      <c r="J3626" s="35"/>
      <c r="K3626" s="33"/>
      <c r="L3626" s="33"/>
      <c r="M3626" s="33"/>
      <c r="N3626" s="33"/>
      <c r="O3626" s="33"/>
      <c r="P3626" s="33"/>
      <c r="Q3626" s="33"/>
      <c r="R3626" s="33"/>
    </row>
    <row r="3627">
      <c r="A3627" s="8" t="s">
        <v>2586</v>
      </c>
      <c r="B3627" s="12"/>
      <c r="C3627" s="12" t="s">
        <v>10343</v>
      </c>
      <c r="D3627" s="12" t="s">
        <v>3589</v>
      </c>
      <c r="E3627" s="12" t="s">
        <v>10344</v>
      </c>
      <c r="F3627" s="8" t="s">
        <v>2740</v>
      </c>
      <c r="G3627" s="8" t="s">
        <v>8038</v>
      </c>
      <c r="H3627" s="31" t="s">
        <v>2742</v>
      </c>
      <c r="I3627" s="2"/>
      <c r="J3627" s="35"/>
      <c r="K3627" s="33"/>
      <c r="L3627" s="33"/>
      <c r="M3627" s="33"/>
      <c r="N3627" s="33"/>
      <c r="O3627" s="33"/>
      <c r="P3627" s="33"/>
      <c r="Q3627" s="33"/>
      <c r="R3627" s="33"/>
    </row>
    <row r="3628">
      <c r="A3628" s="8" t="s">
        <v>2586</v>
      </c>
      <c r="B3628" s="8"/>
      <c r="C3628" s="8" t="s">
        <v>10345</v>
      </c>
      <c r="D3628" s="8" t="s">
        <v>10346</v>
      </c>
      <c r="E3628" s="12" t="s">
        <v>10347</v>
      </c>
      <c r="F3628" s="8" t="s">
        <v>2740</v>
      </c>
      <c r="G3628" s="31" t="s">
        <v>8038</v>
      </c>
      <c r="H3628" s="41" t="s">
        <v>2802</v>
      </c>
      <c r="I3628" s="8"/>
      <c r="J3628" s="35"/>
      <c r="K3628" s="33"/>
      <c r="L3628" s="33"/>
      <c r="M3628" s="33"/>
      <c r="N3628" s="33"/>
      <c r="O3628" s="33"/>
      <c r="P3628" s="33"/>
      <c r="Q3628" s="33"/>
      <c r="R3628" s="33"/>
    </row>
    <row r="3629">
      <c r="A3629" s="7" t="s">
        <v>2586</v>
      </c>
      <c r="B3629" s="7"/>
      <c r="C3629" s="7" t="s">
        <v>10348</v>
      </c>
      <c r="D3629" s="8" t="s">
        <v>10349</v>
      </c>
      <c r="E3629" s="7" t="s">
        <v>10350</v>
      </c>
      <c r="F3629" s="8" t="s">
        <v>2740</v>
      </c>
      <c r="G3629" s="8" t="s">
        <v>8038</v>
      </c>
      <c r="H3629" s="31" t="s">
        <v>2742</v>
      </c>
      <c r="I3629" s="8"/>
      <c r="J3629" s="37"/>
      <c r="K3629" s="38"/>
      <c r="L3629" s="38"/>
      <c r="M3629" s="38"/>
      <c r="N3629" s="38"/>
      <c r="O3629" s="38"/>
      <c r="P3629" s="38"/>
      <c r="Q3629" s="38"/>
      <c r="R3629" s="38"/>
    </row>
    <row r="3630">
      <c r="A3630" s="7" t="s">
        <v>2586</v>
      </c>
      <c r="B3630" s="9"/>
      <c r="C3630" s="9" t="s">
        <v>10351</v>
      </c>
      <c r="D3630" s="10" t="s">
        <v>10352</v>
      </c>
      <c r="E3630" s="10" t="s">
        <v>10353</v>
      </c>
      <c r="F3630" s="42" t="s">
        <v>2740</v>
      </c>
      <c r="G3630" s="8" t="s">
        <v>8038</v>
      </c>
      <c r="H3630" s="41" t="s">
        <v>2753</v>
      </c>
      <c r="I3630" s="16"/>
      <c r="J3630" s="7"/>
      <c r="K3630" s="40"/>
      <c r="L3630" s="40"/>
      <c r="M3630" s="40"/>
      <c r="N3630" s="40"/>
      <c r="O3630" s="40"/>
      <c r="P3630" s="40"/>
      <c r="Q3630" s="40"/>
      <c r="R3630" s="40"/>
    </row>
    <row r="3631">
      <c r="A3631" s="8" t="s">
        <v>2633</v>
      </c>
      <c r="B3631" s="12"/>
      <c r="C3631" s="12" t="s">
        <v>10354</v>
      </c>
      <c r="D3631" s="12" t="s">
        <v>10355</v>
      </c>
      <c r="E3631" s="12" t="s">
        <v>10356</v>
      </c>
      <c r="F3631" s="8" t="s">
        <v>2740</v>
      </c>
      <c r="G3631" s="6" t="s">
        <v>8038</v>
      </c>
      <c r="H3631" s="41" t="s">
        <v>2760</v>
      </c>
      <c r="I3631" s="2"/>
      <c r="J3631" s="7"/>
      <c r="K3631" s="40"/>
      <c r="L3631" s="40"/>
      <c r="M3631" s="40"/>
      <c r="N3631" s="40"/>
      <c r="O3631" s="40"/>
      <c r="P3631" s="40"/>
      <c r="Q3631" s="40"/>
      <c r="R3631" s="40"/>
    </row>
    <row r="3632">
      <c r="A3632" s="7" t="s">
        <v>2586</v>
      </c>
      <c r="B3632" s="7"/>
      <c r="C3632" s="7" t="s">
        <v>10357</v>
      </c>
      <c r="D3632" s="8" t="s">
        <v>10358</v>
      </c>
      <c r="E3632" s="7" t="s">
        <v>10359</v>
      </c>
      <c r="F3632" s="8" t="s">
        <v>2740</v>
      </c>
      <c r="G3632" s="31" t="s">
        <v>8038</v>
      </c>
      <c r="H3632" s="31" t="s">
        <v>2778</v>
      </c>
      <c r="I3632" s="8"/>
      <c r="J3632" s="35"/>
      <c r="K3632" s="33"/>
      <c r="L3632" s="33"/>
      <c r="M3632" s="33"/>
      <c r="N3632" s="33"/>
      <c r="O3632" s="33"/>
      <c r="P3632" s="33"/>
      <c r="Q3632" s="33"/>
      <c r="R3632" s="33"/>
    </row>
    <row r="3633">
      <c r="A3633" s="8" t="s">
        <v>2633</v>
      </c>
      <c r="B3633" s="2"/>
      <c r="C3633" s="2" t="s">
        <v>10360</v>
      </c>
      <c r="D3633" s="17" t="s">
        <v>10361</v>
      </c>
      <c r="E3633" s="2" t="s">
        <v>10362</v>
      </c>
      <c r="F3633" s="8" t="s">
        <v>2740</v>
      </c>
      <c r="G3633" s="8" t="s">
        <v>8038</v>
      </c>
      <c r="H3633" s="41" t="s">
        <v>2760</v>
      </c>
      <c r="I3633" s="34" t="s">
        <v>10363</v>
      </c>
      <c r="J3633" s="37"/>
      <c r="K3633" s="38"/>
      <c r="L3633" s="38"/>
      <c r="M3633" s="38"/>
      <c r="N3633" s="38"/>
      <c r="O3633" s="38"/>
      <c r="P3633" s="38"/>
      <c r="Q3633" s="38"/>
      <c r="R3633" s="38"/>
    </row>
    <row r="3634">
      <c r="A3634" s="7" t="s">
        <v>2586</v>
      </c>
      <c r="B3634" s="7"/>
      <c r="C3634" s="7" t="s">
        <v>10364</v>
      </c>
      <c r="D3634" s="8" t="s">
        <v>10365</v>
      </c>
      <c r="E3634" s="7" t="s">
        <v>10366</v>
      </c>
      <c r="F3634" s="8" t="s">
        <v>2740</v>
      </c>
      <c r="G3634" s="8" t="s">
        <v>8038</v>
      </c>
      <c r="H3634" s="41" t="s">
        <v>2686</v>
      </c>
      <c r="I3634" s="8"/>
      <c r="J3634" s="35"/>
      <c r="K3634" s="33"/>
      <c r="L3634" s="33"/>
      <c r="M3634" s="33"/>
      <c r="N3634" s="33"/>
      <c r="O3634" s="33"/>
      <c r="P3634" s="33"/>
      <c r="Q3634" s="33"/>
      <c r="R3634" s="33"/>
    </row>
    <row r="3635">
      <c r="A3635" s="8" t="s">
        <v>2586</v>
      </c>
      <c r="B3635" s="12"/>
      <c r="C3635" s="12" t="s">
        <v>10367</v>
      </c>
      <c r="D3635" s="13" t="s">
        <v>6146</v>
      </c>
      <c r="E3635" s="12" t="s">
        <v>10368</v>
      </c>
      <c r="F3635" s="8" t="s">
        <v>2740</v>
      </c>
      <c r="G3635" s="31" t="s">
        <v>8038</v>
      </c>
      <c r="H3635" s="42" t="s">
        <v>2952</v>
      </c>
      <c r="I3635" s="2"/>
      <c r="J3635" s="37"/>
      <c r="K3635" s="38"/>
      <c r="L3635" s="38"/>
      <c r="M3635" s="38"/>
      <c r="N3635" s="38"/>
      <c r="O3635" s="38"/>
      <c r="P3635" s="38"/>
      <c r="Q3635" s="38"/>
      <c r="R3635" s="38"/>
    </row>
    <row r="3636">
      <c r="A3636" s="7" t="s">
        <v>2586</v>
      </c>
      <c r="B3636" s="7"/>
      <c r="C3636" s="7" t="s">
        <v>10369</v>
      </c>
      <c r="D3636" s="8" t="s">
        <v>6146</v>
      </c>
      <c r="E3636" s="7" t="s">
        <v>10370</v>
      </c>
      <c r="F3636" s="42" t="s">
        <v>2740</v>
      </c>
      <c r="G3636" s="8" t="s">
        <v>8038</v>
      </c>
      <c r="H3636" s="31" t="s">
        <v>2590</v>
      </c>
      <c r="I3636" s="8"/>
      <c r="J3636" s="35"/>
      <c r="K3636" s="33"/>
      <c r="L3636" s="33"/>
      <c r="M3636" s="33"/>
      <c r="N3636" s="33"/>
      <c r="O3636" s="33"/>
      <c r="P3636" s="33"/>
      <c r="Q3636" s="33"/>
      <c r="R3636" s="33"/>
    </row>
    <row r="3637">
      <c r="A3637" s="7" t="s">
        <v>2586</v>
      </c>
      <c r="B3637" s="7"/>
      <c r="C3637" s="7" t="s">
        <v>10371</v>
      </c>
      <c r="D3637" s="8" t="s">
        <v>6146</v>
      </c>
      <c r="E3637" s="7" t="s">
        <v>10372</v>
      </c>
      <c r="F3637" s="8" t="s">
        <v>2740</v>
      </c>
      <c r="G3637" s="8" t="s">
        <v>8038</v>
      </c>
      <c r="H3637" s="41" t="s">
        <v>2760</v>
      </c>
      <c r="I3637" s="8"/>
      <c r="J3637" s="35"/>
      <c r="K3637" s="33"/>
      <c r="L3637" s="33"/>
      <c r="M3637" s="33"/>
      <c r="N3637" s="33"/>
      <c r="O3637" s="33"/>
      <c r="P3637" s="33"/>
      <c r="Q3637" s="33"/>
      <c r="R3637" s="33"/>
    </row>
    <row r="3638">
      <c r="A3638" s="7" t="s">
        <v>2586</v>
      </c>
      <c r="B3638" s="7"/>
      <c r="C3638" s="7" t="s">
        <v>10373</v>
      </c>
      <c r="D3638" s="8" t="s">
        <v>6146</v>
      </c>
      <c r="E3638" s="7" t="s">
        <v>10374</v>
      </c>
      <c r="F3638" s="8" t="s">
        <v>2740</v>
      </c>
      <c r="G3638" s="8" t="s">
        <v>8038</v>
      </c>
      <c r="H3638" s="45" t="s">
        <v>2765</v>
      </c>
      <c r="I3638" s="8"/>
      <c r="J3638" s="35"/>
      <c r="K3638" s="33"/>
      <c r="L3638" s="33"/>
      <c r="M3638" s="33"/>
      <c r="N3638" s="33"/>
      <c r="O3638" s="33"/>
      <c r="P3638" s="33"/>
      <c r="Q3638" s="33"/>
      <c r="R3638" s="33"/>
    </row>
    <row r="3639">
      <c r="A3639" s="8" t="s">
        <v>2586</v>
      </c>
      <c r="B3639" s="2"/>
      <c r="C3639" s="2" t="s">
        <v>6145</v>
      </c>
      <c r="D3639" s="2" t="s">
        <v>10375</v>
      </c>
      <c r="E3639" s="2" t="s">
        <v>10376</v>
      </c>
      <c r="F3639" s="42" t="s">
        <v>2740</v>
      </c>
      <c r="G3639" s="31" t="s">
        <v>8038</v>
      </c>
      <c r="H3639" s="48" t="s">
        <v>2937</v>
      </c>
      <c r="I3639" s="36" t="s">
        <v>10377</v>
      </c>
      <c r="J3639" s="35"/>
      <c r="K3639" s="33"/>
      <c r="L3639" s="33"/>
      <c r="M3639" s="33"/>
      <c r="N3639" s="33"/>
      <c r="O3639" s="33"/>
      <c r="P3639" s="33"/>
      <c r="Q3639" s="33"/>
      <c r="R3639" s="33"/>
    </row>
    <row r="3640">
      <c r="A3640" s="8" t="s">
        <v>2586</v>
      </c>
      <c r="B3640" s="6"/>
      <c r="C3640" s="6" t="s">
        <v>10378</v>
      </c>
      <c r="D3640" s="8" t="s">
        <v>10375</v>
      </c>
      <c r="E3640" s="7" t="s">
        <v>10379</v>
      </c>
      <c r="F3640" s="8" t="s">
        <v>2740</v>
      </c>
      <c r="G3640" s="8" t="s">
        <v>8038</v>
      </c>
      <c r="H3640" s="41" t="s">
        <v>2760</v>
      </c>
      <c r="I3640" s="8"/>
      <c r="J3640" s="35"/>
      <c r="K3640" s="33"/>
      <c r="L3640" s="33"/>
      <c r="M3640" s="33"/>
      <c r="N3640" s="33"/>
      <c r="O3640" s="33"/>
      <c r="P3640" s="33"/>
      <c r="Q3640" s="33"/>
      <c r="R3640" s="33"/>
    </row>
    <row r="3641">
      <c r="A3641" s="7" t="s">
        <v>2633</v>
      </c>
      <c r="B3641" s="7"/>
      <c r="C3641" s="7" t="s">
        <v>10380</v>
      </c>
      <c r="D3641" s="8" t="s">
        <v>10381</v>
      </c>
      <c r="E3641" s="7" t="s">
        <v>10382</v>
      </c>
      <c r="F3641" s="8" t="s">
        <v>2740</v>
      </c>
      <c r="G3641" s="8" t="s">
        <v>8038</v>
      </c>
      <c r="H3641" s="41" t="s">
        <v>2802</v>
      </c>
      <c r="I3641" s="8"/>
      <c r="J3641" s="35"/>
      <c r="K3641" s="33"/>
      <c r="L3641" s="33"/>
      <c r="M3641" s="33"/>
      <c r="N3641" s="33"/>
      <c r="O3641" s="33"/>
      <c r="P3641" s="33"/>
      <c r="Q3641" s="33"/>
      <c r="R3641" s="33"/>
    </row>
    <row r="3642">
      <c r="A3642" s="8" t="s">
        <v>2586</v>
      </c>
      <c r="B3642" s="8"/>
      <c r="C3642" s="8" t="s">
        <v>10383</v>
      </c>
      <c r="D3642" s="8" t="s">
        <v>6149</v>
      </c>
      <c r="E3642" s="12" t="s">
        <v>10384</v>
      </c>
      <c r="F3642" s="8" t="s">
        <v>2740</v>
      </c>
      <c r="G3642" s="31" t="s">
        <v>8038</v>
      </c>
      <c r="H3642" s="48" t="s">
        <v>2937</v>
      </c>
      <c r="I3642" s="8"/>
      <c r="J3642" s="7"/>
      <c r="K3642" s="40"/>
      <c r="L3642" s="40"/>
      <c r="M3642" s="40"/>
      <c r="N3642" s="40"/>
      <c r="O3642" s="40"/>
      <c r="P3642" s="40"/>
      <c r="Q3642" s="40"/>
      <c r="R3642" s="40"/>
    </row>
    <row r="3643">
      <c r="A3643" s="7" t="s">
        <v>2586</v>
      </c>
      <c r="B3643" s="7"/>
      <c r="C3643" s="7" t="s">
        <v>429</v>
      </c>
      <c r="D3643" s="8" t="s">
        <v>6152</v>
      </c>
      <c r="E3643" s="7" t="s">
        <v>10385</v>
      </c>
      <c r="F3643" s="8" t="s">
        <v>2740</v>
      </c>
      <c r="G3643" s="31" t="s">
        <v>8038</v>
      </c>
      <c r="H3643" s="41" t="s">
        <v>2760</v>
      </c>
      <c r="I3643" s="8"/>
      <c r="J3643" s="7"/>
      <c r="K3643" s="40"/>
      <c r="L3643" s="40"/>
      <c r="M3643" s="40"/>
      <c r="N3643" s="40"/>
      <c r="O3643" s="40"/>
      <c r="P3643" s="40"/>
      <c r="Q3643" s="40"/>
      <c r="R3643" s="40"/>
    </row>
    <row r="3644">
      <c r="A3644" s="7" t="s">
        <v>2586</v>
      </c>
      <c r="B3644" s="7"/>
      <c r="C3644" s="7" t="s">
        <v>10386</v>
      </c>
      <c r="D3644" s="8" t="s">
        <v>10387</v>
      </c>
      <c r="E3644" s="7" t="s">
        <v>10388</v>
      </c>
      <c r="F3644" s="8" t="s">
        <v>2740</v>
      </c>
      <c r="G3644" s="8" t="s">
        <v>8038</v>
      </c>
      <c r="H3644" s="31" t="s">
        <v>2840</v>
      </c>
      <c r="I3644" s="8"/>
      <c r="J3644" s="35"/>
      <c r="K3644" s="33"/>
      <c r="L3644" s="33"/>
      <c r="M3644" s="33"/>
      <c r="N3644" s="33"/>
      <c r="O3644" s="33"/>
      <c r="P3644" s="33"/>
      <c r="Q3644" s="33"/>
      <c r="R3644" s="33"/>
    </row>
    <row r="3645">
      <c r="A3645" s="7" t="s">
        <v>2586</v>
      </c>
      <c r="B3645" s="7"/>
      <c r="C3645" s="7" t="s">
        <v>10389</v>
      </c>
      <c r="D3645" s="8" t="s">
        <v>10390</v>
      </c>
      <c r="E3645" s="7" t="s">
        <v>10391</v>
      </c>
      <c r="F3645" s="8" t="s">
        <v>2740</v>
      </c>
      <c r="G3645" s="31" t="s">
        <v>8038</v>
      </c>
      <c r="H3645" s="31" t="s">
        <v>2802</v>
      </c>
      <c r="I3645" s="8"/>
      <c r="J3645" s="7"/>
      <c r="K3645" s="40"/>
      <c r="L3645" s="40"/>
      <c r="M3645" s="40"/>
      <c r="N3645" s="40"/>
      <c r="O3645" s="40"/>
      <c r="P3645" s="40"/>
      <c r="Q3645" s="40"/>
      <c r="R3645" s="40"/>
    </row>
    <row r="3646">
      <c r="A3646" s="7" t="s">
        <v>2586</v>
      </c>
      <c r="B3646" s="7"/>
      <c r="C3646" s="7" t="s">
        <v>10392</v>
      </c>
      <c r="D3646" s="8" t="s">
        <v>10390</v>
      </c>
      <c r="E3646" s="7" t="s">
        <v>10393</v>
      </c>
      <c r="F3646" s="8" t="s">
        <v>2740</v>
      </c>
      <c r="G3646" s="8" t="s">
        <v>8038</v>
      </c>
      <c r="H3646" s="41" t="s">
        <v>2760</v>
      </c>
      <c r="I3646" s="8"/>
      <c r="J3646" s="7"/>
      <c r="K3646" s="40"/>
      <c r="L3646" s="40"/>
      <c r="M3646" s="40"/>
      <c r="N3646" s="40"/>
      <c r="O3646" s="40"/>
      <c r="P3646" s="40"/>
      <c r="Q3646" s="40"/>
      <c r="R3646" s="40"/>
    </row>
    <row r="3647">
      <c r="A3647" s="7" t="s">
        <v>2586</v>
      </c>
      <c r="B3647" s="7"/>
      <c r="C3647" s="7" t="s">
        <v>10392</v>
      </c>
      <c r="D3647" s="8" t="s">
        <v>10390</v>
      </c>
      <c r="E3647" s="7" t="s">
        <v>10394</v>
      </c>
      <c r="F3647" s="8" t="s">
        <v>2740</v>
      </c>
      <c r="G3647" s="8" t="s">
        <v>8038</v>
      </c>
      <c r="H3647" s="41" t="s">
        <v>2760</v>
      </c>
      <c r="I3647" s="8"/>
      <c r="J3647" s="35"/>
      <c r="K3647" s="33"/>
      <c r="L3647" s="33"/>
      <c r="M3647" s="33"/>
      <c r="N3647" s="33"/>
      <c r="O3647" s="33"/>
      <c r="P3647" s="33"/>
      <c r="Q3647" s="33"/>
      <c r="R3647" s="33"/>
    </row>
    <row r="3648">
      <c r="A3648" s="7" t="s">
        <v>2586</v>
      </c>
      <c r="B3648" s="7"/>
      <c r="C3648" s="7" t="s">
        <v>10395</v>
      </c>
      <c r="D3648" s="8" t="s">
        <v>10390</v>
      </c>
      <c r="E3648" s="7" t="s">
        <v>10396</v>
      </c>
      <c r="F3648" s="8" t="s">
        <v>2740</v>
      </c>
      <c r="G3648" s="8" t="s">
        <v>8038</v>
      </c>
      <c r="H3648" s="43" t="s">
        <v>2742</v>
      </c>
      <c r="I3648" s="8"/>
      <c r="J3648" s="7"/>
      <c r="K3648" s="40"/>
      <c r="L3648" s="40"/>
      <c r="M3648" s="40"/>
      <c r="N3648" s="40"/>
      <c r="O3648" s="40"/>
      <c r="P3648" s="40"/>
      <c r="Q3648" s="40"/>
      <c r="R3648" s="40"/>
    </row>
    <row r="3649">
      <c r="A3649" s="6" t="s">
        <v>2861</v>
      </c>
      <c r="B3649" s="7"/>
      <c r="C3649" s="7" t="s">
        <v>10397</v>
      </c>
      <c r="D3649" s="8" t="s">
        <v>5722</v>
      </c>
      <c r="E3649" s="7" t="s">
        <v>10398</v>
      </c>
      <c r="F3649" s="8" t="s">
        <v>2740</v>
      </c>
      <c r="G3649" s="8" t="s">
        <v>8038</v>
      </c>
      <c r="H3649" s="31" t="s">
        <v>2802</v>
      </c>
      <c r="I3649" s="8"/>
      <c r="J3649" s="37"/>
      <c r="K3649" s="38"/>
      <c r="L3649" s="38"/>
      <c r="M3649" s="38"/>
      <c r="N3649" s="38"/>
      <c r="O3649" s="38"/>
      <c r="P3649" s="38"/>
      <c r="Q3649" s="38"/>
      <c r="R3649" s="38"/>
    </row>
    <row r="3650">
      <c r="A3650" s="7" t="s">
        <v>2586</v>
      </c>
      <c r="B3650" s="7"/>
      <c r="C3650" s="7" t="s">
        <v>10399</v>
      </c>
      <c r="D3650" s="8" t="s">
        <v>5722</v>
      </c>
      <c r="E3650" s="7" t="s">
        <v>10400</v>
      </c>
      <c r="F3650" s="8" t="s">
        <v>2740</v>
      </c>
      <c r="G3650" s="31" t="s">
        <v>8038</v>
      </c>
      <c r="H3650" s="31" t="s">
        <v>2590</v>
      </c>
      <c r="I3650" s="8"/>
      <c r="J3650" s="35"/>
      <c r="K3650" s="33"/>
      <c r="L3650" s="33"/>
      <c r="M3650" s="33"/>
      <c r="N3650" s="33"/>
      <c r="O3650" s="33"/>
      <c r="P3650" s="33"/>
      <c r="Q3650" s="33"/>
      <c r="R3650" s="33"/>
    </row>
    <row r="3651">
      <c r="A3651" s="7" t="s">
        <v>2586</v>
      </c>
      <c r="B3651" s="7"/>
      <c r="C3651" s="7" t="s">
        <v>10401</v>
      </c>
      <c r="D3651" s="8" t="s">
        <v>5722</v>
      </c>
      <c r="E3651" s="7" t="s">
        <v>10402</v>
      </c>
      <c r="F3651" s="8" t="s">
        <v>2740</v>
      </c>
      <c r="G3651" s="8" t="s">
        <v>8038</v>
      </c>
      <c r="H3651" s="31" t="s">
        <v>2742</v>
      </c>
      <c r="I3651" s="8"/>
      <c r="J3651" s="37"/>
      <c r="K3651" s="38"/>
      <c r="L3651" s="38"/>
      <c r="M3651" s="38"/>
      <c r="N3651" s="38"/>
      <c r="O3651" s="38"/>
      <c r="P3651" s="38"/>
      <c r="Q3651" s="38"/>
      <c r="R3651" s="38"/>
    </row>
    <row r="3652">
      <c r="A3652" s="8" t="s">
        <v>2586</v>
      </c>
      <c r="B3652" s="12"/>
      <c r="C3652" s="12" t="s">
        <v>10403</v>
      </c>
      <c r="D3652" s="12" t="s">
        <v>3597</v>
      </c>
      <c r="E3652" s="12" t="s">
        <v>10404</v>
      </c>
      <c r="F3652" s="42" t="s">
        <v>2740</v>
      </c>
      <c r="G3652" s="8" t="s">
        <v>8038</v>
      </c>
      <c r="H3652" s="31" t="s">
        <v>2742</v>
      </c>
      <c r="I3652" s="2"/>
      <c r="J3652" s="35"/>
      <c r="K3652" s="33"/>
      <c r="L3652" s="33"/>
      <c r="M3652" s="33"/>
      <c r="N3652" s="33"/>
      <c r="O3652" s="33"/>
      <c r="P3652" s="33"/>
      <c r="Q3652" s="33"/>
      <c r="R3652" s="33"/>
    </row>
    <row r="3653">
      <c r="A3653" s="8" t="s">
        <v>2586</v>
      </c>
      <c r="B3653" s="6"/>
      <c r="C3653" s="6" t="s">
        <v>10405</v>
      </c>
      <c r="D3653" s="6" t="s">
        <v>3597</v>
      </c>
      <c r="E3653" s="7" t="s">
        <v>10406</v>
      </c>
      <c r="F3653" s="8" t="s">
        <v>2740</v>
      </c>
      <c r="G3653" s="8" t="s">
        <v>8038</v>
      </c>
      <c r="H3653" s="31" t="s">
        <v>2742</v>
      </c>
      <c r="I3653" s="8"/>
      <c r="J3653" s="35"/>
      <c r="K3653" s="33"/>
      <c r="L3653" s="33"/>
      <c r="M3653" s="33"/>
      <c r="N3653" s="33"/>
      <c r="O3653" s="33"/>
      <c r="P3653" s="33"/>
      <c r="Q3653" s="33"/>
      <c r="R3653" s="33"/>
    </row>
    <row r="3654">
      <c r="A3654" s="8" t="s">
        <v>2633</v>
      </c>
      <c r="B3654" s="8"/>
      <c r="C3654" s="8" t="s">
        <v>10407</v>
      </c>
      <c r="D3654" s="8" t="s">
        <v>10408</v>
      </c>
      <c r="E3654" s="12" t="s">
        <v>10409</v>
      </c>
      <c r="F3654" s="8" t="s">
        <v>2740</v>
      </c>
      <c r="G3654" s="8" t="s">
        <v>8038</v>
      </c>
      <c r="H3654" s="43" t="s">
        <v>2760</v>
      </c>
      <c r="I3654" s="8"/>
      <c r="J3654" s="35"/>
      <c r="K3654" s="33"/>
      <c r="L3654" s="33"/>
      <c r="M3654" s="33"/>
      <c r="N3654" s="33"/>
      <c r="O3654" s="33"/>
      <c r="P3654" s="33"/>
      <c r="Q3654" s="33"/>
      <c r="R3654" s="33"/>
    </row>
    <row r="3655">
      <c r="A3655" s="7" t="s">
        <v>2586</v>
      </c>
      <c r="B3655" s="7"/>
      <c r="C3655" s="7" t="s">
        <v>10410</v>
      </c>
      <c r="D3655" s="8" t="s">
        <v>10411</v>
      </c>
      <c r="E3655" s="7" t="s">
        <v>10412</v>
      </c>
      <c r="F3655" s="8" t="s">
        <v>2740</v>
      </c>
      <c r="G3655" s="8" t="s">
        <v>8038</v>
      </c>
      <c r="H3655" s="31" t="s">
        <v>2590</v>
      </c>
      <c r="I3655" s="8"/>
      <c r="J3655" s="7"/>
      <c r="K3655" s="40"/>
      <c r="L3655" s="40"/>
      <c r="M3655" s="40"/>
      <c r="N3655" s="40"/>
      <c r="O3655" s="40"/>
      <c r="P3655" s="40"/>
      <c r="Q3655" s="40"/>
      <c r="R3655" s="40"/>
    </row>
    <row r="3656">
      <c r="A3656" s="8" t="s">
        <v>2586</v>
      </c>
      <c r="B3656" s="18"/>
      <c r="C3656" s="18" t="s">
        <v>10413</v>
      </c>
      <c r="D3656" s="4" t="s">
        <v>10414</v>
      </c>
      <c r="E3656" s="3" t="s">
        <v>10415</v>
      </c>
      <c r="F3656" s="8" t="s">
        <v>2740</v>
      </c>
      <c r="G3656" s="31" t="s">
        <v>8038</v>
      </c>
      <c r="H3656" s="42" t="s">
        <v>3305</v>
      </c>
      <c r="I3656" s="3"/>
      <c r="J3656" s="35"/>
      <c r="K3656" s="33"/>
      <c r="L3656" s="33"/>
      <c r="M3656" s="33"/>
      <c r="N3656" s="33"/>
      <c r="O3656" s="33"/>
      <c r="P3656" s="33"/>
      <c r="Q3656" s="33"/>
      <c r="R3656" s="33"/>
    </row>
    <row r="3657">
      <c r="A3657" s="7" t="s">
        <v>2586</v>
      </c>
      <c r="B3657" s="7"/>
      <c r="C3657" s="7" t="s">
        <v>10416</v>
      </c>
      <c r="D3657" s="8" t="s">
        <v>10417</v>
      </c>
      <c r="E3657" s="7" t="s">
        <v>10418</v>
      </c>
      <c r="F3657" s="8" t="s">
        <v>2740</v>
      </c>
      <c r="G3657" s="31" t="s">
        <v>8038</v>
      </c>
      <c r="H3657" s="8" t="s">
        <v>3961</v>
      </c>
      <c r="I3657" s="8"/>
      <c r="J3657" s="35"/>
      <c r="K3657" s="33"/>
      <c r="L3657" s="33"/>
      <c r="M3657" s="33"/>
      <c r="N3657" s="33"/>
      <c r="O3657" s="33"/>
      <c r="P3657" s="33"/>
      <c r="Q3657" s="33"/>
      <c r="R3657" s="33"/>
    </row>
    <row r="3658">
      <c r="A3658" s="7" t="s">
        <v>2586</v>
      </c>
      <c r="B3658" s="7"/>
      <c r="C3658" s="7" t="s">
        <v>10419</v>
      </c>
      <c r="D3658" s="6" t="s">
        <v>10420</v>
      </c>
      <c r="E3658" s="19" t="s">
        <v>10421</v>
      </c>
      <c r="F3658" s="8" t="s">
        <v>2740</v>
      </c>
      <c r="G3658" s="31" t="s">
        <v>8038</v>
      </c>
      <c r="H3658" s="45" t="s">
        <v>3649</v>
      </c>
      <c r="I3658" s="7"/>
      <c r="J3658" s="35"/>
      <c r="K3658" s="33"/>
      <c r="L3658" s="33"/>
      <c r="M3658" s="33"/>
      <c r="N3658" s="33"/>
      <c r="O3658" s="33"/>
      <c r="P3658" s="33"/>
      <c r="Q3658" s="33"/>
      <c r="R3658" s="33"/>
    </row>
    <row r="3659">
      <c r="A3659" s="7" t="s">
        <v>2586</v>
      </c>
      <c r="B3659" s="7"/>
      <c r="C3659" s="7" t="s">
        <v>10422</v>
      </c>
      <c r="D3659" s="8" t="s">
        <v>10423</v>
      </c>
      <c r="E3659" s="7" t="s">
        <v>10424</v>
      </c>
      <c r="F3659" s="8" t="s">
        <v>2740</v>
      </c>
      <c r="G3659" s="8" t="s">
        <v>8038</v>
      </c>
      <c r="H3659" s="41" t="s">
        <v>2760</v>
      </c>
      <c r="I3659" s="8"/>
      <c r="J3659" s="35"/>
      <c r="K3659" s="33"/>
      <c r="L3659" s="33"/>
      <c r="M3659" s="33"/>
      <c r="N3659" s="33"/>
      <c r="O3659" s="33"/>
      <c r="P3659" s="33"/>
      <c r="Q3659" s="33"/>
      <c r="R3659" s="33"/>
    </row>
    <row r="3660">
      <c r="A3660" s="8" t="s">
        <v>2586</v>
      </c>
      <c r="B3660" s="2"/>
      <c r="C3660" s="2" t="s">
        <v>10425</v>
      </c>
      <c r="D3660" s="2" t="s">
        <v>10426</v>
      </c>
      <c r="E3660" s="2" t="s">
        <v>10427</v>
      </c>
      <c r="F3660" s="8" t="s">
        <v>2740</v>
      </c>
      <c r="G3660" s="8" t="s">
        <v>8038</v>
      </c>
      <c r="H3660" s="42" t="s">
        <v>2686</v>
      </c>
      <c r="I3660" s="36" t="s">
        <v>10428</v>
      </c>
      <c r="J3660" s="37"/>
      <c r="K3660" s="38"/>
      <c r="L3660" s="38"/>
      <c r="M3660" s="38"/>
      <c r="N3660" s="38"/>
      <c r="O3660" s="38"/>
      <c r="P3660" s="38"/>
      <c r="Q3660" s="38"/>
      <c r="R3660" s="38"/>
    </row>
    <row r="3661">
      <c r="A3661" s="7" t="s">
        <v>2586</v>
      </c>
      <c r="B3661" s="7"/>
      <c r="C3661" s="7" t="s">
        <v>10429</v>
      </c>
      <c r="D3661" s="8" t="s">
        <v>10430</v>
      </c>
      <c r="E3661" s="7" t="s">
        <v>10431</v>
      </c>
      <c r="F3661" s="8" t="s">
        <v>2740</v>
      </c>
      <c r="G3661" s="8" t="s">
        <v>8038</v>
      </c>
      <c r="H3661" s="41" t="s">
        <v>2760</v>
      </c>
      <c r="I3661" s="8"/>
      <c r="J3661" s="35"/>
      <c r="K3661" s="33"/>
      <c r="L3661" s="33"/>
      <c r="M3661" s="33"/>
      <c r="N3661" s="33"/>
      <c r="O3661" s="33"/>
      <c r="P3661" s="33"/>
      <c r="Q3661" s="33"/>
      <c r="R3661" s="33"/>
    </row>
    <row r="3662">
      <c r="A3662" s="7" t="s">
        <v>2586</v>
      </c>
      <c r="B3662" s="7"/>
      <c r="C3662" s="7" t="s">
        <v>10432</v>
      </c>
      <c r="D3662" s="8" t="s">
        <v>10430</v>
      </c>
      <c r="E3662" s="7" t="s">
        <v>10433</v>
      </c>
      <c r="F3662" s="8" t="s">
        <v>2740</v>
      </c>
      <c r="G3662" s="8" t="s">
        <v>8038</v>
      </c>
      <c r="H3662" s="41" t="s">
        <v>2760</v>
      </c>
      <c r="I3662" s="8"/>
      <c r="J3662" s="35"/>
      <c r="K3662" s="33"/>
      <c r="L3662" s="33"/>
      <c r="M3662" s="33"/>
      <c r="N3662" s="33"/>
      <c r="O3662" s="33"/>
      <c r="P3662" s="33"/>
      <c r="Q3662" s="33"/>
      <c r="R3662" s="33"/>
    </row>
    <row r="3663">
      <c r="A3663" s="8" t="s">
        <v>2633</v>
      </c>
      <c r="B3663" s="6"/>
      <c r="C3663" s="6" t="s">
        <v>10434</v>
      </c>
      <c r="D3663" s="6" t="s">
        <v>10430</v>
      </c>
      <c r="E3663" s="19" t="s">
        <v>10435</v>
      </c>
      <c r="F3663" s="8" t="s">
        <v>2740</v>
      </c>
      <c r="G3663" s="8" t="s">
        <v>8038</v>
      </c>
      <c r="H3663" s="41" t="s">
        <v>2760</v>
      </c>
      <c r="I3663" s="7"/>
      <c r="J3663" s="35"/>
      <c r="K3663" s="33"/>
      <c r="L3663" s="33"/>
      <c r="M3663" s="33"/>
      <c r="N3663" s="33"/>
      <c r="O3663" s="33"/>
      <c r="P3663" s="33"/>
      <c r="Q3663" s="33"/>
      <c r="R3663" s="33"/>
    </row>
    <row r="3664">
      <c r="A3664" s="8" t="s">
        <v>2586</v>
      </c>
      <c r="B3664" s="2"/>
      <c r="C3664" s="2" t="s">
        <v>10436</v>
      </c>
      <c r="D3664" s="2" t="s">
        <v>3803</v>
      </c>
      <c r="E3664" s="2" t="s">
        <v>10437</v>
      </c>
      <c r="F3664" s="8" t="s">
        <v>2740</v>
      </c>
      <c r="G3664" s="8" t="s">
        <v>8038</v>
      </c>
      <c r="H3664" s="41" t="s">
        <v>2760</v>
      </c>
      <c r="I3664" s="34" t="s">
        <v>10438</v>
      </c>
      <c r="J3664" s="35"/>
      <c r="K3664" s="33"/>
      <c r="L3664" s="33"/>
      <c r="M3664" s="33"/>
      <c r="N3664" s="33"/>
      <c r="O3664" s="33"/>
      <c r="P3664" s="33"/>
      <c r="Q3664" s="33"/>
      <c r="R3664" s="33"/>
    </row>
    <row r="3665">
      <c r="A3665" s="8" t="s">
        <v>2586</v>
      </c>
      <c r="B3665" s="6"/>
      <c r="C3665" s="6" t="s">
        <v>10439</v>
      </c>
      <c r="D3665" s="8" t="s">
        <v>10440</v>
      </c>
      <c r="E3665" s="7" t="s">
        <v>10441</v>
      </c>
      <c r="F3665" s="8" t="s">
        <v>2740</v>
      </c>
      <c r="G3665" s="31" t="s">
        <v>8038</v>
      </c>
      <c r="H3665" s="41" t="s">
        <v>2760</v>
      </c>
      <c r="I3665" s="8"/>
      <c r="J3665" s="37"/>
      <c r="K3665" s="38"/>
      <c r="L3665" s="38"/>
      <c r="M3665" s="38"/>
      <c r="N3665" s="38"/>
      <c r="O3665" s="38"/>
      <c r="P3665" s="38"/>
      <c r="Q3665" s="38"/>
      <c r="R3665" s="38"/>
    </row>
    <row r="3666">
      <c r="A3666" s="8" t="s">
        <v>2586</v>
      </c>
      <c r="B3666" s="12"/>
      <c r="C3666" s="12" t="s">
        <v>10442</v>
      </c>
      <c r="D3666" s="12" t="s">
        <v>10443</v>
      </c>
      <c r="E3666" s="12" t="s">
        <v>10444</v>
      </c>
      <c r="F3666" s="8" t="s">
        <v>2740</v>
      </c>
      <c r="G3666" s="8" t="s">
        <v>8038</v>
      </c>
      <c r="H3666" s="31" t="s">
        <v>2590</v>
      </c>
      <c r="I3666" s="2"/>
      <c r="J3666" s="35"/>
      <c r="K3666" s="33"/>
      <c r="L3666" s="33"/>
      <c r="M3666" s="33"/>
      <c r="N3666" s="33"/>
      <c r="O3666" s="33"/>
      <c r="P3666" s="33"/>
      <c r="Q3666" s="33"/>
      <c r="R3666" s="33"/>
    </row>
    <row r="3667">
      <c r="A3667" s="7" t="s">
        <v>2586</v>
      </c>
      <c r="B3667" s="7"/>
      <c r="C3667" s="7" t="s">
        <v>10445</v>
      </c>
      <c r="D3667" s="8" t="s">
        <v>10446</v>
      </c>
      <c r="E3667" s="7" t="s">
        <v>10447</v>
      </c>
      <c r="F3667" s="8" t="s">
        <v>2740</v>
      </c>
      <c r="G3667" s="31" t="s">
        <v>8038</v>
      </c>
      <c r="H3667" s="41" t="s">
        <v>2760</v>
      </c>
      <c r="I3667" s="8"/>
      <c r="J3667" s="35"/>
      <c r="K3667" s="33"/>
      <c r="L3667" s="33"/>
      <c r="M3667" s="33"/>
      <c r="N3667" s="33"/>
      <c r="O3667" s="33"/>
      <c r="P3667" s="33"/>
      <c r="Q3667" s="33"/>
      <c r="R3667" s="33"/>
    </row>
    <row r="3668">
      <c r="A3668" s="8" t="s">
        <v>2586</v>
      </c>
      <c r="B3668" s="2"/>
      <c r="C3668" s="2" t="s">
        <v>6792</v>
      </c>
      <c r="D3668" s="2" t="s">
        <v>10448</v>
      </c>
      <c r="E3668" s="2" t="s">
        <v>10449</v>
      </c>
      <c r="F3668" s="8" t="s">
        <v>2740</v>
      </c>
      <c r="G3668" s="31" t="s">
        <v>8038</v>
      </c>
      <c r="H3668" s="31" t="s">
        <v>2742</v>
      </c>
      <c r="I3668" s="34" t="s">
        <v>10450</v>
      </c>
      <c r="J3668" s="35"/>
      <c r="K3668" s="33"/>
      <c r="L3668" s="33"/>
      <c r="M3668" s="33"/>
      <c r="N3668" s="33"/>
      <c r="O3668" s="33"/>
      <c r="P3668" s="33"/>
      <c r="Q3668" s="33"/>
      <c r="R3668" s="33"/>
    </row>
    <row r="3669">
      <c r="A3669" s="8" t="s">
        <v>2586</v>
      </c>
      <c r="B3669" s="2"/>
      <c r="C3669" s="2" t="s">
        <v>6792</v>
      </c>
      <c r="D3669" s="2" t="s">
        <v>10448</v>
      </c>
      <c r="E3669" s="2" t="s">
        <v>10451</v>
      </c>
      <c r="F3669" s="8" t="s">
        <v>2740</v>
      </c>
      <c r="G3669" s="45" t="s">
        <v>8038</v>
      </c>
      <c r="H3669" s="43" t="s">
        <v>2742</v>
      </c>
      <c r="I3669" s="34" t="s">
        <v>10450</v>
      </c>
      <c r="J3669" s="35"/>
      <c r="K3669" s="33"/>
      <c r="L3669" s="33"/>
      <c r="M3669" s="33"/>
      <c r="N3669" s="33"/>
      <c r="O3669" s="33"/>
      <c r="P3669" s="33"/>
      <c r="Q3669" s="33"/>
      <c r="R3669" s="33"/>
    </row>
    <row r="3670">
      <c r="A3670" s="7" t="s">
        <v>2633</v>
      </c>
      <c r="B3670" s="7"/>
      <c r="C3670" s="7" t="s">
        <v>10452</v>
      </c>
      <c r="D3670" s="8" t="s">
        <v>10453</v>
      </c>
      <c r="E3670" s="7" t="s">
        <v>10454</v>
      </c>
      <c r="F3670" s="8" t="s">
        <v>2740</v>
      </c>
      <c r="G3670" s="8" t="s">
        <v>8038</v>
      </c>
      <c r="H3670" s="41" t="s">
        <v>2686</v>
      </c>
      <c r="I3670" s="8"/>
      <c r="J3670" s="37"/>
      <c r="K3670" s="38"/>
      <c r="L3670" s="38"/>
      <c r="M3670" s="38"/>
      <c r="N3670" s="38"/>
      <c r="O3670" s="38"/>
      <c r="P3670" s="38"/>
      <c r="Q3670" s="38"/>
      <c r="R3670" s="38"/>
    </row>
    <row r="3671">
      <c r="A3671" s="8" t="s">
        <v>2586</v>
      </c>
      <c r="B3671" s="8"/>
      <c r="C3671" s="8" t="s">
        <v>10455</v>
      </c>
      <c r="D3671" s="8" t="s">
        <v>10456</v>
      </c>
      <c r="E3671" s="12" t="s">
        <v>10457</v>
      </c>
      <c r="F3671" s="8" t="s">
        <v>2740</v>
      </c>
      <c r="G3671" s="8" t="s">
        <v>8038</v>
      </c>
      <c r="H3671" s="42" t="s">
        <v>3305</v>
      </c>
      <c r="I3671" s="8"/>
      <c r="J3671" s="37"/>
      <c r="K3671" s="38"/>
      <c r="L3671" s="38"/>
      <c r="M3671" s="38"/>
      <c r="N3671" s="38"/>
      <c r="O3671" s="38"/>
      <c r="P3671" s="38"/>
      <c r="Q3671" s="38"/>
      <c r="R3671" s="38"/>
    </row>
    <row r="3672">
      <c r="A3672" s="7" t="s">
        <v>2586</v>
      </c>
      <c r="B3672" s="7"/>
      <c r="C3672" s="7" t="s">
        <v>10458</v>
      </c>
      <c r="D3672" s="6" t="s">
        <v>10459</v>
      </c>
      <c r="E3672" s="7" t="s">
        <v>10460</v>
      </c>
      <c r="F3672" s="8" t="s">
        <v>2740</v>
      </c>
      <c r="G3672" s="45" t="s">
        <v>8038</v>
      </c>
      <c r="H3672" s="42" t="s">
        <v>3162</v>
      </c>
      <c r="I3672" s="8"/>
      <c r="J3672" s="19"/>
      <c r="K3672" s="39"/>
      <c r="L3672" s="39"/>
      <c r="M3672" s="39"/>
      <c r="N3672" s="39"/>
      <c r="O3672" s="39"/>
      <c r="P3672" s="39"/>
      <c r="Q3672" s="39"/>
      <c r="R3672" s="39"/>
    </row>
    <row r="3673">
      <c r="A3673" s="7" t="s">
        <v>2586</v>
      </c>
      <c r="B3673" s="7"/>
      <c r="C3673" s="7" t="s">
        <v>10461</v>
      </c>
      <c r="D3673" s="6" t="s">
        <v>10462</v>
      </c>
      <c r="E3673" s="7" t="s">
        <v>10463</v>
      </c>
      <c r="F3673" s="8" t="s">
        <v>2740</v>
      </c>
      <c r="G3673" s="45" t="s">
        <v>8038</v>
      </c>
      <c r="H3673" s="41" t="s">
        <v>3095</v>
      </c>
      <c r="I3673" s="8"/>
      <c r="J3673" s="37"/>
      <c r="K3673" s="38"/>
      <c r="L3673" s="38"/>
      <c r="M3673" s="38"/>
      <c r="N3673" s="38"/>
      <c r="O3673" s="38"/>
      <c r="P3673" s="38"/>
      <c r="Q3673" s="38"/>
      <c r="R3673" s="38"/>
    </row>
    <row r="3674">
      <c r="A3674" s="8" t="s">
        <v>2633</v>
      </c>
      <c r="B3674" s="6"/>
      <c r="C3674" s="6" t="s">
        <v>10464</v>
      </c>
      <c r="D3674" s="6" t="s">
        <v>10465</v>
      </c>
      <c r="E3674" s="19" t="s">
        <v>10466</v>
      </c>
      <c r="F3674" s="42" t="s">
        <v>2740</v>
      </c>
      <c r="G3674" s="8" t="s">
        <v>8038</v>
      </c>
      <c r="H3674" s="41" t="s">
        <v>2802</v>
      </c>
      <c r="I3674" s="7"/>
      <c r="J3674" s="35"/>
      <c r="K3674" s="33"/>
      <c r="L3674" s="33"/>
      <c r="M3674" s="33"/>
      <c r="N3674" s="33"/>
      <c r="O3674" s="33"/>
      <c r="P3674" s="33"/>
      <c r="Q3674" s="33"/>
      <c r="R3674" s="33"/>
    </row>
    <row r="3675">
      <c r="A3675" s="7" t="s">
        <v>2586</v>
      </c>
      <c r="B3675" s="7"/>
      <c r="C3675" s="7" t="s">
        <v>10467</v>
      </c>
      <c r="D3675" s="8" t="s">
        <v>10468</v>
      </c>
      <c r="E3675" s="7" t="s">
        <v>10469</v>
      </c>
      <c r="F3675" s="8" t="s">
        <v>2740</v>
      </c>
      <c r="G3675" s="31" t="s">
        <v>8038</v>
      </c>
      <c r="H3675" s="41" t="s">
        <v>2760</v>
      </c>
      <c r="I3675" s="8"/>
      <c r="J3675" s="37"/>
      <c r="K3675" s="38"/>
      <c r="L3675" s="38"/>
      <c r="M3675" s="38"/>
      <c r="N3675" s="38"/>
      <c r="O3675" s="38"/>
      <c r="P3675" s="38"/>
      <c r="Q3675" s="38"/>
      <c r="R3675" s="38"/>
    </row>
    <row r="3676">
      <c r="A3676" s="7" t="s">
        <v>2586</v>
      </c>
      <c r="B3676" s="7"/>
      <c r="C3676" s="7" t="s">
        <v>10470</v>
      </c>
      <c r="D3676" s="8" t="s">
        <v>10471</v>
      </c>
      <c r="E3676" s="7" t="s">
        <v>10472</v>
      </c>
      <c r="F3676" s="8" t="s">
        <v>2740</v>
      </c>
      <c r="G3676" s="45" t="s">
        <v>8038</v>
      </c>
      <c r="H3676" s="41" t="s">
        <v>2760</v>
      </c>
      <c r="I3676" s="8"/>
      <c r="J3676" s="35"/>
      <c r="K3676" s="33"/>
      <c r="L3676" s="33"/>
      <c r="M3676" s="33"/>
      <c r="N3676" s="33"/>
      <c r="O3676" s="33"/>
      <c r="P3676" s="33"/>
      <c r="Q3676" s="33"/>
      <c r="R3676" s="33"/>
    </row>
    <row r="3677">
      <c r="A3677" s="8" t="s">
        <v>2586</v>
      </c>
      <c r="B3677" s="3"/>
      <c r="C3677" s="3" t="s">
        <v>10473</v>
      </c>
      <c r="D3677" s="4" t="s">
        <v>5414</v>
      </c>
      <c r="E3677" s="5" t="s">
        <v>10474</v>
      </c>
      <c r="F3677" s="42" t="s">
        <v>2740</v>
      </c>
      <c r="G3677" s="8" t="s">
        <v>8038</v>
      </c>
      <c r="H3677" s="43" t="s">
        <v>2760</v>
      </c>
      <c r="I3677" s="18" t="s">
        <v>10475</v>
      </c>
      <c r="J3677" s="35"/>
      <c r="K3677" s="33"/>
      <c r="L3677" s="33"/>
      <c r="M3677" s="33"/>
      <c r="N3677" s="33"/>
      <c r="O3677" s="33"/>
      <c r="P3677" s="33"/>
      <c r="Q3677" s="33"/>
      <c r="R3677" s="33"/>
    </row>
    <row r="3678">
      <c r="A3678" s="7" t="s">
        <v>2586</v>
      </c>
      <c r="B3678" s="7"/>
      <c r="C3678" s="7" t="s">
        <v>10476</v>
      </c>
      <c r="D3678" s="6" t="s">
        <v>5414</v>
      </c>
      <c r="E3678" s="7" t="s">
        <v>10477</v>
      </c>
      <c r="F3678" s="8" t="s">
        <v>2740</v>
      </c>
      <c r="G3678" s="8" t="s">
        <v>8038</v>
      </c>
      <c r="H3678" s="41" t="s">
        <v>2760</v>
      </c>
      <c r="I3678" s="8"/>
      <c r="J3678" s="7"/>
      <c r="K3678" s="40"/>
      <c r="L3678" s="40"/>
      <c r="M3678" s="40"/>
      <c r="N3678" s="40"/>
      <c r="O3678" s="40"/>
      <c r="P3678" s="40"/>
      <c r="Q3678" s="40"/>
      <c r="R3678" s="40"/>
    </row>
    <row r="3679">
      <c r="A3679" s="7" t="s">
        <v>2586</v>
      </c>
      <c r="B3679" s="7"/>
      <c r="C3679" s="7" t="s">
        <v>10478</v>
      </c>
      <c r="D3679" s="8" t="s">
        <v>5414</v>
      </c>
      <c r="E3679" s="7" t="s">
        <v>10479</v>
      </c>
      <c r="F3679" s="8" t="s">
        <v>2740</v>
      </c>
      <c r="G3679" s="31" t="s">
        <v>8038</v>
      </c>
      <c r="H3679" s="42" t="s">
        <v>3110</v>
      </c>
      <c r="I3679" s="8"/>
      <c r="J3679" s="35"/>
      <c r="K3679" s="33"/>
      <c r="L3679" s="33"/>
      <c r="M3679" s="33"/>
      <c r="N3679" s="33"/>
      <c r="O3679" s="33"/>
      <c r="P3679" s="33"/>
      <c r="Q3679" s="33"/>
      <c r="R3679" s="33"/>
    </row>
    <row r="3680">
      <c r="A3680" s="7" t="s">
        <v>2586</v>
      </c>
      <c r="B3680" s="7"/>
      <c r="C3680" s="7" t="s">
        <v>10480</v>
      </c>
      <c r="D3680" s="8" t="s">
        <v>5414</v>
      </c>
      <c r="E3680" s="7" t="s">
        <v>10481</v>
      </c>
      <c r="F3680" s="8" t="s">
        <v>2740</v>
      </c>
      <c r="G3680" s="31" t="s">
        <v>8038</v>
      </c>
      <c r="H3680" s="31" t="s">
        <v>2742</v>
      </c>
      <c r="I3680" s="8"/>
      <c r="J3680" s="35"/>
      <c r="K3680" s="33"/>
      <c r="L3680" s="33"/>
      <c r="M3680" s="33"/>
      <c r="N3680" s="33"/>
      <c r="O3680" s="33"/>
      <c r="P3680" s="33"/>
      <c r="Q3680" s="33"/>
      <c r="R3680" s="33"/>
    </row>
    <row r="3681">
      <c r="A3681" s="7" t="s">
        <v>2586</v>
      </c>
      <c r="B3681" s="7"/>
      <c r="C3681" s="7" t="s">
        <v>10482</v>
      </c>
      <c r="D3681" s="8" t="s">
        <v>5414</v>
      </c>
      <c r="E3681" s="7" t="s">
        <v>10483</v>
      </c>
      <c r="F3681" s="8" t="s">
        <v>2740</v>
      </c>
      <c r="G3681" s="31" t="s">
        <v>8038</v>
      </c>
      <c r="H3681" s="41" t="s">
        <v>2760</v>
      </c>
      <c r="I3681" s="8"/>
      <c r="J3681" s="35"/>
      <c r="K3681" s="33"/>
      <c r="L3681" s="33"/>
      <c r="M3681" s="33"/>
      <c r="N3681" s="33"/>
      <c r="O3681" s="33"/>
      <c r="P3681" s="33"/>
      <c r="Q3681" s="33"/>
      <c r="R3681" s="33"/>
    </row>
    <row r="3682">
      <c r="A3682" s="7" t="s">
        <v>2586</v>
      </c>
      <c r="B3682" s="7"/>
      <c r="C3682" s="7" t="s">
        <v>10484</v>
      </c>
      <c r="D3682" s="8" t="s">
        <v>5414</v>
      </c>
      <c r="E3682" s="7" t="s">
        <v>10485</v>
      </c>
      <c r="F3682" s="8" t="s">
        <v>2740</v>
      </c>
      <c r="G3682" s="31" t="s">
        <v>8038</v>
      </c>
      <c r="H3682" s="48" t="s">
        <v>2937</v>
      </c>
      <c r="I3682" s="8"/>
      <c r="J3682" s="35"/>
      <c r="K3682" s="33"/>
      <c r="L3682" s="33"/>
      <c r="M3682" s="33"/>
      <c r="N3682" s="33"/>
      <c r="O3682" s="33"/>
      <c r="P3682" s="33"/>
      <c r="Q3682" s="33"/>
      <c r="R3682" s="33"/>
    </row>
    <row r="3683">
      <c r="A3683" s="7" t="s">
        <v>2633</v>
      </c>
      <c r="B3683" s="7"/>
      <c r="C3683" s="7" t="s">
        <v>10486</v>
      </c>
      <c r="D3683" s="8" t="s">
        <v>5414</v>
      </c>
      <c r="E3683" s="7" t="s">
        <v>10487</v>
      </c>
      <c r="F3683" s="8" t="s">
        <v>2740</v>
      </c>
      <c r="G3683" s="31" t="s">
        <v>8038</v>
      </c>
      <c r="H3683" s="48" t="s">
        <v>2937</v>
      </c>
      <c r="I3683" s="8"/>
      <c r="J3683" s="35"/>
      <c r="K3683" s="33"/>
      <c r="L3683" s="33"/>
      <c r="M3683" s="33"/>
      <c r="N3683" s="33"/>
      <c r="O3683" s="33"/>
      <c r="P3683" s="33"/>
      <c r="Q3683" s="33"/>
      <c r="R3683" s="33"/>
    </row>
    <row r="3684">
      <c r="A3684" s="8" t="s">
        <v>2586</v>
      </c>
      <c r="B3684" s="2"/>
      <c r="C3684" s="2" t="s">
        <v>10488</v>
      </c>
      <c r="D3684" s="2" t="s">
        <v>3082</v>
      </c>
      <c r="E3684" s="2" t="s">
        <v>10489</v>
      </c>
      <c r="F3684" s="42" t="s">
        <v>2740</v>
      </c>
      <c r="G3684" s="8" t="s">
        <v>8038</v>
      </c>
      <c r="H3684" s="43" t="s">
        <v>2760</v>
      </c>
      <c r="I3684" s="34" t="s">
        <v>10490</v>
      </c>
      <c r="J3684" s="7"/>
      <c r="K3684" s="40"/>
      <c r="L3684" s="40"/>
      <c r="M3684" s="40"/>
      <c r="N3684" s="40"/>
      <c r="O3684" s="40"/>
      <c r="P3684" s="40"/>
      <c r="Q3684" s="40"/>
      <c r="R3684" s="40"/>
    </row>
    <row r="3685">
      <c r="A3685" s="8" t="s">
        <v>2586</v>
      </c>
      <c r="B3685" s="2"/>
      <c r="C3685" s="2" t="s">
        <v>10491</v>
      </c>
      <c r="D3685" s="2" t="s">
        <v>3082</v>
      </c>
      <c r="E3685" s="2" t="s">
        <v>10492</v>
      </c>
      <c r="F3685" s="42" t="s">
        <v>2740</v>
      </c>
      <c r="G3685" s="8" t="s">
        <v>8038</v>
      </c>
      <c r="H3685" s="41" t="s">
        <v>2760</v>
      </c>
      <c r="I3685" s="36" t="s">
        <v>10493</v>
      </c>
      <c r="J3685" s="37"/>
      <c r="K3685" s="38"/>
      <c r="L3685" s="38"/>
      <c r="M3685" s="38"/>
      <c r="N3685" s="38"/>
      <c r="O3685" s="38"/>
      <c r="P3685" s="38"/>
      <c r="Q3685" s="38"/>
      <c r="R3685" s="38"/>
    </row>
    <row r="3686">
      <c r="A3686" s="8" t="s">
        <v>2586</v>
      </c>
      <c r="B3686" s="3"/>
      <c r="C3686" s="3" t="s">
        <v>10494</v>
      </c>
      <c r="D3686" s="4" t="s">
        <v>3082</v>
      </c>
      <c r="E3686" s="20" t="s">
        <v>10495</v>
      </c>
      <c r="F3686" s="42" t="s">
        <v>2740</v>
      </c>
      <c r="G3686" s="31" t="s">
        <v>8038</v>
      </c>
      <c r="H3686" s="41" t="s">
        <v>2686</v>
      </c>
      <c r="I3686" s="18" t="s">
        <v>10496</v>
      </c>
      <c r="J3686" s="35"/>
      <c r="K3686" s="33"/>
      <c r="L3686" s="33"/>
      <c r="M3686" s="33"/>
      <c r="N3686" s="33"/>
      <c r="O3686" s="33"/>
      <c r="P3686" s="33"/>
      <c r="Q3686" s="33"/>
      <c r="R3686" s="33"/>
    </row>
    <row r="3687">
      <c r="A3687" s="7" t="s">
        <v>2586</v>
      </c>
      <c r="B3687" s="7"/>
      <c r="C3687" s="7" t="s">
        <v>10497</v>
      </c>
      <c r="D3687" s="7" t="s">
        <v>3467</v>
      </c>
      <c r="E3687" s="19" t="s">
        <v>10498</v>
      </c>
      <c r="F3687" s="8" t="s">
        <v>2740</v>
      </c>
      <c r="G3687" s="31" t="s">
        <v>8038</v>
      </c>
      <c r="H3687" s="43" t="s">
        <v>4138</v>
      </c>
      <c r="I3687" s="7"/>
      <c r="J3687" s="35"/>
      <c r="K3687" s="33"/>
      <c r="L3687" s="33"/>
      <c r="M3687" s="33"/>
      <c r="N3687" s="33"/>
      <c r="O3687" s="33"/>
      <c r="P3687" s="33"/>
      <c r="Q3687" s="33"/>
      <c r="R3687" s="33"/>
    </row>
    <row r="3688">
      <c r="A3688" s="7" t="s">
        <v>2586</v>
      </c>
      <c r="B3688" s="7"/>
      <c r="C3688" s="7" t="s">
        <v>10499</v>
      </c>
      <c r="D3688" s="6" t="s">
        <v>3467</v>
      </c>
      <c r="E3688" s="7" t="s">
        <v>10500</v>
      </c>
      <c r="F3688" s="8" t="s">
        <v>2740</v>
      </c>
      <c r="G3688" s="8" t="s">
        <v>8038</v>
      </c>
      <c r="H3688" s="41" t="s">
        <v>2760</v>
      </c>
      <c r="I3688" s="8"/>
      <c r="J3688" s="37"/>
      <c r="K3688" s="38"/>
      <c r="L3688" s="38"/>
      <c r="M3688" s="38"/>
      <c r="N3688" s="38"/>
      <c r="O3688" s="38"/>
      <c r="P3688" s="38"/>
      <c r="Q3688" s="38"/>
      <c r="R3688" s="38"/>
    </row>
    <row r="3689">
      <c r="A3689" s="7" t="s">
        <v>2586</v>
      </c>
      <c r="B3689" s="7"/>
      <c r="C3689" s="7" t="s">
        <v>10501</v>
      </c>
      <c r="D3689" s="8" t="s">
        <v>6927</v>
      </c>
      <c r="E3689" s="7" t="s">
        <v>10502</v>
      </c>
      <c r="F3689" s="8" t="s">
        <v>2740</v>
      </c>
      <c r="G3689" s="31" t="s">
        <v>8038</v>
      </c>
      <c r="H3689" s="31" t="s">
        <v>2603</v>
      </c>
      <c r="I3689" s="8"/>
      <c r="J3689" s="10"/>
      <c r="K3689" s="44"/>
      <c r="L3689" s="44"/>
      <c r="M3689" s="44"/>
      <c r="N3689" s="44"/>
      <c r="O3689" s="44"/>
      <c r="P3689" s="44"/>
      <c r="Q3689" s="44"/>
      <c r="R3689" s="44"/>
    </row>
    <row r="3690">
      <c r="A3690" s="7" t="s">
        <v>2586</v>
      </c>
      <c r="B3690" s="7"/>
      <c r="C3690" s="7" t="s">
        <v>10501</v>
      </c>
      <c r="D3690" s="8" t="s">
        <v>6927</v>
      </c>
      <c r="E3690" s="7" t="s">
        <v>10503</v>
      </c>
      <c r="F3690" s="8" t="s">
        <v>2740</v>
      </c>
      <c r="G3690" s="31" t="s">
        <v>8038</v>
      </c>
      <c r="H3690" s="31" t="s">
        <v>2603</v>
      </c>
      <c r="I3690" s="8"/>
      <c r="J3690" s="7"/>
      <c r="K3690" s="40"/>
      <c r="L3690" s="40"/>
      <c r="M3690" s="40"/>
      <c r="N3690" s="40"/>
      <c r="O3690" s="40"/>
      <c r="P3690" s="40"/>
      <c r="Q3690" s="40"/>
      <c r="R3690" s="40"/>
    </row>
    <row r="3691">
      <c r="A3691" s="8" t="s">
        <v>2586</v>
      </c>
      <c r="B3691" s="3"/>
      <c r="C3691" s="3" t="s">
        <v>10504</v>
      </c>
      <c r="D3691" s="4" t="s">
        <v>10505</v>
      </c>
      <c r="E3691" s="5" t="s">
        <v>10506</v>
      </c>
      <c r="F3691" s="8" t="s">
        <v>2740</v>
      </c>
      <c r="G3691" s="45" t="s">
        <v>8038</v>
      </c>
      <c r="H3691" s="49" t="s">
        <v>2840</v>
      </c>
      <c r="I3691" s="18" t="s">
        <v>10507</v>
      </c>
      <c r="J3691" s="35"/>
      <c r="K3691" s="33"/>
      <c r="L3691" s="33"/>
      <c r="M3691" s="33"/>
      <c r="N3691" s="33"/>
      <c r="O3691" s="33"/>
      <c r="P3691" s="33"/>
      <c r="Q3691" s="33"/>
      <c r="R3691" s="33"/>
    </row>
    <row r="3692">
      <c r="A3692" s="8" t="s">
        <v>2586</v>
      </c>
      <c r="B3692" s="2"/>
      <c r="C3692" s="2" t="s">
        <v>4590</v>
      </c>
      <c r="D3692" s="2" t="s">
        <v>6054</v>
      </c>
      <c r="E3692" s="2" t="s">
        <v>10508</v>
      </c>
      <c r="F3692" s="42" t="s">
        <v>2740</v>
      </c>
      <c r="G3692" s="8" t="s">
        <v>8038</v>
      </c>
      <c r="H3692" s="41" t="s">
        <v>2760</v>
      </c>
      <c r="I3692" s="36" t="s">
        <v>10509</v>
      </c>
      <c r="J3692" s="19"/>
      <c r="K3692" s="39"/>
      <c r="L3692" s="39"/>
      <c r="M3692" s="39"/>
      <c r="N3692" s="39"/>
      <c r="O3692" s="39"/>
      <c r="P3692" s="39"/>
      <c r="Q3692" s="39"/>
      <c r="R3692" s="39"/>
    </row>
    <row r="3693">
      <c r="A3693" s="8" t="s">
        <v>2586</v>
      </c>
      <c r="B3693" s="6"/>
      <c r="C3693" s="6" t="s">
        <v>10510</v>
      </c>
      <c r="D3693" s="6" t="s">
        <v>10511</v>
      </c>
      <c r="E3693" s="19" t="s">
        <v>10512</v>
      </c>
      <c r="F3693" s="8" t="s">
        <v>2740</v>
      </c>
      <c r="G3693" s="8" t="s">
        <v>8038</v>
      </c>
      <c r="H3693" s="41" t="s">
        <v>2760</v>
      </c>
      <c r="I3693" s="7"/>
      <c r="J3693" s="37"/>
      <c r="K3693" s="38"/>
      <c r="L3693" s="38"/>
      <c r="M3693" s="38"/>
      <c r="N3693" s="38"/>
      <c r="O3693" s="38"/>
      <c r="P3693" s="38"/>
      <c r="Q3693" s="38"/>
      <c r="R3693" s="38"/>
    </row>
    <row r="3694">
      <c r="A3694" s="8" t="s">
        <v>2586</v>
      </c>
      <c r="B3694" s="8"/>
      <c r="C3694" s="8" t="s">
        <v>10513</v>
      </c>
      <c r="D3694" s="8" t="s">
        <v>6051</v>
      </c>
      <c r="E3694" s="12" t="s">
        <v>10514</v>
      </c>
      <c r="F3694" s="8" t="s">
        <v>2740</v>
      </c>
      <c r="G3694" s="31" t="s">
        <v>8038</v>
      </c>
      <c r="H3694" s="41" t="s">
        <v>3328</v>
      </c>
      <c r="I3694" s="8"/>
      <c r="J3694" s="37"/>
      <c r="K3694" s="38"/>
      <c r="L3694" s="38"/>
      <c r="M3694" s="38"/>
      <c r="N3694" s="38"/>
      <c r="O3694" s="38"/>
      <c r="P3694" s="38"/>
      <c r="Q3694" s="38"/>
      <c r="R3694" s="38"/>
    </row>
    <row r="3695">
      <c r="A3695" s="7" t="s">
        <v>2586</v>
      </c>
      <c r="B3695" s="7"/>
      <c r="C3695" s="7" t="s">
        <v>10515</v>
      </c>
      <c r="D3695" s="8" t="s">
        <v>6051</v>
      </c>
      <c r="E3695" s="7" t="s">
        <v>10516</v>
      </c>
      <c r="F3695" s="8" t="s">
        <v>2740</v>
      </c>
      <c r="G3695" s="31" t="s">
        <v>8038</v>
      </c>
      <c r="H3695" s="31" t="s">
        <v>2742</v>
      </c>
      <c r="I3695" s="8"/>
      <c r="J3695" s="7"/>
      <c r="K3695" s="40"/>
      <c r="L3695" s="40"/>
      <c r="M3695" s="40"/>
      <c r="N3695" s="40"/>
      <c r="O3695" s="40"/>
      <c r="P3695" s="40"/>
      <c r="Q3695" s="40"/>
      <c r="R3695" s="40"/>
    </row>
    <row r="3696">
      <c r="A3696" s="7" t="s">
        <v>2586</v>
      </c>
      <c r="B3696" s="7"/>
      <c r="C3696" s="7" t="s">
        <v>10517</v>
      </c>
      <c r="D3696" s="8" t="s">
        <v>6051</v>
      </c>
      <c r="E3696" s="7" t="s">
        <v>10518</v>
      </c>
      <c r="F3696" s="8" t="s">
        <v>2740</v>
      </c>
      <c r="G3696" s="31" t="s">
        <v>8038</v>
      </c>
      <c r="H3696" s="41" t="s">
        <v>2760</v>
      </c>
      <c r="I3696" s="8"/>
      <c r="J3696" s="35"/>
      <c r="K3696" s="33"/>
      <c r="L3696" s="33"/>
      <c r="M3696" s="33"/>
      <c r="N3696" s="33"/>
      <c r="O3696" s="33"/>
      <c r="P3696" s="33"/>
      <c r="Q3696" s="33"/>
      <c r="R3696" s="33"/>
    </row>
    <row r="3697">
      <c r="A3697" s="7" t="s">
        <v>2586</v>
      </c>
      <c r="B3697" s="7"/>
      <c r="C3697" s="7" t="s">
        <v>10519</v>
      </c>
      <c r="D3697" s="8" t="s">
        <v>6051</v>
      </c>
      <c r="E3697" s="7" t="s">
        <v>10520</v>
      </c>
      <c r="F3697" s="8" t="s">
        <v>2740</v>
      </c>
      <c r="G3697" s="8" t="s">
        <v>8038</v>
      </c>
      <c r="H3697" s="41" t="s">
        <v>2760</v>
      </c>
      <c r="I3697" s="8"/>
      <c r="J3697" s="35"/>
      <c r="K3697" s="33"/>
      <c r="L3697" s="33"/>
      <c r="M3697" s="33"/>
      <c r="N3697" s="33"/>
      <c r="O3697" s="33"/>
      <c r="P3697" s="33"/>
      <c r="Q3697" s="33"/>
      <c r="R3697" s="33"/>
    </row>
    <row r="3698">
      <c r="A3698" s="7" t="s">
        <v>2586</v>
      </c>
      <c r="B3698" s="7"/>
      <c r="C3698" s="7" t="s">
        <v>10521</v>
      </c>
      <c r="D3698" s="8" t="s">
        <v>6051</v>
      </c>
      <c r="E3698" s="7" t="s">
        <v>10522</v>
      </c>
      <c r="F3698" s="8" t="s">
        <v>2740</v>
      </c>
      <c r="G3698" s="31" t="s">
        <v>8038</v>
      </c>
      <c r="H3698" s="31" t="s">
        <v>2590</v>
      </c>
      <c r="I3698" s="8"/>
      <c r="J3698" s="7"/>
      <c r="K3698" s="40"/>
      <c r="L3698" s="40"/>
      <c r="M3698" s="40"/>
      <c r="N3698" s="40"/>
      <c r="O3698" s="40"/>
      <c r="P3698" s="40"/>
      <c r="Q3698" s="40"/>
      <c r="R3698" s="40"/>
    </row>
    <row r="3699">
      <c r="A3699" s="8" t="s">
        <v>2586</v>
      </c>
      <c r="B3699" s="2"/>
      <c r="C3699" s="2" t="s">
        <v>10523</v>
      </c>
      <c r="D3699" s="2" t="s">
        <v>3274</v>
      </c>
      <c r="E3699" s="2" t="s">
        <v>10524</v>
      </c>
      <c r="F3699" s="41" t="s">
        <v>2740</v>
      </c>
      <c r="G3699" s="8" t="s">
        <v>8038</v>
      </c>
      <c r="H3699" s="42" t="s">
        <v>2900</v>
      </c>
      <c r="I3699" s="36" t="s">
        <v>10525</v>
      </c>
      <c r="J3699" s="35"/>
      <c r="K3699" s="33"/>
      <c r="L3699" s="33"/>
      <c r="M3699" s="33"/>
      <c r="N3699" s="33"/>
      <c r="O3699" s="33"/>
      <c r="P3699" s="33"/>
      <c r="Q3699" s="33"/>
      <c r="R3699" s="33"/>
    </row>
    <row r="3700">
      <c r="A3700" s="8" t="s">
        <v>2586</v>
      </c>
      <c r="B3700" s="2"/>
      <c r="C3700" s="2" t="s">
        <v>10526</v>
      </c>
      <c r="D3700" s="2" t="s">
        <v>3274</v>
      </c>
      <c r="E3700" s="2" t="s">
        <v>10527</v>
      </c>
      <c r="F3700" s="8" t="s">
        <v>2740</v>
      </c>
      <c r="G3700" s="8" t="s">
        <v>8038</v>
      </c>
      <c r="H3700" s="31" t="s">
        <v>2742</v>
      </c>
      <c r="I3700" s="34" t="s">
        <v>10528</v>
      </c>
      <c r="J3700" s="35"/>
      <c r="K3700" s="33"/>
      <c r="L3700" s="33"/>
      <c r="M3700" s="33"/>
      <c r="N3700" s="33"/>
      <c r="O3700" s="33"/>
      <c r="P3700" s="33"/>
      <c r="Q3700" s="33"/>
      <c r="R3700" s="33"/>
    </row>
    <row r="3701">
      <c r="A3701" s="7" t="s">
        <v>2633</v>
      </c>
      <c r="B3701" s="7"/>
      <c r="C3701" s="7" t="s">
        <v>10529</v>
      </c>
      <c r="D3701" s="6" t="s">
        <v>3274</v>
      </c>
      <c r="E3701" s="7" t="s">
        <v>10530</v>
      </c>
      <c r="F3701" s="8" t="s">
        <v>2740</v>
      </c>
      <c r="G3701" s="31" t="s">
        <v>8038</v>
      </c>
      <c r="H3701" s="41" t="s">
        <v>2760</v>
      </c>
      <c r="I3701" s="8"/>
      <c r="J3701" s="35"/>
      <c r="K3701" s="33"/>
      <c r="L3701" s="33"/>
      <c r="M3701" s="33"/>
      <c r="N3701" s="33"/>
      <c r="O3701" s="33"/>
      <c r="P3701" s="33"/>
      <c r="Q3701" s="33"/>
      <c r="R3701" s="33"/>
    </row>
    <row r="3702">
      <c r="A3702" s="7" t="s">
        <v>2586</v>
      </c>
      <c r="B3702" s="117"/>
      <c r="C3702" s="117">
        <v>1979.0</v>
      </c>
      <c r="D3702" s="8" t="s">
        <v>5487</v>
      </c>
      <c r="E3702" s="7" t="s">
        <v>10531</v>
      </c>
      <c r="F3702" s="8" t="s">
        <v>2740</v>
      </c>
      <c r="G3702" s="31" t="s">
        <v>8038</v>
      </c>
      <c r="H3702" s="41" t="s">
        <v>2760</v>
      </c>
      <c r="I3702" s="8"/>
      <c r="J3702" s="35"/>
      <c r="K3702" s="33"/>
      <c r="L3702" s="33"/>
      <c r="M3702" s="33"/>
      <c r="N3702" s="33"/>
      <c r="O3702" s="33"/>
      <c r="P3702" s="33"/>
      <c r="Q3702" s="33"/>
      <c r="R3702" s="33"/>
    </row>
    <row r="3703">
      <c r="A3703" s="7" t="s">
        <v>2586</v>
      </c>
      <c r="B3703" s="7"/>
      <c r="C3703" s="7" t="s">
        <v>10532</v>
      </c>
      <c r="D3703" s="8" t="s">
        <v>5487</v>
      </c>
      <c r="E3703" s="7" t="s">
        <v>10533</v>
      </c>
      <c r="F3703" s="42" t="s">
        <v>2740</v>
      </c>
      <c r="G3703" s="8" t="s">
        <v>8038</v>
      </c>
      <c r="H3703" s="41" t="s">
        <v>2760</v>
      </c>
      <c r="I3703" s="8"/>
      <c r="J3703" s="7"/>
      <c r="K3703" s="40"/>
      <c r="L3703" s="40"/>
      <c r="M3703" s="40"/>
      <c r="N3703" s="40"/>
      <c r="O3703" s="40"/>
      <c r="P3703" s="40"/>
      <c r="Q3703" s="40"/>
      <c r="R3703" s="40"/>
    </row>
    <row r="3704">
      <c r="A3704" s="8" t="s">
        <v>2586</v>
      </c>
      <c r="B3704" s="12"/>
      <c r="C3704" s="12" t="s">
        <v>10534</v>
      </c>
      <c r="D3704" s="12" t="s">
        <v>10535</v>
      </c>
      <c r="E3704" s="12" t="s">
        <v>10536</v>
      </c>
      <c r="F3704" s="42" t="s">
        <v>2740</v>
      </c>
      <c r="G3704" s="31" t="s">
        <v>8038</v>
      </c>
      <c r="H3704" s="42" t="s">
        <v>2686</v>
      </c>
      <c r="I3704" s="2"/>
      <c r="J3704" s="35"/>
      <c r="K3704" s="33"/>
      <c r="L3704" s="33"/>
      <c r="M3704" s="33"/>
      <c r="N3704" s="33"/>
      <c r="O3704" s="33"/>
      <c r="P3704" s="33"/>
      <c r="Q3704" s="33"/>
      <c r="R3704" s="33"/>
    </row>
    <row r="3705">
      <c r="A3705" s="8" t="s">
        <v>2586</v>
      </c>
      <c r="B3705" s="8"/>
      <c r="C3705" s="8" t="s">
        <v>10537</v>
      </c>
      <c r="D3705" s="8" t="s">
        <v>6201</v>
      </c>
      <c r="E3705" s="12" t="s">
        <v>10538</v>
      </c>
      <c r="F3705" s="8" t="s">
        <v>2740</v>
      </c>
      <c r="G3705" s="8" t="s">
        <v>8038</v>
      </c>
      <c r="H3705" s="41" t="s">
        <v>2760</v>
      </c>
      <c r="I3705" s="8"/>
      <c r="J3705" s="7"/>
      <c r="K3705" s="40"/>
      <c r="L3705" s="40"/>
      <c r="M3705" s="40"/>
      <c r="N3705" s="40"/>
      <c r="O3705" s="40"/>
      <c r="P3705" s="40"/>
      <c r="Q3705" s="40"/>
      <c r="R3705" s="40"/>
    </row>
    <row r="3706">
      <c r="A3706" s="7" t="s">
        <v>2586</v>
      </c>
      <c r="B3706" s="7"/>
      <c r="C3706" s="7" t="s">
        <v>10539</v>
      </c>
      <c r="D3706" s="8" t="s">
        <v>6201</v>
      </c>
      <c r="E3706" s="7" t="s">
        <v>10540</v>
      </c>
      <c r="F3706" s="8" t="s">
        <v>2740</v>
      </c>
      <c r="G3706" s="8" t="s">
        <v>8038</v>
      </c>
      <c r="H3706" s="31" t="s">
        <v>2742</v>
      </c>
      <c r="I3706" s="8"/>
      <c r="J3706" s="35"/>
      <c r="K3706" s="33"/>
      <c r="L3706" s="33"/>
      <c r="M3706" s="33"/>
      <c r="N3706" s="33"/>
      <c r="O3706" s="33"/>
      <c r="P3706" s="33"/>
      <c r="Q3706" s="33"/>
      <c r="R3706" s="33"/>
    </row>
    <row r="3707">
      <c r="A3707" s="7" t="s">
        <v>2586</v>
      </c>
      <c r="B3707" s="7"/>
      <c r="C3707" s="7" t="s">
        <v>10541</v>
      </c>
      <c r="D3707" s="8" t="s">
        <v>6201</v>
      </c>
      <c r="E3707" s="7" t="s">
        <v>10542</v>
      </c>
      <c r="F3707" s="8" t="s">
        <v>2740</v>
      </c>
      <c r="G3707" s="31" t="s">
        <v>8038</v>
      </c>
      <c r="H3707" s="41" t="s">
        <v>2760</v>
      </c>
      <c r="I3707" s="8"/>
      <c r="J3707" s="7"/>
      <c r="K3707" s="40"/>
      <c r="L3707" s="40"/>
      <c r="M3707" s="40"/>
      <c r="N3707" s="40"/>
      <c r="O3707" s="40"/>
      <c r="P3707" s="40"/>
      <c r="Q3707" s="40"/>
      <c r="R3707" s="40"/>
    </row>
    <row r="3708">
      <c r="A3708" s="7" t="s">
        <v>2586</v>
      </c>
      <c r="B3708" s="7"/>
      <c r="C3708" s="7" t="s">
        <v>10543</v>
      </c>
      <c r="D3708" s="8" t="s">
        <v>6201</v>
      </c>
      <c r="E3708" s="7" t="s">
        <v>10544</v>
      </c>
      <c r="F3708" s="8" t="s">
        <v>2740</v>
      </c>
      <c r="G3708" s="8" t="s">
        <v>8038</v>
      </c>
      <c r="H3708" s="41" t="s">
        <v>2760</v>
      </c>
      <c r="I3708" s="8"/>
      <c r="J3708" s="35"/>
      <c r="K3708" s="33"/>
      <c r="L3708" s="33"/>
      <c r="M3708" s="33"/>
      <c r="N3708" s="33"/>
      <c r="O3708" s="33"/>
      <c r="P3708" s="33"/>
      <c r="Q3708" s="33"/>
      <c r="R3708" s="33"/>
    </row>
    <row r="3709">
      <c r="A3709" s="7" t="s">
        <v>2586</v>
      </c>
      <c r="B3709" s="7"/>
      <c r="C3709" s="7" t="s">
        <v>10545</v>
      </c>
      <c r="D3709" s="8" t="s">
        <v>6201</v>
      </c>
      <c r="E3709" s="7" t="s">
        <v>10546</v>
      </c>
      <c r="F3709" s="8" t="s">
        <v>2740</v>
      </c>
      <c r="G3709" s="8" t="s">
        <v>8038</v>
      </c>
      <c r="H3709" s="41" t="s">
        <v>2760</v>
      </c>
      <c r="I3709" s="8"/>
      <c r="J3709" s="35"/>
      <c r="K3709" s="33"/>
      <c r="L3709" s="33"/>
      <c r="M3709" s="33"/>
      <c r="N3709" s="33"/>
      <c r="O3709" s="33"/>
      <c r="P3709" s="33"/>
      <c r="Q3709" s="33"/>
      <c r="R3709" s="33"/>
    </row>
    <row r="3710">
      <c r="A3710" s="7" t="s">
        <v>2586</v>
      </c>
      <c r="B3710" s="7"/>
      <c r="C3710" s="7" t="s">
        <v>10547</v>
      </c>
      <c r="D3710" s="6" t="s">
        <v>6201</v>
      </c>
      <c r="E3710" s="7" t="s">
        <v>10548</v>
      </c>
      <c r="F3710" s="8" t="s">
        <v>2740</v>
      </c>
      <c r="G3710" s="8" t="s">
        <v>8038</v>
      </c>
      <c r="H3710" s="41" t="s">
        <v>2760</v>
      </c>
      <c r="I3710" s="8"/>
      <c r="J3710" s="37"/>
      <c r="K3710" s="38"/>
      <c r="L3710" s="38"/>
      <c r="M3710" s="38"/>
      <c r="N3710" s="38"/>
      <c r="O3710" s="38"/>
      <c r="P3710" s="38"/>
      <c r="Q3710" s="38"/>
      <c r="R3710" s="38"/>
    </row>
    <row r="3711">
      <c r="A3711" s="7" t="s">
        <v>2633</v>
      </c>
      <c r="B3711" s="7"/>
      <c r="C3711" s="7" t="s">
        <v>10549</v>
      </c>
      <c r="D3711" s="8" t="s">
        <v>6201</v>
      </c>
      <c r="E3711" s="7" t="s">
        <v>10550</v>
      </c>
      <c r="F3711" s="8" t="s">
        <v>2740</v>
      </c>
      <c r="G3711" s="8" t="s">
        <v>8038</v>
      </c>
      <c r="H3711" s="41" t="s">
        <v>2760</v>
      </c>
      <c r="I3711" s="8"/>
      <c r="J3711" s="7"/>
      <c r="K3711" s="40"/>
      <c r="L3711" s="40"/>
      <c r="M3711" s="40"/>
      <c r="N3711" s="40"/>
      <c r="O3711" s="40"/>
      <c r="P3711" s="40"/>
      <c r="Q3711" s="40"/>
      <c r="R3711" s="40"/>
    </row>
    <row r="3712">
      <c r="A3712" s="8" t="s">
        <v>2586</v>
      </c>
      <c r="B3712" s="2"/>
      <c r="C3712" s="2" t="s">
        <v>10551</v>
      </c>
      <c r="D3712" s="2" t="s">
        <v>10552</v>
      </c>
      <c r="E3712" s="2" t="s">
        <v>10553</v>
      </c>
      <c r="F3712" s="42" t="s">
        <v>2740</v>
      </c>
      <c r="G3712" s="8" t="s">
        <v>8038</v>
      </c>
      <c r="H3712" s="41" t="s">
        <v>2760</v>
      </c>
      <c r="I3712" s="36" t="s">
        <v>10554</v>
      </c>
      <c r="J3712" s="37"/>
      <c r="K3712" s="38"/>
      <c r="L3712" s="38"/>
      <c r="M3712" s="38"/>
      <c r="N3712" s="38"/>
      <c r="O3712" s="38"/>
      <c r="P3712" s="38"/>
      <c r="Q3712" s="38"/>
      <c r="R3712" s="38"/>
    </row>
    <row r="3713">
      <c r="A3713" s="8" t="s">
        <v>2586</v>
      </c>
      <c r="B3713" s="3"/>
      <c r="C3713" s="3" t="s">
        <v>10555</v>
      </c>
      <c r="D3713" s="118" t="s">
        <v>10552</v>
      </c>
      <c r="E3713" s="5" t="s">
        <v>10556</v>
      </c>
      <c r="F3713" s="8" t="s">
        <v>2740</v>
      </c>
      <c r="G3713" s="31" t="s">
        <v>8038</v>
      </c>
      <c r="H3713" s="41" t="s">
        <v>2760</v>
      </c>
      <c r="I3713" s="18" t="s">
        <v>10557</v>
      </c>
      <c r="J3713" s="35"/>
      <c r="K3713" s="33"/>
      <c r="L3713" s="33"/>
      <c r="M3713" s="33"/>
      <c r="N3713" s="33"/>
      <c r="O3713" s="33"/>
      <c r="P3713" s="33"/>
      <c r="Q3713" s="33"/>
      <c r="R3713" s="33"/>
    </row>
    <row r="3714">
      <c r="A3714" s="7" t="s">
        <v>2586</v>
      </c>
      <c r="B3714" s="7"/>
      <c r="C3714" s="7" t="s">
        <v>10558</v>
      </c>
      <c r="D3714" s="8" t="s">
        <v>7898</v>
      </c>
      <c r="E3714" s="7" t="s">
        <v>10559</v>
      </c>
      <c r="F3714" s="8" t="s">
        <v>2740</v>
      </c>
      <c r="G3714" s="8" t="s">
        <v>8038</v>
      </c>
      <c r="H3714" s="8" t="s">
        <v>2840</v>
      </c>
      <c r="I3714" s="8"/>
      <c r="J3714" s="35"/>
      <c r="K3714" s="33"/>
      <c r="L3714" s="33"/>
      <c r="M3714" s="33"/>
      <c r="N3714" s="33"/>
      <c r="O3714" s="33"/>
      <c r="P3714" s="33"/>
      <c r="Q3714" s="33"/>
      <c r="R3714" s="33"/>
    </row>
    <row r="3715">
      <c r="A3715" s="7" t="s">
        <v>2586</v>
      </c>
      <c r="B3715" s="7"/>
      <c r="C3715" s="7" t="s">
        <v>10560</v>
      </c>
      <c r="D3715" s="8" t="s">
        <v>7898</v>
      </c>
      <c r="E3715" s="7" t="s">
        <v>10561</v>
      </c>
      <c r="F3715" s="42" t="s">
        <v>2740</v>
      </c>
      <c r="G3715" s="31" t="s">
        <v>8038</v>
      </c>
      <c r="H3715" s="41" t="s">
        <v>2686</v>
      </c>
      <c r="I3715" s="8"/>
      <c r="J3715" s="37"/>
      <c r="K3715" s="38"/>
      <c r="L3715" s="38"/>
      <c r="M3715" s="38"/>
      <c r="N3715" s="38"/>
      <c r="O3715" s="38"/>
      <c r="P3715" s="38"/>
      <c r="Q3715" s="38"/>
      <c r="R3715" s="38"/>
    </row>
    <row r="3716">
      <c r="A3716" s="7" t="s">
        <v>2586</v>
      </c>
      <c r="B3716" s="7"/>
      <c r="C3716" s="7" t="s">
        <v>10562</v>
      </c>
      <c r="D3716" s="8" t="s">
        <v>10563</v>
      </c>
      <c r="E3716" s="7" t="s">
        <v>10564</v>
      </c>
      <c r="F3716" s="8" t="s">
        <v>2740</v>
      </c>
      <c r="G3716" s="8" t="s">
        <v>8038</v>
      </c>
      <c r="H3716" s="42" t="s">
        <v>3305</v>
      </c>
      <c r="I3716" s="8"/>
      <c r="J3716" s="35"/>
      <c r="K3716" s="33"/>
      <c r="L3716" s="33"/>
      <c r="M3716" s="33"/>
      <c r="N3716" s="33"/>
      <c r="O3716" s="33"/>
      <c r="P3716" s="33"/>
      <c r="Q3716" s="33"/>
      <c r="R3716" s="33"/>
    </row>
    <row r="3717">
      <c r="A3717" s="8" t="s">
        <v>2586</v>
      </c>
      <c r="B3717" s="6"/>
      <c r="C3717" s="6" t="s">
        <v>10565</v>
      </c>
      <c r="D3717" s="6" t="s">
        <v>10566</v>
      </c>
      <c r="E3717" s="19" t="s">
        <v>10567</v>
      </c>
      <c r="F3717" s="8" t="s">
        <v>2740</v>
      </c>
      <c r="G3717" s="6" t="s">
        <v>8038</v>
      </c>
      <c r="H3717" s="31" t="s">
        <v>2742</v>
      </c>
      <c r="I3717" s="7"/>
      <c r="J3717" s="35"/>
      <c r="K3717" s="33"/>
      <c r="L3717" s="33"/>
      <c r="M3717" s="33"/>
      <c r="N3717" s="33"/>
      <c r="O3717" s="33"/>
      <c r="P3717" s="33"/>
      <c r="Q3717" s="33"/>
      <c r="R3717" s="33"/>
    </row>
    <row r="3718">
      <c r="A3718" s="7" t="s">
        <v>2633</v>
      </c>
      <c r="B3718" s="7"/>
      <c r="C3718" s="7" t="s">
        <v>10568</v>
      </c>
      <c r="D3718" s="8" t="s">
        <v>4517</v>
      </c>
      <c r="E3718" s="7" t="s">
        <v>10569</v>
      </c>
      <c r="F3718" s="8" t="s">
        <v>2740</v>
      </c>
      <c r="G3718" s="8" t="s">
        <v>8038</v>
      </c>
      <c r="H3718" s="45" t="s">
        <v>2765</v>
      </c>
      <c r="I3718" s="8"/>
      <c r="J3718" s="35"/>
      <c r="K3718" s="33"/>
      <c r="L3718" s="33"/>
      <c r="M3718" s="33"/>
      <c r="N3718" s="33"/>
      <c r="O3718" s="33"/>
      <c r="P3718" s="33"/>
      <c r="Q3718" s="33"/>
      <c r="R3718" s="33"/>
    </row>
    <row r="3719">
      <c r="A3719" s="8" t="s">
        <v>2586</v>
      </c>
      <c r="B3719" s="6"/>
      <c r="C3719" s="6" t="s">
        <v>10570</v>
      </c>
      <c r="D3719" s="6" t="s">
        <v>10571</v>
      </c>
      <c r="E3719" s="7" t="s">
        <v>10572</v>
      </c>
      <c r="F3719" s="8" t="s">
        <v>2740</v>
      </c>
      <c r="G3719" s="8" t="s">
        <v>8038</v>
      </c>
      <c r="H3719" s="41" t="s">
        <v>2760</v>
      </c>
      <c r="I3719" s="8"/>
      <c r="J3719" s="35"/>
      <c r="K3719" s="33"/>
      <c r="L3719" s="33"/>
      <c r="M3719" s="33"/>
      <c r="N3719" s="33"/>
      <c r="O3719" s="33"/>
      <c r="P3719" s="33"/>
      <c r="Q3719" s="33"/>
      <c r="R3719" s="33"/>
    </row>
    <row r="3720">
      <c r="A3720" s="7" t="s">
        <v>2586</v>
      </c>
      <c r="B3720" s="7"/>
      <c r="C3720" s="7" t="s">
        <v>10573</v>
      </c>
      <c r="D3720" s="8" t="s">
        <v>6211</v>
      </c>
      <c r="E3720" s="7" t="s">
        <v>10574</v>
      </c>
      <c r="F3720" s="8" t="s">
        <v>2740</v>
      </c>
      <c r="G3720" s="8" t="s">
        <v>8038</v>
      </c>
      <c r="H3720" s="31" t="s">
        <v>7223</v>
      </c>
      <c r="I3720" s="8"/>
      <c r="J3720" s="7"/>
      <c r="K3720" s="40"/>
      <c r="L3720" s="40"/>
      <c r="M3720" s="40"/>
      <c r="N3720" s="40"/>
      <c r="O3720" s="40"/>
      <c r="P3720" s="40"/>
      <c r="Q3720" s="40"/>
      <c r="R3720" s="40"/>
    </row>
    <row r="3721">
      <c r="A3721" s="7" t="s">
        <v>2633</v>
      </c>
      <c r="B3721" s="7"/>
      <c r="C3721" s="7" t="s">
        <v>10575</v>
      </c>
      <c r="D3721" s="8" t="s">
        <v>10576</v>
      </c>
      <c r="E3721" s="7" t="s">
        <v>10577</v>
      </c>
      <c r="F3721" s="8" t="s">
        <v>2740</v>
      </c>
      <c r="G3721" s="8" t="s">
        <v>8038</v>
      </c>
      <c r="H3721" s="41" t="s">
        <v>7223</v>
      </c>
      <c r="I3721" s="8"/>
      <c r="J3721" s="35"/>
      <c r="K3721" s="33"/>
      <c r="L3721" s="33"/>
      <c r="M3721" s="33"/>
      <c r="N3721" s="33"/>
      <c r="O3721" s="33"/>
      <c r="P3721" s="33"/>
      <c r="Q3721" s="33"/>
      <c r="R3721" s="33"/>
    </row>
    <row r="3722">
      <c r="A3722" s="6" t="s">
        <v>2861</v>
      </c>
      <c r="B3722" s="3"/>
      <c r="C3722" s="3" t="s">
        <v>10578</v>
      </c>
      <c r="D3722" s="15" t="s">
        <v>10579</v>
      </c>
      <c r="E3722" s="3" t="s">
        <v>10580</v>
      </c>
      <c r="F3722" s="42" t="s">
        <v>2740</v>
      </c>
      <c r="G3722" s="8" t="s">
        <v>8038</v>
      </c>
      <c r="H3722" s="31" t="s">
        <v>2952</v>
      </c>
      <c r="I3722" s="5"/>
      <c r="J3722" s="7"/>
      <c r="K3722" s="40"/>
      <c r="L3722" s="40"/>
      <c r="M3722" s="40"/>
      <c r="N3722" s="40"/>
      <c r="O3722" s="40"/>
      <c r="P3722" s="40"/>
      <c r="Q3722" s="40"/>
      <c r="R3722" s="40"/>
    </row>
    <row r="3723">
      <c r="A3723" s="7" t="s">
        <v>2586</v>
      </c>
      <c r="B3723" s="6"/>
      <c r="C3723" s="6" t="s">
        <v>10581</v>
      </c>
      <c r="D3723" s="8" t="s">
        <v>10582</v>
      </c>
      <c r="E3723" s="6" t="s">
        <v>10583</v>
      </c>
      <c r="F3723" s="8" t="s">
        <v>2740</v>
      </c>
      <c r="G3723" s="8" t="s">
        <v>8038</v>
      </c>
      <c r="H3723" s="31" t="s">
        <v>2742</v>
      </c>
      <c r="I3723" s="8"/>
      <c r="J3723" s="7"/>
      <c r="K3723" s="40"/>
      <c r="L3723" s="40"/>
      <c r="M3723" s="40"/>
      <c r="N3723" s="40"/>
      <c r="O3723" s="40"/>
      <c r="P3723" s="40"/>
      <c r="Q3723" s="40"/>
      <c r="R3723" s="40"/>
    </row>
    <row r="3724">
      <c r="A3724" s="8" t="s">
        <v>2633</v>
      </c>
      <c r="B3724" s="8"/>
      <c r="C3724" s="8" t="s">
        <v>3626</v>
      </c>
      <c r="D3724" s="8" t="s">
        <v>3627</v>
      </c>
      <c r="E3724" s="12" t="s">
        <v>10584</v>
      </c>
      <c r="F3724" s="8" t="s">
        <v>2740</v>
      </c>
      <c r="G3724" s="31" t="s">
        <v>8038</v>
      </c>
      <c r="H3724" s="41" t="s">
        <v>2802</v>
      </c>
      <c r="I3724" s="8"/>
      <c r="J3724" s="37"/>
      <c r="K3724" s="38"/>
      <c r="L3724" s="38"/>
      <c r="M3724" s="38"/>
      <c r="N3724" s="38"/>
      <c r="O3724" s="38"/>
      <c r="P3724" s="38"/>
      <c r="Q3724" s="38"/>
      <c r="R3724" s="38"/>
    </row>
    <row r="3725">
      <c r="A3725" s="7" t="s">
        <v>2586</v>
      </c>
      <c r="B3725" s="7"/>
      <c r="C3725" s="7" t="s">
        <v>10585</v>
      </c>
      <c r="D3725" s="6" t="s">
        <v>10586</v>
      </c>
      <c r="E3725" s="7" t="s">
        <v>10587</v>
      </c>
      <c r="F3725" s="8" t="s">
        <v>2740</v>
      </c>
      <c r="G3725" s="31" t="s">
        <v>8038</v>
      </c>
      <c r="H3725" s="41" t="s">
        <v>2760</v>
      </c>
      <c r="I3725" s="8"/>
      <c r="J3725" s="37"/>
      <c r="K3725" s="38"/>
      <c r="L3725" s="38"/>
      <c r="M3725" s="38"/>
      <c r="N3725" s="38"/>
      <c r="O3725" s="38"/>
      <c r="P3725" s="38"/>
      <c r="Q3725" s="38"/>
      <c r="R3725" s="38"/>
    </row>
    <row r="3726">
      <c r="A3726" s="7" t="s">
        <v>2586</v>
      </c>
      <c r="B3726" s="7"/>
      <c r="C3726" s="7" t="s">
        <v>9379</v>
      </c>
      <c r="D3726" s="8" t="s">
        <v>10586</v>
      </c>
      <c r="E3726" s="7" t="s">
        <v>10588</v>
      </c>
      <c r="F3726" s="8" t="s">
        <v>2740</v>
      </c>
      <c r="G3726" s="31" t="s">
        <v>8038</v>
      </c>
      <c r="H3726" s="41" t="s">
        <v>2760</v>
      </c>
      <c r="I3726" s="8"/>
      <c r="J3726" s="7"/>
      <c r="K3726" s="40"/>
      <c r="L3726" s="40"/>
      <c r="M3726" s="40"/>
      <c r="N3726" s="40"/>
      <c r="O3726" s="40"/>
      <c r="P3726" s="40"/>
      <c r="Q3726" s="40"/>
      <c r="R3726" s="40"/>
    </row>
    <row r="3727">
      <c r="A3727" s="7" t="s">
        <v>2586</v>
      </c>
      <c r="B3727" s="7"/>
      <c r="C3727" s="7" t="s">
        <v>10589</v>
      </c>
      <c r="D3727" s="6" t="s">
        <v>10586</v>
      </c>
      <c r="E3727" s="7" t="s">
        <v>10590</v>
      </c>
      <c r="F3727" s="8" t="s">
        <v>2740</v>
      </c>
      <c r="G3727" s="31" t="s">
        <v>8038</v>
      </c>
      <c r="H3727" s="41" t="s">
        <v>2760</v>
      </c>
      <c r="I3727" s="8"/>
      <c r="J3727" s="35"/>
      <c r="K3727" s="33"/>
      <c r="L3727" s="33"/>
      <c r="M3727" s="33"/>
      <c r="N3727" s="33"/>
      <c r="O3727" s="33"/>
      <c r="P3727" s="33"/>
      <c r="Q3727" s="33"/>
      <c r="R3727" s="33"/>
    </row>
    <row r="3728">
      <c r="A3728" s="8" t="s">
        <v>2586</v>
      </c>
      <c r="B3728" s="2"/>
      <c r="C3728" s="2" t="s">
        <v>9379</v>
      </c>
      <c r="D3728" s="2" t="s">
        <v>10591</v>
      </c>
      <c r="E3728" s="2" t="s">
        <v>10592</v>
      </c>
      <c r="F3728" s="8" t="s">
        <v>2740</v>
      </c>
      <c r="G3728" s="8" t="s">
        <v>8038</v>
      </c>
      <c r="H3728" s="41" t="s">
        <v>2760</v>
      </c>
      <c r="I3728" s="36" t="s">
        <v>9381</v>
      </c>
      <c r="J3728" s="37"/>
      <c r="K3728" s="38"/>
      <c r="L3728" s="38"/>
      <c r="M3728" s="38"/>
      <c r="N3728" s="38"/>
      <c r="O3728" s="38"/>
      <c r="P3728" s="38"/>
      <c r="Q3728" s="38"/>
      <c r="R3728" s="38"/>
    </row>
    <row r="3729">
      <c r="A3729" s="7" t="s">
        <v>2586</v>
      </c>
      <c r="B3729" s="7"/>
      <c r="C3729" s="7" t="s">
        <v>10593</v>
      </c>
      <c r="D3729" s="8" t="s">
        <v>10591</v>
      </c>
      <c r="E3729" s="7" t="s">
        <v>10594</v>
      </c>
      <c r="F3729" s="8" t="s">
        <v>2740</v>
      </c>
      <c r="G3729" s="8" t="s">
        <v>8038</v>
      </c>
      <c r="H3729" s="31" t="s">
        <v>2802</v>
      </c>
      <c r="I3729" s="8"/>
      <c r="J3729" s="35"/>
      <c r="K3729" s="33"/>
      <c r="L3729" s="33"/>
      <c r="M3729" s="33"/>
      <c r="N3729" s="33"/>
      <c r="O3729" s="33"/>
      <c r="P3729" s="33"/>
      <c r="Q3729" s="33"/>
      <c r="R3729" s="33"/>
    </row>
    <row r="3730">
      <c r="A3730" s="8" t="s">
        <v>2586</v>
      </c>
      <c r="B3730" s="3"/>
      <c r="C3730" s="3" t="s">
        <v>10595</v>
      </c>
      <c r="D3730" s="59" t="s">
        <v>10591</v>
      </c>
      <c r="E3730" s="18" t="s">
        <v>10596</v>
      </c>
      <c r="F3730" s="8" t="s">
        <v>2740</v>
      </c>
      <c r="G3730" s="8" t="s">
        <v>8038</v>
      </c>
      <c r="H3730" s="41" t="s">
        <v>2760</v>
      </c>
      <c r="I3730" s="18"/>
      <c r="J3730" s="35"/>
      <c r="K3730" s="33"/>
      <c r="L3730" s="33"/>
      <c r="M3730" s="33"/>
      <c r="N3730" s="33"/>
      <c r="O3730" s="33"/>
      <c r="P3730" s="33"/>
      <c r="Q3730" s="33"/>
      <c r="R3730" s="33"/>
    </row>
    <row r="3731">
      <c r="A3731" s="7" t="s">
        <v>2586</v>
      </c>
      <c r="B3731" s="7"/>
      <c r="C3731" s="7" t="s">
        <v>10597</v>
      </c>
      <c r="D3731" s="8" t="s">
        <v>10598</v>
      </c>
      <c r="E3731" s="7" t="s">
        <v>10599</v>
      </c>
      <c r="F3731" s="8" t="s">
        <v>2740</v>
      </c>
      <c r="G3731" s="8" t="s">
        <v>8038</v>
      </c>
      <c r="H3731" s="41" t="s">
        <v>2802</v>
      </c>
      <c r="I3731" s="8"/>
      <c r="J3731" s="35"/>
      <c r="K3731" s="33"/>
      <c r="L3731" s="33"/>
      <c r="M3731" s="33"/>
      <c r="N3731" s="33"/>
      <c r="O3731" s="33"/>
      <c r="P3731" s="33"/>
      <c r="Q3731" s="33"/>
      <c r="R3731" s="33"/>
    </row>
    <row r="3732">
      <c r="A3732" s="7" t="s">
        <v>2586</v>
      </c>
      <c r="B3732" s="7"/>
      <c r="C3732" s="7" t="s">
        <v>10600</v>
      </c>
      <c r="D3732" s="8" t="s">
        <v>10601</v>
      </c>
      <c r="E3732" s="7" t="s">
        <v>10602</v>
      </c>
      <c r="F3732" s="8" t="s">
        <v>2740</v>
      </c>
      <c r="G3732" s="8" t="s">
        <v>8038</v>
      </c>
      <c r="H3732" s="31" t="s">
        <v>2590</v>
      </c>
      <c r="I3732" s="8"/>
      <c r="J3732" s="35"/>
      <c r="K3732" s="33"/>
      <c r="L3732" s="33"/>
      <c r="M3732" s="33"/>
      <c r="N3732" s="33"/>
      <c r="O3732" s="33"/>
      <c r="P3732" s="33"/>
      <c r="Q3732" s="33"/>
      <c r="R3732" s="33"/>
    </row>
    <row r="3733">
      <c r="A3733" s="7" t="s">
        <v>2586</v>
      </c>
      <c r="B3733" s="7"/>
      <c r="C3733" s="7" t="s">
        <v>10603</v>
      </c>
      <c r="D3733" s="8" t="s">
        <v>10601</v>
      </c>
      <c r="E3733" s="7" t="s">
        <v>10604</v>
      </c>
      <c r="F3733" s="8" t="s">
        <v>2740</v>
      </c>
      <c r="G3733" s="31" t="s">
        <v>8038</v>
      </c>
      <c r="H3733" s="45" t="s">
        <v>3110</v>
      </c>
      <c r="I3733" s="8"/>
      <c r="J3733" s="37"/>
      <c r="K3733" s="38"/>
      <c r="L3733" s="38"/>
      <c r="M3733" s="38"/>
      <c r="N3733" s="38"/>
      <c r="O3733" s="38"/>
      <c r="P3733" s="38"/>
      <c r="Q3733" s="38"/>
      <c r="R3733" s="38"/>
    </row>
    <row r="3734">
      <c r="A3734" s="8" t="s">
        <v>2586</v>
      </c>
      <c r="B3734" s="2"/>
      <c r="C3734" s="2" t="s">
        <v>10605</v>
      </c>
      <c r="D3734" s="2" t="s">
        <v>3631</v>
      </c>
      <c r="E3734" s="2" t="s">
        <v>10606</v>
      </c>
      <c r="F3734" s="8" t="s">
        <v>2740</v>
      </c>
      <c r="G3734" s="31" t="s">
        <v>8038</v>
      </c>
      <c r="H3734" s="42" t="s">
        <v>3305</v>
      </c>
      <c r="I3734" s="55"/>
      <c r="J3734" s="37"/>
      <c r="K3734" s="38"/>
      <c r="L3734" s="38"/>
      <c r="M3734" s="38"/>
      <c r="N3734" s="38"/>
      <c r="O3734" s="38"/>
      <c r="P3734" s="38"/>
      <c r="Q3734" s="38"/>
      <c r="R3734" s="38"/>
    </row>
    <row r="3735">
      <c r="A3735" s="8" t="s">
        <v>2633</v>
      </c>
      <c r="B3735" s="3"/>
      <c r="C3735" s="3" t="s">
        <v>10607</v>
      </c>
      <c r="D3735" s="4" t="s">
        <v>10608</v>
      </c>
      <c r="E3735" s="3" t="s">
        <v>10609</v>
      </c>
      <c r="F3735" s="42" t="s">
        <v>2740</v>
      </c>
      <c r="G3735" s="8" t="s">
        <v>8038</v>
      </c>
      <c r="H3735" s="31" t="s">
        <v>2802</v>
      </c>
      <c r="I3735" s="3"/>
      <c r="J3735" s="35"/>
      <c r="K3735" s="33"/>
      <c r="L3735" s="33"/>
      <c r="M3735" s="33"/>
      <c r="N3735" s="33"/>
      <c r="O3735" s="33"/>
      <c r="P3735" s="33"/>
      <c r="Q3735" s="33"/>
      <c r="R3735" s="33"/>
    </row>
    <row r="3736">
      <c r="A3736" s="8" t="s">
        <v>2586</v>
      </c>
      <c r="B3736" s="3"/>
      <c r="C3736" s="3" t="s">
        <v>10610</v>
      </c>
      <c r="D3736" s="4" t="s">
        <v>10611</v>
      </c>
      <c r="E3736" s="5" t="s">
        <v>10612</v>
      </c>
      <c r="F3736" s="42" t="s">
        <v>2740</v>
      </c>
      <c r="G3736" s="8" t="s">
        <v>8038</v>
      </c>
      <c r="H3736" s="41" t="s">
        <v>2802</v>
      </c>
      <c r="I3736" s="18" t="s">
        <v>10613</v>
      </c>
      <c r="J3736" s="35"/>
      <c r="K3736" s="33"/>
      <c r="L3736" s="33"/>
      <c r="M3736" s="33"/>
      <c r="N3736" s="33"/>
      <c r="O3736" s="33"/>
      <c r="P3736" s="33"/>
      <c r="Q3736" s="33"/>
      <c r="R3736" s="33"/>
    </row>
    <row r="3737">
      <c r="A3737" s="7" t="s">
        <v>2586</v>
      </c>
      <c r="B3737" s="7"/>
      <c r="C3737" s="7" t="s">
        <v>10614</v>
      </c>
      <c r="D3737" s="8" t="s">
        <v>4896</v>
      </c>
      <c r="E3737" s="7" t="s">
        <v>10615</v>
      </c>
      <c r="F3737" s="8" t="s">
        <v>2740</v>
      </c>
      <c r="G3737" s="8" t="s">
        <v>8038</v>
      </c>
      <c r="H3737" s="48" t="s">
        <v>2937</v>
      </c>
      <c r="I3737" s="8"/>
      <c r="J3737" s="7"/>
      <c r="K3737" s="40"/>
      <c r="L3737" s="40"/>
      <c r="M3737" s="40"/>
      <c r="N3737" s="40"/>
      <c r="O3737" s="40"/>
      <c r="P3737" s="40"/>
      <c r="Q3737" s="40"/>
      <c r="R3737" s="40"/>
    </row>
    <row r="3738">
      <c r="A3738" s="7" t="s">
        <v>2586</v>
      </c>
      <c r="B3738" s="7"/>
      <c r="C3738" s="7" t="s">
        <v>10616</v>
      </c>
      <c r="D3738" s="8" t="s">
        <v>4896</v>
      </c>
      <c r="E3738" s="7" t="s">
        <v>10617</v>
      </c>
      <c r="F3738" s="8" t="s">
        <v>2740</v>
      </c>
      <c r="G3738" s="6" t="s">
        <v>8038</v>
      </c>
      <c r="H3738" s="48" t="s">
        <v>2937</v>
      </c>
      <c r="I3738" s="8"/>
      <c r="J3738" s="7"/>
      <c r="K3738" s="40"/>
      <c r="L3738" s="40"/>
      <c r="M3738" s="40"/>
      <c r="N3738" s="40"/>
      <c r="O3738" s="40"/>
      <c r="P3738" s="40"/>
      <c r="Q3738" s="40"/>
      <c r="R3738" s="40"/>
    </row>
    <row r="3739">
      <c r="A3739" s="8" t="s">
        <v>2586</v>
      </c>
      <c r="B3739" s="6"/>
      <c r="C3739" s="6" t="s">
        <v>8018</v>
      </c>
      <c r="D3739" s="7" t="s">
        <v>4896</v>
      </c>
      <c r="E3739" s="19" t="s">
        <v>10618</v>
      </c>
      <c r="F3739" s="8" t="s">
        <v>2740</v>
      </c>
      <c r="G3739" s="31" t="s">
        <v>8038</v>
      </c>
      <c r="H3739" s="48" t="s">
        <v>2937</v>
      </c>
      <c r="I3739" s="7"/>
      <c r="J3739" s="35"/>
      <c r="K3739" s="33"/>
      <c r="L3739" s="33"/>
      <c r="M3739" s="33"/>
      <c r="N3739" s="33"/>
      <c r="O3739" s="33"/>
      <c r="P3739" s="33"/>
      <c r="Q3739" s="33"/>
      <c r="R3739" s="33"/>
    </row>
    <row r="3740">
      <c r="A3740" s="7" t="s">
        <v>2633</v>
      </c>
      <c r="B3740" s="7"/>
      <c r="C3740" s="7" t="s">
        <v>10619</v>
      </c>
      <c r="D3740" s="8" t="s">
        <v>4896</v>
      </c>
      <c r="E3740" s="7" t="s">
        <v>10620</v>
      </c>
      <c r="F3740" s="8" t="s">
        <v>2740</v>
      </c>
      <c r="G3740" s="31" t="s">
        <v>8038</v>
      </c>
      <c r="H3740" s="48" t="s">
        <v>2937</v>
      </c>
      <c r="I3740" s="8"/>
      <c r="J3740" s="35"/>
      <c r="K3740" s="33"/>
      <c r="L3740" s="33"/>
      <c r="M3740" s="33"/>
      <c r="N3740" s="33"/>
      <c r="O3740" s="33"/>
      <c r="P3740" s="33"/>
      <c r="Q3740" s="33"/>
      <c r="R3740" s="33"/>
    </row>
    <row r="3741">
      <c r="A3741" s="8" t="s">
        <v>2586</v>
      </c>
      <c r="B3741" s="2"/>
      <c r="C3741" s="2" t="s">
        <v>10621</v>
      </c>
      <c r="D3741" s="17" t="s">
        <v>10622</v>
      </c>
      <c r="E3741" s="2" t="s">
        <v>10623</v>
      </c>
      <c r="F3741" s="8" t="s">
        <v>2740</v>
      </c>
      <c r="G3741" s="8" t="s">
        <v>8038</v>
      </c>
      <c r="H3741" s="8" t="s">
        <v>2765</v>
      </c>
      <c r="I3741" s="34" t="s">
        <v>10624</v>
      </c>
      <c r="J3741" s="7"/>
      <c r="K3741" s="40"/>
      <c r="L3741" s="40"/>
      <c r="M3741" s="40"/>
      <c r="N3741" s="40"/>
      <c r="O3741" s="40"/>
      <c r="P3741" s="40"/>
      <c r="Q3741" s="40"/>
      <c r="R3741" s="40"/>
    </row>
    <row r="3742">
      <c r="A3742" s="8" t="s">
        <v>2586</v>
      </c>
      <c r="B3742" s="12"/>
      <c r="C3742" s="12" t="s">
        <v>10625</v>
      </c>
      <c r="D3742" s="12" t="s">
        <v>10626</v>
      </c>
      <c r="E3742" s="12" t="s">
        <v>10627</v>
      </c>
      <c r="F3742" s="42" t="s">
        <v>2740</v>
      </c>
      <c r="G3742" s="8" t="s">
        <v>8038</v>
      </c>
      <c r="H3742" s="41" t="s">
        <v>2760</v>
      </c>
      <c r="I3742" s="2"/>
      <c r="J3742" s="7"/>
      <c r="K3742" s="40"/>
      <c r="L3742" s="40"/>
      <c r="M3742" s="40"/>
      <c r="N3742" s="40"/>
      <c r="O3742" s="40"/>
      <c r="P3742" s="40"/>
      <c r="Q3742" s="40"/>
      <c r="R3742" s="40"/>
    </row>
    <row r="3743">
      <c r="A3743" s="7" t="s">
        <v>2586</v>
      </c>
      <c r="B3743" s="7"/>
      <c r="C3743" s="7" t="s">
        <v>10628</v>
      </c>
      <c r="D3743" s="6" t="s">
        <v>10629</v>
      </c>
      <c r="E3743" s="7" t="s">
        <v>10630</v>
      </c>
      <c r="F3743" s="8" t="s">
        <v>2740</v>
      </c>
      <c r="G3743" s="31" t="s">
        <v>8038</v>
      </c>
      <c r="H3743" s="41" t="s">
        <v>2760</v>
      </c>
      <c r="I3743" s="8"/>
      <c r="J3743" s="35"/>
      <c r="K3743" s="33"/>
      <c r="L3743" s="33"/>
      <c r="M3743" s="33"/>
      <c r="N3743" s="33"/>
      <c r="O3743" s="33"/>
      <c r="P3743" s="33"/>
      <c r="Q3743" s="33"/>
      <c r="R3743" s="33"/>
    </row>
    <row r="3744">
      <c r="A3744" s="8" t="s">
        <v>2586</v>
      </c>
      <c r="B3744" s="8"/>
      <c r="C3744" s="8" t="s">
        <v>10631</v>
      </c>
      <c r="D3744" s="8" t="s">
        <v>10632</v>
      </c>
      <c r="E3744" s="12" t="s">
        <v>10633</v>
      </c>
      <c r="F3744" s="42" t="s">
        <v>2740</v>
      </c>
      <c r="G3744" s="31" t="s">
        <v>8038</v>
      </c>
      <c r="H3744" s="48" t="s">
        <v>2937</v>
      </c>
      <c r="I3744" s="8"/>
      <c r="J3744" s="35"/>
      <c r="K3744" s="33"/>
      <c r="L3744" s="33"/>
      <c r="M3744" s="33"/>
      <c r="N3744" s="33"/>
      <c r="O3744" s="33"/>
      <c r="P3744" s="33"/>
      <c r="Q3744" s="33"/>
      <c r="R3744" s="33"/>
    </row>
    <row r="3745">
      <c r="A3745" s="8" t="s">
        <v>2586</v>
      </c>
      <c r="B3745" s="6"/>
      <c r="C3745" s="6" t="s">
        <v>10634</v>
      </c>
      <c r="D3745" s="7" t="s">
        <v>4587</v>
      </c>
      <c r="E3745" s="7" t="s">
        <v>10635</v>
      </c>
      <c r="F3745" s="8" t="s">
        <v>2740</v>
      </c>
      <c r="G3745" s="8" t="s">
        <v>8038</v>
      </c>
      <c r="H3745" s="43" t="s">
        <v>2760</v>
      </c>
      <c r="I3745" s="8"/>
      <c r="J3745" s="35"/>
      <c r="K3745" s="33"/>
      <c r="L3745" s="33"/>
      <c r="M3745" s="33"/>
      <c r="N3745" s="33"/>
      <c r="O3745" s="33"/>
      <c r="P3745" s="33"/>
      <c r="Q3745" s="33"/>
      <c r="R3745" s="33"/>
    </row>
    <row r="3746">
      <c r="A3746" s="7" t="s">
        <v>2586</v>
      </c>
      <c r="B3746" s="7"/>
      <c r="C3746" s="7" t="s">
        <v>10636</v>
      </c>
      <c r="D3746" s="7" t="s">
        <v>4587</v>
      </c>
      <c r="E3746" s="19" t="s">
        <v>10637</v>
      </c>
      <c r="F3746" s="8" t="s">
        <v>2740</v>
      </c>
      <c r="G3746" s="8" t="s">
        <v>8038</v>
      </c>
      <c r="H3746" s="31" t="s">
        <v>2603</v>
      </c>
      <c r="I3746" s="7"/>
      <c r="J3746" s="35"/>
      <c r="K3746" s="33"/>
      <c r="L3746" s="33"/>
      <c r="M3746" s="33"/>
      <c r="N3746" s="33"/>
      <c r="O3746" s="33"/>
      <c r="P3746" s="33"/>
      <c r="Q3746" s="33"/>
      <c r="R3746" s="33"/>
    </row>
    <row r="3747">
      <c r="A3747" s="8" t="s">
        <v>2586</v>
      </c>
      <c r="B3747" s="6"/>
      <c r="C3747" s="6" t="s">
        <v>10638</v>
      </c>
      <c r="D3747" s="8" t="s">
        <v>4587</v>
      </c>
      <c r="E3747" s="7" t="s">
        <v>10639</v>
      </c>
      <c r="F3747" s="8" t="s">
        <v>2740</v>
      </c>
      <c r="G3747" s="31" t="s">
        <v>8038</v>
      </c>
      <c r="H3747" s="41" t="s">
        <v>2760</v>
      </c>
      <c r="I3747" s="8"/>
      <c r="J3747" s="7"/>
      <c r="K3747" s="40"/>
      <c r="L3747" s="40"/>
      <c r="M3747" s="40"/>
      <c r="N3747" s="40"/>
      <c r="O3747" s="40"/>
      <c r="P3747" s="40"/>
      <c r="Q3747" s="40"/>
      <c r="R3747" s="40"/>
    </row>
    <row r="3748">
      <c r="A3748" s="7" t="s">
        <v>2586</v>
      </c>
      <c r="B3748" s="7"/>
      <c r="C3748" s="7" t="s">
        <v>10640</v>
      </c>
      <c r="D3748" s="6" t="s">
        <v>4587</v>
      </c>
      <c r="E3748" s="7" t="s">
        <v>10641</v>
      </c>
      <c r="F3748" s="42" t="s">
        <v>2740</v>
      </c>
      <c r="G3748" s="31" t="s">
        <v>8038</v>
      </c>
      <c r="H3748" s="41" t="s">
        <v>2760</v>
      </c>
      <c r="I3748" s="8"/>
      <c r="J3748" s="35"/>
      <c r="K3748" s="33"/>
      <c r="L3748" s="33"/>
      <c r="M3748" s="33"/>
      <c r="N3748" s="33"/>
      <c r="O3748" s="33"/>
      <c r="P3748" s="33"/>
      <c r="Q3748" s="33"/>
      <c r="R3748" s="33"/>
    </row>
    <row r="3749">
      <c r="A3749" s="7" t="s">
        <v>2586</v>
      </c>
      <c r="B3749" s="7"/>
      <c r="C3749" s="7" t="s">
        <v>10642</v>
      </c>
      <c r="D3749" s="8" t="s">
        <v>4587</v>
      </c>
      <c r="E3749" s="7" t="s">
        <v>10643</v>
      </c>
      <c r="F3749" s="8" t="s">
        <v>2740</v>
      </c>
      <c r="G3749" s="8" t="s">
        <v>8038</v>
      </c>
      <c r="H3749" s="41" t="s">
        <v>2760</v>
      </c>
      <c r="I3749" s="8"/>
      <c r="J3749" s="7"/>
      <c r="K3749" s="40"/>
      <c r="L3749" s="40"/>
      <c r="M3749" s="40"/>
      <c r="N3749" s="40"/>
      <c r="O3749" s="40"/>
      <c r="P3749" s="40"/>
      <c r="Q3749" s="40"/>
      <c r="R3749" s="40"/>
    </row>
    <row r="3750">
      <c r="A3750" s="7" t="s">
        <v>2586</v>
      </c>
      <c r="B3750" s="19"/>
      <c r="C3750" s="19" t="s">
        <v>10644</v>
      </c>
      <c r="D3750" s="6" t="s">
        <v>4587</v>
      </c>
      <c r="E3750" s="7" t="s">
        <v>10645</v>
      </c>
      <c r="F3750" s="8" t="s">
        <v>2740</v>
      </c>
      <c r="G3750" s="6" t="s">
        <v>8038</v>
      </c>
      <c r="H3750" s="43" t="s">
        <v>2760</v>
      </c>
      <c r="I3750" s="8"/>
      <c r="J3750" s="37"/>
      <c r="K3750" s="38"/>
      <c r="L3750" s="38"/>
      <c r="M3750" s="38"/>
      <c r="N3750" s="38"/>
      <c r="O3750" s="38"/>
      <c r="P3750" s="38"/>
      <c r="Q3750" s="38"/>
      <c r="R3750" s="38"/>
    </row>
    <row r="3751">
      <c r="A3751" s="8" t="s">
        <v>2586</v>
      </c>
      <c r="B3751" s="2"/>
      <c r="C3751" s="2" t="s">
        <v>10646</v>
      </c>
      <c r="D3751" s="2" t="s">
        <v>10647</v>
      </c>
      <c r="E3751" s="2" t="s">
        <v>10648</v>
      </c>
      <c r="F3751" s="42" t="s">
        <v>2740</v>
      </c>
      <c r="G3751" s="31" t="s">
        <v>8038</v>
      </c>
      <c r="H3751" s="41" t="s">
        <v>2760</v>
      </c>
      <c r="I3751" s="36" t="s">
        <v>10649</v>
      </c>
      <c r="J3751" s="37"/>
      <c r="K3751" s="38"/>
      <c r="L3751" s="38"/>
      <c r="M3751" s="38"/>
      <c r="N3751" s="38"/>
      <c r="O3751" s="38"/>
      <c r="P3751" s="38"/>
      <c r="Q3751" s="38"/>
      <c r="R3751" s="38"/>
    </row>
    <row r="3752">
      <c r="A3752" s="8" t="s">
        <v>2633</v>
      </c>
      <c r="B3752" s="3"/>
      <c r="C3752" s="3" t="s">
        <v>10650</v>
      </c>
      <c r="D3752" s="4" t="s">
        <v>10647</v>
      </c>
      <c r="E3752" s="3" t="s">
        <v>10651</v>
      </c>
      <c r="F3752" s="8" t="s">
        <v>2740</v>
      </c>
      <c r="G3752" s="8" t="s">
        <v>8038</v>
      </c>
      <c r="H3752" s="31" t="s">
        <v>2603</v>
      </c>
      <c r="I3752" s="3"/>
      <c r="J3752" s="7"/>
      <c r="K3752" s="40"/>
      <c r="L3752" s="40"/>
      <c r="M3752" s="40"/>
      <c r="N3752" s="40"/>
      <c r="O3752" s="40"/>
      <c r="P3752" s="40"/>
      <c r="Q3752" s="40"/>
      <c r="R3752" s="40"/>
    </row>
    <row r="3753">
      <c r="A3753" s="8" t="s">
        <v>2586</v>
      </c>
      <c r="B3753" s="6"/>
      <c r="C3753" s="6" t="s">
        <v>10652</v>
      </c>
      <c r="D3753" s="6" t="s">
        <v>10653</v>
      </c>
      <c r="E3753" s="19" t="s">
        <v>10654</v>
      </c>
      <c r="F3753" s="8" t="s">
        <v>2740</v>
      </c>
      <c r="G3753" s="8" t="s">
        <v>8038</v>
      </c>
      <c r="H3753" s="41" t="s">
        <v>2760</v>
      </c>
      <c r="I3753" s="7"/>
      <c r="J3753" s="35"/>
      <c r="K3753" s="33"/>
      <c r="L3753" s="33"/>
      <c r="M3753" s="33"/>
      <c r="N3753" s="33"/>
      <c r="O3753" s="33"/>
      <c r="P3753" s="33"/>
      <c r="Q3753" s="33"/>
      <c r="R3753" s="33"/>
    </row>
    <row r="3754">
      <c r="A3754" s="7" t="s">
        <v>2586</v>
      </c>
      <c r="B3754" s="7"/>
      <c r="C3754" s="7" t="s">
        <v>10655</v>
      </c>
      <c r="D3754" s="8" t="s">
        <v>7009</v>
      </c>
      <c r="E3754" s="7" t="s">
        <v>10656</v>
      </c>
      <c r="F3754" s="8" t="s">
        <v>2740</v>
      </c>
      <c r="G3754" s="8" t="s">
        <v>8038</v>
      </c>
      <c r="H3754" s="41" t="s">
        <v>2760</v>
      </c>
      <c r="I3754" s="8"/>
      <c r="J3754" s="7"/>
      <c r="K3754" s="40"/>
      <c r="L3754" s="40"/>
      <c r="M3754" s="40"/>
      <c r="N3754" s="40"/>
      <c r="O3754" s="40"/>
      <c r="P3754" s="40"/>
      <c r="Q3754" s="40"/>
      <c r="R3754" s="40"/>
    </row>
    <row r="3755">
      <c r="A3755" s="8" t="s">
        <v>2586</v>
      </c>
      <c r="B3755" s="8"/>
      <c r="C3755" s="8" t="s">
        <v>10657</v>
      </c>
      <c r="D3755" s="8" t="s">
        <v>7009</v>
      </c>
      <c r="E3755" s="12" t="s">
        <v>10658</v>
      </c>
      <c r="F3755" s="8" t="s">
        <v>2740</v>
      </c>
      <c r="G3755" s="8" t="s">
        <v>8038</v>
      </c>
      <c r="H3755" s="41" t="s">
        <v>2760</v>
      </c>
      <c r="I3755" s="8"/>
      <c r="J3755" s="35"/>
      <c r="K3755" s="33"/>
      <c r="L3755" s="33"/>
      <c r="M3755" s="33"/>
      <c r="N3755" s="33"/>
      <c r="O3755" s="33"/>
      <c r="P3755" s="33"/>
      <c r="Q3755" s="33"/>
      <c r="R3755" s="33"/>
    </row>
    <row r="3756">
      <c r="A3756" s="7" t="s">
        <v>2586</v>
      </c>
      <c r="B3756" s="7"/>
      <c r="C3756" s="7" t="s">
        <v>10659</v>
      </c>
      <c r="D3756" s="8" t="s">
        <v>7009</v>
      </c>
      <c r="E3756" s="7" t="s">
        <v>10660</v>
      </c>
      <c r="F3756" s="8" t="s">
        <v>2740</v>
      </c>
      <c r="G3756" s="8" t="s">
        <v>8038</v>
      </c>
      <c r="H3756" s="41" t="s">
        <v>2760</v>
      </c>
      <c r="I3756" s="8"/>
      <c r="J3756" s="35"/>
      <c r="K3756" s="33"/>
      <c r="L3756" s="33"/>
      <c r="M3756" s="33"/>
      <c r="N3756" s="33"/>
      <c r="O3756" s="33"/>
      <c r="P3756" s="33"/>
      <c r="Q3756" s="33"/>
      <c r="R3756" s="33"/>
    </row>
    <row r="3757">
      <c r="A3757" s="7" t="s">
        <v>2586</v>
      </c>
      <c r="B3757" s="7"/>
      <c r="C3757" s="7" t="s">
        <v>10661</v>
      </c>
      <c r="D3757" s="8" t="s">
        <v>7009</v>
      </c>
      <c r="E3757" s="7" t="s">
        <v>10662</v>
      </c>
      <c r="F3757" s="8" t="s">
        <v>2740</v>
      </c>
      <c r="G3757" s="8" t="s">
        <v>8038</v>
      </c>
      <c r="H3757" s="41" t="s">
        <v>2760</v>
      </c>
      <c r="I3757" s="8"/>
      <c r="J3757" s="35"/>
      <c r="K3757" s="33"/>
      <c r="L3757" s="33"/>
      <c r="M3757" s="33"/>
      <c r="N3757" s="33"/>
      <c r="O3757" s="33"/>
      <c r="P3757" s="33"/>
      <c r="Q3757" s="33"/>
      <c r="R3757" s="33"/>
    </row>
    <row r="3758">
      <c r="A3758" s="7" t="s">
        <v>2586</v>
      </c>
      <c r="B3758" s="7"/>
      <c r="C3758" s="7" t="s">
        <v>10663</v>
      </c>
      <c r="D3758" s="8" t="s">
        <v>7009</v>
      </c>
      <c r="E3758" s="7" t="s">
        <v>10664</v>
      </c>
      <c r="F3758" s="8" t="s">
        <v>2740</v>
      </c>
      <c r="G3758" s="8" t="s">
        <v>8038</v>
      </c>
      <c r="H3758" s="31" t="s">
        <v>2742</v>
      </c>
      <c r="I3758" s="8"/>
      <c r="J3758" s="35"/>
      <c r="K3758" s="33"/>
      <c r="L3758" s="33"/>
      <c r="M3758" s="33"/>
      <c r="N3758" s="33"/>
      <c r="O3758" s="33"/>
      <c r="P3758" s="33"/>
      <c r="Q3758" s="33"/>
      <c r="R3758" s="33"/>
    </row>
    <row r="3759">
      <c r="A3759" s="7" t="s">
        <v>2586</v>
      </c>
      <c r="B3759" s="7"/>
      <c r="C3759" s="7" t="s">
        <v>10665</v>
      </c>
      <c r="D3759" s="8" t="s">
        <v>7009</v>
      </c>
      <c r="E3759" s="7" t="s">
        <v>10666</v>
      </c>
      <c r="F3759" s="8" t="s">
        <v>2740</v>
      </c>
      <c r="G3759" s="8" t="s">
        <v>8038</v>
      </c>
      <c r="H3759" s="41" t="s">
        <v>2760</v>
      </c>
      <c r="I3759" s="8"/>
      <c r="J3759" s="7"/>
      <c r="K3759" s="40"/>
      <c r="L3759" s="40"/>
      <c r="M3759" s="40"/>
      <c r="N3759" s="40"/>
      <c r="O3759" s="40"/>
      <c r="P3759" s="40"/>
      <c r="Q3759" s="40"/>
      <c r="R3759" s="40"/>
    </row>
    <row r="3760">
      <c r="A3760" s="8" t="s">
        <v>2586</v>
      </c>
      <c r="B3760" s="2"/>
      <c r="C3760" s="2" t="s">
        <v>10655</v>
      </c>
      <c r="D3760" s="2" t="s">
        <v>6218</v>
      </c>
      <c r="E3760" s="2" t="s">
        <v>10667</v>
      </c>
      <c r="F3760" s="8" t="s">
        <v>2740</v>
      </c>
      <c r="G3760" s="31" t="s">
        <v>8038</v>
      </c>
      <c r="H3760" s="41" t="s">
        <v>2760</v>
      </c>
      <c r="I3760" s="36" t="s">
        <v>10668</v>
      </c>
      <c r="J3760" s="7"/>
      <c r="K3760" s="40"/>
      <c r="L3760" s="40"/>
      <c r="M3760" s="40"/>
      <c r="N3760" s="40"/>
      <c r="O3760" s="40"/>
      <c r="P3760" s="40"/>
      <c r="Q3760" s="40"/>
      <c r="R3760" s="40"/>
    </row>
    <row r="3761">
      <c r="A3761" s="8" t="s">
        <v>2586</v>
      </c>
      <c r="B3761" s="12"/>
      <c r="C3761" s="12" t="s">
        <v>10669</v>
      </c>
      <c r="D3761" s="12" t="s">
        <v>6218</v>
      </c>
      <c r="E3761" s="12" t="s">
        <v>10670</v>
      </c>
      <c r="F3761" s="8" t="s">
        <v>2740</v>
      </c>
      <c r="G3761" s="31" t="s">
        <v>8038</v>
      </c>
      <c r="H3761" s="41" t="s">
        <v>2760</v>
      </c>
      <c r="I3761" s="2"/>
      <c r="J3761" s="35"/>
      <c r="K3761" s="33"/>
      <c r="L3761" s="33"/>
      <c r="M3761" s="33"/>
      <c r="N3761" s="33"/>
      <c r="O3761" s="33"/>
      <c r="P3761" s="33"/>
      <c r="Q3761" s="33"/>
      <c r="R3761" s="33"/>
    </row>
    <row r="3762">
      <c r="A3762" s="7" t="s">
        <v>2586</v>
      </c>
      <c r="B3762" s="7"/>
      <c r="C3762" s="7" t="s">
        <v>10671</v>
      </c>
      <c r="D3762" s="8" t="s">
        <v>10672</v>
      </c>
      <c r="E3762" s="7" t="s">
        <v>10673</v>
      </c>
      <c r="F3762" s="8" t="s">
        <v>2740</v>
      </c>
      <c r="G3762" s="31" t="s">
        <v>8038</v>
      </c>
      <c r="H3762" s="48" t="s">
        <v>2937</v>
      </c>
      <c r="I3762" s="8"/>
      <c r="J3762" s="37"/>
      <c r="K3762" s="38"/>
      <c r="L3762" s="38"/>
      <c r="M3762" s="38"/>
      <c r="N3762" s="38"/>
      <c r="O3762" s="38"/>
      <c r="P3762" s="38"/>
      <c r="Q3762" s="38"/>
      <c r="R3762" s="38"/>
    </row>
    <row r="3763">
      <c r="A3763" s="8" t="s">
        <v>2586</v>
      </c>
      <c r="B3763" s="6"/>
      <c r="C3763" s="6" t="s">
        <v>10674</v>
      </c>
      <c r="D3763" s="7" t="s">
        <v>6227</v>
      </c>
      <c r="E3763" s="19" t="s">
        <v>10675</v>
      </c>
      <c r="F3763" s="42" t="s">
        <v>2740</v>
      </c>
      <c r="G3763" s="31" t="s">
        <v>8038</v>
      </c>
      <c r="H3763" s="31" t="s">
        <v>2742</v>
      </c>
      <c r="I3763" s="7"/>
      <c r="J3763" s="35"/>
      <c r="K3763" s="33"/>
      <c r="L3763" s="33"/>
      <c r="M3763" s="33"/>
      <c r="N3763" s="33"/>
      <c r="O3763" s="33"/>
      <c r="P3763" s="33"/>
      <c r="Q3763" s="33"/>
      <c r="R3763" s="33"/>
    </row>
    <row r="3764">
      <c r="A3764" s="8" t="s">
        <v>2586</v>
      </c>
      <c r="B3764" s="6"/>
      <c r="C3764" s="6" t="s">
        <v>10676</v>
      </c>
      <c r="D3764" s="6" t="s">
        <v>10677</v>
      </c>
      <c r="E3764" s="19" t="s">
        <v>10678</v>
      </c>
      <c r="F3764" s="8" t="s">
        <v>2740</v>
      </c>
      <c r="G3764" s="31" t="s">
        <v>8038</v>
      </c>
      <c r="H3764" s="48" t="s">
        <v>2937</v>
      </c>
      <c r="I3764" s="7"/>
      <c r="J3764" s="7"/>
      <c r="K3764" s="40"/>
      <c r="L3764" s="40"/>
      <c r="M3764" s="40"/>
      <c r="N3764" s="40"/>
      <c r="O3764" s="40"/>
      <c r="P3764" s="40"/>
      <c r="Q3764" s="40"/>
      <c r="R3764" s="40"/>
    </row>
    <row r="3765">
      <c r="A3765" s="8" t="s">
        <v>2586</v>
      </c>
      <c r="B3765" s="6"/>
      <c r="C3765" s="6" t="s">
        <v>10679</v>
      </c>
      <c r="D3765" s="6" t="s">
        <v>10680</v>
      </c>
      <c r="E3765" s="19" t="s">
        <v>10681</v>
      </c>
      <c r="F3765" s="8" t="s">
        <v>2740</v>
      </c>
      <c r="G3765" s="8" t="s">
        <v>8038</v>
      </c>
      <c r="H3765" s="31" t="s">
        <v>2742</v>
      </c>
      <c r="I3765" s="7"/>
      <c r="J3765" s="7"/>
      <c r="K3765" s="40"/>
      <c r="L3765" s="40"/>
      <c r="M3765" s="40"/>
      <c r="N3765" s="40"/>
      <c r="O3765" s="40"/>
      <c r="P3765" s="40"/>
      <c r="Q3765" s="40"/>
      <c r="R3765" s="40"/>
    </row>
    <row r="3766">
      <c r="A3766" s="7" t="s">
        <v>2586</v>
      </c>
      <c r="B3766" s="7"/>
      <c r="C3766" s="7" t="s">
        <v>10682</v>
      </c>
      <c r="D3766" s="8" t="s">
        <v>10683</v>
      </c>
      <c r="E3766" s="7" t="s">
        <v>10684</v>
      </c>
      <c r="F3766" s="42" t="s">
        <v>2740</v>
      </c>
      <c r="G3766" s="8" t="s">
        <v>8038</v>
      </c>
      <c r="H3766" s="31" t="s">
        <v>2603</v>
      </c>
      <c r="I3766" s="8"/>
      <c r="J3766" s="35"/>
      <c r="K3766" s="33"/>
      <c r="L3766" s="33"/>
      <c r="M3766" s="33"/>
      <c r="N3766" s="33"/>
      <c r="O3766" s="33"/>
      <c r="P3766" s="33"/>
      <c r="Q3766" s="33"/>
      <c r="R3766" s="33"/>
    </row>
    <row r="3767">
      <c r="A3767" s="7" t="s">
        <v>2586</v>
      </c>
      <c r="B3767" s="7"/>
      <c r="C3767" s="7" t="s">
        <v>10685</v>
      </c>
      <c r="D3767" s="8" t="s">
        <v>10683</v>
      </c>
      <c r="E3767" s="7" t="s">
        <v>10686</v>
      </c>
      <c r="F3767" s="8" t="s">
        <v>2740</v>
      </c>
      <c r="G3767" s="8" t="s">
        <v>8038</v>
      </c>
      <c r="H3767" s="43" t="s">
        <v>2760</v>
      </c>
      <c r="I3767" s="8"/>
      <c r="J3767" s="35"/>
      <c r="K3767" s="33"/>
      <c r="L3767" s="33"/>
      <c r="M3767" s="33"/>
      <c r="N3767" s="33"/>
      <c r="O3767" s="33"/>
      <c r="P3767" s="33"/>
      <c r="Q3767" s="33"/>
      <c r="R3767" s="33"/>
    </row>
    <row r="3768">
      <c r="A3768" s="8" t="s">
        <v>2586</v>
      </c>
      <c r="B3768" s="2"/>
      <c r="C3768" s="2" t="s">
        <v>6232</v>
      </c>
      <c r="D3768" s="2" t="s">
        <v>10687</v>
      </c>
      <c r="E3768" s="2" t="s">
        <v>10688</v>
      </c>
      <c r="F3768" s="42" t="s">
        <v>2740</v>
      </c>
      <c r="G3768" s="8" t="s">
        <v>8038</v>
      </c>
      <c r="H3768" s="43" t="s">
        <v>4138</v>
      </c>
      <c r="I3768" s="36" t="s">
        <v>10689</v>
      </c>
      <c r="J3768" s="19"/>
      <c r="K3768" s="39"/>
      <c r="L3768" s="39"/>
      <c r="M3768" s="39"/>
      <c r="N3768" s="39"/>
      <c r="O3768" s="39"/>
      <c r="P3768" s="39"/>
      <c r="Q3768" s="39"/>
      <c r="R3768" s="39"/>
    </row>
    <row r="3769">
      <c r="A3769" s="7" t="s">
        <v>2586</v>
      </c>
      <c r="B3769" s="7"/>
      <c r="C3769" s="7" t="s">
        <v>10690</v>
      </c>
      <c r="D3769" s="8" t="s">
        <v>10691</v>
      </c>
      <c r="E3769" s="7" t="s">
        <v>10692</v>
      </c>
      <c r="F3769" s="8" t="s">
        <v>2740</v>
      </c>
      <c r="G3769" s="31" t="s">
        <v>8038</v>
      </c>
      <c r="H3769" s="31" t="s">
        <v>7223</v>
      </c>
      <c r="I3769" s="8"/>
      <c r="J3769" s="35"/>
      <c r="K3769" s="33"/>
      <c r="L3769" s="33"/>
      <c r="M3769" s="33"/>
      <c r="N3769" s="33"/>
      <c r="O3769" s="33"/>
      <c r="P3769" s="33"/>
      <c r="Q3769" s="33"/>
      <c r="R3769" s="33"/>
    </row>
    <row r="3770">
      <c r="A3770" s="8" t="s">
        <v>2586</v>
      </c>
      <c r="B3770" s="18"/>
      <c r="C3770" s="18" t="s">
        <v>10693</v>
      </c>
      <c r="D3770" s="4" t="s">
        <v>10694</v>
      </c>
      <c r="E3770" s="3" t="s">
        <v>10695</v>
      </c>
      <c r="F3770" s="42" t="s">
        <v>2740</v>
      </c>
      <c r="G3770" s="8" t="s">
        <v>8038</v>
      </c>
      <c r="H3770" s="41" t="s">
        <v>2686</v>
      </c>
      <c r="I3770" s="3"/>
      <c r="J3770" s="35"/>
      <c r="K3770" s="33"/>
      <c r="L3770" s="33"/>
      <c r="M3770" s="33"/>
      <c r="N3770" s="33"/>
      <c r="O3770" s="33"/>
      <c r="P3770" s="33"/>
      <c r="Q3770" s="33"/>
      <c r="R3770" s="33"/>
    </row>
    <row r="3771">
      <c r="A3771" s="7" t="s">
        <v>2586</v>
      </c>
      <c r="B3771" s="7"/>
      <c r="C3771" s="7" t="s">
        <v>10696</v>
      </c>
      <c r="D3771" s="8" t="s">
        <v>10697</v>
      </c>
      <c r="E3771" s="7" t="s">
        <v>10698</v>
      </c>
      <c r="F3771" s="8" t="s">
        <v>2740</v>
      </c>
      <c r="G3771" s="8" t="s">
        <v>8038</v>
      </c>
      <c r="H3771" s="41" t="s">
        <v>2760</v>
      </c>
      <c r="I3771" s="8"/>
      <c r="J3771" s="7"/>
      <c r="K3771" s="40"/>
      <c r="L3771" s="40"/>
      <c r="M3771" s="40"/>
      <c r="N3771" s="40"/>
      <c r="O3771" s="40"/>
      <c r="P3771" s="40"/>
      <c r="Q3771" s="40"/>
      <c r="R3771" s="40"/>
    </row>
    <row r="3772">
      <c r="A3772" s="8" t="s">
        <v>2586</v>
      </c>
      <c r="B3772" s="8"/>
      <c r="C3772" s="8" t="s">
        <v>10699</v>
      </c>
      <c r="D3772" s="8" t="s">
        <v>10700</v>
      </c>
      <c r="E3772" s="12" t="s">
        <v>10701</v>
      </c>
      <c r="F3772" s="8" t="s">
        <v>2740</v>
      </c>
      <c r="G3772" s="8" t="s">
        <v>8038</v>
      </c>
      <c r="H3772" s="42" t="s">
        <v>3305</v>
      </c>
      <c r="I3772" s="8"/>
      <c r="J3772" s="37"/>
      <c r="K3772" s="38"/>
      <c r="L3772" s="38"/>
      <c r="M3772" s="38"/>
      <c r="N3772" s="38"/>
      <c r="O3772" s="38"/>
      <c r="P3772" s="38"/>
      <c r="Q3772" s="38"/>
      <c r="R3772" s="38"/>
    </row>
    <row r="3773">
      <c r="A3773" s="7" t="s">
        <v>2633</v>
      </c>
      <c r="B3773" s="7"/>
      <c r="C3773" s="7" t="s">
        <v>10702</v>
      </c>
      <c r="D3773" s="8" t="s">
        <v>10703</v>
      </c>
      <c r="E3773" s="7" t="s">
        <v>10704</v>
      </c>
      <c r="F3773" s="8" t="s">
        <v>2740</v>
      </c>
      <c r="G3773" s="8" t="s">
        <v>8038</v>
      </c>
      <c r="H3773" s="41" t="s">
        <v>2760</v>
      </c>
      <c r="I3773" s="8"/>
      <c r="J3773" s="35"/>
      <c r="K3773" s="33"/>
      <c r="L3773" s="33"/>
      <c r="M3773" s="33"/>
      <c r="N3773" s="33"/>
      <c r="O3773" s="33"/>
      <c r="P3773" s="33"/>
      <c r="Q3773" s="33"/>
      <c r="R3773" s="33"/>
    </row>
    <row r="3774">
      <c r="A3774" s="8" t="s">
        <v>2586</v>
      </c>
      <c r="B3774" s="2"/>
      <c r="C3774" s="2" t="s">
        <v>10705</v>
      </c>
      <c r="D3774" s="2" t="s">
        <v>6242</v>
      </c>
      <c r="E3774" s="2" t="s">
        <v>10706</v>
      </c>
      <c r="F3774" s="8" t="s">
        <v>2740</v>
      </c>
      <c r="G3774" s="31" t="s">
        <v>8038</v>
      </c>
      <c r="H3774" s="48" t="s">
        <v>2937</v>
      </c>
      <c r="I3774" s="34" t="s">
        <v>10707</v>
      </c>
      <c r="J3774" s="7"/>
      <c r="K3774" s="40"/>
      <c r="L3774" s="40"/>
      <c r="M3774" s="40"/>
      <c r="N3774" s="40"/>
      <c r="O3774" s="40"/>
      <c r="P3774" s="40"/>
      <c r="Q3774" s="40"/>
      <c r="R3774" s="40"/>
    </row>
    <row r="3775">
      <c r="A3775" s="7" t="s">
        <v>2586</v>
      </c>
      <c r="B3775" s="7"/>
      <c r="C3775" s="7" t="s">
        <v>10708</v>
      </c>
      <c r="D3775" s="6" t="s">
        <v>6242</v>
      </c>
      <c r="E3775" s="19" t="s">
        <v>10709</v>
      </c>
      <c r="F3775" s="8" t="s">
        <v>2740</v>
      </c>
      <c r="G3775" s="8" t="s">
        <v>8038</v>
      </c>
      <c r="H3775" s="42" t="s">
        <v>3305</v>
      </c>
      <c r="I3775" s="7"/>
      <c r="J3775" s="35"/>
      <c r="K3775" s="33"/>
      <c r="L3775" s="33"/>
      <c r="M3775" s="33"/>
      <c r="N3775" s="33"/>
      <c r="O3775" s="33"/>
      <c r="P3775" s="33"/>
      <c r="Q3775" s="33"/>
      <c r="R3775" s="33"/>
    </row>
    <row r="3776">
      <c r="A3776" s="8" t="s">
        <v>2586</v>
      </c>
      <c r="B3776" s="6"/>
      <c r="C3776" s="6" t="s">
        <v>10710</v>
      </c>
      <c r="D3776" s="6" t="s">
        <v>6246</v>
      </c>
      <c r="E3776" s="19" t="s">
        <v>10711</v>
      </c>
      <c r="F3776" s="8" t="s">
        <v>2740</v>
      </c>
      <c r="G3776" s="8" t="s">
        <v>8038</v>
      </c>
      <c r="H3776" s="48" t="s">
        <v>2937</v>
      </c>
      <c r="I3776" s="7"/>
      <c r="J3776" s="35"/>
      <c r="K3776" s="33"/>
      <c r="L3776" s="33"/>
      <c r="M3776" s="33"/>
      <c r="N3776" s="33"/>
      <c r="O3776" s="33"/>
      <c r="P3776" s="33"/>
      <c r="Q3776" s="33"/>
      <c r="R3776" s="33"/>
    </row>
    <row r="3777">
      <c r="A3777" s="7" t="s">
        <v>2586</v>
      </c>
      <c r="B3777" s="7"/>
      <c r="C3777" s="7" t="s">
        <v>10712</v>
      </c>
      <c r="D3777" s="6" t="s">
        <v>6246</v>
      </c>
      <c r="E3777" s="19" t="s">
        <v>10713</v>
      </c>
      <c r="F3777" s="8" t="s">
        <v>2740</v>
      </c>
      <c r="G3777" s="8" t="s">
        <v>8038</v>
      </c>
      <c r="H3777" s="48" t="s">
        <v>2937</v>
      </c>
      <c r="I3777" s="7"/>
      <c r="J3777" s="7"/>
      <c r="K3777" s="40"/>
      <c r="L3777" s="40"/>
      <c r="M3777" s="40"/>
      <c r="N3777" s="40"/>
      <c r="O3777" s="40"/>
      <c r="P3777" s="40"/>
      <c r="Q3777" s="40"/>
      <c r="R3777" s="40"/>
    </row>
    <row r="3778">
      <c r="A3778" s="7" t="s">
        <v>2586</v>
      </c>
      <c r="B3778" s="7"/>
      <c r="C3778" s="7" t="s">
        <v>10714</v>
      </c>
      <c r="D3778" s="6" t="s">
        <v>10715</v>
      </c>
      <c r="E3778" s="19" t="s">
        <v>10716</v>
      </c>
      <c r="F3778" s="8" t="s">
        <v>2740</v>
      </c>
      <c r="G3778" s="8" t="s">
        <v>8038</v>
      </c>
      <c r="H3778" s="42" t="s">
        <v>2952</v>
      </c>
      <c r="I3778" s="7"/>
      <c r="J3778" s="7"/>
      <c r="K3778" s="40"/>
      <c r="L3778" s="40"/>
      <c r="M3778" s="40"/>
      <c r="N3778" s="40"/>
      <c r="O3778" s="40"/>
      <c r="P3778" s="40"/>
      <c r="Q3778" s="40"/>
      <c r="R3778" s="40"/>
    </row>
    <row r="3779">
      <c r="A3779" s="8" t="s">
        <v>2586</v>
      </c>
      <c r="B3779" s="6"/>
      <c r="C3779" s="6" t="s">
        <v>10717</v>
      </c>
      <c r="D3779" s="6" t="s">
        <v>10718</v>
      </c>
      <c r="E3779" s="19" t="s">
        <v>10719</v>
      </c>
      <c r="F3779" s="8" t="s">
        <v>2740</v>
      </c>
      <c r="G3779" s="31" t="s">
        <v>8038</v>
      </c>
      <c r="H3779" s="41" t="s">
        <v>4418</v>
      </c>
      <c r="I3779" s="7"/>
      <c r="J3779" s="7"/>
      <c r="K3779" s="40"/>
      <c r="L3779" s="40"/>
      <c r="M3779" s="40"/>
      <c r="N3779" s="40"/>
      <c r="O3779" s="40"/>
      <c r="P3779" s="40"/>
      <c r="Q3779" s="40"/>
      <c r="R3779" s="40"/>
    </row>
    <row r="3780">
      <c r="A3780" s="8" t="s">
        <v>2633</v>
      </c>
      <c r="B3780" s="2"/>
      <c r="C3780" s="2" t="s">
        <v>10720</v>
      </c>
      <c r="D3780" s="2" t="s">
        <v>10721</v>
      </c>
      <c r="E3780" s="2" t="s">
        <v>10722</v>
      </c>
      <c r="F3780" s="8" t="s">
        <v>2740</v>
      </c>
      <c r="G3780" s="31" t="s">
        <v>8038</v>
      </c>
      <c r="H3780" s="48" t="s">
        <v>2937</v>
      </c>
      <c r="I3780" s="36" t="s">
        <v>10723</v>
      </c>
      <c r="J3780" s="35"/>
      <c r="K3780" s="33"/>
      <c r="L3780" s="33"/>
      <c r="M3780" s="33"/>
      <c r="N3780" s="33"/>
      <c r="O3780" s="33"/>
      <c r="P3780" s="33"/>
      <c r="Q3780" s="33"/>
      <c r="R3780" s="33"/>
    </row>
    <row r="3781">
      <c r="A3781" s="7" t="s">
        <v>2586</v>
      </c>
      <c r="B3781" s="7"/>
      <c r="C3781" s="7" t="s">
        <v>10724</v>
      </c>
      <c r="D3781" s="8" t="s">
        <v>10721</v>
      </c>
      <c r="E3781" s="7" t="s">
        <v>10725</v>
      </c>
      <c r="F3781" s="8" t="s">
        <v>2740</v>
      </c>
      <c r="G3781" s="8" t="s">
        <v>8038</v>
      </c>
      <c r="H3781" s="41" t="s">
        <v>2760</v>
      </c>
      <c r="I3781" s="8"/>
      <c r="J3781" s="7"/>
      <c r="K3781" s="40"/>
      <c r="L3781" s="40"/>
      <c r="M3781" s="40"/>
      <c r="N3781" s="40"/>
      <c r="O3781" s="40"/>
      <c r="P3781" s="40"/>
      <c r="Q3781" s="40"/>
      <c r="R3781" s="40"/>
    </row>
    <row r="3782">
      <c r="A3782" s="7" t="s">
        <v>2586</v>
      </c>
      <c r="B3782" s="7"/>
      <c r="C3782" s="7" t="s">
        <v>10726</v>
      </c>
      <c r="D3782" s="7" t="s">
        <v>10721</v>
      </c>
      <c r="E3782" s="19" t="s">
        <v>10727</v>
      </c>
      <c r="F3782" s="8" t="s">
        <v>2740</v>
      </c>
      <c r="G3782" s="8" t="s">
        <v>8038</v>
      </c>
      <c r="H3782" s="43" t="s">
        <v>2760</v>
      </c>
      <c r="I3782" s="7"/>
      <c r="J3782" s="7"/>
      <c r="K3782" s="40"/>
      <c r="L3782" s="40"/>
      <c r="M3782" s="40"/>
      <c r="N3782" s="40"/>
      <c r="O3782" s="40"/>
      <c r="P3782" s="40"/>
      <c r="Q3782" s="40"/>
      <c r="R3782" s="40"/>
    </row>
    <row r="3783">
      <c r="A3783" s="8" t="s">
        <v>2586</v>
      </c>
      <c r="B3783" s="3"/>
      <c r="C3783" s="3" t="s">
        <v>10728</v>
      </c>
      <c r="D3783" s="4" t="s">
        <v>10729</v>
      </c>
      <c r="E3783" s="3" t="s">
        <v>10730</v>
      </c>
      <c r="F3783" s="8" t="s">
        <v>2740</v>
      </c>
      <c r="G3783" s="8" t="s">
        <v>8038</v>
      </c>
      <c r="H3783" s="31" t="s">
        <v>2742</v>
      </c>
      <c r="I3783" s="3"/>
      <c r="J3783" s="7"/>
      <c r="K3783" s="40"/>
      <c r="L3783" s="40"/>
      <c r="M3783" s="40"/>
      <c r="N3783" s="40"/>
      <c r="O3783" s="40"/>
      <c r="P3783" s="40"/>
      <c r="Q3783" s="40"/>
      <c r="R3783" s="40"/>
    </row>
    <row r="3784">
      <c r="A3784" s="7" t="s">
        <v>2586</v>
      </c>
      <c r="B3784" s="7"/>
      <c r="C3784" s="7" t="s">
        <v>10731</v>
      </c>
      <c r="D3784" s="8" t="s">
        <v>6249</v>
      </c>
      <c r="E3784" s="7" t="s">
        <v>10732</v>
      </c>
      <c r="F3784" s="8" t="s">
        <v>2740</v>
      </c>
      <c r="G3784" s="8" t="s">
        <v>8038</v>
      </c>
      <c r="H3784" s="48" t="s">
        <v>2937</v>
      </c>
      <c r="I3784" s="8"/>
      <c r="J3784" s="37"/>
      <c r="K3784" s="38"/>
      <c r="L3784" s="38"/>
      <c r="M3784" s="38"/>
      <c r="N3784" s="38"/>
      <c r="O3784" s="38"/>
      <c r="P3784" s="38"/>
      <c r="Q3784" s="38"/>
      <c r="R3784" s="38"/>
    </row>
    <row r="3785">
      <c r="A3785" s="7" t="s">
        <v>2586</v>
      </c>
      <c r="B3785" s="7"/>
      <c r="C3785" s="7" t="s">
        <v>10733</v>
      </c>
      <c r="D3785" s="8" t="s">
        <v>6249</v>
      </c>
      <c r="E3785" s="7" t="s">
        <v>10734</v>
      </c>
      <c r="F3785" s="8" t="s">
        <v>2740</v>
      </c>
      <c r="G3785" s="6" t="s">
        <v>8038</v>
      </c>
      <c r="H3785" s="42" t="s">
        <v>2686</v>
      </c>
      <c r="I3785" s="8"/>
      <c r="J3785" s="35"/>
      <c r="K3785" s="33"/>
      <c r="L3785" s="33"/>
      <c r="M3785" s="33"/>
      <c r="N3785" s="33"/>
      <c r="O3785" s="33"/>
      <c r="P3785" s="33"/>
      <c r="Q3785" s="33"/>
      <c r="R3785" s="33"/>
    </row>
    <row r="3786">
      <c r="A3786" s="7" t="s">
        <v>2586</v>
      </c>
      <c r="B3786" s="7"/>
      <c r="C3786" s="7" t="s">
        <v>10735</v>
      </c>
      <c r="D3786" s="8" t="s">
        <v>10736</v>
      </c>
      <c r="E3786" s="7" t="s">
        <v>10737</v>
      </c>
      <c r="F3786" s="8" t="s">
        <v>2740</v>
      </c>
      <c r="G3786" s="45" t="s">
        <v>8038</v>
      </c>
      <c r="H3786" s="42" t="s">
        <v>2686</v>
      </c>
      <c r="I3786" s="8"/>
      <c r="J3786" s="35"/>
      <c r="K3786" s="33"/>
      <c r="L3786" s="33"/>
      <c r="M3786" s="33"/>
      <c r="N3786" s="33"/>
      <c r="O3786" s="33"/>
      <c r="P3786" s="33"/>
      <c r="Q3786" s="33"/>
      <c r="R3786" s="33"/>
    </row>
    <row r="3787">
      <c r="A3787" s="8" t="s">
        <v>2586</v>
      </c>
      <c r="B3787" s="3"/>
      <c r="C3787" s="3" t="s">
        <v>10738</v>
      </c>
      <c r="D3787" s="4" t="s">
        <v>10739</v>
      </c>
      <c r="E3787" s="5" t="s">
        <v>10740</v>
      </c>
      <c r="F3787" s="8" t="s">
        <v>2740</v>
      </c>
      <c r="G3787" s="8" t="s">
        <v>8038</v>
      </c>
      <c r="H3787" s="48" t="s">
        <v>2937</v>
      </c>
      <c r="I3787" s="18" t="s">
        <v>10741</v>
      </c>
      <c r="J3787" s="35"/>
      <c r="K3787" s="33"/>
      <c r="L3787" s="33"/>
      <c r="M3787" s="33"/>
      <c r="N3787" s="33"/>
      <c r="O3787" s="33"/>
      <c r="P3787" s="33"/>
      <c r="Q3787" s="33"/>
      <c r="R3787" s="33"/>
    </row>
    <row r="3788">
      <c r="A3788" s="8" t="s">
        <v>2586</v>
      </c>
      <c r="B3788" s="3"/>
      <c r="C3788" s="3" t="s">
        <v>3651</v>
      </c>
      <c r="D3788" s="4" t="s">
        <v>3652</v>
      </c>
      <c r="E3788" s="3" t="s">
        <v>10742</v>
      </c>
      <c r="F3788" s="8" t="s">
        <v>2740</v>
      </c>
      <c r="G3788" s="31" t="s">
        <v>8038</v>
      </c>
      <c r="H3788" s="43" t="s">
        <v>2742</v>
      </c>
      <c r="I3788" s="3"/>
      <c r="J3788" s="19"/>
      <c r="K3788" s="39"/>
      <c r="L3788" s="39"/>
      <c r="M3788" s="39"/>
      <c r="N3788" s="39"/>
      <c r="O3788" s="39"/>
      <c r="P3788" s="39"/>
      <c r="Q3788" s="39"/>
      <c r="R3788" s="39"/>
    </row>
    <row r="3789">
      <c r="A3789" s="7" t="s">
        <v>2586</v>
      </c>
      <c r="B3789" s="7"/>
      <c r="C3789" s="7" t="s">
        <v>10743</v>
      </c>
      <c r="D3789" s="8" t="s">
        <v>5463</v>
      </c>
      <c r="E3789" s="7" t="s">
        <v>10744</v>
      </c>
      <c r="F3789" s="8" t="s">
        <v>2740</v>
      </c>
      <c r="G3789" s="31" t="s">
        <v>8038</v>
      </c>
      <c r="H3789" s="31" t="s">
        <v>2802</v>
      </c>
      <c r="I3789" s="8"/>
      <c r="J3789" s="37"/>
      <c r="K3789" s="38"/>
      <c r="L3789" s="38"/>
      <c r="M3789" s="38"/>
      <c r="N3789" s="38"/>
      <c r="O3789" s="38"/>
      <c r="P3789" s="38"/>
      <c r="Q3789" s="38"/>
      <c r="R3789" s="38"/>
    </row>
    <row r="3790">
      <c r="A3790" s="7" t="s">
        <v>2586</v>
      </c>
      <c r="B3790" s="7"/>
      <c r="C3790" s="7" t="s">
        <v>10745</v>
      </c>
      <c r="D3790" s="8" t="s">
        <v>5463</v>
      </c>
      <c r="E3790" s="7" t="s">
        <v>10746</v>
      </c>
      <c r="F3790" s="8" t="s">
        <v>2740</v>
      </c>
      <c r="G3790" s="8" t="s">
        <v>8038</v>
      </c>
      <c r="H3790" s="41" t="s">
        <v>2802</v>
      </c>
      <c r="I3790" s="8"/>
      <c r="J3790" s="7"/>
      <c r="K3790" s="40"/>
      <c r="L3790" s="40"/>
      <c r="M3790" s="40"/>
      <c r="N3790" s="40"/>
      <c r="O3790" s="40"/>
      <c r="P3790" s="40"/>
      <c r="Q3790" s="40"/>
      <c r="R3790" s="40"/>
    </row>
    <row r="3791">
      <c r="A3791" s="7" t="s">
        <v>2586</v>
      </c>
      <c r="B3791" s="7"/>
      <c r="C3791" s="7" t="s">
        <v>10747</v>
      </c>
      <c r="D3791" s="7" t="s">
        <v>5463</v>
      </c>
      <c r="E3791" s="19" t="s">
        <v>10748</v>
      </c>
      <c r="F3791" s="8" t="s">
        <v>2740</v>
      </c>
      <c r="G3791" s="31" t="s">
        <v>8038</v>
      </c>
      <c r="H3791" s="8" t="s">
        <v>2765</v>
      </c>
      <c r="I3791" s="7"/>
      <c r="J3791" s="7"/>
      <c r="K3791" s="40"/>
      <c r="L3791" s="40"/>
      <c r="M3791" s="40"/>
      <c r="N3791" s="40"/>
      <c r="O3791" s="40"/>
      <c r="P3791" s="40"/>
      <c r="Q3791" s="40"/>
      <c r="R3791" s="40"/>
    </row>
    <row r="3792">
      <c r="A3792" s="7" t="s">
        <v>2586</v>
      </c>
      <c r="B3792" s="7"/>
      <c r="C3792" s="7" t="s">
        <v>10749</v>
      </c>
      <c r="D3792" s="8" t="s">
        <v>5463</v>
      </c>
      <c r="E3792" s="7" t="s">
        <v>10750</v>
      </c>
      <c r="F3792" s="8" t="s">
        <v>2740</v>
      </c>
      <c r="G3792" s="31" t="s">
        <v>8038</v>
      </c>
      <c r="H3792" s="31" t="s">
        <v>2603</v>
      </c>
      <c r="I3792" s="8"/>
      <c r="J3792" s="7"/>
      <c r="K3792" s="40"/>
      <c r="L3792" s="40"/>
      <c r="M3792" s="40"/>
      <c r="N3792" s="40"/>
      <c r="O3792" s="40"/>
      <c r="P3792" s="40"/>
      <c r="Q3792" s="40"/>
      <c r="R3792" s="40"/>
    </row>
    <row r="3793">
      <c r="A3793" s="8" t="s">
        <v>2586</v>
      </c>
      <c r="B3793" s="2"/>
      <c r="C3793" s="2" t="s">
        <v>10751</v>
      </c>
      <c r="D3793" s="2" t="s">
        <v>2906</v>
      </c>
      <c r="E3793" s="2" t="s">
        <v>10752</v>
      </c>
      <c r="F3793" s="8" t="s">
        <v>2740</v>
      </c>
      <c r="G3793" s="8" t="s">
        <v>8038</v>
      </c>
      <c r="H3793" s="31" t="s">
        <v>2742</v>
      </c>
      <c r="I3793" s="55"/>
      <c r="J3793" s="35"/>
      <c r="K3793" s="33"/>
      <c r="L3793" s="33"/>
      <c r="M3793" s="33"/>
      <c r="N3793" s="33"/>
      <c r="O3793" s="33"/>
      <c r="P3793" s="33"/>
      <c r="Q3793" s="33"/>
      <c r="R3793" s="33"/>
    </row>
    <row r="3794">
      <c r="A3794" s="7" t="s">
        <v>2586</v>
      </c>
      <c r="B3794" s="7"/>
      <c r="C3794" s="7" t="s">
        <v>10753</v>
      </c>
      <c r="D3794" s="8" t="s">
        <v>10754</v>
      </c>
      <c r="E3794" s="7" t="s">
        <v>10755</v>
      </c>
      <c r="F3794" s="8" t="s">
        <v>2740</v>
      </c>
      <c r="G3794" s="31" t="s">
        <v>8038</v>
      </c>
      <c r="H3794" s="42" t="s">
        <v>2686</v>
      </c>
      <c r="I3794" s="8"/>
      <c r="J3794" s="35"/>
      <c r="K3794" s="33"/>
      <c r="L3794" s="33"/>
      <c r="M3794" s="33"/>
      <c r="N3794" s="33"/>
      <c r="O3794" s="33"/>
      <c r="P3794" s="33"/>
      <c r="Q3794" s="33"/>
      <c r="R3794" s="33"/>
    </row>
    <row r="3795">
      <c r="A3795" s="7" t="s">
        <v>2586</v>
      </c>
      <c r="B3795" s="7"/>
      <c r="C3795" s="7" t="s">
        <v>10756</v>
      </c>
      <c r="D3795" s="8" t="s">
        <v>10757</v>
      </c>
      <c r="E3795" s="7" t="s">
        <v>10758</v>
      </c>
      <c r="F3795" s="8" t="s">
        <v>2740</v>
      </c>
      <c r="G3795" s="31" t="s">
        <v>8038</v>
      </c>
      <c r="H3795" s="31" t="s">
        <v>2590</v>
      </c>
      <c r="I3795" s="8"/>
      <c r="J3795" s="37"/>
      <c r="K3795" s="38"/>
      <c r="L3795" s="38"/>
      <c r="M3795" s="38"/>
      <c r="N3795" s="38"/>
      <c r="O3795" s="38"/>
      <c r="P3795" s="38"/>
      <c r="Q3795" s="38"/>
      <c r="R3795" s="38"/>
    </row>
    <row r="3796">
      <c r="A3796" s="8" t="s">
        <v>2586</v>
      </c>
      <c r="B3796" s="2"/>
      <c r="C3796" s="2" t="s">
        <v>10759</v>
      </c>
      <c r="D3796" s="2" t="s">
        <v>10760</v>
      </c>
      <c r="E3796" s="2" t="s">
        <v>10761</v>
      </c>
      <c r="F3796" s="42" t="s">
        <v>2740</v>
      </c>
      <c r="G3796" s="31" t="s">
        <v>8038</v>
      </c>
      <c r="H3796" s="42" t="s">
        <v>3162</v>
      </c>
      <c r="I3796" s="36" t="s">
        <v>10762</v>
      </c>
      <c r="J3796" s="35"/>
      <c r="K3796" s="33"/>
      <c r="L3796" s="33"/>
      <c r="M3796" s="33"/>
      <c r="N3796" s="33"/>
      <c r="O3796" s="33"/>
      <c r="P3796" s="33"/>
      <c r="Q3796" s="33"/>
      <c r="R3796" s="33"/>
    </row>
    <row r="3797">
      <c r="A3797" s="8" t="s">
        <v>2586</v>
      </c>
      <c r="B3797" s="6"/>
      <c r="C3797" s="6" t="s">
        <v>10763</v>
      </c>
      <c r="D3797" s="6" t="s">
        <v>10763</v>
      </c>
      <c r="E3797" s="13" t="s">
        <v>10764</v>
      </c>
      <c r="F3797" s="42" t="s">
        <v>2740</v>
      </c>
      <c r="G3797" s="8" t="s">
        <v>8038</v>
      </c>
      <c r="H3797" s="48" t="s">
        <v>2937</v>
      </c>
      <c r="I3797" s="7"/>
      <c r="J3797" s="37"/>
      <c r="K3797" s="38"/>
      <c r="L3797" s="38"/>
      <c r="M3797" s="38"/>
      <c r="N3797" s="38"/>
      <c r="O3797" s="38"/>
      <c r="P3797" s="38"/>
      <c r="Q3797" s="38"/>
      <c r="R3797" s="38"/>
    </row>
    <row r="3798">
      <c r="A3798" s="8" t="s">
        <v>2586</v>
      </c>
      <c r="B3798" s="6"/>
      <c r="C3798" s="6" t="s">
        <v>10765</v>
      </c>
      <c r="D3798" s="7" t="s">
        <v>10766</v>
      </c>
      <c r="E3798" s="19" t="s">
        <v>10767</v>
      </c>
      <c r="F3798" s="8" t="s">
        <v>2740</v>
      </c>
      <c r="G3798" s="6" t="s">
        <v>8038</v>
      </c>
      <c r="H3798" s="41" t="s">
        <v>4418</v>
      </c>
      <c r="I3798" s="7"/>
      <c r="J3798" s="35"/>
      <c r="K3798" s="33"/>
      <c r="L3798" s="33"/>
      <c r="M3798" s="33"/>
      <c r="N3798" s="33"/>
      <c r="O3798" s="33"/>
      <c r="P3798" s="33"/>
      <c r="Q3798" s="33"/>
      <c r="R3798" s="33"/>
    </row>
    <row r="3799">
      <c r="A3799" s="8" t="s">
        <v>2586</v>
      </c>
      <c r="B3799" s="2"/>
      <c r="C3799" s="2" t="s">
        <v>10768</v>
      </c>
      <c r="D3799" s="2" t="s">
        <v>6268</v>
      </c>
      <c r="E3799" s="2" t="s">
        <v>10769</v>
      </c>
      <c r="F3799" s="8" t="s">
        <v>2740</v>
      </c>
      <c r="G3799" s="31" t="s">
        <v>8038</v>
      </c>
      <c r="H3799" s="31" t="s">
        <v>2742</v>
      </c>
      <c r="I3799" s="34" t="s">
        <v>10770</v>
      </c>
      <c r="J3799" s="35"/>
      <c r="K3799" s="33"/>
      <c r="L3799" s="33"/>
      <c r="M3799" s="33"/>
      <c r="N3799" s="33"/>
      <c r="O3799" s="33"/>
      <c r="P3799" s="33"/>
      <c r="Q3799" s="33"/>
      <c r="R3799" s="33"/>
    </row>
    <row r="3800">
      <c r="A3800" s="7" t="s">
        <v>2586</v>
      </c>
      <c r="B3800" s="7"/>
      <c r="C3800" s="7" t="s">
        <v>10771</v>
      </c>
      <c r="D3800" s="8" t="s">
        <v>6268</v>
      </c>
      <c r="E3800" s="7" t="s">
        <v>10772</v>
      </c>
      <c r="F3800" s="8" t="s">
        <v>2740</v>
      </c>
      <c r="G3800" s="31" t="s">
        <v>8038</v>
      </c>
      <c r="H3800" s="43" t="s">
        <v>2742</v>
      </c>
      <c r="I3800" s="8"/>
      <c r="J3800" s="35"/>
      <c r="K3800" s="33"/>
      <c r="L3800" s="33"/>
      <c r="M3800" s="33"/>
      <c r="N3800" s="33"/>
      <c r="O3800" s="33"/>
      <c r="P3800" s="33"/>
      <c r="Q3800" s="33"/>
      <c r="R3800" s="33"/>
    </row>
    <row r="3801">
      <c r="A3801" s="7" t="s">
        <v>2586</v>
      </c>
      <c r="B3801" s="7"/>
      <c r="C3801" s="7" t="s">
        <v>10773</v>
      </c>
      <c r="D3801" s="8" t="s">
        <v>6268</v>
      </c>
      <c r="E3801" s="7" t="s">
        <v>10774</v>
      </c>
      <c r="F3801" s="8" t="s">
        <v>2740</v>
      </c>
      <c r="G3801" s="31" t="s">
        <v>8038</v>
      </c>
      <c r="H3801" s="31" t="s">
        <v>2742</v>
      </c>
      <c r="I3801" s="8"/>
      <c r="J3801" s="37"/>
      <c r="K3801" s="38"/>
      <c r="L3801" s="38"/>
      <c r="M3801" s="38"/>
      <c r="N3801" s="38"/>
      <c r="O3801" s="38"/>
      <c r="P3801" s="38"/>
      <c r="Q3801" s="38"/>
      <c r="R3801" s="38"/>
    </row>
    <row r="3802">
      <c r="A3802" s="7" t="s">
        <v>2586</v>
      </c>
      <c r="B3802" s="7"/>
      <c r="C3802" s="7" t="s">
        <v>10775</v>
      </c>
      <c r="D3802" s="8" t="s">
        <v>6268</v>
      </c>
      <c r="E3802" s="7" t="s">
        <v>10776</v>
      </c>
      <c r="F3802" s="8" t="s">
        <v>2740</v>
      </c>
      <c r="G3802" s="31" t="s">
        <v>8038</v>
      </c>
      <c r="H3802" s="43" t="s">
        <v>2742</v>
      </c>
      <c r="I3802" s="8"/>
      <c r="J3802" s="37"/>
      <c r="K3802" s="38"/>
      <c r="L3802" s="38"/>
      <c r="M3802" s="38"/>
      <c r="N3802" s="38"/>
      <c r="O3802" s="38"/>
      <c r="P3802" s="38"/>
      <c r="Q3802" s="38"/>
      <c r="R3802" s="38"/>
    </row>
    <row r="3803">
      <c r="A3803" s="8" t="s">
        <v>2586</v>
      </c>
      <c r="B3803" s="2"/>
      <c r="C3803" s="2" t="s">
        <v>10777</v>
      </c>
      <c r="D3803" s="2" t="s">
        <v>10778</v>
      </c>
      <c r="E3803" s="2" t="s">
        <v>10779</v>
      </c>
      <c r="F3803" s="8" t="s">
        <v>2740</v>
      </c>
      <c r="G3803" s="31" t="s">
        <v>8038</v>
      </c>
      <c r="H3803" s="31" t="s">
        <v>2742</v>
      </c>
      <c r="I3803" s="34" t="s">
        <v>10780</v>
      </c>
      <c r="J3803" s="7"/>
      <c r="K3803" s="40"/>
      <c r="L3803" s="40"/>
      <c r="M3803" s="40"/>
      <c r="N3803" s="40"/>
      <c r="O3803" s="40"/>
      <c r="P3803" s="40"/>
      <c r="Q3803" s="40"/>
      <c r="R3803" s="40"/>
    </row>
    <row r="3804">
      <c r="A3804" s="7" t="s">
        <v>2586</v>
      </c>
      <c r="B3804" s="7"/>
      <c r="C3804" s="7" t="s">
        <v>10781</v>
      </c>
      <c r="D3804" s="8" t="s">
        <v>10782</v>
      </c>
      <c r="E3804" s="7" t="s">
        <v>10783</v>
      </c>
      <c r="F3804" s="8" t="s">
        <v>2740</v>
      </c>
      <c r="G3804" s="31" t="s">
        <v>8038</v>
      </c>
      <c r="H3804" s="31" t="s">
        <v>2590</v>
      </c>
      <c r="I3804" s="8"/>
      <c r="J3804" s="7"/>
      <c r="K3804" s="40"/>
      <c r="L3804" s="40"/>
      <c r="M3804" s="40"/>
      <c r="N3804" s="40"/>
      <c r="O3804" s="40"/>
      <c r="P3804" s="40"/>
      <c r="Q3804" s="40"/>
      <c r="R3804" s="40"/>
    </row>
    <row r="3805">
      <c r="A3805" s="7" t="s">
        <v>2586</v>
      </c>
      <c r="B3805" s="7"/>
      <c r="C3805" s="7" t="s">
        <v>10784</v>
      </c>
      <c r="D3805" s="8" t="s">
        <v>10785</v>
      </c>
      <c r="E3805" s="7" t="s">
        <v>10786</v>
      </c>
      <c r="F3805" s="42" t="s">
        <v>2740</v>
      </c>
      <c r="G3805" s="31" t="s">
        <v>8038</v>
      </c>
      <c r="H3805" s="41" t="s">
        <v>2760</v>
      </c>
      <c r="I3805" s="8"/>
      <c r="J3805" s="7"/>
      <c r="K3805" s="40"/>
      <c r="L3805" s="40"/>
      <c r="M3805" s="40"/>
      <c r="N3805" s="40"/>
      <c r="O3805" s="40"/>
      <c r="P3805" s="40"/>
      <c r="Q3805" s="40"/>
      <c r="R3805" s="40"/>
    </row>
    <row r="3806">
      <c r="A3806" s="7" t="s">
        <v>2586</v>
      </c>
      <c r="B3806" s="7"/>
      <c r="C3806" s="7" t="s">
        <v>10787</v>
      </c>
      <c r="D3806" s="8" t="s">
        <v>6276</v>
      </c>
      <c r="E3806" s="7" t="s">
        <v>10787</v>
      </c>
      <c r="F3806" s="8" t="s">
        <v>2740</v>
      </c>
      <c r="G3806" s="8" t="s">
        <v>8038</v>
      </c>
      <c r="H3806" s="41" t="s">
        <v>2686</v>
      </c>
      <c r="I3806" s="8"/>
      <c r="J3806" s="19"/>
      <c r="K3806" s="39"/>
      <c r="L3806" s="39"/>
      <c r="M3806" s="39"/>
      <c r="N3806" s="39"/>
      <c r="O3806" s="39"/>
      <c r="P3806" s="39"/>
      <c r="Q3806" s="39"/>
      <c r="R3806" s="39"/>
    </row>
    <row r="3807">
      <c r="A3807" s="8" t="s">
        <v>2586</v>
      </c>
      <c r="B3807" s="12"/>
      <c r="C3807" s="12" t="s">
        <v>10788</v>
      </c>
      <c r="D3807" s="12" t="s">
        <v>6774</v>
      </c>
      <c r="E3807" s="12" t="s">
        <v>10789</v>
      </c>
      <c r="F3807" s="8" t="s">
        <v>2740</v>
      </c>
      <c r="G3807" s="8" t="s">
        <v>8038</v>
      </c>
      <c r="H3807" s="41" t="s">
        <v>2760</v>
      </c>
      <c r="I3807" s="2"/>
      <c r="J3807" s="7"/>
      <c r="K3807" s="40"/>
      <c r="L3807" s="40"/>
      <c r="M3807" s="40"/>
      <c r="N3807" s="40"/>
      <c r="O3807" s="40"/>
      <c r="P3807" s="40"/>
      <c r="Q3807" s="40"/>
      <c r="R3807" s="40"/>
    </row>
    <row r="3808">
      <c r="A3808" s="8" t="s">
        <v>2586</v>
      </c>
      <c r="B3808" s="8"/>
      <c r="C3808" s="8" t="s">
        <v>10790</v>
      </c>
      <c r="D3808" s="8" t="s">
        <v>10791</v>
      </c>
      <c r="E3808" s="12" t="s">
        <v>10792</v>
      </c>
      <c r="F3808" s="8" t="s">
        <v>2740</v>
      </c>
      <c r="G3808" s="31" t="s">
        <v>8038</v>
      </c>
      <c r="H3808" s="42" t="s">
        <v>2686</v>
      </c>
      <c r="I3808" s="8"/>
      <c r="J3808" s="37"/>
      <c r="K3808" s="38"/>
      <c r="L3808" s="38"/>
      <c r="M3808" s="38"/>
      <c r="N3808" s="38"/>
      <c r="O3808" s="38"/>
      <c r="P3808" s="38"/>
      <c r="Q3808" s="38"/>
      <c r="R3808" s="38"/>
    </row>
    <row r="3809">
      <c r="A3809" s="7" t="s">
        <v>2586</v>
      </c>
      <c r="B3809" s="7"/>
      <c r="C3809" s="7" t="s">
        <v>10793</v>
      </c>
      <c r="D3809" s="6" t="s">
        <v>10794</v>
      </c>
      <c r="E3809" s="7" t="s">
        <v>10795</v>
      </c>
      <c r="F3809" s="8" t="s">
        <v>2740</v>
      </c>
      <c r="G3809" s="31" t="s">
        <v>8038</v>
      </c>
      <c r="H3809" s="41" t="s">
        <v>2760</v>
      </c>
      <c r="I3809" s="8"/>
      <c r="J3809" s="35"/>
      <c r="K3809" s="33"/>
      <c r="L3809" s="33"/>
      <c r="M3809" s="33"/>
      <c r="N3809" s="33"/>
      <c r="O3809" s="33"/>
      <c r="P3809" s="33"/>
      <c r="Q3809" s="33"/>
      <c r="R3809" s="33"/>
    </row>
    <row r="3810">
      <c r="A3810" s="7" t="s">
        <v>2586</v>
      </c>
      <c r="B3810" s="7"/>
      <c r="C3810" s="7" t="s">
        <v>10796</v>
      </c>
      <c r="D3810" s="6" t="s">
        <v>10797</v>
      </c>
      <c r="E3810" s="7" t="s">
        <v>10798</v>
      </c>
      <c r="F3810" s="8" t="s">
        <v>2740</v>
      </c>
      <c r="G3810" s="31" t="s">
        <v>8038</v>
      </c>
      <c r="H3810" s="31" t="s">
        <v>2742</v>
      </c>
      <c r="I3810" s="8"/>
      <c r="J3810" s="7"/>
      <c r="K3810" s="40"/>
      <c r="L3810" s="40"/>
      <c r="M3810" s="40"/>
      <c r="N3810" s="40"/>
      <c r="O3810" s="40"/>
      <c r="P3810" s="40"/>
      <c r="Q3810" s="40"/>
      <c r="R3810" s="40"/>
    </row>
    <row r="3811">
      <c r="A3811" s="7" t="s">
        <v>2586</v>
      </c>
      <c r="B3811" s="7"/>
      <c r="C3811" s="7" t="s">
        <v>10799</v>
      </c>
      <c r="D3811" s="8" t="s">
        <v>10800</v>
      </c>
      <c r="E3811" s="7" t="s">
        <v>10801</v>
      </c>
      <c r="F3811" s="8" t="s">
        <v>2740</v>
      </c>
      <c r="G3811" s="8" t="s">
        <v>8038</v>
      </c>
      <c r="H3811" s="41" t="s">
        <v>2760</v>
      </c>
      <c r="I3811" s="8"/>
      <c r="J3811" s="35"/>
      <c r="K3811" s="33"/>
      <c r="L3811" s="33"/>
      <c r="M3811" s="33"/>
      <c r="N3811" s="33"/>
      <c r="O3811" s="33"/>
      <c r="P3811" s="33"/>
      <c r="Q3811" s="33"/>
      <c r="R3811" s="33"/>
    </row>
    <row r="3812">
      <c r="A3812" s="8" t="s">
        <v>2586</v>
      </c>
      <c r="B3812" s="6"/>
      <c r="C3812" s="6" t="s">
        <v>10802</v>
      </c>
      <c r="D3812" s="6" t="s">
        <v>10802</v>
      </c>
      <c r="E3812" s="7" t="s">
        <v>10803</v>
      </c>
      <c r="F3812" s="8" t="s">
        <v>2740</v>
      </c>
      <c r="G3812" s="31" t="s">
        <v>8038</v>
      </c>
      <c r="H3812" s="31" t="s">
        <v>2742</v>
      </c>
      <c r="I3812" s="8"/>
      <c r="J3812" s="35"/>
      <c r="K3812" s="33"/>
      <c r="L3812" s="33"/>
      <c r="M3812" s="33"/>
      <c r="N3812" s="33"/>
      <c r="O3812" s="33"/>
      <c r="P3812" s="33"/>
      <c r="Q3812" s="33"/>
      <c r="R3812" s="33"/>
    </row>
    <row r="3813">
      <c r="A3813" s="7" t="s">
        <v>2586</v>
      </c>
      <c r="B3813" s="7"/>
      <c r="C3813" s="7" t="s">
        <v>10804</v>
      </c>
      <c r="D3813" s="8" t="s">
        <v>10805</v>
      </c>
      <c r="E3813" s="7" t="s">
        <v>10806</v>
      </c>
      <c r="F3813" s="8" t="s">
        <v>2740</v>
      </c>
      <c r="G3813" s="8" t="s">
        <v>8038</v>
      </c>
      <c r="H3813" s="43" t="s">
        <v>2742</v>
      </c>
      <c r="I3813" s="8"/>
      <c r="J3813" s="35"/>
      <c r="K3813" s="33"/>
      <c r="L3813" s="33"/>
      <c r="M3813" s="33"/>
      <c r="N3813" s="33"/>
      <c r="O3813" s="33"/>
      <c r="P3813" s="33"/>
      <c r="Q3813" s="33"/>
      <c r="R3813" s="33"/>
    </row>
    <row r="3814">
      <c r="A3814" s="7" t="s">
        <v>2586</v>
      </c>
      <c r="B3814" s="7"/>
      <c r="C3814" s="7" t="s">
        <v>10807</v>
      </c>
      <c r="D3814" s="8" t="s">
        <v>10808</v>
      </c>
      <c r="E3814" s="7" t="s">
        <v>10809</v>
      </c>
      <c r="F3814" s="8" t="s">
        <v>2740</v>
      </c>
      <c r="G3814" s="8" t="s">
        <v>8038</v>
      </c>
      <c r="H3814" s="43" t="s">
        <v>4138</v>
      </c>
      <c r="I3814" s="8"/>
      <c r="J3814" s="7"/>
      <c r="K3814" s="40"/>
      <c r="L3814" s="40"/>
      <c r="M3814" s="40"/>
      <c r="N3814" s="40"/>
      <c r="O3814" s="40"/>
      <c r="P3814" s="40"/>
      <c r="Q3814" s="40"/>
      <c r="R3814" s="40"/>
    </row>
    <row r="3815">
      <c r="A3815" s="8" t="s">
        <v>2586</v>
      </c>
      <c r="B3815" s="2"/>
      <c r="C3815" s="2" t="s">
        <v>10810</v>
      </c>
      <c r="D3815" s="2" t="s">
        <v>10811</v>
      </c>
      <c r="E3815" s="2" t="s">
        <v>10812</v>
      </c>
      <c r="F3815" s="8" t="s">
        <v>2740</v>
      </c>
      <c r="G3815" s="31" t="s">
        <v>8038</v>
      </c>
      <c r="H3815" s="41" t="s">
        <v>2760</v>
      </c>
      <c r="I3815" s="34" t="s">
        <v>10813</v>
      </c>
      <c r="J3815" s="35"/>
      <c r="K3815" s="33"/>
      <c r="L3815" s="33"/>
      <c r="M3815" s="33"/>
      <c r="N3815" s="33"/>
      <c r="O3815" s="33"/>
      <c r="P3815" s="33"/>
      <c r="Q3815" s="33"/>
      <c r="R3815" s="33"/>
    </row>
    <row r="3816">
      <c r="A3816" s="7" t="s">
        <v>2586</v>
      </c>
      <c r="B3816" s="7"/>
      <c r="C3816" s="7" t="s">
        <v>10814</v>
      </c>
      <c r="D3816" s="8" t="s">
        <v>10815</v>
      </c>
      <c r="E3816" s="7" t="s">
        <v>10816</v>
      </c>
      <c r="F3816" s="8" t="s">
        <v>2740</v>
      </c>
      <c r="G3816" s="8" t="s">
        <v>8038</v>
      </c>
      <c r="H3816" s="42" t="s">
        <v>2686</v>
      </c>
      <c r="I3816" s="8"/>
      <c r="J3816" s="37"/>
      <c r="K3816" s="38"/>
      <c r="L3816" s="38"/>
      <c r="M3816" s="38"/>
      <c r="N3816" s="38"/>
      <c r="O3816" s="38"/>
      <c r="P3816" s="38"/>
      <c r="Q3816" s="38"/>
      <c r="R3816" s="38"/>
    </row>
    <row r="3817">
      <c r="A3817" s="8" t="s">
        <v>2586</v>
      </c>
      <c r="B3817" s="2"/>
      <c r="C3817" s="2" t="s">
        <v>10817</v>
      </c>
      <c r="D3817" s="2" t="s">
        <v>10818</v>
      </c>
      <c r="E3817" s="2" t="s">
        <v>10819</v>
      </c>
      <c r="F3817" s="8" t="s">
        <v>2740</v>
      </c>
      <c r="G3817" s="8" t="s">
        <v>8038</v>
      </c>
      <c r="H3817" s="41" t="s">
        <v>2802</v>
      </c>
      <c r="I3817" s="36" t="s">
        <v>10820</v>
      </c>
      <c r="J3817" s="19"/>
      <c r="K3817" s="39"/>
      <c r="L3817" s="39"/>
      <c r="M3817" s="39"/>
      <c r="N3817" s="39"/>
      <c r="O3817" s="39"/>
      <c r="P3817" s="39"/>
      <c r="Q3817" s="39"/>
      <c r="R3817" s="39"/>
    </row>
    <row r="3818">
      <c r="A3818" s="7" t="s">
        <v>2586</v>
      </c>
      <c r="B3818" s="7"/>
      <c r="C3818" s="7" t="s">
        <v>10821</v>
      </c>
      <c r="D3818" s="8" t="s">
        <v>6294</v>
      </c>
      <c r="E3818" s="7" t="s">
        <v>10822</v>
      </c>
      <c r="F3818" s="8" t="s">
        <v>2740</v>
      </c>
      <c r="G3818" s="8" t="s">
        <v>8038</v>
      </c>
      <c r="H3818" s="8" t="s">
        <v>2765</v>
      </c>
      <c r="I3818" s="8"/>
      <c r="J3818" s="7"/>
      <c r="K3818" s="40"/>
      <c r="L3818" s="40"/>
      <c r="M3818" s="40"/>
      <c r="N3818" s="40"/>
      <c r="O3818" s="40"/>
      <c r="P3818" s="40"/>
      <c r="Q3818" s="40"/>
      <c r="R3818" s="40"/>
    </row>
    <row r="3819">
      <c r="A3819" s="8" t="s">
        <v>2586</v>
      </c>
      <c r="B3819" s="2"/>
      <c r="C3819" s="2" t="s">
        <v>10823</v>
      </c>
      <c r="D3819" s="2" t="s">
        <v>10824</v>
      </c>
      <c r="E3819" s="2" t="s">
        <v>10825</v>
      </c>
      <c r="F3819" s="8" t="s">
        <v>2740</v>
      </c>
      <c r="G3819" s="31" t="s">
        <v>8038</v>
      </c>
      <c r="H3819" s="42" t="s">
        <v>2952</v>
      </c>
      <c r="I3819" s="34" t="s">
        <v>10826</v>
      </c>
      <c r="J3819" s="35"/>
      <c r="K3819" s="33"/>
      <c r="L3819" s="33"/>
      <c r="M3819" s="33"/>
      <c r="N3819" s="33"/>
      <c r="O3819" s="33"/>
      <c r="P3819" s="33"/>
      <c r="Q3819" s="33"/>
      <c r="R3819" s="33"/>
    </row>
    <row r="3820">
      <c r="A3820" s="8" t="s">
        <v>2586</v>
      </c>
      <c r="B3820" s="8"/>
      <c r="C3820" s="8" t="s">
        <v>10827</v>
      </c>
      <c r="D3820" s="8" t="s">
        <v>10828</v>
      </c>
      <c r="E3820" s="12" t="s">
        <v>10829</v>
      </c>
      <c r="F3820" s="8" t="s">
        <v>2740</v>
      </c>
      <c r="G3820" s="8" t="s">
        <v>8038</v>
      </c>
      <c r="H3820" s="42" t="s">
        <v>2686</v>
      </c>
      <c r="I3820" s="8"/>
      <c r="J3820" s="35"/>
      <c r="K3820" s="33"/>
      <c r="L3820" s="33"/>
      <c r="M3820" s="33"/>
      <c r="N3820" s="33"/>
      <c r="O3820" s="33"/>
      <c r="P3820" s="33"/>
      <c r="Q3820" s="33"/>
      <c r="R3820" s="33"/>
    </row>
    <row r="3821">
      <c r="A3821" s="7" t="s">
        <v>2586</v>
      </c>
      <c r="B3821" s="7"/>
      <c r="C3821" s="7" t="s">
        <v>9403</v>
      </c>
      <c r="D3821" s="6" t="s">
        <v>10830</v>
      </c>
      <c r="E3821" s="7" t="s">
        <v>10831</v>
      </c>
      <c r="F3821" s="8" t="s">
        <v>2740</v>
      </c>
      <c r="G3821" s="8" t="s">
        <v>8038</v>
      </c>
      <c r="H3821" s="41" t="s">
        <v>2760</v>
      </c>
      <c r="I3821" s="8"/>
      <c r="J3821" s="35"/>
      <c r="K3821" s="33"/>
      <c r="L3821" s="33"/>
      <c r="M3821" s="33"/>
      <c r="N3821" s="33"/>
      <c r="O3821" s="33"/>
      <c r="P3821" s="33"/>
      <c r="Q3821" s="33"/>
      <c r="R3821" s="33"/>
    </row>
    <row r="3822">
      <c r="A3822" s="7" t="s">
        <v>2586</v>
      </c>
      <c r="B3822" s="7"/>
      <c r="C3822" s="7" t="s">
        <v>10832</v>
      </c>
      <c r="D3822" s="6" t="s">
        <v>10833</v>
      </c>
      <c r="E3822" s="19" t="s">
        <v>10834</v>
      </c>
      <c r="F3822" s="8" t="s">
        <v>2740</v>
      </c>
      <c r="G3822" s="31" t="s">
        <v>8038</v>
      </c>
      <c r="H3822" s="8" t="s">
        <v>2765</v>
      </c>
      <c r="I3822" s="7"/>
      <c r="J3822" s="35"/>
      <c r="K3822" s="33"/>
      <c r="L3822" s="33"/>
      <c r="M3822" s="33"/>
      <c r="N3822" s="33"/>
      <c r="O3822" s="33"/>
      <c r="P3822" s="33"/>
      <c r="Q3822" s="33"/>
      <c r="R3822" s="33"/>
    </row>
    <row r="3823">
      <c r="A3823" s="8" t="s">
        <v>2586</v>
      </c>
      <c r="B3823" s="2"/>
      <c r="C3823" s="2" t="s">
        <v>10835</v>
      </c>
      <c r="D3823" s="17" t="s">
        <v>7192</v>
      </c>
      <c r="E3823" s="2" t="s">
        <v>10836</v>
      </c>
      <c r="F3823" s="42" t="s">
        <v>2740</v>
      </c>
      <c r="G3823" s="8" t="s">
        <v>8038</v>
      </c>
      <c r="H3823" s="42" t="s">
        <v>2686</v>
      </c>
      <c r="I3823" s="36" t="s">
        <v>10837</v>
      </c>
      <c r="J3823" s="35"/>
      <c r="K3823" s="33"/>
      <c r="L3823" s="33"/>
      <c r="M3823" s="33"/>
      <c r="N3823" s="33"/>
      <c r="O3823" s="33"/>
      <c r="P3823" s="33"/>
      <c r="Q3823" s="33"/>
      <c r="R3823" s="33"/>
    </row>
    <row r="3824">
      <c r="A3824" s="8" t="s">
        <v>2586</v>
      </c>
      <c r="B3824" s="8"/>
      <c r="C3824" s="8" t="s">
        <v>10835</v>
      </c>
      <c r="D3824" s="8" t="s">
        <v>7192</v>
      </c>
      <c r="E3824" s="12" t="s">
        <v>10838</v>
      </c>
      <c r="F3824" s="8" t="s">
        <v>2740</v>
      </c>
      <c r="G3824" s="8" t="s">
        <v>8038</v>
      </c>
      <c r="H3824" s="42" t="s">
        <v>3110</v>
      </c>
      <c r="I3824" s="8"/>
      <c r="J3824" s="35"/>
      <c r="K3824" s="33"/>
      <c r="L3824" s="33"/>
      <c r="M3824" s="33"/>
      <c r="N3824" s="33"/>
      <c r="O3824" s="33"/>
      <c r="P3824" s="33"/>
      <c r="Q3824" s="33"/>
      <c r="R3824" s="33"/>
    </row>
    <row r="3825">
      <c r="A3825" s="7" t="s">
        <v>2586</v>
      </c>
      <c r="B3825" s="7"/>
      <c r="C3825" s="7" t="s">
        <v>10839</v>
      </c>
      <c r="D3825" s="8" t="s">
        <v>10840</v>
      </c>
      <c r="E3825" s="7" t="s">
        <v>10841</v>
      </c>
      <c r="F3825" s="42" t="s">
        <v>2740</v>
      </c>
      <c r="G3825" s="8" t="s">
        <v>8038</v>
      </c>
      <c r="H3825" s="42" t="s">
        <v>2686</v>
      </c>
      <c r="I3825" s="8"/>
      <c r="J3825" s="35"/>
      <c r="K3825" s="33"/>
      <c r="L3825" s="33"/>
      <c r="M3825" s="33"/>
      <c r="N3825" s="33"/>
      <c r="O3825" s="33"/>
      <c r="P3825" s="33"/>
      <c r="Q3825" s="33"/>
      <c r="R3825" s="33"/>
    </row>
    <row r="3826">
      <c r="A3826" s="8" t="s">
        <v>2586</v>
      </c>
      <c r="B3826" s="2"/>
      <c r="C3826" s="2" t="s">
        <v>10842</v>
      </c>
      <c r="D3826" s="2" t="s">
        <v>10843</v>
      </c>
      <c r="E3826" s="2" t="s">
        <v>10844</v>
      </c>
      <c r="F3826" s="42" t="s">
        <v>2740</v>
      </c>
      <c r="G3826" s="31" t="s">
        <v>8038</v>
      </c>
      <c r="H3826" s="41" t="s">
        <v>2686</v>
      </c>
      <c r="I3826" s="34" t="s">
        <v>10845</v>
      </c>
      <c r="J3826" s="35"/>
      <c r="K3826" s="33"/>
      <c r="L3826" s="33"/>
      <c r="M3826" s="33"/>
      <c r="N3826" s="33"/>
      <c r="O3826" s="33"/>
      <c r="P3826" s="33"/>
      <c r="Q3826" s="33"/>
      <c r="R3826" s="33"/>
    </row>
    <row r="3827">
      <c r="A3827" s="8" t="s">
        <v>2586</v>
      </c>
      <c r="B3827" s="2"/>
      <c r="C3827" s="2" t="s">
        <v>10846</v>
      </c>
      <c r="D3827" s="2" t="s">
        <v>10847</v>
      </c>
      <c r="E3827" s="2" t="s">
        <v>10848</v>
      </c>
      <c r="F3827" s="8" t="s">
        <v>2740</v>
      </c>
      <c r="G3827" s="8" t="s">
        <v>8038</v>
      </c>
      <c r="H3827" s="31" t="s">
        <v>2603</v>
      </c>
      <c r="I3827" s="34" t="s">
        <v>10849</v>
      </c>
      <c r="J3827" s="35"/>
      <c r="K3827" s="33"/>
      <c r="L3827" s="33"/>
      <c r="M3827" s="33"/>
      <c r="N3827" s="33"/>
      <c r="O3827" s="33"/>
      <c r="P3827" s="33"/>
      <c r="Q3827" s="33"/>
      <c r="R3827" s="33"/>
    </row>
    <row r="3828">
      <c r="A3828" s="8" t="s">
        <v>2586</v>
      </c>
      <c r="B3828" s="2"/>
      <c r="C3828" s="2" t="s">
        <v>10850</v>
      </c>
      <c r="D3828" s="2" t="s">
        <v>10851</v>
      </c>
      <c r="E3828" s="2" t="s">
        <v>10852</v>
      </c>
      <c r="F3828" s="8" t="s">
        <v>2740</v>
      </c>
      <c r="G3828" s="8" t="s">
        <v>8038</v>
      </c>
      <c r="H3828" s="41" t="s">
        <v>2760</v>
      </c>
      <c r="I3828" s="34" t="s">
        <v>10853</v>
      </c>
      <c r="J3828" s="35"/>
      <c r="K3828" s="33"/>
      <c r="L3828" s="33"/>
      <c r="M3828" s="33"/>
      <c r="N3828" s="33"/>
      <c r="O3828" s="33"/>
      <c r="P3828" s="33"/>
      <c r="Q3828" s="33"/>
      <c r="R3828" s="33"/>
    </row>
    <row r="3829">
      <c r="A3829" s="7" t="s">
        <v>2586</v>
      </c>
      <c r="B3829" s="7"/>
      <c r="C3829" s="7" t="s">
        <v>10854</v>
      </c>
      <c r="D3829" s="8" t="s">
        <v>10855</v>
      </c>
      <c r="E3829" s="7" t="s">
        <v>10856</v>
      </c>
      <c r="F3829" s="8" t="s">
        <v>2740</v>
      </c>
      <c r="G3829" s="8" t="s">
        <v>8038</v>
      </c>
      <c r="H3829" s="45" t="s">
        <v>2753</v>
      </c>
      <c r="I3829" s="8"/>
      <c r="J3829" s="7"/>
      <c r="K3829" s="40"/>
      <c r="L3829" s="40"/>
      <c r="M3829" s="40"/>
      <c r="N3829" s="40"/>
      <c r="O3829" s="40"/>
      <c r="P3829" s="40"/>
      <c r="Q3829" s="40"/>
      <c r="R3829" s="40"/>
    </row>
    <row r="3830">
      <c r="A3830" s="7" t="s">
        <v>2586</v>
      </c>
      <c r="B3830" s="7"/>
      <c r="C3830" s="7" t="s">
        <v>10857</v>
      </c>
      <c r="D3830" s="8" t="s">
        <v>10858</v>
      </c>
      <c r="E3830" s="7" t="s">
        <v>10859</v>
      </c>
      <c r="F3830" s="8" t="s">
        <v>2740</v>
      </c>
      <c r="G3830" s="8" t="s">
        <v>8038</v>
      </c>
      <c r="H3830" s="41" t="s">
        <v>2760</v>
      </c>
      <c r="I3830" s="8"/>
      <c r="J3830" s="35"/>
      <c r="K3830" s="33"/>
      <c r="L3830" s="33"/>
      <c r="M3830" s="33"/>
      <c r="N3830" s="33"/>
      <c r="O3830" s="33"/>
      <c r="P3830" s="33"/>
      <c r="Q3830" s="33"/>
      <c r="R3830" s="33"/>
    </row>
    <row r="3831">
      <c r="A3831" s="8" t="s">
        <v>2586</v>
      </c>
      <c r="B3831" s="2"/>
      <c r="C3831" s="2" t="s">
        <v>10860</v>
      </c>
      <c r="D3831" s="17" t="s">
        <v>10861</v>
      </c>
      <c r="E3831" s="2" t="s">
        <v>10862</v>
      </c>
      <c r="F3831" s="8" t="s">
        <v>2740</v>
      </c>
      <c r="G3831" s="31" t="s">
        <v>8038</v>
      </c>
      <c r="H3831" s="41" t="s">
        <v>2760</v>
      </c>
      <c r="I3831" s="34" t="s">
        <v>10863</v>
      </c>
      <c r="J3831" s="7"/>
      <c r="K3831" s="40"/>
      <c r="L3831" s="40"/>
      <c r="M3831" s="40"/>
      <c r="N3831" s="40"/>
      <c r="O3831" s="40"/>
      <c r="P3831" s="40"/>
      <c r="Q3831" s="40"/>
      <c r="R3831" s="40"/>
    </row>
    <row r="3832">
      <c r="A3832" s="7" t="s">
        <v>2586</v>
      </c>
      <c r="B3832" s="7"/>
      <c r="C3832" s="7" t="s">
        <v>10864</v>
      </c>
      <c r="D3832" s="8" t="s">
        <v>10865</v>
      </c>
      <c r="E3832" s="7" t="s">
        <v>10866</v>
      </c>
      <c r="F3832" s="8" t="s">
        <v>2740</v>
      </c>
      <c r="G3832" s="8" t="s">
        <v>8038</v>
      </c>
      <c r="H3832" s="43" t="s">
        <v>2760</v>
      </c>
      <c r="I3832" s="8"/>
      <c r="J3832" s="35"/>
      <c r="K3832" s="33"/>
      <c r="L3832" s="33"/>
      <c r="M3832" s="33"/>
      <c r="N3832" s="33"/>
      <c r="O3832" s="33"/>
      <c r="P3832" s="33"/>
      <c r="Q3832" s="33"/>
      <c r="R3832" s="33"/>
    </row>
    <row r="3833">
      <c r="A3833" s="7" t="s">
        <v>2586</v>
      </c>
      <c r="B3833" s="7"/>
      <c r="C3833" s="7" t="s">
        <v>10867</v>
      </c>
      <c r="D3833" s="8" t="s">
        <v>6305</v>
      </c>
      <c r="E3833" s="7" t="s">
        <v>10868</v>
      </c>
      <c r="F3833" s="8" t="s">
        <v>2740</v>
      </c>
      <c r="G3833" s="31" t="s">
        <v>8038</v>
      </c>
      <c r="H3833" s="45" t="s">
        <v>2753</v>
      </c>
      <c r="I3833" s="8"/>
      <c r="J3833" s="7"/>
      <c r="K3833" s="40"/>
      <c r="L3833" s="40"/>
      <c r="M3833" s="40"/>
      <c r="N3833" s="40"/>
      <c r="O3833" s="40"/>
      <c r="P3833" s="40"/>
      <c r="Q3833" s="40"/>
      <c r="R3833" s="40"/>
    </row>
    <row r="3834">
      <c r="A3834" s="8" t="s">
        <v>2586</v>
      </c>
      <c r="B3834" s="3"/>
      <c r="C3834" s="3" t="s">
        <v>10869</v>
      </c>
      <c r="D3834" s="15" t="s">
        <v>10870</v>
      </c>
      <c r="E3834" s="3" t="s">
        <v>10871</v>
      </c>
      <c r="F3834" s="8" t="s">
        <v>2740</v>
      </c>
      <c r="G3834" s="8" t="s">
        <v>8038</v>
      </c>
      <c r="H3834" s="41" t="s">
        <v>3742</v>
      </c>
      <c r="I3834" s="18"/>
      <c r="J3834" s="7"/>
      <c r="K3834" s="40"/>
      <c r="L3834" s="40"/>
      <c r="M3834" s="40"/>
      <c r="N3834" s="40"/>
      <c r="O3834" s="40"/>
      <c r="P3834" s="40"/>
      <c r="Q3834" s="40"/>
      <c r="R3834" s="40"/>
    </row>
    <row r="3835">
      <c r="A3835" s="7" t="s">
        <v>2586</v>
      </c>
      <c r="B3835" s="7"/>
      <c r="C3835" s="7" t="s">
        <v>10872</v>
      </c>
      <c r="D3835" s="8" t="s">
        <v>10873</v>
      </c>
      <c r="E3835" s="7" t="s">
        <v>10874</v>
      </c>
      <c r="F3835" s="8" t="s">
        <v>2740</v>
      </c>
      <c r="G3835" s="8" t="s">
        <v>8038</v>
      </c>
      <c r="H3835" s="31" t="s">
        <v>2590</v>
      </c>
      <c r="I3835" s="8"/>
      <c r="J3835" s="35"/>
      <c r="K3835" s="33"/>
      <c r="L3835" s="33"/>
      <c r="M3835" s="33"/>
      <c r="N3835" s="33"/>
      <c r="O3835" s="33"/>
      <c r="P3835" s="33"/>
      <c r="Q3835" s="33"/>
      <c r="R3835" s="33"/>
    </row>
    <row r="3836">
      <c r="A3836" s="7" t="s">
        <v>2586</v>
      </c>
      <c r="B3836" s="7"/>
      <c r="C3836" s="7" t="s">
        <v>10875</v>
      </c>
      <c r="D3836" s="8" t="s">
        <v>10876</v>
      </c>
      <c r="E3836" s="7" t="s">
        <v>10877</v>
      </c>
      <c r="F3836" s="8" t="s">
        <v>2740</v>
      </c>
      <c r="G3836" s="8" t="s">
        <v>8038</v>
      </c>
      <c r="H3836" s="48" t="s">
        <v>2937</v>
      </c>
      <c r="I3836" s="8"/>
      <c r="J3836" s="35"/>
      <c r="K3836" s="33"/>
      <c r="L3836" s="33"/>
      <c r="M3836" s="33"/>
      <c r="N3836" s="33"/>
      <c r="O3836" s="33"/>
      <c r="P3836" s="33"/>
      <c r="Q3836" s="33"/>
      <c r="R3836" s="33"/>
    </row>
    <row r="3837">
      <c r="A3837" s="8" t="s">
        <v>2586</v>
      </c>
      <c r="B3837" s="2"/>
      <c r="C3837" s="2" t="s">
        <v>10878</v>
      </c>
      <c r="D3837" s="2" t="s">
        <v>10879</v>
      </c>
      <c r="E3837" s="2" t="s">
        <v>10880</v>
      </c>
      <c r="F3837" s="8" t="s">
        <v>2740</v>
      </c>
      <c r="G3837" s="31" t="s">
        <v>8038</v>
      </c>
      <c r="H3837" s="41" t="s">
        <v>3328</v>
      </c>
      <c r="I3837" s="36" t="s">
        <v>10881</v>
      </c>
      <c r="J3837" s="35"/>
      <c r="K3837" s="33"/>
      <c r="L3837" s="33"/>
      <c r="M3837" s="33"/>
      <c r="N3837" s="33"/>
      <c r="O3837" s="33"/>
      <c r="P3837" s="33"/>
      <c r="Q3837" s="33"/>
      <c r="R3837" s="33"/>
    </row>
    <row r="3838">
      <c r="A3838" s="7" t="s">
        <v>2633</v>
      </c>
      <c r="B3838" s="7"/>
      <c r="C3838" s="7" t="s">
        <v>10882</v>
      </c>
      <c r="D3838" s="6" t="s">
        <v>10883</v>
      </c>
      <c r="E3838" s="7" t="s">
        <v>10884</v>
      </c>
      <c r="F3838" s="8" t="s">
        <v>2740</v>
      </c>
      <c r="G3838" s="31" t="s">
        <v>8038</v>
      </c>
      <c r="H3838" s="31" t="s">
        <v>2742</v>
      </c>
      <c r="I3838" s="8"/>
      <c r="J3838" s="7"/>
      <c r="K3838" s="40"/>
      <c r="L3838" s="40"/>
      <c r="M3838" s="40"/>
      <c r="N3838" s="40"/>
      <c r="O3838" s="40"/>
      <c r="P3838" s="40"/>
      <c r="Q3838" s="40"/>
      <c r="R3838" s="40"/>
    </row>
    <row r="3839">
      <c r="A3839" s="8" t="s">
        <v>2586</v>
      </c>
      <c r="B3839" s="15"/>
      <c r="C3839" s="15" t="s">
        <v>10885</v>
      </c>
      <c r="D3839" s="9" t="s">
        <v>10886</v>
      </c>
      <c r="E3839" s="9" t="s">
        <v>10887</v>
      </c>
      <c r="F3839" s="42" t="s">
        <v>2740</v>
      </c>
      <c r="G3839" s="8" t="s">
        <v>8038</v>
      </c>
      <c r="H3839" s="42" t="s">
        <v>4138</v>
      </c>
      <c r="I3839" s="16" t="s">
        <v>10888</v>
      </c>
      <c r="J3839" s="35"/>
      <c r="K3839" s="33"/>
      <c r="L3839" s="33"/>
      <c r="M3839" s="33"/>
      <c r="N3839" s="33"/>
      <c r="O3839" s="33"/>
      <c r="P3839" s="33"/>
      <c r="Q3839" s="33"/>
      <c r="R3839" s="33"/>
    </row>
    <row r="3840">
      <c r="A3840" s="8" t="s">
        <v>2586</v>
      </c>
      <c r="B3840" s="2"/>
      <c r="C3840" s="2" t="s">
        <v>10889</v>
      </c>
      <c r="D3840" s="2" t="s">
        <v>6321</v>
      </c>
      <c r="E3840" s="2" t="s">
        <v>10890</v>
      </c>
      <c r="F3840" s="8" t="s">
        <v>2740</v>
      </c>
      <c r="G3840" s="8" t="s">
        <v>8038</v>
      </c>
      <c r="H3840" s="31" t="s">
        <v>2802</v>
      </c>
      <c r="I3840" s="36" t="s">
        <v>10891</v>
      </c>
      <c r="J3840" s="19"/>
      <c r="K3840" s="39"/>
      <c r="L3840" s="39"/>
      <c r="M3840" s="39"/>
      <c r="N3840" s="39"/>
      <c r="O3840" s="39"/>
      <c r="P3840" s="39"/>
      <c r="Q3840" s="39"/>
      <c r="R3840" s="39"/>
    </row>
    <row r="3841">
      <c r="A3841" s="8" t="s">
        <v>2586</v>
      </c>
      <c r="B3841" s="3"/>
      <c r="C3841" s="3" t="s">
        <v>10892</v>
      </c>
      <c r="D3841" s="4" t="s">
        <v>6321</v>
      </c>
      <c r="E3841" s="20" t="s">
        <v>10893</v>
      </c>
      <c r="F3841" s="42" t="s">
        <v>2740</v>
      </c>
      <c r="G3841" s="31" t="s">
        <v>8038</v>
      </c>
      <c r="H3841" s="41" t="s">
        <v>2686</v>
      </c>
      <c r="I3841" s="3"/>
      <c r="J3841" s="7"/>
      <c r="K3841" s="40"/>
      <c r="L3841" s="40"/>
      <c r="M3841" s="40"/>
      <c r="N3841" s="40"/>
      <c r="O3841" s="40"/>
      <c r="P3841" s="40"/>
      <c r="Q3841" s="40"/>
      <c r="R3841" s="40"/>
    </row>
    <row r="3842">
      <c r="A3842" s="8" t="s">
        <v>2586</v>
      </c>
      <c r="B3842" s="18"/>
      <c r="C3842" s="18" t="s">
        <v>10889</v>
      </c>
      <c r="D3842" s="3" t="s">
        <v>6321</v>
      </c>
      <c r="E3842" s="3" t="s">
        <v>10894</v>
      </c>
      <c r="F3842" s="42" t="s">
        <v>2740</v>
      </c>
      <c r="G3842" s="31" t="s">
        <v>8038</v>
      </c>
      <c r="H3842" s="41" t="s">
        <v>2802</v>
      </c>
      <c r="I3842" s="3"/>
      <c r="J3842" s="37"/>
      <c r="K3842" s="38"/>
      <c r="L3842" s="38"/>
      <c r="M3842" s="38"/>
      <c r="N3842" s="38"/>
      <c r="O3842" s="38"/>
      <c r="P3842" s="38"/>
      <c r="Q3842" s="38"/>
      <c r="R3842" s="38"/>
    </row>
    <row r="3843">
      <c r="A3843" s="7" t="s">
        <v>2586</v>
      </c>
      <c r="B3843" s="7"/>
      <c r="C3843" s="7" t="s">
        <v>10895</v>
      </c>
      <c r="D3843" s="8" t="s">
        <v>6321</v>
      </c>
      <c r="E3843" s="7" t="s">
        <v>10896</v>
      </c>
      <c r="F3843" s="8" t="s">
        <v>2740</v>
      </c>
      <c r="G3843" s="8" t="s">
        <v>8038</v>
      </c>
      <c r="H3843" s="41" t="s">
        <v>2686</v>
      </c>
      <c r="I3843" s="8"/>
      <c r="J3843" s="35"/>
      <c r="K3843" s="33"/>
      <c r="L3843" s="33"/>
      <c r="M3843" s="33"/>
      <c r="N3843" s="33"/>
      <c r="O3843" s="33"/>
      <c r="P3843" s="33"/>
      <c r="Q3843" s="33"/>
      <c r="R3843" s="33"/>
    </row>
    <row r="3844">
      <c r="A3844" s="7" t="s">
        <v>2586</v>
      </c>
      <c r="B3844" s="7"/>
      <c r="C3844" s="7" t="s">
        <v>10897</v>
      </c>
      <c r="D3844" s="8" t="s">
        <v>6321</v>
      </c>
      <c r="E3844" s="7" t="s">
        <v>10898</v>
      </c>
      <c r="F3844" s="8" t="s">
        <v>2740</v>
      </c>
      <c r="G3844" s="8" t="s">
        <v>8038</v>
      </c>
      <c r="H3844" s="43" t="s">
        <v>2742</v>
      </c>
      <c r="I3844" s="8"/>
      <c r="J3844" s="37"/>
      <c r="K3844" s="38"/>
      <c r="L3844" s="38"/>
      <c r="M3844" s="38"/>
      <c r="N3844" s="38"/>
      <c r="O3844" s="38"/>
      <c r="P3844" s="38"/>
      <c r="Q3844" s="38"/>
      <c r="R3844" s="38"/>
    </row>
    <row r="3845">
      <c r="A3845" s="8" t="s">
        <v>2586</v>
      </c>
      <c r="B3845" s="6"/>
      <c r="C3845" s="6" t="s">
        <v>9382</v>
      </c>
      <c r="D3845" s="7" t="s">
        <v>6321</v>
      </c>
      <c r="E3845" s="19" t="s">
        <v>10899</v>
      </c>
      <c r="F3845" s="8" t="s">
        <v>2740</v>
      </c>
      <c r="G3845" s="8" t="s">
        <v>8038</v>
      </c>
      <c r="H3845" s="41" t="s">
        <v>2760</v>
      </c>
      <c r="I3845" s="7"/>
      <c r="J3845" s="35"/>
      <c r="K3845" s="33"/>
      <c r="L3845" s="33"/>
      <c r="M3845" s="33"/>
      <c r="N3845" s="33"/>
      <c r="O3845" s="33"/>
      <c r="P3845" s="33"/>
      <c r="Q3845" s="33"/>
      <c r="R3845" s="33"/>
    </row>
    <row r="3846">
      <c r="A3846" s="7" t="s">
        <v>2586</v>
      </c>
      <c r="B3846" s="9"/>
      <c r="C3846" s="9" t="s">
        <v>10900</v>
      </c>
      <c r="D3846" s="10" t="s">
        <v>6321</v>
      </c>
      <c r="E3846" s="10" t="s">
        <v>10901</v>
      </c>
      <c r="F3846" s="42" t="s">
        <v>2740</v>
      </c>
      <c r="G3846" s="8" t="s">
        <v>8038</v>
      </c>
      <c r="H3846" s="42" t="s">
        <v>2686</v>
      </c>
      <c r="I3846" s="16"/>
      <c r="J3846" s="35"/>
      <c r="K3846" s="33"/>
      <c r="L3846" s="33"/>
      <c r="M3846" s="33"/>
      <c r="N3846" s="33"/>
      <c r="O3846" s="33"/>
      <c r="P3846" s="33"/>
      <c r="Q3846" s="33"/>
      <c r="R3846" s="33"/>
    </row>
    <row r="3847">
      <c r="A3847" s="8" t="s">
        <v>2586</v>
      </c>
      <c r="B3847" s="12"/>
      <c r="C3847" s="12" t="s">
        <v>10902</v>
      </c>
      <c r="D3847" s="6" t="s">
        <v>6321</v>
      </c>
      <c r="E3847" s="12" t="s">
        <v>10903</v>
      </c>
      <c r="F3847" s="42" t="s">
        <v>2740</v>
      </c>
      <c r="G3847" s="8" t="s">
        <v>8038</v>
      </c>
      <c r="H3847" s="41" t="s">
        <v>2760</v>
      </c>
      <c r="I3847" s="2"/>
      <c r="J3847" s="35"/>
      <c r="K3847" s="33"/>
      <c r="L3847" s="33"/>
      <c r="M3847" s="33"/>
      <c r="N3847" s="33"/>
      <c r="O3847" s="33"/>
      <c r="P3847" s="33"/>
      <c r="Q3847" s="33"/>
      <c r="R3847" s="33"/>
    </row>
    <row r="3848">
      <c r="A3848" s="8" t="s">
        <v>2586</v>
      </c>
      <c r="B3848" s="15"/>
      <c r="C3848" s="15" t="s">
        <v>10904</v>
      </c>
      <c r="D3848" s="4" t="s">
        <v>3700</v>
      </c>
      <c r="E3848" s="5" t="s">
        <v>10905</v>
      </c>
      <c r="F3848" s="8" t="s">
        <v>2740</v>
      </c>
      <c r="G3848" s="8" t="s">
        <v>8038</v>
      </c>
      <c r="H3848" s="42" t="s">
        <v>3792</v>
      </c>
      <c r="I3848" s="18" t="s">
        <v>10906</v>
      </c>
      <c r="J3848" s="19"/>
      <c r="K3848" s="39"/>
      <c r="L3848" s="39"/>
      <c r="M3848" s="39"/>
      <c r="N3848" s="39"/>
      <c r="O3848" s="39"/>
      <c r="P3848" s="39"/>
      <c r="Q3848" s="39"/>
      <c r="R3848" s="39"/>
    </row>
    <row r="3849">
      <c r="A3849" s="7" t="s">
        <v>2633</v>
      </c>
      <c r="B3849" s="7"/>
      <c r="C3849" s="7" t="s">
        <v>10907</v>
      </c>
      <c r="D3849" s="8" t="s">
        <v>10908</v>
      </c>
      <c r="E3849" s="7" t="s">
        <v>10909</v>
      </c>
      <c r="F3849" s="8" t="s">
        <v>2740</v>
      </c>
      <c r="G3849" s="31" t="s">
        <v>8038</v>
      </c>
      <c r="H3849" s="41" t="s">
        <v>8509</v>
      </c>
      <c r="I3849" s="8"/>
      <c r="J3849" s="19"/>
      <c r="K3849" s="39"/>
      <c r="L3849" s="39"/>
      <c r="M3849" s="39"/>
      <c r="N3849" s="39"/>
      <c r="O3849" s="39"/>
      <c r="P3849" s="39"/>
      <c r="Q3849" s="39"/>
      <c r="R3849" s="39"/>
    </row>
    <row r="3850">
      <c r="A3850" s="8" t="s">
        <v>2586</v>
      </c>
      <c r="B3850" s="6"/>
      <c r="C3850" s="6" t="s">
        <v>10910</v>
      </c>
      <c r="D3850" s="6" t="s">
        <v>10911</v>
      </c>
      <c r="E3850" s="12" t="s">
        <v>10912</v>
      </c>
      <c r="F3850" s="8" t="s">
        <v>2740</v>
      </c>
      <c r="G3850" s="8" t="s">
        <v>8038</v>
      </c>
      <c r="H3850" s="31" t="s">
        <v>2802</v>
      </c>
      <c r="I3850" s="8"/>
      <c r="J3850" s="35"/>
      <c r="K3850" s="33"/>
      <c r="L3850" s="33"/>
      <c r="M3850" s="33"/>
      <c r="N3850" s="33"/>
      <c r="O3850" s="33"/>
      <c r="P3850" s="33"/>
      <c r="Q3850" s="33"/>
      <c r="R3850" s="33"/>
    </row>
    <row r="3851">
      <c r="A3851" s="8" t="s">
        <v>2586</v>
      </c>
      <c r="B3851" s="2"/>
      <c r="C3851" s="2" t="s">
        <v>10913</v>
      </c>
      <c r="D3851" s="2" t="s">
        <v>3353</v>
      </c>
      <c r="E3851" s="2" t="s">
        <v>10914</v>
      </c>
      <c r="F3851" s="42" t="s">
        <v>2740</v>
      </c>
      <c r="G3851" s="8" t="s">
        <v>8038</v>
      </c>
      <c r="H3851" s="41" t="s">
        <v>2760</v>
      </c>
      <c r="I3851" s="34" t="s">
        <v>10915</v>
      </c>
      <c r="J3851" s="19"/>
      <c r="K3851" s="39"/>
      <c r="L3851" s="39"/>
      <c r="M3851" s="39"/>
      <c r="N3851" s="39"/>
      <c r="O3851" s="39"/>
      <c r="P3851" s="39"/>
      <c r="Q3851" s="39"/>
      <c r="R3851" s="39"/>
    </row>
    <row r="3852">
      <c r="A3852" s="8" t="s">
        <v>2586</v>
      </c>
      <c r="B3852" s="3"/>
      <c r="C3852" s="3" t="s">
        <v>10916</v>
      </c>
      <c r="D3852" s="4" t="s">
        <v>10917</v>
      </c>
      <c r="E3852" s="5" t="s">
        <v>10918</v>
      </c>
      <c r="F3852" s="42" t="s">
        <v>2740</v>
      </c>
      <c r="G3852" s="31" t="s">
        <v>8038</v>
      </c>
      <c r="H3852" s="43" t="s">
        <v>2742</v>
      </c>
      <c r="I3852" s="18"/>
      <c r="J3852" s="37"/>
      <c r="K3852" s="38"/>
      <c r="L3852" s="38"/>
      <c r="M3852" s="38"/>
      <c r="N3852" s="38"/>
      <c r="O3852" s="38"/>
      <c r="P3852" s="38"/>
      <c r="Q3852" s="38"/>
      <c r="R3852" s="38"/>
    </row>
    <row r="3853">
      <c r="A3853" s="7" t="s">
        <v>2586</v>
      </c>
      <c r="B3853" s="7"/>
      <c r="C3853" s="7" t="s">
        <v>10919</v>
      </c>
      <c r="D3853" s="8" t="s">
        <v>6326</v>
      </c>
      <c r="E3853" s="7" t="s">
        <v>10920</v>
      </c>
      <c r="F3853" s="8" t="s">
        <v>2740</v>
      </c>
      <c r="G3853" s="8" t="s">
        <v>8038</v>
      </c>
      <c r="H3853" s="41" t="s">
        <v>2802</v>
      </c>
      <c r="I3853" s="8"/>
      <c r="J3853" s="7"/>
      <c r="K3853" s="40"/>
      <c r="L3853" s="40"/>
      <c r="M3853" s="40"/>
      <c r="N3853" s="40"/>
      <c r="O3853" s="40"/>
      <c r="P3853" s="40"/>
      <c r="Q3853" s="40"/>
      <c r="R3853" s="40"/>
    </row>
    <row r="3854">
      <c r="A3854" s="7" t="s">
        <v>2586</v>
      </c>
      <c r="B3854" s="7"/>
      <c r="C3854" s="7" t="s">
        <v>10921</v>
      </c>
      <c r="D3854" s="8" t="s">
        <v>10922</v>
      </c>
      <c r="E3854" s="7" t="s">
        <v>10923</v>
      </c>
      <c r="F3854" s="8" t="s">
        <v>2740</v>
      </c>
      <c r="G3854" s="8" t="s">
        <v>8038</v>
      </c>
      <c r="H3854" s="48" t="s">
        <v>2937</v>
      </c>
      <c r="I3854" s="8"/>
      <c r="J3854" s="35"/>
      <c r="K3854" s="33"/>
      <c r="L3854" s="33"/>
      <c r="M3854" s="33"/>
      <c r="N3854" s="33"/>
      <c r="O3854" s="33"/>
      <c r="P3854" s="33"/>
      <c r="Q3854" s="33"/>
      <c r="R3854" s="33"/>
    </row>
    <row r="3855">
      <c r="A3855" s="8" t="s">
        <v>2586</v>
      </c>
      <c r="B3855" s="6"/>
      <c r="C3855" s="6" t="s">
        <v>10922</v>
      </c>
      <c r="D3855" s="6" t="s">
        <v>10922</v>
      </c>
      <c r="E3855" s="19" t="s">
        <v>10924</v>
      </c>
      <c r="F3855" s="8" t="s">
        <v>2740</v>
      </c>
      <c r="G3855" s="31" t="s">
        <v>8038</v>
      </c>
      <c r="H3855" s="48" t="s">
        <v>2765</v>
      </c>
      <c r="I3855" s="7"/>
      <c r="J3855" s="7"/>
      <c r="K3855" s="40"/>
      <c r="L3855" s="40"/>
      <c r="M3855" s="40"/>
      <c r="N3855" s="40"/>
      <c r="O3855" s="40"/>
      <c r="P3855" s="40"/>
      <c r="Q3855" s="40"/>
      <c r="R3855" s="40"/>
    </row>
    <row r="3856">
      <c r="A3856" s="7" t="s">
        <v>2586</v>
      </c>
      <c r="B3856" s="7"/>
      <c r="C3856" s="7" t="s">
        <v>10925</v>
      </c>
      <c r="D3856" s="8" t="s">
        <v>6333</v>
      </c>
      <c r="E3856" s="7" t="s">
        <v>10926</v>
      </c>
      <c r="F3856" s="8" t="s">
        <v>2740</v>
      </c>
      <c r="G3856" s="31" t="s">
        <v>8038</v>
      </c>
      <c r="H3856" s="31" t="s">
        <v>2590</v>
      </c>
      <c r="I3856" s="8"/>
      <c r="J3856" s="35"/>
      <c r="K3856" s="33"/>
      <c r="L3856" s="33"/>
      <c r="M3856" s="33"/>
      <c r="N3856" s="33"/>
      <c r="O3856" s="33"/>
      <c r="P3856" s="33"/>
      <c r="Q3856" s="33"/>
      <c r="R3856" s="33"/>
    </row>
    <row r="3857">
      <c r="A3857" s="7" t="s">
        <v>2586</v>
      </c>
      <c r="B3857" s="7"/>
      <c r="C3857" s="7" t="s">
        <v>10927</v>
      </c>
      <c r="D3857" s="8" t="s">
        <v>6333</v>
      </c>
      <c r="E3857" s="7" t="s">
        <v>10928</v>
      </c>
      <c r="F3857" s="8" t="s">
        <v>2740</v>
      </c>
      <c r="G3857" s="8" t="s">
        <v>8038</v>
      </c>
      <c r="H3857" s="45" t="s">
        <v>4080</v>
      </c>
      <c r="I3857" s="8"/>
      <c r="J3857" s="35"/>
      <c r="K3857" s="33"/>
      <c r="L3857" s="33"/>
      <c r="M3857" s="33"/>
      <c r="N3857" s="33"/>
      <c r="O3857" s="33"/>
      <c r="P3857" s="33"/>
      <c r="Q3857" s="33"/>
      <c r="R3857" s="33"/>
    </row>
    <row r="3858">
      <c r="A3858" s="8" t="s">
        <v>2586</v>
      </c>
      <c r="B3858" s="3"/>
      <c r="C3858" s="3" t="s">
        <v>10929</v>
      </c>
      <c r="D3858" s="4" t="s">
        <v>10930</v>
      </c>
      <c r="E3858" s="5" t="s">
        <v>10931</v>
      </c>
      <c r="F3858" s="8" t="s">
        <v>2740</v>
      </c>
      <c r="G3858" s="8" t="s">
        <v>8038</v>
      </c>
      <c r="H3858" s="43" t="s">
        <v>2760</v>
      </c>
      <c r="I3858" s="18"/>
      <c r="J3858" s="7"/>
      <c r="K3858" s="40"/>
      <c r="L3858" s="40"/>
      <c r="M3858" s="40"/>
      <c r="N3858" s="40"/>
      <c r="O3858" s="40"/>
      <c r="P3858" s="40"/>
      <c r="Q3858" s="40"/>
      <c r="R3858" s="40"/>
    </row>
    <row r="3859">
      <c r="A3859" s="8" t="s">
        <v>2586</v>
      </c>
      <c r="B3859" s="3"/>
      <c r="C3859" s="3" t="s">
        <v>10932</v>
      </c>
      <c r="D3859" s="4" t="s">
        <v>10933</v>
      </c>
      <c r="E3859" s="5" t="s">
        <v>10934</v>
      </c>
      <c r="F3859" s="8" t="s">
        <v>2740</v>
      </c>
      <c r="G3859" s="31" t="s">
        <v>8038</v>
      </c>
      <c r="H3859" s="41" t="s">
        <v>2760</v>
      </c>
      <c r="I3859" s="18" t="s">
        <v>10935</v>
      </c>
      <c r="J3859" s="35"/>
      <c r="K3859" s="33"/>
      <c r="L3859" s="33"/>
      <c r="M3859" s="33"/>
      <c r="N3859" s="33"/>
      <c r="O3859" s="33"/>
      <c r="P3859" s="33"/>
      <c r="Q3859" s="33"/>
      <c r="R3859" s="33"/>
    </row>
    <row r="3860">
      <c r="A3860" s="8" t="s">
        <v>2586</v>
      </c>
      <c r="B3860" s="8"/>
      <c r="C3860" s="8" t="s">
        <v>10936</v>
      </c>
      <c r="D3860" s="8" t="s">
        <v>10933</v>
      </c>
      <c r="E3860" s="12" t="s">
        <v>10937</v>
      </c>
      <c r="F3860" s="8" t="s">
        <v>2740</v>
      </c>
      <c r="G3860" s="8" t="s">
        <v>8038</v>
      </c>
      <c r="H3860" s="41" t="s">
        <v>2760</v>
      </c>
      <c r="I3860" s="8"/>
      <c r="J3860" s="7"/>
      <c r="K3860" s="40"/>
      <c r="L3860" s="40"/>
      <c r="M3860" s="40"/>
      <c r="N3860" s="40"/>
      <c r="O3860" s="40"/>
      <c r="P3860" s="40"/>
      <c r="Q3860" s="40"/>
      <c r="R3860" s="40"/>
    </row>
    <row r="3861">
      <c r="A3861" s="8" t="s">
        <v>2586</v>
      </c>
      <c r="B3861" s="2"/>
      <c r="C3861" s="2" t="s">
        <v>10938</v>
      </c>
      <c r="D3861" s="2" t="s">
        <v>10939</v>
      </c>
      <c r="E3861" s="2" t="s">
        <v>10940</v>
      </c>
      <c r="F3861" s="8" t="s">
        <v>2740</v>
      </c>
      <c r="G3861" s="31" t="s">
        <v>8038</v>
      </c>
      <c r="H3861" s="31" t="s">
        <v>3768</v>
      </c>
      <c r="I3861" s="36" t="s">
        <v>10941</v>
      </c>
      <c r="J3861" s="7"/>
      <c r="K3861" s="40"/>
      <c r="L3861" s="40"/>
      <c r="M3861" s="40"/>
      <c r="N3861" s="40"/>
      <c r="O3861" s="40"/>
      <c r="P3861" s="40"/>
      <c r="Q3861" s="40"/>
      <c r="R3861" s="40"/>
    </row>
    <row r="3862">
      <c r="A3862" s="8" t="s">
        <v>2586</v>
      </c>
      <c r="B3862" s="2"/>
      <c r="C3862" s="2" t="s">
        <v>10942</v>
      </c>
      <c r="D3862" s="2" t="s">
        <v>10943</v>
      </c>
      <c r="E3862" s="2" t="s">
        <v>10944</v>
      </c>
      <c r="F3862" s="42" t="s">
        <v>2740</v>
      </c>
      <c r="G3862" s="31" t="s">
        <v>8038</v>
      </c>
      <c r="H3862" s="45" t="s">
        <v>2937</v>
      </c>
      <c r="I3862" s="34" t="s">
        <v>10945</v>
      </c>
      <c r="J3862" s="37"/>
      <c r="K3862" s="38"/>
      <c r="L3862" s="38"/>
      <c r="M3862" s="38"/>
      <c r="N3862" s="38"/>
      <c r="O3862" s="38"/>
      <c r="P3862" s="38"/>
      <c r="Q3862" s="38"/>
      <c r="R3862" s="38"/>
    </row>
    <row r="3863">
      <c r="A3863" s="8" t="s">
        <v>2586</v>
      </c>
      <c r="B3863" s="2"/>
      <c r="C3863" s="2" t="s">
        <v>10946</v>
      </c>
      <c r="D3863" s="2" t="s">
        <v>10947</v>
      </c>
      <c r="E3863" s="2" t="s">
        <v>10948</v>
      </c>
      <c r="F3863" s="8" t="s">
        <v>2740</v>
      </c>
      <c r="G3863" s="8" t="s">
        <v>8038</v>
      </c>
      <c r="H3863" s="42" t="s">
        <v>4696</v>
      </c>
      <c r="I3863" s="34" t="s">
        <v>10949</v>
      </c>
      <c r="J3863" s="35"/>
      <c r="K3863" s="33"/>
      <c r="L3863" s="33"/>
      <c r="M3863" s="33"/>
      <c r="N3863" s="33"/>
      <c r="O3863" s="33"/>
      <c r="P3863" s="33"/>
      <c r="Q3863" s="33"/>
      <c r="R3863" s="33"/>
    </row>
    <row r="3864">
      <c r="A3864" s="7" t="s">
        <v>2586</v>
      </c>
      <c r="B3864" s="7"/>
      <c r="C3864" s="7" t="s">
        <v>10950</v>
      </c>
      <c r="D3864" s="8" t="s">
        <v>10951</v>
      </c>
      <c r="E3864" s="7" t="s">
        <v>10952</v>
      </c>
      <c r="F3864" s="8" t="s">
        <v>2740</v>
      </c>
      <c r="G3864" s="31" t="s">
        <v>8038</v>
      </c>
      <c r="H3864" s="8" t="s">
        <v>2765</v>
      </c>
      <c r="I3864" s="8"/>
      <c r="J3864" s="35"/>
      <c r="K3864" s="33"/>
      <c r="L3864" s="33"/>
      <c r="M3864" s="33"/>
      <c r="N3864" s="33"/>
      <c r="O3864" s="33"/>
      <c r="P3864" s="33"/>
      <c r="Q3864" s="33"/>
      <c r="R3864" s="33"/>
    </row>
    <row r="3865">
      <c r="A3865" s="7" t="s">
        <v>2586</v>
      </c>
      <c r="B3865" s="7"/>
      <c r="C3865" s="7" t="s">
        <v>10950</v>
      </c>
      <c r="D3865" s="8" t="s">
        <v>10951</v>
      </c>
      <c r="E3865" s="7" t="s">
        <v>10953</v>
      </c>
      <c r="F3865" s="8" t="s">
        <v>2740</v>
      </c>
      <c r="G3865" s="8" t="s">
        <v>8038</v>
      </c>
      <c r="H3865" s="8" t="s">
        <v>2765</v>
      </c>
      <c r="I3865" s="8"/>
      <c r="J3865" s="35"/>
      <c r="K3865" s="33"/>
      <c r="L3865" s="33"/>
      <c r="M3865" s="33"/>
      <c r="N3865" s="33"/>
      <c r="O3865" s="33"/>
      <c r="P3865" s="33"/>
      <c r="Q3865" s="33"/>
      <c r="R3865" s="33"/>
    </row>
    <row r="3866">
      <c r="A3866" s="8" t="s">
        <v>2586</v>
      </c>
      <c r="B3866" s="2"/>
      <c r="C3866" s="2" t="s">
        <v>10954</v>
      </c>
      <c r="D3866" s="2" t="s">
        <v>10955</v>
      </c>
      <c r="E3866" s="2" t="s">
        <v>10956</v>
      </c>
      <c r="F3866" s="8" t="s">
        <v>2740</v>
      </c>
      <c r="G3866" s="8" t="s">
        <v>8038</v>
      </c>
      <c r="H3866" s="41" t="s">
        <v>2760</v>
      </c>
      <c r="I3866" s="34" t="s">
        <v>10957</v>
      </c>
      <c r="J3866" s="35"/>
      <c r="K3866" s="33"/>
      <c r="L3866" s="33"/>
      <c r="M3866" s="33"/>
      <c r="N3866" s="33"/>
      <c r="O3866" s="33"/>
      <c r="P3866" s="33"/>
      <c r="Q3866" s="33"/>
      <c r="R3866" s="33"/>
    </row>
    <row r="3867">
      <c r="A3867" s="7" t="s">
        <v>2586</v>
      </c>
      <c r="B3867" s="7"/>
      <c r="C3867" s="7" t="s">
        <v>10958</v>
      </c>
      <c r="D3867" s="8" t="s">
        <v>10959</v>
      </c>
      <c r="E3867" s="7" t="s">
        <v>10960</v>
      </c>
      <c r="F3867" s="8" t="s">
        <v>2740</v>
      </c>
      <c r="G3867" s="8" t="s">
        <v>8038</v>
      </c>
      <c r="H3867" s="41" t="s">
        <v>2760</v>
      </c>
      <c r="I3867" s="8"/>
      <c r="J3867" s="35"/>
      <c r="K3867" s="33"/>
      <c r="L3867" s="33"/>
      <c r="M3867" s="33"/>
      <c r="N3867" s="33"/>
      <c r="O3867" s="33"/>
      <c r="P3867" s="33"/>
      <c r="Q3867" s="33"/>
      <c r="R3867" s="33"/>
    </row>
    <row r="3868">
      <c r="A3868" s="7" t="s">
        <v>2633</v>
      </c>
      <c r="B3868" s="7"/>
      <c r="C3868" s="7" t="s">
        <v>10961</v>
      </c>
      <c r="D3868" s="8" t="str">
        <f>IFERROR(__xludf.DUMMYFUNCTION("CONCATENATE(REGEXEXTRACT(C3868,""[A-Za-z]+""),"","")"),"Kokolo,")</f>
        <v>Kokolo,</v>
      </c>
      <c r="E3868" s="7" t="s">
        <v>10962</v>
      </c>
      <c r="F3868" s="8" t="s">
        <v>2740</v>
      </c>
      <c r="G3868" s="31" t="s">
        <v>8038</v>
      </c>
      <c r="H3868" s="45" t="s">
        <v>4080</v>
      </c>
      <c r="I3868" s="8"/>
      <c r="J3868" s="37"/>
      <c r="K3868" s="38"/>
      <c r="L3868" s="38"/>
      <c r="M3868" s="38"/>
      <c r="N3868" s="38"/>
      <c r="O3868" s="38"/>
      <c r="P3868" s="38"/>
      <c r="Q3868" s="38"/>
      <c r="R3868" s="38"/>
    </row>
    <row r="3869">
      <c r="A3869" s="8" t="s">
        <v>2586</v>
      </c>
      <c r="B3869" s="2"/>
      <c r="C3869" s="2" t="s">
        <v>10963</v>
      </c>
      <c r="D3869" s="2" t="s">
        <v>10964</v>
      </c>
      <c r="E3869" s="2" t="s">
        <v>10965</v>
      </c>
      <c r="F3869" s="8" t="s">
        <v>2740</v>
      </c>
      <c r="G3869" s="8" t="s">
        <v>8038</v>
      </c>
      <c r="H3869" s="42" t="s">
        <v>2686</v>
      </c>
      <c r="I3869" s="36" t="s">
        <v>10966</v>
      </c>
      <c r="J3869" s="35"/>
      <c r="K3869" s="33"/>
      <c r="L3869" s="33"/>
      <c r="M3869" s="33"/>
      <c r="N3869" s="33"/>
      <c r="O3869" s="33"/>
      <c r="P3869" s="33"/>
      <c r="Q3869" s="33"/>
      <c r="R3869" s="33"/>
    </row>
    <row r="3870">
      <c r="A3870" s="7" t="s">
        <v>2586</v>
      </c>
      <c r="B3870" s="7"/>
      <c r="C3870" s="7" t="s">
        <v>10967</v>
      </c>
      <c r="D3870" s="8" t="s">
        <v>10968</v>
      </c>
      <c r="E3870" s="7" t="s">
        <v>10969</v>
      </c>
      <c r="F3870" s="8" t="s">
        <v>2740</v>
      </c>
      <c r="G3870" s="8" t="s">
        <v>8038</v>
      </c>
      <c r="H3870" s="41" t="s">
        <v>2760</v>
      </c>
      <c r="I3870" s="8"/>
      <c r="J3870" s="35"/>
      <c r="K3870" s="33"/>
      <c r="L3870" s="33"/>
      <c r="M3870" s="33"/>
      <c r="N3870" s="33"/>
      <c r="O3870" s="33"/>
      <c r="P3870" s="33"/>
      <c r="Q3870" s="33"/>
      <c r="R3870" s="33"/>
    </row>
    <row r="3871">
      <c r="A3871" s="7" t="s">
        <v>2586</v>
      </c>
      <c r="B3871" s="7"/>
      <c r="C3871" s="7" t="s">
        <v>10970</v>
      </c>
      <c r="D3871" s="8" t="s">
        <v>10971</v>
      </c>
      <c r="E3871" s="7" t="s">
        <v>10972</v>
      </c>
      <c r="F3871" s="8" t="s">
        <v>2740</v>
      </c>
      <c r="G3871" s="45" t="s">
        <v>8038</v>
      </c>
      <c r="H3871" s="31" t="s">
        <v>2742</v>
      </c>
      <c r="I3871" s="8"/>
      <c r="J3871" s="37"/>
      <c r="K3871" s="38"/>
      <c r="L3871" s="38"/>
      <c r="M3871" s="38"/>
      <c r="N3871" s="38"/>
      <c r="O3871" s="38"/>
      <c r="P3871" s="38"/>
      <c r="Q3871" s="38"/>
      <c r="R3871" s="38"/>
    </row>
    <row r="3872">
      <c r="A3872" s="7" t="s">
        <v>2586</v>
      </c>
      <c r="B3872" s="7"/>
      <c r="C3872" s="7" t="s">
        <v>10973</v>
      </c>
      <c r="D3872" s="8" t="str">
        <f>IFERROR(__xludf.DUMMYFUNCTION("CONCATENATE(REGEXEXTRACT(C3872,""[A-Za-z]+""),"","")"),"Kosmo,")</f>
        <v>Kosmo,</v>
      </c>
      <c r="E3872" s="7" t="s">
        <v>10974</v>
      </c>
      <c r="F3872" s="8" t="s">
        <v>2740</v>
      </c>
      <c r="G3872" s="8" t="s">
        <v>8038</v>
      </c>
      <c r="H3872" s="41" t="s">
        <v>2686</v>
      </c>
      <c r="I3872" s="8"/>
      <c r="J3872" s="37"/>
      <c r="K3872" s="38"/>
      <c r="L3872" s="38"/>
      <c r="M3872" s="38"/>
      <c r="N3872" s="38"/>
      <c r="O3872" s="38"/>
      <c r="P3872" s="38"/>
      <c r="Q3872" s="38"/>
      <c r="R3872" s="38"/>
    </row>
    <row r="3873">
      <c r="A3873" s="7" t="s">
        <v>2586</v>
      </c>
      <c r="B3873" s="7"/>
      <c r="C3873" s="7" t="s">
        <v>10975</v>
      </c>
      <c r="D3873" s="8" t="s">
        <v>10976</v>
      </c>
      <c r="E3873" s="7" t="s">
        <v>10977</v>
      </c>
      <c r="F3873" s="8" t="s">
        <v>2740</v>
      </c>
      <c r="G3873" s="31" t="s">
        <v>8038</v>
      </c>
      <c r="H3873" s="41" t="s">
        <v>2686</v>
      </c>
      <c r="I3873" s="8"/>
      <c r="J3873" s="35"/>
      <c r="K3873" s="33"/>
      <c r="L3873" s="33"/>
      <c r="M3873" s="33"/>
      <c r="N3873" s="33"/>
      <c r="O3873" s="33"/>
      <c r="P3873" s="33"/>
      <c r="Q3873" s="33"/>
      <c r="R3873" s="33"/>
    </row>
    <row r="3874">
      <c r="A3874" s="7" t="s">
        <v>2586</v>
      </c>
      <c r="B3874" s="7"/>
      <c r="C3874" s="7" t="s">
        <v>10978</v>
      </c>
      <c r="D3874" s="8" t="str">
        <f>IFERROR(__xludf.DUMMYFUNCTION("CONCATENATE(REGEXEXTRACT(C3874,""[A-Za-z]+""),"","")"),"Koti,")</f>
        <v>Koti,</v>
      </c>
      <c r="E3874" s="7" t="s">
        <v>10979</v>
      </c>
      <c r="F3874" s="8" t="s">
        <v>2740</v>
      </c>
      <c r="G3874" s="31" t="s">
        <v>8038</v>
      </c>
      <c r="H3874" s="31" t="s">
        <v>2742</v>
      </c>
      <c r="I3874" s="8"/>
      <c r="J3874" s="35"/>
      <c r="K3874" s="33"/>
      <c r="L3874" s="33"/>
      <c r="M3874" s="33"/>
      <c r="N3874" s="33"/>
      <c r="O3874" s="33"/>
      <c r="P3874" s="33"/>
      <c r="Q3874" s="33"/>
      <c r="R3874" s="33"/>
    </row>
    <row r="3875">
      <c r="A3875" s="7" t="s">
        <v>2586</v>
      </c>
      <c r="B3875" s="9"/>
      <c r="C3875" s="9" t="s">
        <v>10980</v>
      </c>
      <c r="D3875" s="10" t="s">
        <v>10980</v>
      </c>
      <c r="E3875" s="10" t="s">
        <v>10981</v>
      </c>
      <c r="F3875" s="8" t="s">
        <v>2740</v>
      </c>
      <c r="G3875" s="31" t="s">
        <v>8038</v>
      </c>
      <c r="H3875" s="42" t="s">
        <v>2686</v>
      </c>
      <c r="I3875" s="16"/>
      <c r="J3875" s="7"/>
      <c r="K3875" s="40"/>
      <c r="L3875" s="40"/>
      <c r="M3875" s="40"/>
      <c r="N3875" s="40"/>
      <c r="O3875" s="40"/>
      <c r="P3875" s="40"/>
      <c r="Q3875" s="40"/>
      <c r="R3875" s="40"/>
    </row>
    <row r="3876">
      <c r="A3876" s="8" t="s">
        <v>2586</v>
      </c>
      <c r="B3876" s="2"/>
      <c r="C3876" s="2" t="s">
        <v>10982</v>
      </c>
      <c r="D3876" s="2" t="s">
        <v>10983</v>
      </c>
      <c r="E3876" s="2" t="s">
        <v>10984</v>
      </c>
      <c r="F3876" s="42" t="s">
        <v>2740</v>
      </c>
      <c r="G3876" s="31" t="s">
        <v>8038</v>
      </c>
      <c r="H3876" s="42" t="s">
        <v>2686</v>
      </c>
      <c r="I3876" s="55"/>
      <c r="J3876" s="35"/>
      <c r="K3876" s="33"/>
      <c r="L3876" s="33"/>
      <c r="M3876" s="33"/>
      <c r="N3876" s="33"/>
      <c r="O3876" s="33"/>
      <c r="P3876" s="33"/>
      <c r="Q3876" s="33"/>
      <c r="R3876" s="33"/>
    </row>
    <row r="3877">
      <c r="A3877" s="8" t="s">
        <v>2586</v>
      </c>
      <c r="B3877" s="6"/>
      <c r="C3877" s="6" t="s">
        <v>10985</v>
      </c>
      <c r="D3877" s="7" t="s">
        <v>10986</v>
      </c>
      <c r="E3877" s="19" t="s">
        <v>10987</v>
      </c>
      <c r="F3877" s="8" t="s">
        <v>2740</v>
      </c>
      <c r="G3877" s="31" t="s">
        <v>8038</v>
      </c>
      <c r="H3877" s="31" t="s">
        <v>3296</v>
      </c>
      <c r="I3877" s="7"/>
      <c r="J3877" s="7"/>
      <c r="K3877" s="40"/>
      <c r="L3877" s="40"/>
      <c r="M3877" s="40"/>
      <c r="N3877" s="40"/>
      <c r="O3877" s="40"/>
      <c r="P3877" s="40"/>
      <c r="Q3877" s="40"/>
      <c r="R3877" s="40"/>
    </row>
    <row r="3878">
      <c r="A3878" s="7" t="s">
        <v>2586</v>
      </c>
      <c r="B3878" s="7"/>
      <c r="C3878" s="7" t="s">
        <v>9397</v>
      </c>
      <c r="D3878" s="8" t="str">
        <f>IFERROR(__xludf.DUMMYFUNCTION("CONCATENATE(REGEXEXTRACT(C3878,""[A-Za-z]+""),"","")"),"Kraak,")</f>
        <v>Kraak,</v>
      </c>
      <c r="E3878" s="7" t="s">
        <v>10988</v>
      </c>
      <c r="F3878" s="8" t="s">
        <v>2740</v>
      </c>
      <c r="G3878" s="31" t="s">
        <v>8038</v>
      </c>
      <c r="H3878" s="31" t="s">
        <v>2802</v>
      </c>
      <c r="I3878" s="8"/>
      <c r="J3878" s="7"/>
      <c r="K3878" s="40"/>
      <c r="L3878" s="40"/>
      <c r="M3878" s="40"/>
      <c r="N3878" s="40"/>
      <c r="O3878" s="40"/>
      <c r="P3878" s="40"/>
      <c r="Q3878" s="40"/>
      <c r="R3878" s="40"/>
    </row>
    <row r="3879">
      <c r="A3879" s="7" t="s">
        <v>2586</v>
      </c>
      <c r="B3879" s="7"/>
      <c r="C3879" s="7" t="s">
        <v>10989</v>
      </c>
      <c r="D3879" s="8" t="str">
        <f>IFERROR(__xludf.DUMMYFUNCTION("CONCATENATE(REGEXEXTRACT(C3879,""[A-Za-z]+""),"","")"),"Kreech,")</f>
        <v>Kreech,</v>
      </c>
      <c r="E3879" s="7" t="s">
        <v>10990</v>
      </c>
      <c r="F3879" s="8" t="s">
        <v>2740</v>
      </c>
      <c r="G3879" s="8" t="s">
        <v>8038</v>
      </c>
      <c r="H3879" s="41" t="s">
        <v>2760</v>
      </c>
      <c r="I3879" s="8"/>
      <c r="J3879" s="35"/>
      <c r="K3879" s="33"/>
      <c r="L3879" s="33"/>
      <c r="M3879" s="33"/>
      <c r="N3879" s="33"/>
      <c r="O3879" s="33"/>
      <c r="P3879" s="33"/>
      <c r="Q3879" s="33"/>
      <c r="R3879" s="33"/>
    </row>
    <row r="3880">
      <c r="A3880" s="7" t="s">
        <v>2586</v>
      </c>
      <c r="B3880" s="7"/>
      <c r="C3880" s="7" t="s">
        <v>10991</v>
      </c>
      <c r="D3880" s="7" t="s">
        <v>10992</v>
      </c>
      <c r="E3880" s="19" t="s">
        <v>10993</v>
      </c>
      <c r="F3880" s="8" t="s">
        <v>2740</v>
      </c>
      <c r="G3880" s="31" t="s">
        <v>8038</v>
      </c>
      <c r="H3880" s="31" t="s">
        <v>7223</v>
      </c>
      <c r="I3880" s="7"/>
      <c r="J3880" s="35"/>
      <c r="K3880" s="33"/>
      <c r="L3880" s="33"/>
      <c r="M3880" s="33"/>
      <c r="N3880" s="33"/>
      <c r="O3880" s="33"/>
      <c r="P3880" s="33"/>
      <c r="Q3880" s="33"/>
      <c r="R3880" s="33"/>
    </row>
    <row r="3881">
      <c r="A3881" s="7" t="s">
        <v>2586</v>
      </c>
      <c r="B3881" s="7"/>
      <c r="C3881" s="7" t="s">
        <v>10994</v>
      </c>
      <c r="D3881" s="7" t="s">
        <v>10992</v>
      </c>
      <c r="E3881" s="19" t="s">
        <v>10995</v>
      </c>
      <c r="F3881" s="8" t="s">
        <v>2740</v>
      </c>
      <c r="G3881" s="31" t="s">
        <v>8038</v>
      </c>
      <c r="H3881" s="31" t="s">
        <v>2742</v>
      </c>
      <c r="I3881" s="7"/>
      <c r="J3881" s="35"/>
      <c r="K3881" s="33"/>
      <c r="L3881" s="33"/>
      <c r="M3881" s="33"/>
      <c r="N3881" s="33"/>
      <c r="O3881" s="33"/>
      <c r="P3881" s="33"/>
      <c r="Q3881" s="33"/>
      <c r="R3881" s="33"/>
    </row>
    <row r="3882">
      <c r="A3882" s="7" t="s">
        <v>2633</v>
      </c>
      <c r="B3882" s="7"/>
      <c r="C3882" s="7" t="s">
        <v>10996</v>
      </c>
      <c r="D3882" s="6" t="s">
        <v>3763</v>
      </c>
      <c r="E3882" s="7" t="s">
        <v>10997</v>
      </c>
      <c r="F3882" s="8" t="s">
        <v>2740</v>
      </c>
      <c r="G3882" s="8" t="s">
        <v>8038</v>
      </c>
      <c r="H3882" s="41" t="s">
        <v>2760</v>
      </c>
      <c r="I3882" s="8"/>
      <c r="J3882" s="7"/>
      <c r="K3882" s="40"/>
      <c r="L3882" s="40"/>
      <c r="M3882" s="40"/>
      <c r="N3882" s="40"/>
      <c r="O3882" s="40"/>
      <c r="P3882" s="40"/>
      <c r="Q3882" s="40"/>
      <c r="R3882" s="40"/>
    </row>
    <row r="3883">
      <c r="A3883" s="8" t="s">
        <v>2586</v>
      </c>
      <c r="B3883" s="2"/>
      <c r="C3883" s="2" t="s">
        <v>10998</v>
      </c>
      <c r="D3883" s="2" t="s">
        <v>10999</v>
      </c>
      <c r="E3883" s="2" t="s">
        <v>11000</v>
      </c>
      <c r="F3883" s="8" t="s">
        <v>2740</v>
      </c>
      <c r="G3883" s="6" t="s">
        <v>8038</v>
      </c>
      <c r="H3883" s="41" t="s">
        <v>2760</v>
      </c>
      <c r="I3883" s="36" t="s">
        <v>11001</v>
      </c>
      <c r="J3883" s="35"/>
      <c r="K3883" s="33"/>
      <c r="L3883" s="33"/>
      <c r="M3883" s="33"/>
      <c r="N3883" s="33"/>
      <c r="O3883" s="33"/>
      <c r="P3883" s="33"/>
      <c r="Q3883" s="33"/>
      <c r="R3883" s="33"/>
    </row>
    <row r="3884">
      <c r="A3884" s="8" t="s">
        <v>2586</v>
      </c>
      <c r="B3884" s="6"/>
      <c r="C3884" s="6" t="s">
        <v>11002</v>
      </c>
      <c r="D3884" s="6" t="s">
        <v>11003</v>
      </c>
      <c r="E3884" s="19" t="s">
        <v>11004</v>
      </c>
      <c r="F3884" s="42" t="s">
        <v>2740</v>
      </c>
      <c r="G3884" s="31" t="s">
        <v>8038</v>
      </c>
      <c r="H3884" s="42" t="s">
        <v>3110</v>
      </c>
      <c r="I3884" s="7"/>
      <c r="J3884" s="37"/>
      <c r="K3884" s="38"/>
      <c r="L3884" s="38"/>
      <c r="M3884" s="38"/>
      <c r="N3884" s="38"/>
      <c r="O3884" s="38"/>
      <c r="P3884" s="38"/>
      <c r="Q3884" s="38"/>
      <c r="R3884" s="38"/>
    </row>
    <row r="3885">
      <c r="A3885" s="8" t="s">
        <v>2586</v>
      </c>
      <c r="B3885" s="8"/>
      <c r="C3885" s="8" t="s">
        <v>11005</v>
      </c>
      <c r="D3885" s="8" t="s">
        <v>11006</v>
      </c>
      <c r="E3885" s="12" t="s">
        <v>11007</v>
      </c>
      <c r="F3885" s="8" t="s">
        <v>2740</v>
      </c>
      <c r="G3885" s="31" t="s">
        <v>8038</v>
      </c>
      <c r="H3885" s="42" t="s">
        <v>2686</v>
      </c>
      <c r="I3885" s="8"/>
      <c r="J3885" s="35"/>
      <c r="K3885" s="33"/>
      <c r="L3885" s="33"/>
      <c r="M3885" s="33"/>
      <c r="N3885" s="33"/>
      <c r="O3885" s="33"/>
      <c r="P3885" s="33"/>
      <c r="Q3885" s="33"/>
      <c r="R3885" s="33"/>
    </row>
    <row r="3886">
      <c r="A3886" s="7" t="s">
        <v>2586</v>
      </c>
      <c r="B3886" s="7"/>
      <c r="C3886" s="7" t="s">
        <v>11008</v>
      </c>
      <c r="D3886" s="6" t="s">
        <v>11006</v>
      </c>
      <c r="E3886" s="7" t="s">
        <v>11009</v>
      </c>
      <c r="F3886" s="8" t="s">
        <v>2740</v>
      </c>
      <c r="G3886" s="31" t="s">
        <v>8038</v>
      </c>
      <c r="H3886" s="31" t="s">
        <v>2742</v>
      </c>
      <c r="I3886" s="8"/>
      <c r="J3886" s="10"/>
      <c r="K3886" s="44"/>
      <c r="L3886" s="44"/>
      <c r="M3886" s="44"/>
      <c r="N3886" s="44"/>
      <c r="O3886" s="44"/>
      <c r="P3886" s="44"/>
      <c r="Q3886" s="44"/>
      <c r="R3886" s="44"/>
    </row>
    <row r="3887">
      <c r="A3887" s="6" t="s">
        <v>2861</v>
      </c>
      <c r="B3887" s="7"/>
      <c r="C3887" s="7" t="s">
        <v>9704</v>
      </c>
      <c r="D3887" s="8" t="s">
        <v>11010</v>
      </c>
      <c r="E3887" s="7" t="s">
        <v>11011</v>
      </c>
      <c r="F3887" s="42" t="s">
        <v>2740</v>
      </c>
      <c r="G3887" s="31" t="s">
        <v>8038</v>
      </c>
      <c r="H3887" s="42" t="s">
        <v>4138</v>
      </c>
      <c r="I3887" s="8"/>
      <c r="J3887" s="35"/>
      <c r="K3887" s="33"/>
      <c r="L3887" s="33"/>
      <c r="M3887" s="33"/>
      <c r="N3887" s="33"/>
      <c r="O3887" s="33"/>
      <c r="P3887" s="33"/>
      <c r="Q3887" s="33"/>
      <c r="R3887" s="33"/>
    </row>
    <row r="3888">
      <c r="A3888" s="7" t="s">
        <v>2586</v>
      </c>
      <c r="B3888" s="7"/>
      <c r="C3888" s="7" t="s">
        <v>11012</v>
      </c>
      <c r="D3888" s="8" t="str">
        <f>IFERROR(__xludf.DUMMYFUNCTION("CONCATENATE(REGEXEXTRACT(C3888,""[A-Za-z]+""),"","")"),"Kronehit,")</f>
        <v>Kronehit,</v>
      </c>
      <c r="E3888" s="7" t="s">
        <v>11013</v>
      </c>
      <c r="F3888" s="8" t="s">
        <v>2740</v>
      </c>
      <c r="G3888" s="31" t="s">
        <v>8038</v>
      </c>
      <c r="H3888" s="42" t="s">
        <v>3110</v>
      </c>
      <c r="I3888" s="8"/>
      <c r="J3888" s="35"/>
      <c r="K3888" s="33"/>
      <c r="L3888" s="33"/>
      <c r="M3888" s="33"/>
      <c r="N3888" s="33"/>
      <c r="O3888" s="33"/>
      <c r="P3888" s="33"/>
      <c r="Q3888" s="33"/>
      <c r="R3888" s="33"/>
    </row>
    <row r="3889">
      <c r="A3889" s="8" t="s">
        <v>2586</v>
      </c>
      <c r="B3889" s="2"/>
      <c r="C3889" s="2" t="s">
        <v>11014</v>
      </c>
      <c r="D3889" s="2" t="s">
        <v>11015</v>
      </c>
      <c r="E3889" s="2" t="s">
        <v>11016</v>
      </c>
      <c r="F3889" s="41" t="s">
        <v>2740</v>
      </c>
      <c r="G3889" s="31" t="s">
        <v>8038</v>
      </c>
      <c r="H3889" s="49" t="s">
        <v>2840</v>
      </c>
      <c r="I3889" s="34" t="s">
        <v>11017</v>
      </c>
      <c r="J3889" s="7"/>
      <c r="K3889" s="40"/>
      <c r="L3889" s="40"/>
      <c r="M3889" s="40"/>
      <c r="N3889" s="40"/>
      <c r="O3889" s="40"/>
      <c r="P3889" s="40"/>
      <c r="Q3889" s="40"/>
      <c r="R3889" s="40"/>
    </row>
    <row r="3890">
      <c r="A3890" s="7" t="s">
        <v>2586</v>
      </c>
      <c r="B3890" s="7"/>
      <c r="C3890" s="7" t="s">
        <v>11018</v>
      </c>
      <c r="D3890" s="8" t="str">
        <f>IFERROR(__xludf.DUMMYFUNCTION("CONCATENATE(REGEXEXTRACT(C3890,""[A-Za-z]+""),"","")"),"Kucho,")</f>
        <v>Kucho,</v>
      </c>
      <c r="E3890" s="7" t="s">
        <v>11019</v>
      </c>
      <c r="F3890" s="8" t="s">
        <v>2740</v>
      </c>
      <c r="G3890" s="31" t="s">
        <v>8038</v>
      </c>
      <c r="H3890" s="48" t="s">
        <v>2937</v>
      </c>
      <c r="I3890" s="8"/>
      <c r="J3890" s="35"/>
      <c r="K3890" s="33"/>
      <c r="L3890" s="33"/>
      <c r="M3890" s="33"/>
      <c r="N3890" s="33"/>
      <c r="O3890" s="33"/>
      <c r="P3890" s="33"/>
      <c r="Q3890" s="33"/>
      <c r="R3890" s="33"/>
    </row>
    <row r="3891">
      <c r="A3891" s="8" t="s">
        <v>2586</v>
      </c>
      <c r="B3891" s="3"/>
      <c r="C3891" s="3" t="s">
        <v>11020</v>
      </c>
      <c r="D3891" s="4" t="s">
        <v>11021</v>
      </c>
      <c r="E3891" s="5" t="s">
        <v>11022</v>
      </c>
      <c r="F3891" s="42" t="s">
        <v>2740</v>
      </c>
      <c r="G3891" s="31" t="s">
        <v>8038</v>
      </c>
      <c r="H3891" s="43" t="s">
        <v>2760</v>
      </c>
      <c r="I3891" s="18" t="s">
        <v>11023</v>
      </c>
      <c r="J3891" s="7"/>
      <c r="K3891" s="40"/>
      <c r="L3891" s="40"/>
      <c r="M3891" s="40"/>
      <c r="N3891" s="40"/>
      <c r="O3891" s="40"/>
      <c r="P3891" s="40"/>
      <c r="Q3891" s="40"/>
      <c r="R3891" s="40"/>
    </row>
    <row r="3892">
      <c r="A3892" s="7" t="s">
        <v>2586</v>
      </c>
      <c r="B3892" s="7"/>
      <c r="C3892" s="7" t="s">
        <v>11024</v>
      </c>
      <c r="D3892" s="8" t="s">
        <v>11025</v>
      </c>
      <c r="E3892" s="7" t="s">
        <v>11026</v>
      </c>
      <c r="F3892" s="8" t="s">
        <v>2740</v>
      </c>
      <c r="G3892" s="31" t="s">
        <v>8038</v>
      </c>
      <c r="H3892" s="43" t="s">
        <v>2742</v>
      </c>
      <c r="I3892" s="8"/>
      <c r="J3892" s="35"/>
      <c r="K3892" s="33"/>
      <c r="L3892" s="33"/>
      <c r="M3892" s="33"/>
      <c r="N3892" s="33"/>
      <c r="O3892" s="33"/>
      <c r="P3892" s="33"/>
      <c r="Q3892" s="33"/>
      <c r="R3892" s="33"/>
    </row>
    <row r="3893">
      <c r="A3893" s="7" t="s">
        <v>2586</v>
      </c>
      <c r="B3893" s="7"/>
      <c r="C3893" s="7" t="s">
        <v>11027</v>
      </c>
      <c r="D3893" s="8" t="s">
        <v>11028</v>
      </c>
      <c r="E3893" s="7" t="s">
        <v>11029</v>
      </c>
      <c r="F3893" s="8" t="s">
        <v>2740</v>
      </c>
      <c r="G3893" s="8" t="s">
        <v>8038</v>
      </c>
      <c r="H3893" s="41" t="s">
        <v>2760</v>
      </c>
      <c r="I3893" s="8"/>
      <c r="J3893" s="35"/>
      <c r="K3893" s="33"/>
      <c r="L3893" s="33"/>
      <c r="M3893" s="33"/>
      <c r="N3893" s="33"/>
      <c r="O3893" s="33"/>
      <c r="P3893" s="33"/>
      <c r="Q3893" s="33"/>
      <c r="R3893" s="33"/>
    </row>
    <row r="3894">
      <c r="A3894" s="7" t="s">
        <v>2586</v>
      </c>
      <c r="B3894" s="7"/>
      <c r="C3894" s="7" t="s">
        <v>11030</v>
      </c>
      <c r="D3894" s="8" t="str">
        <f>IFERROR(__xludf.DUMMYFUNCTION("CONCATENATE(REGEXEXTRACT(C3894,""[A-Za-z]+""),"","")"),"Kyle,")</f>
        <v>Kyle,</v>
      </c>
      <c r="E3894" s="7" t="s">
        <v>11031</v>
      </c>
      <c r="F3894" s="8" t="s">
        <v>2740</v>
      </c>
      <c r="G3894" s="8" t="s">
        <v>8038</v>
      </c>
      <c r="H3894" s="41" t="s">
        <v>2760</v>
      </c>
      <c r="I3894" s="8"/>
      <c r="J3894" s="37"/>
      <c r="K3894" s="38"/>
      <c r="L3894" s="38"/>
      <c r="M3894" s="38"/>
      <c r="N3894" s="38"/>
      <c r="O3894" s="38"/>
      <c r="P3894" s="38"/>
      <c r="Q3894" s="38"/>
      <c r="R3894" s="38"/>
    </row>
    <row r="3895">
      <c r="A3895" s="7" t="s">
        <v>2586</v>
      </c>
      <c r="B3895" s="7"/>
      <c r="C3895" s="7" t="s">
        <v>11032</v>
      </c>
      <c r="D3895" s="8" t="str">
        <f>IFERROR(__xludf.DUMMYFUNCTION("CONCATENATE(REGEXEXTRACT(C3895,""[A-Za-z]+""),"","")"),"Kyle,")</f>
        <v>Kyle,</v>
      </c>
      <c r="E3895" s="7" t="s">
        <v>11033</v>
      </c>
      <c r="F3895" s="8" t="s">
        <v>2740</v>
      </c>
      <c r="G3895" s="8" t="s">
        <v>8038</v>
      </c>
      <c r="H3895" s="41" t="s">
        <v>2760</v>
      </c>
      <c r="I3895" s="8"/>
      <c r="J3895" s="35"/>
      <c r="K3895" s="33"/>
      <c r="L3895" s="33"/>
      <c r="M3895" s="33"/>
      <c r="N3895" s="33"/>
      <c r="O3895" s="33"/>
      <c r="P3895" s="33"/>
      <c r="Q3895" s="33"/>
      <c r="R3895" s="33"/>
    </row>
    <row r="3896">
      <c r="A3896" s="7" t="s">
        <v>2586</v>
      </c>
      <c r="B3896" s="7"/>
      <c r="C3896" s="7" t="s">
        <v>11034</v>
      </c>
      <c r="D3896" s="8" t="str">
        <f>IFERROR(__xludf.DUMMYFUNCTION("CONCATENATE(REGEXEXTRACT(C3896,""[A-Za-z]+""),"","")"),"kyodai,")</f>
        <v>kyodai,</v>
      </c>
      <c r="E3896" s="7" t="s">
        <v>11034</v>
      </c>
      <c r="F3896" s="8" t="s">
        <v>2740</v>
      </c>
      <c r="G3896" s="8" t="s">
        <v>8038</v>
      </c>
      <c r="H3896" s="43" t="s">
        <v>2760</v>
      </c>
      <c r="I3896" s="8"/>
      <c r="J3896" s="37"/>
      <c r="K3896" s="38"/>
      <c r="L3896" s="38"/>
      <c r="M3896" s="38"/>
      <c r="N3896" s="38"/>
      <c r="O3896" s="38"/>
      <c r="P3896" s="38"/>
      <c r="Q3896" s="38"/>
      <c r="R3896" s="38"/>
    </row>
    <row r="3897">
      <c r="A3897" s="7" t="s">
        <v>2586</v>
      </c>
      <c r="B3897" s="7"/>
      <c r="C3897" s="7" t="s">
        <v>11035</v>
      </c>
      <c r="D3897" s="8" t="str">
        <f>IFERROR(__xludf.DUMMYFUNCTION("CONCATENATE(REGEXEXTRACT(C3897,""[A-Za-z]+""),"","")"),"L,")</f>
        <v>L,</v>
      </c>
      <c r="E3897" s="7" t="s">
        <v>11036</v>
      </c>
      <c r="F3897" s="8" t="s">
        <v>2740</v>
      </c>
      <c r="G3897" s="31" t="s">
        <v>8038</v>
      </c>
      <c r="H3897" s="41" t="s">
        <v>2760</v>
      </c>
      <c r="I3897" s="8"/>
      <c r="J3897" s="7"/>
      <c r="K3897" s="40"/>
      <c r="L3897" s="40"/>
      <c r="M3897" s="40"/>
      <c r="N3897" s="40"/>
      <c r="O3897" s="40"/>
      <c r="P3897" s="40"/>
      <c r="Q3897" s="40"/>
      <c r="R3897" s="40"/>
    </row>
    <row r="3898">
      <c r="A3898" s="7" t="s">
        <v>2586</v>
      </c>
      <c r="B3898" s="7"/>
      <c r="C3898" s="7" t="s">
        <v>11037</v>
      </c>
      <c r="D3898" s="7" t="s">
        <v>11038</v>
      </c>
      <c r="E3898" s="19" t="s">
        <v>11039</v>
      </c>
      <c r="F3898" s="8" t="s">
        <v>2740</v>
      </c>
      <c r="G3898" s="8" t="s">
        <v>8038</v>
      </c>
      <c r="H3898" s="45" t="s">
        <v>2765</v>
      </c>
      <c r="I3898" s="7"/>
      <c r="J3898" s="37"/>
      <c r="K3898" s="38"/>
      <c r="L3898" s="38"/>
      <c r="M3898" s="38"/>
      <c r="N3898" s="38"/>
      <c r="O3898" s="38"/>
      <c r="P3898" s="38"/>
      <c r="Q3898" s="38"/>
      <c r="R3898" s="38"/>
    </row>
    <row r="3899">
      <c r="A3899" s="7" t="s">
        <v>2586</v>
      </c>
      <c r="B3899" s="7"/>
      <c r="C3899" s="7" t="s">
        <v>11040</v>
      </c>
      <c r="D3899" s="8" t="str">
        <f>IFERROR(__xludf.DUMMYFUNCTION("CONCATENATE(REGEXEXTRACT(C3899,""[A-Za-z]+""),"","")"),"LABUKE,")</f>
        <v>LABUKE,</v>
      </c>
      <c r="E3899" s="7" t="s">
        <v>11041</v>
      </c>
      <c r="F3899" s="42" t="s">
        <v>2740</v>
      </c>
      <c r="G3899" s="8" t="s">
        <v>8038</v>
      </c>
      <c r="H3899" s="41" t="s">
        <v>2760</v>
      </c>
      <c r="I3899" s="8"/>
      <c r="J3899" s="7"/>
      <c r="K3899" s="40"/>
      <c r="L3899" s="40"/>
      <c r="M3899" s="40"/>
      <c r="N3899" s="40"/>
      <c r="O3899" s="40"/>
      <c r="P3899" s="40"/>
      <c r="Q3899" s="40"/>
      <c r="R3899" s="40"/>
    </row>
    <row r="3900">
      <c r="A3900" s="7" t="s">
        <v>2586</v>
      </c>
      <c r="B3900" s="7"/>
      <c r="C3900" s="7" t="s">
        <v>11042</v>
      </c>
      <c r="D3900" s="8" t="str">
        <f>IFERROR(__xludf.DUMMYFUNCTION("CONCATENATE(REGEXEXTRACT(C3900,""[A-Za-z]+""),"","")"),"LACULARIS,")</f>
        <v>LACULARIS,</v>
      </c>
      <c r="E3900" s="7" t="s">
        <v>11043</v>
      </c>
      <c r="F3900" s="8" t="s">
        <v>2740</v>
      </c>
      <c r="G3900" s="8" t="s">
        <v>8038</v>
      </c>
      <c r="H3900" s="41" t="s">
        <v>2760</v>
      </c>
      <c r="I3900" s="8"/>
      <c r="J3900" s="7"/>
      <c r="K3900" s="40"/>
      <c r="L3900" s="40"/>
      <c r="M3900" s="40"/>
      <c r="N3900" s="40"/>
      <c r="O3900" s="40"/>
      <c r="P3900" s="40"/>
      <c r="Q3900" s="40"/>
      <c r="R3900" s="40"/>
    </row>
    <row r="3901">
      <c r="A3901" s="8" t="s">
        <v>2586</v>
      </c>
      <c r="B3901" s="2"/>
      <c r="C3901" s="2" t="s">
        <v>11044</v>
      </c>
      <c r="D3901" s="2" t="s">
        <v>11045</v>
      </c>
      <c r="E3901" s="2" t="s">
        <v>11046</v>
      </c>
      <c r="F3901" s="8" t="s">
        <v>2740</v>
      </c>
      <c r="G3901" s="31" t="s">
        <v>8038</v>
      </c>
      <c r="H3901" s="45" t="s">
        <v>2753</v>
      </c>
      <c r="I3901" s="34" t="s">
        <v>11047</v>
      </c>
      <c r="J3901" s="37"/>
      <c r="K3901" s="38"/>
      <c r="L3901" s="38"/>
      <c r="M3901" s="38"/>
      <c r="N3901" s="38"/>
      <c r="O3901" s="38"/>
      <c r="P3901" s="38"/>
      <c r="Q3901" s="38"/>
      <c r="R3901" s="38"/>
    </row>
    <row r="3902">
      <c r="A3902" s="7" t="s">
        <v>2586</v>
      </c>
      <c r="B3902" s="7"/>
      <c r="C3902" s="7" t="s">
        <v>11048</v>
      </c>
      <c r="D3902" s="8" t="s">
        <v>11049</v>
      </c>
      <c r="E3902" s="7" t="s">
        <v>11050</v>
      </c>
      <c r="F3902" s="8" t="s">
        <v>2740</v>
      </c>
      <c r="G3902" s="8" t="s">
        <v>8038</v>
      </c>
      <c r="H3902" s="43" t="s">
        <v>2760</v>
      </c>
      <c r="I3902" s="8"/>
      <c r="J3902" s="35"/>
      <c r="K3902" s="33"/>
      <c r="L3902" s="33"/>
      <c r="M3902" s="33"/>
      <c r="N3902" s="33"/>
      <c r="O3902" s="33"/>
      <c r="P3902" s="33"/>
      <c r="Q3902" s="33"/>
      <c r="R3902" s="33"/>
    </row>
    <row r="3903">
      <c r="A3903" s="7" t="s">
        <v>2633</v>
      </c>
      <c r="B3903" s="7"/>
      <c r="C3903" s="7" t="s">
        <v>11051</v>
      </c>
      <c r="D3903" s="8" t="str">
        <f>IFERROR(__xludf.DUMMYFUNCTION("CONCATENATE(REGEXEXTRACT(C3903,""[A-Za-z]+""),"","")"),"Lanfree,")</f>
        <v>Lanfree,</v>
      </c>
      <c r="E3903" s="7" t="s">
        <v>11052</v>
      </c>
      <c r="F3903" s="8" t="s">
        <v>2740</v>
      </c>
      <c r="G3903" s="31" t="s">
        <v>8038</v>
      </c>
      <c r="H3903" s="41" t="s">
        <v>2760</v>
      </c>
      <c r="I3903" s="8"/>
      <c r="J3903" s="35"/>
      <c r="K3903" s="33"/>
      <c r="L3903" s="33"/>
      <c r="M3903" s="33"/>
      <c r="N3903" s="33"/>
      <c r="O3903" s="33"/>
      <c r="P3903" s="33"/>
      <c r="Q3903" s="33"/>
      <c r="R3903" s="33"/>
    </row>
    <row r="3904">
      <c r="A3904" s="7" t="s">
        <v>2633</v>
      </c>
      <c r="B3904" s="7"/>
      <c r="C3904" s="7" t="s">
        <v>11053</v>
      </c>
      <c r="D3904" s="8" t="s">
        <v>11054</v>
      </c>
      <c r="E3904" s="7" t="s">
        <v>11055</v>
      </c>
      <c r="F3904" s="8" t="s">
        <v>2740</v>
      </c>
      <c r="G3904" s="8" t="s">
        <v>8038</v>
      </c>
      <c r="H3904" s="41" t="s">
        <v>2760</v>
      </c>
      <c r="I3904" s="8"/>
      <c r="J3904" s="37"/>
      <c r="K3904" s="38"/>
      <c r="L3904" s="38"/>
      <c r="M3904" s="38"/>
      <c r="N3904" s="38"/>
      <c r="O3904" s="38"/>
      <c r="P3904" s="38"/>
      <c r="Q3904" s="38"/>
      <c r="R3904" s="38"/>
    </row>
    <row r="3905">
      <c r="A3905" s="7" t="s">
        <v>2586</v>
      </c>
      <c r="B3905" s="7"/>
      <c r="C3905" s="7" t="s">
        <v>11056</v>
      </c>
      <c r="D3905" s="8" t="str">
        <f>IFERROR(__xludf.DUMMYFUNCTION("CONCATENATE(REGEXEXTRACT(C3905,""[A-Za-z]+""),"","")"),"LaRosa,")</f>
        <v>LaRosa,</v>
      </c>
      <c r="E3905" s="7" t="s">
        <v>11057</v>
      </c>
      <c r="F3905" s="8" t="s">
        <v>2740</v>
      </c>
      <c r="G3905" s="8" t="s">
        <v>8038</v>
      </c>
      <c r="H3905" s="41" t="s">
        <v>2760</v>
      </c>
      <c r="I3905" s="8"/>
      <c r="J3905" s="7"/>
      <c r="K3905" s="40"/>
      <c r="L3905" s="40"/>
      <c r="M3905" s="40"/>
      <c r="N3905" s="40"/>
      <c r="O3905" s="40"/>
      <c r="P3905" s="40"/>
      <c r="Q3905" s="40"/>
      <c r="R3905" s="40"/>
    </row>
    <row r="3906">
      <c r="A3906" s="7" t="s">
        <v>2633</v>
      </c>
      <c r="B3906" s="7"/>
      <c r="C3906" s="7" t="s">
        <v>11058</v>
      </c>
      <c r="D3906" s="8" t="s">
        <v>11059</v>
      </c>
      <c r="E3906" s="7" t="s">
        <v>11060</v>
      </c>
      <c r="F3906" s="8" t="s">
        <v>2740</v>
      </c>
      <c r="G3906" s="8" t="s">
        <v>8038</v>
      </c>
      <c r="H3906" s="41" t="s">
        <v>2686</v>
      </c>
      <c r="I3906" s="8"/>
      <c r="J3906" s="7"/>
      <c r="K3906" s="40"/>
      <c r="L3906" s="40"/>
      <c r="M3906" s="40"/>
      <c r="N3906" s="40"/>
      <c r="O3906" s="40"/>
      <c r="P3906" s="40"/>
      <c r="Q3906" s="40"/>
      <c r="R3906" s="40"/>
    </row>
    <row r="3907">
      <c r="A3907" s="8" t="s">
        <v>2586</v>
      </c>
      <c r="B3907" s="2"/>
      <c r="C3907" s="2" t="s">
        <v>6395</v>
      </c>
      <c r="D3907" s="2" t="s">
        <v>5867</v>
      </c>
      <c r="E3907" s="2" t="s">
        <v>11061</v>
      </c>
      <c r="F3907" s="8" t="s">
        <v>2740</v>
      </c>
      <c r="G3907" s="8" t="s">
        <v>8038</v>
      </c>
      <c r="H3907" s="42" t="s">
        <v>2686</v>
      </c>
      <c r="I3907" s="36" t="s">
        <v>11062</v>
      </c>
      <c r="J3907" s="35"/>
      <c r="K3907" s="33"/>
      <c r="L3907" s="33"/>
      <c r="M3907" s="33"/>
      <c r="N3907" s="33"/>
      <c r="O3907" s="33"/>
      <c r="P3907" s="33"/>
      <c r="Q3907" s="33"/>
      <c r="R3907" s="33"/>
    </row>
    <row r="3908">
      <c r="A3908" s="7" t="s">
        <v>2586</v>
      </c>
      <c r="B3908" s="7"/>
      <c r="C3908" s="7" t="s">
        <v>11063</v>
      </c>
      <c r="D3908" s="6" t="s">
        <v>5867</v>
      </c>
      <c r="E3908" s="7" t="s">
        <v>11064</v>
      </c>
      <c r="F3908" s="8" t="s">
        <v>2740</v>
      </c>
      <c r="G3908" s="31" t="s">
        <v>8038</v>
      </c>
      <c r="H3908" s="42" t="s">
        <v>2686</v>
      </c>
      <c r="I3908" s="8"/>
      <c r="J3908" s="35"/>
      <c r="K3908" s="33"/>
      <c r="L3908" s="33"/>
      <c r="M3908" s="33"/>
      <c r="N3908" s="33"/>
      <c r="O3908" s="33"/>
      <c r="P3908" s="33"/>
      <c r="Q3908" s="33"/>
      <c r="R3908" s="33"/>
    </row>
    <row r="3909">
      <c r="A3909" s="7" t="s">
        <v>2586</v>
      </c>
      <c r="B3909" s="7"/>
      <c r="C3909" s="7" t="s">
        <v>11065</v>
      </c>
      <c r="D3909" s="6" t="s">
        <v>11066</v>
      </c>
      <c r="E3909" s="7" t="s">
        <v>11067</v>
      </c>
      <c r="F3909" s="8" t="s">
        <v>2740</v>
      </c>
      <c r="G3909" s="31" t="s">
        <v>8038</v>
      </c>
      <c r="H3909" s="6" t="s">
        <v>3473</v>
      </c>
      <c r="I3909" s="8"/>
      <c r="J3909" s="35"/>
      <c r="K3909" s="33"/>
      <c r="L3909" s="33"/>
      <c r="M3909" s="33"/>
      <c r="N3909" s="33"/>
      <c r="O3909" s="33"/>
      <c r="P3909" s="33"/>
      <c r="Q3909" s="33"/>
      <c r="R3909" s="33"/>
    </row>
    <row r="3910">
      <c r="A3910" s="7" t="s">
        <v>2586</v>
      </c>
      <c r="B3910" s="7"/>
      <c r="C3910" s="7" t="s">
        <v>9162</v>
      </c>
      <c r="D3910" s="8" t="s">
        <v>11068</v>
      </c>
      <c r="E3910" s="7" t="s">
        <v>11069</v>
      </c>
      <c r="F3910" s="8" t="s">
        <v>2740</v>
      </c>
      <c r="G3910" s="8" t="s">
        <v>8038</v>
      </c>
      <c r="H3910" s="31" t="s">
        <v>2753</v>
      </c>
      <c r="I3910" s="8"/>
      <c r="J3910" s="7"/>
      <c r="K3910" s="40"/>
      <c r="L3910" s="40"/>
      <c r="M3910" s="40"/>
      <c r="N3910" s="40"/>
      <c r="O3910" s="40"/>
      <c r="P3910" s="40"/>
      <c r="Q3910" s="40"/>
      <c r="R3910" s="40"/>
    </row>
    <row r="3911">
      <c r="A3911" s="7" t="s">
        <v>2586</v>
      </c>
      <c r="B3911" s="7"/>
      <c r="C3911" s="7" t="s">
        <v>11070</v>
      </c>
      <c r="D3911" s="8" t="str">
        <f>IFERROR(__xludf.DUMMYFUNCTION("CONCATENATE(REGEXEXTRACT(C3911,""[A-Za-z]+""),"","")"),"Latmun,")</f>
        <v>Latmun,</v>
      </c>
      <c r="E3911" s="7" t="s">
        <v>11071</v>
      </c>
      <c r="F3911" s="42" t="s">
        <v>2740</v>
      </c>
      <c r="G3911" s="8" t="s">
        <v>8038</v>
      </c>
      <c r="H3911" s="48" t="s">
        <v>2937</v>
      </c>
      <c r="I3911" s="8"/>
      <c r="J3911" s="7"/>
      <c r="K3911" s="40"/>
      <c r="L3911" s="40"/>
      <c r="M3911" s="40"/>
      <c r="N3911" s="40"/>
      <c r="O3911" s="40"/>
      <c r="P3911" s="40"/>
      <c r="Q3911" s="40"/>
      <c r="R3911" s="40"/>
    </row>
    <row r="3912">
      <c r="A3912" s="7" t="s">
        <v>2586</v>
      </c>
      <c r="B3912" s="7"/>
      <c r="C3912" s="7" t="s">
        <v>11072</v>
      </c>
      <c r="D3912" s="8" t="s">
        <v>11073</v>
      </c>
      <c r="E3912" s="7" t="s">
        <v>11074</v>
      </c>
      <c r="F3912" s="8" t="s">
        <v>2740</v>
      </c>
      <c r="G3912" s="31" t="s">
        <v>8038</v>
      </c>
      <c r="H3912" s="41" t="s">
        <v>2760</v>
      </c>
      <c r="I3912" s="8"/>
      <c r="J3912" s="35"/>
      <c r="K3912" s="33"/>
      <c r="L3912" s="33"/>
      <c r="M3912" s="33"/>
      <c r="N3912" s="33"/>
      <c r="O3912" s="33"/>
      <c r="P3912" s="33"/>
      <c r="Q3912" s="33"/>
      <c r="R3912" s="33"/>
    </row>
    <row r="3913">
      <c r="A3913" s="8" t="s">
        <v>2586</v>
      </c>
      <c r="B3913" s="8"/>
      <c r="C3913" s="8" t="s">
        <v>11075</v>
      </c>
      <c r="D3913" s="8" t="s">
        <v>11073</v>
      </c>
      <c r="E3913" s="12" t="s">
        <v>11076</v>
      </c>
      <c r="F3913" s="8" t="s">
        <v>2740</v>
      </c>
      <c r="G3913" s="6" t="s">
        <v>8038</v>
      </c>
      <c r="H3913" s="41" t="s">
        <v>2760</v>
      </c>
      <c r="I3913" s="8"/>
      <c r="J3913" s="37"/>
      <c r="K3913" s="38"/>
      <c r="L3913" s="38"/>
      <c r="M3913" s="38"/>
      <c r="N3913" s="38"/>
      <c r="O3913" s="38"/>
      <c r="P3913" s="38"/>
      <c r="Q3913" s="38"/>
      <c r="R3913" s="38"/>
    </row>
    <row r="3914">
      <c r="A3914" s="8" t="s">
        <v>2586</v>
      </c>
      <c r="B3914" s="3"/>
      <c r="C3914" s="3" t="s">
        <v>11077</v>
      </c>
      <c r="D3914" s="4" t="s">
        <v>5381</v>
      </c>
      <c r="E3914" s="3" t="s">
        <v>11078</v>
      </c>
      <c r="F3914" s="8" t="s">
        <v>2740</v>
      </c>
      <c r="G3914" s="8" t="s">
        <v>8038</v>
      </c>
      <c r="H3914" s="41" t="s">
        <v>2760</v>
      </c>
      <c r="I3914" s="3"/>
      <c r="J3914" s="7"/>
      <c r="K3914" s="40"/>
      <c r="L3914" s="40"/>
      <c r="M3914" s="40"/>
      <c r="N3914" s="40"/>
      <c r="O3914" s="40"/>
      <c r="P3914" s="40"/>
      <c r="Q3914" s="40"/>
      <c r="R3914" s="40"/>
    </row>
    <row r="3915">
      <c r="A3915" s="7" t="s">
        <v>2586</v>
      </c>
      <c r="B3915" s="7"/>
      <c r="C3915" s="7" t="s">
        <v>11079</v>
      </c>
      <c r="D3915" s="8" t="s">
        <v>11080</v>
      </c>
      <c r="E3915" s="7" t="s">
        <v>11081</v>
      </c>
      <c r="F3915" s="8" t="s">
        <v>2740</v>
      </c>
      <c r="G3915" s="8" t="s">
        <v>8038</v>
      </c>
      <c r="H3915" s="41" t="s">
        <v>2760</v>
      </c>
      <c r="I3915" s="8"/>
      <c r="J3915" s="35"/>
      <c r="K3915" s="33"/>
      <c r="L3915" s="33"/>
      <c r="M3915" s="33"/>
      <c r="N3915" s="33"/>
      <c r="O3915" s="33"/>
      <c r="P3915" s="33"/>
      <c r="Q3915" s="33"/>
      <c r="R3915" s="33"/>
    </row>
    <row r="3916">
      <c r="A3916" s="7" t="s">
        <v>2586</v>
      </c>
      <c r="B3916" s="7"/>
      <c r="C3916" s="7" t="s">
        <v>11082</v>
      </c>
      <c r="D3916" s="8" t="s">
        <v>11080</v>
      </c>
      <c r="E3916" s="7" t="s">
        <v>11083</v>
      </c>
      <c r="F3916" s="8" t="s">
        <v>2740</v>
      </c>
      <c r="G3916" s="8" t="s">
        <v>8038</v>
      </c>
      <c r="H3916" s="42" t="s">
        <v>2765</v>
      </c>
      <c r="I3916" s="8"/>
      <c r="J3916" s="35"/>
      <c r="K3916" s="33"/>
      <c r="L3916" s="33"/>
      <c r="M3916" s="33"/>
      <c r="N3916" s="33"/>
      <c r="O3916" s="33"/>
      <c r="P3916" s="33"/>
      <c r="Q3916" s="33"/>
      <c r="R3916" s="33"/>
    </row>
    <row r="3917">
      <c r="A3917" s="8" t="s">
        <v>2586</v>
      </c>
      <c r="B3917" s="2"/>
      <c r="C3917" s="2" t="s">
        <v>11084</v>
      </c>
      <c r="D3917" s="2" t="s">
        <v>11085</v>
      </c>
      <c r="E3917" s="2" t="s">
        <v>11086</v>
      </c>
      <c r="F3917" s="42" t="s">
        <v>2740</v>
      </c>
      <c r="G3917" s="8" t="s">
        <v>8038</v>
      </c>
      <c r="H3917" s="41" t="s">
        <v>2760</v>
      </c>
      <c r="I3917" s="36" t="s">
        <v>11087</v>
      </c>
      <c r="J3917" s="35"/>
      <c r="K3917" s="33"/>
      <c r="L3917" s="33"/>
      <c r="M3917" s="33"/>
      <c r="N3917" s="33"/>
      <c r="O3917" s="33"/>
      <c r="P3917" s="33"/>
      <c r="Q3917" s="33"/>
      <c r="R3917" s="33"/>
    </row>
    <row r="3918">
      <c r="A3918" s="7" t="s">
        <v>2586</v>
      </c>
      <c r="B3918" s="7"/>
      <c r="C3918" s="7" t="s">
        <v>11088</v>
      </c>
      <c r="D3918" s="8" t="s">
        <v>11089</v>
      </c>
      <c r="E3918" s="7" t="s">
        <v>11090</v>
      </c>
      <c r="F3918" s="8" t="s">
        <v>2740</v>
      </c>
      <c r="G3918" s="31" t="s">
        <v>8038</v>
      </c>
      <c r="H3918" s="31" t="s">
        <v>2742</v>
      </c>
      <c r="I3918" s="8"/>
      <c r="J3918" s="35"/>
      <c r="K3918" s="33"/>
      <c r="L3918" s="33"/>
      <c r="M3918" s="33"/>
      <c r="N3918" s="33"/>
      <c r="O3918" s="33"/>
      <c r="P3918" s="33"/>
      <c r="Q3918" s="33"/>
      <c r="R3918" s="33"/>
    </row>
    <row r="3919">
      <c r="A3919" s="8" t="s">
        <v>2586</v>
      </c>
      <c r="B3919" s="6"/>
      <c r="C3919" s="6" t="s">
        <v>11091</v>
      </c>
      <c r="D3919" s="6" t="s">
        <v>11092</v>
      </c>
      <c r="E3919" s="19" t="s">
        <v>11093</v>
      </c>
      <c r="F3919" s="8" t="s">
        <v>2740</v>
      </c>
      <c r="G3919" s="8" t="s">
        <v>8038</v>
      </c>
      <c r="H3919" s="31" t="s">
        <v>7223</v>
      </c>
      <c r="I3919" s="7"/>
      <c r="J3919" s="35"/>
      <c r="K3919" s="33"/>
      <c r="L3919" s="33"/>
      <c r="M3919" s="33"/>
      <c r="N3919" s="33"/>
      <c r="O3919" s="33"/>
      <c r="P3919" s="33"/>
      <c r="Q3919" s="33"/>
      <c r="R3919" s="33"/>
    </row>
    <row r="3920">
      <c r="A3920" s="8" t="s">
        <v>2586</v>
      </c>
      <c r="B3920" s="6"/>
      <c r="C3920" s="6" t="s">
        <v>11094</v>
      </c>
      <c r="D3920" s="8" t="s">
        <v>11095</v>
      </c>
      <c r="E3920" s="7" t="s">
        <v>11096</v>
      </c>
      <c r="F3920" s="8" t="s">
        <v>2740</v>
      </c>
      <c r="G3920" s="6" t="s">
        <v>8038</v>
      </c>
      <c r="H3920" s="42" t="s">
        <v>3305</v>
      </c>
      <c r="I3920" s="8"/>
      <c r="J3920" s="35"/>
      <c r="K3920" s="33"/>
      <c r="L3920" s="33"/>
      <c r="M3920" s="33"/>
      <c r="N3920" s="33"/>
      <c r="O3920" s="33"/>
      <c r="P3920" s="33"/>
      <c r="Q3920" s="33"/>
      <c r="R3920" s="33"/>
    </row>
    <row r="3921">
      <c r="A3921" s="8" t="s">
        <v>2586</v>
      </c>
      <c r="B3921" s="3"/>
      <c r="C3921" s="3" t="s">
        <v>11097</v>
      </c>
      <c r="D3921" s="4" t="s">
        <v>11098</v>
      </c>
      <c r="E3921" s="5" t="s">
        <v>11099</v>
      </c>
      <c r="F3921" s="8" t="s">
        <v>2740</v>
      </c>
      <c r="G3921" s="8" t="s">
        <v>8038</v>
      </c>
      <c r="H3921" s="42" t="s">
        <v>3305</v>
      </c>
      <c r="I3921" s="18" t="s">
        <v>11100</v>
      </c>
      <c r="J3921" s="35"/>
      <c r="K3921" s="33"/>
      <c r="L3921" s="33"/>
      <c r="M3921" s="33"/>
      <c r="N3921" s="33"/>
      <c r="O3921" s="33"/>
      <c r="P3921" s="33"/>
      <c r="Q3921" s="33"/>
      <c r="R3921" s="33"/>
    </row>
    <row r="3922">
      <c r="A3922" s="8" t="s">
        <v>2586</v>
      </c>
      <c r="B3922" s="12"/>
      <c r="C3922" s="12" t="s">
        <v>11101</v>
      </c>
      <c r="D3922" s="12" t="s">
        <v>11102</v>
      </c>
      <c r="E3922" s="12" t="s">
        <v>11103</v>
      </c>
      <c r="F3922" s="8" t="s">
        <v>2740</v>
      </c>
      <c r="G3922" s="8" t="s">
        <v>8038</v>
      </c>
      <c r="H3922" s="42" t="s">
        <v>3305</v>
      </c>
      <c r="I3922" s="2"/>
      <c r="J3922" s="35"/>
      <c r="K3922" s="33"/>
      <c r="L3922" s="33"/>
      <c r="M3922" s="33"/>
      <c r="N3922" s="33"/>
      <c r="O3922" s="33"/>
      <c r="P3922" s="33"/>
      <c r="Q3922" s="33"/>
      <c r="R3922" s="33"/>
    </row>
    <row r="3923">
      <c r="A3923" s="8" t="s">
        <v>2586</v>
      </c>
      <c r="B3923" s="2"/>
      <c r="C3923" s="2" t="s">
        <v>11104</v>
      </c>
      <c r="D3923" s="2" t="s">
        <v>11105</v>
      </c>
      <c r="E3923" s="2" t="s">
        <v>11106</v>
      </c>
      <c r="F3923" s="8" t="s">
        <v>2740</v>
      </c>
      <c r="G3923" s="31" t="s">
        <v>8038</v>
      </c>
      <c r="H3923" s="42" t="s">
        <v>2686</v>
      </c>
      <c r="I3923" s="36" t="s">
        <v>11107</v>
      </c>
      <c r="J3923" s="37"/>
      <c r="K3923" s="38"/>
      <c r="L3923" s="38"/>
      <c r="M3923" s="38"/>
      <c r="N3923" s="38"/>
      <c r="O3923" s="38"/>
      <c r="P3923" s="38"/>
      <c r="Q3923" s="38"/>
      <c r="R3923" s="38"/>
    </row>
    <row r="3924">
      <c r="A3924" s="7" t="s">
        <v>2586</v>
      </c>
      <c r="B3924" s="7"/>
      <c r="C3924" s="7" t="s">
        <v>11108</v>
      </c>
      <c r="D3924" s="8" t="s">
        <v>11109</v>
      </c>
      <c r="E3924" s="7" t="s">
        <v>11110</v>
      </c>
      <c r="F3924" s="8" t="s">
        <v>2740</v>
      </c>
      <c r="G3924" s="8" t="s">
        <v>8038</v>
      </c>
      <c r="H3924" s="31" t="s">
        <v>2742</v>
      </c>
      <c r="I3924" s="8"/>
      <c r="J3924" s="37"/>
      <c r="K3924" s="38"/>
      <c r="L3924" s="38"/>
      <c r="M3924" s="38"/>
      <c r="N3924" s="38"/>
      <c r="O3924" s="38"/>
      <c r="P3924" s="38"/>
      <c r="Q3924" s="38"/>
      <c r="R3924" s="38"/>
    </row>
    <row r="3925">
      <c r="A3925" s="8" t="s">
        <v>2586</v>
      </c>
      <c r="B3925" s="3"/>
      <c r="C3925" s="3" t="s">
        <v>11111</v>
      </c>
      <c r="D3925" s="15" t="s">
        <v>11112</v>
      </c>
      <c r="E3925" s="18" t="s">
        <v>11113</v>
      </c>
      <c r="F3925" s="8" t="s">
        <v>2740</v>
      </c>
      <c r="G3925" s="31" t="s">
        <v>8038</v>
      </c>
      <c r="H3925" s="42" t="s">
        <v>2686</v>
      </c>
      <c r="I3925" s="3"/>
      <c r="J3925" s="37"/>
      <c r="K3925" s="38"/>
      <c r="L3925" s="38"/>
      <c r="M3925" s="38"/>
      <c r="N3925" s="38"/>
      <c r="O3925" s="38"/>
      <c r="P3925" s="38"/>
      <c r="Q3925" s="38"/>
      <c r="R3925" s="38"/>
    </row>
    <row r="3926">
      <c r="A3926" s="8" t="s">
        <v>2586</v>
      </c>
      <c r="B3926" s="6"/>
      <c r="C3926" s="6" t="s">
        <v>11114</v>
      </c>
      <c r="D3926" s="8" t="str">
        <f>IFERROR(__xludf.DUMMYFUNCTION("CONCATENATE(REGEXEXTRACT(C3926,""[A-Za-z]+""),"","")"),"Lazy,")</f>
        <v>Lazy,</v>
      </c>
      <c r="E3926" s="7" t="s">
        <v>11115</v>
      </c>
      <c r="F3926" s="8" t="s">
        <v>2740</v>
      </c>
      <c r="G3926" s="8" t="s">
        <v>8038</v>
      </c>
      <c r="H3926" s="31" t="s">
        <v>2603</v>
      </c>
      <c r="I3926" s="8"/>
      <c r="J3926" s="35"/>
      <c r="K3926" s="33"/>
      <c r="L3926" s="33"/>
      <c r="M3926" s="33"/>
      <c r="N3926" s="33"/>
      <c r="O3926" s="33"/>
      <c r="P3926" s="33"/>
      <c r="Q3926" s="33"/>
      <c r="R3926" s="33"/>
    </row>
    <row r="3927">
      <c r="A3927" s="7" t="s">
        <v>2586</v>
      </c>
      <c r="B3927" s="7"/>
      <c r="C3927" s="7" t="s">
        <v>11116</v>
      </c>
      <c r="D3927" s="8" t="s">
        <v>11117</v>
      </c>
      <c r="E3927" s="7" t="s">
        <v>11118</v>
      </c>
      <c r="F3927" s="8" t="s">
        <v>2740</v>
      </c>
      <c r="G3927" s="31" t="s">
        <v>8038</v>
      </c>
      <c r="H3927" s="42" t="s">
        <v>3162</v>
      </c>
      <c r="I3927" s="8"/>
      <c r="J3927" s="35"/>
      <c r="K3927" s="33"/>
      <c r="L3927" s="33"/>
      <c r="M3927" s="33"/>
      <c r="N3927" s="33"/>
      <c r="O3927" s="33"/>
      <c r="P3927" s="33"/>
      <c r="Q3927" s="33"/>
      <c r="R3927" s="33"/>
    </row>
    <row r="3928">
      <c r="A3928" s="7" t="s">
        <v>2586</v>
      </c>
      <c r="B3928" s="7"/>
      <c r="C3928" s="7" t="s">
        <v>11119</v>
      </c>
      <c r="D3928" s="8" t="s">
        <v>11120</v>
      </c>
      <c r="E3928" s="7" t="s">
        <v>11121</v>
      </c>
      <c r="F3928" s="8" t="s">
        <v>2740</v>
      </c>
      <c r="G3928" s="8" t="s">
        <v>8038</v>
      </c>
      <c r="H3928" s="42" t="s">
        <v>3162</v>
      </c>
      <c r="I3928" s="8"/>
      <c r="J3928" s="35"/>
      <c r="K3928" s="33"/>
      <c r="L3928" s="33"/>
      <c r="M3928" s="33"/>
      <c r="N3928" s="33"/>
      <c r="O3928" s="33"/>
      <c r="P3928" s="33"/>
      <c r="Q3928" s="33"/>
      <c r="R3928" s="33"/>
    </row>
    <row r="3929">
      <c r="A3929" s="7" t="s">
        <v>2586</v>
      </c>
      <c r="B3929" s="7"/>
      <c r="C3929" s="7" t="s">
        <v>11122</v>
      </c>
      <c r="D3929" s="8" t="s">
        <v>11120</v>
      </c>
      <c r="E3929" s="7" t="s">
        <v>11123</v>
      </c>
      <c r="F3929" s="8" t="s">
        <v>2740</v>
      </c>
      <c r="G3929" s="8" t="s">
        <v>8038</v>
      </c>
      <c r="H3929" s="42" t="s">
        <v>3162</v>
      </c>
      <c r="I3929" s="8"/>
      <c r="J3929" s="35"/>
      <c r="K3929" s="33"/>
      <c r="L3929" s="33"/>
      <c r="M3929" s="33"/>
      <c r="N3929" s="33"/>
      <c r="O3929" s="33"/>
      <c r="P3929" s="33"/>
      <c r="Q3929" s="33"/>
      <c r="R3929" s="33"/>
    </row>
    <row r="3930">
      <c r="A3930" s="7" t="s">
        <v>2586</v>
      </c>
      <c r="B3930" s="7"/>
      <c r="C3930" s="7" t="s">
        <v>11124</v>
      </c>
      <c r="D3930" s="8" t="s">
        <v>6423</v>
      </c>
      <c r="E3930" s="7" t="s">
        <v>11125</v>
      </c>
      <c r="F3930" s="8" t="s">
        <v>2740</v>
      </c>
      <c r="G3930" s="31" t="s">
        <v>8038</v>
      </c>
      <c r="H3930" s="31" t="s">
        <v>2742</v>
      </c>
      <c r="I3930" s="8"/>
      <c r="J3930" s="7"/>
      <c r="K3930" s="40"/>
      <c r="L3930" s="40"/>
      <c r="M3930" s="40"/>
      <c r="N3930" s="40"/>
      <c r="O3930" s="40"/>
      <c r="P3930" s="40"/>
      <c r="Q3930" s="40"/>
      <c r="R3930" s="40"/>
    </row>
    <row r="3931">
      <c r="A3931" s="7" t="s">
        <v>2586</v>
      </c>
      <c r="B3931" s="7"/>
      <c r="C3931" s="7" t="s">
        <v>11126</v>
      </c>
      <c r="D3931" s="8" t="s">
        <v>6423</v>
      </c>
      <c r="E3931" s="7" t="s">
        <v>11127</v>
      </c>
      <c r="F3931" s="8" t="s">
        <v>2740</v>
      </c>
      <c r="G3931" s="31" t="s">
        <v>8038</v>
      </c>
      <c r="H3931" s="31" t="s">
        <v>2742</v>
      </c>
      <c r="I3931" s="8"/>
      <c r="J3931" s="37"/>
      <c r="K3931" s="38"/>
      <c r="L3931" s="38"/>
      <c r="M3931" s="38"/>
      <c r="N3931" s="38"/>
      <c r="O3931" s="38"/>
      <c r="P3931" s="38"/>
      <c r="Q3931" s="38"/>
      <c r="R3931" s="38"/>
    </row>
    <row r="3932">
      <c r="A3932" s="8" t="s">
        <v>2633</v>
      </c>
      <c r="B3932" s="6"/>
      <c r="C3932" s="6" t="s">
        <v>11128</v>
      </c>
      <c r="D3932" s="7" t="s">
        <v>6423</v>
      </c>
      <c r="E3932" s="19" t="s">
        <v>11129</v>
      </c>
      <c r="F3932" s="8" t="s">
        <v>2740</v>
      </c>
      <c r="G3932" s="31" t="s">
        <v>8038</v>
      </c>
      <c r="H3932" s="41" t="s">
        <v>2760</v>
      </c>
      <c r="I3932" s="7"/>
      <c r="J3932" s="35"/>
      <c r="K3932" s="33"/>
      <c r="L3932" s="33"/>
      <c r="M3932" s="33"/>
      <c r="N3932" s="33"/>
      <c r="O3932" s="33"/>
      <c r="P3932" s="33"/>
      <c r="Q3932" s="33"/>
      <c r="R3932" s="33"/>
    </row>
    <row r="3933">
      <c r="A3933" s="7" t="s">
        <v>2586</v>
      </c>
      <c r="B3933" s="7"/>
      <c r="C3933" s="7" t="s">
        <v>11130</v>
      </c>
      <c r="D3933" s="8" t="s">
        <v>11131</v>
      </c>
      <c r="E3933" s="7" t="s">
        <v>11132</v>
      </c>
      <c r="F3933" s="8" t="s">
        <v>2740</v>
      </c>
      <c r="G3933" s="8" t="s">
        <v>8038</v>
      </c>
      <c r="H3933" s="45" t="s">
        <v>2753</v>
      </c>
      <c r="I3933" s="8"/>
      <c r="J3933" s="35"/>
      <c r="K3933" s="33"/>
      <c r="L3933" s="33"/>
      <c r="M3933" s="33"/>
      <c r="N3933" s="33"/>
      <c r="O3933" s="33"/>
      <c r="P3933" s="33"/>
      <c r="Q3933" s="33"/>
      <c r="R3933" s="33"/>
    </row>
    <row r="3934">
      <c r="A3934" s="8" t="s">
        <v>2586</v>
      </c>
      <c r="B3934" s="3"/>
      <c r="C3934" s="3" t="s">
        <v>11133</v>
      </c>
      <c r="D3934" s="4" t="s">
        <v>11134</v>
      </c>
      <c r="E3934" s="5" t="s">
        <v>11135</v>
      </c>
      <c r="F3934" s="8" t="s">
        <v>2740</v>
      </c>
      <c r="G3934" s="8" t="s">
        <v>8038</v>
      </c>
      <c r="H3934" s="41" t="s">
        <v>2937</v>
      </c>
      <c r="I3934" s="18"/>
      <c r="J3934" s="35"/>
      <c r="K3934" s="33"/>
      <c r="L3934" s="33"/>
      <c r="M3934" s="33"/>
      <c r="N3934" s="33"/>
      <c r="O3934" s="33"/>
      <c r="P3934" s="33"/>
      <c r="Q3934" s="33"/>
      <c r="R3934" s="33"/>
    </row>
    <row r="3935">
      <c r="A3935" s="7" t="s">
        <v>2586</v>
      </c>
      <c r="B3935" s="7"/>
      <c r="C3935" s="7" t="s">
        <v>11136</v>
      </c>
      <c r="D3935" s="8" t="str">
        <f>IFERROR(__xludf.DUMMYFUNCTION("CONCATENATE(REGEXEXTRACT(C3935,""[A-Za-z]+""),"","")"),"Legroni,")</f>
        <v>Legroni,</v>
      </c>
      <c r="E3935" s="7" t="s">
        <v>11137</v>
      </c>
      <c r="F3935" s="8" t="s">
        <v>2740</v>
      </c>
      <c r="G3935" s="8" t="s">
        <v>8038</v>
      </c>
      <c r="H3935" s="41" t="s">
        <v>2802</v>
      </c>
      <c r="I3935" s="8"/>
      <c r="J3935" s="35"/>
      <c r="K3935" s="33"/>
      <c r="L3935" s="33"/>
      <c r="M3935" s="33"/>
      <c r="N3935" s="33"/>
      <c r="O3935" s="33"/>
      <c r="P3935" s="33"/>
      <c r="Q3935" s="33"/>
      <c r="R3935" s="33"/>
    </row>
    <row r="3936">
      <c r="A3936" s="7" t="s">
        <v>2586</v>
      </c>
      <c r="B3936" s="7"/>
      <c r="C3936" s="7" t="s">
        <v>11138</v>
      </c>
      <c r="D3936" s="8" t="s">
        <v>11139</v>
      </c>
      <c r="E3936" s="7" t="s">
        <v>11140</v>
      </c>
      <c r="F3936" s="8" t="s">
        <v>2740</v>
      </c>
      <c r="G3936" s="8" t="s">
        <v>8038</v>
      </c>
      <c r="H3936" s="43" t="s">
        <v>2760</v>
      </c>
      <c r="I3936" s="8"/>
      <c r="J3936" s="7"/>
      <c r="K3936" s="40"/>
      <c r="L3936" s="40"/>
      <c r="M3936" s="40"/>
      <c r="N3936" s="40"/>
      <c r="O3936" s="40"/>
      <c r="P3936" s="40"/>
      <c r="Q3936" s="40"/>
      <c r="R3936" s="40"/>
    </row>
    <row r="3937">
      <c r="A3937" s="8" t="s">
        <v>2586</v>
      </c>
      <c r="B3937" s="2"/>
      <c r="C3937" s="2" t="s">
        <v>11141</v>
      </c>
      <c r="D3937" s="4" t="s">
        <v>11142</v>
      </c>
      <c r="E3937" s="2" t="s">
        <v>11143</v>
      </c>
      <c r="F3937" s="8" t="s">
        <v>2740</v>
      </c>
      <c r="G3937" s="31" t="s">
        <v>8038</v>
      </c>
      <c r="H3937" s="31" t="s">
        <v>2603</v>
      </c>
      <c r="I3937" s="34" t="s">
        <v>11144</v>
      </c>
      <c r="J3937" s="35"/>
      <c r="K3937" s="33"/>
      <c r="L3937" s="33"/>
      <c r="M3937" s="33"/>
      <c r="N3937" s="33"/>
      <c r="O3937" s="33"/>
      <c r="P3937" s="33"/>
      <c r="Q3937" s="33"/>
      <c r="R3937" s="33"/>
    </row>
    <row r="3938">
      <c r="A3938" s="8" t="s">
        <v>2586</v>
      </c>
      <c r="B3938" s="6"/>
      <c r="C3938" s="6" t="s">
        <v>11145</v>
      </c>
      <c r="D3938" s="6" t="s">
        <v>11146</v>
      </c>
      <c r="E3938" s="19" t="s">
        <v>11147</v>
      </c>
      <c r="F3938" s="8" t="s">
        <v>2740</v>
      </c>
      <c r="G3938" s="8" t="s">
        <v>8038</v>
      </c>
      <c r="H3938" s="48" t="s">
        <v>2937</v>
      </c>
      <c r="I3938" s="7"/>
      <c r="J3938" s="35"/>
      <c r="K3938" s="33"/>
      <c r="L3938" s="33"/>
      <c r="M3938" s="33"/>
      <c r="N3938" s="33"/>
      <c r="O3938" s="33"/>
      <c r="P3938" s="33"/>
      <c r="Q3938" s="33"/>
      <c r="R3938" s="33"/>
    </row>
    <row r="3939">
      <c r="A3939" s="7" t="s">
        <v>2586</v>
      </c>
      <c r="B3939" s="7"/>
      <c r="C3939" s="7" t="s">
        <v>11148</v>
      </c>
      <c r="D3939" s="8" t="str">
        <f>IFERROR(__xludf.DUMMYFUNCTION("CONCATENATE(REGEXEXTRACT(C3939,""[A-Za-z]+""),"","")"),"Lennox,")</f>
        <v>Lennox,</v>
      </c>
      <c r="E3939" s="7" t="s">
        <v>11149</v>
      </c>
      <c r="F3939" s="8" t="s">
        <v>2740</v>
      </c>
      <c r="G3939" s="8" t="s">
        <v>8038</v>
      </c>
      <c r="H3939" s="31" t="s">
        <v>2590</v>
      </c>
      <c r="I3939" s="8"/>
      <c r="J3939" s="35"/>
      <c r="K3939" s="33"/>
      <c r="L3939" s="33"/>
      <c r="M3939" s="33"/>
      <c r="N3939" s="33"/>
      <c r="O3939" s="33"/>
      <c r="P3939" s="33"/>
      <c r="Q3939" s="33"/>
      <c r="R3939" s="33"/>
    </row>
    <row r="3940">
      <c r="A3940" s="7" t="s">
        <v>2586</v>
      </c>
      <c r="B3940" s="7"/>
      <c r="C3940" s="7" t="s">
        <v>11150</v>
      </c>
      <c r="D3940" s="8" t="str">
        <f>IFERROR(__xludf.DUMMYFUNCTION("CONCATENATE(REGEXEXTRACT(C3940,""[A-Za-z]+""),"","")"),"Leo,")</f>
        <v>Leo,</v>
      </c>
      <c r="E3940" s="7" t="s">
        <v>11151</v>
      </c>
      <c r="F3940" s="8" t="s">
        <v>2740</v>
      </c>
      <c r="G3940" s="31" t="s">
        <v>8038</v>
      </c>
      <c r="H3940" s="41" t="s">
        <v>2760</v>
      </c>
      <c r="I3940" s="8"/>
      <c r="J3940" s="35"/>
      <c r="K3940" s="33"/>
      <c r="L3940" s="33"/>
      <c r="M3940" s="33"/>
      <c r="N3940" s="33"/>
      <c r="O3940" s="33"/>
      <c r="P3940" s="33"/>
      <c r="Q3940" s="33"/>
      <c r="R3940" s="33"/>
    </row>
    <row r="3941">
      <c r="A3941" s="7" t="s">
        <v>2586</v>
      </c>
      <c r="B3941" s="7"/>
      <c r="C3941" s="7" t="s">
        <v>11152</v>
      </c>
      <c r="D3941" s="8" t="s">
        <v>3751</v>
      </c>
      <c r="E3941" s="7" t="s">
        <v>11153</v>
      </c>
      <c r="F3941" s="8" t="s">
        <v>2740</v>
      </c>
      <c r="G3941" s="8" t="s">
        <v>8038</v>
      </c>
      <c r="H3941" s="41" t="s">
        <v>2760</v>
      </c>
      <c r="I3941" s="8"/>
      <c r="J3941" s="7"/>
      <c r="K3941" s="40"/>
      <c r="L3941" s="40"/>
      <c r="M3941" s="40"/>
      <c r="N3941" s="40"/>
      <c r="O3941" s="40"/>
      <c r="P3941" s="40"/>
      <c r="Q3941" s="40"/>
      <c r="R3941" s="40"/>
    </row>
    <row r="3942">
      <c r="A3942" s="7" t="s">
        <v>2586</v>
      </c>
      <c r="B3942" s="7"/>
      <c r="C3942" s="7" t="s">
        <v>11154</v>
      </c>
      <c r="D3942" s="8" t="s">
        <v>3751</v>
      </c>
      <c r="E3942" s="7" t="s">
        <v>11155</v>
      </c>
      <c r="F3942" s="8" t="s">
        <v>2740</v>
      </c>
      <c r="G3942" s="31" t="s">
        <v>8038</v>
      </c>
      <c r="H3942" s="41" t="s">
        <v>2760</v>
      </c>
      <c r="I3942" s="8"/>
      <c r="J3942" s="35"/>
      <c r="K3942" s="33"/>
      <c r="L3942" s="33"/>
      <c r="M3942" s="33"/>
      <c r="N3942" s="33"/>
      <c r="O3942" s="33"/>
      <c r="P3942" s="33"/>
      <c r="Q3942" s="33"/>
      <c r="R3942" s="33"/>
    </row>
    <row r="3943">
      <c r="A3943" s="8" t="s">
        <v>2586</v>
      </c>
      <c r="B3943" s="6"/>
      <c r="C3943" s="6" t="s">
        <v>11156</v>
      </c>
      <c r="D3943" s="6" t="s">
        <v>3751</v>
      </c>
      <c r="E3943" s="7" t="s">
        <v>11157</v>
      </c>
      <c r="F3943" s="8" t="s">
        <v>2740</v>
      </c>
      <c r="G3943" s="31" t="s">
        <v>8038</v>
      </c>
      <c r="H3943" s="8" t="s">
        <v>2765</v>
      </c>
      <c r="I3943" s="8"/>
      <c r="J3943" s="35"/>
      <c r="K3943" s="33"/>
      <c r="L3943" s="33"/>
      <c r="M3943" s="33"/>
      <c r="N3943" s="33"/>
      <c r="O3943" s="33"/>
      <c r="P3943" s="33"/>
      <c r="Q3943" s="33"/>
      <c r="R3943" s="33"/>
    </row>
    <row r="3944">
      <c r="A3944" s="7" t="s">
        <v>2586</v>
      </c>
      <c r="B3944" s="7"/>
      <c r="C3944" s="7" t="s">
        <v>11158</v>
      </c>
      <c r="D3944" s="8" t="s">
        <v>11159</v>
      </c>
      <c r="E3944" s="7" t="s">
        <v>11160</v>
      </c>
      <c r="F3944" s="8" t="s">
        <v>2740</v>
      </c>
      <c r="G3944" s="8" t="s">
        <v>8038</v>
      </c>
      <c r="H3944" s="45" t="s">
        <v>2765</v>
      </c>
      <c r="I3944" s="8"/>
      <c r="J3944" s="35"/>
      <c r="K3944" s="33"/>
      <c r="L3944" s="33"/>
      <c r="M3944" s="33"/>
      <c r="N3944" s="33"/>
      <c r="O3944" s="33"/>
      <c r="P3944" s="33"/>
      <c r="Q3944" s="33"/>
      <c r="R3944" s="33"/>
    </row>
    <row r="3945">
      <c r="A3945" s="8" t="s">
        <v>2586</v>
      </c>
      <c r="B3945" s="2"/>
      <c r="C3945" s="2" t="s">
        <v>11161</v>
      </c>
      <c r="D3945" s="2" t="s">
        <v>11162</v>
      </c>
      <c r="E3945" s="2" t="s">
        <v>11163</v>
      </c>
      <c r="F3945" s="8" t="s">
        <v>2740</v>
      </c>
      <c r="G3945" s="8" t="s">
        <v>8038</v>
      </c>
      <c r="H3945" s="31" t="s">
        <v>3296</v>
      </c>
      <c r="I3945" s="34" t="s">
        <v>11164</v>
      </c>
      <c r="J3945" s="7"/>
      <c r="K3945" s="40"/>
      <c r="L3945" s="40"/>
      <c r="M3945" s="40"/>
      <c r="N3945" s="40"/>
      <c r="O3945" s="40"/>
      <c r="P3945" s="40"/>
      <c r="Q3945" s="40"/>
      <c r="R3945" s="40"/>
    </row>
    <row r="3946">
      <c r="A3946" s="8" t="s">
        <v>2586</v>
      </c>
      <c r="B3946" s="12"/>
      <c r="C3946" s="12" t="s">
        <v>11165</v>
      </c>
      <c r="D3946" s="12" t="s">
        <v>11166</v>
      </c>
      <c r="E3946" s="12" t="s">
        <v>11167</v>
      </c>
      <c r="F3946" s="8" t="s">
        <v>2740</v>
      </c>
      <c r="G3946" s="8" t="s">
        <v>8038</v>
      </c>
      <c r="H3946" s="31" t="s">
        <v>2603</v>
      </c>
      <c r="I3946" s="2"/>
      <c r="J3946" s="35"/>
      <c r="K3946" s="33"/>
      <c r="L3946" s="33"/>
      <c r="M3946" s="33"/>
      <c r="N3946" s="33"/>
      <c r="O3946" s="33"/>
      <c r="P3946" s="33"/>
      <c r="Q3946" s="33"/>
      <c r="R3946" s="33"/>
    </row>
    <row r="3947">
      <c r="A3947" s="7" t="s">
        <v>2586</v>
      </c>
      <c r="B3947" s="7"/>
      <c r="C3947" s="7" t="s">
        <v>11168</v>
      </c>
      <c r="D3947" s="8" t="s">
        <v>11166</v>
      </c>
      <c r="E3947" s="7" t="s">
        <v>11169</v>
      </c>
      <c r="F3947" s="8" t="s">
        <v>2740</v>
      </c>
      <c r="G3947" s="8" t="s">
        <v>8038</v>
      </c>
      <c r="H3947" s="31" t="s">
        <v>2603</v>
      </c>
      <c r="I3947" s="8"/>
      <c r="J3947" s="35"/>
      <c r="K3947" s="33"/>
      <c r="L3947" s="33"/>
      <c r="M3947" s="33"/>
      <c r="N3947" s="33"/>
      <c r="O3947" s="33"/>
      <c r="P3947" s="33"/>
      <c r="Q3947" s="33"/>
      <c r="R3947" s="33"/>
    </row>
    <row r="3948">
      <c r="A3948" s="7" t="s">
        <v>2586</v>
      </c>
      <c r="B3948" s="7"/>
      <c r="C3948" s="7" t="s">
        <v>11170</v>
      </c>
      <c r="D3948" s="8" t="s">
        <v>11166</v>
      </c>
      <c r="E3948" s="7" t="s">
        <v>11171</v>
      </c>
      <c r="F3948" s="8" t="s">
        <v>2740</v>
      </c>
      <c r="G3948" s="45" t="s">
        <v>8038</v>
      </c>
      <c r="H3948" s="41" t="s">
        <v>2760</v>
      </c>
      <c r="I3948" s="8"/>
      <c r="J3948" s="35"/>
      <c r="K3948" s="33"/>
      <c r="L3948" s="33"/>
      <c r="M3948" s="33"/>
      <c r="N3948" s="33"/>
      <c r="O3948" s="33"/>
      <c r="P3948" s="33"/>
      <c r="Q3948" s="33"/>
      <c r="R3948" s="33"/>
    </row>
    <row r="3949">
      <c r="A3949" s="7" t="s">
        <v>2633</v>
      </c>
      <c r="B3949" s="7"/>
      <c r="C3949" s="7" t="s">
        <v>11172</v>
      </c>
      <c r="D3949" s="8" t="s">
        <v>11166</v>
      </c>
      <c r="E3949" s="7" t="s">
        <v>11173</v>
      </c>
      <c r="F3949" s="8" t="s">
        <v>2740</v>
      </c>
      <c r="G3949" s="6" t="s">
        <v>8038</v>
      </c>
      <c r="H3949" s="41" t="s">
        <v>2760</v>
      </c>
      <c r="I3949" s="8"/>
      <c r="J3949" s="37"/>
      <c r="K3949" s="38"/>
      <c r="L3949" s="38"/>
      <c r="M3949" s="38"/>
      <c r="N3949" s="38"/>
      <c r="O3949" s="38"/>
      <c r="P3949" s="38"/>
      <c r="Q3949" s="38"/>
      <c r="R3949" s="38"/>
    </row>
    <row r="3950">
      <c r="A3950" s="8" t="s">
        <v>2586</v>
      </c>
      <c r="B3950" s="3"/>
      <c r="C3950" s="3" t="s">
        <v>11174</v>
      </c>
      <c r="D3950" s="4" t="s">
        <v>11175</v>
      </c>
      <c r="E3950" s="5" t="s">
        <v>11176</v>
      </c>
      <c r="F3950" s="8" t="s">
        <v>2740</v>
      </c>
      <c r="G3950" s="8" t="s">
        <v>8038</v>
      </c>
      <c r="H3950" s="42" t="s">
        <v>2765</v>
      </c>
      <c r="I3950" s="18" t="s">
        <v>11177</v>
      </c>
      <c r="J3950" s="35"/>
      <c r="K3950" s="33"/>
      <c r="L3950" s="33"/>
      <c r="M3950" s="33"/>
      <c r="N3950" s="33"/>
      <c r="O3950" s="33"/>
      <c r="P3950" s="33"/>
      <c r="Q3950" s="33"/>
      <c r="R3950" s="33"/>
    </row>
    <row r="3951">
      <c r="A3951" s="7" t="s">
        <v>2586</v>
      </c>
      <c r="B3951" s="7"/>
      <c r="C3951" s="7" t="s">
        <v>11178</v>
      </c>
      <c r="D3951" s="8" t="s">
        <v>11179</v>
      </c>
      <c r="E3951" s="7" t="s">
        <v>11180</v>
      </c>
      <c r="F3951" s="8" t="s">
        <v>2740</v>
      </c>
      <c r="G3951" s="31" t="s">
        <v>8038</v>
      </c>
      <c r="H3951" s="41" t="s">
        <v>2760</v>
      </c>
      <c r="I3951" s="8"/>
      <c r="J3951" s="35"/>
      <c r="K3951" s="33"/>
      <c r="L3951" s="33"/>
      <c r="M3951" s="33"/>
      <c r="N3951" s="33"/>
      <c r="O3951" s="33"/>
      <c r="P3951" s="33"/>
      <c r="Q3951" s="33"/>
      <c r="R3951" s="33"/>
    </row>
    <row r="3952">
      <c r="A3952" s="8" t="s">
        <v>2586</v>
      </c>
      <c r="B3952" s="6"/>
      <c r="C3952" s="6" t="s">
        <v>11181</v>
      </c>
      <c r="D3952" s="6" t="s">
        <v>11179</v>
      </c>
      <c r="E3952" s="19" t="s">
        <v>11182</v>
      </c>
      <c r="F3952" s="8" t="s">
        <v>2740</v>
      </c>
      <c r="G3952" s="31" t="s">
        <v>8038</v>
      </c>
      <c r="H3952" s="31" t="s">
        <v>2603</v>
      </c>
      <c r="I3952" s="7"/>
      <c r="J3952" s="35"/>
      <c r="K3952" s="33"/>
      <c r="L3952" s="33"/>
      <c r="M3952" s="33"/>
      <c r="N3952" s="33"/>
      <c r="O3952" s="33"/>
      <c r="P3952" s="33"/>
      <c r="Q3952" s="33"/>
      <c r="R3952" s="33"/>
    </row>
    <row r="3953">
      <c r="A3953" s="8" t="s">
        <v>2586</v>
      </c>
      <c r="B3953" s="8"/>
      <c r="C3953" s="8" t="s">
        <v>11183</v>
      </c>
      <c r="D3953" s="8" t="s">
        <v>11184</v>
      </c>
      <c r="E3953" s="12" t="s">
        <v>11185</v>
      </c>
      <c r="F3953" s="8" t="s">
        <v>2740</v>
      </c>
      <c r="G3953" s="31" t="s">
        <v>8038</v>
      </c>
      <c r="H3953" s="41" t="s">
        <v>3182</v>
      </c>
      <c r="I3953" s="8"/>
      <c r="J3953" s="7"/>
      <c r="K3953" s="40"/>
      <c r="L3953" s="40"/>
      <c r="M3953" s="40"/>
      <c r="N3953" s="40"/>
      <c r="O3953" s="40"/>
      <c r="P3953" s="40"/>
      <c r="Q3953" s="40"/>
      <c r="R3953" s="40"/>
    </row>
    <row r="3954">
      <c r="A3954" s="7" t="s">
        <v>2586</v>
      </c>
      <c r="B3954" s="7"/>
      <c r="C3954" s="7" t="s">
        <v>11186</v>
      </c>
      <c r="D3954" s="8" t="str">
        <f>IFERROR(__xludf.DUMMYFUNCTION("CONCATENATE(REGEXEXTRACT(C3954,""[A-Za-z]+""),"","")"),"Leri,")</f>
        <v>Leri,</v>
      </c>
      <c r="E3954" s="7" t="s">
        <v>11187</v>
      </c>
      <c r="F3954" s="42" t="s">
        <v>2740</v>
      </c>
      <c r="G3954" s="8" t="s">
        <v>8038</v>
      </c>
      <c r="H3954" s="43" t="s">
        <v>2760</v>
      </c>
      <c r="I3954" s="8"/>
      <c r="J3954" s="37"/>
      <c r="K3954" s="38"/>
      <c r="L3954" s="38"/>
      <c r="M3954" s="38"/>
      <c r="N3954" s="38"/>
      <c r="O3954" s="38"/>
      <c r="P3954" s="38"/>
      <c r="Q3954" s="38"/>
      <c r="R3954" s="38"/>
    </row>
    <row r="3955">
      <c r="A3955" s="8" t="s">
        <v>2586</v>
      </c>
      <c r="B3955" s="2"/>
      <c r="C3955" s="2" t="s">
        <v>11188</v>
      </c>
      <c r="D3955" s="2" t="s">
        <v>11189</v>
      </c>
      <c r="E3955" s="2" t="s">
        <v>11190</v>
      </c>
      <c r="F3955" s="8" t="s">
        <v>2740</v>
      </c>
      <c r="G3955" s="31" t="s">
        <v>8038</v>
      </c>
      <c r="H3955" s="41" t="s">
        <v>2760</v>
      </c>
      <c r="I3955" s="34" t="s">
        <v>11191</v>
      </c>
      <c r="J3955" s="35"/>
      <c r="K3955" s="33"/>
      <c r="L3955" s="33"/>
      <c r="M3955" s="33"/>
      <c r="N3955" s="33"/>
      <c r="O3955" s="33"/>
      <c r="P3955" s="33"/>
      <c r="Q3955" s="33"/>
      <c r="R3955" s="33"/>
    </row>
    <row r="3956">
      <c r="A3956" s="7" t="s">
        <v>2586</v>
      </c>
      <c r="B3956" s="7"/>
      <c r="C3956" s="7" t="s">
        <v>11192</v>
      </c>
      <c r="D3956" s="8" t="str">
        <f>IFERROR(__xludf.DUMMYFUNCTION("CONCATENATE(REGEXEXTRACT(C3956,""[A-Za-z]+""),"","")"),"LEVT,")</f>
        <v>LEVT,</v>
      </c>
      <c r="E3956" s="7" t="s">
        <v>11193</v>
      </c>
      <c r="F3956" s="8" t="s">
        <v>2740</v>
      </c>
      <c r="G3956" s="31" t="s">
        <v>8038</v>
      </c>
      <c r="H3956" s="42" t="s">
        <v>2686</v>
      </c>
      <c r="I3956" s="8"/>
      <c r="J3956" s="35"/>
      <c r="K3956" s="33"/>
      <c r="L3956" s="33"/>
      <c r="M3956" s="33"/>
      <c r="N3956" s="33"/>
      <c r="O3956" s="33"/>
      <c r="P3956" s="33"/>
      <c r="Q3956" s="33"/>
      <c r="R3956" s="33"/>
    </row>
    <row r="3957">
      <c r="A3957" s="8" t="s">
        <v>2586</v>
      </c>
      <c r="B3957" s="2"/>
      <c r="C3957" s="2" t="s">
        <v>11194</v>
      </c>
      <c r="D3957" s="2" t="s">
        <v>11195</v>
      </c>
      <c r="E3957" s="2" t="s">
        <v>11196</v>
      </c>
      <c r="F3957" s="8" t="s">
        <v>2740</v>
      </c>
      <c r="G3957" s="31" t="s">
        <v>8038</v>
      </c>
      <c r="H3957" s="41" t="s">
        <v>2760</v>
      </c>
      <c r="I3957" s="34" t="s">
        <v>11197</v>
      </c>
      <c r="J3957" s="37"/>
      <c r="K3957" s="38"/>
      <c r="L3957" s="38"/>
      <c r="M3957" s="38"/>
      <c r="N3957" s="38"/>
      <c r="O3957" s="38"/>
      <c r="P3957" s="38"/>
      <c r="Q3957" s="38"/>
      <c r="R3957" s="38"/>
    </row>
    <row r="3958">
      <c r="A3958" s="8" t="s">
        <v>2586</v>
      </c>
      <c r="B3958" s="6"/>
      <c r="C3958" s="6" t="s">
        <v>11198</v>
      </c>
      <c r="D3958" s="6" t="s">
        <v>11199</v>
      </c>
      <c r="E3958" s="19" t="s">
        <v>11200</v>
      </c>
      <c r="F3958" s="8" t="s">
        <v>2740</v>
      </c>
      <c r="G3958" s="31" t="s">
        <v>8038</v>
      </c>
      <c r="H3958" s="41" t="s">
        <v>2760</v>
      </c>
      <c r="I3958" s="7"/>
      <c r="J3958" s="35"/>
      <c r="K3958" s="33"/>
      <c r="L3958" s="33"/>
      <c r="M3958" s="33"/>
      <c r="N3958" s="33"/>
      <c r="O3958" s="33"/>
      <c r="P3958" s="33"/>
      <c r="Q3958" s="33"/>
      <c r="R3958" s="33"/>
    </row>
    <row r="3959">
      <c r="A3959" s="7" t="s">
        <v>2586</v>
      </c>
      <c r="B3959" s="7"/>
      <c r="C3959" s="7" t="s">
        <v>11201</v>
      </c>
      <c r="D3959" s="8" t="str">
        <f>IFERROR(__xludf.DUMMYFUNCTION("CONCATENATE(REGEXEXTRACT(C3959,""[A-Za-z]+""),"","")"),"LewRaz,")</f>
        <v>LewRaz,</v>
      </c>
      <c r="E3959" s="7" t="s">
        <v>11202</v>
      </c>
      <c r="F3959" s="8" t="s">
        <v>2740</v>
      </c>
      <c r="G3959" s="31" t="s">
        <v>8038</v>
      </c>
      <c r="H3959" s="48" t="s">
        <v>2937</v>
      </c>
      <c r="I3959" s="8"/>
      <c r="J3959" s="7"/>
      <c r="K3959" s="40"/>
      <c r="L3959" s="40"/>
      <c r="M3959" s="40"/>
      <c r="N3959" s="40"/>
      <c r="O3959" s="40"/>
      <c r="P3959" s="40"/>
      <c r="Q3959" s="40"/>
      <c r="R3959" s="40"/>
    </row>
    <row r="3960">
      <c r="A3960" s="8" t="s">
        <v>2586</v>
      </c>
      <c r="B3960" s="8"/>
      <c r="C3960" s="8" t="s">
        <v>11203</v>
      </c>
      <c r="D3960" s="8" t="s">
        <v>11204</v>
      </c>
      <c r="E3960" s="12" t="s">
        <v>11205</v>
      </c>
      <c r="F3960" s="8" t="s">
        <v>2740</v>
      </c>
      <c r="G3960" s="31" t="s">
        <v>8038</v>
      </c>
      <c r="H3960" s="41" t="s">
        <v>2760</v>
      </c>
      <c r="I3960" s="8"/>
      <c r="J3960" s="7"/>
      <c r="K3960" s="40"/>
      <c r="L3960" s="40"/>
      <c r="M3960" s="40"/>
      <c r="N3960" s="40"/>
      <c r="O3960" s="40"/>
      <c r="P3960" s="40"/>
      <c r="Q3960" s="40"/>
      <c r="R3960" s="40"/>
    </row>
    <row r="3961">
      <c r="A3961" s="7" t="s">
        <v>2586</v>
      </c>
      <c r="B3961" s="7"/>
      <c r="C3961" s="7" t="s">
        <v>11206</v>
      </c>
      <c r="D3961" s="8" t="s">
        <v>11204</v>
      </c>
      <c r="E3961" s="7" t="s">
        <v>11207</v>
      </c>
      <c r="F3961" s="8" t="s">
        <v>2740</v>
      </c>
      <c r="G3961" s="31" t="s">
        <v>8038</v>
      </c>
      <c r="H3961" s="41" t="s">
        <v>2760</v>
      </c>
      <c r="I3961" s="8"/>
      <c r="J3961" s="7"/>
      <c r="K3961" s="40"/>
      <c r="L3961" s="40"/>
      <c r="M3961" s="40"/>
      <c r="N3961" s="40"/>
      <c r="O3961" s="40"/>
      <c r="P3961" s="40"/>
      <c r="Q3961" s="40"/>
      <c r="R3961" s="40"/>
    </row>
    <row r="3962">
      <c r="A3962" s="7" t="s">
        <v>2586</v>
      </c>
      <c r="B3962" s="9"/>
      <c r="C3962" s="9" t="s">
        <v>11208</v>
      </c>
      <c r="D3962" s="10" t="s">
        <v>11209</v>
      </c>
      <c r="E3962" s="10" t="s">
        <v>11210</v>
      </c>
      <c r="F3962" s="8" t="s">
        <v>2740</v>
      </c>
      <c r="G3962" s="8" t="s">
        <v>8038</v>
      </c>
      <c r="H3962" s="43" t="s">
        <v>2760</v>
      </c>
      <c r="I3962" s="16"/>
      <c r="J3962" s="35"/>
      <c r="K3962" s="33"/>
      <c r="L3962" s="33"/>
      <c r="M3962" s="33"/>
      <c r="N3962" s="33"/>
      <c r="O3962" s="33"/>
      <c r="P3962" s="33"/>
      <c r="Q3962" s="33"/>
      <c r="R3962" s="33"/>
    </row>
    <row r="3963">
      <c r="A3963" s="8" t="s">
        <v>2586</v>
      </c>
      <c r="B3963" s="2"/>
      <c r="C3963" s="2" t="s">
        <v>11211</v>
      </c>
      <c r="D3963" s="2" t="s">
        <v>6442</v>
      </c>
      <c r="E3963" s="2" t="s">
        <v>11212</v>
      </c>
      <c r="F3963" s="42" t="s">
        <v>2740</v>
      </c>
      <c r="G3963" s="8" t="s">
        <v>8038</v>
      </c>
      <c r="H3963" s="41" t="s">
        <v>2760</v>
      </c>
      <c r="I3963" s="34" t="s">
        <v>11213</v>
      </c>
      <c r="J3963" s="35"/>
      <c r="K3963" s="33"/>
      <c r="L3963" s="33"/>
      <c r="M3963" s="33"/>
      <c r="N3963" s="33"/>
      <c r="O3963" s="33"/>
      <c r="P3963" s="33"/>
      <c r="Q3963" s="33"/>
      <c r="R3963" s="33"/>
    </row>
    <row r="3964">
      <c r="A3964" s="8" t="s">
        <v>2586</v>
      </c>
      <c r="B3964" s="12"/>
      <c r="C3964" s="12" t="s">
        <v>11214</v>
      </c>
      <c r="D3964" s="13" t="s">
        <v>11215</v>
      </c>
      <c r="E3964" s="12" t="s">
        <v>11216</v>
      </c>
      <c r="F3964" s="8" t="s">
        <v>2740</v>
      </c>
      <c r="G3964" s="8" t="s">
        <v>8038</v>
      </c>
      <c r="H3964" s="48" t="s">
        <v>2937</v>
      </c>
      <c r="I3964" s="2"/>
      <c r="J3964" s="35"/>
      <c r="K3964" s="33"/>
      <c r="L3964" s="33"/>
      <c r="M3964" s="33"/>
      <c r="N3964" s="33"/>
      <c r="O3964" s="33"/>
      <c r="P3964" s="33"/>
      <c r="Q3964" s="33"/>
      <c r="R3964" s="33"/>
    </row>
    <row r="3965">
      <c r="A3965" s="8" t="s">
        <v>2586</v>
      </c>
      <c r="B3965" s="3"/>
      <c r="C3965" s="3" t="s">
        <v>11217</v>
      </c>
      <c r="D3965" s="4" t="s">
        <v>11218</v>
      </c>
      <c r="E3965" s="5" t="s">
        <v>11219</v>
      </c>
      <c r="F3965" s="8" t="s">
        <v>2740</v>
      </c>
      <c r="G3965" s="31" t="s">
        <v>8038</v>
      </c>
      <c r="H3965" s="31" t="s">
        <v>3296</v>
      </c>
      <c r="I3965" s="18" t="s">
        <v>11220</v>
      </c>
      <c r="J3965" s="35"/>
      <c r="K3965" s="33"/>
      <c r="L3965" s="33"/>
      <c r="M3965" s="33"/>
      <c r="N3965" s="33"/>
      <c r="O3965" s="33"/>
      <c r="P3965" s="33"/>
      <c r="Q3965" s="33"/>
      <c r="R3965" s="33"/>
    </row>
    <row r="3966">
      <c r="A3966" s="7" t="s">
        <v>2586</v>
      </c>
      <c r="B3966" s="7"/>
      <c r="C3966" s="7" t="s">
        <v>11221</v>
      </c>
      <c r="D3966" s="8" t="s">
        <v>11222</v>
      </c>
      <c r="E3966" s="7" t="s">
        <v>11223</v>
      </c>
      <c r="F3966" s="8" t="s">
        <v>2740</v>
      </c>
      <c r="G3966" s="31" t="s">
        <v>8038</v>
      </c>
      <c r="H3966" s="41" t="s">
        <v>3095</v>
      </c>
      <c r="I3966" s="8"/>
      <c r="J3966" s="35"/>
      <c r="K3966" s="33"/>
      <c r="L3966" s="33"/>
      <c r="M3966" s="33"/>
      <c r="N3966" s="33"/>
      <c r="O3966" s="33"/>
      <c r="P3966" s="33"/>
      <c r="Q3966" s="33"/>
      <c r="R3966" s="33"/>
    </row>
    <row r="3967">
      <c r="A3967" s="8" t="s">
        <v>2586</v>
      </c>
      <c r="B3967" s="2"/>
      <c r="C3967" s="2" t="s">
        <v>11224</v>
      </c>
      <c r="D3967" s="2" t="s">
        <v>11225</v>
      </c>
      <c r="E3967" s="2" t="s">
        <v>11226</v>
      </c>
      <c r="F3967" s="42" t="s">
        <v>2740</v>
      </c>
      <c r="G3967" s="31" t="s">
        <v>8038</v>
      </c>
      <c r="H3967" s="31" t="s">
        <v>3473</v>
      </c>
      <c r="I3967" s="34" t="s">
        <v>11227</v>
      </c>
      <c r="J3967" s="35"/>
      <c r="K3967" s="33"/>
      <c r="L3967" s="33"/>
      <c r="M3967" s="33"/>
      <c r="N3967" s="33"/>
      <c r="O3967" s="33"/>
      <c r="P3967" s="33"/>
      <c r="Q3967" s="33"/>
      <c r="R3967" s="33"/>
    </row>
    <row r="3968">
      <c r="A3968" s="7" t="s">
        <v>2633</v>
      </c>
      <c r="B3968" s="7"/>
      <c r="C3968" s="7" t="s">
        <v>11228</v>
      </c>
      <c r="D3968" s="8" t="s">
        <v>11229</v>
      </c>
      <c r="E3968" s="7" t="s">
        <v>11230</v>
      </c>
      <c r="F3968" s="42" t="s">
        <v>2740</v>
      </c>
      <c r="G3968" s="31" t="s">
        <v>8038</v>
      </c>
      <c r="H3968" s="31" t="s">
        <v>3296</v>
      </c>
      <c r="I3968" s="8"/>
      <c r="J3968" s="7"/>
      <c r="K3968" s="40"/>
      <c r="L3968" s="40"/>
      <c r="M3968" s="40"/>
      <c r="N3968" s="40"/>
      <c r="O3968" s="40"/>
      <c r="P3968" s="40"/>
      <c r="Q3968" s="40"/>
      <c r="R3968" s="40"/>
    </row>
    <row r="3969">
      <c r="A3969" s="7" t="s">
        <v>2586</v>
      </c>
      <c r="B3969" s="7"/>
      <c r="C3969" s="7" t="s">
        <v>11231</v>
      </c>
      <c r="D3969" s="8" t="str">
        <f>IFERROR(__xludf.DUMMYFUNCTION("CONCATENATE(REGEXEXTRACT(C3969,""[A-Za-z]+""),"","")"),"Live,")</f>
        <v>Live,</v>
      </c>
      <c r="E3969" s="7" t="s">
        <v>11232</v>
      </c>
      <c r="F3969" s="8" t="s">
        <v>2740</v>
      </c>
      <c r="G3969" s="8" t="s">
        <v>8038</v>
      </c>
      <c r="H3969" s="41" t="s">
        <v>2760</v>
      </c>
      <c r="I3969" s="8"/>
      <c r="J3969" s="7"/>
      <c r="K3969" s="40"/>
      <c r="L3969" s="40"/>
      <c r="M3969" s="40"/>
      <c r="N3969" s="40"/>
      <c r="O3969" s="40"/>
      <c r="P3969" s="40"/>
      <c r="Q3969" s="40"/>
      <c r="R3969" s="40"/>
    </row>
    <row r="3970">
      <c r="A3970" s="7" t="s">
        <v>2586</v>
      </c>
      <c r="B3970" s="7"/>
      <c r="C3970" s="7" t="s">
        <v>11233</v>
      </c>
      <c r="D3970" s="8" t="s">
        <v>11234</v>
      </c>
      <c r="E3970" s="7" t="s">
        <v>11235</v>
      </c>
      <c r="F3970" s="8" t="s">
        <v>2740</v>
      </c>
      <c r="G3970" s="31" t="s">
        <v>8038</v>
      </c>
      <c r="H3970" s="41" t="s">
        <v>2760</v>
      </c>
      <c r="I3970" s="8"/>
      <c r="J3970" s="35"/>
      <c r="K3970" s="33"/>
      <c r="L3970" s="33"/>
      <c r="M3970" s="33"/>
      <c r="N3970" s="33"/>
      <c r="O3970" s="33"/>
      <c r="P3970" s="33"/>
      <c r="Q3970" s="33"/>
      <c r="R3970" s="33"/>
    </row>
    <row r="3971">
      <c r="A3971" s="7" t="s">
        <v>2586</v>
      </c>
      <c r="B3971" s="7"/>
      <c r="C3971" s="7" t="s">
        <v>11236</v>
      </c>
      <c r="D3971" s="8" t="str">
        <f>IFERROR(__xludf.DUMMYFUNCTION("CONCATENATE(REGEXEXTRACT(C3971,""[A-Za-z]+""),"","")"),"LO,")</f>
        <v>LO,</v>
      </c>
      <c r="E3971" s="7" t="s">
        <v>11237</v>
      </c>
      <c r="F3971" s="8" t="s">
        <v>2740</v>
      </c>
      <c r="G3971" s="31" t="s">
        <v>8038</v>
      </c>
      <c r="H3971" s="41" t="s">
        <v>2760</v>
      </c>
      <c r="I3971" s="8"/>
      <c r="J3971" s="35"/>
      <c r="K3971" s="33"/>
      <c r="L3971" s="33"/>
      <c r="M3971" s="33"/>
      <c r="N3971" s="33"/>
      <c r="O3971" s="33"/>
      <c r="P3971" s="33"/>
      <c r="Q3971" s="33"/>
      <c r="R3971" s="33"/>
    </row>
    <row r="3972">
      <c r="A3972" s="8" t="s">
        <v>2586</v>
      </c>
      <c r="B3972" s="6"/>
      <c r="C3972" s="6" t="s">
        <v>11238</v>
      </c>
      <c r="D3972" s="6" t="s">
        <v>11239</v>
      </c>
      <c r="E3972" s="19" t="s">
        <v>11240</v>
      </c>
      <c r="F3972" s="8" t="s">
        <v>2740</v>
      </c>
      <c r="G3972" s="31" t="s">
        <v>8038</v>
      </c>
      <c r="H3972" s="31" t="s">
        <v>2603</v>
      </c>
      <c r="I3972" s="7"/>
      <c r="J3972" s="35"/>
      <c r="K3972" s="33"/>
      <c r="L3972" s="33"/>
      <c r="M3972" s="33"/>
      <c r="N3972" s="33"/>
      <c r="O3972" s="33"/>
      <c r="P3972" s="33"/>
      <c r="Q3972" s="33"/>
      <c r="R3972" s="33"/>
    </row>
    <row r="3973">
      <c r="A3973" s="7" t="s">
        <v>2586</v>
      </c>
      <c r="B3973" s="7"/>
      <c r="C3973" s="7" t="s">
        <v>11241</v>
      </c>
      <c r="D3973" s="8" t="str">
        <f>IFERROR(__xludf.DUMMYFUNCTION("CONCATENATE(REGEXEXTRACT(C3973,""[A-Za-z]+""),"","")"),"LOECA,")</f>
        <v>LOECA,</v>
      </c>
      <c r="E3973" s="7" t="s">
        <v>11242</v>
      </c>
      <c r="F3973" s="8" t="s">
        <v>2740</v>
      </c>
      <c r="G3973" s="31" t="s">
        <v>8038</v>
      </c>
      <c r="H3973" s="41" t="s">
        <v>3328</v>
      </c>
      <c r="I3973" s="8"/>
      <c r="J3973" s="35"/>
      <c r="K3973" s="33"/>
      <c r="L3973" s="33"/>
      <c r="M3973" s="33"/>
      <c r="N3973" s="33"/>
      <c r="O3973" s="33"/>
      <c r="P3973" s="33"/>
      <c r="Q3973" s="33"/>
      <c r="R3973" s="33"/>
    </row>
    <row r="3974">
      <c r="A3974" s="7" t="s">
        <v>2586</v>
      </c>
      <c r="B3974" s="7"/>
      <c r="C3974" s="7" t="s">
        <v>11243</v>
      </c>
      <c r="D3974" s="8" t="s">
        <v>11244</v>
      </c>
      <c r="E3974" s="7" t="s">
        <v>11245</v>
      </c>
      <c r="F3974" s="8" t="s">
        <v>2740</v>
      </c>
      <c r="G3974" s="31" t="s">
        <v>8038</v>
      </c>
      <c r="H3974" s="41" t="s">
        <v>2760</v>
      </c>
      <c r="I3974" s="8"/>
      <c r="J3974" s="35"/>
      <c r="K3974" s="33"/>
      <c r="L3974" s="33"/>
      <c r="M3974" s="33"/>
      <c r="N3974" s="33"/>
      <c r="O3974" s="33"/>
      <c r="P3974" s="33"/>
      <c r="Q3974" s="33"/>
      <c r="R3974" s="33"/>
    </row>
    <row r="3975">
      <c r="A3975" s="8" t="s">
        <v>2586</v>
      </c>
      <c r="B3975" s="2"/>
      <c r="C3975" s="2" t="s">
        <v>11246</v>
      </c>
      <c r="D3975" s="2" t="s">
        <v>11247</v>
      </c>
      <c r="E3975" s="2" t="s">
        <v>11248</v>
      </c>
      <c r="F3975" s="8" t="s">
        <v>2740</v>
      </c>
      <c r="G3975" s="31" t="s">
        <v>8038</v>
      </c>
      <c r="H3975" s="42" t="s">
        <v>2787</v>
      </c>
      <c r="I3975" s="36" t="s">
        <v>11249</v>
      </c>
      <c r="J3975" s="35"/>
      <c r="K3975" s="33"/>
      <c r="L3975" s="33"/>
      <c r="M3975" s="33"/>
      <c r="N3975" s="33"/>
      <c r="O3975" s="33"/>
      <c r="P3975" s="33"/>
      <c r="Q3975" s="33"/>
      <c r="R3975" s="33"/>
    </row>
    <row r="3976">
      <c r="A3976" s="7" t="s">
        <v>2586</v>
      </c>
      <c r="B3976" s="7"/>
      <c r="C3976" s="7" t="s">
        <v>11250</v>
      </c>
      <c r="D3976" s="8" t="str">
        <f>IFERROR(__xludf.DUMMYFUNCTION("CONCATENATE(REGEXEXTRACT(C3976,""[A-Za-z]+""),"","")"),"Lopezhouse,")</f>
        <v>Lopezhouse,</v>
      </c>
      <c r="E3976" s="7" t="s">
        <v>11251</v>
      </c>
      <c r="F3976" s="8" t="s">
        <v>2740</v>
      </c>
      <c r="G3976" s="31" t="s">
        <v>8038</v>
      </c>
      <c r="H3976" s="41" t="s">
        <v>2760</v>
      </c>
      <c r="I3976" s="8"/>
      <c r="J3976" s="35"/>
      <c r="K3976" s="33"/>
      <c r="L3976" s="33"/>
      <c r="M3976" s="33"/>
      <c r="N3976" s="33"/>
      <c r="O3976" s="33"/>
      <c r="P3976" s="33"/>
      <c r="Q3976" s="33"/>
      <c r="R3976" s="33"/>
    </row>
    <row r="3977">
      <c r="A3977" s="7" t="s">
        <v>2586</v>
      </c>
      <c r="B3977" s="7"/>
      <c r="C3977" s="7" t="s">
        <v>11252</v>
      </c>
      <c r="D3977" s="8" t="s">
        <v>6468</v>
      </c>
      <c r="E3977" s="7" t="s">
        <v>11253</v>
      </c>
      <c r="F3977" s="8" t="s">
        <v>2740</v>
      </c>
      <c r="G3977" s="31" t="s">
        <v>8038</v>
      </c>
      <c r="H3977" s="41" t="s">
        <v>2760</v>
      </c>
      <c r="I3977" s="8"/>
      <c r="J3977" s="7"/>
      <c r="K3977" s="40"/>
      <c r="L3977" s="40"/>
      <c r="M3977" s="40"/>
      <c r="N3977" s="40"/>
      <c r="O3977" s="40"/>
      <c r="P3977" s="40"/>
      <c r="Q3977" s="40"/>
      <c r="R3977" s="40"/>
    </row>
    <row r="3978">
      <c r="A3978" s="8" t="s">
        <v>2586</v>
      </c>
      <c r="B3978" s="6"/>
      <c r="C3978" s="6" t="s">
        <v>11254</v>
      </c>
      <c r="D3978" s="8" t="str">
        <f>IFERROR(__xludf.DUMMYFUNCTION("CONCATENATE(REGEXEXTRACT(C3978,""[A-Za-z]+""),"","")"),"Lorenzo,")</f>
        <v>Lorenzo,</v>
      </c>
      <c r="E3978" s="7" t="s">
        <v>11255</v>
      </c>
      <c r="F3978" s="8" t="s">
        <v>2740</v>
      </c>
      <c r="G3978" s="31" t="s">
        <v>8038</v>
      </c>
      <c r="H3978" s="31" t="s">
        <v>2603</v>
      </c>
      <c r="I3978" s="8"/>
      <c r="J3978" s="7"/>
      <c r="K3978" s="40"/>
      <c r="L3978" s="40"/>
      <c r="M3978" s="40"/>
      <c r="N3978" s="40"/>
      <c r="O3978" s="40"/>
      <c r="P3978" s="40"/>
      <c r="Q3978" s="40"/>
      <c r="R3978" s="40"/>
    </row>
    <row r="3979">
      <c r="A3979" s="8" t="s">
        <v>2586</v>
      </c>
      <c r="B3979" s="6"/>
      <c r="C3979" s="6" t="s">
        <v>11256</v>
      </c>
      <c r="D3979" s="7" t="s">
        <v>6468</v>
      </c>
      <c r="E3979" s="19" t="s">
        <v>11257</v>
      </c>
      <c r="F3979" s="42" t="s">
        <v>2740</v>
      </c>
      <c r="G3979" s="8" t="s">
        <v>8038</v>
      </c>
      <c r="H3979" s="31" t="s">
        <v>2603</v>
      </c>
      <c r="I3979" s="7"/>
      <c r="J3979" s="35"/>
      <c r="K3979" s="33"/>
      <c r="L3979" s="33"/>
      <c r="M3979" s="33"/>
      <c r="N3979" s="33"/>
      <c r="O3979" s="33"/>
      <c r="P3979" s="33"/>
      <c r="Q3979" s="33"/>
      <c r="R3979" s="33"/>
    </row>
    <row r="3980">
      <c r="A3980" s="8" t="s">
        <v>2586</v>
      </c>
      <c r="B3980" s="2"/>
      <c r="C3980" s="34" t="s">
        <v>11258</v>
      </c>
      <c r="D3980" s="2" t="s">
        <v>11259</v>
      </c>
      <c r="E3980" s="2" t="s">
        <v>11260</v>
      </c>
      <c r="F3980" s="8" t="s">
        <v>2740</v>
      </c>
      <c r="G3980" s="8" t="s">
        <v>8038</v>
      </c>
      <c r="H3980" s="31" t="s">
        <v>2753</v>
      </c>
      <c r="I3980" s="36" t="s">
        <v>11261</v>
      </c>
      <c r="J3980" s="37"/>
      <c r="K3980" s="38"/>
      <c r="L3980" s="38"/>
      <c r="M3980" s="38"/>
      <c r="N3980" s="38"/>
      <c r="O3980" s="38"/>
      <c r="P3980" s="38"/>
      <c r="Q3980" s="38"/>
      <c r="R3980" s="38"/>
    </row>
    <row r="3981">
      <c r="A3981" s="7" t="s">
        <v>2586</v>
      </c>
      <c r="B3981" s="7"/>
      <c r="C3981" s="7" t="s">
        <v>11262</v>
      </c>
      <c r="D3981" s="6" t="s">
        <v>11263</v>
      </c>
      <c r="E3981" s="7" t="s">
        <v>11264</v>
      </c>
      <c r="F3981" s="8" t="s">
        <v>2740</v>
      </c>
      <c r="G3981" s="8" t="s">
        <v>8038</v>
      </c>
      <c r="H3981" s="43" t="s">
        <v>2742</v>
      </c>
      <c r="I3981" s="8"/>
      <c r="J3981" s="35"/>
      <c r="K3981" s="33"/>
      <c r="L3981" s="33"/>
      <c r="M3981" s="33"/>
      <c r="N3981" s="33"/>
      <c r="O3981" s="33"/>
      <c r="P3981" s="33"/>
      <c r="Q3981" s="33"/>
      <c r="R3981" s="33"/>
    </row>
    <row r="3982">
      <c r="A3982" s="6" t="s">
        <v>2861</v>
      </c>
      <c r="B3982" s="7"/>
      <c r="C3982" s="7" t="s">
        <v>11265</v>
      </c>
      <c r="D3982" s="8" t="str">
        <f>IFERROR(__xludf.DUMMYFUNCTION("CONCATENATE(REGEXEXTRACT(C3982,""[A-Za-z]+""),"","")"),"Louk,")</f>
        <v>Louk,</v>
      </c>
      <c r="E3982" s="7" t="s">
        <v>11266</v>
      </c>
      <c r="F3982" s="8" t="s">
        <v>2740</v>
      </c>
      <c r="G3982" s="31" t="s">
        <v>8038</v>
      </c>
      <c r="H3982" s="41" t="s">
        <v>2760</v>
      </c>
      <c r="I3982" s="8"/>
      <c r="J3982" s="35"/>
      <c r="K3982" s="33"/>
      <c r="L3982" s="33"/>
      <c r="M3982" s="33"/>
      <c r="N3982" s="33"/>
      <c r="O3982" s="33"/>
      <c r="P3982" s="33"/>
      <c r="Q3982" s="33"/>
      <c r="R3982" s="33"/>
    </row>
    <row r="3983">
      <c r="A3983" s="7" t="s">
        <v>2586</v>
      </c>
      <c r="B3983" s="7"/>
      <c r="C3983" s="7" t="s">
        <v>11267</v>
      </c>
      <c r="D3983" s="6" t="s">
        <v>11268</v>
      </c>
      <c r="E3983" s="7" t="s">
        <v>11269</v>
      </c>
      <c r="F3983" s="8" t="s">
        <v>2740</v>
      </c>
      <c r="G3983" s="8" t="s">
        <v>8038</v>
      </c>
      <c r="H3983" s="31" t="s">
        <v>3296</v>
      </c>
      <c r="I3983" s="8"/>
      <c r="J3983" s="35"/>
      <c r="K3983" s="33"/>
      <c r="L3983" s="33"/>
      <c r="M3983" s="33"/>
      <c r="N3983" s="33"/>
      <c r="O3983" s="33"/>
      <c r="P3983" s="33"/>
      <c r="Q3983" s="33"/>
      <c r="R3983" s="33"/>
    </row>
    <row r="3984">
      <c r="A3984" s="8" t="s">
        <v>2586</v>
      </c>
      <c r="B3984" s="2"/>
      <c r="C3984" s="2" t="s">
        <v>11270</v>
      </c>
      <c r="D3984" s="2" t="s">
        <v>11271</v>
      </c>
      <c r="E3984" s="2" t="s">
        <v>11272</v>
      </c>
      <c r="F3984" s="8" t="s">
        <v>2740</v>
      </c>
      <c r="G3984" s="8" t="s">
        <v>8038</v>
      </c>
      <c r="H3984" s="45" t="s">
        <v>2753</v>
      </c>
      <c r="I3984" s="2" t="s">
        <v>11273</v>
      </c>
      <c r="J3984" s="7"/>
      <c r="K3984" s="40"/>
      <c r="L3984" s="40"/>
      <c r="M3984" s="40"/>
      <c r="N3984" s="40"/>
      <c r="O3984" s="40"/>
      <c r="P3984" s="40"/>
      <c r="Q3984" s="40"/>
      <c r="R3984" s="40"/>
    </row>
    <row r="3985">
      <c r="A3985" s="7" t="s">
        <v>2586</v>
      </c>
      <c r="B3985" s="7"/>
      <c r="C3985" s="7" t="s">
        <v>11274</v>
      </c>
      <c r="D3985" s="6" t="s">
        <v>11275</v>
      </c>
      <c r="E3985" s="7" t="s">
        <v>11276</v>
      </c>
      <c r="F3985" s="8" t="s">
        <v>2740</v>
      </c>
      <c r="G3985" s="8" t="s">
        <v>8038</v>
      </c>
      <c r="H3985" s="42" t="s">
        <v>3162</v>
      </c>
      <c r="I3985" s="8"/>
      <c r="J3985" s="35"/>
      <c r="K3985" s="33"/>
      <c r="L3985" s="33"/>
      <c r="M3985" s="33"/>
      <c r="N3985" s="33"/>
      <c r="O3985" s="33"/>
      <c r="P3985" s="33"/>
      <c r="Q3985" s="33"/>
      <c r="R3985" s="33"/>
    </row>
    <row r="3986">
      <c r="A3986" s="7" t="s">
        <v>2586</v>
      </c>
      <c r="B3986" s="7"/>
      <c r="C3986" s="7" t="s">
        <v>11277</v>
      </c>
      <c r="D3986" s="8" t="str">
        <f>IFERROR(__xludf.DUMMYFUNCTION("CONCATENATE(REGEXEXTRACT(C3986,""[A-Za-z]+""),"","")"),"LOV,")</f>
        <v>LOV,</v>
      </c>
      <c r="E3986" s="7" t="s">
        <v>11278</v>
      </c>
      <c r="F3986" s="8" t="s">
        <v>2740</v>
      </c>
      <c r="G3986" s="8" t="s">
        <v>8038</v>
      </c>
      <c r="H3986" s="31" t="s">
        <v>2603</v>
      </c>
      <c r="I3986" s="8"/>
      <c r="J3986" s="35"/>
      <c r="K3986" s="33"/>
      <c r="L3986" s="33"/>
      <c r="M3986" s="33"/>
      <c r="N3986" s="33"/>
      <c r="O3986" s="33"/>
      <c r="P3986" s="33"/>
      <c r="Q3986" s="33"/>
      <c r="R3986" s="33"/>
    </row>
    <row r="3987">
      <c r="A3987" s="7" t="s">
        <v>2586</v>
      </c>
      <c r="B3987" s="7"/>
      <c r="C3987" s="7" t="s">
        <v>11279</v>
      </c>
      <c r="D3987" s="8" t="s">
        <v>11280</v>
      </c>
      <c r="E3987" s="7" t="s">
        <v>11281</v>
      </c>
      <c r="F3987" s="8" t="s">
        <v>2740</v>
      </c>
      <c r="G3987" s="31" t="s">
        <v>8038</v>
      </c>
      <c r="H3987" s="41" t="s">
        <v>2760</v>
      </c>
      <c r="I3987" s="8"/>
      <c r="J3987" s="37"/>
      <c r="K3987" s="38"/>
      <c r="L3987" s="38"/>
      <c r="M3987" s="38"/>
      <c r="N3987" s="38"/>
      <c r="O3987" s="38"/>
      <c r="P3987" s="38"/>
      <c r="Q3987" s="38"/>
      <c r="R3987" s="38"/>
    </row>
    <row r="3988">
      <c r="A3988" s="8" t="s">
        <v>2586</v>
      </c>
      <c r="B3988" s="2"/>
      <c r="C3988" s="2" t="s">
        <v>11282</v>
      </c>
      <c r="D3988" s="2" t="s">
        <v>11283</v>
      </c>
      <c r="E3988" s="2" t="s">
        <v>11284</v>
      </c>
      <c r="F3988" s="8" t="s">
        <v>2740</v>
      </c>
      <c r="G3988" s="31" t="s">
        <v>8038</v>
      </c>
      <c r="H3988" s="42" t="s">
        <v>2686</v>
      </c>
      <c r="I3988" s="36" t="s">
        <v>11285</v>
      </c>
      <c r="J3988" s="35"/>
      <c r="K3988" s="33"/>
      <c r="L3988" s="33"/>
      <c r="M3988" s="33"/>
      <c r="N3988" s="33"/>
      <c r="O3988" s="33"/>
      <c r="P3988" s="33"/>
      <c r="Q3988" s="33"/>
      <c r="R3988" s="33"/>
    </row>
    <row r="3989">
      <c r="A3989" s="7" t="s">
        <v>2586</v>
      </c>
      <c r="B3989" s="7"/>
      <c r="C3989" s="7" t="s">
        <v>11286</v>
      </c>
      <c r="D3989" s="8" t="s">
        <v>11287</v>
      </c>
      <c r="E3989" s="7" t="s">
        <v>11288</v>
      </c>
      <c r="F3989" s="8" t="s">
        <v>2740</v>
      </c>
      <c r="G3989" s="8" t="s">
        <v>8038</v>
      </c>
      <c r="H3989" s="31" t="s">
        <v>2590</v>
      </c>
      <c r="I3989" s="8"/>
      <c r="J3989" s="7"/>
      <c r="K3989" s="40"/>
      <c r="L3989" s="40"/>
      <c r="M3989" s="40"/>
      <c r="N3989" s="40"/>
      <c r="O3989" s="40"/>
      <c r="P3989" s="40"/>
      <c r="Q3989" s="40"/>
      <c r="R3989" s="40"/>
    </row>
    <row r="3990">
      <c r="A3990" s="8" t="s">
        <v>2586</v>
      </c>
      <c r="B3990" s="3"/>
      <c r="C3990" s="3" t="s">
        <v>11289</v>
      </c>
      <c r="D3990" s="2" t="s">
        <v>11290</v>
      </c>
      <c r="E3990" s="5" t="s">
        <v>11291</v>
      </c>
      <c r="F3990" s="41" t="s">
        <v>2740</v>
      </c>
      <c r="G3990" s="8" t="s">
        <v>8038</v>
      </c>
      <c r="H3990" s="41" t="s">
        <v>2603</v>
      </c>
      <c r="I3990" s="18" t="s">
        <v>11292</v>
      </c>
      <c r="J3990" s="37"/>
      <c r="K3990" s="38"/>
      <c r="L3990" s="38"/>
      <c r="M3990" s="38"/>
      <c r="N3990" s="38"/>
      <c r="O3990" s="38"/>
      <c r="P3990" s="38"/>
      <c r="Q3990" s="38"/>
      <c r="R3990" s="38"/>
    </row>
    <row r="3991">
      <c r="A3991" s="8" t="s">
        <v>2586</v>
      </c>
      <c r="B3991" s="2"/>
      <c r="C3991" s="2" t="s">
        <v>11293</v>
      </c>
      <c r="D3991" s="2" t="s">
        <v>6485</v>
      </c>
      <c r="E3991" s="2" t="s">
        <v>11294</v>
      </c>
      <c r="F3991" s="41" t="s">
        <v>2740</v>
      </c>
      <c r="G3991" s="8" t="s">
        <v>8038</v>
      </c>
      <c r="H3991" s="31" t="s">
        <v>2603</v>
      </c>
      <c r="I3991" s="36" t="s">
        <v>11295</v>
      </c>
      <c r="J3991" s="35"/>
      <c r="K3991" s="33"/>
      <c r="L3991" s="33"/>
      <c r="M3991" s="33"/>
      <c r="N3991" s="33"/>
      <c r="O3991" s="33"/>
      <c r="P3991" s="33"/>
      <c r="Q3991" s="33"/>
      <c r="R3991" s="33"/>
    </row>
    <row r="3992">
      <c r="A3992" s="7" t="s">
        <v>2586</v>
      </c>
      <c r="B3992" s="7"/>
      <c r="C3992" s="7" t="s">
        <v>11296</v>
      </c>
      <c r="D3992" s="8" t="s">
        <v>6485</v>
      </c>
      <c r="E3992" s="7" t="s">
        <v>11297</v>
      </c>
      <c r="F3992" s="8" t="s">
        <v>2740</v>
      </c>
      <c r="G3992" s="8" t="s">
        <v>8038</v>
      </c>
      <c r="H3992" s="31" t="s">
        <v>2603</v>
      </c>
      <c r="I3992" s="8"/>
      <c r="J3992" s="37"/>
      <c r="K3992" s="38"/>
      <c r="L3992" s="38"/>
      <c r="M3992" s="38"/>
      <c r="N3992" s="38"/>
      <c r="O3992" s="38"/>
      <c r="P3992" s="38"/>
      <c r="Q3992" s="38"/>
      <c r="R3992" s="38"/>
    </row>
    <row r="3993">
      <c r="A3993" s="7" t="s">
        <v>2586</v>
      </c>
      <c r="B3993" s="7"/>
      <c r="C3993" s="7" t="s">
        <v>11298</v>
      </c>
      <c r="D3993" s="8" t="str">
        <f>IFERROR(__xludf.DUMMYFUNCTION("CONCATENATE(REGEXEXTRACT(C3993,""[A-Za-z]+""),"","")"),"Luca,")</f>
        <v>Luca,</v>
      </c>
      <c r="E3993" s="7" t="s">
        <v>11299</v>
      </c>
      <c r="F3993" s="8" t="s">
        <v>2740</v>
      </c>
      <c r="G3993" s="8" t="s">
        <v>8038</v>
      </c>
      <c r="H3993" s="31" t="s">
        <v>2603</v>
      </c>
      <c r="I3993" s="8"/>
      <c r="J3993" s="35"/>
      <c r="K3993" s="33"/>
      <c r="L3993" s="33"/>
      <c r="M3993" s="33"/>
      <c r="N3993" s="33"/>
      <c r="O3993" s="33"/>
      <c r="P3993" s="33"/>
      <c r="Q3993" s="33"/>
      <c r="R3993" s="33"/>
    </row>
    <row r="3994">
      <c r="A3994" s="7" t="s">
        <v>2586</v>
      </c>
      <c r="B3994" s="7"/>
      <c r="C3994" s="7" t="s">
        <v>11300</v>
      </c>
      <c r="D3994" s="8" t="s">
        <v>6485</v>
      </c>
      <c r="E3994" s="7" t="s">
        <v>11301</v>
      </c>
      <c r="F3994" s="8" t="s">
        <v>2740</v>
      </c>
      <c r="G3994" s="8" t="s">
        <v>8038</v>
      </c>
      <c r="H3994" s="31" t="s">
        <v>2603</v>
      </c>
      <c r="I3994" s="8"/>
      <c r="J3994" s="35"/>
      <c r="K3994" s="33"/>
      <c r="L3994" s="33"/>
      <c r="M3994" s="33"/>
      <c r="N3994" s="33"/>
      <c r="O3994" s="33"/>
      <c r="P3994" s="33"/>
      <c r="Q3994" s="33"/>
      <c r="R3994" s="33"/>
    </row>
    <row r="3995">
      <c r="A3995" s="7" t="s">
        <v>2586</v>
      </c>
      <c r="B3995" s="7"/>
      <c r="C3995" s="7" t="s">
        <v>11302</v>
      </c>
      <c r="D3995" s="8" t="str">
        <f>IFERROR(__xludf.DUMMYFUNCTION("CONCATENATE(REGEXEXTRACT(C3995,""[A-Za-z]+""),"","")"),"Luca,")</f>
        <v>Luca,</v>
      </c>
      <c r="E3995" s="7" t="s">
        <v>11303</v>
      </c>
      <c r="F3995" s="8" t="s">
        <v>2740</v>
      </c>
      <c r="G3995" s="8" t="s">
        <v>8038</v>
      </c>
      <c r="H3995" s="31" t="s">
        <v>2603</v>
      </c>
      <c r="I3995" s="8"/>
      <c r="J3995" s="35"/>
      <c r="K3995" s="33"/>
      <c r="L3995" s="33"/>
      <c r="M3995" s="33"/>
      <c r="N3995" s="33"/>
      <c r="O3995" s="33"/>
      <c r="P3995" s="33"/>
      <c r="Q3995" s="33"/>
      <c r="R3995" s="33"/>
    </row>
    <row r="3996">
      <c r="A3996" s="7" t="s">
        <v>2586</v>
      </c>
      <c r="B3996" s="7"/>
      <c r="C3996" s="7" t="s">
        <v>11304</v>
      </c>
      <c r="D3996" s="8" t="s">
        <v>6485</v>
      </c>
      <c r="E3996" s="7" t="s">
        <v>11305</v>
      </c>
      <c r="F3996" s="8" t="s">
        <v>2740</v>
      </c>
      <c r="G3996" s="8" t="s">
        <v>8038</v>
      </c>
      <c r="H3996" s="31" t="s">
        <v>2603</v>
      </c>
      <c r="I3996" s="8"/>
      <c r="J3996" s="35"/>
      <c r="K3996" s="33"/>
      <c r="L3996" s="33"/>
      <c r="M3996" s="33"/>
      <c r="N3996" s="33"/>
      <c r="O3996" s="33"/>
      <c r="P3996" s="33"/>
      <c r="Q3996" s="33"/>
      <c r="R3996" s="33"/>
    </row>
    <row r="3997">
      <c r="A3997" s="7" t="s">
        <v>2586</v>
      </c>
      <c r="B3997" s="7"/>
      <c r="C3997" s="7" t="s">
        <v>11306</v>
      </c>
      <c r="D3997" s="8" t="s">
        <v>6485</v>
      </c>
      <c r="E3997" s="7" t="s">
        <v>11307</v>
      </c>
      <c r="F3997" s="8" t="s">
        <v>2740</v>
      </c>
      <c r="G3997" s="8" t="s">
        <v>8038</v>
      </c>
      <c r="H3997" s="31" t="s">
        <v>2603</v>
      </c>
      <c r="I3997" s="8"/>
      <c r="J3997" s="7"/>
      <c r="K3997" s="40"/>
      <c r="L3997" s="40"/>
      <c r="M3997" s="40"/>
      <c r="N3997" s="40"/>
      <c r="O3997" s="40"/>
      <c r="P3997" s="40"/>
      <c r="Q3997" s="40"/>
      <c r="R3997" s="40"/>
    </row>
    <row r="3998">
      <c r="A3998" s="7" t="s">
        <v>2586</v>
      </c>
      <c r="B3998" s="7"/>
      <c r="C3998" s="7" t="s">
        <v>11308</v>
      </c>
      <c r="D3998" s="8" t="s">
        <v>6485</v>
      </c>
      <c r="E3998" s="7" t="s">
        <v>11309</v>
      </c>
      <c r="F3998" s="8" t="s">
        <v>2740</v>
      </c>
      <c r="G3998" s="31" t="s">
        <v>8038</v>
      </c>
      <c r="H3998" s="31" t="s">
        <v>2742</v>
      </c>
      <c r="I3998" s="8"/>
      <c r="J3998" s="37"/>
      <c r="K3998" s="38"/>
      <c r="L3998" s="38"/>
      <c r="M3998" s="38"/>
      <c r="N3998" s="38"/>
      <c r="O3998" s="38"/>
      <c r="P3998" s="38"/>
      <c r="Q3998" s="38"/>
      <c r="R3998" s="38"/>
    </row>
    <row r="3999">
      <c r="A3999" s="7" t="s">
        <v>2586</v>
      </c>
      <c r="B3999" s="7"/>
      <c r="C3999" s="7" t="s">
        <v>11310</v>
      </c>
      <c r="D3999" s="8" t="s">
        <v>6485</v>
      </c>
      <c r="E3999" s="7" t="s">
        <v>11311</v>
      </c>
      <c r="F3999" s="8" t="s">
        <v>2740</v>
      </c>
      <c r="G3999" s="8" t="s">
        <v>8038</v>
      </c>
      <c r="H3999" s="31" t="s">
        <v>2603</v>
      </c>
      <c r="I3999" s="8"/>
      <c r="J3999" s="7"/>
      <c r="K3999" s="40"/>
      <c r="L3999" s="40"/>
      <c r="M3999" s="40"/>
      <c r="N3999" s="40"/>
      <c r="O3999" s="40"/>
      <c r="P3999" s="40"/>
      <c r="Q3999" s="40"/>
      <c r="R3999" s="40"/>
    </row>
    <row r="4000">
      <c r="A4000" s="8" t="s">
        <v>2586</v>
      </c>
      <c r="B4000" s="2"/>
      <c r="C4000" s="2" t="s">
        <v>11312</v>
      </c>
      <c r="D4000" s="17" t="s">
        <v>3799</v>
      </c>
      <c r="E4000" s="2" t="s">
        <v>11313</v>
      </c>
      <c r="F4000" s="42" t="s">
        <v>2740</v>
      </c>
      <c r="G4000" s="8" t="s">
        <v>8038</v>
      </c>
      <c r="H4000" s="31" t="s">
        <v>2603</v>
      </c>
      <c r="I4000" s="34" t="s">
        <v>11314</v>
      </c>
      <c r="J4000" s="35"/>
      <c r="K4000" s="33"/>
      <c r="L4000" s="33"/>
      <c r="M4000" s="33"/>
      <c r="N4000" s="33"/>
      <c r="O4000" s="33"/>
      <c r="P4000" s="33"/>
      <c r="Q4000" s="33"/>
      <c r="R4000" s="33"/>
    </row>
    <row r="4001">
      <c r="A4001" s="8" t="s">
        <v>2586</v>
      </c>
      <c r="B4001" s="2"/>
      <c r="C4001" s="2" t="s">
        <v>11300</v>
      </c>
      <c r="D4001" s="2" t="s">
        <v>3799</v>
      </c>
      <c r="E4001" s="2" t="s">
        <v>11315</v>
      </c>
      <c r="F4001" s="42" t="s">
        <v>2740</v>
      </c>
      <c r="G4001" s="31" t="s">
        <v>8038</v>
      </c>
      <c r="H4001" s="31" t="s">
        <v>2603</v>
      </c>
      <c r="I4001" s="36" t="s">
        <v>11316</v>
      </c>
      <c r="J4001" s="35"/>
      <c r="K4001" s="33"/>
      <c r="L4001" s="33"/>
      <c r="M4001" s="33"/>
      <c r="N4001" s="33"/>
      <c r="O4001" s="33"/>
      <c r="P4001" s="33"/>
      <c r="Q4001" s="33"/>
      <c r="R4001" s="33"/>
    </row>
    <row r="4002">
      <c r="A4002" s="8" t="s">
        <v>2586</v>
      </c>
      <c r="B4002" s="3"/>
      <c r="C4002" s="3" t="s">
        <v>11317</v>
      </c>
      <c r="D4002" s="4" t="s">
        <v>3799</v>
      </c>
      <c r="E4002" s="5" t="s">
        <v>11318</v>
      </c>
      <c r="F4002" s="8" t="s">
        <v>2740</v>
      </c>
      <c r="G4002" s="8" t="s">
        <v>8038</v>
      </c>
      <c r="H4002" s="31" t="s">
        <v>2603</v>
      </c>
      <c r="I4002" s="18" t="s">
        <v>11319</v>
      </c>
      <c r="J4002" s="35"/>
      <c r="K4002" s="33"/>
      <c r="L4002" s="33"/>
      <c r="M4002" s="33"/>
      <c r="N4002" s="33"/>
      <c r="O4002" s="33"/>
      <c r="P4002" s="33"/>
      <c r="Q4002" s="33"/>
      <c r="R4002" s="33"/>
    </row>
    <row r="4003">
      <c r="A4003" s="7" t="s">
        <v>2586</v>
      </c>
      <c r="B4003" s="7"/>
      <c r="C4003" s="7" t="s">
        <v>8979</v>
      </c>
      <c r="D4003" s="8" t="s">
        <v>3799</v>
      </c>
      <c r="E4003" s="7" t="s">
        <v>11320</v>
      </c>
      <c r="F4003" s="8" t="s">
        <v>2740</v>
      </c>
      <c r="G4003" s="31" t="s">
        <v>8038</v>
      </c>
      <c r="H4003" s="41" t="s">
        <v>2760</v>
      </c>
      <c r="I4003" s="8"/>
      <c r="J4003" s="7"/>
      <c r="K4003" s="40"/>
      <c r="L4003" s="40"/>
      <c r="M4003" s="40"/>
      <c r="N4003" s="40"/>
      <c r="O4003" s="40"/>
      <c r="P4003" s="40"/>
      <c r="Q4003" s="40"/>
      <c r="R4003" s="40"/>
    </row>
    <row r="4004">
      <c r="A4004" s="8" t="s">
        <v>2586</v>
      </c>
      <c r="B4004" s="6"/>
      <c r="C4004" s="6" t="s">
        <v>11321</v>
      </c>
      <c r="D4004" s="6" t="s">
        <v>3799</v>
      </c>
      <c r="E4004" s="7" t="s">
        <v>11322</v>
      </c>
      <c r="F4004" s="8" t="s">
        <v>2740</v>
      </c>
      <c r="G4004" s="31" t="s">
        <v>8038</v>
      </c>
      <c r="H4004" s="31" t="s">
        <v>2603</v>
      </c>
      <c r="I4004" s="8"/>
      <c r="J4004" s="7"/>
      <c r="K4004" s="40"/>
      <c r="L4004" s="40"/>
      <c r="M4004" s="40"/>
      <c r="N4004" s="40"/>
      <c r="O4004" s="40"/>
      <c r="P4004" s="40"/>
      <c r="Q4004" s="40"/>
      <c r="R4004" s="40"/>
    </row>
    <row r="4005">
      <c r="A4005" s="8" t="s">
        <v>2586</v>
      </c>
      <c r="B4005" s="18"/>
      <c r="C4005" s="18" t="s">
        <v>9969</v>
      </c>
      <c r="D4005" s="4" t="s">
        <v>3799</v>
      </c>
      <c r="E4005" s="3" t="s">
        <v>11323</v>
      </c>
      <c r="F4005" s="8" t="s">
        <v>2740</v>
      </c>
      <c r="G4005" s="8" t="s">
        <v>8038</v>
      </c>
      <c r="H4005" s="31" t="s">
        <v>2603</v>
      </c>
      <c r="I4005" s="3"/>
      <c r="J4005" s="7"/>
      <c r="K4005" s="40"/>
      <c r="L4005" s="40"/>
      <c r="M4005" s="40"/>
      <c r="N4005" s="40"/>
      <c r="O4005" s="40"/>
      <c r="P4005" s="40"/>
      <c r="Q4005" s="40"/>
      <c r="R4005" s="40"/>
    </row>
    <row r="4006">
      <c r="A4006" s="8" t="s">
        <v>2586</v>
      </c>
      <c r="B4006" s="18"/>
      <c r="C4006" s="18" t="s">
        <v>11324</v>
      </c>
      <c r="D4006" s="4" t="s">
        <v>3799</v>
      </c>
      <c r="E4006" s="3" t="s">
        <v>11325</v>
      </c>
      <c r="F4006" s="8" t="s">
        <v>2740</v>
      </c>
      <c r="G4006" s="8" t="s">
        <v>8038</v>
      </c>
      <c r="H4006" s="31" t="s">
        <v>2603</v>
      </c>
      <c r="I4006" s="3"/>
      <c r="J4006" s="37"/>
      <c r="K4006" s="38"/>
      <c r="L4006" s="38"/>
      <c r="M4006" s="38"/>
      <c r="N4006" s="38"/>
      <c r="O4006" s="38"/>
      <c r="P4006" s="38"/>
      <c r="Q4006" s="38"/>
      <c r="R4006" s="38"/>
    </row>
    <row r="4007">
      <c r="A4007" s="7" t="s">
        <v>2586</v>
      </c>
      <c r="B4007" s="7"/>
      <c r="C4007" s="7" t="s">
        <v>11326</v>
      </c>
      <c r="D4007" s="8" t="s">
        <v>3799</v>
      </c>
      <c r="E4007" s="7" t="s">
        <v>11327</v>
      </c>
      <c r="F4007" s="8" t="s">
        <v>2740</v>
      </c>
      <c r="G4007" s="31" t="s">
        <v>8038</v>
      </c>
      <c r="H4007" s="43" t="s">
        <v>2760</v>
      </c>
      <c r="I4007" s="8"/>
      <c r="J4007" s="35"/>
      <c r="K4007" s="33"/>
      <c r="L4007" s="33"/>
      <c r="M4007" s="33"/>
      <c r="N4007" s="33"/>
      <c r="O4007" s="33"/>
      <c r="P4007" s="33"/>
      <c r="Q4007" s="33"/>
      <c r="R4007" s="33"/>
    </row>
    <row r="4008">
      <c r="A4008" s="8" t="s">
        <v>2586</v>
      </c>
      <c r="B4008" s="12"/>
      <c r="C4008" s="12" t="s">
        <v>11328</v>
      </c>
      <c r="D4008" s="12" t="s">
        <v>3799</v>
      </c>
      <c r="E4008" s="12" t="s">
        <v>11329</v>
      </c>
      <c r="F4008" s="8" t="s">
        <v>2740</v>
      </c>
      <c r="G4008" s="8" t="s">
        <v>8038</v>
      </c>
      <c r="H4008" s="31" t="s">
        <v>2603</v>
      </c>
      <c r="I4008" s="2"/>
      <c r="J4008" s="35"/>
      <c r="K4008" s="33"/>
      <c r="L4008" s="33"/>
      <c r="M4008" s="33"/>
      <c r="N4008" s="33"/>
      <c r="O4008" s="33"/>
      <c r="P4008" s="33"/>
      <c r="Q4008" s="33"/>
      <c r="R4008" s="33"/>
    </row>
    <row r="4009">
      <c r="A4009" s="6" t="s">
        <v>2861</v>
      </c>
      <c r="B4009" s="8"/>
      <c r="C4009" s="8" t="s">
        <v>11330</v>
      </c>
      <c r="D4009" s="8" t="s">
        <v>3790</v>
      </c>
      <c r="E4009" s="12" t="s">
        <v>11331</v>
      </c>
      <c r="F4009" s="8" t="s">
        <v>2740</v>
      </c>
      <c r="G4009" s="8" t="s">
        <v>8038</v>
      </c>
      <c r="H4009" s="8" t="s">
        <v>2765</v>
      </c>
      <c r="I4009" s="8"/>
      <c r="J4009" s="7"/>
      <c r="K4009" s="40"/>
      <c r="L4009" s="40"/>
      <c r="M4009" s="40"/>
      <c r="N4009" s="40"/>
      <c r="O4009" s="40"/>
      <c r="P4009" s="40"/>
      <c r="Q4009" s="40"/>
      <c r="R4009" s="40"/>
    </row>
    <row r="4010">
      <c r="A4010" s="8" t="s">
        <v>2586</v>
      </c>
      <c r="B4010" s="6"/>
      <c r="C4010" s="6" t="s">
        <v>11332</v>
      </c>
      <c r="D4010" s="6" t="s">
        <v>3790</v>
      </c>
      <c r="E4010" s="12" t="s">
        <v>11333</v>
      </c>
      <c r="F4010" s="8" t="s">
        <v>2740</v>
      </c>
      <c r="G4010" s="8" t="s">
        <v>8038</v>
      </c>
      <c r="H4010" s="31" t="s">
        <v>2742</v>
      </c>
      <c r="I4010" s="8"/>
      <c r="J4010" s="35"/>
      <c r="K4010" s="33"/>
      <c r="L4010" s="33"/>
      <c r="M4010" s="33"/>
      <c r="N4010" s="33"/>
      <c r="O4010" s="33"/>
      <c r="P4010" s="33"/>
      <c r="Q4010" s="33"/>
      <c r="R4010" s="33"/>
    </row>
    <row r="4011">
      <c r="A4011" s="7" t="s">
        <v>2586</v>
      </c>
      <c r="B4011" s="7"/>
      <c r="C4011" s="7" t="s">
        <v>11334</v>
      </c>
      <c r="D4011" s="8" t="s">
        <v>3790</v>
      </c>
      <c r="E4011" s="7" t="s">
        <v>11335</v>
      </c>
      <c r="F4011" s="8" t="s">
        <v>2740</v>
      </c>
      <c r="G4011" s="8" t="s">
        <v>8038</v>
      </c>
      <c r="H4011" s="41" t="s">
        <v>2760</v>
      </c>
      <c r="I4011" s="8"/>
      <c r="J4011" s="7"/>
      <c r="K4011" s="40"/>
      <c r="L4011" s="40"/>
      <c r="M4011" s="40"/>
      <c r="N4011" s="40"/>
      <c r="O4011" s="40"/>
      <c r="P4011" s="40"/>
      <c r="Q4011" s="40"/>
      <c r="R4011" s="40"/>
    </row>
    <row r="4012">
      <c r="A4012" s="7" t="s">
        <v>2586</v>
      </c>
      <c r="B4012" s="7"/>
      <c r="C4012" s="7" t="s">
        <v>11336</v>
      </c>
      <c r="D4012" s="8" t="s">
        <v>3790</v>
      </c>
      <c r="E4012" s="7" t="s">
        <v>11337</v>
      </c>
      <c r="F4012" s="8" t="s">
        <v>2740</v>
      </c>
      <c r="G4012" s="8" t="s">
        <v>8038</v>
      </c>
      <c r="H4012" s="31" t="s">
        <v>2603</v>
      </c>
      <c r="I4012" s="8"/>
      <c r="J4012" s="35"/>
      <c r="K4012" s="33"/>
      <c r="L4012" s="33"/>
      <c r="M4012" s="33"/>
      <c r="N4012" s="33"/>
      <c r="O4012" s="33"/>
      <c r="P4012" s="33"/>
      <c r="Q4012" s="33"/>
      <c r="R4012" s="33"/>
    </row>
    <row r="4013">
      <c r="A4013" s="8" t="s">
        <v>2586</v>
      </c>
      <c r="B4013" s="12"/>
      <c r="C4013" s="12" t="s">
        <v>11338</v>
      </c>
      <c r="D4013" s="12" t="s">
        <v>11339</v>
      </c>
      <c r="E4013" s="12" t="s">
        <v>11340</v>
      </c>
      <c r="F4013" s="42" t="s">
        <v>2740</v>
      </c>
      <c r="G4013" s="31" t="s">
        <v>8038</v>
      </c>
      <c r="H4013" s="45" t="s">
        <v>2753</v>
      </c>
      <c r="I4013" s="2"/>
      <c r="J4013" s="7"/>
      <c r="K4013" s="40"/>
      <c r="L4013" s="40"/>
      <c r="M4013" s="40"/>
      <c r="N4013" s="40"/>
      <c r="O4013" s="40"/>
      <c r="P4013" s="40"/>
      <c r="Q4013" s="40"/>
      <c r="R4013" s="40"/>
    </row>
    <row r="4014">
      <c r="A4014" s="8" t="s">
        <v>2586</v>
      </c>
      <c r="B4014" s="2"/>
      <c r="C4014" s="2" t="s">
        <v>11341</v>
      </c>
      <c r="D4014" s="2" t="s">
        <v>11342</v>
      </c>
      <c r="E4014" s="2" t="s">
        <v>11343</v>
      </c>
      <c r="F4014" s="8" t="s">
        <v>2740</v>
      </c>
      <c r="G4014" s="8" t="s">
        <v>8038</v>
      </c>
      <c r="H4014" s="45" t="s">
        <v>3110</v>
      </c>
      <c r="I4014" s="34" t="s">
        <v>11344</v>
      </c>
      <c r="J4014" s="37"/>
      <c r="K4014" s="38"/>
      <c r="L4014" s="38"/>
      <c r="M4014" s="38"/>
      <c r="N4014" s="38"/>
      <c r="O4014" s="38"/>
      <c r="P4014" s="38"/>
      <c r="Q4014" s="38"/>
      <c r="R4014" s="38"/>
    </row>
    <row r="4015">
      <c r="A4015" s="8" t="s">
        <v>2586</v>
      </c>
      <c r="B4015" s="2"/>
      <c r="C4015" s="2" t="s">
        <v>11345</v>
      </c>
      <c r="D4015" s="17" t="s">
        <v>11346</v>
      </c>
      <c r="E4015" s="2" t="s">
        <v>11347</v>
      </c>
      <c r="F4015" s="8" t="s">
        <v>2740</v>
      </c>
      <c r="G4015" s="8" t="s">
        <v>8038</v>
      </c>
      <c r="H4015" s="42" t="s">
        <v>3305</v>
      </c>
      <c r="I4015" s="34" t="s">
        <v>11348</v>
      </c>
      <c r="J4015" s="35"/>
      <c r="K4015" s="33"/>
      <c r="L4015" s="33"/>
      <c r="M4015" s="33"/>
      <c r="N4015" s="33"/>
      <c r="O4015" s="33"/>
      <c r="P4015" s="33"/>
      <c r="Q4015" s="33"/>
      <c r="R4015" s="33"/>
    </row>
    <row r="4016">
      <c r="A4016" s="8" t="s">
        <v>2586</v>
      </c>
      <c r="B4016" s="12"/>
      <c r="C4016" s="12" t="s">
        <v>11349</v>
      </c>
      <c r="D4016" s="12" t="s">
        <v>11350</v>
      </c>
      <c r="E4016" s="12" t="s">
        <v>11351</v>
      </c>
      <c r="F4016" s="42" t="s">
        <v>2740</v>
      </c>
      <c r="G4016" s="8" t="s">
        <v>8038</v>
      </c>
      <c r="H4016" s="42" t="s">
        <v>3305</v>
      </c>
      <c r="I4016" s="2"/>
      <c r="J4016" s="7"/>
      <c r="K4016" s="40"/>
      <c r="L4016" s="40"/>
      <c r="M4016" s="40"/>
      <c r="N4016" s="40"/>
      <c r="O4016" s="40"/>
      <c r="P4016" s="40"/>
      <c r="Q4016" s="40"/>
      <c r="R4016" s="40"/>
    </row>
    <row r="4017">
      <c r="A4017" s="7" t="s">
        <v>2586</v>
      </c>
      <c r="B4017" s="7"/>
      <c r="C4017" s="7" t="s">
        <v>11352</v>
      </c>
      <c r="D4017" s="8" t="s">
        <v>11353</v>
      </c>
      <c r="E4017" s="7" t="s">
        <v>11354</v>
      </c>
      <c r="F4017" s="8" t="s">
        <v>2740</v>
      </c>
      <c r="G4017" s="31" t="s">
        <v>8038</v>
      </c>
      <c r="H4017" s="41" t="s">
        <v>2760</v>
      </c>
      <c r="I4017" s="8"/>
      <c r="J4017" s="7"/>
      <c r="K4017" s="40"/>
      <c r="L4017" s="40"/>
      <c r="M4017" s="40"/>
      <c r="N4017" s="40"/>
      <c r="O4017" s="40"/>
      <c r="P4017" s="40"/>
      <c r="Q4017" s="40"/>
      <c r="R4017" s="40"/>
    </row>
    <row r="4018">
      <c r="A4018" s="8" t="s">
        <v>2586</v>
      </c>
      <c r="B4018" s="8"/>
      <c r="C4018" s="8" t="s">
        <v>11355</v>
      </c>
      <c r="D4018" s="8" t="s">
        <v>11356</v>
      </c>
      <c r="E4018" s="12" t="s">
        <v>11357</v>
      </c>
      <c r="F4018" s="8" t="s">
        <v>2740</v>
      </c>
      <c r="G4018" s="8" t="s">
        <v>8038</v>
      </c>
      <c r="H4018" s="31" t="s">
        <v>2603</v>
      </c>
      <c r="I4018" s="8"/>
      <c r="J4018" s="35"/>
      <c r="K4018" s="33"/>
      <c r="L4018" s="33"/>
      <c r="M4018" s="33"/>
      <c r="N4018" s="33"/>
      <c r="O4018" s="33"/>
      <c r="P4018" s="33"/>
      <c r="Q4018" s="33"/>
      <c r="R4018" s="33"/>
    </row>
    <row r="4019">
      <c r="A4019" s="8" t="s">
        <v>2586</v>
      </c>
      <c r="B4019" s="12"/>
      <c r="C4019" s="12" t="s">
        <v>11358</v>
      </c>
      <c r="D4019" s="12" t="s">
        <v>11359</v>
      </c>
      <c r="E4019" s="12" t="s">
        <v>11360</v>
      </c>
      <c r="F4019" s="42" t="s">
        <v>2740</v>
      </c>
      <c r="G4019" s="8" t="s">
        <v>8038</v>
      </c>
      <c r="H4019" s="41" t="s">
        <v>2760</v>
      </c>
      <c r="I4019" s="2"/>
      <c r="J4019" s="35"/>
      <c r="K4019" s="33"/>
      <c r="L4019" s="33"/>
      <c r="M4019" s="33"/>
      <c r="N4019" s="33"/>
      <c r="O4019" s="33"/>
      <c r="P4019" s="33"/>
      <c r="Q4019" s="33"/>
      <c r="R4019" s="33"/>
    </row>
    <row r="4020">
      <c r="A4020" s="8" t="s">
        <v>2586</v>
      </c>
      <c r="B4020" s="2"/>
      <c r="C4020" s="2" t="s">
        <v>11361</v>
      </c>
      <c r="D4020" s="2" t="s">
        <v>11362</v>
      </c>
      <c r="E4020" s="2" t="s">
        <v>11363</v>
      </c>
      <c r="F4020" s="8" t="s">
        <v>2740</v>
      </c>
      <c r="G4020" s="31" t="s">
        <v>8038</v>
      </c>
      <c r="H4020" s="41" t="s">
        <v>2686</v>
      </c>
      <c r="I4020" s="34" t="s">
        <v>11364</v>
      </c>
      <c r="J4020" s="35"/>
      <c r="K4020" s="33"/>
      <c r="L4020" s="33"/>
      <c r="M4020" s="33"/>
      <c r="N4020" s="33"/>
      <c r="O4020" s="33"/>
      <c r="P4020" s="33"/>
      <c r="Q4020" s="33"/>
      <c r="R4020" s="33"/>
    </row>
    <row r="4021">
      <c r="A4021" s="7" t="s">
        <v>2586</v>
      </c>
      <c r="B4021" s="7"/>
      <c r="C4021" s="7" t="s">
        <v>11365</v>
      </c>
      <c r="D4021" s="8" t="s">
        <v>6501</v>
      </c>
      <c r="E4021" s="7" t="s">
        <v>11366</v>
      </c>
      <c r="F4021" s="8" t="s">
        <v>2740</v>
      </c>
      <c r="G4021" s="8" t="s">
        <v>8038</v>
      </c>
      <c r="H4021" s="31" t="s">
        <v>2742</v>
      </c>
      <c r="I4021" s="8"/>
      <c r="J4021" s="35"/>
      <c r="K4021" s="33"/>
      <c r="L4021" s="33"/>
      <c r="M4021" s="33"/>
      <c r="N4021" s="33"/>
      <c r="O4021" s="33"/>
      <c r="P4021" s="33"/>
      <c r="Q4021" s="33"/>
      <c r="R4021" s="33"/>
    </row>
    <row r="4022">
      <c r="A4022" s="8" t="s">
        <v>2586</v>
      </c>
      <c r="B4022" s="2"/>
      <c r="C4022" s="2" t="s">
        <v>11367</v>
      </c>
      <c r="D4022" s="2" t="s">
        <v>3810</v>
      </c>
      <c r="E4022" s="2" t="s">
        <v>11368</v>
      </c>
      <c r="F4022" s="41" t="s">
        <v>2740</v>
      </c>
      <c r="G4022" s="8" t="s">
        <v>8038</v>
      </c>
      <c r="H4022" s="41" t="s">
        <v>2603</v>
      </c>
      <c r="I4022" s="36" t="s">
        <v>11369</v>
      </c>
      <c r="J4022" s="35"/>
      <c r="K4022" s="33"/>
      <c r="L4022" s="33"/>
      <c r="M4022" s="33"/>
      <c r="N4022" s="33"/>
      <c r="O4022" s="33"/>
      <c r="P4022" s="33"/>
      <c r="Q4022" s="33"/>
      <c r="R4022" s="33"/>
    </row>
    <row r="4023">
      <c r="A4023" s="8" t="s">
        <v>2586</v>
      </c>
      <c r="B4023" s="2"/>
      <c r="C4023" s="2" t="s">
        <v>11370</v>
      </c>
      <c r="D4023" s="2" t="s">
        <v>3810</v>
      </c>
      <c r="E4023" s="2" t="s">
        <v>11371</v>
      </c>
      <c r="F4023" s="8" t="s">
        <v>2740</v>
      </c>
      <c r="G4023" s="8" t="s">
        <v>8038</v>
      </c>
      <c r="H4023" s="31" t="s">
        <v>2603</v>
      </c>
      <c r="I4023" s="36" t="s">
        <v>11372</v>
      </c>
      <c r="J4023" s="35"/>
      <c r="K4023" s="33"/>
      <c r="L4023" s="33"/>
      <c r="M4023" s="33"/>
      <c r="N4023" s="33"/>
      <c r="O4023" s="33"/>
      <c r="P4023" s="33"/>
      <c r="Q4023" s="33"/>
      <c r="R4023" s="33"/>
    </row>
    <row r="4024">
      <c r="A4024" s="8" t="s">
        <v>2586</v>
      </c>
      <c r="B4024" s="3"/>
      <c r="C4024" s="3" t="s">
        <v>11373</v>
      </c>
      <c r="D4024" s="4" t="s">
        <v>11374</v>
      </c>
      <c r="E4024" s="5" t="s">
        <v>11375</v>
      </c>
      <c r="F4024" s="8" t="s">
        <v>2740</v>
      </c>
      <c r="G4024" s="8" t="s">
        <v>8038</v>
      </c>
      <c r="H4024" s="41" t="s">
        <v>8678</v>
      </c>
      <c r="I4024" s="18" t="s">
        <v>11376</v>
      </c>
      <c r="J4024" s="7"/>
      <c r="K4024" s="40"/>
      <c r="L4024" s="40"/>
      <c r="M4024" s="40"/>
      <c r="N4024" s="40"/>
      <c r="O4024" s="40"/>
      <c r="P4024" s="40"/>
      <c r="Q4024" s="40"/>
      <c r="R4024" s="40"/>
    </row>
    <row r="4025">
      <c r="A4025" s="7" t="s">
        <v>2633</v>
      </c>
      <c r="B4025" s="7"/>
      <c r="C4025" s="7" t="s">
        <v>11377</v>
      </c>
      <c r="D4025" s="6" t="s">
        <v>11378</v>
      </c>
      <c r="E4025" s="19" t="s">
        <v>11379</v>
      </c>
      <c r="F4025" s="8" t="s">
        <v>2740</v>
      </c>
      <c r="G4025" s="31" t="s">
        <v>8038</v>
      </c>
      <c r="H4025" s="31" t="s">
        <v>2742</v>
      </c>
      <c r="I4025" s="7"/>
      <c r="J4025" s="35"/>
      <c r="K4025" s="33"/>
      <c r="L4025" s="33"/>
      <c r="M4025" s="33"/>
      <c r="N4025" s="33"/>
      <c r="O4025" s="33"/>
      <c r="P4025" s="33"/>
      <c r="Q4025" s="33"/>
      <c r="R4025" s="33"/>
    </row>
    <row r="4026">
      <c r="A4026" s="7" t="s">
        <v>2586</v>
      </c>
      <c r="B4026" s="7"/>
      <c r="C4026" s="7" t="s">
        <v>11380</v>
      </c>
      <c r="D4026" s="8" t="s">
        <v>6504</v>
      </c>
      <c r="E4026" s="7" t="s">
        <v>11381</v>
      </c>
      <c r="F4026" s="8" t="s">
        <v>2740</v>
      </c>
      <c r="G4026" s="6" t="s">
        <v>8038</v>
      </c>
      <c r="H4026" s="48" t="s">
        <v>2937</v>
      </c>
      <c r="I4026" s="8"/>
      <c r="J4026" s="35"/>
      <c r="K4026" s="33"/>
      <c r="L4026" s="33"/>
      <c r="M4026" s="33"/>
      <c r="N4026" s="33"/>
      <c r="O4026" s="33"/>
      <c r="P4026" s="33"/>
      <c r="Q4026" s="33"/>
      <c r="R4026" s="33"/>
    </row>
    <row r="4027">
      <c r="A4027" s="7" t="s">
        <v>2586</v>
      </c>
      <c r="B4027" s="7"/>
      <c r="C4027" s="7" t="s">
        <v>11382</v>
      </c>
      <c r="D4027" s="8" t="s">
        <v>6504</v>
      </c>
      <c r="E4027" s="7" t="s">
        <v>11383</v>
      </c>
      <c r="F4027" s="8" t="s">
        <v>2740</v>
      </c>
      <c r="G4027" s="31" t="s">
        <v>8038</v>
      </c>
      <c r="H4027" s="48" t="s">
        <v>2937</v>
      </c>
      <c r="I4027" s="8"/>
      <c r="J4027" s="7"/>
      <c r="K4027" s="40"/>
      <c r="L4027" s="40"/>
      <c r="M4027" s="40"/>
      <c r="N4027" s="40"/>
      <c r="O4027" s="40"/>
      <c r="P4027" s="40"/>
      <c r="Q4027" s="40"/>
      <c r="R4027" s="40"/>
    </row>
    <row r="4028">
      <c r="A4028" s="7" t="s">
        <v>2586</v>
      </c>
      <c r="B4028" s="7"/>
      <c r="C4028" s="7" t="s">
        <v>11384</v>
      </c>
      <c r="D4028" s="8" t="s">
        <v>6504</v>
      </c>
      <c r="E4028" s="7" t="s">
        <v>11385</v>
      </c>
      <c r="F4028" s="8" t="s">
        <v>2740</v>
      </c>
      <c r="G4028" s="8" t="s">
        <v>8038</v>
      </c>
      <c r="H4028" s="42" t="s">
        <v>3792</v>
      </c>
      <c r="I4028" s="8"/>
      <c r="J4028" s="35"/>
      <c r="K4028" s="33"/>
      <c r="L4028" s="33"/>
      <c r="M4028" s="33"/>
      <c r="N4028" s="33"/>
      <c r="O4028" s="33"/>
      <c r="P4028" s="33"/>
      <c r="Q4028" s="33"/>
      <c r="R4028" s="33"/>
    </row>
    <row r="4029">
      <c r="A4029" s="7" t="s">
        <v>2586</v>
      </c>
      <c r="B4029" s="7"/>
      <c r="C4029" s="7" t="s">
        <v>11386</v>
      </c>
      <c r="D4029" s="6" t="s">
        <v>2935</v>
      </c>
      <c r="E4029" s="19" t="s">
        <v>11387</v>
      </c>
      <c r="F4029" s="8" t="s">
        <v>2740</v>
      </c>
      <c r="G4029" s="8" t="s">
        <v>8038</v>
      </c>
      <c r="H4029" s="31" t="s">
        <v>2742</v>
      </c>
      <c r="I4029" s="7"/>
      <c r="J4029" s="7"/>
      <c r="K4029" s="40"/>
      <c r="L4029" s="40"/>
      <c r="M4029" s="40"/>
      <c r="N4029" s="40"/>
      <c r="O4029" s="40"/>
      <c r="P4029" s="40"/>
      <c r="Q4029" s="40"/>
      <c r="R4029" s="40"/>
    </row>
    <row r="4030">
      <c r="A4030" s="8" t="s">
        <v>2633</v>
      </c>
      <c r="B4030" s="6"/>
      <c r="C4030" s="6" t="s">
        <v>11388</v>
      </c>
      <c r="D4030" s="6" t="s">
        <v>11389</v>
      </c>
      <c r="E4030" s="19" t="s">
        <v>11390</v>
      </c>
      <c r="F4030" s="8" t="s">
        <v>2740</v>
      </c>
      <c r="G4030" s="6" t="s">
        <v>9708</v>
      </c>
      <c r="H4030" s="51" t="s">
        <v>2753</v>
      </c>
      <c r="I4030" s="7"/>
      <c r="J4030" s="35"/>
      <c r="K4030" s="33"/>
      <c r="L4030" s="33"/>
      <c r="M4030" s="33"/>
      <c r="N4030" s="33"/>
      <c r="O4030" s="33"/>
      <c r="P4030" s="33"/>
      <c r="Q4030" s="33"/>
      <c r="R4030" s="33"/>
    </row>
    <row r="4031">
      <c r="A4031" s="7" t="s">
        <v>2586</v>
      </c>
      <c r="B4031" s="7"/>
      <c r="C4031" s="7" t="s">
        <v>11391</v>
      </c>
      <c r="D4031" s="7" t="s">
        <v>11392</v>
      </c>
      <c r="E4031" s="19" t="s">
        <v>11393</v>
      </c>
      <c r="F4031" s="42" t="s">
        <v>2740</v>
      </c>
      <c r="G4031" s="31" t="s">
        <v>8038</v>
      </c>
      <c r="H4031" s="42" t="s">
        <v>2686</v>
      </c>
      <c r="I4031" s="7"/>
      <c r="J4031" s="35"/>
      <c r="K4031" s="33"/>
      <c r="L4031" s="33"/>
      <c r="M4031" s="33"/>
      <c r="N4031" s="33"/>
      <c r="O4031" s="33"/>
      <c r="P4031" s="33"/>
      <c r="Q4031" s="33"/>
      <c r="R4031" s="33"/>
    </row>
    <row r="4032">
      <c r="A4032" s="7" t="s">
        <v>2586</v>
      </c>
      <c r="B4032" s="7"/>
      <c r="C4032" s="7" t="s">
        <v>11394</v>
      </c>
      <c r="D4032" s="8" t="s">
        <v>11392</v>
      </c>
      <c r="E4032" s="7" t="s">
        <v>11395</v>
      </c>
      <c r="F4032" s="8" t="s">
        <v>2740</v>
      </c>
      <c r="G4032" s="8" t="s">
        <v>8038</v>
      </c>
      <c r="H4032" s="41" t="s">
        <v>2686</v>
      </c>
      <c r="I4032" s="8"/>
      <c r="J4032" s="35"/>
      <c r="K4032" s="33"/>
      <c r="L4032" s="33"/>
      <c r="M4032" s="33"/>
      <c r="N4032" s="33"/>
      <c r="O4032" s="33"/>
      <c r="P4032" s="33"/>
      <c r="Q4032" s="33"/>
      <c r="R4032" s="33"/>
    </row>
    <row r="4033">
      <c r="A4033" s="7" t="s">
        <v>2633</v>
      </c>
      <c r="B4033" s="9"/>
      <c r="C4033" s="9" t="s">
        <v>11396</v>
      </c>
      <c r="D4033" s="10" t="s">
        <v>11397</v>
      </c>
      <c r="E4033" s="10" t="s">
        <v>11398</v>
      </c>
      <c r="F4033" s="8" t="s">
        <v>2740</v>
      </c>
      <c r="G4033" s="8" t="s">
        <v>8038</v>
      </c>
      <c r="H4033" s="6" t="s">
        <v>2840</v>
      </c>
      <c r="I4033" s="16"/>
      <c r="J4033" s="35"/>
      <c r="K4033" s="33"/>
      <c r="L4033" s="33"/>
      <c r="M4033" s="33"/>
      <c r="N4033" s="33"/>
      <c r="O4033" s="33"/>
      <c r="P4033" s="33"/>
      <c r="Q4033" s="33"/>
      <c r="R4033" s="33"/>
    </row>
    <row r="4034">
      <c r="A4034" s="6" t="s">
        <v>2861</v>
      </c>
      <c r="B4034" s="7"/>
      <c r="C4034" s="7" t="s">
        <v>11399</v>
      </c>
      <c r="D4034" s="8" t="s">
        <v>6509</v>
      </c>
      <c r="E4034" s="7" t="s">
        <v>11400</v>
      </c>
      <c r="F4034" s="8" t="s">
        <v>2740</v>
      </c>
      <c r="G4034" s="8" t="s">
        <v>8038</v>
      </c>
      <c r="H4034" s="43" t="s">
        <v>2760</v>
      </c>
      <c r="I4034" s="8"/>
      <c r="J4034" s="7"/>
      <c r="K4034" s="40"/>
      <c r="L4034" s="40"/>
      <c r="M4034" s="40"/>
      <c r="N4034" s="40"/>
      <c r="O4034" s="40"/>
      <c r="P4034" s="40"/>
      <c r="Q4034" s="40"/>
      <c r="R4034" s="40"/>
    </row>
    <row r="4035">
      <c r="A4035" s="7" t="s">
        <v>2586</v>
      </c>
      <c r="B4035" s="7"/>
      <c r="C4035" s="7" t="s">
        <v>11401</v>
      </c>
      <c r="D4035" s="8" t="s">
        <v>6509</v>
      </c>
      <c r="E4035" s="7" t="s">
        <v>11402</v>
      </c>
      <c r="F4035" s="8" t="s">
        <v>2740</v>
      </c>
      <c r="G4035" s="8" t="s">
        <v>8038</v>
      </c>
      <c r="H4035" s="41" t="s">
        <v>2760</v>
      </c>
      <c r="I4035" s="8"/>
      <c r="J4035" s="35"/>
      <c r="K4035" s="33"/>
      <c r="L4035" s="33"/>
      <c r="M4035" s="33"/>
      <c r="N4035" s="33"/>
      <c r="O4035" s="33"/>
      <c r="P4035" s="33"/>
      <c r="Q4035" s="33"/>
      <c r="R4035" s="33"/>
    </row>
    <row r="4036">
      <c r="A4036" s="7" t="s">
        <v>2586</v>
      </c>
      <c r="B4036" s="7"/>
      <c r="C4036" s="7" t="s">
        <v>11403</v>
      </c>
      <c r="D4036" s="8" t="s">
        <v>6509</v>
      </c>
      <c r="E4036" s="7" t="s">
        <v>11404</v>
      </c>
      <c r="F4036" s="8" t="s">
        <v>2740</v>
      </c>
      <c r="G4036" s="31" t="s">
        <v>8038</v>
      </c>
      <c r="H4036" s="41" t="s">
        <v>2760</v>
      </c>
      <c r="I4036" s="8"/>
      <c r="J4036" s="35"/>
      <c r="K4036" s="33"/>
      <c r="L4036" s="33"/>
      <c r="M4036" s="33"/>
      <c r="N4036" s="33"/>
      <c r="O4036" s="33"/>
      <c r="P4036" s="33"/>
      <c r="Q4036" s="33"/>
      <c r="R4036" s="33"/>
    </row>
    <row r="4037">
      <c r="A4037" s="7" t="s">
        <v>2586</v>
      </c>
      <c r="B4037" s="7"/>
      <c r="C4037" s="7" t="s">
        <v>11405</v>
      </c>
      <c r="D4037" s="8" t="s">
        <v>6509</v>
      </c>
      <c r="E4037" s="7" t="s">
        <v>11406</v>
      </c>
      <c r="F4037" s="8" t="s">
        <v>2740</v>
      </c>
      <c r="G4037" s="8" t="s">
        <v>8038</v>
      </c>
      <c r="H4037" s="41" t="s">
        <v>2760</v>
      </c>
      <c r="I4037" s="8"/>
      <c r="J4037" s="35"/>
      <c r="K4037" s="33"/>
      <c r="L4037" s="33"/>
      <c r="M4037" s="33"/>
      <c r="N4037" s="33"/>
      <c r="O4037" s="33"/>
      <c r="P4037" s="33"/>
      <c r="Q4037" s="33"/>
      <c r="R4037" s="33"/>
    </row>
    <row r="4038">
      <c r="A4038" s="8" t="s">
        <v>2586</v>
      </c>
      <c r="B4038" s="12"/>
      <c r="C4038" s="12" t="s">
        <v>11407</v>
      </c>
      <c r="D4038" s="12" t="s">
        <v>11408</v>
      </c>
      <c r="E4038" s="12" t="s">
        <v>11409</v>
      </c>
      <c r="F4038" s="8" t="s">
        <v>2740</v>
      </c>
      <c r="G4038" s="31" t="s">
        <v>8038</v>
      </c>
      <c r="H4038" s="41" t="s">
        <v>2760</v>
      </c>
      <c r="I4038" s="2"/>
      <c r="J4038" s="7"/>
      <c r="K4038" s="40"/>
      <c r="L4038" s="40"/>
      <c r="M4038" s="40"/>
      <c r="N4038" s="40"/>
      <c r="O4038" s="40"/>
      <c r="P4038" s="40"/>
      <c r="Q4038" s="40"/>
      <c r="R4038" s="40"/>
    </row>
    <row r="4039">
      <c r="A4039" s="8" t="s">
        <v>2586</v>
      </c>
      <c r="B4039" s="2"/>
      <c r="C4039" s="2" t="s">
        <v>11410</v>
      </c>
      <c r="D4039" s="2" t="s">
        <v>11411</v>
      </c>
      <c r="E4039" s="2" t="s">
        <v>11412</v>
      </c>
      <c r="F4039" s="8" t="s">
        <v>2740</v>
      </c>
      <c r="G4039" s="8" t="s">
        <v>8038</v>
      </c>
      <c r="H4039" s="41" t="s">
        <v>7223</v>
      </c>
      <c r="I4039" s="34" t="s">
        <v>11413</v>
      </c>
      <c r="J4039" s="35"/>
      <c r="K4039" s="33"/>
      <c r="L4039" s="33"/>
      <c r="M4039" s="33"/>
      <c r="N4039" s="33"/>
      <c r="O4039" s="33"/>
      <c r="P4039" s="33"/>
      <c r="Q4039" s="33"/>
      <c r="R4039" s="33"/>
    </row>
    <row r="4040">
      <c r="A4040" s="8" t="s">
        <v>2586</v>
      </c>
      <c r="B4040" s="8"/>
      <c r="C4040" s="8" t="s">
        <v>11414</v>
      </c>
      <c r="D4040" s="8" t="s">
        <v>11415</v>
      </c>
      <c r="E4040" s="12" t="s">
        <v>11416</v>
      </c>
      <c r="F4040" s="8" t="s">
        <v>2740</v>
      </c>
      <c r="G4040" s="8" t="s">
        <v>8038</v>
      </c>
      <c r="H4040" s="42" t="s">
        <v>2686</v>
      </c>
      <c r="I4040" s="8"/>
      <c r="J4040" s="7"/>
      <c r="K4040" s="40"/>
      <c r="L4040" s="40"/>
      <c r="M4040" s="40"/>
      <c r="N4040" s="40"/>
      <c r="O4040" s="40"/>
      <c r="P4040" s="40"/>
      <c r="Q4040" s="40"/>
      <c r="R4040" s="40"/>
    </row>
    <row r="4041">
      <c r="A4041" s="7" t="s">
        <v>2586</v>
      </c>
      <c r="B4041" s="7"/>
      <c r="C4041" s="7" t="s">
        <v>11417</v>
      </c>
      <c r="D4041" s="8" t="s">
        <v>11418</v>
      </c>
      <c r="E4041" s="7" t="s">
        <v>11419</v>
      </c>
      <c r="F4041" s="8" t="s">
        <v>2740</v>
      </c>
      <c r="G4041" s="31" t="s">
        <v>8038</v>
      </c>
      <c r="H4041" s="41" t="s">
        <v>2760</v>
      </c>
      <c r="I4041" s="8"/>
      <c r="J4041" s="37"/>
      <c r="K4041" s="38"/>
      <c r="L4041" s="38"/>
      <c r="M4041" s="38"/>
      <c r="N4041" s="38"/>
      <c r="O4041" s="38"/>
      <c r="P4041" s="38"/>
      <c r="Q4041" s="38"/>
      <c r="R4041" s="38"/>
    </row>
    <row r="4042">
      <c r="A4042" s="8" t="s">
        <v>2586</v>
      </c>
      <c r="B4042" s="2"/>
      <c r="C4042" s="2" t="s">
        <v>11420</v>
      </c>
      <c r="D4042" s="2" t="s">
        <v>11421</v>
      </c>
      <c r="E4042" s="2" t="s">
        <v>11422</v>
      </c>
      <c r="F4042" s="8" t="s">
        <v>2740</v>
      </c>
      <c r="G4042" s="8" t="s">
        <v>8038</v>
      </c>
      <c r="H4042" s="43" t="s">
        <v>2760</v>
      </c>
      <c r="I4042" s="34" t="s">
        <v>11423</v>
      </c>
      <c r="J4042" s="35"/>
      <c r="K4042" s="33"/>
      <c r="L4042" s="33"/>
      <c r="M4042" s="33"/>
      <c r="N4042" s="33"/>
      <c r="O4042" s="33"/>
      <c r="P4042" s="33"/>
      <c r="Q4042" s="33"/>
      <c r="R4042" s="33"/>
    </row>
    <row r="4043">
      <c r="A4043" s="8" t="s">
        <v>2586</v>
      </c>
      <c r="B4043" s="2"/>
      <c r="C4043" s="2" t="s">
        <v>11424</v>
      </c>
      <c r="D4043" s="2" t="s">
        <v>11425</v>
      </c>
      <c r="E4043" s="2" t="s">
        <v>11426</v>
      </c>
      <c r="F4043" s="42" t="s">
        <v>2740</v>
      </c>
      <c r="G4043" s="8" t="s">
        <v>8038</v>
      </c>
      <c r="H4043" s="31" t="s">
        <v>2802</v>
      </c>
      <c r="I4043" s="17"/>
      <c r="J4043" s="35"/>
      <c r="K4043" s="33"/>
      <c r="L4043" s="33"/>
      <c r="M4043" s="33"/>
      <c r="N4043" s="33"/>
      <c r="O4043" s="33"/>
      <c r="P4043" s="33"/>
      <c r="Q4043" s="33"/>
      <c r="R4043" s="33"/>
    </row>
    <row r="4044">
      <c r="A4044" s="7" t="s">
        <v>2586</v>
      </c>
      <c r="B4044" s="7"/>
      <c r="C4044" s="7" t="s">
        <v>6517</v>
      </c>
      <c r="D4044" s="8" t="s">
        <v>6518</v>
      </c>
      <c r="E4044" s="7" t="s">
        <v>11427</v>
      </c>
      <c r="F4044" s="8" t="s">
        <v>2740</v>
      </c>
      <c r="G4044" s="8" t="s">
        <v>8038</v>
      </c>
      <c r="H4044" s="41" t="s">
        <v>2802</v>
      </c>
      <c r="I4044" s="8"/>
      <c r="J4044" s="35"/>
      <c r="K4044" s="33"/>
      <c r="L4044" s="33"/>
      <c r="M4044" s="33"/>
      <c r="N4044" s="33"/>
      <c r="O4044" s="33"/>
      <c r="P4044" s="33"/>
      <c r="Q4044" s="33"/>
      <c r="R4044" s="33"/>
    </row>
    <row r="4045">
      <c r="A4045" s="8" t="s">
        <v>2586</v>
      </c>
      <c r="B4045" s="2"/>
      <c r="C4045" s="2" t="s">
        <v>11428</v>
      </c>
      <c r="D4045" s="2" t="s">
        <v>11429</v>
      </c>
      <c r="E4045" s="2" t="s">
        <v>11430</v>
      </c>
      <c r="F4045" s="8" t="s">
        <v>2740</v>
      </c>
      <c r="G4045" s="31" t="s">
        <v>8038</v>
      </c>
      <c r="H4045" s="31" t="s">
        <v>2802</v>
      </c>
      <c r="I4045" s="36" t="s">
        <v>11431</v>
      </c>
      <c r="J4045" s="35"/>
      <c r="K4045" s="33"/>
      <c r="L4045" s="33"/>
      <c r="M4045" s="33"/>
      <c r="N4045" s="33"/>
      <c r="O4045" s="33"/>
      <c r="P4045" s="33"/>
      <c r="Q4045" s="33"/>
      <c r="R4045" s="33"/>
    </row>
    <row r="4046">
      <c r="A4046" s="8" t="s">
        <v>2586</v>
      </c>
      <c r="B4046" s="3"/>
      <c r="C4046" s="3" t="s">
        <v>6517</v>
      </c>
      <c r="D4046" s="4" t="s">
        <v>11429</v>
      </c>
      <c r="E4046" s="5" t="s">
        <v>11432</v>
      </c>
      <c r="F4046" s="8" t="s">
        <v>2740</v>
      </c>
      <c r="G4046" s="8" t="s">
        <v>8038</v>
      </c>
      <c r="H4046" s="41" t="s">
        <v>2802</v>
      </c>
      <c r="I4046" s="18" t="s">
        <v>11433</v>
      </c>
      <c r="J4046" s="7"/>
      <c r="K4046" s="40"/>
      <c r="L4046" s="40"/>
      <c r="M4046" s="40"/>
      <c r="N4046" s="40"/>
      <c r="O4046" s="40"/>
      <c r="P4046" s="40"/>
      <c r="Q4046" s="40"/>
      <c r="R4046" s="40"/>
    </row>
    <row r="4047">
      <c r="A4047" s="7" t="s">
        <v>2586</v>
      </c>
      <c r="B4047" s="7"/>
      <c r="C4047" s="7" t="s">
        <v>11434</v>
      </c>
      <c r="D4047" s="8" t="s">
        <v>11435</v>
      </c>
      <c r="E4047" s="7" t="s">
        <v>11436</v>
      </c>
      <c r="F4047" s="8" t="s">
        <v>2740</v>
      </c>
      <c r="G4047" s="8" t="s">
        <v>8038</v>
      </c>
      <c r="H4047" s="41" t="s">
        <v>2760</v>
      </c>
      <c r="I4047" s="8"/>
      <c r="J4047" s="37"/>
      <c r="K4047" s="38"/>
      <c r="L4047" s="38"/>
      <c r="M4047" s="38"/>
      <c r="N4047" s="38"/>
      <c r="O4047" s="38"/>
      <c r="P4047" s="38"/>
      <c r="Q4047" s="38"/>
      <c r="R4047" s="38"/>
    </row>
    <row r="4048">
      <c r="A4048" s="8" t="s">
        <v>2586</v>
      </c>
      <c r="B4048" s="6"/>
      <c r="C4048" s="6" t="s">
        <v>11437</v>
      </c>
      <c r="D4048" s="6" t="s">
        <v>11438</v>
      </c>
      <c r="E4048" s="19" t="s">
        <v>11439</v>
      </c>
      <c r="F4048" s="8" t="s">
        <v>2740</v>
      </c>
      <c r="G4048" s="31" t="s">
        <v>8038</v>
      </c>
      <c r="H4048" s="31" t="s">
        <v>2742</v>
      </c>
      <c r="I4048" s="7"/>
      <c r="J4048" s="37"/>
      <c r="K4048" s="38"/>
      <c r="L4048" s="38"/>
      <c r="M4048" s="38"/>
      <c r="N4048" s="38"/>
      <c r="O4048" s="38"/>
      <c r="P4048" s="38"/>
      <c r="Q4048" s="38"/>
      <c r="R4048" s="38"/>
    </row>
    <row r="4049">
      <c r="A4049" s="7" t="s">
        <v>2586</v>
      </c>
      <c r="B4049" s="7"/>
      <c r="C4049" s="7" t="s">
        <v>11440</v>
      </c>
      <c r="D4049" s="8" t="s">
        <v>11441</v>
      </c>
      <c r="E4049" s="7" t="s">
        <v>11442</v>
      </c>
      <c r="F4049" s="8" t="s">
        <v>2740</v>
      </c>
      <c r="G4049" s="8" t="s">
        <v>8038</v>
      </c>
      <c r="H4049" s="31" t="s">
        <v>2603</v>
      </c>
      <c r="I4049" s="8"/>
      <c r="J4049" s="37"/>
      <c r="K4049" s="38"/>
      <c r="L4049" s="38"/>
      <c r="M4049" s="38"/>
      <c r="N4049" s="38"/>
      <c r="O4049" s="38"/>
      <c r="P4049" s="38"/>
      <c r="Q4049" s="38"/>
      <c r="R4049" s="38"/>
    </row>
    <row r="4050">
      <c r="A4050" s="7" t="s">
        <v>2586</v>
      </c>
      <c r="B4050" s="7"/>
      <c r="C4050" s="7" t="s">
        <v>11443</v>
      </c>
      <c r="D4050" s="8" t="s">
        <v>11444</v>
      </c>
      <c r="E4050" s="7" t="s">
        <v>11445</v>
      </c>
      <c r="F4050" s="8" t="s">
        <v>2740</v>
      </c>
      <c r="G4050" s="8" t="s">
        <v>8038</v>
      </c>
      <c r="H4050" s="31" t="s">
        <v>2603</v>
      </c>
      <c r="I4050" s="8"/>
      <c r="J4050" s="7"/>
      <c r="K4050" s="40"/>
      <c r="L4050" s="40"/>
      <c r="M4050" s="40"/>
      <c r="N4050" s="40"/>
      <c r="O4050" s="40"/>
      <c r="P4050" s="40"/>
      <c r="Q4050" s="40"/>
      <c r="R4050" s="40"/>
    </row>
    <row r="4051">
      <c r="A4051" s="8" t="s">
        <v>2586</v>
      </c>
      <c r="B4051" s="2"/>
      <c r="C4051" s="2" t="s">
        <v>6525</v>
      </c>
      <c r="D4051" s="2" t="s">
        <v>11446</v>
      </c>
      <c r="E4051" s="2" t="s">
        <v>11447</v>
      </c>
      <c r="F4051" s="8" t="s">
        <v>2740</v>
      </c>
      <c r="G4051" s="31" t="s">
        <v>8038</v>
      </c>
      <c r="H4051" s="31" t="s">
        <v>2778</v>
      </c>
      <c r="I4051" s="36" t="s">
        <v>11448</v>
      </c>
      <c r="J4051" s="35"/>
      <c r="K4051" s="33"/>
      <c r="L4051" s="33"/>
      <c r="M4051" s="33"/>
      <c r="N4051" s="33"/>
      <c r="O4051" s="33"/>
      <c r="P4051" s="33"/>
      <c r="Q4051" s="33"/>
      <c r="R4051" s="33"/>
    </row>
    <row r="4052">
      <c r="A4052" s="8" t="s">
        <v>2586</v>
      </c>
      <c r="B4052" s="3"/>
      <c r="C4052" s="3" t="s">
        <v>11449</v>
      </c>
      <c r="D4052" s="4" t="s">
        <v>11450</v>
      </c>
      <c r="E4052" s="5" t="s">
        <v>11451</v>
      </c>
      <c r="F4052" s="42" t="s">
        <v>2740</v>
      </c>
      <c r="G4052" s="31" t="s">
        <v>8038</v>
      </c>
      <c r="H4052" s="41" t="s">
        <v>3933</v>
      </c>
      <c r="I4052" s="18"/>
      <c r="J4052" s="7"/>
      <c r="K4052" s="40"/>
      <c r="L4052" s="40"/>
      <c r="M4052" s="40"/>
      <c r="N4052" s="40"/>
      <c r="O4052" s="40"/>
      <c r="P4052" s="40"/>
      <c r="Q4052" s="40"/>
      <c r="R4052" s="40"/>
    </row>
    <row r="4053">
      <c r="A4053" s="7" t="s">
        <v>2586</v>
      </c>
      <c r="B4053" s="7"/>
      <c r="C4053" s="7" t="s">
        <v>11452</v>
      </c>
      <c r="D4053" s="8" t="s">
        <v>11453</v>
      </c>
      <c r="E4053" s="7" t="s">
        <v>11454</v>
      </c>
      <c r="F4053" s="8" t="s">
        <v>2740</v>
      </c>
      <c r="G4053" s="8" t="s">
        <v>8038</v>
      </c>
      <c r="H4053" s="8" t="s">
        <v>2765</v>
      </c>
      <c r="I4053" s="8"/>
      <c r="J4053" s="35"/>
      <c r="K4053" s="33"/>
      <c r="L4053" s="33"/>
      <c r="M4053" s="33"/>
      <c r="N4053" s="33"/>
      <c r="O4053" s="33"/>
      <c r="P4053" s="33"/>
      <c r="Q4053" s="33"/>
      <c r="R4053" s="33"/>
    </row>
    <row r="4054">
      <c r="A4054" s="7" t="s">
        <v>2586</v>
      </c>
      <c r="B4054" s="7"/>
      <c r="C4054" s="7" t="s">
        <v>11455</v>
      </c>
      <c r="D4054" s="8" t="s">
        <v>11456</v>
      </c>
      <c r="E4054" s="7" t="s">
        <v>11457</v>
      </c>
      <c r="F4054" s="8" t="s">
        <v>2740</v>
      </c>
      <c r="G4054" s="31" t="s">
        <v>8038</v>
      </c>
      <c r="H4054" s="41" t="s">
        <v>2802</v>
      </c>
      <c r="I4054" s="8"/>
      <c r="J4054" s="35"/>
      <c r="K4054" s="33"/>
      <c r="L4054" s="33"/>
      <c r="M4054" s="33"/>
      <c r="N4054" s="33"/>
      <c r="O4054" s="33"/>
      <c r="P4054" s="33"/>
      <c r="Q4054" s="33"/>
      <c r="R4054" s="33"/>
    </row>
    <row r="4055">
      <c r="A4055" s="7" t="s">
        <v>2586</v>
      </c>
      <c r="B4055" s="7"/>
      <c r="C4055" s="7" t="s">
        <v>11458</v>
      </c>
      <c r="D4055" s="8" t="s">
        <v>11459</v>
      </c>
      <c r="E4055" s="7" t="s">
        <v>11460</v>
      </c>
      <c r="F4055" s="8" t="s">
        <v>2740</v>
      </c>
      <c r="G4055" s="8" t="s">
        <v>8038</v>
      </c>
      <c r="H4055" s="41" t="s">
        <v>2760</v>
      </c>
      <c r="I4055" s="8"/>
      <c r="J4055" s="35"/>
      <c r="K4055" s="33"/>
      <c r="L4055" s="33"/>
      <c r="M4055" s="33"/>
      <c r="N4055" s="33"/>
      <c r="O4055" s="33"/>
      <c r="P4055" s="33"/>
      <c r="Q4055" s="33"/>
      <c r="R4055" s="33"/>
    </row>
    <row r="4056">
      <c r="A4056" s="7" t="s">
        <v>2586</v>
      </c>
      <c r="B4056" s="7"/>
      <c r="C4056" s="7" t="s">
        <v>11461</v>
      </c>
      <c r="D4056" s="8" t="s">
        <v>11462</v>
      </c>
      <c r="E4056" s="7" t="s">
        <v>11463</v>
      </c>
      <c r="F4056" s="8" t="s">
        <v>2740</v>
      </c>
      <c r="G4056" s="45" t="s">
        <v>8038</v>
      </c>
      <c r="H4056" s="42" t="s">
        <v>2686</v>
      </c>
      <c r="I4056" s="8"/>
      <c r="J4056" s="35"/>
      <c r="K4056" s="33"/>
      <c r="L4056" s="33"/>
      <c r="M4056" s="33"/>
      <c r="N4056" s="33"/>
      <c r="O4056" s="33"/>
      <c r="P4056" s="33"/>
      <c r="Q4056" s="33"/>
      <c r="R4056" s="33"/>
    </row>
    <row r="4057">
      <c r="A4057" s="7" t="s">
        <v>2586</v>
      </c>
      <c r="B4057" s="7"/>
      <c r="C4057" s="7" t="s">
        <v>11464</v>
      </c>
      <c r="D4057" s="6" t="s">
        <v>11465</v>
      </c>
      <c r="E4057" s="7" t="s">
        <v>11466</v>
      </c>
      <c r="F4057" s="8" t="s">
        <v>2740</v>
      </c>
      <c r="G4057" s="6" t="s">
        <v>8038</v>
      </c>
      <c r="H4057" s="41" t="s">
        <v>2686</v>
      </c>
      <c r="I4057" s="8"/>
      <c r="J4057" s="7"/>
      <c r="K4057" s="40"/>
      <c r="L4057" s="40"/>
      <c r="M4057" s="40"/>
      <c r="N4057" s="40"/>
      <c r="O4057" s="40"/>
      <c r="P4057" s="40"/>
      <c r="Q4057" s="40"/>
      <c r="R4057" s="40"/>
    </row>
    <row r="4058">
      <c r="A4058" s="7" t="s">
        <v>2586</v>
      </c>
      <c r="B4058" s="7"/>
      <c r="C4058" s="7" t="s">
        <v>11467</v>
      </c>
      <c r="D4058" s="6" t="s">
        <v>11467</v>
      </c>
      <c r="E4058" s="7" t="s">
        <v>11468</v>
      </c>
      <c r="F4058" s="8" t="s">
        <v>2740</v>
      </c>
      <c r="G4058" s="31" t="s">
        <v>8038</v>
      </c>
      <c r="H4058" s="31" t="s">
        <v>2590</v>
      </c>
      <c r="I4058" s="8"/>
      <c r="J4058" s="35"/>
      <c r="K4058" s="33"/>
      <c r="L4058" s="33"/>
      <c r="M4058" s="33"/>
      <c r="N4058" s="33"/>
      <c r="O4058" s="33"/>
      <c r="P4058" s="33"/>
      <c r="Q4058" s="33"/>
      <c r="R4058" s="33"/>
    </row>
    <row r="4059">
      <c r="A4059" s="7" t="s">
        <v>2586</v>
      </c>
      <c r="B4059" s="7"/>
      <c r="C4059" s="7" t="s">
        <v>11469</v>
      </c>
      <c r="D4059" s="8" t="s">
        <v>11470</v>
      </c>
      <c r="E4059" s="7" t="s">
        <v>11471</v>
      </c>
      <c r="F4059" s="8" t="s">
        <v>2740</v>
      </c>
      <c r="G4059" s="31" t="s">
        <v>8038</v>
      </c>
      <c r="H4059" s="31" t="s">
        <v>2778</v>
      </c>
      <c r="I4059" s="8"/>
      <c r="J4059" s="35"/>
      <c r="K4059" s="33"/>
      <c r="L4059" s="33"/>
      <c r="M4059" s="33"/>
      <c r="N4059" s="33"/>
      <c r="O4059" s="33"/>
      <c r="P4059" s="33"/>
      <c r="Q4059" s="33"/>
      <c r="R4059" s="33"/>
    </row>
    <row r="4060">
      <c r="A4060" s="8" t="s">
        <v>2586</v>
      </c>
      <c r="B4060" s="2"/>
      <c r="C4060" s="2" t="s">
        <v>11472</v>
      </c>
      <c r="D4060" s="2" t="s">
        <v>11473</v>
      </c>
      <c r="E4060" s="2" t="s">
        <v>11474</v>
      </c>
      <c r="F4060" s="42" t="s">
        <v>2740</v>
      </c>
      <c r="G4060" s="8" t="s">
        <v>8038</v>
      </c>
      <c r="H4060" s="31" t="s">
        <v>2778</v>
      </c>
      <c r="I4060" s="34" t="s">
        <v>11475</v>
      </c>
      <c r="J4060" s="35"/>
      <c r="K4060" s="33"/>
      <c r="L4060" s="33"/>
      <c r="M4060" s="33"/>
      <c r="N4060" s="33"/>
      <c r="O4060" s="33"/>
      <c r="P4060" s="33"/>
      <c r="Q4060" s="33"/>
      <c r="R4060" s="33"/>
    </row>
    <row r="4061">
      <c r="A4061" s="6" t="s">
        <v>2861</v>
      </c>
      <c r="B4061" s="7"/>
      <c r="C4061" s="7" t="s">
        <v>11476</v>
      </c>
      <c r="D4061" s="7" t="s">
        <v>11477</v>
      </c>
      <c r="E4061" s="19" t="s">
        <v>11478</v>
      </c>
      <c r="F4061" s="8" t="s">
        <v>2740</v>
      </c>
      <c r="G4061" s="31" t="s">
        <v>8038</v>
      </c>
      <c r="H4061" s="41" t="s">
        <v>2760</v>
      </c>
      <c r="I4061" s="7"/>
      <c r="J4061" s="35"/>
      <c r="K4061" s="33"/>
      <c r="L4061" s="33"/>
      <c r="M4061" s="33"/>
      <c r="N4061" s="33"/>
      <c r="O4061" s="33"/>
      <c r="P4061" s="33"/>
      <c r="Q4061" s="33"/>
      <c r="R4061" s="33"/>
    </row>
    <row r="4062">
      <c r="A4062" s="6" t="s">
        <v>2861</v>
      </c>
      <c r="B4062" s="8"/>
      <c r="C4062" s="8" t="s">
        <v>11479</v>
      </c>
      <c r="D4062" s="8" t="s">
        <v>11477</v>
      </c>
      <c r="E4062" s="12" t="s">
        <v>11480</v>
      </c>
      <c r="F4062" s="42" t="s">
        <v>2740</v>
      </c>
      <c r="G4062" s="31" t="s">
        <v>8038</v>
      </c>
      <c r="H4062" s="41" t="s">
        <v>2760</v>
      </c>
      <c r="I4062" s="8"/>
      <c r="J4062" s="37"/>
      <c r="K4062" s="38"/>
      <c r="L4062" s="38"/>
      <c r="M4062" s="38"/>
      <c r="N4062" s="38"/>
      <c r="O4062" s="38"/>
      <c r="P4062" s="38"/>
      <c r="Q4062" s="38"/>
      <c r="R4062" s="38"/>
    </row>
    <row r="4063">
      <c r="A4063" s="8" t="s">
        <v>2586</v>
      </c>
      <c r="B4063" s="8"/>
      <c r="C4063" s="8" t="s">
        <v>11476</v>
      </c>
      <c r="D4063" s="8" t="s">
        <v>11477</v>
      </c>
      <c r="E4063" s="12" t="s">
        <v>11481</v>
      </c>
      <c r="F4063" s="8" t="s">
        <v>2740</v>
      </c>
      <c r="G4063" s="31" t="s">
        <v>8038</v>
      </c>
      <c r="H4063" s="41" t="s">
        <v>2760</v>
      </c>
      <c r="I4063" s="8"/>
      <c r="J4063" s="35"/>
      <c r="K4063" s="33"/>
      <c r="L4063" s="33"/>
      <c r="M4063" s="33"/>
      <c r="N4063" s="33"/>
      <c r="O4063" s="33"/>
      <c r="P4063" s="33"/>
      <c r="Q4063" s="33"/>
      <c r="R4063" s="33"/>
    </row>
    <row r="4064">
      <c r="A4064" s="7" t="s">
        <v>2633</v>
      </c>
      <c r="B4064" s="7"/>
      <c r="C4064" s="7" t="s">
        <v>11482</v>
      </c>
      <c r="D4064" s="6" t="s">
        <v>11483</v>
      </c>
      <c r="E4064" s="7" t="s">
        <v>11484</v>
      </c>
      <c r="F4064" s="8" t="s">
        <v>2740</v>
      </c>
      <c r="G4064" s="8" t="s">
        <v>8038</v>
      </c>
      <c r="H4064" s="42" t="s">
        <v>6658</v>
      </c>
      <c r="I4064" s="8"/>
      <c r="J4064" s="37"/>
      <c r="K4064" s="38"/>
      <c r="L4064" s="38"/>
      <c r="M4064" s="38"/>
      <c r="N4064" s="38"/>
      <c r="O4064" s="38"/>
      <c r="P4064" s="38"/>
      <c r="Q4064" s="38"/>
      <c r="R4064" s="38"/>
    </row>
    <row r="4065">
      <c r="A4065" s="8" t="s">
        <v>2586</v>
      </c>
      <c r="B4065" s="3"/>
      <c r="C4065" s="3" t="s">
        <v>11485</v>
      </c>
      <c r="D4065" s="15" t="s">
        <v>11486</v>
      </c>
      <c r="E4065" s="5" t="s">
        <v>11487</v>
      </c>
      <c r="F4065" s="8" t="s">
        <v>2740</v>
      </c>
      <c r="G4065" s="31" t="s">
        <v>8038</v>
      </c>
      <c r="H4065" s="41" t="s">
        <v>2760</v>
      </c>
      <c r="I4065" s="18" t="s">
        <v>11488</v>
      </c>
      <c r="J4065" s="35"/>
      <c r="K4065" s="33"/>
      <c r="L4065" s="33"/>
      <c r="M4065" s="33"/>
      <c r="N4065" s="33"/>
      <c r="O4065" s="33"/>
      <c r="P4065" s="33"/>
      <c r="Q4065" s="33"/>
      <c r="R4065" s="33"/>
    </row>
    <row r="4066">
      <c r="A4066" s="7" t="s">
        <v>2586</v>
      </c>
      <c r="B4066" s="7"/>
      <c r="C4066" s="7" t="s">
        <v>11489</v>
      </c>
      <c r="D4066" s="6" t="s">
        <v>11490</v>
      </c>
      <c r="E4066" s="19" t="s">
        <v>11491</v>
      </c>
      <c r="F4066" s="8" t="s">
        <v>2740</v>
      </c>
      <c r="G4066" s="31" t="s">
        <v>8038</v>
      </c>
      <c r="H4066" s="48" t="s">
        <v>2937</v>
      </c>
      <c r="I4066" s="7"/>
      <c r="J4066" s="35"/>
      <c r="K4066" s="33"/>
      <c r="L4066" s="33"/>
      <c r="M4066" s="33"/>
      <c r="N4066" s="33"/>
      <c r="O4066" s="33"/>
      <c r="P4066" s="33"/>
      <c r="Q4066" s="33"/>
      <c r="R4066" s="33"/>
    </row>
    <row r="4067">
      <c r="A4067" s="7" t="s">
        <v>2586</v>
      </c>
      <c r="B4067" s="7"/>
      <c r="C4067" s="7" t="s">
        <v>11492</v>
      </c>
      <c r="D4067" s="8" t="s">
        <v>6571</v>
      </c>
      <c r="E4067" s="7" t="s">
        <v>11493</v>
      </c>
      <c r="F4067" s="8" t="s">
        <v>2740</v>
      </c>
      <c r="G4067" s="31" t="s">
        <v>8038</v>
      </c>
      <c r="H4067" s="43" t="s">
        <v>2760</v>
      </c>
      <c r="I4067" s="8"/>
      <c r="J4067" s="35"/>
      <c r="K4067" s="33"/>
      <c r="L4067" s="33"/>
      <c r="M4067" s="33"/>
      <c r="N4067" s="33"/>
      <c r="O4067" s="33"/>
      <c r="P4067" s="33"/>
      <c r="Q4067" s="33"/>
      <c r="R4067" s="33"/>
    </row>
    <row r="4068">
      <c r="A4068" s="8" t="s">
        <v>2586</v>
      </c>
      <c r="B4068" s="2"/>
      <c r="C4068" s="2" t="s">
        <v>11494</v>
      </c>
      <c r="D4068" s="17" t="s">
        <v>11495</v>
      </c>
      <c r="E4068" s="2" t="s">
        <v>11496</v>
      </c>
      <c r="F4068" s="8" t="s">
        <v>2740</v>
      </c>
      <c r="G4068" s="45" t="s">
        <v>8038</v>
      </c>
      <c r="H4068" s="45" t="s">
        <v>2765</v>
      </c>
      <c r="I4068" s="34" t="s">
        <v>11497</v>
      </c>
      <c r="J4068" s="35"/>
      <c r="K4068" s="33"/>
      <c r="L4068" s="33"/>
      <c r="M4068" s="33"/>
      <c r="N4068" s="33"/>
      <c r="O4068" s="33"/>
      <c r="P4068" s="33"/>
      <c r="Q4068" s="33"/>
      <c r="R4068" s="33"/>
    </row>
    <row r="4069">
      <c r="A4069" s="7" t="s">
        <v>2633</v>
      </c>
      <c r="B4069" s="7"/>
      <c r="C4069" s="7" t="s">
        <v>11498</v>
      </c>
      <c r="D4069" s="8" t="s">
        <v>11499</v>
      </c>
      <c r="E4069" s="7" t="s">
        <v>11500</v>
      </c>
      <c r="F4069" s="8" t="s">
        <v>2740</v>
      </c>
      <c r="G4069" s="31" t="s">
        <v>8038</v>
      </c>
      <c r="H4069" s="45" t="s">
        <v>3110</v>
      </c>
      <c r="I4069" s="8"/>
      <c r="J4069" s="7"/>
      <c r="K4069" s="40"/>
      <c r="L4069" s="40"/>
      <c r="M4069" s="40"/>
      <c r="N4069" s="40"/>
      <c r="O4069" s="40"/>
      <c r="P4069" s="40"/>
      <c r="Q4069" s="40"/>
      <c r="R4069" s="40"/>
    </row>
    <row r="4070">
      <c r="A4070" s="7" t="s">
        <v>2586</v>
      </c>
      <c r="B4070" s="7"/>
      <c r="C4070" s="7" t="s">
        <v>11501</v>
      </c>
      <c r="D4070" s="6" t="s">
        <v>11502</v>
      </c>
      <c r="E4070" s="7" t="s">
        <v>11503</v>
      </c>
      <c r="F4070" s="8" t="s">
        <v>2740</v>
      </c>
      <c r="G4070" s="31" t="s">
        <v>8038</v>
      </c>
      <c r="H4070" s="41" t="s">
        <v>3095</v>
      </c>
      <c r="I4070" s="8"/>
      <c r="J4070" s="35"/>
      <c r="K4070" s="33"/>
      <c r="L4070" s="33"/>
      <c r="M4070" s="33"/>
      <c r="N4070" s="33"/>
      <c r="O4070" s="33"/>
      <c r="P4070" s="33"/>
      <c r="Q4070" s="33"/>
      <c r="R4070" s="33"/>
    </row>
    <row r="4071">
      <c r="A4071" s="7" t="s">
        <v>2586</v>
      </c>
      <c r="B4071" s="7"/>
      <c r="C4071" s="7" t="s">
        <v>11504</v>
      </c>
      <c r="D4071" s="8" t="s">
        <v>11505</v>
      </c>
      <c r="E4071" s="7" t="s">
        <v>11506</v>
      </c>
      <c r="F4071" s="8" t="s">
        <v>2740</v>
      </c>
      <c r="G4071" s="8" t="s">
        <v>8038</v>
      </c>
      <c r="H4071" s="43" t="s">
        <v>2742</v>
      </c>
      <c r="I4071" s="8"/>
      <c r="J4071" s="35"/>
      <c r="K4071" s="33"/>
      <c r="L4071" s="33"/>
      <c r="M4071" s="33"/>
      <c r="N4071" s="33"/>
      <c r="O4071" s="33"/>
      <c r="P4071" s="33"/>
      <c r="Q4071" s="33"/>
      <c r="R4071" s="33"/>
    </row>
    <row r="4072">
      <c r="A4072" s="7" t="s">
        <v>2586</v>
      </c>
      <c r="B4072" s="7"/>
      <c r="C4072" s="7" t="s">
        <v>11507</v>
      </c>
      <c r="D4072" s="6" t="s">
        <v>11505</v>
      </c>
      <c r="E4072" s="7" t="s">
        <v>11508</v>
      </c>
      <c r="F4072" s="8" t="s">
        <v>2740</v>
      </c>
      <c r="G4072" s="8" t="s">
        <v>8038</v>
      </c>
      <c r="H4072" s="31" t="s">
        <v>2742</v>
      </c>
      <c r="I4072" s="8"/>
      <c r="J4072" s="35"/>
      <c r="K4072" s="33"/>
      <c r="L4072" s="33"/>
      <c r="M4072" s="33"/>
      <c r="N4072" s="33"/>
      <c r="O4072" s="33"/>
      <c r="P4072" s="33"/>
      <c r="Q4072" s="33"/>
      <c r="R4072" s="33"/>
    </row>
    <row r="4073">
      <c r="A4073" s="7" t="s">
        <v>2586</v>
      </c>
      <c r="B4073" s="7"/>
      <c r="C4073" s="7" t="s">
        <v>11509</v>
      </c>
      <c r="D4073" s="8" t="s">
        <v>11510</v>
      </c>
      <c r="E4073" s="7" t="s">
        <v>11511</v>
      </c>
      <c r="F4073" s="8" t="s">
        <v>2740</v>
      </c>
      <c r="G4073" s="31" t="s">
        <v>8038</v>
      </c>
      <c r="H4073" s="8" t="s">
        <v>2765</v>
      </c>
      <c r="I4073" s="8"/>
      <c r="J4073" s="35"/>
      <c r="K4073" s="33"/>
      <c r="L4073" s="33"/>
      <c r="M4073" s="33"/>
      <c r="N4073" s="33"/>
      <c r="O4073" s="33"/>
      <c r="P4073" s="33"/>
      <c r="Q4073" s="33"/>
      <c r="R4073" s="33"/>
    </row>
    <row r="4074">
      <c r="A4074" s="8" t="s">
        <v>2586</v>
      </c>
      <c r="B4074" s="8"/>
      <c r="C4074" s="8" t="s">
        <v>11509</v>
      </c>
      <c r="D4074" s="8" t="s">
        <v>11510</v>
      </c>
      <c r="E4074" s="12" t="s">
        <v>11512</v>
      </c>
      <c r="F4074" s="8" t="s">
        <v>2740</v>
      </c>
      <c r="G4074" s="8" t="s">
        <v>8038</v>
      </c>
      <c r="H4074" s="41" t="s">
        <v>2760</v>
      </c>
      <c r="I4074" s="8"/>
      <c r="J4074" s="35"/>
      <c r="K4074" s="33"/>
      <c r="L4074" s="33"/>
      <c r="M4074" s="33"/>
      <c r="N4074" s="33"/>
      <c r="O4074" s="33"/>
      <c r="P4074" s="33"/>
      <c r="Q4074" s="33"/>
      <c r="R4074" s="33"/>
    </row>
    <row r="4075">
      <c r="A4075" s="7" t="s">
        <v>2586</v>
      </c>
      <c r="B4075" s="7"/>
      <c r="C4075" s="7" t="s">
        <v>11513</v>
      </c>
      <c r="D4075" s="6" t="s">
        <v>11514</v>
      </c>
      <c r="E4075" s="7" t="s">
        <v>11515</v>
      </c>
      <c r="F4075" s="8" t="s">
        <v>2740</v>
      </c>
      <c r="G4075" s="8" t="s">
        <v>8038</v>
      </c>
      <c r="H4075" s="31" t="s">
        <v>2590</v>
      </c>
      <c r="I4075" s="8"/>
      <c r="J4075" s="10"/>
      <c r="K4075" s="44"/>
      <c r="L4075" s="44"/>
      <c r="M4075" s="44"/>
      <c r="N4075" s="44"/>
      <c r="O4075" s="44"/>
      <c r="P4075" s="44"/>
      <c r="Q4075" s="44"/>
      <c r="R4075" s="44"/>
    </row>
    <row r="4076">
      <c r="A4076" s="7" t="s">
        <v>2586</v>
      </c>
      <c r="B4076" s="7"/>
      <c r="C4076" s="7" t="s">
        <v>11516</v>
      </c>
      <c r="D4076" s="8" t="s">
        <v>11517</v>
      </c>
      <c r="E4076" s="7" t="s">
        <v>11518</v>
      </c>
      <c r="F4076" s="42" t="s">
        <v>2740</v>
      </c>
      <c r="G4076" s="31" t="s">
        <v>8038</v>
      </c>
      <c r="H4076" s="42" t="s">
        <v>2686</v>
      </c>
      <c r="I4076" s="8"/>
      <c r="J4076" s="7"/>
      <c r="K4076" s="40"/>
      <c r="L4076" s="40"/>
      <c r="M4076" s="40"/>
      <c r="N4076" s="40"/>
      <c r="O4076" s="40"/>
      <c r="P4076" s="40"/>
      <c r="Q4076" s="40"/>
      <c r="R4076" s="40"/>
    </row>
    <row r="4077">
      <c r="A4077" s="7" t="s">
        <v>2586</v>
      </c>
      <c r="B4077" s="7"/>
      <c r="C4077" s="7" t="s">
        <v>11519</v>
      </c>
      <c r="D4077" s="8" t="s">
        <v>11520</v>
      </c>
      <c r="E4077" s="7" t="s">
        <v>11521</v>
      </c>
      <c r="F4077" s="8" t="s">
        <v>2740</v>
      </c>
      <c r="G4077" s="8" t="s">
        <v>8038</v>
      </c>
      <c r="H4077" s="42" t="s">
        <v>3162</v>
      </c>
      <c r="I4077" s="8"/>
      <c r="J4077" s="35"/>
      <c r="K4077" s="33"/>
      <c r="L4077" s="33"/>
      <c r="M4077" s="33"/>
      <c r="N4077" s="33"/>
      <c r="O4077" s="33"/>
      <c r="P4077" s="33"/>
      <c r="Q4077" s="33"/>
      <c r="R4077" s="33"/>
    </row>
    <row r="4078">
      <c r="A4078" s="8" t="s">
        <v>2586</v>
      </c>
      <c r="B4078" s="2"/>
      <c r="C4078" s="2" t="s">
        <v>3187</v>
      </c>
      <c r="D4078" s="2" t="s">
        <v>3188</v>
      </c>
      <c r="E4078" s="2" t="s">
        <v>11522</v>
      </c>
      <c r="F4078" s="42" t="s">
        <v>2740</v>
      </c>
      <c r="G4078" s="8" t="s">
        <v>8038</v>
      </c>
      <c r="H4078" s="31" t="s">
        <v>2742</v>
      </c>
      <c r="I4078" s="34" t="s">
        <v>3190</v>
      </c>
      <c r="J4078" s="7"/>
      <c r="K4078" s="40"/>
      <c r="L4078" s="40"/>
      <c r="M4078" s="40"/>
      <c r="N4078" s="40"/>
      <c r="O4078" s="40"/>
      <c r="P4078" s="40"/>
      <c r="Q4078" s="40"/>
      <c r="R4078" s="40"/>
    </row>
    <row r="4079">
      <c r="A4079" s="7" t="s">
        <v>2586</v>
      </c>
      <c r="B4079" s="7"/>
      <c r="C4079" s="7" t="s">
        <v>11523</v>
      </c>
      <c r="D4079" s="7" t="s">
        <v>11524</v>
      </c>
      <c r="E4079" s="19" t="s">
        <v>11525</v>
      </c>
      <c r="F4079" s="8" t="s">
        <v>2740</v>
      </c>
      <c r="G4079" s="31" t="s">
        <v>8038</v>
      </c>
      <c r="H4079" s="31" t="s">
        <v>2603</v>
      </c>
      <c r="I4079" s="7"/>
      <c r="J4079" s="7"/>
      <c r="K4079" s="40"/>
      <c r="L4079" s="40"/>
      <c r="M4079" s="40"/>
      <c r="N4079" s="40"/>
      <c r="O4079" s="40"/>
      <c r="P4079" s="40"/>
      <c r="Q4079" s="40"/>
      <c r="R4079" s="40"/>
    </row>
    <row r="4080">
      <c r="A4080" s="7" t="s">
        <v>2586</v>
      </c>
      <c r="B4080" s="7"/>
      <c r="C4080" s="7" t="s">
        <v>11526</v>
      </c>
      <c r="D4080" s="6" t="s">
        <v>11527</v>
      </c>
      <c r="E4080" s="7" t="s">
        <v>11528</v>
      </c>
      <c r="F4080" s="42" t="s">
        <v>2740</v>
      </c>
      <c r="G4080" s="8" t="s">
        <v>8038</v>
      </c>
      <c r="H4080" s="8" t="s">
        <v>2765</v>
      </c>
      <c r="I4080" s="8"/>
      <c r="J4080" s="10"/>
      <c r="K4080" s="44"/>
      <c r="L4080" s="44"/>
      <c r="M4080" s="44"/>
      <c r="N4080" s="44"/>
      <c r="O4080" s="44"/>
      <c r="P4080" s="44"/>
      <c r="Q4080" s="44"/>
      <c r="R4080" s="44"/>
    </row>
    <row r="4081">
      <c r="A4081" s="8" t="s">
        <v>2586</v>
      </c>
      <c r="B4081" s="2"/>
      <c r="C4081" s="2" t="s">
        <v>11529</v>
      </c>
      <c r="D4081" s="2" t="s">
        <v>11530</v>
      </c>
      <c r="E4081" s="2" t="s">
        <v>11531</v>
      </c>
      <c r="F4081" s="8" t="s">
        <v>2740</v>
      </c>
      <c r="G4081" s="8" t="s">
        <v>8038</v>
      </c>
      <c r="H4081" s="31" t="s">
        <v>3296</v>
      </c>
      <c r="I4081" s="34" t="s">
        <v>11532</v>
      </c>
      <c r="J4081" s="37"/>
      <c r="K4081" s="38"/>
      <c r="L4081" s="38"/>
      <c r="M4081" s="38"/>
      <c r="N4081" s="38"/>
      <c r="O4081" s="38"/>
      <c r="P4081" s="38"/>
      <c r="Q4081" s="38"/>
      <c r="R4081" s="38"/>
    </row>
    <row r="4082">
      <c r="A4082" s="7" t="s">
        <v>2586</v>
      </c>
      <c r="B4082" s="7"/>
      <c r="C4082" s="7" t="s">
        <v>11533</v>
      </c>
      <c r="D4082" s="8" t="s">
        <v>11534</v>
      </c>
      <c r="E4082" s="7" t="s">
        <v>11535</v>
      </c>
      <c r="F4082" s="8" t="s">
        <v>2740</v>
      </c>
      <c r="G4082" s="31" t="s">
        <v>8038</v>
      </c>
      <c r="H4082" s="42" t="s">
        <v>3305</v>
      </c>
      <c r="I4082" s="8"/>
      <c r="J4082" s="7"/>
      <c r="K4082" s="40"/>
      <c r="L4082" s="40"/>
      <c r="M4082" s="40"/>
      <c r="N4082" s="40"/>
      <c r="O4082" s="40"/>
      <c r="P4082" s="40"/>
      <c r="Q4082" s="40"/>
      <c r="R4082" s="40"/>
    </row>
    <row r="4083">
      <c r="A4083" s="7" t="s">
        <v>2586</v>
      </c>
      <c r="B4083" s="7"/>
      <c r="C4083" s="7" t="s">
        <v>11536</v>
      </c>
      <c r="D4083" s="8" t="s">
        <v>11534</v>
      </c>
      <c r="E4083" s="7" t="s">
        <v>11537</v>
      </c>
      <c r="F4083" s="8" t="s">
        <v>2740</v>
      </c>
      <c r="G4083" s="8" t="s">
        <v>8038</v>
      </c>
      <c r="H4083" s="48" t="s">
        <v>2937</v>
      </c>
      <c r="I4083" s="8"/>
      <c r="J4083" s="37"/>
      <c r="K4083" s="38"/>
      <c r="L4083" s="38"/>
      <c r="M4083" s="38"/>
      <c r="N4083" s="38"/>
      <c r="O4083" s="38"/>
      <c r="P4083" s="38"/>
      <c r="Q4083" s="38"/>
      <c r="R4083" s="38"/>
    </row>
    <row r="4084">
      <c r="A4084" s="8" t="s">
        <v>2586</v>
      </c>
      <c r="B4084" s="2"/>
      <c r="C4084" s="2" t="s">
        <v>11538</v>
      </c>
      <c r="D4084" s="2" t="s">
        <v>4774</v>
      </c>
      <c r="E4084" s="2" t="s">
        <v>11539</v>
      </c>
      <c r="F4084" s="8" t="s">
        <v>2740</v>
      </c>
      <c r="G4084" s="31" t="s">
        <v>8038</v>
      </c>
      <c r="H4084" s="31" t="s">
        <v>2742</v>
      </c>
      <c r="I4084" s="34" t="s">
        <v>11540</v>
      </c>
      <c r="J4084" s="35"/>
      <c r="K4084" s="33"/>
      <c r="L4084" s="33"/>
      <c r="M4084" s="33"/>
      <c r="N4084" s="33"/>
      <c r="O4084" s="33"/>
      <c r="P4084" s="33"/>
      <c r="Q4084" s="33"/>
      <c r="R4084" s="33"/>
    </row>
    <row r="4085">
      <c r="A4085" s="7" t="s">
        <v>2586</v>
      </c>
      <c r="B4085" s="7"/>
      <c r="C4085" s="7" t="s">
        <v>11541</v>
      </c>
      <c r="D4085" s="7" t="s">
        <v>4774</v>
      </c>
      <c r="E4085" s="19" t="s">
        <v>11542</v>
      </c>
      <c r="F4085" s="8" t="s">
        <v>2740</v>
      </c>
      <c r="G4085" s="8" t="s">
        <v>8038</v>
      </c>
      <c r="H4085" s="31" t="s">
        <v>2603</v>
      </c>
      <c r="I4085" s="7"/>
      <c r="J4085" s="35"/>
      <c r="K4085" s="33"/>
      <c r="L4085" s="33"/>
      <c r="M4085" s="33"/>
      <c r="N4085" s="33"/>
      <c r="O4085" s="33"/>
      <c r="P4085" s="33"/>
      <c r="Q4085" s="33"/>
      <c r="R4085" s="33"/>
    </row>
    <row r="4086">
      <c r="A4086" s="8" t="s">
        <v>2586</v>
      </c>
      <c r="B4086" s="2"/>
      <c r="C4086" s="2" t="s">
        <v>11543</v>
      </c>
      <c r="D4086" s="2" t="s">
        <v>11544</v>
      </c>
      <c r="E4086" s="2" t="s">
        <v>11545</v>
      </c>
      <c r="F4086" s="8" t="s">
        <v>2740</v>
      </c>
      <c r="G4086" s="8" t="s">
        <v>8038</v>
      </c>
      <c r="H4086" s="48" t="s">
        <v>2937</v>
      </c>
      <c r="I4086" s="34" t="s">
        <v>11546</v>
      </c>
      <c r="J4086" s="35"/>
      <c r="K4086" s="33"/>
      <c r="L4086" s="33"/>
      <c r="M4086" s="33"/>
      <c r="N4086" s="33"/>
      <c r="O4086" s="33"/>
      <c r="P4086" s="33"/>
      <c r="Q4086" s="33"/>
      <c r="R4086" s="33"/>
    </row>
    <row r="4087">
      <c r="A4087" s="8" t="s">
        <v>2586</v>
      </c>
      <c r="B4087" s="2"/>
      <c r="C4087" s="2" t="s">
        <v>11547</v>
      </c>
      <c r="D4087" s="2" t="s">
        <v>11544</v>
      </c>
      <c r="E4087" s="2" t="s">
        <v>11548</v>
      </c>
      <c r="F4087" s="8" t="s">
        <v>2740</v>
      </c>
      <c r="G4087" s="31" t="s">
        <v>8038</v>
      </c>
      <c r="H4087" s="42" t="s">
        <v>2686</v>
      </c>
      <c r="I4087" s="36" t="s">
        <v>11549</v>
      </c>
      <c r="J4087" s="35"/>
      <c r="K4087" s="33"/>
      <c r="L4087" s="33"/>
      <c r="M4087" s="33"/>
      <c r="N4087" s="33"/>
      <c r="O4087" s="33"/>
      <c r="P4087" s="33"/>
      <c r="Q4087" s="33"/>
      <c r="R4087" s="33"/>
    </row>
    <row r="4088">
      <c r="A4088" s="8" t="s">
        <v>2586</v>
      </c>
      <c r="B4088" s="6"/>
      <c r="C4088" s="6" t="s">
        <v>11550</v>
      </c>
      <c r="D4088" s="6" t="s">
        <v>11550</v>
      </c>
      <c r="E4088" s="19" t="s">
        <v>11551</v>
      </c>
      <c r="F4088" s="8" t="s">
        <v>2740</v>
      </c>
      <c r="G4088" s="8" t="s">
        <v>8038</v>
      </c>
      <c r="H4088" s="41" t="s">
        <v>2760</v>
      </c>
      <c r="I4088" s="7"/>
      <c r="J4088" s="10"/>
      <c r="K4088" s="44"/>
      <c r="L4088" s="44"/>
      <c r="M4088" s="44"/>
      <c r="N4088" s="44"/>
      <c r="O4088" s="44"/>
      <c r="P4088" s="44"/>
      <c r="Q4088" s="44"/>
      <c r="R4088" s="44"/>
    </row>
    <row r="4089">
      <c r="A4089" s="7" t="s">
        <v>2586</v>
      </c>
      <c r="B4089" s="7"/>
      <c r="C4089" s="7" t="s">
        <v>11552</v>
      </c>
      <c r="D4089" s="8" t="s">
        <v>11553</v>
      </c>
      <c r="E4089" s="7" t="s">
        <v>11554</v>
      </c>
      <c r="F4089" s="8" t="s">
        <v>2740</v>
      </c>
      <c r="G4089" s="31" t="s">
        <v>8038</v>
      </c>
      <c r="H4089" s="31" t="s">
        <v>2802</v>
      </c>
      <c r="I4089" s="8"/>
      <c r="J4089" s="7"/>
      <c r="K4089" s="40"/>
      <c r="L4089" s="40"/>
      <c r="M4089" s="40"/>
      <c r="N4089" s="40"/>
      <c r="O4089" s="40"/>
      <c r="P4089" s="40"/>
      <c r="Q4089" s="40"/>
      <c r="R4089" s="40"/>
    </row>
    <row r="4090">
      <c r="A4090" s="7" t="s">
        <v>2586</v>
      </c>
      <c r="B4090" s="7"/>
      <c r="C4090" s="7" t="s">
        <v>11555</v>
      </c>
      <c r="D4090" s="8" t="s">
        <v>11556</v>
      </c>
      <c r="E4090" s="7" t="s">
        <v>11557</v>
      </c>
      <c r="F4090" s="8" t="s">
        <v>2740</v>
      </c>
      <c r="G4090" s="8" t="s">
        <v>8038</v>
      </c>
      <c r="H4090" s="48" t="s">
        <v>2937</v>
      </c>
      <c r="I4090" s="8"/>
      <c r="J4090" s="35"/>
      <c r="K4090" s="33"/>
      <c r="L4090" s="33"/>
      <c r="M4090" s="33"/>
      <c r="N4090" s="33"/>
      <c r="O4090" s="33"/>
      <c r="P4090" s="33"/>
      <c r="Q4090" s="33"/>
      <c r="R4090" s="33"/>
    </row>
    <row r="4091">
      <c r="A4091" s="8" t="s">
        <v>2586</v>
      </c>
      <c r="B4091" s="2"/>
      <c r="C4091" s="2" t="s">
        <v>11558</v>
      </c>
      <c r="D4091" s="2" t="s">
        <v>5725</v>
      </c>
      <c r="E4091" s="2" t="s">
        <v>11559</v>
      </c>
      <c r="F4091" s="8" t="s">
        <v>2740</v>
      </c>
      <c r="G4091" s="31" t="s">
        <v>8038</v>
      </c>
      <c r="H4091" s="48" t="s">
        <v>2937</v>
      </c>
      <c r="I4091" s="34" t="s">
        <v>11560</v>
      </c>
      <c r="J4091" s="35"/>
      <c r="K4091" s="33"/>
      <c r="L4091" s="33"/>
      <c r="M4091" s="33"/>
      <c r="N4091" s="33"/>
      <c r="O4091" s="33"/>
      <c r="P4091" s="33"/>
      <c r="Q4091" s="33"/>
      <c r="R4091" s="33"/>
    </row>
    <row r="4092">
      <c r="A4092" s="8" t="s">
        <v>2586</v>
      </c>
      <c r="B4092" s="3"/>
      <c r="C4092" s="3" t="s">
        <v>11561</v>
      </c>
      <c r="D4092" s="4" t="s">
        <v>5725</v>
      </c>
      <c r="E4092" s="5" t="s">
        <v>11562</v>
      </c>
      <c r="F4092" s="8" t="s">
        <v>2740</v>
      </c>
      <c r="G4092" s="8" t="s">
        <v>8038</v>
      </c>
      <c r="H4092" s="42" t="s">
        <v>2686</v>
      </c>
      <c r="I4092" s="18" t="s">
        <v>11563</v>
      </c>
      <c r="J4092" s="7"/>
      <c r="K4092" s="40"/>
      <c r="L4092" s="40"/>
      <c r="M4092" s="40"/>
      <c r="N4092" s="40"/>
      <c r="O4092" s="40"/>
      <c r="P4092" s="40"/>
      <c r="Q4092" s="40"/>
      <c r="R4092" s="40"/>
    </row>
    <row r="4093">
      <c r="A4093" s="7" t="s">
        <v>2586</v>
      </c>
      <c r="B4093" s="7"/>
      <c r="C4093" s="7" t="s">
        <v>11564</v>
      </c>
      <c r="D4093" s="7" t="s">
        <v>5725</v>
      </c>
      <c r="E4093" s="19" t="s">
        <v>11565</v>
      </c>
      <c r="F4093" s="8" t="s">
        <v>2740</v>
      </c>
      <c r="G4093" s="31" t="s">
        <v>8038</v>
      </c>
      <c r="H4093" s="42" t="s">
        <v>2686</v>
      </c>
      <c r="I4093" s="7"/>
      <c r="J4093" s="35"/>
      <c r="K4093" s="33"/>
      <c r="L4093" s="33"/>
      <c r="M4093" s="33"/>
      <c r="N4093" s="33"/>
      <c r="O4093" s="33"/>
      <c r="P4093" s="33"/>
      <c r="Q4093" s="33"/>
      <c r="R4093" s="33"/>
    </row>
    <row r="4094">
      <c r="A4094" s="7" t="s">
        <v>2586</v>
      </c>
      <c r="B4094" s="7"/>
      <c r="C4094" s="7" t="s">
        <v>11566</v>
      </c>
      <c r="D4094" s="8" t="s">
        <v>5725</v>
      </c>
      <c r="E4094" s="7" t="s">
        <v>11567</v>
      </c>
      <c r="F4094" s="8" t="s">
        <v>2740</v>
      </c>
      <c r="G4094" s="8" t="s">
        <v>8038</v>
      </c>
      <c r="H4094" s="41" t="s">
        <v>2686</v>
      </c>
      <c r="I4094" s="8"/>
      <c r="J4094" s="35"/>
      <c r="K4094" s="33"/>
      <c r="L4094" s="33"/>
      <c r="M4094" s="33"/>
      <c r="N4094" s="33"/>
      <c r="O4094" s="33"/>
      <c r="P4094" s="33"/>
      <c r="Q4094" s="33"/>
      <c r="R4094" s="33"/>
    </row>
    <row r="4095">
      <c r="A4095" s="7" t="s">
        <v>2586</v>
      </c>
      <c r="B4095" s="7"/>
      <c r="C4095" s="7" t="s">
        <v>11568</v>
      </c>
      <c r="D4095" s="8" t="s">
        <v>5725</v>
      </c>
      <c r="E4095" s="7" t="s">
        <v>11569</v>
      </c>
      <c r="F4095" s="8" t="s">
        <v>2740</v>
      </c>
      <c r="G4095" s="8" t="s">
        <v>8038</v>
      </c>
      <c r="H4095" s="42" t="s">
        <v>2686</v>
      </c>
      <c r="I4095" s="8"/>
      <c r="J4095" s="35"/>
      <c r="K4095" s="33"/>
      <c r="L4095" s="33"/>
      <c r="M4095" s="33"/>
      <c r="N4095" s="33"/>
      <c r="O4095" s="33"/>
      <c r="P4095" s="33"/>
      <c r="Q4095" s="33"/>
      <c r="R4095" s="33"/>
    </row>
    <row r="4096">
      <c r="A4096" s="8" t="s">
        <v>2586</v>
      </c>
      <c r="B4096" s="8"/>
      <c r="C4096" s="8" t="s">
        <v>11568</v>
      </c>
      <c r="D4096" s="8" t="s">
        <v>5725</v>
      </c>
      <c r="E4096" s="12" t="s">
        <v>11570</v>
      </c>
      <c r="F4096" s="42" t="s">
        <v>2740</v>
      </c>
      <c r="G4096" s="31" t="s">
        <v>8038</v>
      </c>
      <c r="H4096" s="41" t="s">
        <v>2686</v>
      </c>
      <c r="I4096" s="8"/>
      <c r="J4096" s="35"/>
      <c r="K4096" s="33"/>
      <c r="L4096" s="33"/>
      <c r="M4096" s="33"/>
      <c r="N4096" s="33"/>
      <c r="O4096" s="33"/>
      <c r="P4096" s="33"/>
      <c r="Q4096" s="33"/>
      <c r="R4096" s="33"/>
    </row>
    <row r="4097">
      <c r="A4097" s="8" t="s">
        <v>2633</v>
      </c>
      <c r="B4097" s="6"/>
      <c r="C4097" s="6" t="s">
        <v>11571</v>
      </c>
      <c r="D4097" s="6" t="s">
        <v>5725</v>
      </c>
      <c r="E4097" s="7" t="s">
        <v>11572</v>
      </c>
      <c r="F4097" s="8" t="s">
        <v>2740</v>
      </c>
      <c r="G4097" s="31" t="s">
        <v>8038</v>
      </c>
      <c r="H4097" s="48" t="s">
        <v>2937</v>
      </c>
      <c r="I4097" s="8"/>
      <c r="J4097" s="7"/>
      <c r="K4097" s="40"/>
      <c r="L4097" s="40"/>
      <c r="M4097" s="40"/>
      <c r="N4097" s="40"/>
      <c r="O4097" s="40"/>
      <c r="P4097" s="40"/>
      <c r="Q4097" s="40"/>
      <c r="R4097" s="40"/>
    </row>
    <row r="4098">
      <c r="A4098" s="7" t="s">
        <v>2586</v>
      </c>
      <c r="B4098" s="7"/>
      <c r="C4098" s="7" t="s">
        <v>11573</v>
      </c>
      <c r="D4098" s="8" t="s">
        <v>11574</v>
      </c>
      <c r="E4098" s="7" t="s">
        <v>11575</v>
      </c>
      <c r="F4098" s="42" t="s">
        <v>2740</v>
      </c>
      <c r="G4098" s="8" t="s">
        <v>8038</v>
      </c>
      <c r="H4098" s="42" t="s">
        <v>2686</v>
      </c>
      <c r="I4098" s="8"/>
      <c r="J4098" s="35"/>
      <c r="K4098" s="33"/>
      <c r="L4098" s="33"/>
      <c r="M4098" s="33"/>
      <c r="N4098" s="33"/>
      <c r="O4098" s="33"/>
      <c r="P4098" s="33"/>
      <c r="Q4098" s="33"/>
      <c r="R4098" s="33"/>
    </row>
    <row r="4099">
      <c r="A4099" s="6" t="s">
        <v>2861</v>
      </c>
      <c r="B4099" s="9"/>
      <c r="C4099" s="9" t="s">
        <v>11576</v>
      </c>
      <c r="D4099" s="9" t="s">
        <v>11577</v>
      </c>
      <c r="E4099" s="9" t="s">
        <v>11578</v>
      </c>
      <c r="F4099" s="8" t="s">
        <v>2740</v>
      </c>
      <c r="G4099" s="31" t="s">
        <v>8038</v>
      </c>
      <c r="H4099" s="42" t="s">
        <v>2686</v>
      </c>
      <c r="I4099" s="16" t="s">
        <v>11579</v>
      </c>
      <c r="J4099" s="35"/>
      <c r="K4099" s="33"/>
      <c r="L4099" s="33"/>
      <c r="M4099" s="33"/>
      <c r="N4099" s="33"/>
      <c r="O4099" s="33"/>
      <c r="P4099" s="33"/>
      <c r="Q4099" s="33"/>
      <c r="R4099" s="33"/>
    </row>
    <row r="4100">
      <c r="A4100" s="7" t="s">
        <v>2586</v>
      </c>
      <c r="B4100" s="7"/>
      <c r="C4100" s="7" t="s">
        <v>11580</v>
      </c>
      <c r="D4100" s="8" t="s">
        <v>11581</v>
      </c>
      <c r="E4100" s="7" t="s">
        <v>11582</v>
      </c>
      <c r="F4100" s="8" t="s">
        <v>2740</v>
      </c>
      <c r="G4100" s="31" t="s">
        <v>8038</v>
      </c>
      <c r="H4100" s="42" t="s">
        <v>3162</v>
      </c>
      <c r="I4100" s="8"/>
      <c r="J4100" s="35"/>
      <c r="K4100" s="33"/>
      <c r="L4100" s="33"/>
      <c r="M4100" s="33"/>
      <c r="N4100" s="33"/>
      <c r="O4100" s="33"/>
      <c r="P4100" s="33"/>
      <c r="Q4100" s="33"/>
      <c r="R4100" s="33"/>
    </row>
    <row r="4101">
      <c r="A4101" s="8" t="s">
        <v>2586</v>
      </c>
      <c r="B4101" s="2"/>
      <c r="C4101" s="2" t="s">
        <v>11583</v>
      </c>
      <c r="D4101" s="2" t="s">
        <v>11584</v>
      </c>
      <c r="E4101" s="2" t="s">
        <v>11585</v>
      </c>
      <c r="F4101" s="8" t="s">
        <v>2740</v>
      </c>
      <c r="G4101" s="8" t="s">
        <v>8038</v>
      </c>
      <c r="H4101" s="41" t="s">
        <v>2760</v>
      </c>
      <c r="I4101" s="34" t="s">
        <v>11586</v>
      </c>
      <c r="J4101" s="35"/>
      <c r="K4101" s="33"/>
      <c r="L4101" s="33"/>
      <c r="M4101" s="33"/>
      <c r="N4101" s="33"/>
      <c r="O4101" s="33"/>
      <c r="P4101" s="33"/>
      <c r="Q4101" s="33"/>
      <c r="R4101" s="33"/>
    </row>
    <row r="4102">
      <c r="A4102" s="8" t="s">
        <v>2586</v>
      </c>
      <c r="B4102" s="2"/>
      <c r="C4102" s="2" t="s">
        <v>11587</v>
      </c>
      <c r="D4102" s="2" t="s">
        <v>6594</v>
      </c>
      <c r="E4102" s="2" t="s">
        <v>11588</v>
      </c>
      <c r="F4102" s="8" t="s">
        <v>2740</v>
      </c>
      <c r="G4102" s="8" t="s">
        <v>8038</v>
      </c>
      <c r="H4102" s="43" t="s">
        <v>4138</v>
      </c>
      <c r="I4102" s="34" t="s">
        <v>11589</v>
      </c>
      <c r="J4102" s="35"/>
      <c r="K4102" s="33"/>
      <c r="L4102" s="33"/>
      <c r="M4102" s="33"/>
      <c r="N4102" s="33"/>
      <c r="O4102" s="33"/>
      <c r="P4102" s="33"/>
      <c r="Q4102" s="33"/>
      <c r="R4102" s="33"/>
    </row>
    <row r="4103">
      <c r="A4103" s="7" t="s">
        <v>2586</v>
      </c>
      <c r="B4103" s="7"/>
      <c r="C4103" s="7" t="s">
        <v>11590</v>
      </c>
      <c r="D4103" s="8" t="s">
        <v>6594</v>
      </c>
      <c r="E4103" s="7" t="s">
        <v>11591</v>
      </c>
      <c r="F4103" s="8" t="s">
        <v>2740</v>
      </c>
      <c r="G4103" s="8" t="s">
        <v>8038</v>
      </c>
      <c r="H4103" s="48" t="s">
        <v>2937</v>
      </c>
      <c r="I4103" s="8"/>
      <c r="J4103" s="7"/>
      <c r="K4103" s="40"/>
      <c r="L4103" s="40"/>
      <c r="M4103" s="40"/>
      <c r="N4103" s="40"/>
      <c r="O4103" s="40"/>
      <c r="P4103" s="40"/>
      <c r="Q4103" s="40"/>
      <c r="R4103" s="40"/>
    </row>
    <row r="4104">
      <c r="A4104" s="7" t="s">
        <v>2586</v>
      </c>
      <c r="B4104" s="7"/>
      <c r="C4104" s="7" t="s">
        <v>11592</v>
      </c>
      <c r="D4104" s="8" t="s">
        <v>6594</v>
      </c>
      <c r="E4104" s="7" t="s">
        <v>11593</v>
      </c>
      <c r="F4104" s="8" t="s">
        <v>2740</v>
      </c>
      <c r="G4104" s="8" t="s">
        <v>8038</v>
      </c>
      <c r="H4104" s="42" t="s">
        <v>3162</v>
      </c>
      <c r="I4104" s="8"/>
      <c r="J4104" s="7"/>
      <c r="K4104" s="40"/>
      <c r="L4104" s="40"/>
      <c r="M4104" s="40"/>
      <c r="N4104" s="40"/>
      <c r="O4104" s="40"/>
      <c r="P4104" s="40"/>
      <c r="Q4104" s="40"/>
      <c r="R4104" s="40"/>
    </row>
    <row r="4105">
      <c r="A4105" s="7" t="s">
        <v>2586</v>
      </c>
      <c r="B4105" s="7"/>
      <c r="C4105" s="7" t="s">
        <v>11594</v>
      </c>
      <c r="D4105" s="8" t="s">
        <v>6594</v>
      </c>
      <c r="E4105" s="7" t="s">
        <v>11595</v>
      </c>
      <c r="F4105" s="8" t="s">
        <v>2740</v>
      </c>
      <c r="G4105" s="8" t="s">
        <v>8038</v>
      </c>
      <c r="H4105" s="42" t="s">
        <v>3305</v>
      </c>
      <c r="I4105" s="8"/>
      <c r="J4105" s="35"/>
      <c r="K4105" s="33"/>
      <c r="L4105" s="33"/>
      <c r="M4105" s="33"/>
      <c r="N4105" s="33"/>
      <c r="O4105" s="33"/>
      <c r="P4105" s="33"/>
      <c r="Q4105" s="33"/>
      <c r="R4105" s="33"/>
    </row>
    <row r="4106">
      <c r="A4106" s="7" t="s">
        <v>2586</v>
      </c>
      <c r="B4106" s="7"/>
      <c r="C4106" s="7" t="s">
        <v>11596</v>
      </c>
      <c r="D4106" s="8" t="s">
        <v>11597</v>
      </c>
      <c r="E4106" s="7" t="s">
        <v>11598</v>
      </c>
      <c r="F4106" s="8" t="s">
        <v>2740</v>
      </c>
      <c r="G4106" s="8" t="s">
        <v>8038</v>
      </c>
      <c r="H4106" s="41" t="s">
        <v>3933</v>
      </c>
      <c r="I4106" s="8"/>
      <c r="J4106" s="35"/>
      <c r="K4106" s="33"/>
      <c r="L4106" s="33"/>
      <c r="M4106" s="33"/>
      <c r="N4106" s="33"/>
      <c r="O4106" s="33"/>
      <c r="P4106" s="33"/>
      <c r="Q4106" s="33"/>
      <c r="R4106" s="33"/>
    </row>
    <row r="4107">
      <c r="A4107" s="7" t="s">
        <v>2586</v>
      </c>
      <c r="B4107" s="7"/>
      <c r="C4107" s="7" t="s">
        <v>11599</v>
      </c>
      <c r="D4107" s="8" t="s">
        <v>3832</v>
      </c>
      <c r="E4107" s="7" t="s">
        <v>11600</v>
      </c>
      <c r="F4107" s="8" t="s">
        <v>2740</v>
      </c>
      <c r="G4107" s="8" t="s">
        <v>8038</v>
      </c>
      <c r="H4107" s="42" t="s">
        <v>3162</v>
      </c>
      <c r="I4107" s="8"/>
      <c r="J4107" s="7"/>
      <c r="K4107" s="40"/>
      <c r="L4107" s="40"/>
      <c r="M4107" s="40"/>
      <c r="N4107" s="40"/>
      <c r="O4107" s="40"/>
      <c r="P4107" s="40"/>
      <c r="Q4107" s="40"/>
      <c r="R4107" s="40"/>
    </row>
    <row r="4108">
      <c r="A4108" s="6" t="s">
        <v>2861</v>
      </c>
      <c r="B4108" s="18"/>
      <c r="C4108" s="18" t="s">
        <v>11601</v>
      </c>
      <c r="D4108" s="3" t="s">
        <v>4888</v>
      </c>
      <c r="E4108" s="3" t="s">
        <v>11602</v>
      </c>
      <c r="F4108" s="8" t="s">
        <v>2740</v>
      </c>
      <c r="G4108" s="31" t="s">
        <v>8038</v>
      </c>
      <c r="H4108" s="31" t="s">
        <v>2603</v>
      </c>
      <c r="I4108" s="3"/>
      <c r="J4108" s="7"/>
      <c r="K4108" s="40"/>
      <c r="L4108" s="40"/>
      <c r="M4108" s="40"/>
      <c r="N4108" s="40"/>
      <c r="O4108" s="40"/>
      <c r="P4108" s="40"/>
      <c r="Q4108" s="40"/>
      <c r="R4108" s="40"/>
    </row>
    <row r="4109">
      <c r="A4109" s="6" t="s">
        <v>2861</v>
      </c>
      <c r="B4109" s="7"/>
      <c r="C4109" s="7" t="s">
        <v>11603</v>
      </c>
      <c r="D4109" s="8" t="s">
        <v>4888</v>
      </c>
      <c r="E4109" s="7" t="s">
        <v>11604</v>
      </c>
      <c r="F4109" s="8" t="s">
        <v>2740</v>
      </c>
      <c r="G4109" s="8" t="s">
        <v>8038</v>
      </c>
      <c r="H4109" s="45" t="s">
        <v>2753</v>
      </c>
      <c r="I4109" s="8"/>
      <c r="J4109" s="37"/>
      <c r="K4109" s="38"/>
      <c r="L4109" s="38"/>
      <c r="M4109" s="38"/>
      <c r="N4109" s="38"/>
      <c r="O4109" s="38"/>
      <c r="P4109" s="38"/>
      <c r="Q4109" s="38"/>
      <c r="R4109" s="38"/>
    </row>
    <row r="4110">
      <c r="A4110" s="6" t="s">
        <v>2861</v>
      </c>
      <c r="B4110" s="7"/>
      <c r="C4110" s="7" t="s">
        <v>11605</v>
      </c>
      <c r="D4110" s="8" t="s">
        <v>4888</v>
      </c>
      <c r="E4110" s="7" t="s">
        <v>11606</v>
      </c>
      <c r="F4110" s="8" t="s">
        <v>2740</v>
      </c>
      <c r="G4110" s="8" t="s">
        <v>8038</v>
      </c>
      <c r="H4110" s="31" t="s">
        <v>2603</v>
      </c>
      <c r="I4110" s="8"/>
      <c r="J4110" s="7"/>
      <c r="K4110" s="40"/>
      <c r="L4110" s="40"/>
      <c r="M4110" s="40"/>
      <c r="N4110" s="40"/>
      <c r="O4110" s="40"/>
      <c r="P4110" s="40"/>
      <c r="Q4110" s="40"/>
      <c r="R4110" s="40"/>
    </row>
    <row r="4111">
      <c r="A4111" s="7" t="s">
        <v>2586</v>
      </c>
      <c r="B4111" s="7"/>
      <c r="C4111" s="7" t="s">
        <v>11607</v>
      </c>
      <c r="D4111" s="8" t="s">
        <v>4888</v>
      </c>
      <c r="E4111" s="7" t="s">
        <v>11608</v>
      </c>
      <c r="F4111" s="8" t="s">
        <v>2740</v>
      </c>
      <c r="G4111" s="8" t="s">
        <v>8038</v>
      </c>
      <c r="H4111" s="31" t="s">
        <v>2603</v>
      </c>
      <c r="I4111" s="8"/>
      <c r="J4111" s="35"/>
      <c r="K4111" s="33"/>
      <c r="L4111" s="33"/>
      <c r="M4111" s="33"/>
      <c r="N4111" s="33"/>
      <c r="O4111" s="33"/>
      <c r="P4111" s="33"/>
      <c r="Q4111" s="33"/>
      <c r="R4111" s="33"/>
    </row>
    <row r="4112">
      <c r="A4112" s="8" t="s">
        <v>2586</v>
      </c>
      <c r="B4112" s="18"/>
      <c r="C4112" s="18" t="s">
        <v>11601</v>
      </c>
      <c r="D4112" s="3" t="s">
        <v>4888</v>
      </c>
      <c r="E4112" s="3" t="s">
        <v>11609</v>
      </c>
      <c r="F4112" s="8" t="s">
        <v>2740</v>
      </c>
      <c r="G4112" s="8" t="s">
        <v>8038</v>
      </c>
      <c r="H4112" s="31" t="s">
        <v>2603</v>
      </c>
      <c r="I4112" s="3"/>
      <c r="J4112" s="7"/>
      <c r="K4112" s="40"/>
      <c r="L4112" s="40"/>
      <c r="M4112" s="40"/>
      <c r="N4112" s="40"/>
      <c r="O4112" s="40"/>
      <c r="P4112" s="40"/>
      <c r="Q4112" s="40"/>
      <c r="R4112" s="40"/>
    </row>
    <row r="4113">
      <c r="A4113" s="7" t="s">
        <v>2586</v>
      </c>
      <c r="B4113" s="7"/>
      <c r="C4113" s="7" t="s">
        <v>11610</v>
      </c>
      <c r="D4113" s="8" t="s">
        <v>4888</v>
      </c>
      <c r="E4113" s="7" t="s">
        <v>11611</v>
      </c>
      <c r="F4113" s="42" t="s">
        <v>2740</v>
      </c>
      <c r="G4113" s="8" t="s">
        <v>8038</v>
      </c>
      <c r="H4113" s="45" t="s">
        <v>2753</v>
      </c>
      <c r="I4113" s="8"/>
      <c r="J4113" s="35"/>
      <c r="K4113" s="33"/>
      <c r="L4113" s="33"/>
      <c r="M4113" s="33"/>
      <c r="N4113" s="33"/>
      <c r="O4113" s="33"/>
      <c r="P4113" s="33"/>
      <c r="Q4113" s="33"/>
      <c r="R4113" s="33"/>
    </row>
    <row r="4114">
      <c r="A4114" s="7" t="s">
        <v>2586</v>
      </c>
      <c r="B4114" s="7"/>
      <c r="C4114" s="7" t="s">
        <v>11612</v>
      </c>
      <c r="D4114" s="7" t="s">
        <v>4888</v>
      </c>
      <c r="E4114" s="19" t="s">
        <v>11613</v>
      </c>
      <c r="F4114" s="8" t="s">
        <v>2740</v>
      </c>
      <c r="G4114" s="8" t="s">
        <v>8038</v>
      </c>
      <c r="H4114" s="31" t="s">
        <v>2603</v>
      </c>
      <c r="I4114" s="7"/>
      <c r="J4114" s="37"/>
      <c r="K4114" s="38"/>
      <c r="L4114" s="38"/>
      <c r="M4114" s="38"/>
      <c r="N4114" s="38"/>
      <c r="O4114" s="38"/>
      <c r="P4114" s="38"/>
      <c r="Q4114" s="38"/>
      <c r="R4114" s="38"/>
    </row>
    <row r="4115">
      <c r="A4115" s="7" t="s">
        <v>2586</v>
      </c>
      <c r="B4115" s="7"/>
      <c r="C4115" s="7" t="s">
        <v>11614</v>
      </c>
      <c r="D4115" s="8" t="s">
        <v>4888</v>
      </c>
      <c r="E4115" s="7" t="s">
        <v>11615</v>
      </c>
      <c r="F4115" s="8" t="s">
        <v>2740</v>
      </c>
      <c r="G4115" s="31" t="s">
        <v>8038</v>
      </c>
      <c r="H4115" s="31" t="s">
        <v>2603</v>
      </c>
      <c r="I4115" s="8"/>
      <c r="J4115" s="35"/>
      <c r="K4115" s="33"/>
      <c r="L4115" s="33"/>
      <c r="M4115" s="33"/>
      <c r="N4115" s="33"/>
      <c r="O4115" s="33"/>
      <c r="P4115" s="33"/>
      <c r="Q4115" s="33"/>
      <c r="R4115" s="33"/>
    </row>
    <row r="4116">
      <c r="A4116" s="8" t="s">
        <v>2586</v>
      </c>
      <c r="B4116" s="8"/>
      <c r="C4116" s="8" t="s">
        <v>11616</v>
      </c>
      <c r="D4116" s="8" t="s">
        <v>4888</v>
      </c>
      <c r="E4116" s="12" t="s">
        <v>11617</v>
      </c>
      <c r="F4116" s="8" t="s">
        <v>2740</v>
      </c>
      <c r="G4116" s="31" t="s">
        <v>8038</v>
      </c>
      <c r="H4116" s="41" t="s">
        <v>2686</v>
      </c>
      <c r="I4116" s="8"/>
      <c r="J4116" s="35"/>
      <c r="K4116" s="33"/>
      <c r="L4116" s="33"/>
      <c r="M4116" s="33"/>
      <c r="N4116" s="33"/>
      <c r="O4116" s="33"/>
      <c r="P4116" s="33"/>
      <c r="Q4116" s="33"/>
      <c r="R4116" s="33"/>
    </row>
    <row r="4117">
      <c r="A4117" s="8" t="s">
        <v>2586</v>
      </c>
      <c r="B4117" s="2"/>
      <c r="C4117" s="2" t="s">
        <v>11618</v>
      </c>
      <c r="D4117" s="2" t="s">
        <v>3828</v>
      </c>
      <c r="E4117" s="2" t="s">
        <v>11619</v>
      </c>
      <c r="F4117" s="42" t="s">
        <v>2740</v>
      </c>
      <c r="G4117" s="31" t="s">
        <v>8038</v>
      </c>
      <c r="H4117" s="42" t="s">
        <v>4138</v>
      </c>
      <c r="I4117" s="34" t="s">
        <v>11620</v>
      </c>
      <c r="J4117" s="37"/>
      <c r="K4117" s="38"/>
      <c r="L4117" s="38"/>
      <c r="M4117" s="38"/>
      <c r="N4117" s="38"/>
      <c r="O4117" s="38"/>
      <c r="P4117" s="38"/>
      <c r="Q4117" s="38"/>
      <c r="R4117" s="38"/>
    </row>
    <row r="4118">
      <c r="A4118" s="8" t="s">
        <v>2586</v>
      </c>
      <c r="B4118" s="2"/>
      <c r="C4118" s="2" t="s">
        <v>11621</v>
      </c>
      <c r="D4118" s="17" t="s">
        <v>3828</v>
      </c>
      <c r="E4118" s="2" t="s">
        <v>11622</v>
      </c>
      <c r="F4118" s="8" t="s">
        <v>2740</v>
      </c>
      <c r="G4118" s="8" t="s">
        <v>8038</v>
      </c>
      <c r="H4118" s="31" t="s">
        <v>2603</v>
      </c>
      <c r="I4118" s="34" t="s">
        <v>11623</v>
      </c>
      <c r="J4118" s="7"/>
      <c r="K4118" s="40"/>
      <c r="L4118" s="40"/>
      <c r="M4118" s="40"/>
      <c r="N4118" s="40"/>
      <c r="O4118" s="40"/>
      <c r="P4118" s="40"/>
      <c r="Q4118" s="40"/>
      <c r="R4118" s="40"/>
    </row>
    <row r="4119">
      <c r="A4119" s="8" t="s">
        <v>2586</v>
      </c>
      <c r="B4119" s="3"/>
      <c r="C4119" s="3" t="s">
        <v>11624</v>
      </c>
      <c r="D4119" s="59" t="s">
        <v>3828</v>
      </c>
      <c r="E4119" s="18" t="s">
        <v>11625</v>
      </c>
      <c r="F4119" s="8" t="s">
        <v>2740</v>
      </c>
      <c r="G4119" s="6" t="s">
        <v>8038</v>
      </c>
      <c r="H4119" s="41" t="s">
        <v>2802</v>
      </c>
      <c r="I4119" s="18"/>
      <c r="J4119" s="35"/>
      <c r="K4119" s="33"/>
      <c r="L4119" s="33"/>
      <c r="M4119" s="33"/>
      <c r="N4119" s="33"/>
      <c r="O4119" s="33"/>
      <c r="P4119" s="33"/>
      <c r="Q4119" s="33"/>
      <c r="R4119" s="33"/>
    </row>
    <row r="4120">
      <c r="A4120" s="7" t="s">
        <v>2586</v>
      </c>
      <c r="B4120" s="7"/>
      <c r="C4120" s="7" t="s">
        <v>11626</v>
      </c>
      <c r="D4120" s="8" t="s">
        <v>6604</v>
      </c>
      <c r="E4120" s="7" t="s">
        <v>11627</v>
      </c>
      <c r="F4120" s="8" t="s">
        <v>2740</v>
      </c>
      <c r="G4120" s="8" t="s">
        <v>8038</v>
      </c>
      <c r="H4120" s="48" t="s">
        <v>2937</v>
      </c>
      <c r="I4120" s="8"/>
      <c r="J4120" s="7"/>
      <c r="K4120" s="40"/>
      <c r="L4120" s="40"/>
      <c r="M4120" s="40"/>
      <c r="N4120" s="40"/>
      <c r="O4120" s="40"/>
      <c r="P4120" s="40"/>
      <c r="Q4120" s="40"/>
      <c r="R4120" s="40"/>
    </row>
    <row r="4121">
      <c r="A4121" s="7" t="s">
        <v>2586</v>
      </c>
      <c r="B4121" s="7"/>
      <c r="C4121" s="7" t="s">
        <v>11628</v>
      </c>
      <c r="D4121" s="7" t="s">
        <v>6604</v>
      </c>
      <c r="E4121" s="19" t="s">
        <v>11629</v>
      </c>
      <c r="F4121" s="8" t="s">
        <v>2740</v>
      </c>
      <c r="G4121" s="8" t="s">
        <v>8038</v>
      </c>
      <c r="H4121" s="42" t="s">
        <v>3162</v>
      </c>
      <c r="I4121" s="7"/>
      <c r="J4121" s="19"/>
      <c r="K4121" s="39"/>
      <c r="L4121" s="39"/>
      <c r="M4121" s="39"/>
      <c r="N4121" s="39"/>
      <c r="O4121" s="39"/>
      <c r="P4121" s="39"/>
      <c r="Q4121" s="39"/>
      <c r="R4121" s="39"/>
    </row>
    <row r="4122">
      <c r="A4122" s="7" t="s">
        <v>2586</v>
      </c>
      <c r="B4122" s="7"/>
      <c r="C4122" s="7" t="s">
        <v>11630</v>
      </c>
      <c r="D4122" s="6" t="s">
        <v>6604</v>
      </c>
      <c r="E4122" s="7" t="s">
        <v>11631</v>
      </c>
      <c r="F4122" s="8" t="s">
        <v>2740</v>
      </c>
      <c r="G4122" s="8" t="s">
        <v>8038</v>
      </c>
      <c r="H4122" s="42" t="s">
        <v>3162</v>
      </c>
      <c r="I4122" s="8"/>
      <c r="J4122" s="7"/>
      <c r="K4122" s="40"/>
      <c r="L4122" s="40"/>
      <c r="M4122" s="40"/>
      <c r="N4122" s="40"/>
      <c r="O4122" s="40"/>
      <c r="P4122" s="40"/>
      <c r="Q4122" s="40"/>
      <c r="R4122" s="40"/>
    </row>
    <row r="4123">
      <c r="A4123" s="8" t="s">
        <v>2586</v>
      </c>
      <c r="B4123" s="6"/>
      <c r="C4123" s="6" t="s">
        <v>11632</v>
      </c>
      <c r="D4123" s="6" t="s">
        <v>6607</v>
      </c>
      <c r="E4123" s="12" t="s">
        <v>11633</v>
      </c>
      <c r="F4123" s="8" t="s">
        <v>2740</v>
      </c>
      <c r="G4123" s="6" t="s">
        <v>8038</v>
      </c>
      <c r="H4123" s="41" t="s">
        <v>2686</v>
      </c>
      <c r="I4123" s="8"/>
      <c r="J4123" s="35"/>
      <c r="K4123" s="33"/>
      <c r="L4123" s="33"/>
      <c r="M4123" s="33"/>
      <c r="N4123" s="33"/>
      <c r="O4123" s="33"/>
      <c r="P4123" s="33"/>
      <c r="Q4123" s="33"/>
      <c r="R4123" s="33"/>
    </row>
    <row r="4124">
      <c r="A4124" s="7" t="s">
        <v>2586</v>
      </c>
      <c r="B4124" s="7"/>
      <c r="C4124" s="7" t="s">
        <v>11634</v>
      </c>
      <c r="D4124" s="8" t="s">
        <v>6607</v>
      </c>
      <c r="E4124" s="7" t="s">
        <v>11635</v>
      </c>
      <c r="F4124" s="8" t="s">
        <v>2740</v>
      </c>
      <c r="G4124" s="8" t="s">
        <v>8038</v>
      </c>
      <c r="H4124" s="41" t="s">
        <v>2760</v>
      </c>
      <c r="I4124" s="8"/>
      <c r="J4124" s="7"/>
      <c r="K4124" s="40"/>
      <c r="L4124" s="40"/>
      <c r="M4124" s="40"/>
      <c r="N4124" s="40"/>
      <c r="O4124" s="40"/>
      <c r="P4124" s="40"/>
      <c r="Q4124" s="40"/>
      <c r="R4124" s="40"/>
    </row>
    <row r="4125">
      <c r="A4125" s="8" t="s">
        <v>2586</v>
      </c>
      <c r="B4125" s="6"/>
      <c r="C4125" s="6" t="s">
        <v>11636</v>
      </c>
      <c r="D4125" s="7" t="s">
        <v>6607</v>
      </c>
      <c r="E4125" s="19" t="s">
        <v>11637</v>
      </c>
      <c r="F4125" s="8" t="s">
        <v>2740</v>
      </c>
      <c r="G4125" s="8" t="s">
        <v>8038</v>
      </c>
      <c r="H4125" s="31" t="s">
        <v>2603</v>
      </c>
      <c r="I4125" s="7"/>
      <c r="J4125" s="10"/>
      <c r="K4125" s="44"/>
      <c r="L4125" s="44"/>
      <c r="M4125" s="44"/>
      <c r="N4125" s="44"/>
      <c r="O4125" s="44"/>
      <c r="P4125" s="44"/>
      <c r="Q4125" s="44"/>
      <c r="R4125" s="44"/>
    </row>
    <row r="4126">
      <c r="A4126" s="8" t="s">
        <v>2586</v>
      </c>
      <c r="B4126" s="2"/>
      <c r="C4126" s="2" t="s">
        <v>11638</v>
      </c>
      <c r="D4126" s="2" t="s">
        <v>11639</v>
      </c>
      <c r="E4126" s="2" t="s">
        <v>11640</v>
      </c>
      <c r="F4126" s="8" t="s">
        <v>2740</v>
      </c>
      <c r="G4126" s="8" t="s">
        <v>8038</v>
      </c>
      <c r="H4126" s="41" t="s">
        <v>2760</v>
      </c>
      <c r="I4126" s="34" t="s">
        <v>11641</v>
      </c>
      <c r="J4126" s="35"/>
      <c r="K4126" s="33"/>
      <c r="L4126" s="33"/>
      <c r="M4126" s="33"/>
      <c r="N4126" s="33"/>
      <c r="O4126" s="33"/>
      <c r="P4126" s="33"/>
      <c r="Q4126" s="33"/>
      <c r="R4126" s="33"/>
    </row>
    <row r="4127">
      <c r="A4127" s="8" t="s">
        <v>2586</v>
      </c>
      <c r="B4127" s="2"/>
      <c r="C4127" s="2" t="s">
        <v>11642</v>
      </c>
      <c r="D4127" s="2" t="s">
        <v>11643</v>
      </c>
      <c r="E4127" s="2" t="s">
        <v>11644</v>
      </c>
      <c r="F4127" s="8" t="s">
        <v>2740</v>
      </c>
      <c r="G4127" s="31" t="s">
        <v>8038</v>
      </c>
      <c r="H4127" s="41" t="s">
        <v>2937</v>
      </c>
      <c r="I4127" s="34" t="s">
        <v>11645</v>
      </c>
      <c r="J4127" s="35"/>
      <c r="K4127" s="33"/>
      <c r="L4127" s="33"/>
      <c r="M4127" s="33"/>
      <c r="N4127" s="33"/>
      <c r="O4127" s="33"/>
      <c r="P4127" s="33"/>
      <c r="Q4127" s="33"/>
      <c r="R4127" s="33"/>
    </row>
    <row r="4128">
      <c r="A4128" s="7" t="s">
        <v>2633</v>
      </c>
      <c r="B4128" s="7"/>
      <c r="C4128" s="7" t="s">
        <v>11646</v>
      </c>
      <c r="D4128" s="7" t="s">
        <v>11647</v>
      </c>
      <c r="E4128" s="19" t="s">
        <v>11648</v>
      </c>
      <c r="F4128" s="8" t="s">
        <v>2740</v>
      </c>
      <c r="G4128" s="8" t="s">
        <v>8038</v>
      </c>
      <c r="H4128" s="31" t="s">
        <v>7223</v>
      </c>
      <c r="I4128" s="7"/>
      <c r="J4128" s="7"/>
      <c r="K4128" s="40"/>
      <c r="L4128" s="40"/>
      <c r="M4128" s="40"/>
      <c r="N4128" s="40"/>
      <c r="O4128" s="40"/>
      <c r="P4128" s="40"/>
      <c r="Q4128" s="40"/>
      <c r="R4128" s="40"/>
    </row>
    <row r="4129">
      <c r="A4129" s="7" t="s">
        <v>2586</v>
      </c>
      <c r="B4129" s="7"/>
      <c r="C4129" s="7" t="s">
        <v>11649</v>
      </c>
      <c r="D4129" s="8" t="s">
        <v>11650</v>
      </c>
      <c r="E4129" s="7" t="s">
        <v>11651</v>
      </c>
      <c r="F4129" s="8" t="s">
        <v>2740</v>
      </c>
      <c r="G4129" s="8" t="s">
        <v>8038</v>
      </c>
      <c r="H4129" s="48" t="s">
        <v>2937</v>
      </c>
      <c r="I4129" s="8"/>
      <c r="J4129" s="7"/>
      <c r="K4129" s="40"/>
      <c r="L4129" s="40"/>
      <c r="M4129" s="40"/>
      <c r="N4129" s="40"/>
      <c r="O4129" s="40"/>
      <c r="P4129" s="40"/>
      <c r="Q4129" s="40"/>
      <c r="R4129" s="40"/>
    </row>
    <row r="4130">
      <c r="A4130" s="7" t="s">
        <v>2586</v>
      </c>
      <c r="B4130" s="7"/>
      <c r="C4130" s="7" t="s">
        <v>11652</v>
      </c>
      <c r="D4130" s="6" t="s">
        <v>11653</v>
      </c>
      <c r="E4130" s="7" t="s">
        <v>11654</v>
      </c>
      <c r="F4130" s="8" t="s">
        <v>2740</v>
      </c>
      <c r="G4130" s="8" t="s">
        <v>8038</v>
      </c>
      <c r="H4130" s="6" t="s">
        <v>3473</v>
      </c>
      <c r="I4130" s="8"/>
      <c r="J4130" s="35"/>
      <c r="K4130" s="33"/>
      <c r="L4130" s="33"/>
      <c r="M4130" s="33"/>
      <c r="N4130" s="33"/>
      <c r="O4130" s="33"/>
      <c r="P4130" s="33"/>
      <c r="Q4130" s="33"/>
      <c r="R4130" s="33"/>
    </row>
    <row r="4131">
      <c r="A4131" s="8" t="s">
        <v>2586</v>
      </c>
      <c r="B4131" s="8"/>
      <c r="C4131" s="8" t="s">
        <v>11655</v>
      </c>
      <c r="D4131" s="8" t="s">
        <v>11656</v>
      </c>
      <c r="E4131" s="12" t="s">
        <v>11657</v>
      </c>
      <c r="F4131" s="8" t="s">
        <v>2740</v>
      </c>
      <c r="G4131" s="8" t="s">
        <v>8038</v>
      </c>
      <c r="H4131" s="42" t="s">
        <v>3305</v>
      </c>
      <c r="I4131" s="8"/>
      <c r="J4131" s="7"/>
      <c r="K4131" s="40"/>
      <c r="L4131" s="40"/>
      <c r="M4131" s="40"/>
      <c r="N4131" s="40"/>
      <c r="O4131" s="40"/>
      <c r="P4131" s="40"/>
      <c r="Q4131" s="40"/>
      <c r="R4131" s="40"/>
    </row>
    <row r="4132">
      <c r="A4132" s="8" t="s">
        <v>2586</v>
      </c>
      <c r="B4132" s="3"/>
      <c r="C4132" s="3" t="s">
        <v>11658</v>
      </c>
      <c r="D4132" s="4" t="s">
        <v>11659</v>
      </c>
      <c r="E4132" s="5" t="s">
        <v>11660</v>
      </c>
      <c r="F4132" s="8" t="s">
        <v>2740</v>
      </c>
      <c r="G4132" s="8" t="s">
        <v>8038</v>
      </c>
      <c r="H4132" s="41" t="s">
        <v>3182</v>
      </c>
      <c r="I4132" s="18" t="s">
        <v>11661</v>
      </c>
      <c r="J4132" s="35"/>
      <c r="K4132" s="33"/>
      <c r="L4132" s="33"/>
      <c r="M4132" s="33"/>
      <c r="N4132" s="33"/>
      <c r="O4132" s="33"/>
      <c r="P4132" s="33"/>
      <c r="Q4132" s="33"/>
      <c r="R4132" s="33"/>
    </row>
    <row r="4133">
      <c r="A4133" s="8" t="s">
        <v>2586</v>
      </c>
      <c r="B4133" s="2"/>
      <c r="C4133" s="2" t="s">
        <v>11662</v>
      </c>
      <c r="D4133" s="2" t="s">
        <v>11663</v>
      </c>
      <c r="E4133" s="2" t="s">
        <v>11664</v>
      </c>
      <c r="F4133" s="41" t="s">
        <v>2740</v>
      </c>
      <c r="G4133" s="31" t="s">
        <v>8038</v>
      </c>
      <c r="H4133" s="31" t="s">
        <v>2603</v>
      </c>
      <c r="I4133" s="34" t="s">
        <v>11665</v>
      </c>
      <c r="J4133" s="37"/>
      <c r="K4133" s="38"/>
      <c r="L4133" s="38"/>
      <c r="M4133" s="38"/>
      <c r="N4133" s="38"/>
      <c r="O4133" s="38"/>
      <c r="P4133" s="38"/>
      <c r="Q4133" s="38"/>
      <c r="R4133" s="38"/>
    </row>
    <row r="4134">
      <c r="A4134" s="7" t="s">
        <v>2586</v>
      </c>
      <c r="B4134" s="7"/>
      <c r="C4134" s="7" t="s">
        <v>11666</v>
      </c>
      <c r="D4134" s="8" t="s">
        <v>11667</v>
      </c>
      <c r="E4134" s="7" t="s">
        <v>11668</v>
      </c>
      <c r="F4134" s="8" t="s">
        <v>2740</v>
      </c>
      <c r="G4134" s="8" t="s">
        <v>8038</v>
      </c>
      <c r="H4134" s="31" t="s">
        <v>4225</v>
      </c>
      <c r="I4134" s="8"/>
      <c r="J4134" s="35"/>
      <c r="K4134" s="33"/>
      <c r="L4134" s="33"/>
      <c r="M4134" s="33"/>
      <c r="N4134" s="33"/>
      <c r="O4134" s="33"/>
      <c r="P4134" s="33"/>
      <c r="Q4134" s="33"/>
      <c r="R4134" s="33"/>
    </row>
    <row r="4135">
      <c r="A4135" s="7" t="s">
        <v>2586</v>
      </c>
      <c r="B4135" s="7"/>
      <c r="C4135" s="7" t="s">
        <v>11669</v>
      </c>
      <c r="D4135" s="8" t="s">
        <v>11667</v>
      </c>
      <c r="E4135" s="7" t="s">
        <v>11670</v>
      </c>
      <c r="F4135" s="8" t="s">
        <v>2740</v>
      </c>
      <c r="G4135" s="31" t="s">
        <v>8038</v>
      </c>
      <c r="H4135" s="48" t="s">
        <v>2937</v>
      </c>
      <c r="I4135" s="8"/>
      <c r="J4135" s="7"/>
      <c r="K4135" s="40"/>
      <c r="L4135" s="40"/>
      <c r="M4135" s="40"/>
      <c r="N4135" s="40"/>
      <c r="O4135" s="40"/>
      <c r="P4135" s="40"/>
      <c r="Q4135" s="40"/>
      <c r="R4135" s="40"/>
    </row>
    <row r="4136">
      <c r="A4136" s="7" t="s">
        <v>2586</v>
      </c>
      <c r="B4136" s="7"/>
      <c r="C4136" s="7" t="s">
        <v>11671</v>
      </c>
      <c r="D4136" s="8" t="s">
        <v>11667</v>
      </c>
      <c r="E4136" s="7" t="s">
        <v>11672</v>
      </c>
      <c r="F4136" s="42" t="s">
        <v>2740</v>
      </c>
      <c r="G4136" s="8" t="s">
        <v>8038</v>
      </c>
      <c r="H4136" s="41" t="s">
        <v>2686</v>
      </c>
      <c r="I4136" s="8"/>
      <c r="J4136" s="35"/>
      <c r="K4136" s="33"/>
      <c r="L4136" s="33"/>
      <c r="M4136" s="33"/>
      <c r="N4136" s="33"/>
      <c r="O4136" s="33"/>
      <c r="P4136" s="33"/>
      <c r="Q4136" s="33"/>
      <c r="R4136" s="33"/>
    </row>
    <row r="4137">
      <c r="A4137" s="8" t="s">
        <v>2586</v>
      </c>
      <c r="B4137" s="6"/>
      <c r="C4137" s="6" t="s">
        <v>11673</v>
      </c>
      <c r="D4137" s="6" t="s">
        <v>11667</v>
      </c>
      <c r="E4137" s="7" t="s">
        <v>11674</v>
      </c>
      <c r="F4137" s="8" t="s">
        <v>2740</v>
      </c>
      <c r="G4137" s="8" t="s">
        <v>8038</v>
      </c>
      <c r="H4137" s="31" t="s">
        <v>2742</v>
      </c>
      <c r="I4137" s="8"/>
      <c r="J4137" s="35"/>
      <c r="K4137" s="33"/>
      <c r="L4137" s="33"/>
      <c r="M4137" s="33"/>
      <c r="N4137" s="33"/>
      <c r="O4137" s="33"/>
      <c r="P4137" s="33"/>
      <c r="Q4137" s="33"/>
      <c r="R4137" s="33"/>
    </row>
    <row r="4138">
      <c r="A4138" s="7" t="s">
        <v>2633</v>
      </c>
      <c r="B4138" s="7"/>
      <c r="C4138" s="7" t="s">
        <v>11675</v>
      </c>
      <c r="D4138" s="8" t="s">
        <v>11667</v>
      </c>
      <c r="E4138" s="7" t="s">
        <v>11676</v>
      </c>
      <c r="F4138" s="8" t="s">
        <v>2740</v>
      </c>
      <c r="G4138" s="8" t="s">
        <v>8038</v>
      </c>
      <c r="H4138" s="48" t="s">
        <v>2937</v>
      </c>
      <c r="I4138" s="8"/>
      <c r="J4138" s="35"/>
      <c r="K4138" s="33"/>
      <c r="L4138" s="33"/>
      <c r="M4138" s="33"/>
      <c r="N4138" s="33"/>
      <c r="O4138" s="33"/>
      <c r="P4138" s="33"/>
      <c r="Q4138" s="33"/>
      <c r="R4138" s="33"/>
    </row>
    <row r="4139">
      <c r="A4139" s="7" t="s">
        <v>2633</v>
      </c>
      <c r="B4139" s="7"/>
      <c r="C4139" s="7" t="s">
        <v>11677</v>
      </c>
      <c r="D4139" s="8" t="s">
        <v>11667</v>
      </c>
      <c r="E4139" s="7" t="s">
        <v>11678</v>
      </c>
      <c r="F4139" s="8" t="s">
        <v>2740</v>
      </c>
      <c r="G4139" s="8" t="s">
        <v>8038</v>
      </c>
      <c r="H4139" s="31" t="s">
        <v>2590</v>
      </c>
      <c r="I4139" s="8"/>
      <c r="J4139" s="35"/>
      <c r="K4139" s="33"/>
      <c r="L4139" s="33"/>
      <c r="M4139" s="33"/>
      <c r="N4139" s="33"/>
      <c r="O4139" s="33"/>
      <c r="P4139" s="33"/>
      <c r="Q4139" s="33"/>
      <c r="R4139" s="33"/>
    </row>
    <row r="4140">
      <c r="A4140" s="8" t="s">
        <v>2586</v>
      </c>
      <c r="B4140" s="2"/>
      <c r="C4140" s="2" t="s">
        <v>11679</v>
      </c>
      <c r="D4140" s="2" t="s">
        <v>11680</v>
      </c>
      <c r="E4140" s="2" t="s">
        <v>11681</v>
      </c>
      <c r="F4140" s="8" t="s">
        <v>2740</v>
      </c>
      <c r="G4140" s="8" t="s">
        <v>8038</v>
      </c>
      <c r="H4140" s="42" t="s">
        <v>3162</v>
      </c>
      <c r="I4140" s="36" t="s">
        <v>11682</v>
      </c>
      <c r="J4140" s="35"/>
      <c r="K4140" s="33"/>
      <c r="L4140" s="33"/>
      <c r="M4140" s="33"/>
      <c r="N4140" s="33"/>
      <c r="O4140" s="33"/>
      <c r="P4140" s="33"/>
      <c r="Q4140" s="33"/>
      <c r="R4140" s="33"/>
    </row>
    <row r="4141">
      <c r="A4141" s="8" t="s">
        <v>2586</v>
      </c>
      <c r="B4141" s="2"/>
      <c r="C4141" s="2" t="s">
        <v>11683</v>
      </c>
      <c r="D4141" s="2" t="s">
        <v>11680</v>
      </c>
      <c r="E4141" s="2" t="s">
        <v>11684</v>
      </c>
      <c r="F4141" s="8" t="s">
        <v>2740</v>
      </c>
      <c r="G4141" s="31" t="s">
        <v>8038</v>
      </c>
      <c r="H4141" s="42" t="s">
        <v>11685</v>
      </c>
      <c r="I4141" s="36" t="s">
        <v>11686</v>
      </c>
      <c r="J4141" s="7"/>
      <c r="K4141" s="40"/>
      <c r="L4141" s="40"/>
      <c r="M4141" s="40"/>
      <c r="N4141" s="40"/>
      <c r="O4141" s="40"/>
      <c r="P4141" s="40"/>
      <c r="Q4141" s="40"/>
      <c r="R4141" s="40"/>
    </row>
    <row r="4142">
      <c r="A4142" s="8" t="s">
        <v>2586</v>
      </c>
      <c r="B4142" s="8"/>
      <c r="C4142" s="8" t="s">
        <v>11687</v>
      </c>
      <c r="D4142" s="8" t="s">
        <v>11688</v>
      </c>
      <c r="E4142" s="12" t="s">
        <v>11689</v>
      </c>
      <c r="F4142" s="8" t="s">
        <v>2740</v>
      </c>
      <c r="G4142" s="31" t="s">
        <v>8038</v>
      </c>
      <c r="H4142" s="41" t="s">
        <v>2686</v>
      </c>
      <c r="I4142" s="8"/>
      <c r="J4142" s="19"/>
      <c r="K4142" s="39"/>
      <c r="L4142" s="39"/>
      <c r="M4142" s="39"/>
      <c r="N4142" s="39"/>
      <c r="O4142" s="39"/>
      <c r="P4142" s="39"/>
      <c r="Q4142" s="39"/>
      <c r="R4142" s="39"/>
    </row>
    <row r="4143">
      <c r="A4143" s="8" t="s">
        <v>2586</v>
      </c>
      <c r="B4143" s="6"/>
      <c r="C4143" s="6" t="s">
        <v>11690</v>
      </c>
      <c r="D4143" s="8" t="s">
        <v>11688</v>
      </c>
      <c r="E4143" s="7" t="s">
        <v>11691</v>
      </c>
      <c r="F4143" s="8" t="s">
        <v>2740</v>
      </c>
      <c r="G4143" s="8" t="s">
        <v>8038</v>
      </c>
      <c r="H4143" s="42" t="s">
        <v>2686</v>
      </c>
      <c r="I4143" s="8"/>
      <c r="J4143" s="37"/>
      <c r="K4143" s="38"/>
      <c r="L4143" s="38"/>
      <c r="M4143" s="38"/>
      <c r="N4143" s="38"/>
      <c r="O4143" s="38"/>
      <c r="P4143" s="38"/>
      <c r="Q4143" s="38"/>
      <c r="R4143" s="38"/>
    </row>
    <row r="4144">
      <c r="A4144" s="7" t="s">
        <v>2586</v>
      </c>
      <c r="B4144" s="7"/>
      <c r="C4144" s="7" t="s">
        <v>11692</v>
      </c>
      <c r="D4144" s="8" t="s">
        <v>11693</v>
      </c>
      <c r="E4144" s="7" t="s">
        <v>11694</v>
      </c>
      <c r="F4144" s="42" t="s">
        <v>2740</v>
      </c>
      <c r="G4144" s="8" t="s">
        <v>8038</v>
      </c>
      <c r="H4144" s="42" t="s">
        <v>2686</v>
      </c>
      <c r="I4144" s="8"/>
      <c r="J4144" s="37"/>
      <c r="K4144" s="38"/>
      <c r="L4144" s="38"/>
      <c r="M4144" s="38"/>
      <c r="N4144" s="38"/>
      <c r="O4144" s="38"/>
      <c r="P4144" s="38"/>
      <c r="Q4144" s="38"/>
      <c r="R4144" s="38"/>
    </row>
    <row r="4145">
      <c r="A4145" s="8" t="s">
        <v>2586</v>
      </c>
      <c r="B4145" s="2"/>
      <c r="C4145" s="2" t="s">
        <v>11695</v>
      </c>
      <c r="D4145" s="2" t="s">
        <v>11696</v>
      </c>
      <c r="E4145" s="2" t="s">
        <v>11697</v>
      </c>
      <c r="F4145" s="8" t="s">
        <v>2740</v>
      </c>
      <c r="G4145" s="8" t="s">
        <v>8038</v>
      </c>
      <c r="H4145" s="31" t="s">
        <v>3933</v>
      </c>
      <c r="I4145" s="36" t="s">
        <v>11698</v>
      </c>
      <c r="J4145" s="10"/>
      <c r="K4145" s="44"/>
      <c r="L4145" s="44"/>
      <c r="M4145" s="44"/>
      <c r="N4145" s="44"/>
      <c r="O4145" s="44"/>
      <c r="P4145" s="44"/>
      <c r="Q4145" s="44"/>
      <c r="R4145" s="44"/>
    </row>
    <row r="4146">
      <c r="A4146" s="8" t="s">
        <v>2586</v>
      </c>
      <c r="B4146" s="3"/>
      <c r="C4146" s="3" t="s">
        <v>11699</v>
      </c>
      <c r="D4146" s="4" t="s">
        <v>4744</v>
      </c>
      <c r="E4146" s="20" t="s">
        <v>11700</v>
      </c>
      <c r="F4146" s="42" t="s">
        <v>2740</v>
      </c>
      <c r="G4146" s="31" t="s">
        <v>8038</v>
      </c>
      <c r="H4146" s="41" t="s">
        <v>2760</v>
      </c>
      <c r="I4146" s="18" t="s">
        <v>11701</v>
      </c>
      <c r="J4146" s="7"/>
      <c r="K4146" s="40"/>
      <c r="L4146" s="40"/>
      <c r="M4146" s="40"/>
      <c r="N4146" s="40"/>
      <c r="O4146" s="40"/>
      <c r="P4146" s="40"/>
      <c r="Q4146" s="40"/>
      <c r="R4146" s="40"/>
    </row>
    <row r="4147">
      <c r="A4147" s="8" t="s">
        <v>2586</v>
      </c>
      <c r="B4147" s="3"/>
      <c r="C4147" s="3" t="s">
        <v>11702</v>
      </c>
      <c r="D4147" s="4" t="s">
        <v>4744</v>
      </c>
      <c r="E4147" s="5" t="s">
        <v>11703</v>
      </c>
      <c r="F4147" s="8" t="s">
        <v>2740</v>
      </c>
      <c r="G4147" s="6" t="s">
        <v>8038</v>
      </c>
      <c r="H4147" s="41" t="s">
        <v>2760</v>
      </c>
      <c r="I4147" s="18" t="s">
        <v>11704</v>
      </c>
      <c r="J4147" s="7"/>
      <c r="K4147" s="40"/>
      <c r="L4147" s="40"/>
      <c r="M4147" s="40"/>
      <c r="N4147" s="40"/>
      <c r="O4147" s="40"/>
      <c r="P4147" s="40"/>
      <c r="Q4147" s="40"/>
      <c r="R4147" s="40"/>
    </row>
    <row r="4148">
      <c r="A4148" s="7" t="s">
        <v>2586</v>
      </c>
      <c r="B4148" s="7"/>
      <c r="C4148" s="7" t="s">
        <v>11705</v>
      </c>
      <c r="D4148" s="7" t="s">
        <v>4744</v>
      </c>
      <c r="E4148" s="19" t="s">
        <v>11706</v>
      </c>
      <c r="F4148" s="8" t="s">
        <v>2740</v>
      </c>
      <c r="G4148" s="31" t="s">
        <v>8038</v>
      </c>
      <c r="H4148" s="48" t="s">
        <v>2937</v>
      </c>
      <c r="I4148" s="7"/>
      <c r="J4148" s="7"/>
      <c r="K4148" s="40"/>
      <c r="L4148" s="40"/>
      <c r="M4148" s="40"/>
      <c r="N4148" s="40"/>
      <c r="O4148" s="40"/>
      <c r="P4148" s="40"/>
      <c r="Q4148" s="40"/>
      <c r="R4148" s="40"/>
    </row>
    <row r="4149">
      <c r="A4149" s="7" t="s">
        <v>2586</v>
      </c>
      <c r="B4149" s="7"/>
      <c r="C4149" s="7" t="s">
        <v>11707</v>
      </c>
      <c r="D4149" s="8" t="s">
        <v>4744</v>
      </c>
      <c r="E4149" s="7" t="s">
        <v>11708</v>
      </c>
      <c r="F4149" s="8" t="s">
        <v>2740</v>
      </c>
      <c r="G4149" s="8" t="s">
        <v>8038</v>
      </c>
      <c r="H4149" s="31" t="s">
        <v>2742</v>
      </c>
      <c r="I4149" s="8"/>
      <c r="J4149" s="19"/>
      <c r="K4149" s="39"/>
      <c r="L4149" s="39"/>
      <c r="M4149" s="39"/>
      <c r="N4149" s="39"/>
      <c r="O4149" s="39"/>
      <c r="P4149" s="39"/>
      <c r="Q4149" s="39"/>
      <c r="R4149" s="39"/>
    </row>
    <row r="4150">
      <c r="A4150" s="7" t="s">
        <v>2586</v>
      </c>
      <c r="B4150" s="7"/>
      <c r="C4150" s="7" t="s">
        <v>11709</v>
      </c>
      <c r="D4150" s="8" t="s">
        <v>4744</v>
      </c>
      <c r="E4150" s="7" t="s">
        <v>11710</v>
      </c>
      <c r="F4150" s="8" t="s">
        <v>2740</v>
      </c>
      <c r="G4150" s="8" t="s">
        <v>8038</v>
      </c>
      <c r="H4150" s="41" t="s">
        <v>3328</v>
      </c>
      <c r="I4150" s="8"/>
      <c r="J4150" s="7"/>
      <c r="K4150" s="40"/>
      <c r="L4150" s="40"/>
      <c r="M4150" s="40"/>
      <c r="N4150" s="40"/>
      <c r="O4150" s="40"/>
      <c r="P4150" s="40"/>
      <c r="Q4150" s="40"/>
      <c r="R4150" s="40"/>
    </row>
    <row r="4151">
      <c r="A4151" s="7" t="s">
        <v>2586</v>
      </c>
      <c r="B4151" s="7"/>
      <c r="C4151" s="7" t="s">
        <v>11711</v>
      </c>
      <c r="D4151" s="8" t="s">
        <v>4744</v>
      </c>
      <c r="E4151" s="7" t="s">
        <v>11712</v>
      </c>
      <c r="F4151" s="8" t="s">
        <v>2740</v>
      </c>
      <c r="G4151" s="8" t="s">
        <v>8038</v>
      </c>
      <c r="H4151" s="43" t="s">
        <v>2760</v>
      </c>
      <c r="I4151" s="8"/>
      <c r="J4151" s="35"/>
      <c r="K4151" s="33"/>
      <c r="L4151" s="33"/>
      <c r="M4151" s="33"/>
      <c r="N4151" s="33"/>
      <c r="O4151" s="33"/>
      <c r="P4151" s="33"/>
      <c r="Q4151" s="33"/>
      <c r="R4151" s="33"/>
    </row>
    <row r="4152">
      <c r="A4152" s="7" t="s">
        <v>2586</v>
      </c>
      <c r="B4152" s="7"/>
      <c r="C4152" s="7" t="s">
        <v>11713</v>
      </c>
      <c r="D4152" s="8" t="s">
        <v>4744</v>
      </c>
      <c r="E4152" s="7" t="s">
        <v>11714</v>
      </c>
      <c r="F4152" s="8" t="s">
        <v>2740</v>
      </c>
      <c r="G4152" s="45" t="s">
        <v>8038</v>
      </c>
      <c r="H4152" s="41" t="s">
        <v>2686</v>
      </c>
      <c r="I4152" s="8"/>
      <c r="J4152" s="35"/>
      <c r="K4152" s="33"/>
      <c r="L4152" s="33"/>
      <c r="M4152" s="33"/>
      <c r="N4152" s="33"/>
      <c r="O4152" s="33"/>
      <c r="P4152" s="33"/>
      <c r="Q4152" s="33"/>
      <c r="R4152" s="33"/>
    </row>
    <row r="4153">
      <c r="A4153" s="7" t="s">
        <v>2586</v>
      </c>
      <c r="B4153" s="7"/>
      <c r="C4153" s="7" t="s">
        <v>11715</v>
      </c>
      <c r="D4153" s="8" t="s">
        <v>4744</v>
      </c>
      <c r="E4153" s="7" t="s">
        <v>11716</v>
      </c>
      <c r="F4153" s="8" t="s">
        <v>2740</v>
      </c>
      <c r="G4153" s="31" t="s">
        <v>8038</v>
      </c>
      <c r="H4153" s="41" t="s">
        <v>2760</v>
      </c>
      <c r="I4153" s="8"/>
      <c r="J4153" s="7"/>
      <c r="K4153" s="40"/>
      <c r="L4153" s="40"/>
      <c r="M4153" s="40"/>
      <c r="N4153" s="40"/>
      <c r="O4153" s="40"/>
      <c r="P4153" s="40"/>
      <c r="Q4153" s="40"/>
      <c r="R4153" s="40"/>
    </row>
    <row r="4154">
      <c r="A4154" s="7" t="s">
        <v>2586</v>
      </c>
      <c r="B4154" s="7"/>
      <c r="C4154" s="7" t="s">
        <v>11717</v>
      </c>
      <c r="D4154" s="8" t="s">
        <v>4744</v>
      </c>
      <c r="E4154" s="7" t="s">
        <v>11718</v>
      </c>
      <c r="F4154" s="8" t="s">
        <v>2740</v>
      </c>
      <c r="G4154" s="8" t="s">
        <v>8038</v>
      </c>
      <c r="H4154" s="31" t="s">
        <v>2742</v>
      </c>
      <c r="I4154" s="8"/>
      <c r="J4154" s="35"/>
      <c r="K4154" s="33"/>
      <c r="L4154" s="33"/>
      <c r="M4154" s="33"/>
      <c r="N4154" s="33"/>
      <c r="O4154" s="33"/>
      <c r="P4154" s="33"/>
      <c r="Q4154" s="33"/>
      <c r="R4154" s="33"/>
    </row>
    <row r="4155">
      <c r="A4155" s="8" t="s">
        <v>2633</v>
      </c>
      <c r="B4155" s="2"/>
      <c r="C4155" s="2" t="s">
        <v>11719</v>
      </c>
      <c r="D4155" s="2" t="s">
        <v>5638</v>
      </c>
      <c r="E4155" s="2" t="s">
        <v>11720</v>
      </c>
      <c r="F4155" s="42" t="s">
        <v>2740</v>
      </c>
      <c r="G4155" s="31" t="s">
        <v>8038</v>
      </c>
      <c r="H4155" s="41" t="s">
        <v>3328</v>
      </c>
      <c r="I4155" s="34" t="s">
        <v>11721</v>
      </c>
      <c r="J4155" s="35"/>
      <c r="K4155" s="33"/>
      <c r="L4155" s="33"/>
      <c r="M4155" s="33"/>
      <c r="N4155" s="33"/>
      <c r="O4155" s="33"/>
      <c r="P4155" s="33"/>
      <c r="Q4155" s="33"/>
      <c r="R4155" s="33"/>
    </row>
    <row r="4156">
      <c r="A4156" s="8" t="s">
        <v>2586</v>
      </c>
      <c r="B4156" s="2"/>
      <c r="C4156" s="2" t="s">
        <v>11722</v>
      </c>
      <c r="D4156" s="2" t="s">
        <v>5638</v>
      </c>
      <c r="E4156" s="2" t="s">
        <v>11723</v>
      </c>
      <c r="F4156" s="8" t="s">
        <v>2740</v>
      </c>
      <c r="G4156" s="31" t="s">
        <v>8038</v>
      </c>
      <c r="H4156" s="41" t="s">
        <v>2760</v>
      </c>
      <c r="I4156" s="34" t="s">
        <v>11724</v>
      </c>
      <c r="J4156" s="35"/>
      <c r="K4156" s="33"/>
      <c r="L4156" s="33"/>
      <c r="M4156" s="33"/>
      <c r="N4156" s="33"/>
      <c r="O4156" s="33"/>
      <c r="P4156" s="33"/>
      <c r="Q4156" s="33"/>
      <c r="R4156" s="33"/>
    </row>
    <row r="4157">
      <c r="A4157" s="8" t="s">
        <v>2586</v>
      </c>
      <c r="B4157" s="2"/>
      <c r="C4157" s="2" t="s">
        <v>11725</v>
      </c>
      <c r="D4157" s="2" t="s">
        <v>5638</v>
      </c>
      <c r="E4157" s="2" t="s">
        <v>11726</v>
      </c>
      <c r="F4157" s="8" t="s">
        <v>2740</v>
      </c>
      <c r="G4157" s="6" t="s">
        <v>8038</v>
      </c>
      <c r="H4157" s="48" t="s">
        <v>2937</v>
      </c>
      <c r="I4157" s="34" t="s">
        <v>11727</v>
      </c>
      <c r="J4157" s="37"/>
      <c r="K4157" s="38"/>
      <c r="L4157" s="38"/>
      <c r="M4157" s="38"/>
      <c r="N4157" s="38"/>
      <c r="O4157" s="38"/>
      <c r="P4157" s="38"/>
      <c r="Q4157" s="38"/>
      <c r="R4157" s="38"/>
    </row>
    <row r="4158">
      <c r="A4158" s="7" t="s">
        <v>2586</v>
      </c>
      <c r="B4158" s="7"/>
      <c r="C4158" s="7" t="s">
        <v>11728</v>
      </c>
      <c r="D4158" s="6" t="s">
        <v>5638</v>
      </c>
      <c r="E4158" s="7" t="s">
        <v>11729</v>
      </c>
      <c r="F4158" s="8" t="s">
        <v>2740</v>
      </c>
      <c r="G4158" s="31" t="s">
        <v>8038</v>
      </c>
      <c r="H4158" s="31" t="s">
        <v>2590</v>
      </c>
      <c r="I4158" s="8"/>
      <c r="J4158" s="37"/>
      <c r="K4158" s="38"/>
      <c r="L4158" s="38"/>
      <c r="M4158" s="38"/>
      <c r="N4158" s="38"/>
      <c r="O4158" s="38"/>
      <c r="P4158" s="38"/>
      <c r="Q4158" s="38"/>
      <c r="R4158" s="38"/>
    </row>
    <row r="4159">
      <c r="A4159" s="7" t="s">
        <v>2633</v>
      </c>
      <c r="B4159" s="7"/>
      <c r="C4159" s="7" t="s">
        <v>11730</v>
      </c>
      <c r="D4159" s="8" t="s">
        <v>11730</v>
      </c>
      <c r="E4159" s="7" t="s">
        <v>11731</v>
      </c>
      <c r="F4159" s="8" t="s">
        <v>2740</v>
      </c>
      <c r="G4159" s="31" t="s">
        <v>8038</v>
      </c>
      <c r="H4159" s="31" t="s">
        <v>2603</v>
      </c>
      <c r="I4159" s="8"/>
      <c r="J4159" s="7"/>
      <c r="K4159" s="40"/>
      <c r="L4159" s="40"/>
      <c r="M4159" s="40"/>
      <c r="N4159" s="40"/>
      <c r="O4159" s="40"/>
      <c r="P4159" s="40"/>
      <c r="Q4159" s="40"/>
      <c r="R4159" s="40"/>
    </row>
    <row r="4160">
      <c r="A4160" s="8" t="s">
        <v>2586</v>
      </c>
      <c r="B4160" s="8"/>
      <c r="C4160" s="8" t="s">
        <v>11732</v>
      </c>
      <c r="D4160" s="8" t="s">
        <v>6613</v>
      </c>
      <c r="E4160" s="12" t="s">
        <v>11733</v>
      </c>
      <c r="F4160" s="8" t="s">
        <v>2740</v>
      </c>
      <c r="G4160" s="8" t="s">
        <v>8038</v>
      </c>
      <c r="H4160" s="41" t="s">
        <v>2760</v>
      </c>
      <c r="I4160" s="8"/>
      <c r="J4160" s="35"/>
      <c r="K4160" s="33"/>
      <c r="L4160" s="33"/>
      <c r="M4160" s="33"/>
      <c r="N4160" s="33"/>
      <c r="O4160" s="33"/>
      <c r="P4160" s="33"/>
      <c r="Q4160" s="33"/>
      <c r="R4160" s="33"/>
    </row>
    <row r="4161">
      <c r="A4161" s="7" t="s">
        <v>2586</v>
      </c>
      <c r="B4161" s="7"/>
      <c r="C4161" s="7" t="s">
        <v>11734</v>
      </c>
      <c r="D4161" s="8" t="s">
        <v>6613</v>
      </c>
      <c r="E4161" s="7" t="s">
        <v>11735</v>
      </c>
      <c r="F4161" s="8" t="s">
        <v>2740</v>
      </c>
      <c r="G4161" s="31" t="s">
        <v>8038</v>
      </c>
      <c r="H4161" s="31" t="s">
        <v>4812</v>
      </c>
      <c r="I4161" s="8"/>
      <c r="J4161" s="37"/>
      <c r="K4161" s="38"/>
      <c r="L4161" s="38"/>
      <c r="M4161" s="38"/>
      <c r="N4161" s="38"/>
      <c r="O4161" s="38"/>
      <c r="P4161" s="38"/>
      <c r="Q4161" s="38"/>
      <c r="R4161" s="38"/>
    </row>
    <row r="4162">
      <c r="A4162" s="7" t="s">
        <v>2586</v>
      </c>
      <c r="B4162" s="7"/>
      <c r="C4162" s="7" t="s">
        <v>11736</v>
      </c>
      <c r="D4162" s="8" t="s">
        <v>6613</v>
      </c>
      <c r="E4162" s="7" t="s">
        <v>11737</v>
      </c>
      <c r="F4162" s="8" t="s">
        <v>2740</v>
      </c>
      <c r="G4162" s="31" t="s">
        <v>8038</v>
      </c>
      <c r="H4162" s="31" t="s">
        <v>4812</v>
      </c>
      <c r="I4162" s="8"/>
      <c r="J4162" s="35"/>
      <c r="K4162" s="33"/>
      <c r="L4162" s="33"/>
      <c r="M4162" s="33"/>
      <c r="N4162" s="33"/>
      <c r="O4162" s="33"/>
      <c r="P4162" s="33"/>
      <c r="Q4162" s="33"/>
      <c r="R4162" s="33"/>
    </row>
    <row r="4163">
      <c r="A4163" s="8" t="s">
        <v>2586</v>
      </c>
      <c r="B4163" s="8"/>
      <c r="C4163" s="8" t="s">
        <v>11738</v>
      </c>
      <c r="D4163" s="8" t="s">
        <v>11739</v>
      </c>
      <c r="E4163" s="12" t="s">
        <v>11740</v>
      </c>
      <c r="F4163" s="8" t="s">
        <v>2740</v>
      </c>
      <c r="G4163" s="8" t="s">
        <v>8038</v>
      </c>
      <c r="H4163" s="41" t="s">
        <v>2686</v>
      </c>
      <c r="I4163" s="8"/>
      <c r="J4163" s="37"/>
      <c r="K4163" s="38"/>
      <c r="L4163" s="38"/>
      <c r="M4163" s="38"/>
      <c r="N4163" s="38"/>
      <c r="O4163" s="38"/>
      <c r="P4163" s="38"/>
      <c r="Q4163" s="38"/>
      <c r="R4163" s="38"/>
    </row>
    <row r="4164">
      <c r="A4164" s="7" t="s">
        <v>2586</v>
      </c>
      <c r="B4164" s="7"/>
      <c r="C4164" s="7" t="s">
        <v>11741</v>
      </c>
      <c r="D4164" s="8" t="s">
        <v>11739</v>
      </c>
      <c r="E4164" s="7" t="s">
        <v>11742</v>
      </c>
      <c r="F4164" s="42" t="s">
        <v>2740</v>
      </c>
      <c r="G4164" s="31" t="s">
        <v>8038</v>
      </c>
      <c r="H4164" s="41" t="s">
        <v>2686</v>
      </c>
      <c r="I4164" s="8"/>
      <c r="J4164" s="35"/>
      <c r="K4164" s="33"/>
      <c r="L4164" s="33"/>
      <c r="M4164" s="33"/>
      <c r="N4164" s="33"/>
      <c r="O4164" s="33"/>
      <c r="P4164" s="33"/>
      <c r="Q4164" s="33"/>
      <c r="R4164" s="33"/>
    </row>
    <row r="4165">
      <c r="A4165" s="7" t="s">
        <v>2586</v>
      </c>
      <c r="B4165" s="7"/>
      <c r="C4165" s="7" t="s">
        <v>11743</v>
      </c>
      <c r="D4165" s="8" t="s">
        <v>11739</v>
      </c>
      <c r="E4165" s="7" t="s">
        <v>11744</v>
      </c>
      <c r="F4165" s="8" t="s">
        <v>2740</v>
      </c>
      <c r="G4165" s="31" t="s">
        <v>8038</v>
      </c>
      <c r="H4165" s="41" t="s">
        <v>2686</v>
      </c>
      <c r="I4165" s="8"/>
      <c r="J4165" s="35"/>
      <c r="K4165" s="33"/>
      <c r="L4165" s="33"/>
      <c r="M4165" s="33"/>
      <c r="N4165" s="33"/>
      <c r="O4165" s="33"/>
      <c r="P4165" s="33"/>
      <c r="Q4165" s="33"/>
      <c r="R4165" s="33"/>
    </row>
    <row r="4166">
      <c r="A4166" s="8" t="s">
        <v>2586</v>
      </c>
      <c r="B4166" s="2"/>
      <c r="C4166" s="2" t="s">
        <v>7919</v>
      </c>
      <c r="D4166" s="2" t="s">
        <v>3842</v>
      </c>
      <c r="E4166" s="2" t="s">
        <v>11745</v>
      </c>
      <c r="F4166" s="8" t="s">
        <v>2740</v>
      </c>
      <c r="G4166" s="31" t="s">
        <v>8038</v>
      </c>
      <c r="H4166" s="42" t="s">
        <v>2686</v>
      </c>
      <c r="I4166" s="36" t="s">
        <v>11746</v>
      </c>
      <c r="J4166" s="35"/>
      <c r="K4166" s="33"/>
      <c r="L4166" s="33"/>
      <c r="M4166" s="33"/>
      <c r="N4166" s="33"/>
      <c r="O4166" s="33"/>
      <c r="P4166" s="33"/>
      <c r="Q4166" s="33"/>
      <c r="R4166" s="33"/>
    </row>
    <row r="4167">
      <c r="A4167" s="8" t="s">
        <v>2586</v>
      </c>
      <c r="B4167" s="2"/>
      <c r="C4167" s="2" t="s">
        <v>7919</v>
      </c>
      <c r="D4167" s="2" t="s">
        <v>3842</v>
      </c>
      <c r="E4167" s="2" t="s">
        <v>11747</v>
      </c>
      <c r="F4167" s="8" t="s">
        <v>2740</v>
      </c>
      <c r="G4167" s="31" t="s">
        <v>8038</v>
      </c>
      <c r="H4167" s="42" t="s">
        <v>2686</v>
      </c>
      <c r="I4167" s="36" t="s">
        <v>11746</v>
      </c>
      <c r="J4167" s="37"/>
      <c r="K4167" s="38"/>
      <c r="L4167" s="38"/>
      <c r="M4167" s="38"/>
      <c r="N4167" s="38"/>
      <c r="O4167" s="38"/>
      <c r="P4167" s="38"/>
      <c r="Q4167" s="38"/>
      <c r="R4167" s="38"/>
    </row>
    <row r="4168">
      <c r="A4168" s="6" t="s">
        <v>2861</v>
      </c>
      <c r="B4168" s="6"/>
      <c r="C4168" s="6" t="s">
        <v>11748</v>
      </c>
      <c r="D4168" s="8" t="s">
        <v>6617</v>
      </c>
      <c r="E4168" s="7" t="s">
        <v>11749</v>
      </c>
      <c r="F4168" s="8" t="s">
        <v>2740</v>
      </c>
      <c r="G4168" s="8" t="s">
        <v>8038</v>
      </c>
      <c r="H4168" s="43" t="s">
        <v>2742</v>
      </c>
      <c r="I4168" s="8"/>
      <c r="J4168" s="7"/>
      <c r="K4168" s="40"/>
      <c r="L4168" s="40"/>
      <c r="M4168" s="40"/>
      <c r="N4168" s="40"/>
      <c r="O4168" s="40"/>
      <c r="P4168" s="40"/>
      <c r="Q4168" s="40"/>
      <c r="R4168" s="40"/>
    </row>
    <row r="4169">
      <c r="A4169" s="7" t="s">
        <v>2586</v>
      </c>
      <c r="B4169" s="7"/>
      <c r="C4169" s="7" t="s">
        <v>11750</v>
      </c>
      <c r="D4169" s="8" t="s">
        <v>11751</v>
      </c>
      <c r="E4169" s="7" t="s">
        <v>11752</v>
      </c>
      <c r="F4169" s="8" t="s">
        <v>2740</v>
      </c>
      <c r="G4169" s="31" t="s">
        <v>8038</v>
      </c>
      <c r="H4169" s="31" t="s">
        <v>2742</v>
      </c>
      <c r="I4169" s="8"/>
      <c r="J4169" s="35"/>
      <c r="K4169" s="33"/>
      <c r="L4169" s="33"/>
      <c r="M4169" s="33"/>
      <c r="N4169" s="33"/>
      <c r="O4169" s="33"/>
      <c r="P4169" s="33"/>
      <c r="Q4169" s="33"/>
      <c r="R4169" s="33"/>
    </row>
    <row r="4170">
      <c r="A4170" s="7" t="s">
        <v>2586</v>
      </c>
      <c r="B4170" s="7"/>
      <c r="C4170" s="7" t="s">
        <v>11753</v>
      </c>
      <c r="D4170" s="6" t="s">
        <v>11754</v>
      </c>
      <c r="E4170" s="7" t="s">
        <v>11755</v>
      </c>
      <c r="F4170" s="8" t="s">
        <v>2740</v>
      </c>
      <c r="G4170" s="8" t="s">
        <v>8038</v>
      </c>
      <c r="H4170" s="41" t="s">
        <v>2760</v>
      </c>
      <c r="I4170" s="8"/>
      <c r="J4170" s="7"/>
      <c r="K4170" s="40"/>
      <c r="L4170" s="40"/>
      <c r="M4170" s="40"/>
      <c r="N4170" s="40"/>
      <c r="O4170" s="40"/>
      <c r="P4170" s="40"/>
      <c r="Q4170" s="40"/>
      <c r="R4170" s="40"/>
    </row>
    <row r="4171">
      <c r="A4171" s="8" t="s">
        <v>2586</v>
      </c>
      <c r="B4171" s="2"/>
      <c r="C4171" s="2" t="s">
        <v>11756</v>
      </c>
      <c r="D4171" s="2" t="s">
        <v>6382</v>
      </c>
      <c r="E4171" s="2" t="s">
        <v>11757</v>
      </c>
      <c r="F4171" s="8" t="s">
        <v>2740</v>
      </c>
      <c r="G4171" s="31" t="s">
        <v>8038</v>
      </c>
      <c r="H4171" s="42" t="s">
        <v>2686</v>
      </c>
      <c r="I4171" s="36" t="s">
        <v>11758</v>
      </c>
      <c r="J4171" s="7"/>
      <c r="K4171" s="40"/>
      <c r="L4171" s="40"/>
      <c r="M4171" s="40"/>
      <c r="N4171" s="40"/>
      <c r="O4171" s="40"/>
      <c r="P4171" s="40"/>
      <c r="Q4171" s="40"/>
      <c r="R4171" s="40"/>
    </row>
    <row r="4172">
      <c r="A4172" s="7" t="s">
        <v>2586</v>
      </c>
      <c r="B4172" s="7"/>
      <c r="C4172" s="7" t="s">
        <v>11759</v>
      </c>
      <c r="D4172" s="8" t="s">
        <v>6382</v>
      </c>
      <c r="E4172" s="7" t="s">
        <v>11760</v>
      </c>
      <c r="F4172" s="8" t="s">
        <v>2740</v>
      </c>
      <c r="G4172" s="8" t="s">
        <v>8038</v>
      </c>
      <c r="H4172" s="42" t="s">
        <v>2686</v>
      </c>
      <c r="I4172" s="8"/>
      <c r="J4172" s="7"/>
      <c r="K4172" s="40"/>
      <c r="L4172" s="40"/>
      <c r="M4172" s="40"/>
      <c r="N4172" s="40"/>
      <c r="O4172" s="40"/>
      <c r="P4172" s="40"/>
      <c r="Q4172" s="40"/>
      <c r="R4172" s="40"/>
    </row>
    <row r="4173">
      <c r="A4173" s="8" t="s">
        <v>2586</v>
      </c>
      <c r="B4173" s="6"/>
      <c r="C4173" s="6" t="s">
        <v>11761</v>
      </c>
      <c r="D4173" s="8" t="s">
        <v>6382</v>
      </c>
      <c r="E4173" s="7" t="s">
        <v>11762</v>
      </c>
      <c r="F4173" s="8" t="s">
        <v>2740</v>
      </c>
      <c r="G4173" s="8" t="s">
        <v>8038</v>
      </c>
      <c r="H4173" s="41" t="s">
        <v>2686</v>
      </c>
      <c r="I4173" s="8"/>
      <c r="J4173" s="7"/>
      <c r="K4173" s="40"/>
      <c r="L4173" s="40"/>
      <c r="M4173" s="40"/>
      <c r="N4173" s="40"/>
      <c r="O4173" s="40"/>
      <c r="P4173" s="40"/>
      <c r="Q4173" s="40"/>
      <c r="R4173" s="40"/>
    </row>
    <row r="4174">
      <c r="A4174" s="8" t="s">
        <v>2586</v>
      </c>
      <c r="B4174" s="6"/>
      <c r="C4174" s="6" t="s">
        <v>11763</v>
      </c>
      <c r="D4174" s="7" t="s">
        <v>6382</v>
      </c>
      <c r="E4174" s="19" t="s">
        <v>11764</v>
      </c>
      <c r="F4174" s="8" t="s">
        <v>2740</v>
      </c>
      <c r="G4174" s="8" t="s">
        <v>8038</v>
      </c>
      <c r="H4174" s="41" t="s">
        <v>2686</v>
      </c>
      <c r="I4174" s="7"/>
      <c r="J4174" s="35"/>
      <c r="K4174" s="33"/>
      <c r="L4174" s="33"/>
      <c r="M4174" s="33"/>
      <c r="N4174" s="33"/>
      <c r="O4174" s="33"/>
      <c r="P4174" s="33"/>
      <c r="Q4174" s="33"/>
      <c r="R4174" s="33"/>
    </row>
    <row r="4175">
      <c r="A4175" s="7" t="s">
        <v>2633</v>
      </c>
      <c r="B4175" s="7"/>
      <c r="C4175" s="7" t="s">
        <v>11765</v>
      </c>
      <c r="D4175" s="8" t="s">
        <v>6382</v>
      </c>
      <c r="E4175" s="7" t="s">
        <v>11766</v>
      </c>
      <c r="F4175" s="8" t="s">
        <v>2740</v>
      </c>
      <c r="G4175" s="31" t="s">
        <v>8038</v>
      </c>
      <c r="H4175" s="41" t="s">
        <v>2760</v>
      </c>
      <c r="I4175" s="8"/>
      <c r="J4175" s="7"/>
      <c r="K4175" s="40"/>
      <c r="L4175" s="40"/>
      <c r="M4175" s="40"/>
      <c r="N4175" s="40"/>
      <c r="O4175" s="40"/>
      <c r="P4175" s="40"/>
      <c r="Q4175" s="40"/>
      <c r="R4175" s="40"/>
    </row>
    <row r="4176">
      <c r="A4176" s="7" t="s">
        <v>2633</v>
      </c>
      <c r="B4176" s="7"/>
      <c r="C4176" s="7" t="s">
        <v>11767</v>
      </c>
      <c r="D4176" s="8" t="s">
        <v>6382</v>
      </c>
      <c r="E4176" s="7" t="s">
        <v>11768</v>
      </c>
      <c r="F4176" s="8" t="s">
        <v>2740</v>
      </c>
      <c r="G4176" s="45" t="s">
        <v>8038</v>
      </c>
      <c r="H4176" s="42" t="s">
        <v>2686</v>
      </c>
      <c r="I4176" s="8"/>
      <c r="J4176" s="35"/>
      <c r="K4176" s="33"/>
      <c r="L4176" s="33"/>
      <c r="M4176" s="33"/>
      <c r="N4176" s="33"/>
      <c r="O4176" s="33"/>
      <c r="P4176" s="33"/>
      <c r="Q4176" s="33"/>
      <c r="R4176" s="33"/>
    </row>
    <row r="4177">
      <c r="A4177" s="7" t="s">
        <v>2586</v>
      </c>
      <c r="B4177" s="7"/>
      <c r="C4177" s="7" t="s">
        <v>11769</v>
      </c>
      <c r="D4177" s="8" t="s">
        <v>11770</v>
      </c>
      <c r="E4177" s="7" t="s">
        <v>11771</v>
      </c>
      <c r="F4177" s="8" t="s">
        <v>2740</v>
      </c>
      <c r="G4177" s="8" t="s">
        <v>8038</v>
      </c>
      <c r="H4177" s="31" t="s">
        <v>2590</v>
      </c>
      <c r="I4177" s="8"/>
      <c r="J4177" s="35"/>
      <c r="K4177" s="33"/>
      <c r="L4177" s="33"/>
      <c r="M4177" s="33"/>
      <c r="N4177" s="33"/>
      <c r="O4177" s="33"/>
      <c r="P4177" s="33"/>
      <c r="Q4177" s="33"/>
      <c r="R4177" s="33"/>
    </row>
    <row r="4178">
      <c r="A4178" s="8" t="s">
        <v>2586</v>
      </c>
      <c r="B4178" s="2"/>
      <c r="C4178" s="2" t="s">
        <v>11772</v>
      </c>
      <c r="D4178" s="2" t="s">
        <v>2918</v>
      </c>
      <c r="E4178" s="2" t="s">
        <v>11773</v>
      </c>
      <c r="F4178" s="8" t="s">
        <v>2740</v>
      </c>
      <c r="G4178" s="31" t="s">
        <v>8038</v>
      </c>
      <c r="H4178" s="41" t="s">
        <v>2760</v>
      </c>
      <c r="I4178" s="34" t="s">
        <v>11774</v>
      </c>
      <c r="J4178" s="35"/>
      <c r="K4178" s="33"/>
      <c r="L4178" s="33"/>
      <c r="M4178" s="33"/>
      <c r="N4178" s="33"/>
      <c r="O4178" s="33"/>
      <c r="P4178" s="33"/>
      <c r="Q4178" s="33"/>
      <c r="R4178" s="33"/>
    </row>
    <row r="4179">
      <c r="A4179" s="8" t="s">
        <v>2586</v>
      </c>
      <c r="B4179" s="2"/>
      <c r="C4179" s="2" t="s">
        <v>11775</v>
      </c>
      <c r="D4179" s="2" t="s">
        <v>2918</v>
      </c>
      <c r="E4179" s="2" t="s">
        <v>11776</v>
      </c>
      <c r="F4179" s="42" t="s">
        <v>2740</v>
      </c>
      <c r="G4179" s="31" t="s">
        <v>8038</v>
      </c>
      <c r="H4179" s="43" t="s">
        <v>2760</v>
      </c>
      <c r="I4179" s="34" t="s">
        <v>11777</v>
      </c>
      <c r="J4179" s="7"/>
      <c r="K4179" s="40"/>
      <c r="L4179" s="40"/>
      <c r="M4179" s="40"/>
      <c r="N4179" s="40"/>
      <c r="O4179" s="40"/>
      <c r="P4179" s="40"/>
      <c r="Q4179" s="40"/>
      <c r="R4179" s="40"/>
    </row>
    <row r="4180">
      <c r="A4180" s="8" t="s">
        <v>2633</v>
      </c>
      <c r="B4180" s="2"/>
      <c r="C4180" s="2" t="s">
        <v>11778</v>
      </c>
      <c r="D4180" s="2" t="s">
        <v>2918</v>
      </c>
      <c r="E4180" s="2" t="s">
        <v>11779</v>
      </c>
      <c r="F4180" s="8" t="s">
        <v>2740</v>
      </c>
      <c r="G4180" s="31" t="s">
        <v>8038</v>
      </c>
      <c r="H4180" s="41" t="s">
        <v>3143</v>
      </c>
      <c r="I4180" s="34" t="s">
        <v>11780</v>
      </c>
      <c r="J4180" s="35"/>
      <c r="K4180" s="33"/>
      <c r="L4180" s="33"/>
      <c r="M4180" s="33"/>
      <c r="N4180" s="33"/>
      <c r="O4180" s="33"/>
      <c r="P4180" s="33"/>
      <c r="Q4180" s="33"/>
      <c r="R4180" s="33"/>
    </row>
    <row r="4181">
      <c r="A4181" s="8" t="s">
        <v>2586</v>
      </c>
      <c r="B4181" s="2"/>
      <c r="C4181" s="2" t="s">
        <v>11781</v>
      </c>
      <c r="D4181" s="2" t="s">
        <v>2918</v>
      </c>
      <c r="E4181" s="2" t="s">
        <v>11782</v>
      </c>
      <c r="F4181" s="8" t="s">
        <v>2740</v>
      </c>
      <c r="G4181" s="31" t="s">
        <v>8038</v>
      </c>
      <c r="H4181" s="41" t="s">
        <v>2686</v>
      </c>
      <c r="I4181" s="2" t="s">
        <v>11783</v>
      </c>
      <c r="J4181" s="35"/>
      <c r="K4181" s="33"/>
      <c r="L4181" s="33"/>
      <c r="M4181" s="33"/>
      <c r="N4181" s="33"/>
      <c r="O4181" s="33"/>
      <c r="P4181" s="33"/>
      <c r="Q4181" s="33"/>
      <c r="R4181" s="33"/>
    </row>
    <row r="4182">
      <c r="A4182" s="8" t="s">
        <v>2633</v>
      </c>
      <c r="B4182" s="2"/>
      <c r="C4182" s="2" t="s">
        <v>11784</v>
      </c>
      <c r="D4182" s="2" t="s">
        <v>2918</v>
      </c>
      <c r="E4182" s="2" t="s">
        <v>11785</v>
      </c>
      <c r="F4182" s="42" t="s">
        <v>2740</v>
      </c>
      <c r="G4182" s="8" t="s">
        <v>8038</v>
      </c>
      <c r="H4182" s="41" t="s">
        <v>2686</v>
      </c>
      <c r="I4182" s="34" t="s">
        <v>11786</v>
      </c>
      <c r="J4182" s="37"/>
      <c r="K4182" s="38"/>
      <c r="L4182" s="38"/>
      <c r="M4182" s="38"/>
      <c r="N4182" s="38"/>
      <c r="O4182" s="38"/>
      <c r="P4182" s="38"/>
      <c r="Q4182" s="38"/>
      <c r="R4182" s="38"/>
    </row>
    <row r="4183">
      <c r="A4183" s="8" t="s">
        <v>2586</v>
      </c>
      <c r="B4183" s="6"/>
      <c r="C4183" s="6" t="s">
        <v>11787</v>
      </c>
      <c r="D4183" s="6" t="s">
        <v>11788</v>
      </c>
      <c r="E4183" s="19" t="s">
        <v>11789</v>
      </c>
      <c r="F4183" s="8" t="s">
        <v>2740</v>
      </c>
      <c r="G4183" s="31" t="s">
        <v>8038</v>
      </c>
      <c r="H4183" s="42" t="s">
        <v>2686</v>
      </c>
      <c r="I4183" s="7"/>
      <c r="J4183" s="35"/>
      <c r="K4183" s="33"/>
      <c r="L4183" s="33"/>
      <c r="M4183" s="33"/>
      <c r="N4183" s="33"/>
      <c r="O4183" s="33"/>
      <c r="P4183" s="33"/>
      <c r="Q4183" s="33"/>
      <c r="R4183" s="33"/>
    </row>
    <row r="4184">
      <c r="A4184" s="7" t="s">
        <v>2633</v>
      </c>
      <c r="B4184" s="7"/>
      <c r="C4184" s="7" t="s">
        <v>11790</v>
      </c>
      <c r="D4184" s="8" t="s">
        <v>11791</v>
      </c>
      <c r="E4184" s="7" t="s">
        <v>11792</v>
      </c>
      <c r="F4184" s="8" t="s">
        <v>2740</v>
      </c>
      <c r="G4184" s="31" t="s">
        <v>8038</v>
      </c>
      <c r="H4184" s="31" t="s">
        <v>2603</v>
      </c>
      <c r="I4184" s="8"/>
      <c r="J4184" s="37"/>
      <c r="K4184" s="38"/>
      <c r="L4184" s="38"/>
      <c r="M4184" s="38"/>
      <c r="N4184" s="38"/>
      <c r="O4184" s="38"/>
      <c r="P4184" s="38"/>
      <c r="Q4184" s="38"/>
      <c r="R4184" s="38"/>
    </row>
    <row r="4185">
      <c r="A4185" s="8" t="s">
        <v>2586</v>
      </c>
      <c r="B4185" s="3"/>
      <c r="C4185" s="3" t="s">
        <v>11793</v>
      </c>
      <c r="D4185" s="4" t="s">
        <v>11794</v>
      </c>
      <c r="E4185" s="5" t="s">
        <v>11795</v>
      </c>
      <c r="F4185" s="8" t="s">
        <v>2740</v>
      </c>
      <c r="G4185" s="31" t="s">
        <v>8038</v>
      </c>
      <c r="H4185" s="41" t="s">
        <v>2686</v>
      </c>
      <c r="I4185" s="18" t="s">
        <v>11796</v>
      </c>
      <c r="J4185" s="7"/>
      <c r="K4185" s="40"/>
      <c r="L4185" s="40"/>
      <c r="M4185" s="40"/>
      <c r="N4185" s="40"/>
      <c r="O4185" s="40"/>
      <c r="P4185" s="40"/>
      <c r="Q4185" s="40"/>
      <c r="R4185" s="40"/>
    </row>
    <row r="4186">
      <c r="A4186" s="7" t="s">
        <v>2586</v>
      </c>
      <c r="B4186" s="7"/>
      <c r="C4186" s="7" t="s">
        <v>11797</v>
      </c>
      <c r="D4186" s="8" t="s">
        <v>11798</v>
      </c>
      <c r="E4186" s="7" t="s">
        <v>11799</v>
      </c>
      <c r="F4186" s="8" t="s">
        <v>2740</v>
      </c>
      <c r="G4186" s="31" t="s">
        <v>8038</v>
      </c>
      <c r="H4186" s="31" t="s">
        <v>2742</v>
      </c>
      <c r="I4186" s="8"/>
      <c r="J4186" s="37"/>
      <c r="K4186" s="38"/>
      <c r="L4186" s="38"/>
      <c r="M4186" s="38"/>
      <c r="N4186" s="38"/>
      <c r="O4186" s="38"/>
      <c r="P4186" s="38"/>
      <c r="Q4186" s="38"/>
      <c r="R4186" s="38"/>
    </row>
    <row r="4187">
      <c r="A4187" s="8" t="s">
        <v>2586</v>
      </c>
      <c r="B4187" s="2"/>
      <c r="C4187" s="2" t="s">
        <v>11800</v>
      </c>
      <c r="D4187" s="2" t="s">
        <v>5267</v>
      </c>
      <c r="E4187" s="2" t="s">
        <v>11801</v>
      </c>
      <c r="F4187" s="42" t="s">
        <v>2740</v>
      </c>
      <c r="G4187" s="45" t="s">
        <v>8038</v>
      </c>
      <c r="H4187" s="31" t="s">
        <v>2603</v>
      </c>
      <c r="I4187" s="36" t="s">
        <v>11802</v>
      </c>
      <c r="J4187" s="35"/>
      <c r="K4187" s="33"/>
      <c r="L4187" s="33"/>
      <c r="M4187" s="33"/>
      <c r="N4187" s="33"/>
      <c r="O4187" s="33"/>
      <c r="P4187" s="33"/>
      <c r="Q4187" s="33"/>
      <c r="R4187" s="33"/>
    </row>
    <row r="4188">
      <c r="A4188" s="8" t="s">
        <v>2586</v>
      </c>
      <c r="B4188" s="18"/>
      <c r="C4188" s="18" t="s">
        <v>11803</v>
      </c>
      <c r="D4188" s="4" t="s">
        <v>5267</v>
      </c>
      <c r="E4188" s="3" t="s">
        <v>11804</v>
      </c>
      <c r="F4188" s="8" t="s">
        <v>2740</v>
      </c>
      <c r="G4188" s="31" t="s">
        <v>8038</v>
      </c>
      <c r="H4188" s="43" t="s">
        <v>2686</v>
      </c>
      <c r="I4188" s="3"/>
      <c r="J4188" s="35"/>
      <c r="K4188" s="33"/>
      <c r="L4188" s="33"/>
      <c r="M4188" s="33"/>
      <c r="N4188" s="33"/>
      <c r="O4188" s="33"/>
      <c r="P4188" s="33"/>
      <c r="Q4188" s="33"/>
      <c r="R4188" s="33"/>
    </row>
    <row r="4189">
      <c r="A4189" s="8" t="s">
        <v>2586</v>
      </c>
      <c r="B4189" s="3"/>
      <c r="C4189" s="3" t="s">
        <v>11805</v>
      </c>
      <c r="D4189" s="2" t="s">
        <v>11806</v>
      </c>
      <c r="E4189" s="5" t="s">
        <v>11807</v>
      </c>
      <c r="F4189" s="8" t="s">
        <v>2740</v>
      </c>
      <c r="G4189" s="31" t="s">
        <v>8038</v>
      </c>
      <c r="H4189" s="41" t="s">
        <v>3095</v>
      </c>
      <c r="I4189" s="18" t="s">
        <v>11808</v>
      </c>
      <c r="J4189" s="7"/>
      <c r="K4189" s="40"/>
      <c r="L4189" s="40"/>
      <c r="M4189" s="40"/>
      <c r="N4189" s="40"/>
      <c r="O4189" s="40"/>
      <c r="P4189" s="40"/>
      <c r="Q4189" s="40"/>
      <c r="R4189" s="40"/>
    </row>
    <row r="4190">
      <c r="A4190" s="8" t="s">
        <v>2586</v>
      </c>
      <c r="B4190" s="2"/>
      <c r="C4190" s="2" t="s">
        <v>11809</v>
      </c>
      <c r="D4190" s="2" t="s">
        <v>11810</v>
      </c>
      <c r="E4190" s="2" t="s">
        <v>11811</v>
      </c>
      <c r="F4190" s="8" t="s">
        <v>2740</v>
      </c>
      <c r="G4190" s="31" t="s">
        <v>8038</v>
      </c>
      <c r="H4190" s="31" t="s">
        <v>2603</v>
      </c>
      <c r="I4190" s="34" t="s">
        <v>11812</v>
      </c>
      <c r="J4190" s="37"/>
      <c r="K4190" s="38"/>
      <c r="L4190" s="38"/>
      <c r="M4190" s="38"/>
      <c r="N4190" s="38"/>
      <c r="O4190" s="38"/>
      <c r="P4190" s="38"/>
      <c r="Q4190" s="38"/>
      <c r="R4190" s="38"/>
    </row>
    <row r="4191">
      <c r="A4191" s="7" t="s">
        <v>2586</v>
      </c>
      <c r="B4191" s="7"/>
      <c r="C4191" s="7" t="s">
        <v>11813</v>
      </c>
      <c r="D4191" s="6" t="s">
        <v>11814</v>
      </c>
      <c r="E4191" s="7" t="s">
        <v>11815</v>
      </c>
      <c r="F4191" s="8" t="s">
        <v>2740</v>
      </c>
      <c r="G4191" s="31" t="s">
        <v>8038</v>
      </c>
      <c r="H4191" s="45" t="s">
        <v>4080</v>
      </c>
      <c r="I4191" s="8"/>
      <c r="J4191" s="7"/>
      <c r="K4191" s="40"/>
      <c r="L4191" s="40"/>
      <c r="M4191" s="40"/>
      <c r="N4191" s="40"/>
      <c r="O4191" s="40"/>
      <c r="P4191" s="40"/>
      <c r="Q4191" s="40"/>
      <c r="R4191" s="40"/>
    </row>
    <row r="4192">
      <c r="A4192" s="7" t="s">
        <v>2586</v>
      </c>
      <c r="B4192" s="7"/>
      <c r="C4192" s="7" t="s">
        <v>11816</v>
      </c>
      <c r="D4192" s="7" t="s">
        <v>11817</v>
      </c>
      <c r="E4192" s="19" t="s">
        <v>11818</v>
      </c>
      <c r="F4192" s="8" t="s">
        <v>2740</v>
      </c>
      <c r="G4192" s="8" t="s">
        <v>8038</v>
      </c>
      <c r="H4192" s="41" t="s">
        <v>2760</v>
      </c>
      <c r="I4192" s="7"/>
      <c r="J4192" s="35"/>
      <c r="K4192" s="33"/>
      <c r="L4192" s="33"/>
      <c r="M4192" s="33"/>
      <c r="N4192" s="33"/>
      <c r="O4192" s="33"/>
      <c r="P4192" s="33"/>
      <c r="Q4192" s="33"/>
      <c r="R4192" s="33"/>
    </row>
    <row r="4193">
      <c r="A4193" s="7" t="s">
        <v>2586</v>
      </c>
      <c r="B4193" s="7"/>
      <c r="C4193" s="7" t="s">
        <v>11819</v>
      </c>
      <c r="D4193" s="8" t="s">
        <v>11820</v>
      </c>
      <c r="E4193" s="7" t="s">
        <v>11821</v>
      </c>
      <c r="F4193" s="8" t="s">
        <v>2740</v>
      </c>
      <c r="G4193" s="31" t="s">
        <v>8038</v>
      </c>
      <c r="H4193" s="41" t="s">
        <v>2760</v>
      </c>
      <c r="I4193" s="8"/>
      <c r="J4193" s="35"/>
      <c r="K4193" s="33"/>
      <c r="L4193" s="33"/>
      <c r="M4193" s="33"/>
      <c r="N4193" s="33"/>
      <c r="O4193" s="33"/>
      <c r="P4193" s="33"/>
      <c r="Q4193" s="33"/>
      <c r="R4193" s="33"/>
    </row>
    <row r="4194">
      <c r="A4194" s="7" t="s">
        <v>2586</v>
      </c>
      <c r="B4194" s="7"/>
      <c r="C4194" s="7" t="s">
        <v>11822</v>
      </c>
      <c r="D4194" s="8" t="s">
        <v>11823</v>
      </c>
      <c r="E4194" s="7" t="s">
        <v>11824</v>
      </c>
      <c r="F4194" s="8" t="s">
        <v>2740</v>
      </c>
      <c r="G4194" s="31" t="s">
        <v>8038</v>
      </c>
      <c r="H4194" s="41" t="s">
        <v>2760</v>
      </c>
      <c r="I4194" s="8"/>
      <c r="J4194" s="7"/>
      <c r="K4194" s="40"/>
      <c r="L4194" s="40"/>
      <c r="M4194" s="40"/>
      <c r="N4194" s="40"/>
      <c r="O4194" s="40"/>
      <c r="P4194" s="40"/>
      <c r="Q4194" s="40"/>
      <c r="R4194" s="40"/>
    </row>
    <row r="4195">
      <c r="A4195" s="7" t="s">
        <v>2586</v>
      </c>
      <c r="B4195" s="7"/>
      <c r="C4195" s="7" t="s">
        <v>11825</v>
      </c>
      <c r="D4195" s="8" t="s">
        <v>11826</v>
      </c>
      <c r="E4195" s="7" t="s">
        <v>11827</v>
      </c>
      <c r="F4195" s="8" t="s">
        <v>2740</v>
      </c>
      <c r="G4195" s="45" t="s">
        <v>8038</v>
      </c>
      <c r="H4195" s="31" t="s">
        <v>2603</v>
      </c>
      <c r="I4195" s="8"/>
      <c r="J4195" s="35"/>
      <c r="K4195" s="33"/>
      <c r="L4195" s="33"/>
      <c r="M4195" s="33"/>
      <c r="N4195" s="33"/>
      <c r="O4195" s="33"/>
      <c r="P4195" s="33"/>
      <c r="Q4195" s="33"/>
      <c r="R4195" s="33"/>
    </row>
    <row r="4196">
      <c r="A4196" s="7" t="s">
        <v>2586</v>
      </c>
      <c r="B4196" s="7"/>
      <c r="C4196" s="7" t="s">
        <v>11828</v>
      </c>
      <c r="D4196" s="8" t="s">
        <v>11829</v>
      </c>
      <c r="E4196" s="7" t="s">
        <v>11830</v>
      </c>
      <c r="F4196" s="42" t="s">
        <v>2740</v>
      </c>
      <c r="G4196" s="45" t="s">
        <v>8038</v>
      </c>
      <c r="H4196" s="31" t="s">
        <v>2603</v>
      </c>
      <c r="I4196" s="8"/>
      <c r="J4196" s="35"/>
      <c r="K4196" s="33"/>
      <c r="L4196" s="33"/>
      <c r="M4196" s="33"/>
      <c r="N4196" s="33"/>
      <c r="O4196" s="33"/>
      <c r="P4196" s="33"/>
      <c r="Q4196" s="33"/>
      <c r="R4196" s="33"/>
    </row>
    <row r="4197">
      <c r="A4197" s="7" t="s">
        <v>2586</v>
      </c>
      <c r="B4197" s="7"/>
      <c r="C4197" s="7" t="s">
        <v>11831</v>
      </c>
      <c r="D4197" s="6" t="s">
        <v>11832</v>
      </c>
      <c r="E4197" s="7" t="s">
        <v>11833</v>
      </c>
      <c r="F4197" s="8" t="s">
        <v>2740</v>
      </c>
      <c r="G4197" s="31" t="s">
        <v>8038</v>
      </c>
      <c r="H4197" s="45" t="s">
        <v>3768</v>
      </c>
      <c r="I4197" s="8"/>
      <c r="J4197" s="7"/>
      <c r="K4197" s="40"/>
      <c r="L4197" s="40"/>
      <c r="M4197" s="40"/>
      <c r="N4197" s="40"/>
      <c r="O4197" s="40"/>
      <c r="P4197" s="40"/>
      <c r="Q4197" s="40"/>
      <c r="R4197" s="40"/>
    </row>
    <row r="4198">
      <c r="A4198" s="8" t="s">
        <v>2586</v>
      </c>
      <c r="B4198" s="2"/>
      <c r="C4198" s="2" t="s">
        <v>11834</v>
      </c>
      <c r="D4198" s="2" t="s">
        <v>4721</v>
      </c>
      <c r="E4198" s="2" t="s">
        <v>11835</v>
      </c>
      <c r="F4198" s="42" t="s">
        <v>2740</v>
      </c>
      <c r="G4198" s="31" t="s">
        <v>8038</v>
      </c>
      <c r="H4198" s="43" t="s">
        <v>2760</v>
      </c>
      <c r="I4198" s="34" t="s">
        <v>11836</v>
      </c>
      <c r="J4198" s="35"/>
      <c r="K4198" s="33"/>
      <c r="L4198" s="33"/>
      <c r="M4198" s="33"/>
      <c r="N4198" s="33"/>
      <c r="O4198" s="33"/>
      <c r="P4198" s="33"/>
      <c r="Q4198" s="33"/>
      <c r="R4198" s="33"/>
    </row>
    <row r="4199">
      <c r="A4199" s="8" t="s">
        <v>2586</v>
      </c>
      <c r="B4199" s="2"/>
      <c r="C4199" s="2" t="s">
        <v>11837</v>
      </c>
      <c r="D4199" s="2" t="s">
        <v>4721</v>
      </c>
      <c r="E4199" s="2" t="s">
        <v>11838</v>
      </c>
      <c r="F4199" s="42" t="s">
        <v>2740</v>
      </c>
      <c r="G4199" s="8" t="s">
        <v>8038</v>
      </c>
      <c r="H4199" s="45" t="s">
        <v>2753</v>
      </c>
      <c r="I4199" s="34" t="s">
        <v>11839</v>
      </c>
      <c r="J4199" s="37"/>
      <c r="K4199" s="38"/>
      <c r="L4199" s="38"/>
      <c r="M4199" s="38"/>
      <c r="N4199" s="38"/>
      <c r="O4199" s="38"/>
      <c r="P4199" s="38"/>
      <c r="Q4199" s="38"/>
      <c r="R4199" s="38"/>
    </row>
    <row r="4200">
      <c r="A4200" s="8" t="s">
        <v>2586</v>
      </c>
      <c r="B4200" s="3"/>
      <c r="C4200" s="3" t="s">
        <v>11840</v>
      </c>
      <c r="D4200" s="4" t="s">
        <v>4721</v>
      </c>
      <c r="E4200" s="5" t="s">
        <v>11841</v>
      </c>
      <c r="F4200" s="8" t="s">
        <v>2740</v>
      </c>
      <c r="G4200" s="8" t="s">
        <v>8038</v>
      </c>
      <c r="H4200" s="48" t="s">
        <v>2937</v>
      </c>
      <c r="I4200" s="18" t="s">
        <v>11842</v>
      </c>
      <c r="J4200" s="35"/>
      <c r="K4200" s="33"/>
      <c r="L4200" s="33"/>
      <c r="M4200" s="33"/>
      <c r="N4200" s="33"/>
      <c r="O4200" s="33"/>
      <c r="P4200" s="33"/>
      <c r="Q4200" s="33"/>
      <c r="R4200" s="33"/>
    </row>
    <row r="4201">
      <c r="A4201" s="8" t="s">
        <v>2586</v>
      </c>
      <c r="B4201" s="8"/>
      <c r="C4201" s="8" t="s">
        <v>11843</v>
      </c>
      <c r="D4201" s="8" t="s">
        <v>4721</v>
      </c>
      <c r="E4201" s="12" t="s">
        <v>11844</v>
      </c>
      <c r="F4201" s="8" t="s">
        <v>2740</v>
      </c>
      <c r="G4201" s="8" t="s">
        <v>8038</v>
      </c>
      <c r="H4201" s="41" t="s">
        <v>2760</v>
      </c>
      <c r="I4201" s="8"/>
      <c r="J4201" s="35"/>
      <c r="K4201" s="33"/>
      <c r="L4201" s="33"/>
      <c r="M4201" s="33"/>
      <c r="N4201" s="33"/>
      <c r="O4201" s="33"/>
      <c r="P4201" s="33"/>
      <c r="Q4201" s="33"/>
      <c r="R4201" s="33"/>
    </row>
    <row r="4202">
      <c r="A4202" s="8" t="s">
        <v>2633</v>
      </c>
      <c r="B4202" s="2"/>
      <c r="C4202" s="2" t="s">
        <v>11845</v>
      </c>
      <c r="D4202" s="2" t="s">
        <v>3098</v>
      </c>
      <c r="E4202" s="2" t="s">
        <v>11846</v>
      </c>
      <c r="F4202" s="8" t="s">
        <v>2740</v>
      </c>
      <c r="G4202" s="8" t="s">
        <v>8038</v>
      </c>
      <c r="H4202" s="41" t="s">
        <v>2802</v>
      </c>
      <c r="I4202" s="34" t="s">
        <v>11847</v>
      </c>
      <c r="J4202" s="7"/>
      <c r="K4202" s="40"/>
      <c r="L4202" s="40"/>
      <c r="M4202" s="40"/>
      <c r="N4202" s="40"/>
      <c r="O4202" s="40"/>
      <c r="P4202" s="40"/>
      <c r="Q4202" s="40"/>
      <c r="R4202" s="40"/>
    </row>
    <row r="4203">
      <c r="A4203" s="8" t="s">
        <v>2586</v>
      </c>
      <c r="B4203" s="3"/>
      <c r="C4203" s="3" t="s">
        <v>11848</v>
      </c>
      <c r="D4203" s="4" t="s">
        <v>3098</v>
      </c>
      <c r="E4203" s="5" t="s">
        <v>11849</v>
      </c>
      <c r="F4203" s="42" t="s">
        <v>2740</v>
      </c>
      <c r="G4203" s="8" t="s">
        <v>8038</v>
      </c>
      <c r="H4203" s="41" t="s">
        <v>2603</v>
      </c>
      <c r="I4203" s="18"/>
      <c r="J4203" s="19"/>
      <c r="K4203" s="39"/>
      <c r="L4203" s="39"/>
      <c r="M4203" s="39"/>
      <c r="N4203" s="39"/>
      <c r="O4203" s="39"/>
      <c r="P4203" s="39"/>
      <c r="Q4203" s="39"/>
      <c r="R4203" s="39"/>
    </row>
    <row r="4204">
      <c r="A4204" s="8" t="s">
        <v>2586</v>
      </c>
      <c r="B4204" s="8"/>
      <c r="C4204" s="8" t="s">
        <v>11850</v>
      </c>
      <c r="D4204" s="8" t="s">
        <v>3098</v>
      </c>
      <c r="E4204" s="12" t="s">
        <v>11851</v>
      </c>
      <c r="F4204" s="8" t="s">
        <v>2740</v>
      </c>
      <c r="G4204" s="31" t="s">
        <v>8038</v>
      </c>
      <c r="H4204" s="41" t="s">
        <v>3933</v>
      </c>
      <c r="I4204" s="8"/>
      <c r="J4204" s="37"/>
      <c r="K4204" s="38"/>
      <c r="L4204" s="38"/>
      <c r="M4204" s="38"/>
      <c r="N4204" s="38"/>
      <c r="O4204" s="38"/>
      <c r="P4204" s="38"/>
      <c r="Q4204" s="38"/>
      <c r="R4204" s="38"/>
    </row>
    <row r="4205">
      <c r="A4205" s="8" t="s">
        <v>2586</v>
      </c>
      <c r="B4205" s="6"/>
      <c r="C4205" s="6" t="s">
        <v>11852</v>
      </c>
      <c r="D4205" s="6" t="s">
        <v>3098</v>
      </c>
      <c r="E4205" s="7" t="s">
        <v>11853</v>
      </c>
      <c r="F4205" s="8" t="s">
        <v>2740</v>
      </c>
      <c r="G4205" s="31" t="s">
        <v>8038</v>
      </c>
      <c r="H4205" s="31" t="s">
        <v>3296</v>
      </c>
      <c r="I4205" s="8"/>
      <c r="J4205" s="35"/>
      <c r="K4205" s="33"/>
      <c r="L4205" s="33"/>
      <c r="M4205" s="33"/>
      <c r="N4205" s="33"/>
      <c r="O4205" s="33"/>
      <c r="P4205" s="33"/>
      <c r="Q4205" s="33"/>
      <c r="R4205" s="33"/>
    </row>
    <row r="4206">
      <c r="A4206" s="8" t="s">
        <v>2586</v>
      </c>
      <c r="B4206" s="12"/>
      <c r="C4206" s="12" t="s">
        <v>11854</v>
      </c>
      <c r="D4206" s="13" t="s">
        <v>3098</v>
      </c>
      <c r="E4206" s="12" t="s">
        <v>11855</v>
      </c>
      <c r="F4206" s="8" t="s">
        <v>2740</v>
      </c>
      <c r="G4206" s="8" t="s">
        <v>8038</v>
      </c>
      <c r="H4206" s="45" t="s">
        <v>2824</v>
      </c>
      <c r="I4206" s="2"/>
      <c r="J4206" s="35"/>
      <c r="K4206" s="33"/>
      <c r="L4206" s="33"/>
      <c r="M4206" s="33"/>
      <c r="N4206" s="33"/>
      <c r="O4206" s="33"/>
      <c r="P4206" s="33"/>
      <c r="Q4206" s="33"/>
      <c r="R4206" s="33"/>
    </row>
    <row r="4207">
      <c r="A4207" s="8" t="s">
        <v>2586</v>
      </c>
      <c r="B4207" s="12"/>
      <c r="C4207" s="12" t="s">
        <v>11856</v>
      </c>
      <c r="D4207" s="12" t="s">
        <v>3098</v>
      </c>
      <c r="E4207" s="12" t="s">
        <v>11857</v>
      </c>
      <c r="F4207" s="42" t="s">
        <v>2740</v>
      </c>
      <c r="G4207" s="45" t="s">
        <v>8038</v>
      </c>
      <c r="H4207" s="45" t="s">
        <v>2824</v>
      </c>
      <c r="I4207" s="2"/>
      <c r="J4207" s="10"/>
      <c r="K4207" s="44"/>
      <c r="L4207" s="44"/>
      <c r="M4207" s="44"/>
      <c r="N4207" s="44"/>
      <c r="O4207" s="44"/>
      <c r="P4207" s="44"/>
      <c r="Q4207" s="44"/>
      <c r="R4207" s="44"/>
    </row>
    <row r="4208">
      <c r="A4208" s="7" t="s">
        <v>2586</v>
      </c>
      <c r="B4208" s="7"/>
      <c r="C4208" s="7" t="s">
        <v>11858</v>
      </c>
      <c r="D4208" s="6" t="s">
        <v>3098</v>
      </c>
      <c r="E4208" s="7" t="s">
        <v>11859</v>
      </c>
      <c r="F4208" s="8" t="s">
        <v>2740</v>
      </c>
      <c r="G4208" s="31" t="s">
        <v>8038</v>
      </c>
      <c r="H4208" s="42" t="s">
        <v>3162</v>
      </c>
      <c r="I4208" s="8"/>
      <c r="J4208" s="35"/>
      <c r="K4208" s="33"/>
      <c r="L4208" s="33"/>
      <c r="M4208" s="33"/>
      <c r="N4208" s="33"/>
      <c r="O4208" s="33"/>
      <c r="P4208" s="33"/>
      <c r="Q4208" s="33"/>
      <c r="R4208" s="33"/>
    </row>
    <row r="4209">
      <c r="A4209" s="7" t="s">
        <v>2586</v>
      </c>
      <c r="B4209" s="7"/>
      <c r="C4209" s="7" t="s">
        <v>11860</v>
      </c>
      <c r="D4209" s="6" t="s">
        <v>3098</v>
      </c>
      <c r="E4209" s="7" t="s">
        <v>11861</v>
      </c>
      <c r="F4209" s="8" t="s">
        <v>2740</v>
      </c>
      <c r="G4209" s="31" t="s">
        <v>8038</v>
      </c>
      <c r="H4209" s="45" t="s">
        <v>3768</v>
      </c>
      <c r="I4209" s="8"/>
      <c r="J4209" s="37"/>
      <c r="K4209" s="38"/>
      <c r="L4209" s="38"/>
      <c r="M4209" s="38"/>
      <c r="N4209" s="38"/>
      <c r="O4209" s="38"/>
      <c r="P4209" s="38"/>
      <c r="Q4209" s="38"/>
      <c r="R4209" s="38"/>
    </row>
    <row r="4210">
      <c r="A4210" s="7" t="s">
        <v>2586</v>
      </c>
      <c r="B4210" s="7"/>
      <c r="C4210" s="7" t="s">
        <v>11862</v>
      </c>
      <c r="D4210" s="6" t="s">
        <v>3098</v>
      </c>
      <c r="E4210" s="7" t="s">
        <v>11863</v>
      </c>
      <c r="F4210" s="8" t="s">
        <v>2740</v>
      </c>
      <c r="G4210" s="8" t="s">
        <v>8038</v>
      </c>
      <c r="H4210" s="31" t="s">
        <v>2742</v>
      </c>
      <c r="I4210" s="8"/>
      <c r="J4210" s="35"/>
      <c r="K4210" s="33"/>
      <c r="L4210" s="33"/>
      <c r="M4210" s="33"/>
      <c r="N4210" s="33"/>
      <c r="O4210" s="33"/>
      <c r="P4210" s="33"/>
      <c r="Q4210" s="33"/>
      <c r="R4210" s="33"/>
    </row>
    <row r="4211">
      <c r="A4211" s="7" t="s">
        <v>2586</v>
      </c>
      <c r="B4211" s="7"/>
      <c r="C4211" s="7" t="s">
        <v>11864</v>
      </c>
      <c r="D4211" s="6" t="s">
        <v>3098</v>
      </c>
      <c r="E4211" s="7" t="s">
        <v>11865</v>
      </c>
      <c r="F4211" s="8" t="s">
        <v>2740</v>
      </c>
      <c r="G4211" s="8" t="s">
        <v>8038</v>
      </c>
      <c r="H4211" s="31" t="s">
        <v>2590</v>
      </c>
      <c r="I4211" s="8"/>
      <c r="J4211" s="7"/>
      <c r="K4211" s="40"/>
      <c r="L4211" s="40"/>
      <c r="M4211" s="40"/>
      <c r="N4211" s="40"/>
      <c r="O4211" s="40"/>
      <c r="P4211" s="40"/>
      <c r="Q4211" s="40"/>
      <c r="R4211" s="40"/>
    </row>
    <row r="4212">
      <c r="A4212" s="8" t="s">
        <v>2586</v>
      </c>
      <c r="B4212" s="6"/>
      <c r="C4212" s="6" t="s">
        <v>11866</v>
      </c>
      <c r="D4212" s="6" t="s">
        <v>3098</v>
      </c>
      <c r="E4212" s="7" t="s">
        <v>11867</v>
      </c>
      <c r="F4212" s="8" t="s">
        <v>2740</v>
      </c>
      <c r="G4212" s="8" t="s">
        <v>8038</v>
      </c>
      <c r="H4212" s="41" t="s">
        <v>3933</v>
      </c>
      <c r="I4212" s="8"/>
      <c r="J4212" s="35"/>
      <c r="K4212" s="33"/>
      <c r="L4212" s="33"/>
      <c r="M4212" s="33"/>
      <c r="N4212" s="33"/>
      <c r="O4212" s="33"/>
      <c r="P4212" s="33"/>
      <c r="Q4212" s="33"/>
      <c r="R4212" s="33"/>
    </row>
    <row r="4213">
      <c r="A4213" s="7" t="s">
        <v>2586</v>
      </c>
      <c r="B4213" s="7"/>
      <c r="C4213" s="7" t="s">
        <v>11868</v>
      </c>
      <c r="D4213" s="6" t="s">
        <v>3098</v>
      </c>
      <c r="E4213" s="7" t="s">
        <v>11869</v>
      </c>
      <c r="F4213" s="8" t="s">
        <v>2740</v>
      </c>
      <c r="G4213" s="8" t="s">
        <v>8038</v>
      </c>
      <c r="H4213" s="41" t="s">
        <v>2760</v>
      </c>
      <c r="I4213" s="8"/>
      <c r="J4213" s="37"/>
      <c r="K4213" s="38"/>
      <c r="L4213" s="38"/>
      <c r="M4213" s="38"/>
      <c r="N4213" s="38"/>
      <c r="O4213" s="38"/>
      <c r="P4213" s="38"/>
      <c r="Q4213" s="38"/>
      <c r="R4213" s="38"/>
    </row>
    <row r="4214">
      <c r="A4214" s="8" t="s">
        <v>2586</v>
      </c>
      <c r="B4214" s="12"/>
      <c r="C4214" s="12" t="s">
        <v>11870</v>
      </c>
      <c r="D4214" s="13" t="s">
        <v>3098</v>
      </c>
      <c r="E4214" s="12" t="s">
        <v>11871</v>
      </c>
      <c r="F4214" s="8" t="s">
        <v>2740</v>
      </c>
      <c r="G4214" s="8" t="s">
        <v>8038</v>
      </c>
      <c r="H4214" s="41" t="s">
        <v>2802</v>
      </c>
      <c r="I4214" s="2"/>
      <c r="J4214" s="35"/>
      <c r="K4214" s="33"/>
      <c r="L4214" s="33"/>
      <c r="M4214" s="33"/>
      <c r="N4214" s="33"/>
      <c r="O4214" s="33"/>
      <c r="P4214" s="33"/>
      <c r="Q4214" s="33"/>
      <c r="R4214" s="33"/>
    </row>
    <row r="4215">
      <c r="A4215" s="8" t="s">
        <v>2586</v>
      </c>
      <c r="B4215" s="6"/>
      <c r="C4215" s="6" t="s">
        <v>11872</v>
      </c>
      <c r="D4215" s="6" t="s">
        <v>3098</v>
      </c>
      <c r="E4215" s="19" t="s">
        <v>11873</v>
      </c>
      <c r="F4215" s="8" t="s">
        <v>2740</v>
      </c>
      <c r="G4215" s="8" t="s">
        <v>8038</v>
      </c>
      <c r="H4215" s="31" t="s">
        <v>2603</v>
      </c>
      <c r="I4215" s="7"/>
      <c r="J4215" s="35"/>
      <c r="K4215" s="33"/>
      <c r="L4215" s="33"/>
      <c r="M4215" s="33"/>
      <c r="N4215" s="33"/>
      <c r="O4215" s="33"/>
      <c r="P4215" s="33"/>
      <c r="Q4215" s="33"/>
      <c r="R4215" s="33"/>
    </row>
    <row r="4216">
      <c r="A4216" s="7" t="s">
        <v>2586</v>
      </c>
      <c r="B4216" s="7"/>
      <c r="C4216" s="7" t="s">
        <v>11874</v>
      </c>
      <c r="D4216" s="6" t="s">
        <v>3098</v>
      </c>
      <c r="E4216" s="19" t="s">
        <v>11875</v>
      </c>
      <c r="F4216" s="8" t="s">
        <v>2740</v>
      </c>
      <c r="G4216" s="31" t="s">
        <v>8038</v>
      </c>
      <c r="H4216" s="42" t="s">
        <v>3110</v>
      </c>
      <c r="I4216" s="7"/>
      <c r="J4216" s="35"/>
      <c r="K4216" s="33"/>
      <c r="L4216" s="33"/>
      <c r="M4216" s="33"/>
      <c r="N4216" s="33"/>
      <c r="O4216" s="33"/>
      <c r="P4216" s="33"/>
      <c r="Q4216" s="33"/>
      <c r="R4216" s="33"/>
    </row>
    <row r="4217">
      <c r="A4217" s="7" t="s">
        <v>2586</v>
      </c>
      <c r="B4217" s="7"/>
      <c r="C4217" s="7" t="s">
        <v>11876</v>
      </c>
      <c r="D4217" s="6" t="s">
        <v>3098</v>
      </c>
      <c r="E4217" s="7" t="s">
        <v>11877</v>
      </c>
      <c r="F4217" s="8" t="s">
        <v>2740</v>
      </c>
      <c r="G4217" s="8" t="s">
        <v>8038</v>
      </c>
      <c r="H4217" s="41" t="s">
        <v>2760</v>
      </c>
      <c r="I4217" s="8"/>
      <c r="J4217" s="35"/>
      <c r="K4217" s="33"/>
      <c r="L4217" s="33"/>
      <c r="M4217" s="33"/>
      <c r="N4217" s="33"/>
      <c r="O4217" s="33"/>
      <c r="P4217" s="33"/>
      <c r="Q4217" s="33"/>
      <c r="R4217" s="33"/>
    </row>
    <row r="4218">
      <c r="A4218" s="8" t="s">
        <v>2586</v>
      </c>
      <c r="B4218" s="6"/>
      <c r="C4218" s="6" t="s">
        <v>11878</v>
      </c>
      <c r="D4218" s="6" t="s">
        <v>3098</v>
      </c>
      <c r="E4218" s="19" t="s">
        <v>11879</v>
      </c>
      <c r="F4218" s="8" t="s">
        <v>2740</v>
      </c>
      <c r="G4218" s="6" t="s">
        <v>9708</v>
      </c>
      <c r="H4218" s="41" t="s">
        <v>2760</v>
      </c>
      <c r="I4218" s="7"/>
      <c r="J4218" s="37"/>
      <c r="K4218" s="38"/>
      <c r="L4218" s="38"/>
      <c r="M4218" s="38"/>
      <c r="N4218" s="38"/>
      <c r="O4218" s="38"/>
      <c r="P4218" s="38"/>
      <c r="Q4218" s="38"/>
      <c r="R4218" s="38"/>
    </row>
    <row r="4219">
      <c r="A4219" s="8" t="s">
        <v>2586</v>
      </c>
      <c r="B4219" s="8"/>
      <c r="C4219" s="8" t="s">
        <v>11880</v>
      </c>
      <c r="D4219" s="8" t="s">
        <v>3098</v>
      </c>
      <c r="E4219" s="12" t="s">
        <v>11881</v>
      </c>
      <c r="F4219" s="8" t="s">
        <v>2740</v>
      </c>
      <c r="G4219" s="8" t="s">
        <v>8038</v>
      </c>
      <c r="H4219" s="42" t="s">
        <v>2686</v>
      </c>
      <c r="I4219" s="8"/>
      <c r="J4219" s="35"/>
      <c r="K4219" s="33"/>
      <c r="L4219" s="33"/>
      <c r="M4219" s="33"/>
      <c r="N4219" s="33"/>
      <c r="O4219" s="33"/>
      <c r="P4219" s="33"/>
      <c r="Q4219" s="33"/>
      <c r="R4219" s="33"/>
    </row>
    <row r="4220">
      <c r="A4220" s="8" t="s">
        <v>2633</v>
      </c>
      <c r="B4220" s="8"/>
      <c r="C4220" s="8" t="s">
        <v>11882</v>
      </c>
      <c r="D4220" s="8" t="s">
        <v>3098</v>
      </c>
      <c r="E4220" s="12" t="s">
        <v>11883</v>
      </c>
      <c r="F4220" s="8" t="s">
        <v>2740</v>
      </c>
      <c r="G4220" s="31" t="s">
        <v>8038</v>
      </c>
      <c r="H4220" s="41" t="s">
        <v>3328</v>
      </c>
      <c r="I4220" s="8"/>
      <c r="J4220" s="7"/>
      <c r="K4220" s="40"/>
      <c r="L4220" s="40"/>
      <c r="M4220" s="40"/>
      <c r="N4220" s="40"/>
      <c r="O4220" s="40"/>
      <c r="P4220" s="40"/>
      <c r="Q4220" s="40"/>
      <c r="R4220" s="40"/>
    </row>
    <row r="4221">
      <c r="A4221" s="6" t="s">
        <v>2861</v>
      </c>
      <c r="B4221" s="7"/>
      <c r="C4221" s="7" t="s">
        <v>11884</v>
      </c>
      <c r="D4221" s="8" t="s">
        <v>11885</v>
      </c>
      <c r="E4221" s="7" t="s">
        <v>11886</v>
      </c>
      <c r="F4221" s="8" t="s">
        <v>2740</v>
      </c>
      <c r="G4221" s="8" t="s">
        <v>8038</v>
      </c>
      <c r="H4221" s="42" t="s">
        <v>3162</v>
      </c>
      <c r="I4221" s="8"/>
      <c r="J4221" s="7"/>
      <c r="K4221" s="40"/>
      <c r="L4221" s="40"/>
      <c r="M4221" s="40"/>
      <c r="N4221" s="40"/>
      <c r="O4221" s="40"/>
      <c r="P4221" s="40"/>
      <c r="Q4221" s="40"/>
      <c r="R4221" s="40"/>
    </row>
    <row r="4222">
      <c r="A4222" s="8" t="s">
        <v>2586</v>
      </c>
      <c r="B4222" s="6"/>
      <c r="C4222" s="6" t="s">
        <v>11887</v>
      </c>
      <c r="D4222" s="6" t="s">
        <v>11888</v>
      </c>
      <c r="E4222" s="12" t="s">
        <v>11889</v>
      </c>
      <c r="F4222" s="8" t="s">
        <v>2740</v>
      </c>
      <c r="G4222" s="8" t="s">
        <v>8038</v>
      </c>
      <c r="H4222" s="41" t="s">
        <v>2686</v>
      </c>
      <c r="I4222" s="8"/>
      <c r="J4222" s="7"/>
      <c r="K4222" s="40"/>
      <c r="L4222" s="40"/>
      <c r="M4222" s="40"/>
      <c r="N4222" s="40"/>
      <c r="O4222" s="40"/>
      <c r="P4222" s="40"/>
      <c r="Q4222" s="40"/>
      <c r="R4222" s="40"/>
    </row>
    <row r="4223">
      <c r="A4223" s="8" t="s">
        <v>2586</v>
      </c>
      <c r="B4223" s="2"/>
      <c r="C4223" s="2" t="s">
        <v>11890</v>
      </c>
      <c r="D4223" s="2" t="s">
        <v>11891</v>
      </c>
      <c r="E4223" s="2" t="s">
        <v>11892</v>
      </c>
      <c r="F4223" s="8" t="s">
        <v>2740</v>
      </c>
      <c r="G4223" s="31" t="s">
        <v>8038</v>
      </c>
      <c r="H4223" s="42" t="s">
        <v>3162</v>
      </c>
      <c r="I4223" s="34" t="s">
        <v>11893</v>
      </c>
      <c r="J4223" s="37"/>
      <c r="K4223" s="38"/>
      <c r="L4223" s="38"/>
      <c r="M4223" s="38"/>
      <c r="N4223" s="38"/>
      <c r="O4223" s="38"/>
      <c r="P4223" s="38"/>
      <c r="Q4223" s="38"/>
      <c r="R4223" s="38"/>
    </row>
    <row r="4224">
      <c r="A4224" s="8" t="s">
        <v>2586</v>
      </c>
      <c r="B4224" s="13"/>
      <c r="C4224" s="13" t="s">
        <v>11894</v>
      </c>
      <c r="D4224" s="12" t="s">
        <v>11895</v>
      </c>
      <c r="E4224" s="12" t="s">
        <v>11896</v>
      </c>
      <c r="F4224" s="42" t="s">
        <v>2740</v>
      </c>
      <c r="G4224" s="8" t="s">
        <v>8038</v>
      </c>
      <c r="H4224" s="41" t="s">
        <v>6799</v>
      </c>
      <c r="I4224" s="2"/>
      <c r="J4224" s="7"/>
      <c r="K4224" s="40"/>
      <c r="L4224" s="40"/>
      <c r="M4224" s="40"/>
      <c r="N4224" s="40"/>
      <c r="O4224" s="40"/>
      <c r="P4224" s="40"/>
      <c r="Q4224" s="40"/>
      <c r="R4224" s="40"/>
    </row>
    <row r="4225">
      <c r="A4225" s="7" t="s">
        <v>2586</v>
      </c>
      <c r="B4225" s="7"/>
      <c r="C4225" s="7" t="s">
        <v>11897</v>
      </c>
      <c r="D4225" s="8" t="s">
        <v>11898</v>
      </c>
      <c r="E4225" s="7" t="s">
        <v>11899</v>
      </c>
      <c r="F4225" s="8" t="s">
        <v>2740</v>
      </c>
      <c r="G4225" s="8" t="s">
        <v>8038</v>
      </c>
      <c r="H4225" s="41" t="s">
        <v>2686</v>
      </c>
      <c r="I4225" s="8"/>
      <c r="J4225" s="37"/>
      <c r="K4225" s="38"/>
      <c r="L4225" s="38"/>
      <c r="M4225" s="38"/>
      <c r="N4225" s="38"/>
      <c r="O4225" s="38"/>
      <c r="P4225" s="38"/>
      <c r="Q4225" s="38"/>
      <c r="R4225" s="38"/>
    </row>
    <row r="4226">
      <c r="A4226" s="7" t="s">
        <v>2586</v>
      </c>
      <c r="B4226" s="7"/>
      <c r="C4226" s="7" t="s">
        <v>11900</v>
      </c>
      <c r="D4226" s="8" t="s">
        <v>11901</v>
      </c>
      <c r="E4226" s="7" t="s">
        <v>11902</v>
      </c>
      <c r="F4226" s="8" t="s">
        <v>2740</v>
      </c>
      <c r="G4226" s="31" t="s">
        <v>8038</v>
      </c>
      <c r="H4226" s="41" t="s">
        <v>2686</v>
      </c>
      <c r="I4226" s="8"/>
      <c r="J4226" s="7"/>
      <c r="K4226" s="40"/>
      <c r="L4226" s="40"/>
      <c r="M4226" s="40"/>
      <c r="N4226" s="40"/>
      <c r="O4226" s="40"/>
      <c r="P4226" s="40"/>
      <c r="Q4226" s="40"/>
      <c r="R4226" s="40"/>
    </row>
    <row r="4227">
      <c r="A4227" s="8" t="s">
        <v>2586</v>
      </c>
      <c r="B4227" s="2"/>
      <c r="C4227" s="2" t="s">
        <v>11900</v>
      </c>
      <c r="D4227" s="2" t="s">
        <v>11903</v>
      </c>
      <c r="E4227" s="2" t="s">
        <v>11904</v>
      </c>
      <c r="F4227" s="8" t="s">
        <v>2740</v>
      </c>
      <c r="G4227" s="8" t="s">
        <v>8038</v>
      </c>
      <c r="H4227" s="42" t="s">
        <v>2686</v>
      </c>
      <c r="I4227" s="36" t="s">
        <v>11905</v>
      </c>
      <c r="J4227" s="35"/>
      <c r="K4227" s="33"/>
      <c r="L4227" s="33"/>
      <c r="M4227" s="33"/>
      <c r="N4227" s="33"/>
      <c r="O4227" s="33"/>
      <c r="P4227" s="33"/>
      <c r="Q4227" s="33"/>
      <c r="R4227" s="33"/>
    </row>
    <row r="4228">
      <c r="A4228" s="8" t="s">
        <v>2586</v>
      </c>
      <c r="B4228" s="6"/>
      <c r="C4228" s="6" t="s">
        <v>11906</v>
      </c>
      <c r="D4228" s="6" t="s">
        <v>11907</v>
      </c>
      <c r="E4228" s="7" t="s">
        <v>11908</v>
      </c>
      <c r="F4228" s="8" t="s">
        <v>2740</v>
      </c>
      <c r="G4228" s="8" t="s">
        <v>8038</v>
      </c>
      <c r="H4228" s="31" t="s">
        <v>2742</v>
      </c>
      <c r="I4228" s="8"/>
      <c r="J4228" s="7"/>
      <c r="K4228" s="40"/>
      <c r="L4228" s="40"/>
      <c r="M4228" s="40"/>
      <c r="N4228" s="40"/>
      <c r="O4228" s="40"/>
      <c r="P4228" s="40"/>
      <c r="Q4228" s="40"/>
      <c r="R4228" s="40"/>
    </row>
    <row r="4229">
      <c r="A4229" s="7" t="s">
        <v>2586</v>
      </c>
      <c r="B4229" s="7"/>
      <c r="C4229" s="7" t="s">
        <v>11909</v>
      </c>
      <c r="D4229" s="8" t="s">
        <v>11910</v>
      </c>
      <c r="E4229" s="7" t="s">
        <v>11911</v>
      </c>
      <c r="F4229" s="8" t="s">
        <v>2740</v>
      </c>
      <c r="G4229" s="8" t="s">
        <v>8038</v>
      </c>
      <c r="H4229" s="31" t="s">
        <v>2590</v>
      </c>
      <c r="I4229" s="8"/>
      <c r="J4229" s="7"/>
      <c r="K4229" s="40"/>
      <c r="L4229" s="40"/>
      <c r="M4229" s="40"/>
      <c r="N4229" s="40"/>
      <c r="O4229" s="40"/>
      <c r="P4229" s="40"/>
      <c r="Q4229" s="40"/>
      <c r="R4229" s="40"/>
    </row>
    <row r="4230">
      <c r="A4230" s="7" t="s">
        <v>2586</v>
      </c>
      <c r="B4230" s="7"/>
      <c r="C4230" s="7" t="s">
        <v>9424</v>
      </c>
      <c r="D4230" s="6" t="s">
        <v>11912</v>
      </c>
      <c r="E4230" s="7" t="s">
        <v>11913</v>
      </c>
      <c r="F4230" s="8" t="s">
        <v>2740</v>
      </c>
      <c r="G4230" s="8" t="s">
        <v>8038</v>
      </c>
      <c r="H4230" s="42" t="s">
        <v>2686</v>
      </c>
      <c r="I4230" s="8"/>
      <c r="J4230" s="7"/>
      <c r="K4230" s="40"/>
      <c r="L4230" s="40"/>
      <c r="M4230" s="40"/>
      <c r="N4230" s="40"/>
      <c r="O4230" s="40"/>
      <c r="P4230" s="40"/>
      <c r="Q4230" s="40"/>
      <c r="R4230" s="40"/>
    </row>
    <row r="4231">
      <c r="A4231" s="8" t="s">
        <v>2586</v>
      </c>
      <c r="B4231" s="2"/>
      <c r="C4231" s="2" t="s">
        <v>11914</v>
      </c>
      <c r="D4231" s="2" t="s">
        <v>5509</v>
      </c>
      <c r="E4231" s="2" t="s">
        <v>11915</v>
      </c>
      <c r="F4231" s="8" t="s">
        <v>2740</v>
      </c>
      <c r="G4231" s="8" t="s">
        <v>8038</v>
      </c>
      <c r="H4231" s="43" t="s">
        <v>2760</v>
      </c>
      <c r="I4231" s="36" t="s">
        <v>11916</v>
      </c>
      <c r="J4231" s="35"/>
      <c r="K4231" s="33"/>
      <c r="L4231" s="33"/>
      <c r="M4231" s="33"/>
      <c r="N4231" s="33"/>
      <c r="O4231" s="33"/>
      <c r="P4231" s="33"/>
      <c r="Q4231" s="33"/>
      <c r="R4231" s="33"/>
    </row>
    <row r="4232">
      <c r="A4232" s="7" t="s">
        <v>2586</v>
      </c>
      <c r="B4232" s="7"/>
      <c r="C4232" s="7" t="s">
        <v>11917</v>
      </c>
      <c r="D4232" s="6" t="s">
        <v>5509</v>
      </c>
      <c r="E4232" s="7" t="s">
        <v>11917</v>
      </c>
      <c r="F4232" s="8" t="s">
        <v>2740</v>
      </c>
      <c r="G4232" s="8" t="s">
        <v>8038</v>
      </c>
      <c r="H4232" s="43" t="s">
        <v>2760</v>
      </c>
      <c r="I4232" s="8"/>
      <c r="J4232" s="35"/>
      <c r="K4232" s="33"/>
      <c r="L4232" s="33"/>
      <c r="M4232" s="33"/>
      <c r="N4232" s="33"/>
      <c r="O4232" s="33"/>
      <c r="P4232" s="33"/>
      <c r="Q4232" s="33"/>
      <c r="R4232" s="33"/>
    </row>
    <row r="4233">
      <c r="A4233" s="7" t="s">
        <v>2586</v>
      </c>
      <c r="B4233" s="7"/>
      <c r="C4233" s="7" t="s">
        <v>11918</v>
      </c>
      <c r="D4233" s="8" t="s">
        <v>5509</v>
      </c>
      <c r="E4233" s="7" t="s">
        <v>11919</v>
      </c>
      <c r="F4233" s="8" t="s">
        <v>2740</v>
      </c>
      <c r="G4233" s="8" t="s">
        <v>8038</v>
      </c>
      <c r="H4233" s="41" t="s">
        <v>2760</v>
      </c>
      <c r="I4233" s="8"/>
      <c r="J4233" s="7"/>
      <c r="K4233" s="40"/>
      <c r="L4233" s="40"/>
      <c r="M4233" s="40"/>
      <c r="N4233" s="40"/>
      <c r="O4233" s="40"/>
      <c r="P4233" s="40"/>
      <c r="Q4233" s="40"/>
      <c r="R4233" s="40"/>
    </row>
    <row r="4234">
      <c r="A4234" s="7" t="s">
        <v>2586</v>
      </c>
      <c r="B4234" s="7"/>
      <c r="C4234" s="7" t="s">
        <v>11920</v>
      </c>
      <c r="D4234" s="8" t="s">
        <v>5509</v>
      </c>
      <c r="E4234" s="7" t="s">
        <v>11921</v>
      </c>
      <c r="F4234" s="8" t="s">
        <v>2740</v>
      </c>
      <c r="G4234" s="31" t="s">
        <v>8038</v>
      </c>
      <c r="H4234" s="41" t="s">
        <v>2760</v>
      </c>
      <c r="I4234" s="8"/>
      <c r="J4234" s="37"/>
      <c r="K4234" s="38"/>
      <c r="L4234" s="38"/>
      <c r="M4234" s="38"/>
      <c r="N4234" s="38"/>
      <c r="O4234" s="38"/>
      <c r="P4234" s="38"/>
      <c r="Q4234" s="38"/>
      <c r="R4234" s="38"/>
    </row>
    <row r="4235">
      <c r="A4235" s="7" t="s">
        <v>2586</v>
      </c>
      <c r="B4235" s="7"/>
      <c r="C4235" s="7" t="s">
        <v>11922</v>
      </c>
      <c r="D4235" s="8" t="s">
        <v>5509</v>
      </c>
      <c r="E4235" s="7" t="s">
        <v>11923</v>
      </c>
      <c r="F4235" s="8" t="s">
        <v>2740</v>
      </c>
      <c r="G4235" s="8" t="s">
        <v>8038</v>
      </c>
      <c r="H4235" s="31" t="s">
        <v>2742</v>
      </c>
      <c r="I4235" s="8"/>
      <c r="J4235" s="35"/>
      <c r="K4235" s="33"/>
      <c r="L4235" s="33"/>
      <c r="M4235" s="33"/>
      <c r="N4235" s="33"/>
      <c r="O4235" s="33"/>
      <c r="P4235" s="33"/>
      <c r="Q4235" s="33"/>
      <c r="R4235" s="33"/>
    </row>
    <row r="4236">
      <c r="A4236" s="7" t="s">
        <v>2586</v>
      </c>
      <c r="B4236" s="7"/>
      <c r="C4236" s="7" t="s">
        <v>11924</v>
      </c>
      <c r="D4236" s="8" t="s">
        <v>5509</v>
      </c>
      <c r="E4236" s="7" t="s">
        <v>11925</v>
      </c>
      <c r="F4236" s="8" t="s">
        <v>2740</v>
      </c>
      <c r="G4236" s="31" t="s">
        <v>8038</v>
      </c>
      <c r="H4236" s="31" t="s">
        <v>2742</v>
      </c>
      <c r="I4236" s="8"/>
      <c r="J4236" s="19"/>
      <c r="K4236" s="39"/>
      <c r="L4236" s="39"/>
      <c r="M4236" s="39"/>
      <c r="N4236" s="39"/>
      <c r="O4236" s="39"/>
      <c r="P4236" s="39"/>
      <c r="Q4236" s="39"/>
      <c r="R4236" s="39"/>
    </row>
    <row r="4237">
      <c r="A4237" s="7" t="s">
        <v>2586</v>
      </c>
      <c r="B4237" s="7"/>
      <c r="C4237" s="7" t="s">
        <v>11926</v>
      </c>
      <c r="D4237" s="8" t="s">
        <v>5509</v>
      </c>
      <c r="E4237" s="7" t="s">
        <v>11927</v>
      </c>
      <c r="F4237" s="8" t="s">
        <v>2740</v>
      </c>
      <c r="G4237" s="8" t="s">
        <v>8038</v>
      </c>
      <c r="H4237" s="42" t="s">
        <v>2952</v>
      </c>
      <c r="I4237" s="8"/>
      <c r="J4237" s="35"/>
      <c r="K4237" s="33"/>
      <c r="L4237" s="33"/>
      <c r="M4237" s="33"/>
      <c r="N4237" s="33"/>
      <c r="O4237" s="33"/>
      <c r="P4237" s="33"/>
      <c r="Q4237" s="33"/>
      <c r="R4237" s="33"/>
    </row>
    <row r="4238">
      <c r="A4238" s="7" t="s">
        <v>2586</v>
      </c>
      <c r="B4238" s="7"/>
      <c r="C4238" s="7" t="s">
        <v>11928</v>
      </c>
      <c r="D4238" s="7" t="s">
        <v>5509</v>
      </c>
      <c r="E4238" s="19" t="s">
        <v>11929</v>
      </c>
      <c r="F4238" s="8" t="s">
        <v>2740</v>
      </c>
      <c r="G4238" s="8" t="s">
        <v>8038</v>
      </c>
      <c r="H4238" s="41" t="s">
        <v>2760</v>
      </c>
      <c r="I4238" s="7"/>
      <c r="J4238" s="37"/>
      <c r="K4238" s="38"/>
      <c r="L4238" s="38"/>
      <c r="M4238" s="38"/>
      <c r="N4238" s="38"/>
      <c r="O4238" s="38"/>
      <c r="P4238" s="38"/>
      <c r="Q4238" s="38"/>
      <c r="R4238" s="38"/>
    </row>
    <row r="4239">
      <c r="A4239" s="8" t="s">
        <v>2586</v>
      </c>
      <c r="B4239" s="6"/>
      <c r="C4239" s="6" t="s">
        <v>11930</v>
      </c>
      <c r="D4239" s="6" t="s">
        <v>5509</v>
      </c>
      <c r="E4239" s="7" t="s">
        <v>11931</v>
      </c>
      <c r="F4239" s="8" t="s">
        <v>2740</v>
      </c>
      <c r="G4239" s="31" t="s">
        <v>8038</v>
      </c>
      <c r="H4239" s="31" t="s">
        <v>2742</v>
      </c>
      <c r="I4239" s="8"/>
      <c r="J4239" s="37"/>
      <c r="K4239" s="38"/>
      <c r="L4239" s="38"/>
      <c r="M4239" s="38"/>
      <c r="N4239" s="38"/>
      <c r="O4239" s="38"/>
      <c r="P4239" s="38"/>
      <c r="Q4239" s="38"/>
      <c r="R4239" s="38"/>
    </row>
    <row r="4240">
      <c r="A4240" s="8" t="s">
        <v>2633</v>
      </c>
      <c r="B4240" s="2"/>
      <c r="C4240" s="2" t="s">
        <v>11914</v>
      </c>
      <c r="D4240" s="2" t="s">
        <v>3853</v>
      </c>
      <c r="E4240" s="2" t="s">
        <v>11932</v>
      </c>
      <c r="F4240" s="8" t="s">
        <v>2740</v>
      </c>
      <c r="G4240" s="8" t="s">
        <v>8038</v>
      </c>
      <c r="H4240" s="41" t="s">
        <v>2760</v>
      </c>
      <c r="I4240" s="36" t="s">
        <v>11916</v>
      </c>
      <c r="J4240" s="37"/>
      <c r="K4240" s="38"/>
      <c r="L4240" s="38"/>
      <c r="M4240" s="38"/>
      <c r="N4240" s="38"/>
      <c r="O4240" s="38"/>
      <c r="P4240" s="38"/>
      <c r="Q4240" s="38"/>
      <c r="R4240" s="38"/>
    </row>
    <row r="4241">
      <c r="A4241" s="8" t="s">
        <v>2586</v>
      </c>
      <c r="B4241" s="2"/>
      <c r="C4241" s="2" t="s">
        <v>11933</v>
      </c>
      <c r="D4241" s="2" t="s">
        <v>3853</v>
      </c>
      <c r="E4241" s="2" t="s">
        <v>11934</v>
      </c>
      <c r="F4241" s="8" t="s">
        <v>2740</v>
      </c>
      <c r="G4241" s="31" t="s">
        <v>8038</v>
      </c>
      <c r="H4241" s="41" t="s">
        <v>2760</v>
      </c>
      <c r="I4241" s="34" t="s">
        <v>11935</v>
      </c>
      <c r="J4241" s="35"/>
      <c r="K4241" s="33"/>
      <c r="L4241" s="33"/>
      <c r="M4241" s="33"/>
      <c r="N4241" s="33"/>
      <c r="O4241" s="33"/>
      <c r="P4241" s="33"/>
      <c r="Q4241" s="33"/>
      <c r="R4241" s="33"/>
    </row>
    <row r="4242">
      <c r="A4242" s="7" t="s">
        <v>2633</v>
      </c>
      <c r="B4242" s="7"/>
      <c r="C4242" s="7" t="s">
        <v>11936</v>
      </c>
      <c r="D4242" s="8" t="s">
        <v>11937</v>
      </c>
      <c r="E4242" s="7" t="s">
        <v>11938</v>
      </c>
      <c r="F4242" s="8" t="s">
        <v>2740</v>
      </c>
      <c r="G4242" s="31" t="s">
        <v>8038</v>
      </c>
      <c r="H4242" s="41" t="s">
        <v>3095</v>
      </c>
      <c r="I4242" s="8"/>
      <c r="J4242" s="7"/>
      <c r="K4242" s="40"/>
      <c r="L4242" s="40"/>
      <c r="M4242" s="40"/>
      <c r="N4242" s="40"/>
      <c r="O4242" s="40"/>
      <c r="P4242" s="40"/>
      <c r="Q4242" s="40"/>
      <c r="R4242" s="40"/>
    </row>
    <row r="4243">
      <c r="A4243" s="7" t="s">
        <v>2586</v>
      </c>
      <c r="B4243" s="7"/>
      <c r="C4243" s="7" t="s">
        <v>11939</v>
      </c>
      <c r="D4243" s="6" t="s">
        <v>6565</v>
      </c>
      <c r="E4243" s="19" t="s">
        <v>11940</v>
      </c>
      <c r="F4243" s="8" t="s">
        <v>2740</v>
      </c>
      <c r="G4243" s="8" t="s">
        <v>8038</v>
      </c>
      <c r="H4243" s="31" t="s">
        <v>2603</v>
      </c>
      <c r="I4243" s="7"/>
      <c r="J4243" s="7"/>
      <c r="K4243" s="40"/>
      <c r="L4243" s="40"/>
      <c r="M4243" s="40"/>
      <c r="N4243" s="40"/>
      <c r="O4243" s="40"/>
      <c r="P4243" s="40"/>
      <c r="Q4243" s="40"/>
      <c r="R4243" s="40"/>
    </row>
    <row r="4244">
      <c r="A4244" s="7" t="s">
        <v>2586</v>
      </c>
      <c r="B4244" s="7"/>
      <c r="C4244" s="7" t="s">
        <v>11941</v>
      </c>
      <c r="D4244" s="8" t="s">
        <v>6565</v>
      </c>
      <c r="E4244" s="7" t="s">
        <v>11942</v>
      </c>
      <c r="F4244" s="8" t="s">
        <v>2740</v>
      </c>
      <c r="G4244" s="8" t="s">
        <v>8038</v>
      </c>
      <c r="H4244" s="48" t="s">
        <v>2937</v>
      </c>
      <c r="I4244" s="8"/>
      <c r="J4244" s="7"/>
      <c r="K4244" s="40"/>
      <c r="L4244" s="40"/>
      <c r="M4244" s="40"/>
      <c r="N4244" s="40"/>
      <c r="O4244" s="40"/>
      <c r="P4244" s="40"/>
      <c r="Q4244" s="40"/>
      <c r="R4244" s="40"/>
    </row>
    <row r="4245">
      <c r="A4245" s="7" t="s">
        <v>2586</v>
      </c>
      <c r="B4245" s="7"/>
      <c r="C4245" s="7" t="s">
        <v>11943</v>
      </c>
      <c r="D4245" s="8" t="s">
        <v>6638</v>
      </c>
      <c r="E4245" s="7" t="s">
        <v>11944</v>
      </c>
      <c r="F4245" s="8" t="s">
        <v>2740</v>
      </c>
      <c r="G4245" s="8" t="s">
        <v>8038</v>
      </c>
      <c r="H4245" s="41" t="s">
        <v>2760</v>
      </c>
      <c r="I4245" s="8"/>
      <c r="J4245" s="35"/>
      <c r="K4245" s="33"/>
      <c r="L4245" s="33"/>
      <c r="M4245" s="33"/>
      <c r="N4245" s="33"/>
      <c r="O4245" s="33"/>
      <c r="P4245" s="33"/>
      <c r="Q4245" s="33"/>
      <c r="R4245" s="33"/>
    </row>
    <row r="4246">
      <c r="A4246" s="8" t="s">
        <v>2586</v>
      </c>
      <c r="B4246" s="6"/>
      <c r="C4246" s="6" t="s">
        <v>11945</v>
      </c>
      <c r="D4246" s="8" t="s">
        <v>6638</v>
      </c>
      <c r="E4246" s="7" t="s">
        <v>11946</v>
      </c>
      <c r="F4246" s="6" t="s">
        <v>2740</v>
      </c>
      <c r="G4246" s="31" t="s">
        <v>8038</v>
      </c>
      <c r="H4246" s="48" t="s">
        <v>2937</v>
      </c>
      <c r="I4246" s="8"/>
      <c r="J4246" s="35"/>
      <c r="K4246" s="33"/>
      <c r="L4246" s="33"/>
      <c r="M4246" s="33"/>
      <c r="N4246" s="33"/>
      <c r="O4246" s="33"/>
      <c r="P4246" s="33"/>
      <c r="Q4246" s="33"/>
      <c r="R4246" s="33"/>
    </row>
    <row r="4247">
      <c r="A4247" s="7" t="s">
        <v>2586</v>
      </c>
      <c r="B4247" s="7"/>
      <c r="C4247" s="7" t="s">
        <v>11947</v>
      </c>
      <c r="D4247" s="8" t="s">
        <v>6638</v>
      </c>
      <c r="E4247" s="7" t="s">
        <v>11948</v>
      </c>
      <c r="F4247" s="8" t="s">
        <v>2740</v>
      </c>
      <c r="G4247" s="8" t="s">
        <v>8038</v>
      </c>
      <c r="H4247" s="31" t="s">
        <v>2742</v>
      </c>
      <c r="I4247" s="8"/>
      <c r="J4247" s="37"/>
      <c r="K4247" s="38"/>
      <c r="L4247" s="38"/>
      <c r="M4247" s="38"/>
      <c r="N4247" s="38"/>
      <c r="O4247" s="38"/>
      <c r="P4247" s="38"/>
      <c r="Q4247" s="38"/>
      <c r="R4247" s="38"/>
    </row>
    <row r="4248">
      <c r="A4248" s="7" t="s">
        <v>2586</v>
      </c>
      <c r="B4248" s="7"/>
      <c r="C4248" s="7" t="s">
        <v>11949</v>
      </c>
      <c r="D4248" s="8" t="s">
        <v>6638</v>
      </c>
      <c r="E4248" s="7" t="s">
        <v>11950</v>
      </c>
      <c r="F4248" s="8" t="s">
        <v>2740</v>
      </c>
      <c r="G4248" s="8" t="s">
        <v>8038</v>
      </c>
      <c r="H4248" s="31" t="s">
        <v>2742</v>
      </c>
      <c r="I4248" s="8"/>
      <c r="J4248" s="35"/>
      <c r="K4248" s="33"/>
      <c r="L4248" s="33"/>
      <c r="M4248" s="33"/>
      <c r="N4248" s="33"/>
      <c r="O4248" s="33"/>
      <c r="P4248" s="33"/>
      <c r="Q4248" s="33"/>
      <c r="R4248" s="33"/>
    </row>
    <row r="4249">
      <c r="A4249" s="7" t="s">
        <v>2586</v>
      </c>
      <c r="B4249" s="7"/>
      <c r="C4249" s="7" t="s">
        <v>11951</v>
      </c>
      <c r="D4249" s="8" t="s">
        <v>6638</v>
      </c>
      <c r="E4249" s="7" t="s">
        <v>11952</v>
      </c>
      <c r="F4249" s="8" t="s">
        <v>2740</v>
      </c>
      <c r="G4249" s="8" t="s">
        <v>8038</v>
      </c>
      <c r="H4249" s="43" t="s">
        <v>2760</v>
      </c>
      <c r="I4249" s="8"/>
      <c r="J4249" s="7"/>
      <c r="K4249" s="40"/>
      <c r="L4249" s="40"/>
      <c r="M4249" s="40"/>
      <c r="N4249" s="40"/>
      <c r="O4249" s="40"/>
      <c r="P4249" s="40"/>
      <c r="Q4249" s="40"/>
      <c r="R4249" s="40"/>
    </row>
    <row r="4250">
      <c r="A4250" s="8" t="s">
        <v>2586</v>
      </c>
      <c r="B4250" s="6"/>
      <c r="C4250" s="6" t="s">
        <v>11953</v>
      </c>
      <c r="D4250" s="6" t="s">
        <v>11954</v>
      </c>
      <c r="E4250" s="7" t="s">
        <v>11955</v>
      </c>
      <c r="F4250" s="8" t="s">
        <v>2740</v>
      </c>
      <c r="G4250" s="8" t="s">
        <v>8038</v>
      </c>
      <c r="H4250" s="41" t="s">
        <v>2760</v>
      </c>
      <c r="I4250" s="8"/>
      <c r="J4250" s="7"/>
      <c r="K4250" s="40"/>
      <c r="L4250" s="40"/>
      <c r="M4250" s="40"/>
      <c r="N4250" s="40"/>
      <c r="O4250" s="40"/>
      <c r="P4250" s="40"/>
      <c r="Q4250" s="40"/>
      <c r="R4250" s="40"/>
    </row>
    <row r="4251">
      <c r="A4251" s="7" t="s">
        <v>2586</v>
      </c>
      <c r="B4251" s="7"/>
      <c r="C4251" s="7" t="s">
        <v>11956</v>
      </c>
      <c r="D4251" s="8" t="s">
        <v>6650</v>
      </c>
      <c r="E4251" s="7" t="s">
        <v>11957</v>
      </c>
      <c r="F4251" s="8" t="s">
        <v>2740</v>
      </c>
      <c r="G4251" s="8" t="s">
        <v>8038</v>
      </c>
      <c r="H4251" s="42" t="s">
        <v>3792</v>
      </c>
      <c r="I4251" s="8"/>
      <c r="J4251" s="37"/>
      <c r="K4251" s="38"/>
      <c r="L4251" s="38"/>
      <c r="M4251" s="38"/>
      <c r="N4251" s="38"/>
      <c r="O4251" s="38"/>
      <c r="P4251" s="38"/>
      <c r="Q4251" s="38"/>
      <c r="R4251" s="38"/>
    </row>
    <row r="4252">
      <c r="A4252" s="7" t="s">
        <v>2586</v>
      </c>
      <c r="B4252" s="7"/>
      <c r="C4252" s="7" t="s">
        <v>11958</v>
      </c>
      <c r="D4252" s="8" t="s">
        <v>6650</v>
      </c>
      <c r="E4252" s="7" t="s">
        <v>11959</v>
      </c>
      <c r="F4252" s="8" t="s">
        <v>2740</v>
      </c>
      <c r="G4252" s="8" t="s">
        <v>8038</v>
      </c>
      <c r="H4252" s="42" t="s">
        <v>2686</v>
      </c>
      <c r="I4252" s="8"/>
      <c r="J4252" s="7"/>
      <c r="K4252" s="40"/>
      <c r="L4252" s="40"/>
      <c r="M4252" s="40"/>
      <c r="N4252" s="40"/>
      <c r="O4252" s="40"/>
      <c r="P4252" s="40"/>
      <c r="Q4252" s="40"/>
      <c r="R4252" s="40"/>
    </row>
    <row r="4253">
      <c r="A4253" s="7" t="s">
        <v>2586</v>
      </c>
      <c r="B4253" s="7"/>
      <c r="C4253" s="7" t="s">
        <v>11960</v>
      </c>
      <c r="D4253" s="8" t="s">
        <v>6650</v>
      </c>
      <c r="E4253" s="7" t="s">
        <v>11961</v>
      </c>
      <c r="F4253" s="8" t="s">
        <v>2740</v>
      </c>
      <c r="G4253" s="31" t="s">
        <v>8038</v>
      </c>
      <c r="H4253" s="41" t="s">
        <v>2686</v>
      </c>
      <c r="I4253" s="8"/>
      <c r="J4253" s="7"/>
      <c r="K4253" s="40"/>
      <c r="L4253" s="40"/>
      <c r="M4253" s="40"/>
      <c r="N4253" s="40"/>
      <c r="O4253" s="40"/>
      <c r="P4253" s="40"/>
      <c r="Q4253" s="40"/>
      <c r="R4253" s="40"/>
    </row>
    <row r="4254">
      <c r="A4254" s="7" t="s">
        <v>2633</v>
      </c>
      <c r="B4254" s="7"/>
      <c r="C4254" s="7" t="s">
        <v>11962</v>
      </c>
      <c r="D4254" s="8" t="s">
        <v>6650</v>
      </c>
      <c r="E4254" s="7" t="s">
        <v>11963</v>
      </c>
      <c r="F4254" s="8" t="s">
        <v>2740</v>
      </c>
      <c r="G4254" s="8" t="s">
        <v>8038</v>
      </c>
      <c r="H4254" s="42" t="s">
        <v>2686</v>
      </c>
      <c r="I4254" s="8"/>
      <c r="J4254" s="35"/>
      <c r="K4254" s="33"/>
      <c r="L4254" s="33"/>
      <c r="M4254" s="33"/>
      <c r="N4254" s="33"/>
      <c r="O4254" s="33"/>
      <c r="P4254" s="33"/>
      <c r="Q4254" s="33"/>
      <c r="R4254" s="33"/>
    </row>
    <row r="4255">
      <c r="A4255" s="7" t="s">
        <v>2586</v>
      </c>
      <c r="B4255" s="7"/>
      <c r="C4255" s="7" t="s">
        <v>11964</v>
      </c>
      <c r="D4255" s="6" t="s">
        <v>11965</v>
      </c>
      <c r="E4255" s="7" t="s">
        <v>11966</v>
      </c>
      <c r="F4255" s="8" t="s">
        <v>2740</v>
      </c>
      <c r="G4255" s="31" t="s">
        <v>8038</v>
      </c>
      <c r="H4255" s="8" t="s">
        <v>2765</v>
      </c>
      <c r="I4255" s="8"/>
      <c r="J4255" s="37"/>
      <c r="K4255" s="38"/>
      <c r="L4255" s="38"/>
      <c r="M4255" s="38"/>
      <c r="N4255" s="38"/>
      <c r="O4255" s="38"/>
      <c r="P4255" s="38"/>
      <c r="Q4255" s="38"/>
      <c r="R4255" s="38"/>
    </row>
    <row r="4256">
      <c r="A4256" s="8" t="s">
        <v>2586</v>
      </c>
      <c r="B4256" s="3"/>
      <c r="C4256" s="3" t="s">
        <v>11967</v>
      </c>
      <c r="D4256" s="4" t="s">
        <v>11968</v>
      </c>
      <c r="E4256" s="3" t="s">
        <v>11969</v>
      </c>
      <c r="F4256" s="8" t="s">
        <v>2740</v>
      </c>
      <c r="G4256" s="8" t="s">
        <v>8038</v>
      </c>
      <c r="H4256" s="41" t="s">
        <v>3095</v>
      </c>
      <c r="I4256" s="3"/>
      <c r="J4256" s="7"/>
      <c r="K4256" s="40"/>
      <c r="L4256" s="40"/>
      <c r="M4256" s="40"/>
      <c r="N4256" s="40"/>
      <c r="O4256" s="40"/>
      <c r="P4256" s="40"/>
      <c r="Q4256" s="40"/>
      <c r="R4256" s="40"/>
    </row>
    <row r="4257">
      <c r="A4257" s="8" t="s">
        <v>2633</v>
      </c>
      <c r="B4257" s="6"/>
      <c r="C4257" s="6" t="s">
        <v>11970</v>
      </c>
      <c r="D4257" s="8" t="s">
        <v>11971</v>
      </c>
      <c r="E4257" s="7" t="s">
        <v>11972</v>
      </c>
      <c r="F4257" s="8" t="s">
        <v>2740</v>
      </c>
      <c r="G4257" s="31" t="s">
        <v>8038</v>
      </c>
      <c r="H4257" s="41" t="s">
        <v>2802</v>
      </c>
      <c r="I4257" s="8"/>
      <c r="J4257" s="35"/>
      <c r="K4257" s="33"/>
      <c r="L4257" s="33"/>
      <c r="M4257" s="33"/>
      <c r="N4257" s="33"/>
      <c r="O4257" s="33"/>
      <c r="P4257" s="33"/>
      <c r="Q4257" s="33"/>
      <c r="R4257" s="33"/>
    </row>
    <row r="4258">
      <c r="A4258" s="7" t="s">
        <v>2586</v>
      </c>
      <c r="B4258" s="7"/>
      <c r="C4258" s="7" t="s">
        <v>11973</v>
      </c>
      <c r="D4258" s="8" t="s">
        <v>6653</v>
      </c>
      <c r="E4258" s="7" t="s">
        <v>11974</v>
      </c>
      <c r="F4258" s="8" t="s">
        <v>2740</v>
      </c>
      <c r="G4258" s="8" t="s">
        <v>8038</v>
      </c>
      <c r="H4258" s="31" t="s">
        <v>2603</v>
      </c>
      <c r="I4258" s="8"/>
      <c r="J4258" s="35"/>
      <c r="K4258" s="33"/>
      <c r="L4258" s="33"/>
      <c r="M4258" s="33"/>
      <c r="N4258" s="33"/>
      <c r="O4258" s="33"/>
      <c r="P4258" s="33"/>
      <c r="Q4258" s="33"/>
      <c r="R4258" s="33"/>
    </row>
    <row r="4259">
      <c r="A4259" s="7" t="s">
        <v>2586</v>
      </c>
      <c r="B4259" s="7"/>
      <c r="C4259" s="7" t="s">
        <v>11975</v>
      </c>
      <c r="D4259" s="8" t="s">
        <v>6653</v>
      </c>
      <c r="E4259" s="7" t="s">
        <v>11976</v>
      </c>
      <c r="F4259" s="8" t="s">
        <v>2740</v>
      </c>
      <c r="G4259" s="8" t="s">
        <v>8038</v>
      </c>
      <c r="H4259" s="41" t="s">
        <v>2686</v>
      </c>
      <c r="I4259" s="8"/>
      <c r="J4259" s="35"/>
      <c r="K4259" s="33"/>
      <c r="L4259" s="33"/>
      <c r="M4259" s="33"/>
      <c r="N4259" s="33"/>
      <c r="O4259" s="33"/>
      <c r="P4259" s="33"/>
      <c r="Q4259" s="33"/>
      <c r="R4259" s="33"/>
    </row>
    <row r="4260">
      <c r="A4260" s="8" t="s">
        <v>2586</v>
      </c>
      <c r="B4260" s="6"/>
      <c r="C4260" s="6" t="s">
        <v>11977</v>
      </c>
      <c r="D4260" s="6" t="s">
        <v>11978</v>
      </c>
      <c r="E4260" s="19" t="s">
        <v>11979</v>
      </c>
      <c r="F4260" s="8" t="s">
        <v>2740</v>
      </c>
      <c r="G4260" s="8" t="s">
        <v>8038</v>
      </c>
      <c r="H4260" s="31" t="s">
        <v>2603</v>
      </c>
      <c r="I4260" s="7"/>
      <c r="J4260" s="37"/>
      <c r="K4260" s="38"/>
      <c r="L4260" s="38"/>
      <c r="M4260" s="38"/>
      <c r="N4260" s="38"/>
      <c r="O4260" s="38"/>
      <c r="P4260" s="38"/>
      <c r="Q4260" s="38"/>
      <c r="R4260" s="38"/>
    </row>
    <row r="4261">
      <c r="A4261" s="8" t="s">
        <v>2586</v>
      </c>
      <c r="B4261" s="2"/>
      <c r="C4261" s="2" t="s">
        <v>11980</v>
      </c>
      <c r="D4261" s="2" t="s">
        <v>11981</v>
      </c>
      <c r="E4261" s="2" t="s">
        <v>11982</v>
      </c>
      <c r="F4261" s="42" t="s">
        <v>2740</v>
      </c>
      <c r="G4261" s="6" t="s">
        <v>8038</v>
      </c>
      <c r="H4261" s="31" t="s">
        <v>2802</v>
      </c>
      <c r="I4261" s="36" t="s">
        <v>11983</v>
      </c>
      <c r="J4261" s="35"/>
      <c r="K4261" s="33"/>
      <c r="L4261" s="33"/>
      <c r="M4261" s="33"/>
      <c r="N4261" s="33"/>
      <c r="O4261" s="33"/>
      <c r="P4261" s="33"/>
      <c r="Q4261" s="33"/>
      <c r="R4261" s="33"/>
    </row>
    <row r="4262">
      <c r="A4262" s="7" t="s">
        <v>2586</v>
      </c>
      <c r="B4262" s="7"/>
      <c r="C4262" s="7" t="s">
        <v>11984</v>
      </c>
      <c r="D4262" s="6" t="s">
        <v>11985</v>
      </c>
      <c r="E4262" s="7" t="s">
        <v>11986</v>
      </c>
      <c r="F4262" s="8" t="s">
        <v>2740</v>
      </c>
      <c r="G4262" s="8" t="s">
        <v>8038</v>
      </c>
      <c r="H4262" s="41" t="s">
        <v>2760</v>
      </c>
      <c r="I4262" s="8"/>
      <c r="J4262" s="7"/>
      <c r="K4262" s="40"/>
      <c r="L4262" s="40"/>
      <c r="M4262" s="40"/>
      <c r="N4262" s="40"/>
      <c r="O4262" s="40"/>
      <c r="P4262" s="40"/>
      <c r="Q4262" s="40"/>
      <c r="R4262" s="40"/>
    </row>
    <row r="4263">
      <c r="A4263" s="7" t="s">
        <v>2586</v>
      </c>
      <c r="B4263" s="7"/>
      <c r="C4263" s="7" t="s">
        <v>11987</v>
      </c>
      <c r="D4263" s="8" t="s">
        <v>11988</v>
      </c>
      <c r="E4263" s="7" t="s">
        <v>11989</v>
      </c>
      <c r="F4263" s="8" t="s">
        <v>2740</v>
      </c>
      <c r="G4263" s="8" t="s">
        <v>8038</v>
      </c>
      <c r="H4263" s="45" t="s">
        <v>3162</v>
      </c>
      <c r="I4263" s="8"/>
      <c r="J4263" s="35"/>
      <c r="K4263" s="33"/>
      <c r="L4263" s="33"/>
      <c r="M4263" s="33"/>
      <c r="N4263" s="33"/>
      <c r="O4263" s="33"/>
      <c r="P4263" s="33"/>
      <c r="Q4263" s="33"/>
      <c r="R4263" s="33"/>
    </row>
    <row r="4264">
      <c r="A4264" s="8" t="s">
        <v>2633</v>
      </c>
      <c r="B4264" s="2"/>
      <c r="C4264" s="2" t="s">
        <v>11990</v>
      </c>
      <c r="D4264" s="2" t="s">
        <v>11991</v>
      </c>
      <c r="E4264" s="2" t="s">
        <v>11992</v>
      </c>
      <c r="F4264" s="42" t="s">
        <v>2740</v>
      </c>
      <c r="G4264" s="8" t="s">
        <v>8038</v>
      </c>
      <c r="H4264" s="41" t="s">
        <v>2603</v>
      </c>
      <c r="I4264" s="36" t="s">
        <v>11993</v>
      </c>
      <c r="J4264" s="37"/>
      <c r="K4264" s="38"/>
      <c r="L4264" s="38"/>
      <c r="M4264" s="38"/>
      <c r="N4264" s="38"/>
      <c r="O4264" s="38"/>
      <c r="P4264" s="38"/>
      <c r="Q4264" s="38"/>
      <c r="R4264" s="38"/>
    </row>
    <row r="4265">
      <c r="A4265" s="6" t="s">
        <v>2861</v>
      </c>
      <c r="B4265" s="2"/>
      <c r="C4265" s="2" t="s">
        <v>11994</v>
      </c>
      <c r="D4265" s="2" t="s">
        <v>11995</v>
      </c>
      <c r="E4265" s="2" t="s">
        <v>11996</v>
      </c>
      <c r="F4265" s="8" t="s">
        <v>2740</v>
      </c>
      <c r="G4265" s="8" t="s">
        <v>8038</v>
      </c>
      <c r="H4265" s="41" t="s">
        <v>2760</v>
      </c>
      <c r="I4265" s="34" t="s">
        <v>11997</v>
      </c>
      <c r="J4265" s="35"/>
      <c r="K4265" s="33"/>
      <c r="L4265" s="33"/>
      <c r="M4265" s="33"/>
      <c r="N4265" s="33"/>
      <c r="O4265" s="33"/>
      <c r="P4265" s="33"/>
      <c r="Q4265" s="33"/>
      <c r="R4265" s="33"/>
    </row>
    <row r="4266">
      <c r="A4266" s="8" t="s">
        <v>2586</v>
      </c>
      <c r="B4266" s="6"/>
      <c r="C4266" s="6" t="s">
        <v>11998</v>
      </c>
      <c r="D4266" s="8" t="s">
        <v>11995</v>
      </c>
      <c r="E4266" s="7" t="s">
        <v>11999</v>
      </c>
      <c r="F4266" s="8" t="s">
        <v>2740</v>
      </c>
      <c r="G4266" s="8" t="s">
        <v>8038</v>
      </c>
      <c r="H4266" s="41" t="s">
        <v>2760</v>
      </c>
      <c r="I4266" s="8"/>
      <c r="J4266" s="7"/>
      <c r="K4266" s="40"/>
      <c r="L4266" s="40"/>
      <c r="M4266" s="40"/>
      <c r="N4266" s="40"/>
      <c r="O4266" s="40"/>
      <c r="P4266" s="40"/>
      <c r="Q4266" s="40"/>
      <c r="R4266" s="40"/>
    </row>
    <row r="4267">
      <c r="A4267" s="7" t="s">
        <v>2586</v>
      </c>
      <c r="B4267" s="7"/>
      <c r="C4267" s="7" t="s">
        <v>12000</v>
      </c>
      <c r="D4267" s="8" t="s">
        <v>11995</v>
      </c>
      <c r="E4267" s="7" t="s">
        <v>12001</v>
      </c>
      <c r="F4267" s="8" t="s">
        <v>2740</v>
      </c>
      <c r="G4267" s="31" t="s">
        <v>8038</v>
      </c>
      <c r="H4267" s="31" t="s">
        <v>2603</v>
      </c>
      <c r="I4267" s="8"/>
      <c r="J4267" s="37"/>
      <c r="K4267" s="38"/>
      <c r="L4267" s="38"/>
      <c r="M4267" s="38"/>
      <c r="N4267" s="38"/>
      <c r="O4267" s="38"/>
      <c r="P4267" s="38"/>
      <c r="Q4267" s="38"/>
      <c r="R4267" s="38"/>
    </row>
    <row r="4268">
      <c r="A4268" s="7" t="s">
        <v>2586</v>
      </c>
      <c r="B4268" s="7"/>
      <c r="C4268" s="7" t="s">
        <v>12002</v>
      </c>
      <c r="D4268" s="8" t="s">
        <v>11995</v>
      </c>
      <c r="E4268" s="7" t="s">
        <v>12003</v>
      </c>
      <c r="F4268" s="8" t="s">
        <v>2740</v>
      </c>
      <c r="G4268" s="8" t="s">
        <v>8038</v>
      </c>
      <c r="H4268" s="31" t="s">
        <v>2603</v>
      </c>
      <c r="I4268" s="8"/>
      <c r="J4268" s="37"/>
      <c r="K4268" s="38"/>
      <c r="L4268" s="38"/>
      <c r="M4268" s="38"/>
      <c r="N4268" s="38"/>
      <c r="O4268" s="38"/>
      <c r="P4268" s="38"/>
      <c r="Q4268" s="38"/>
      <c r="R4268" s="38"/>
    </row>
    <row r="4269">
      <c r="A4269" s="7" t="s">
        <v>2586</v>
      </c>
      <c r="B4269" s="7"/>
      <c r="C4269" s="7" t="s">
        <v>12004</v>
      </c>
      <c r="D4269" s="6" t="s">
        <v>11995</v>
      </c>
      <c r="E4269" s="7" t="s">
        <v>12005</v>
      </c>
      <c r="F4269" s="8" t="s">
        <v>2740</v>
      </c>
      <c r="G4269" s="31" t="s">
        <v>8038</v>
      </c>
      <c r="H4269" s="31" t="s">
        <v>2603</v>
      </c>
      <c r="I4269" s="8"/>
      <c r="J4269" s="35"/>
      <c r="K4269" s="33"/>
      <c r="L4269" s="33"/>
      <c r="M4269" s="33"/>
      <c r="N4269" s="33"/>
      <c r="O4269" s="33"/>
      <c r="P4269" s="33"/>
      <c r="Q4269" s="33"/>
      <c r="R4269" s="33"/>
    </row>
    <row r="4270">
      <c r="A4270" s="8" t="s">
        <v>2586</v>
      </c>
      <c r="B4270" s="8"/>
      <c r="C4270" s="8" t="s">
        <v>12006</v>
      </c>
      <c r="D4270" s="8" t="s">
        <v>12007</v>
      </c>
      <c r="E4270" s="12" t="s">
        <v>12008</v>
      </c>
      <c r="F4270" s="8" t="s">
        <v>2740</v>
      </c>
      <c r="G4270" s="8" t="s">
        <v>8038</v>
      </c>
      <c r="H4270" s="41" t="s">
        <v>2760</v>
      </c>
      <c r="I4270" s="8"/>
      <c r="J4270" s="35"/>
      <c r="K4270" s="33"/>
      <c r="L4270" s="33"/>
      <c r="M4270" s="33"/>
      <c r="N4270" s="33"/>
      <c r="O4270" s="33"/>
      <c r="P4270" s="33"/>
      <c r="Q4270" s="33"/>
      <c r="R4270" s="33"/>
    </row>
    <row r="4271">
      <c r="A4271" s="6" t="s">
        <v>2861</v>
      </c>
      <c r="B4271" s="7"/>
      <c r="C4271" s="7" t="s">
        <v>12009</v>
      </c>
      <c r="D4271" s="8" t="s">
        <v>12010</v>
      </c>
      <c r="E4271" s="7" t="s">
        <v>12011</v>
      </c>
      <c r="F4271" s="8" t="s">
        <v>2740</v>
      </c>
      <c r="G4271" s="8" t="s">
        <v>8038</v>
      </c>
      <c r="H4271" s="41" t="s">
        <v>2760</v>
      </c>
      <c r="I4271" s="8"/>
      <c r="J4271" s="35"/>
      <c r="K4271" s="33"/>
      <c r="L4271" s="33"/>
      <c r="M4271" s="33"/>
      <c r="N4271" s="33"/>
      <c r="O4271" s="33"/>
      <c r="P4271" s="33"/>
      <c r="Q4271" s="33"/>
      <c r="R4271" s="33"/>
    </row>
    <row r="4272">
      <c r="A4272" s="7" t="s">
        <v>2586</v>
      </c>
      <c r="B4272" s="7"/>
      <c r="C4272" s="7" t="s">
        <v>12006</v>
      </c>
      <c r="D4272" s="8" t="s">
        <v>12010</v>
      </c>
      <c r="E4272" s="7" t="s">
        <v>12012</v>
      </c>
      <c r="F4272" s="8" t="s">
        <v>2740</v>
      </c>
      <c r="G4272" s="8" t="s">
        <v>8038</v>
      </c>
      <c r="H4272" s="41" t="s">
        <v>2760</v>
      </c>
      <c r="I4272" s="8"/>
      <c r="J4272" s="7"/>
      <c r="K4272" s="40"/>
      <c r="L4272" s="40"/>
      <c r="M4272" s="40"/>
      <c r="N4272" s="40"/>
      <c r="O4272" s="40"/>
      <c r="P4272" s="40"/>
      <c r="Q4272" s="40"/>
      <c r="R4272" s="40"/>
    </row>
    <row r="4273">
      <c r="A4273" s="7" t="s">
        <v>2586</v>
      </c>
      <c r="B4273" s="7"/>
      <c r="C4273" s="7" t="s">
        <v>12006</v>
      </c>
      <c r="D4273" s="8" t="s">
        <v>12010</v>
      </c>
      <c r="E4273" s="7" t="s">
        <v>12013</v>
      </c>
      <c r="F4273" s="8" t="s">
        <v>2740</v>
      </c>
      <c r="G4273" s="8" t="s">
        <v>8038</v>
      </c>
      <c r="H4273" s="41" t="s">
        <v>2760</v>
      </c>
      <c r="I4273" s="8"/>
      <c r="J4273" s="7"/>
      <c r="K4273" s="40"/>
      <c r="L4273" s="40"/>
      <c r="M4273" s="40"/>
      <c r="N4273" s="40"/>
      <c r="O4273" s="40"/>
      <c r="P4273" s="40"/>
      <c r="Q4273" s="40"/>
      <c r="R4273" s="40"/>
    </row>
    <row r="4274">
      <c r="A4274" s="7" t="s">
        <v>2586</v>
      </c>
      <c r="B4274" s="7"/>
      <c r="C4274" s="7" t="s">
        <v>12014</v>
      </c>
      <c r="D4274" s="8" t="s">
        <v>12010</v>
      </c>
      <c r="E4274" s="7" t="s">
        <v>12015</v>
      </c>
      <c r="F4274" s="8" t="s">
        <v>2740</v>
      </c>
      <c r="G4274" s="8" t="s">
        <v>8038</v>
      </c>
      <c r="H4274" s="31" t="s">
        <v>2742</v>
      </c>
      <c r="I4274" s="8"/>
      <c r="J4274" s="35"/>
      <c r="K4274" s="33"/>
      <c r="L4274" s="33"/>
      <c r="M4274" s="33"/>
      <c r="N4274" s="33"/>
      <c r="O4274" s="33"/>
      <c r="P4274" s="33"/>
      <c r="Q4274" s="33"/>
      <c r="R4274" s="33"/>
    </row>
    <row r="4275">
      <c r="A4275" s="7" t="s">
        <v>2586</v>
      </c>
      <c r="B4275" s="7"/>
      <c r="C4275" s="7" t="s">
        <v>12016</v>
      </c>
      <c r="D4275" s="8" t="s">
        <v>12010</v>
      </c>
      <c r="E4275" s="7" t="s">
        <v>12017</v>
      </c>
      <c r="F4275" s="8" t="s">
        <v>2740</v>
      </c>
      <c r="G4275" s="8" t="s">
        <v>8038</v>
      </c>
      <c r="H4275" s="41" t="s">
        <v>3742</v>
      </c>
      <c r="I4275" s="8"/>
      <c r="J4275" s="37"/>
      <c r="K4275" s="38"/>
      <c r="L4275" s="38"/>
      <c r="M4275" s="38"/>
      <c r="N4275" s="38"/>
      <c r="O4275" s="38"/>
      <c r="P4275" s="38"/>
      <c r="Q4275" s="38"/>
      <c r="R4275" s="38"/>
    </row>
    <row r="4276">
      <c r="A4276" s="7" t="s">
        <v>2586</v>
      </c>
      <c r="B4276" s="7"/>
      <c r="C4276" s="7" t="s">
        <v>12018</v>
      </c>
      <c r="D4276" s="8" t="s">
        <v>12010</v>
      </c>
      <c r="E4276" s="7" t="s">
        <v>12019</v>
      </c>
      <c r="F4276" s="42" t="s">
        <v>2740</v>
      </c>
      <c r="G4276" s="8" t="s">
        <v>8038</v>
      </c>
      <c r="H4276" s="31" t="s">
        <v>2603</v>
      </c>
      <c r="I4276" s="8"/>
      <c r="J4276" s="35"/>
      <c r="K4276" s="33"/>
      <c r="L4276" s="33"/>
      <c r="M4276" s="33"/>
      <c r="N4276" s="33"/>
      <c r="O4276" s="33"/>
      <c r="P4276" s="33"/>
      <c r="Q4276" s="33"/>
      <c r="R4276" s="33"/>
    </row>
    <row r="4277">
      <c r="A4277" s="8" t="s">
        <v>2586</v>
      </c>
      <c r="B4277" s="3"/>
      <c r="C4277" s="3" t="s">
        <v>12020</v>
      </c>
      <c r="D4277" s="4" t="s">
        <v>3860</v>
      </c>
      <c r="E4277" s="20" t="s">
        <v>12021</v>
      </c>
      <c r="F4277" s="8" t="s">
        <v>2740</v>
      </c>
      <c r="G4277" s="8" t="s">
        <v>8038</v>
      </c>
      <c r="H4277" s="41" t="s">
        <v>2760</v>
      </c>
      <c r="I4277" s="18" t="s">
        <v>12022</v>
      </c>
      <c r="J4277" s="37"/>
      <c r="K4277" s="38"/>
      <c r="L4277" s="38"/>
      <c r="M4277" s="38"/>
      <c r="N4277" s="38"/>
      <c r="O4277" s="38"/>
      <c r="P4277" s="38"/>
      <c r="Q4277" s="38"/>
      <c r="R4277" s="38"/>
    </row>
    <row r="4278">
      <c r="A4278" s="8" t="s">
        <v>2586</v>
      </c>
      <c r="B4278" s="6"/>
      <c r="C4278" s="6" t="s">
        <v>12023</v>
      </c>
      <c r="D4278" s="6" t="s">
        <v>3860</v>
      </c>
      <c r="E4278" s="19" t="s">
        <v>12024</v>
      </c>
      <c r="F4278" s="8" t="s">
        <v>2740</v>
      </c>
      <c r="G4278" s="8" t="s">
        <v>8038</v>
      </c>
      <c r="H4278" s="45" t="s">
        <v>2765</v>
      </c>
      <c r="I4278" s="7"/>
      <c r="J4278" s="19"/>
      <c r="K4278" s="39"/>
      <c r="L4278" s="39"/>
      <c r="M4278" s="39"/>
      <c r="N4278" s="39"/>
      <c r="O4278" s="39"/>
      <c r="P4278" s="39"/>
      <c r="Q4278" s="39"/>
      <c r="R4278" s="39"/>
    </row>
    <row r="4279">
      <c r="A4279" s="8" t="s">
        <v>2586</v>
      </c>
      <c r="B4279" s="6"/>
      <c r="C4279" s="6" t="s">
        <v>12025</v>
      </c>
      <c r="D4279" s="6" t="s">
        <v>3860</v>
      </c>
      <c r="E4279" s="19" t="s">
        <v>12026</v>
      </c>
      <c r="F4279" s="8" t="s">
        <v>2740</v>
      </c>
      <c r="G4279" s="8" t="s">
        <v>8038</v>
      </c>
      <c r="H4279" s="31" t="s">
        <v>2603</v>
      </c>
      <c r="I4279" s="7"/>
      <c r="J4279" s="7"/>
      <c r="K4279" s="40"/>
      <c r="L4279" s="40"/>
      <c r="M4279" s="40"/>
      <c r="N4279" s="40"/>
      <c r="O4279" s="40"/>
      <c r="P4279" s="40"/>
      <c r="Q4279" s="40"/>
      <c r="R4279" s="40"/>
    </row>
    <row r="4280">
      <c r="A4280" s="7" t="s">
        <v>2586</v>
      </c>
      <c r="B4280" s="7"/>
      <c r="C4280" s="7" t="s">
        <v>12027</v>
      </c>
      <c r="D4280" s="6" t="s">
        <v>3860</v>
      </c>
      <c r="E4280" s="7" t="s">
        <v>12028</v>
      </c>
      <c r="F4280" s="8" t="s">
        <v>2740</v>
      </c>
      <c r="G4280" s="8" t="s">
        <v>8038</v>
      </c>
      <c r="H4280" s="41" t="s">
        <v>2686</v>
      </c>
      <c r="I4280" s="8"/>
      <c r="J4280" s="7"/>
      <c r="K4280" s="40"/>
      <c r="L4280" s="40"/>
      <c r="M4280" s="40"/>
      <c r="N4280" s="40"/>
      <c r="O4280" s="40"/>
      <c r="P4280" s="40"/>
      <c r="Q4280" s="40"/>
      <c r="R4280" s="40"/>
    </row>
    <row r="4281">
      <c r="A4281" s="7" t="s">
        <v>2586</v>
      </c>
      <c r="B4281" s="7"/>
      <c r="C4281" s="7" t="s">
        <v>12029</v>
      </c>
      <c r="D4281" s="6" t="s">
        <v>7442</v>
      </c>
      <c r="E4281" s="7" t="s">
        <v>12030</v>
      </c>
      <c r="F4281" s="8" t="s">
        <v>2740</v>
      </c>
      <c r="G4281" s="8" t="s">
        <v>8038</v>
      </c>
      <c r="H4281" s="31" t="s">
        <v>3768</v>
      </c>
      <c r="I4281" s="8"/>
      <c r="J4281" s="35"/>
      <c r="K4281" s="33"/>
      <c r="L4281" s="33"/>
      <c r="M4281" s="33"/>
      <c r="N4281" s="33"/>
      <c r="O4281" s="33"/>
      <c r="P4281" s="33"/>
      <c r="Q4281" s="33"/>
      <c r="R4281" s="33"/>
    </row>
    <row r="4282">
      <c r="A4282" s="8" t="s">
        <v>2586</v>
      </c>
      <c r="B4282" s="2"/>
      <c r="C4282" s="2" t="s">
        <v>12031</v>
      </c>
      <c r="D4282" s="2" t="s">
        <v>12032</v>
      </c>
      <c r="E4282" s="2" t="s">
        <v>12033</v>
      </c>
      <c r="F4282" s="8" t="s">
        <v>2740</v>
      </c>
      <c r="G4282" s="31" t="s">
        <v>8038</v>
      </c>
      <c r="H4282" s="41" t="s">
        <v>2765</v>
      </c>
      <c r="I4282" s="34" t="s">
        <v>12034</v>
      </c>
      <c r="J4282" s="35"/>
      <c r="K4282" s="33"/>
      <c r="L4282" s="33"/>
      <c r="M4282" s="33"/>
      <c r="N4282" s="33"/>
      <c r="O4282" s="33"/>
      <c r="P4282" s="33"/>
      <c r="Q4282" s="33"/>
      <c r="R4282" s="33"/>
    </row>
    <row r="4283">
      <c r="A4283" s="8" t="s">
        <v>2586</v>
      </c>
      <c r="B4283" s="6"/>
      <c r="C4283" s="6" t="s">
        <v>12035</v>
      </c>
      <c r="D4283" s="6" t="s">
        <v>12032</v>
      </c>
      <c r="E4283" s="19" t="s">
        <v>12036</v>
      </c>
      <c r="F4283" s="6" t="s">
        <v>2740</v>
      </c>
      <c r="G4283" s="31" t="s">
        <v>8038</v>
      </c>
      <c r="H4283" s="45" t="s">
        <v>2765</v>
      </c>
      <c r="I4283" s="7"/>
      <c r="J4283" s="35"/>
      <c r="K4283" s="33"/>
      <c r="L4283" s="33"/>
      <c r="M4283" s="33"/>
      <c r="N4283" s="33"/>
      <c r="O4283" s="33"/>
      <c r="P4283" s="33"/>
      <c r="Q4283" s="33"/>
      <c r="R4283" s="33"/>
    </row>
    <row r="4284">
      <c r="A4284" s="7" t="s">
        <v>2586</v>
      </c>
      <c r="B4284" s="7"/>
      <c r="C4284" s="7" t="s">
        <v>12037</v>
      </c>
      <c r="D4284" s="6" t="s">
        <v>12032</v>
      </c>
      <c r="E4284" s="19" t="s">
        <v>12038</v>
      </c>
      <c r="F4284" s="8" t="s">
        <v>2740</v>
      </c>
      <c r="G4284" s="8" t="s">
        <v>8038</v>
      </c>
      <c r="H4284" s="41" t="s">
        <v>2760</v>
      </c>
      <c r="I4284" s="7"/>
      <c r="J4284" s="35"/>
      <c r="K4284" s="33"/>
      <c r="L4284" s="33"/>
      <c r="M4284" s="33"/>
      <c r="N4284" s="33"/>
      <c r="O4284" s="33"/>
      <c r="P4284" s="33"/>
      <c r="Q4284" s="33"/>
      <c r="R4284" s="33"/>
    </row>
    <row r="4285">
      <c r="A4285" s="8" t="s">
        <v>2586</v>
      </c>
      <c r="B4285" s="2"/>
      <c r="C4285" s="2" t="s">
        <v>12039</v>
      </c>
      <c r="D4285" s="2" t="s">
        <v>12040</v>
      </c>
      <c r="E4285" s="2" t="s">
        <v>12041</v>
      </c>
      <c r="F4285" s="8" t="s">
        <v>2740</v>
      </c>
      <c r="G4285" s="6" t="s">
        <v>8038</v>
      </c>
      <c r="H4285" s="42" t="s">
        <v>2686</v>
      </c>
      <c r="I4285" s="36" t="s">
        <v>12042</v>
      </c>
      <c r="J4285" s="35"/>
      <c r="K4285" s="33"/>
      <c r="L4285" s="33"/>
      <c r="M4285" s="33"/>
      <c r="N4285" s="33"/>
      <c r="O4285" s="33"/>
      <c r="P4285" s="33"/>
      <c r="Q4285" s="33"/>
      <c r="R4285" s="33"/>
    </row>
    <row r="4286">
      <c r="A4286" s="7" t="s">
        <v>2586</v>
      </c>
      <c r="B4286" s="7"/>
      <c r="C4286" s="7" t="s">
        <v>12043</v>
      </c>
      <c r="D4286" s="8" t="s">
        <v>12044</v>
      </c>
      <c r="E4286" s="7" t="s">
        <v>12045</v>
      </c>
      <c r="F4286" s="8" t="s">
        <v>2740</v>
      </c>
      <c r="G4286" s="31" t="s">
        <v>8038</v>
      </c>
      <c r="H4286" s="42" t="s">
        <v>2686</v>
      </c>
      <c r="I4286" s="8"/>
      <c r="J4286" s="37"/>
      <c r="K4286" s="38"/>
      <c r="L4286" s="38"/>
      <c r="M4286" s="38"/>
      <c r="N4286" s="38"/>
      <c r="O4286" s="38"/>
      <c r="P4286" s="38"/>
      <c r="Q4286" s="38"/>
      <c r="R4286" s="38"/>
    </row>
    <row r="4287">
      <c r="A4287" s="7" t="s">
        <v>2586</v>
      </c>
      <c r="B4287" s="7"/>
      <c r="C4287" s="7" t="s">
        <v>12046</v>
      </c>
      <c r="D4287" s="7" t="s">
        <v>12047</v>
      </c>
      <c r="E4287" s="19" t="s">
        <v>12048</v>
      </c>
      <c r="F4287" s="6" t="s">
        <v>2740</v>
      </c>
      <c r="G4287" s="8" t="s">
        <v>8038</v>
      </c>
      <c r="H4287" s="31" t="s">
        <v>7223</v>
      </c>
      <c r="I4287" s="7"/>
      <c r="J4287" s="7"/>
      <c r="K4287" s="40"/>
      <c r="L4287" s="40"/>
      <c r="M4287" s="40"/>
      <c r="N4287" s="40"/>
      <c r="O4287" s="40"/>
      <c r="P4287" s="40"/>
      <c r="Q4287" s="40"/>
      <c r="R4287" s="40"/>
    </row>
    <row r="4288">
      <c r="A4288" s="8" t="s">
        <v>2586</v>
      </c>
      <c r="B4288" s="2"/>
      <c r="C4288" s="2" t="s">
        <v>12049</v>
      </c>
      <c r="D4288" s="2" t="s">
        <v>12050</v>
      </c>
      <c r="E4288" s="2" t="s">
        <v>12051</v>
      </c>
      <c r="F4288" s="8" t="s">
        <v>2740</v>
      </c>
      <c r="G4288" s="8" t="s">
        <v>8038</v>
      </c>
      <c r="H4288" s="41" t="s">
        <v>2760</v>
      </c>
      <c r="I4288" s="36" t="s">
        <v>12052</v>
      </c>
      <c r="J4288" s="7"/>
      <c r="K4288" s="40"/>
      <c r="L4288" s="40"/>
      <c r="M4288" s="40"/>
      <c r="N4288" s="40"/>
      <c r="O4288" s="40"/>
      <c r="P4288" s="40"/>
      <c r="Q4288" s="40"/>
      <c r="R4288" s="40"/>
    </row>
    <row r="4289">
      <c r="A4289" s="7" t="s">
        <v>2586</v>
      </c>
      <c r="B4289" s="7"/>
      <c r="C4289" s="7" t="s">
        <v>12053</v>
      </c>
      <c r="D4289" s="6" t="s">
        <v>12050</v>
      </c>
      <c r="E4289" s="7" t="s">
        <v>12054</v>
      </c>
      <c r="F4289" s="8" t="s">
        <v>2740</v>
      </c>
      <c r="G4289" s="8" t="s">
        <v>8038</v>
      </c>
      <c r="H4289" s="43" t="s">
        <v>2760</v>
      </c>
      <c r="I4289" s="8"/>
      <c r="J4289" s="35"/>
      <c r="K4289" s="33"/>
      <c r="L4289" s="33"/>
      <c r="M4289" s="33"/>
      <c r="N4289" s="33"/>
      <c r="O4289" s="33"/>
      <c r="P4289" s="33"/>
      <c r="Q4289" s="33"/>
      <c r="R4289" s="33"/>
    </row>
    <row r="4290">
      <c r="A4290" s="8" t="s">
        <v>2586</v>
      </c>
      <c r="B4290" s="6"/>
      <c r="C4290" s="6" t="s">
        <v>12049</v>
      </c>
      <c r="D4290" s="6" t="s">
        <v>12055</v>
      </c>
      <c r="E4290" s="19" t="s">
        <v>12056</v>
      </c>
      <c r="F4290" s="6" t="s">
        <v>2740</v>
      </c>
      <c r="G4290" s="8" t="s">
        <v>8038</v>
      </c>
      <c r="H4290" s="41" t="s">
        <v>2760</v>
      </c>
      <c r="I4290" s="7"/>
      <c r="J4290" s="37"/>
      <c r="K4290" s="38"/>
      <c r="L4290" s="38"/>
      <c r="M4290" s="38"/>
      <c r="N4290" s="38"/>
      <c r="O4290" s="38"/>
      <c r="P4290" s="38"/>
      <c r="Q4290" s="38"/>
      <c r="R4290" s="38"/>
    </row>
    <row r="4291">
      <c r="A4291" s="7" t="s">
        <v>2586</v>
      </c>
      <c r="B4291" s="7"/>
      <c r="C4291" s="7" t="s">
        <v>12057</v>
      </c>
      <c r="D4291" s="8" t="s">
        <v>12058</v>
      </c>
      <c r="E4291" s="7" t="s">
        <v>12059</v>
      </c>
      <c r="F4291" s="8" t="s">
        <v>2740</v>
      </c>
      <c r="G4291" s="31" t="s">
        <v>8038</v>
      </c>
      <c r="H4291" s="41" t="s">
        <v>2760</v>
      </c>
      <c r="I4291" s="8"/>
      <c r="J4291" s="35"/>
      <c r="K4291" s="33"/>
      <c r="L4291" s="33"/>
      <c r="M4291" s="33"/>
      <c r="N4291" s="33"/>
      <c r="O4291" s="33"/>
      <c r="P4291" s="33"/>
      <c r="Q4291" s="33"/>
      <c r="R4291" s="33"/>
    </row>
    <row r="4292">
      <c r="A4292" s="7" t="s">
        <v>2586</v>
      </c>
      <c r="B4292" s="7"/>
      <c r="C4292" s="7" t="s">
        <v>12060</v>
      </c>
      <c r="D4292" s="8" t="s">
        <v>12061</v>
      </c>
      <c r="E4292" s="7" t="s">
        <v>12062</v>
      </c>
      <c r="F4292" s="8" t="s">
        <v>2740</v>
      </c>
      <c r="G4292" s="8" t="s">
        <v>8038</v>
      </c>
      <c r="H4292" s="43" t="s">
        <v>2760</v>
      </c>
      <c r="I4292" s="8"/>
      <c r="J4292" s="7"/>
      <c r="K4292" s="40"/>
      <c r="L4292" s="40"/>
      <c r="M4292" s="40"/>
      <c r="N4292" s="40"/>
      <c r="O4292" s="40"/>
      <c r="P4292" s="40"/>
      <c r="Q4292" s="40"/>
      <c r="R4292" s="40"/>
    </row>
    <row r="4293">
      <c r="A4293" s="7" t="s">
        <v>2586</v>
      </c>
      <c r="B4293" s="7"/>
      <c r="C4293" s="7" t="s">
        <v>12060</v>
      </c>
      <c r="D4293" s="8" t="s">
        <v>12061</v>
      </c>
      <c r="E4293" s="7" t="s">
        <v>12063</v>
      </c>
      <c r="F4293" s="8" t="s">
        <v>2740</v>
      </c>
      <c r="G4293" s="31" t="s">
        <v>8038</v>
      </c>
      <c r="H4293" s="41" t="s">
        <v>2760</v>
      </c>
      <c r="I4293" s="8"/>
      <c r="J4293" s="35"/>
      <c r="K4293" s="33"/>
      <c r="L4293" s="33"/>
      <c r="M4293" s="33"/>
      <c r="N4293" s="33"/>
      <c r="O4293" s="33"/>
      <c r="P4293" s="33"/>
      <c r="Q4293" s="33"/>
      <c r="R4293" s="33"/>
    </row>
    <row r="4294">
      <c r="A4294" s="8" t="s">
        <v>2586</v>
      </c>
      <c r="B4294" s="3"/>
      <c r="C4294" s="3" t="s">
        <v>12064</v>
      </c>
      <c r="D4294" s="4" t="s">
        <v>12065</v>
      </c>
      <c r="E4294" s="5" t="s">
        <v>12066</v>
      </c>
      <c r="F4294" s="42" t="s">
        <v>2740</v>
      </c>
      <c r="G4294" s="31" t="s">
        <v>8038</v>
      </c>
      <c r="H4294" s="41" t="s">
        <v>2760</v>
      </c>
      <c r="I4294" s="18" t="s">
        <v>12067</v>
      </c>
      <c r="J4294" s="35"/>
      <c r="K4294" s="33"/>
      <c r="L4294" s="33"/>
      <c r="M4294" s="33"/>
      <c r="N4294" s="33"/>
      <c r="O4294" s="33"/>
      <c r="P4294" s="33"/>
      <c r="Q4294" s="33"/>
      <c r="R4294" s="33"/>
    </row>
    <row r="4295">
      <c r="A4295" s="7" t="s">
        <v>2586</v>
      </c>
      <c r="B4295" s="7"/>
      <c r="C4295" s="7" t="s">
        <v>12068</v>
      </c>
      <c r="D4295" s="8" t="s">
        <v>12069</v>
      </c>
      <c r="E4295" s="7" t="s">
        <v>12070</v>
      </c>
      <c r="F4295" s="8" t="s">
        <v>2740</v>
      </c>
      <c r="G4295" s="8" t="s">
        <v>8038</v>
      </c>
      <c r="H4295" s="41" t="s">
        <v>2760</v>
      </c>
      <c r="I4295" s="8"/>
      <c r="J4295" s="35"/>
      <c r="K4295" s="33"/>
      <c r="L4295" s="33"/>
      <c r="M4295" s="33"/>
      <c r="N4295" s="33"/>
      <c r="O4295" s="33"/>
      <c r="P4295" s="33"/>
      <c r="Q4295" s="33"/>
      <c r="R4295" s="33"/>
    </row>
    <row r="4296">
      <c r="A4296" s="7" t="s">
        <v>2586</v>
      </c>
      <c r="B4296" s="7"/>
      <c r="C4296" s="7" t="s">
        <v>12071</v>
      </c>
      <c r="D4296" s="8" t="str">
        <f>IFERROR(__xludf.DUMMYFUNCTION("CONCATENATE(REGEXEXTRACT(C4296,""[A-Za-z]+""),"","")"),"me,")</f>
        <v>me,</v>
      </c>
      <c r="E4296" s="7" t="s">
        <v>12072</v>
      </c>
      <c r="F4296" s="8" t="s">
        <v>2740</v>
      </c>
      <c r="G4296" s="8" t="s">
        <v>8038</v>
      </c>
      <c r="H4296" s="31" t="s">
        <v>2590</v>
      </c>
      <c r="I4296" s="8"/>
      <c r="J4296" s="35"/>
      <c r="K4296" s="33"/>
      <c r="L4296" s="33"/>
      <c r="M4296" s="33"/>
      <c r="N4296" s="33"/>
      <c r="O4296" s="33"/>
      <c r="P4296" s="33"/>
      <c r="Q4296" s="33"/>
      <c r="R4296" s="33"/>
    </row>
    <row r="4297">
      <c r="A4297" s="8" t="s">
        <v>2586</v>
      </c>
      <c r="B4297" s="2"/>
      <c r="C4297" s="2" t="s">
        <v>12073</v>
      </c>
      <c r="D4297" s="2" t="s">
        <v>12074</v>
      </c>
      <c r="E4297" s="2" t="s">
        <v>12075</v>
      </c>
      <c r="F4297" s="8" t="s">
        <v>2740</v>
      </c>
      <c r="G4297" s="8" t="s">
        <v>8038</v>
      </c>
      <c r="H4297" s="42" t="s">
        <v>2686</v>
      </c>
      <c r="I4297" s="36" t="s">
        <v>12076</v>
      </c>
      <c r="J4297" s="37"/>
      <c r="K4297" s="38"/>
      <c r="L4297" s="38"/>
      <c r="M4297" s="38"/>
      <c r="N4297" s="38"/>
      <c r="O4297" s="38"/>
      <c r="P4297" s="38"/>
      <c r="Q4297" s="38"/>
      <c r="R4297" s="38"/>
    </row>
    <row r="4298">
      <c r="A4298" s="7" t="s">
        <v>2586</v>
      </c>
      <c r="B4298" s="7"/>
      <c r="C4298" s="7" t="s">
        <v>12077</v>
      </c>
      <c r="D4298" s="8" t="s">
        <v>12078</v>
      </c>
      <c r="E4298" s="7" t="s">
        <v>12079</v>
      </c>
      <c r="F4298" s="8" t="s">
        <v>2740</v>
      </c>
      <c r="G4298" s="8" t="s">
        <v>8038</v>
      </c>
      <c r="H4298" s="31" t="s">
        <v>2802</v>
      </c>
      <c r="I4298" s="8"/>
      <c r="J4298" s="35"/>
      <c r="K4298" s="33"/>
      <c r="L4298" s="33"/>
      <c r="M4298" s="33"/>
      <c r="N4298" s="33"/>
      <c r="O4298" s="33"/>
      <c r="P4298" s="33"/>
      <c r="Q4298" s="33"/>
      <c r="R4298" s="33"/>
    </row>
    <row r="4299">
      <c r="A4299" s="8" t="s">
        <v>2633</v>
      </c>
      <c r="B4299" s="8"/>
      <c r="C4299" s="8" t="s">
        <v>12080</v>
      </c>
      <c r="D4299" s="8" t="s">
        <v>12078</v>
      </c>
      <c r="E4299" s="12" t="s">
        <v>12081</v>
      </c>
      <c r="F4299" s="8" t="s">
        <v>2740</v>
      </c>
      <c r="G4299" s="31" t="s">
        <v>8038</v>
      </c>
      <c r="H4299" s="41" t="s">
        <v>2802</v>
      </c>
      <c r="I4299" s="8"/>
      <c r="J4299" s="35"/>
      <c r="K4299" s="33"/>
      <c r="L4299" s="33"/>
      <c r="M4299" s="33"/>
      <c r="N4299" s="33"/>
      <c r="O4299" s="33"/>
      <c r="P4299" s="33"/>
      <c r="Q4299" s="33"/>
      <c r="R4299" s="33"/>
    </row>
    <row r="4300">
      <c r="A4300" s="8" t="s">
        <v>2586</v>
      </c>
      <c r="B4300" s="8"/>
      <c r="C4300" s="8" t="s">
        <v>12082</v>
      </c>
      <c r="D4300" s="8" t="s">
        <v>12083</v>
      </c>
      <c r="E4300" s="12" t="s">
        <v>12084</v>
      </c>
      <c r="F4300" s="8" t="s">
        <v>2740</v>
      </c>
      <c r="G4300" s="8" t="s">
        <v>8038</v>
      </c>
      <c r="H4300" s="41" t="s">
        <v>6917</v>
      </c>
      <c r="I4300" s="8"/>
      <c r="J4300" s="7"/>
      <c r="K4300" s="40"/>
      <c r="L4300" s="40"/>
      <c r="M4300" s="40"/>
      <c r="N4300" s="40"/>
      <c r="O4300" s="40"/>
      <c r="P4300" s="40"/>
      <c r="Q4300" s="40"/>
      <c r="R4300" s="40"/>
    </row>
    <row r="4301">
      <c r="A4301" s="8" t="s">
        <v>2586</v>
      </c>
      <c r="B4301" s="2"/>
      <c r="C4301" s="2" t="s">
        <v>12085</v>
      </c>
      <c r="D4301" s="2" t="s">
        <v>12086</v>
      </c>
      <c r="E4301" s="2" t="s">
        <v>12087</v>
      </c>
      <c r="F4301" s="8" t="s">
        <v>2740</v>
      </c>
      <c r="G4301" s="31" t="s">
        <v>8038</v>
      </c>
      <c r="H4301" s="42" t="s">
        <v>3792</v>
      </c>
      <c r="I4301" s="34" t="s">
        <v>12088</v>
      </c>
      <c r="J4301" s="7"/>
      <c r="K4301" s="40"/>
      <c r="L4301" s="40"/>
      <c r="M4301" s="40"/>
      <c r="N4301" s="40"/>
      <c r="O4301" s="40"/>
      <c r="P4301" s="40"/>
      <c r="Q4301" s="40"/>
      <c r="R4301" s="40"/>
    </row>
    <row r="4302">
      <c r="A4302" s="7" t="s">
        <v>2586</v>
      </c>
      <c r="B4302" s="7"/>
      <c r="C4302" s="7" t="s">
        <v>12089</v>
      </c>
      <c r="D4302" s="7" t="s">
        <v>12090</v>
      </c>
      <c r="E4302" s="19" t="s">
        <v>12091</v>
      </c>
      <c r="F4302" s="8" t="s">
        <v>2740</v>
      </c>
      <c r="G4302" s="31" t="s">
        <v>8038</v>
      </c>
      <c r="H4302" s="43" t="s">
        <v>2742</v>
      </c>
      <c r="I4302" s="7"/>
      <c r="J4302" s="7"/>
      <c r="K4302" s="40"/>
      <c r="L4302" s="40"/>
      <c r="M4302" s="40"/>
      <c r="N4302" s="40"/>
      <c r="O4302" s="40"/>
      <c r="P4302" s="40"/>
      <c r="Q4302" s="40"/>
      <c r="R4302" s="40"/>
    </row>
    <row r="4303">
      <c r="A4303" s="7" t="s">
        <v>2586</v>
      </c>
      <c r="B4303" s="7"/>
      <c r="C4303" s="7" t="s">
        <v>12092</v>
      </c>
      <c r="D4303" s="8" t="s">
        <v>12093</v>
      </c>
      <c r="E4303" s="7" t="s">
        <v>12094</v>
      </c>
      <c r="F4303" s="8" t="s">
        <v>2740</v>
      </c>
      <c r="G4303" s="31" t="s">
        <v>8038</v>
      </c>
      <c r="H4303" s="42" t="s">
        <v>3162</v>
      </c>
      <c r="I4303" s="8"/>
      <c r="J4303" s="37"/>
      <c r="K4303" s="38"/>
      <c r="L4303" s="38"/>
      <c r="M4303" s="38"/>
      <c r="N4303" s="38"/>
      <c r="O4303" s="38"/>
      <c r="P4303" s="38"/>
      <c r="Q4303" s="38"/>
      <c r="R4303" s="38"/>
    </row>
    <row r="4304">
      <c r="A4304" s="7" t="s">
        <v>2586</v>
      </c>
      <c r="B4304" s="7"/>
      <c r="C4304" s="7" t="s">
        <v>12095</v>
      </c>
      <c r="D4304" s="8" t="s">
        <v>12096</v>
      </c>
      <c r="E4304" s="7" t="s">
        <v>12097</v>
      </c>
      <c r="F4304" s="8" t="s">
        <v>2740</v>
      </c>
      <c r="G4304" s="31" t="s">
        <v>8038</v>
      </c>
      <c r="H4304" s="31" t="s">
        <v>2802</v>
      </c>
      <c r="I4304" s="8"/>
      <c r="J4304" s="35"/>
      <c r="K4304" s="33"/>
      <c r="L4304" s="33"/>
      <c r="M4304" s="33"/>
      <c r="N4304" s="33"/>
      <c r="O4304" s="33"/>
      <c r="P4304" s="33"/>
      <c r="Q4304" s="33"/>
      <c r="R4304" s="33"/>
    </row>
    <row r="4305">
      <c r="A4305" s="7" t="s">
        <v>2586</v>
      </c>
      <c r="B4305" s="7"/>
      <c r="C4305" s="7" t="s">
        <v>12098</v>
      </c>
      <c r="D4305" s="8" t="s">
        <v>12099</v>
      </c>
      <c r="E4305" s="7" t="s">
        <v>12100</v>
      </c>
      <c r="F4305" s="8" t="s">
        <v>2740</v>
      </c>
      <c r="G4305" s="8" t="s">
        <v>8038</v>
      </c>
      <c r="H4305" s="41" t="s">
        <v>2760</v>
      </c>
      <c r="I4305" s="8"/>
      <c r="J4305" s="35"/>
      <c r="K4305" s="33"/>
      <c r="L4305" s="33"/>
      <c r="M4305" s="33"/>
      <c r="N4305" s="33"/>
      <c r="O4305" s="33"/>
      <c r="P4305" s="33"/>
      <c r="Q4305" s="33"/>
      <c r="R4305" s="33"/>
    </row>
    <row r="4306">
      <c r="A4306" s="7" t="s">
        <v>2586</v>
      </c>
      <c r="B4306" s="7"/>
      <c r="C4306" s="7" t="s">
        <v>12101</v>
      </c>
      <c r="D4306" s="8" t="s">
        <v>12102</v>
      </c>
      <c r="E4306" s="7" t="s">
        <v>12103</v>
      </c>
      <c r="F4306" s="8" t="s">
        <v>2740</v>
      </c>
      <c r="G4306" s="31" t="s">
        <v>8038</v>
      </c>
      <c r="H4306" s="31" t="s">
        <v>2590</v>
      </c>
      <c r="I4306" s="8"/>
      <c r="J4306" s="7"/>
      <c r="K4306" s="40"/>
      <c r="L4306" s="40"/>
      <c r="M4306" s="40"/>
      <c r="N4306" s="40"/>
      <c r="O4306" s="40"/>
      <c r="P4306" s="40"/>
      <c r="Q4306" s="40"/>
      <c r="R4306" s="40"/>
    </row>
    <row r="4307">
      <c r="A4307" s="8" t="s">
        <v>2586</v>
      </c>
      <c r="B4307" s="12"/>
      <c r="C4307" s="12" t="s">
        <v>12104</v>
      </c>
      <c r="D4307" s="12" t="s">
        <v>12105</v>
      </c>
      <c r="E4307" s="12" t="s">
        <v>12106</v>
      </c>
      <c r="F4307" s="8" t="s">
        <v>2740</v>
      </c>
      <c r="G4307" s="8" t="s">
        <v>8038</v>
      </c>
      <c r="H4307" s="43" t="s">
        <v>2760</v>
      </c>
      <c r="I4307" s="2"/>
      <c r="J4307" s="37"/>
      <c r="K4307" s="38"/>
      <c r="L4307" s="38"/>
      <c r="M4307" s="38"/>
      <c r="N4307" s="38"/>
      <c r="O4307" s="38"/>
      <c r="P4307" s="38"/>
      <c r="Q4307" s="38"/>
      <c r="R4307" s="38"/>
    </row>
    <row r="4308">
      <c r="A4308" s="8" t="s">
        <v>2586</v>
      </c>
      <c r="B4308" s="12"/>
      <c r="C4308" s="12" t="s">
        <v>12107</v>
      </c>
      <c r="D4308" s="12" t="s">
        <v>12108</v>
      </c>
      <c r="E4308" s="12" t="s">
        <v>12109</v>
      </c>
      <c r="F4308" s="8" t="s">
        <v>2740</v>
      </c>
      <c r="G4308" s="31" t="s">
        <v>8038</v>
      </c>
      <c r="H4308" s="31" t="s">
        <v>12110</v>
      </c>
      <c r="I4308" s="2"/>
      <c r="J4308" s="35"/>
      <c r="K4308" s="33"/>
      <c r="L4308" s="33"/>
      <c r="M4308" s="33"/>
      <c r="N4308" s="33"/>
      <c r="O4308" s="33"/>
      <c r="P4308" s="33"/>
      <c r="Q4308" s="33"/>
      <c r="R4308" s="33"/>
    </row>
    <row r="4309">
      <c r="A4309" s="7" t="s">
        <v>2586</v>
      </c>
      <c r="B4309" s="7"/>
      <c r="C4309" s="7" t="s">
        <v>12111</v>
      </c>
      <c r="D4309" s="8" t="s">
        <v>12112</v>
      </c>
      <c r="E4309" s="7" t="s">
        <v>12113</v>
      </c>
      <c r="F4309" s="8" t="s">
        <v>2740</v>
      </c>
      <c r="G4309" s="8" t="s">
        <v>8038</v>
      </c>
      <c r="H4309" s="42" t="s">
        <v>3110</v>
      </c>
      <c r="I4309" s="8"/>
      <c r="J4309" s="7"/>
      <c r="K4309" s="40"/>
      <c r="L4309" s="40"/>
      <c r="M4309" s="40"/>
      <c r="N4309" s="40"/>
      <c r="O4309" s="40"/>
      <c r="P4309" s="40"/>
      <c r="Q4309" s="40"/>
      <c r="R4309" s="40"/>
    </row>
    <row r="4310">
      <c r="A4310" s="7" t="s">
        <v>2586</v>
      </c>
      <c r="B4310" s="7"/>
      <c r="C4310" s="7" t="s">
        <v>12114</v>
      </c>
      <c r="D4310" s="8" t="s">
        <v>12115</v>
      </c>
      <c r="E4310" s="7" t="s">
        <v>12116</v>
      </c>
      <c r="F4310" s="8" t="s">
        <v>2740</v>
      </c>
      <c r="G4310" s="31" t="s">
        <v>8038</v>
      </c>
      <c r="H4310" s="43" t="s">
        <v>2742</v>
      </c>
      <c r="I4310" s="8"/>
      <c r="J4310" s="35"/>
      <c r="K4310" s="33"/>
      <c r="L4310" s="33"/>
      <c r="M4310" s="33"/>
      <c r="N4310" s="33"/>
      <c r="O4310" s="33"/>
      <c r="P4310" s="33"/>
      <c r="Q4310" s="33"/>
      <c r="R4310" s="33"/>
    </row>
    <row r="4311">
      <c r="A4311" s="7" t="s">
        <v>2586</v>
      </c>
      <c r="B4311" s="7"/>
      <c r="C4311" s="7" t="s">
        <v>12117</v>
      </c>
      <c r="D4311" s="8" t="s">
        <v>12115</v>
      </c>
      <c r="E4311" s="7" t="s">
        <v>12118</v>
      </c>
      <c r="F4311" s="8" t="s">
        <v>2740</v>
      </c>
      <c r="G4311" s="8" t="s">
        <v>8038</v>
      </c>
      <c r="H4311" s="31" t="s">
        <v>2742</v>
      </c>
      <c r="I4311" s="8"/>
      <c r="J4311" s="7"/>
      <c r="K4311" s="40"/>
      <c r="L4311" s="40"/>
      <c r="M4311" s="40"/>
      <c r="N4311" s="40"/>
      <c r="O4311" s="40"/>
      <c r="P4311" s="40"/>
      <c r="Q4311" s="40"/>
      <c r="R4311" s="40"/>
    </row>
    <row r="4312">
      <c r="A4312" s="8" t="s">
        <v>2586</v>
      </c>
      <c r="B4312" s="2"/>
      <c r="C4312" s="2" t="s">
        <v>12119</v>
      </c>
      <c r="D4312" s="2" t="s">
        <v>6687</v>
      </c>
      <c r="E4312" s="2" t="s">
        <v>12120</v>
      </c>
      <c r="F4312" s="31" t="s">
        <v>2740</v>
      </c>
      <c r="G4312" s="8" t="s">
        <v>8038</v>
      </c>
      <c r="H4312" s="31" t="s">
        <v>2742</v>
      </c>
      <c r="I4312" s="34" t="s">
        <v>12121</v>
      </c>
      <c r="J4312" s="35"/>
      <c r="K4312" s="33"/>
      <c r="L4312" s="33"/>
      <c r="M4312" s="33"/>
      <c r="N4312" s="33"/>
      <c r="O4312" s="33"/>
      <c r="P4312" s="33"/>
      <c r="Q4312" s="33"/>
      <c r="R4312" s="33"/>
    </row>
    <row r="4313">
      <c r="A4313" s="8" t="s">
        <v>2586</v>
      </c>
      <c r="B4313" s="2"/>
      <c r="C4313" s="2" t="s">
        <v>11056</v>
      </c>
      <c r="D4313" s="2" t="s">
        <v>6687</v>
      </c>
      <c r="E4313" s="2" t="s">
        <v>12122</v>
      </c>
      <c r="F4313" s="8" t="s">
        <v>2740</v>
      </c>
      <c r="G4313" s="8" t="s">
        <v>8038</v>
      </c>
      <c r="H4313" s="31" t="s">
        <v>2742</v>
      </c>
      <c r="I4313" s="34" t="s">
        <v>12123</v>
      </c>
      <c r="J4313" s="35"/>
      <c r="K4313" s="33"/>
      <c r="L4313" s="33"/>
      <c r="M4313" s="33"/>
      <c r="N4313" s="33"/>
      <c r="O4313" s="33"/>
      <c r="P4313" s="33"/>
      <c r="Q4313" s="33"/>
      <c r="R4313" s="33"/>
    </row>
    <row r="4314">
      <c r="A4314" s="8" t="s">
        <v>2586</v>
      </c>
      <c r="B4314" s="3"/>
      <c r="C4314" s="3" t="s">
        <v>12124</v>
      </c>
      <c r="D4314" s="4" t="s">
        <v>6687</v>
      </c>
      <c r="E4314" s="5" t="s">
        <v>12125</v>
      </c>
      <c r="F4314" s="8" t="s">
        <v>2740</v>
      </c>
      <c r="G4314" s="8" t="s">
        <v>8038</v>
      </c>
      <c r="H4314" s="41" t="s">
        <v>2686</v>
      </c>
      <c r="I4314" s="18" t="s">
        <v>12126</v>
      </c>
      <c r="J4314" s="7"/>
      <c r="K4314" s="40"/>
      <c r="L4314" s="40"/>
      <c r="M4314" s="40"/>
      <c r="N4314" s="40"/>
      <c r="O4314" s="40"/>
      <c r="P4314" s="40"/>
      <c r="Q4314" s="40"/>
      <c r="R4314" s="40"/>
    </row>
    <row r="4315">
      <c r="A4315" s="8" t="s">
        <v>2586</v>
      </c>
      <c r="B4315" s="8"/>
      <c r="C4315" s="8" t="s">
        <v>10537</v>
      </c>
      <c r="D4315" s="8" t="s">
        <v>6687</v>
      </c>
      <c r="E4315" s="12" t="s">
        <v>12127</v>
      </c>
      <c r="F4315" s="42" t="s">
        <v>2740</v>
      </c>
      <c r="G4315" s="8" t="s">
        <v>8038</v>
      </c>
      <c r="H4315" s="41" t="s">
        <v>2760</v>
      </c>
      <c r="I4315" s="8"/>
      <c r="J4315" s="37"/>
      <c r="K4315" s="38"/>
      <c r="L4315" s="38"/>
      <c r="M4315" s="38"/>
      <c r="N4315" s="38"/>
      <c r="O4315" s="38"/>
      <c r="P4315" s="38"/>
      <c r="Q4315" s="38"/>
      <c r="R4315" s="38"/>
    </row>
    <row r="4316">
      <c r="A4316" s="8" t="s">
        <v>2586</v>
      </c>
      <c r="B4316" s="6"/>
      <c r="C4316" s="6" t="s">
        <v>12124</v>
      </c>
      <c r="D4316" s="7" t="s">
        <v>6687</v>
      </c>
      <c r="E4316" s="19" t="s">
        <v>12128</v>
      </c>
      <c r="F4316" s="8" t="s">
        <v>2740</v>
      </c>
      <c r="G4316" s="31" t="s">
        <v>8038</v>
      </c>
      <c r="H4316" s="41" t="s">
        <v>2686</v>
      </c>
      <c r="I4316" s="7"/>
      <c r="J4316" s="35"/>
      <c r="K4316" s="33"/>
      <c r="L4316" s="33"/>
      <c r="M4316" s="33"/>
      <c r="N4316" s="33"/>
      <c r="O4316" s="33"/>
      <c r="P4316" s="33"/>
      <c r="Q4316" s="33"/>
      <c r="R4316" s="33"/>
    </row>
    <row r="4317">
      <c r="A4317" s="8" t="s">
        <v>2586</v>
      </c>
      <c r="B4317" s="8"/>
      <c r="C4317" s="8" t="s">
        <v>12129</v>
      </c>
      <c r="D4317" s="8" t="s">
        <v>6687</v>
      </c>
      <c r="E4317" s="12" t="s">
        <v>12130</v>
      </c>
      <c r="F4317" s="8" t="s">
        <v>2740</v>
      </c>
      <c r="G4317" s="31" t="s">
        <v>8038</v>
      </c>
      <c r="H4317" s="41" t="s">
        <v>2760</v>
      </c>
      <c r="I4317" s="8"/>
      <c r="J4317" s="35"/>
      <c r="K4317" s="33"/>
      <c r="L4317" s="33"/>
      <c r="M4317" s="33"/>
      <c r="N4317" s="33"/>
      <c r="O4317" s="33"/>
      <c r="P4317" s="33"/>
      <c r="Q4317" s="33"/>
      <c r="R4317" s="33"/>
    </row>
    <row r="4318">
      <c r="A4318" s="8" t="s">
        <v>2586</v>
      </c>
      <c r="B4318" s="8"/>
      <c r="C4318" s="8" t="s">
        <v>12131</v>
      </c>
      <c r="D4318" s="8" t="s">
        <v>6687</v>
      </c>
      <c r="E4318" s="12" t="s">
        <v>12132</v>
      </c>
      <c r="F4318" s="8" t="s">
        <v>2740</v>
      </c>
      <c r="G4318" s="8" t="s">
        <v>8038</v>
      </c>
      <c r="H4318" s="43" t="s">
        <v>2760</v>
      </c>
      <c r="I4318" s="8"/>
      <c r="J4318" s="35"/>
      <c r="K4318" s="33"/>
      <c r="L4318" s="33"/>
      <c r="M4318" s="33"/>
      <c r="N4318" s="33"/>
      <c r="O4318" s="33"/>
      <c r="P4318" s="33"/>
      <c r="Q4318" s="33"/>
      <c r="R4318" s="33"/>
    </row>
    <row r="4319">
      <c r="A4319" s="8" t="s">
        <v>2586</v>
      </c>
      <c r="B4319" s="6"/>
      <c r="C4319" s="6" t="s">
        <v>12133</v>
      </c>
      <c r="D4319" s="8" t="s">
        <v>6687</v>
      </c>
      <c r="E4319" s="7" t="s">
        <v>12134</v>
      </c>
      <c r="F4319" s="8" t="s">
        <v>2740</v>
      </c>
      <c r="G4319" s="8" t="s">
        <v>8038</v>
      </c>
      <c r="H4319" s="31" t="s">
        <v>2742</v>
      </c>
      <c r="I4319" s="8"/>
      <c r="J4319" s="7"/>
      <c r="K4319" s="40"/>
      <c r="L4319" s="40"/>
      <c r="M4319" s="40"/>
      <c r="N4319" s="40"/>
      <c r="O4319" s="40"/>
      <c r="P4319" s="40"/>
      <c r="Q4319" s="40"/>
      <c r="R4319" s="40"/>
    </row>
    <row r="4320">
      <c r="A4320" s="8" t="s">
        <v>2586</v>
      </c>
      <c r="B4320" s="2"/>
      <c r="C4320" s="2" t="s">
        <v>12135</v>
      </c>
      <c r="D4320" s="2" t="s">
        <v>6687</v>
      </c>
      <c r="E4320" s="2" t="s">
        <v>12136</v>
      </c>
      <c r="F4320" s="8" t="s">
        <v>2740</v>
      </c>
      <c r="G4320" s="31" t="s">
        <v>8038</v>
      </c>
      <c r="H4320" s="43" t="s">
        <v>4138</v>
      </c>
      <c r="I4320" s="17"/>
      <c r="J4320" s="7"/>
      <c r="K4320" s="40"/>
      <c r="L4320" s="40"/>
      <c r="M4320" s="40"/>
      <c r="N4320" s="40"/>
      <c r="O4320" s="40"/>
      <c r="P4320" s="40"/>
      <c r="Q4320" s="40"/>
      <c r="R4320" s="40"/>
    </row>
    <row r="4321">
      <c r="A4321" s="7" t="s">
        <v>2586</v>
      </c>
      <c r="B4321" s="7"/>
      <c r="C4321" s="7" t="s">
        <v>12137</v>
      </c>
      <c r="D4321" s="8" t="s">
        <v>6687</v>
      </c>
      <c r="E4321" s="7" t="s">
        <v>12138</v>
      </c>
      <c r="F4321" s="8" t="s">
        <v>2740</v>
      </c>
      <c r="G4321" s="8" t="s">
        <v>8038</v>
      </c>
      <c r="H4321" s="31" t="s">
        <v>2590</v>
      </c>
      <c r="I4321" s="8"/>
      <c r="J4321" s="35"/>
      <c r="K4321" s="33"/>
      <c r="L4321" s="33"/>
      <c r="M4321" s="33"/>
      <c r="N4321" s="33"/>
      <c r="O4321" s="33"/>
      <c r="P4321" s="33"/>
      <c r="Q4321" s="33"/>
      <c r="R4321" s="33"/>
    </row>
    <row r="4322">
      <c r="A4322" s="7" t="s">
        <v>2586</v>
      </c>
      <c r="B4322" s="7"/>
      <c r="C4322" s="7" t="s">
        <v>12139</v>
      </c>
      <c r="D4322" s="8" t="s">
        <v>6687</v>
      </c>
      <c r="E4322" s="7" t="s">
        <v>12140</v>
      </c>
      <c r="F4322" s="8" t="s">
        <v>2740</v>
      </c>
      <c r="G4322" s="8" t="s">
        <v>8038</v>
      </c>
      <c r="H4322" s="41" t="s">
        <v>2760</v>
      </c>
      <c r="I4322" s="8"/>
      <c r="J4322" s="35"/>
      <c r="K4322" s="33"/>
      <c r="L4322" s="33"/>
      <c r="M4322" s="33"/>
      <c r="N4322" s="33"/>
      <c r="O4322" s="33"/>
      <c r="P4322" s="33"/>
      <c r="Q4322" s="33"/>
      <c r="R4322" s="33"/>
    </row>
    <row r="4323">
      <c r="A4323" s="7" t="s">
        <v>2586</v>
      </c>
      <c r="B4323" s="7"/>
      <c r="C4323" s="7" t="s">
        <v>12141</v>
      </c>
      <c r="D4323" s="8" t="s">
        <v>6687</v>
      </c>
      <c r="E4323" s="7" t="s">
        <v>12142</v>
      </c>
      <c r="F4323" s="8" t="s">
        <v>2740</v>
      </c>
      <c r="G4323" s="8" t="s">
        <v>8038</v>
      </c>
      <c r="H4323" s="42" t="s">
        <v>2686</v>
      </c>
      <c r="I4323" s="8"/>
      <c r="J4323" s="35"/>
      <c r="K4323" s="33"/>
      <c r="L4323" s="33"/>
      <c r="M4323" s="33"/>
      <c r="N4323" s="33"/>
      <c r="O4323" s="33"/>
      <c r="P4323" s="33"/>
      <c r="Q4323" s="33"/>
      <c r="R4323" s="33"/>
    </row>
    <row r="4324">
      <c r="A4324" s="7" t="s">
        <v>2586</v>
      </c>
      <c r="B4324" s="7"/>
      <c r="C4324" s="7" t="s">
        <v>12143</v>
      </c>
      <c r="D4324" s="6" t="s">
        <v>6687</v>
      </c>
      <c r="E4324" s="7" t="s">
        <v>12144</v>
      </c>
      <c r="F4324" s="8" t="s">
        <v>2740</v>
      </c>
      <c r="G4324" s="31" t="s">
        <v>8038</v>
      </c>
      <c r="H4324" s="43" t="s">
        <v>2760</v>
      </c>
      <c r="I4324" s="8"/>
      <c r="J4324" s="7"/>
      <c r="K4324" s="40"/>
      <c r="L4324" s="40"/>
      <c r="M4324" s="40"/>
      <c r="N4324" s="40"/>
      <c r="O4324" s="40"/>
      <c r="P4324" s="40"/>
      <c r="Q4324" s="40"/>
      <c r="R4324" s="40"/>
    </row>
    <row r="4325">
      <c r="A4325" s="8" t="s">
        <v>2586</v>
      </c>
      <c r="B4325" s="6"/>
      <c r="C4325" s="6" t="s">
        <v>12145</v>
      </c>
      <c r="D4325" s="8" t="s">
        <v>6687</v>
      </c>
      <c r="E4325" s="7" t="s">
        <v>12146</v>
      </c>
      <c r="F4325" s="8" t="s">
        <v>2740</v>
      </c>
      <c r="G4325" s="31" t="s">
        <v>8038</v>
      </c>
      <c r="H4325" s="31" t="s">
        <v>2742</v>
      </c>
      <c r="I4325" s="8"/>
      <c r="J4325" s="35"/>
      <c r="K4325" s="33"/>
      <c r="L4325" s="33"/>
      <c r="M4325" s="33"/>
      <c r="N4325" s="33"/>
      <c r="O4325" s="33"/>
      <c r="P4325" s="33"/>
      <c r="Q4325" s="33"/>
      <c r="R4325" s="33"/>
    </row>
    <row r="4326">
      <c r="A4326" s="7" t="s">
        <v>2586</v>
      </c>
      <c r="B4326" s="7"/>
      <c r="C4326" s="7" t="s">
        <v>12147</v>
      </c>
      <c r="D4326" s="8" t="s">
        <v>6687</v>
      </c>
      <c r="E4326" s="7" t="s">
        <v>12148</v>
      </c>
      <c r="F4326" s="8" t="s">
        <v>2740</v>
      </c>
      <c r="G4326" s="8" t="s">
        <v>8038</v>
      </c>
      <c r="H4326" s="41" t="s">
        <v>2760</v>
      </c>
      <c r="I4326" s="8"/>
      <c r="J4326" s="35"/>
      <c r="K4326" s="33"/>
      <c r="L4326" s="33"/>
      <c r="M4326" s="33"/>
      <c r="N4326" s="33"/>
      <c r="O4326" s="33"/>
      <c r="P4326" s="33"/>
      <c r="Q4326" s="33"/>
      <c r="R4326" s="33"/>
    </row>
    <row r="4327">
      <c r="A4327" s="8" t="s">
        <v>2633</v>
      </c>
      <c r="B4327" s="8"/>
      <c r="C4327" s="8" t="s">
        <v>12149</v>
      </c>
      <c r="D4327" s="8" t="s">
        <v>6687</v>
      </c>
      <c r="E4327" s="12" t="s">
        <v>12150</v>
      </c>
      <c r="F4327" s="8" t="s">
        <v>2740</v>
      </c>
      <c r="G4327" s="31" t="s">
        <v>8038</v>
      </c>
      <c r="H4327" s="42" t="s">
        <v>2686</v>
      </c>
      <c r="I4327" s="8"/>
      <c r="J4327" s="35"/>
      <c r="K4327" s="33"/>
      <c r="L4327" s="33"/>
      <c r="M4327" s="33"/>
      <c r="N4327" s="33"/>
      <c r="O4327" s="33"/>
      <c r="P4327" s="33"/>
      <c r="Q4327" s="33"/>
      <c r="R4327" s="33"/>
    </row>
    <row r="4328">
      <c r="A4328" s="8" t="s">
        <v>2633</v>
      </c>
      <c r="B4328" s="8"/>
      <c r="C4328" s="8" t="s">
        <v>12149</v>
      </c>
      <c r="D4328" s="8" t="s">
        <v>6687</v>
      </c>
      <c r="E4328" s="12" t="s">
        <v>12151</v>
      </c>
      <c r="F4328" s="8" t="s">
        <v>2740</v>
      </c>
      <c r="G4328" s="8" t="s">
        <v>8038</v>
      </c>
      <c r="H4328" s="41" t="s">
        <v>2686</v>
      </c>
      <c r="I4328" s="8"/>
      <c r="J4328" s="7"/>
      <c r="K4328" s="40"/>
      <c r="L4328" s="40"/>
      <c r="M4328" s="40"/>
      <c r="N4328" s="40"/>
      <c r="O4328" s="40"/>
      <c r="P4328" s="40"/>
      <c r="Q4328" s="40"/>
      <c r="R4328" s="40"/>
    </row>
    <row r="4329">
      <c r="A4329" s="8" t="s">
        <v>2586</v>
      </c>
      <c r="B4329" s="2"/>
      <c r="C4329" s="2" t="s">
        <v>12152</v>
      </c>
      <c r="D4329" s="2" t="s">
        <v>2950</v>
      </c>
      <c r="E4329" s="2" t="s">
        <v>12153</v>
      </c>
      <c r="F4329" s="8" t="s">
        <v>2740</v>
      </c>
      <c r="G4329" s="8" t="s">
        <v>8038</v>
      </c>
      <c r="H4329" s="41" t="s">
        <v>2760</v>
      </c>
      <c r="I4329" s="36" t="s">
        <v>12154</v>
      </c>
      <c r="J4329" s="35"/>
      <c r="K4329" s="33"/>
      <c r="L4329" s="33"/>
      <c r="M4329" s="33"/>
      <c r="N4329" s="33"/>
      <c r="O4329" s="33"/>
      <c r="P4329" s="33"/>
      <c r="Q4329" s="33"/>
      <c r="R4329" s="33"/>
    </row>
    <row r="4330">
      <c r="A4330" s="7" t="s">
        <v>2586</v>
      </c>
      <c r="B4330" s="7"/>
      <c r="C4330" s="7" t="s">
        <v>12155</v>
      </c>
      <c r="D4330" s="8" t="s">
        <v>2950</v>
      </c>
      <c r="E4330" s="7" t="s">
        <v>12156</v>
      </c>
      <c r="F4330" s="8" t="s">
        <v>2740</v>
      </c>
      <c r="G4330" s="31" t="s">
        <v>8038</v>
      </c>
      <c r="H4330" s="41" t="s">
        <v>2760</v>
      </c>
      <c r="I4330" s="8"/>
      <c r="J4330" s="7"/>
      <c r="K4330" s="40"/>
      <c r="L4330" s="40"/>
      <c r="M4330" s="40"/>
      <c r="N4330" s="40"/>
      <c r="O4330" s="40"/>
      <c r="P4330" s="40"/>
      <c r="Q4330" s="40"/>
      <c r="R4330" s="40"/>
    </row>
    <row r="4331">
      <c r="A4331" s="7" t="s">
        <v>2586</v>
      </c>
      <c r="B4331" s="7"/>
      <c r="C4331" s="7" t="s">
        <v>12157</v>
      </c>
      <c r="D4331" s="8" t="s">
        <v>2950</v>
      </c>
      <c r="E4331" s="7" t="s">
        <v>12158</v>
      </c>
      <c r="F4331" s="8" t="s">
        <v>2740</v>
      </c>
      <c r="G4331" s="8" t="s">
        <v>8038</v>
      </c>
      <c r="H4331" s="31" t="s">
        <v>2742</v>
      </c>
      <c r="I4331" s="8"/>
      <c r="J4331" s="35"/>
      <c r="K4331" s="33"/>
      <c r="L4331" s="33"/>
      <c r="M4331" s="33"/>
      <c r="N4331" s="33"/>
      <c r="O4331" s="33"/>
      <c r="P4331" s="33"/>
      <c r="Q4331" s="33"/>
      <c r="R4331" s="33"/>
    </row>
    <row r="4332">
      <c r="A4332" s="7" t="s">
        <v>2586</v>
      </c>
      <c r="B4332" s="7"/>
      <c r="C4332" s="7" t="s">
        <v>12159</v>
      </c>
      <c r="D4332" s="8" t="s">
        <v>12160</v>
      </c>
      <c r="E4332" s="7" t="s">
        <v>12161</v>
      </c>
      <c r="F4332" s="8" t="s">
        <v>2740</v>
      </c>
      <c r="G4332" s="31" t="s">
        <v>8038</v>
      </c>
      <c r="H4332" s="8" t="s">
        <v>2765</v>
      </c>
      <c r="I4332" s="8"/>
      <c r="J4332" s="37"/>
      <c r="K4332" s="38"/>
      <c r="L4332" s="38"/>
      <c r="M4332" s="38"/>
      <c r="N4332" s="38"/>
      <c r="O4332" s="38"/>
      <c r="P4332" s="38"/>
      <c r="Q4332" s="38"/>
      <c r="R4332" s="38"/>
    </row>
    <row r="4333">
      <c r="A4333" s="7" t="s">
        <v>2586</v>
      </c>
      <c r="B4333" s="7"/>
      <c r="C4333" s="7" t="s">
        <v>12162</v>
      </c>
      <c r="D4333" s="8" t="s">
        <v>12160</v>
      </c>
      <c r="E4333" s="7" t="s">
        <v>12163</v>
      </c>
      <c r="F4333" s="8" t="s">
        <v>2740</v>
      </c>
      <c r="G4333" s="8" t="s">
        <v>8038</v>
      </c>
      <c r="H4333" s="41" t="s">
        <v>2802</v>
      </c>
      <c r="I4333" s="8"/>
      <c r="J4333" s="35"/>
      <c r="K4333" s="33"/>
      <c r="L4333" s="33"/>
      <c r="M4333" s="33"/>
      <c r="N4333" s="33"/>
      <c r="O4333" s="33"/>
      <c r="P4333" s="33"/>
      <c r="Q4333" s="33"/>
      <c r="R4333" s="33"/>
    </row>
    <row r="4334">
      <c r="A4334" s="8" t="s">
        <v>2586</v>
      </c>
      <c r="B4334" s="2"/>
      <c r="C4334" s="2" t="s">
        <v>12162</v>
      </c>
      <c r="D4334" s="2" t="s">
        <v>12164</v>
      </c>
      <c r="E4334" s="2" t="s">
        <v>12165</v>
      </c>
      <c r="F4334" s="8" t="s">
        <v>2740</v>
      </c>
      <c r="G4334" s="8" t="s">
        <v>8038</v>
      </c>
      <c r="H4334" s="31" t="s">
        <v>2802</v>
      </c>
      <c r="I4334" s="34" t="s">
        <v>12166</v>
      </c>
      <c r="J4334" s="37"/>
      <c r="K4334" s="38"/>
      <c r="L4334" s="38"/>
      <c r="M4334" s="38"/>
      <c r="N4334" s="38"/>
      <c r="O4334" s="38"/>
      <c r="P4334" s="38"/>
      <c r="Q4334" s="38"/>
      <c r="R4334" s="38"/>
    </row>
    <row r="4335">
      <c r="A4335" s="8" t="s">
        <v>2586</v>
      </c>
      <c r="B4335" s="3"/>
      <c r="C4335" s="3" t="s">
        <v>12167</v>
      </c>
      <c r="D4335" s="4" t="s">
        <v>12168</v>
      </c>
      <c r="E4335" s="5" t="s">
        <v>12169</v>
      </c>
      <c r="F4335" s="42" t="s">
        <v>2740</v>
      </c>
      <c r="G4335" s="8" t="s">
        <v>8038</v>
      </c>
      <c r="H4335" s="31" t="s">
        <v>2603</v>
      </c>
      <c r="I4335" s="18" t="s">
        <v>12170</v>
      </c>
      <c r="J4335" s="35"/>
      <c r="K4335" s="33"/>
      <c r="L4335" s="33"/>
      <c r="M4335" s="33"/>
      <c r="N4335" s="33"/>
      <c r="O4335" s="33"/>
      <c r="P4335" s="33"/>
      <c r="Q4335" s="33"/>
      <c r="R4335" s="33"/>
    </row>
    <row r="4336">
      <c r="A4336" s="8" t="s">
        <v>2586</v>
      </c>
      <c r="B4336" s="6"/>
      <c r="C4336" s="6" t="s">
        <v>12171</v>
      </c>
      <c r="D4336" s="8" t="s">
        <v>12168</v>
      </c>
      <c r="E4336" s="7" t="s">
        <v>12172</v>
      </c>
      <c r="F4336" s="8" t="s">
        <v>2740</v>
      </c>
      <c r="G4336" s="8" t="s">
        <v>8038</v>
      </c>
      <c r="H4336" s="31" t="s">
        <v>2603</v>
      </c>
      <c r="I4336" s="8"/>
      <c r="J4336" s="37"/>
      <c r="K4336" s="38"/>
      <c r="L4336" s="38"/>
      <c r="M4336" s="38"/>
      <c r="N4336" s="38"/>
      <c r="O4336" s="38"/>
      <c r="P4336" s="38"/>
      <c r="Q4336" s="38"/>
      <c r="R4336" s="38"/>
    </row>
    <row r="4337">
      <c r="A4337" s="8" t="s">
        <v>2586</v>
      </c>
      <c r="B4337" s="2"/>
      <c r="C4337" s="2" t="s">
        <v>12173</v>
      </c>
      <c r="D4337" s="2" t="s">
        <v>12174</v>
      </c>
      <c r="E4337" s="2" t="s">
        <v>12175</v>
      </c>
      <c r="F4337" s="8" t="s">
        <v>2740</v>
      </c>
      <c r="G4337" s="31" t="s">
        <v>8038</v>
      </c>
      <c r="H4337" s="45" t="s">
        <v>2753</v>
      </c>
      <c r="I4337" s="36" t="s">
        <v>12176</v>
      </c>
      <c r="J4337" s="35"/>
      <c r="K4337" s="33"/>
      <c r="L4337" s="33"/>
      <c r="M4337" s="33"/>
      <c r="N4337" s="33"/>
      <c r="O4337" s="33"/>
      <c r="P4337" s="33"/>
      <c r="Q4337" s="33"/>
      <c r="R4337" s="33"/>
    </row>
    <row r="4338">
      <c r="A4338" s="8" t="s">
        <v>2586</v>
      </c>
      <c r="B4338" s="2"/>
      <c r="C4338" s="2" t="s">
        <v>12177</v>
      </c>
      <c r="D4338" s="2" t="s">
        <v>12178</v>
      </c>
      <c r="E4338" s="2" t="s">
        <v>12179</v>
      </c>
      <c r="F4338" s="8" t="s">
        <v>2740</v>
      </c>
      <c r="G4338" s="8" t="s">
        <v>8038</v>
      </c>
      <c r="H4338" s="8" t="s">
        <v>2765</v>
      </c>
      <c r="I4338" s="34" t="s">
        <v>12180</v>
      </c>
      <c r="J4338" s="7"/>
      <c r="K4338" s="40"/>
      <c r="L4338" s="40"/>
      <c r="M4338" s="40"/>
      <c r="N4338" s="40"/>
      <c r="O4338" s="40"/>
      <c r="P4338" s="40"/>
      <c r="Q4338" s="40"/>
      <c r="R4338" s="40"/>
    </row>
    <row r="4339">
      <c r="A4339" s="8" t="s">
        <v>2586</v>
      </c>
      <c r="B4339" s="2"/>
      <c r="C4339" s="2" t="s">
        <v>12181</v>
      </c>
      <c r="D4339" s="2" t="s">
        <v>12182</v>
      </c>
      <c r="E4339" s="2" t="s">
        <v>12183</v>
      </c>
      <c r="F4339" s="8" t="s">
        <v>2740</v>
      </c>
      <c r="G4339" s="8" t="s">
        <v>8038</v>
      </c>
      <c r="H4339" s="31" t="s">
        <v>2840</v>
      </c>
      <c r="I4339" s="36" t="s">
        <v>12184</v>
      </c>
      <c r="J4339" s="35"/>
      <c r="K4339" s="33"/>
      <c r="L4339" s="33"/>
      <c r="M4339" s="33"/>
      <c r="N4339" s="33"/>
      <c r="O4339" s="33"/>
      <c r="P4339" s="33"/>
      <c r="Q4339" s="33"/>
      <c r="R4339" s="33"/>
    </row>
    <row r="4340">
      <c r="A4340" s="7" t="s">
        <v>2586</v>
      </c>
      <c r="B4340" s="7"/>
      <c r="C4340" s="7" t="s">
        <v>12185</v>
      </c>
      <c r="D4340" s="8" t="s">
        <v>6559</v>
      </c>
      <c r="E4340" s="7" t="s">
        <v>12186</v>
      </c>
      <c r="F4340" s="42" t="s">
        <v>2740</v>
      </c>
      <c r="G4340" s="8" t="s">
        <v>8038</v>
      </c>
      <c r="H4340" s="41" t="s">
        <v>2760</v>
      </c>
      <c r="I4340" s="8"/>
      <c r="J4340" s="37"/>
      <c r="K4340" s="38"/>
      <c r="L4340" s="38"/>
      <c r="M4340" s="38"/>
      <c r="N4340" s="38"/>
      <c r="O4340" s="38"/>
      <c r="P4340" s="38"/>
      <c r="Q4340" s="38"/>
      <c r="R4340" s="38"/>
    </row>
    <row r="4341">
      <c r="A4341" s="7" t="s">
        <v>2586</v>
      </c>
      <c r="B4341" s="7"/>
      <c r="C4341" s="7" t="s">
        <v>12187</v>
      </c>
      <c r="D4341" s="8" t="s">
        <v>6559</v>
      </c>
      <c r="E4341" s="7" t="s">
        <v>12188</v>
      </c>
      <c r="F4341" s="8" t="s">
        <v>2740</v>
      </c>
      <c r="G4341" s="8" t="s">
        <v>8038</v>
      </c>
      <c r="H4341" s="48" t="s">
        <v>2937</v>
      </c>
      <c r="I4341" s="8"/>
      <c r="J4341" s="7"/>
      <c r="K4341" s="40"/>
      <c r="L4341" s="40"/>
      <c r="M4341" s="40"/>
      <c r="N4341" s="40"/>
      <c r="O4341" s="40"/>
      <c r="P4341" s="40"/>
      <c r="Q4341" s="40"/>
      <c r="R4341" s="40"/>
    </row>
    <row r="4342">
      <c r="A4342" s="7" t="s">
        <v>2586</v>
      </c>
      <c r="B4342" s="7"/>
      <c r="C4342" s="7" t="s">
        <v>12189</v>
      </c>
      <c r="D4342" s="8" t="s">
        <v>6559</v>
      </c>
      <c r="E4342" s="7" t="s">
        <v>12190</v>
      </c>
      <c r="F4342" s="8" t="s">
        <v>2740</v>
      </c>
      <c r="G4342" s="8" t="s">
        <v>8038</v>
      </c>
      <c r="H4342" s="43" t="s">
        <v>2760</v>
      </c>
      <c r="I4342" s="8"/>
      <c r="J4342" s="35"/>
      <c r="K4342" s="33"/>
      <c r="L4342" s="33"/>
      <c r="M4342" s="33"/>
      <c r="N4342" s="33"/>
      <c r="O4342" s="33"/>
      <c r="P4342" s="33"/>
      <c r="Q4342" s="33"/>
      <c r="R4342" s="33"/>
    </row>
    <row r="4343">
      <c r="A4343" s="7" t="s">
        <v>2586</v>
      </c>
      <c r="B4343" s="7"/>
      <c r="C4343" s="7" t="s">
        <v>12191</v>
      </c>
      <c r="D4343" s="8" t="s">
        <v>6559</v>
      </c>
      <c r="E4343" s="7" t="s">
        <v>12192</v>
      </c>
      <c r="F4343" s="8" t="s">
        <v>2740</v>
      </c>
      <c r="G4343" s="8" t="s">
        <v>8038</v>
      </c>
      <c r="H4343" s="43" t="s">
        <v>2742</v>
      </c>
      <c r="I4343" s="8"/>
      <c r="J4343" s="37"/>
      <c r="K4343" s="38"/>
      <c r="L4343" s="38"/>
      <c r="M4343" s="38"/>
      <c r="N4343" s="38"/>
      <c r="O4343" s="38"/>
      <c r="P4343" s="38"/>
      <c r="Q4343" s="38"/>
      <c r="R4343" s="38"/>
    </row>
    <row r="4344">
      <c r="A4344" s="7" t="s">
        <v>2586</v>
      </c>
      <c r="B4344" s="7"/>
      <c r="C4344" s="7" t="s">
        <v>12193</v>
      </c>
      <c r="D4344" s="8" t="s">
        <v>6559</v>
      </c>
      <c r="E4344" s="7" t="s">
        <v>12194</v>
      </c>
      <c r="F4344" s="8" t="s">
        <v>2740</v>
      </c>
      <c r="G4344" s="31" t="s">
        <v>8038</v>
      </c>
      <c r="H4344" s="48" t="s">
        <v>2937</v>
      </c>
      <c r="I4344" s="8"/>
      <c r="J4344" s="7"/>
      <c r="K4344" s="40"/>
      <c r="L4344" s="40"/>
      <c r="M4344" s="40"/>
      <c r="N4344" s="40"/>
      <c r="O4344" s="40"/>
      <c r="P4344" s="40"/>
      <c r="Q4344" s="40"/>
      <c r="R4344" s="40"/>
    </row>
    <row r="4345">
      <c r="A4345" s="7" t="s">
        <v>2586</v>
      </c>
      <c r="B4345" s="7"/>
      <c r="C4345" s="7" t="s">
        <v>12195</v>
      </c>
      <c r="D4345" s="8" t="s">
        <v>6559</v>
      </c>
      <c r="E4345" s="7" t="s">
        <v>12196</v>
      </c>
      <c r="F4345" s="8" t="s">
        <v>2740</v>
      </c>
      <c r="G4345" s="8" t="s">
        <v>8038</v>
      </c>
      <c r="H4345" s="42" t="s">
        <v>2686</v>
      </c>
      <c r="I4345" s="8"/>
      <c r="J4345" s="35"/>
      <c r="K4345" s="33"/>
      <c r="L4345" s="33"/>
      <c r="M4345" s="33"/>
      <c r="N4345" s="33"/>
      <c r="O4345" s="33"/>
      <c r="P4345" s="33"/>
      <c r="Q4345" s="33"/>
      <c r="R4345" s="33"/>
    </row>
    <row r="4346">
      <c r="A4346" s="8" t="s">
        <v>2586</v>
      </c>
      <c r="B4346" s="6"/>
      <c r="C4346" s="6" t="s">
        <v>12197</v>
      </c>
      <c r="D4346" s="6" t="s">
        <v>12198</v>
      </c>
      <c r="E4346" s="19" t="s">
        <v>12199</v>
      </c>
      <c r="F4346" s="8" t="s">
        <v>2740</v>
      </c>
      <c r="G4346" s="8" t="s">
        <v>8038</v>
      </c>
      <c r="H4346" s="31" t="s">
        <v>7223</v>
      </c>
      <c r="I4346" s="7"/>
      <c r="J4346" s="37"/>
      <c r="K4346" s="38"/>
      <c r="L4346" s="38"/>
      <c r="M4346" s="38"/>
      <c r="N4346" s="38"/>
      <c r="O4346" s="38"/>
      <c r="P4346" s="38"/>
      <c r="Q4346" s="38"/>
      <c r="R4346" s="38"/>
    </row>
    <row r="4347">
      <c r="A4347" s="7" t="s">
        <v>2633</v>
      </c>
      <c r="B4347" s="7"/>
      <c r="C4347" s="7" t="s">
        <v>12200</v>
      </c>
      <c r="D4347" s="8" t="s">
        <v>3900</v>
      </c>
      <c r="E4347" s="7" t="s">
        <v>12201</v>
      </c>
      <c r="F4347" s="8" t="s">
        <v>2740</v>
      </c>
      <c r="G4347" s="8" t="s">
        <v>8038</v>
      </c>
      <c r="H4347" s="45" t="s">
        <v>2824</v>
      </c>
      <c r="I4347" s="8"/>
      <c r="J4347" s="7"/>
      <c r="K4347" s="40"/>
      <c r="L4347" s="40"/>
      <c r="M4347" s="40"/>
      <c r="N4347" s="40"/>
      <c r="O4347" s="40"/>
      <c r="P4347" s="40"/>
      <c r="Q4347" s="40"/>
      <c r="R4347" s="40"/>
    </row>
    <row r="4348">
      <c r="A4348" s="8" t="s">
        <v>2633</v>
      </c>
      <c r="B4348" s="2"/>
      <c r="C4348" s="2" t="s">
        <v>12202</v>
      </c>
      <c r="D4348" s="2" t="s">
        <v>12203</v>
      </c>
      <c r="E4348" s="2" t="s">
        <v>12204</v>
      </c>
      <c r="F4348" s="42" t="s">
        <v>2740</v>
      </c>
      <c r="G4348" s="31" t="s">
        <v>8038</v>
      </c>
      <c r="H4348" s="45" t="s">
        <v>2824</v>
      </c>
      <c r="I4348" s="36" t="s">
        <v>12205</v>
      </c>
      <c r="J4348" s="35"/>
      <c r="K4348" s="33"/>
      <c r="L4348" s="33"/>
      <c r="M4348" s="33"/>
      <c r="N4348" s="33"/>
      <c r="O4348" s="33"/>
      <c r="P4348" s="33"/>
      <c r="Q4348" s="33"/>
      <c r="R4348" s="33"/>
    </row>
    <row r="4349">
      <c r="A4349" s="8" t="s">
        <v>2586</v>
      </c>
      <c r="B4349" s="6"/>
      <c r="C4349" s="6" t="s">
        <v>12206</v>
      </c>
      <c r="D4349" s="6" t="s">
        <v>12207</v>
      </c>
      <c r="E4349" s="7" t="s">
        <v>12208</v>
      </c>
      <c r="F4349" s="8" t="s">
        <v>2740</v>
      </c>
      <c r="G4349" s="8" t="s">
        <v>8038</v>
      </c>
      <c r="H4349" s="45" t="s">
        <v>3768</v>
      </c>
      <c r="I4349" s="8"/>
      <c r="J4349" s="7"/>
      <c r="K4349" s="40"/>
      <c r="L4349" s="40"/>
      <c r="M4349" s="40"/>
      <c r="N4349" s="40"/>
      <c r="O4349" s="40"/>
      <c r="P4349" s="40"/>
      <c r="Q4349" s="40"/>
      <c r="R4349" s="40"/>
    </row>
    <row r="4350">
      <c r="A4350" s="8" t="s">
        <v>2633</v>
      </c>
      <c r="B4350" s="2"/>
      <c r="C4350" s="2" t="s">
        <v>12209</v>
      </c>
      <c r="D4350" s="2" t="s">
        <v>12210</v>
      </c>
      <c r="E4350" s="2" t="s">
        <v>12211</v>
      </c>
      <c r="F4350" s="8" t="s">
        <v>2740</v>
      </c>
      <c r="G4350" s="45" t="s">
        <v>8038</v>
      </c>
      <c r="H4350" s="45" t="s">
        <v>2824</v>
      </c>
      <c r="I4350" s="36" t="s">
        <v>12212</v>
      </c>
      <c r="J4350" s="37"/>
      <c r="K4350" s="38"/>
      <c r="L4350" s="38"/>
      <c r="M4350" s="38"/>
      <c r="N4350" s="38"/>
      <c r="O4350" s="38"/>
      <c r="P4350" s="38"/>
      <c r="Q4350" s="38"/>
      <c r="R4350" s="38"/>
    </row>
    <row r="4351">
      <c r="A4351" s="6" t="s">
        <v>2861</v>
      </c>
      <c r="B4351" s="7"/>
      <c r="C4351" s="7" t="s">
        <v>12213</v>
      </c>
      <c r="D4351" s="8" t="s">
        <v>12214</v>
      </c>
      <c r="E4351" s="7" t="s">
        <v>12215</v>
      </c>
      <c r="F4351" s="8" t="s">
        <v>2740</v>
      </c>
      <c r="G4351" s="8" t="s">
        <v>8038</v>
      </c>
      <c r="H4351" s="31" t="s">
        <v>3296</v>
      </c>
      <c r="I4351" s="8"/>
      <c r="J4351" s="35"/>
      <c r="K4351" s="33"/>
      <c r="L4351" s="33"/>
      <c r="M4351" s="33"/>
      <c r="N4351" s="33"/>
      <c r="O4351" s="33"/>
      <c r="P4351" s="33"/>
      <c r="Q4351" s="33"/>
      <c r="R4351" s="33"/>
    </row>
    <row r="4352">
      <c r="A4352" s="8" t="s">
        <v>2586</v>
      </c>
      <c r="B4352" s="2"/>
      <c r="C4352" s="2" t="s">
        <v>12216</v>
      </c>
      <c r="D4352" s="2" t="s">
        <v>12217</v>
      </c>
      <c r="E4352" s="2" t="s">
        <v>12218</v>
      </c>
      <c r="F4352" s="8" t="s">
        <v>2740</v>
      </c>
      <c r="G4352" s="8" t="s">
        <v>8038</v>
      </c>
      <c r="H4352" s="31" t="s">
        <v>3296</v>
      </c>
      <c r="I4352" s="36" t="s">
        <v>12219</v>
      </c>
      <c r="J4352" s="37"/>
      <c r="K4352" s="38"/>
      <c r="L4352" s="38"/>
      <c r="M4352" s="38"/>
      <c r="N4352" s="38"/>
      <c r="O4352" s="38"/>
      <c r="P4352" s="38"/>
      <c r="Q4352" s="38"/>
      <c r="R4352" s="38"/>
    </row>
    <row r="4353">
      <c r="A4353" s="8" t="s">
        <v>2586</v>
      </c>
      <c r="B4353" s="2"/>
      <c r="C4353" s="2" t="s">
        <v>12220</v>
      </c>
      <c r="D4353" s="2" t="s">
        <v>12221</v>
      </c>
      <c r="E4353" s="2" t="s">
        <v>12222</v>
      </c>
      <c r="F4353" s="8" t="s">
        <v>2740</v>
      </c>
      <c r="G4353" s="31" t="s">
        <v>8038</v>
      </c>
      <c r="H4353" s="31" t="s">
        <v>2603</v>
      </c>
      <c r="I4353" s="36" t="s">
        <v>12223</v>
      </c>
      <c r="J4353" s="37"/>
      <c r="K4353" s="38"/>
      <c r="L4353" s="38"/>
      <c r="M4353" s="38"/>
      <c r="N4353" s="38"/>
      <c r="O4353" s="38"/>
      <c r="P4353" s="38"/>
      <c r="Q4353" s="38"/>
      <c r="R4353" s="38"/>
    </row>
    <row r="4354">
      <c r="A4354" s="7" t="s">
        <v>2586</v>
      </c>
      <c r="B4354" s="7"/>
      <c r="C4354" s="7" t="s">
        <v>12224</v>
      </c>
      <c r="D4354" s="8" t="s">
        <v>12225</v>
      </c>
      <c r="E4354" s="7" t="s">
        <v>12226</v>
      </c>
      <c r="F4354" s="8" t="s">
        <v>2740</v>
      </c>
      <c r="G4354" s="31" t="s">
        <v>8038</v>
      </c>
      <c r="H4354" s="42" t="s">
        <v>3287</v>
      </c>
      <c r="I4354" s="8"/>
      <c r="J4354" s="7"/>
      <c r="K4354" s="40"/>
      <c r="L4354" s="40"/>
      <c r="M4354" s="40"/>
      <c r="N4354" s="40"/>
      <c r="O4354" s="40"/>
      <c r="P4354" s="40"/>
      <c r="Q4354" s="40"/>
      <c r="R4354" s="40"/>
    </row>
    <row r="4355">
      <c r="A4355" s="8" t="s">
        <v>2586</v>
      </c>
      <c r="B4355" s="2"/>
      <c r="C4355" s="2" t="s">
        <v>12227</v>
      </c>
      <c r="D4355" s="2" t="s">
        <v>12228</v>
      </c>
      <c r="E4355" s="2" t="s">
        <v>12229</v>
      </c>
      <c r="F4355" s="8" t="s">
        <v>2740</v>
      </c>
      <c r="G4355" s="8" t="s">
        <v>8038</v>
      </c>
      <c r="H4355" s="31" t="s">
        <v>3296</v>
      </c>
      <c r="I4355" s="36" t="s">
        <v>12230</v>
      </c>
      <c r="J4355" s="7"/>
      <c r="K4355" s="40"/>
      <c r="L4355" s="40"/>
      <c r="M4355" s="40"/>
      <c r="N4355" s="40"/>
      <c r="O4355" s="40"/>
      <c r="P4355" s="40"/>
      <c r="Q4355" s="40"/>
      <c r="R4355" s="40"/>
    </row>
    <row r="4356">
      <c r="A4356" s="7" t="s">
        <v>2586</v>
      </c>
      <c r="B4356" s="7"/>
      <c r="C4356" s="7" t="s">
        <v>12231</v>
      </c>
      <c r="D4356" s="8" t="s">
        <v>12232</v>
      </c>
      <c r="E4356" s="7" t="s">
        <v>12233</v>
      </c>
      <c r="F4356" s="8" t="s">
        <v>2740</v>
      </c>
      <c r="G4356" s="8" t="s">
        <v>8038</v>
      </c>
      <c r="H4356" s="31" t="s">
        <v>3296</v>
      </c>
      <c r="I4356" s="8"/>
      <c r="J4356" s="7"/>
      <c r="K4356" s="40"/>
      <c r="L4356" s="40"/>
      <c r="M4356" s="40"/>
      <c r="N4356" s="40"/>
      <c r="O4356" s="40"/>
      <c r="P4356" s="40"/>
      <c r="Q4356" s="40"/>
      <c r="R4356" s="40"/>
    </row>
    <row r="4357">
      <c r="A4357" s="7" t="s">
        <v>2586</v>
      </c>
      <c r="B4357" s="7"/>
      <c r="C4357" s="7" t="s">
        <v>12234</v>
      </c>
      <c r="D4357" s="8" t="s">
        <v>12232</v>
      </c>
      <c r="E4357" s="7" t="s">
        <v>12235</v>
      </c>
      <c r="F4357" s="8" t="s">
        <v>2740</v>
      </c>
      <c r="G4357" s="31" t="s">
        <v>8038</v>
      </c>
      <c r="H4357" s="31" t="s">
        <v>2742</v>
      </c>
      <c r="I4357" s="8"/>
      <c r="J4357" s="7"/>
      <c r="K4357" s="40"/>
      <c r="L4357" s="40"/>
      <c r="M4357" s="40"/>
      <c r="N4357" s="40"/>
      <c r="O4357" s="40"/>
      <c r="P4357" s="40"/>
      <c r="Q4357" s="40"/>
      <c r="R4357" s="40"/>
    </row>
    <row r="4358">
      <c r="A4358" s="7" t="s">
        <v>2586</v>
      </c>
      <c r="B4358" s="7"/>
      <c r="C4358" s="7" t="s">
        <v>12236</v>
      </c>
      <c r="D4358" s="8" t="s">
        <v>12232</v>
      </c>
      <c r="E4358" s="7" t="s">
        <v>12237</v>
      </c>
      <c r="F4358" s="8" t="s">
        <v>2740</v>
      </c>
      <c r="G4358" s="8" t="s">
        <v>8038</v>
      </c>
      <c r="H4358" s="43" t="s">
        <v>2742</v>
      </c>
      <c r="I4358" s="8"/>
      <c r="J4358" s="35"/>
      <c r="K4358" s="33"/>
      <c r="L4358" s="33"/>
      <c r="M4358" s="33"/>
      <c r="N4358" s="33"/>
      <c r="O4358" s="33"/>
      <c r="P4358" s="33"/>
      <c r="Q4358" s="33"/>
      <c r="R4358" s="33"/>
    </row>
    <row r="4359">
      <c r="A4359" s="7" t="s">
        <v>2586</v>
      </c>
      <c r="B4359" s="7"/>
      <c r="C4359" s="7" t="s">
        <v>12238</v>
      </c>
      <c r="D4359" s="8" t="s">
        <v>12232</v>
      </c>
      <c r="E4359" s="7" t="s">
        <v>12239</v>
      </c>
      <c r="F4359" s="8" t="s">
        <v>2740</v>
      </c>
      <c r="G4359" s="8" t="s">
        <v>8038</v>
      </c>
      <c r="H4359" s="31" t="s">
        <v>2590</v>
      </c>
      <c r="I4359" s="8"/>
      <c r="J4359" s="7"/>
      <c r="K4359" s="40"/>
      <c r="L4359" s="40"/>
      <c r="M4359" s="40"/>
      <c r="N4359" s="40"/>
      <c r="O4359" s="40"/>
      <c r="P4359" s="40"/>
      <c r="Q4359" s="40"/>
      <c r="R4359" s="40"/>
    </row>
    <row r="4360">
      <c r="A4360" s="7" t="s">
        <v>2586</v>
      </c>
      <c r="B4360" s="7"/>
      <c r="C4360" s="7" t="s">
        <v>12240</v>
      </c>
      <c r="D4360" s="8" t="s">
        <v>12232</v>
      </c>
      <c r="E4360" s="7" t="s">
        <v>12241</v>
      </c>
      <c r="F4360" s="8" t="s">
        <v>2740</v>
      </c>
      <c r="G4360" s="8" t="s">
        <v>8038</v>
      </c>
      <c r="H4360" s="31" t="s">
        <v>2742</v>
      </c>
      <c r="I4360" s="8"/>
      <c r="J4360" s="37"/>
      <c r="K4360" s="38"/>
      <c r="L4360" s="38"/>
      <c r="M4360" s="38"/>
      <c r="N4360" s="38"/>
      <c r="O4360" s="38"/>
      <c r="P4360" s="38"/>
      <c r="Q4360" s="38"/>
      <c r="R4360" s="38"/>
    </row>
    <row r="4361">
      <c r="A4361" s="7" t="s">
        <v>2586</v>
      </c>
      <c r="B4361" s="7"/>
      <c r="C4361" s="7" t="s">
        <v>12242</v>
      </c>
      <c r="D4361" s="8" t="s">
        <v>12232</v>
      </c>
      <c r="E4361" s="7" t="s">
        <v>12243</v>
      </c>
      <c r="F4361" s="8" t="s">
        <v>2740</v>
      </c>
      <c r="G4361" s="8" t="s">
        <v>8038</v>
      </c>
      <c r="H4361" s="41" t="s">
        <v>2760</v>
      </c>
      <c r="I4361" s="8"/>
      <c r="J4361" s="35"/>
      <c r="K4361" s="33"/>
      <c r="L4361" s="33"/>
      <c r="M4361" s="33"/>
      <c r="N4361" s="33"/>
      <c r="O4361" s="33"/>
      <c r="P4361" s="33"/>
      <c r="Q4361" s="33"/>
      <c r="R4361" s="33"/>
    </row>
    <row r="4362">
      <c r="A4362" s="7" t="s">
        <v>2586</v>
      </c>
      <c r="B4362" s="7"/>
      <c r="C4362" s="7" t="s">
        <v>12244</v>
      </c>
      <c r="D4362" s="8" t="s">
        <v>12232</v>
      </c>
      <c r="E4362" s="7" t="s">
        <v>12245</v>
      </c>
      <c r="F4362" s="8" t="s">
        <v>2740</v>
      </c>
      <c r="G4362" s="8" t="s">
        <v>8038</v>
      </c>
      <c r="H4362" s="41" t="s">
        <v>2802</v>
      </c>
      <c r="I4362" s="8"/>
      <c r="J4362" s="37"/>
      <c r="K4362" s="38"/>
      <c r="L4362" s="38"/>
      <c r="M4362" s="38"/>
      <c r="N4362" s="38"/>
      <c r="O4362" s="38"/>
      <c r="P4362" s="38"/>
      <c r="Q4362" s="38"/>
      <c r="R4362" s="38"/>
    </row>
    <row r="4363">
      <c r="A4363" s="7" t="s">
        <v>2633</v>
      </c>
      <c r="B4363" s="7"/>
      <c r="C4363" s="7" t="s">
        <v>12246</v>
      </c>
      <c r="D4363" s="8" t="s">
        <v>12232</v>
      </c>
      <c r="E4363" s="7" t="s">
        <v>12247</v>
      </c>
      <c r="F4363" s="8" t="s">
        <v>2740</v>
      </c>
      <c r="G4363" s="31" t="s">
        <v>8038</v>
      </c>
      <c r="H4363" s="45" t="s">
        <v>3110</v>
      </c>
      <c r="I4363" s="8"/>
      <c r="J4363" s="35"/>
      <c r="K4363" s="33"/>
      <c r="L4363" s="33"/>
      <c r="M4363" s="33"/>
      <c r="N4363" s="33"/>
      <c r="O4363" s="33"/>
      <c r="P4363" s="33"/>
      <c r="Q4363" s="33"/>
      <c r="R4363" s="33"/>
    </row>
    <row r="4364">
      <c r="A4364" s="8" t="s">
        <v>2586</v>
      </c>
      <c r="B4364" s="2"/>
      <c r="C4364" s="2" t="s">
        <v>12248</v>
      </c>
      <c r="D4364" s="2" t="s">
        <v>3904</v>
      </c>
      <c r="E4364" s="2" t="s">
        <v>12249</v>
      </c>
      <c r="F4364" s="8" t="s">
        <v>2740</v>
      </c>
      <c r="G4364" s="31" t="s">
        <v>8038</v>
      </c>
      <c r="H4364" s="41" t="s">
        <v>2760</v>
      </c>
      <c r="I4364" s="34" t="s">
        <v>12250</v>
      </c>
      <c r="J4364" s="35"/>
      <c r="K4364" s="33"/>
      <c r="L4364" s="33"/>
      <c r="M4364" s="33"/>
      <c r="N4364" s="33"/>
      <c r="O4364" s="33"/>
      <c r="P4364" s="33"/>
      <c r="Q4364" s="33"/>
      <c r="R4364" s="33"/>
    </row>
    <row r="4365">
      <c r="A4365" s="7" t="s">
        <v>2586</v>
      </c>
      <c r="B4365" s="7"/>
      <c r="C4365" s="7" t="s">
        <v>12251</v>
      </c>
      <c r="D4365" s="8" t="s">
        <v>12252</v>
      </c>
      <c r="E4365" s="7" t="s">
        <v>12253</v>
      </c>
      <c r="F4365" s="8" t="s">
        <v>2740</v>
      </c>
      <c r="G4365" s="8" t="s">
        <v>8038</v>
      </c>
      <c r="H4365" s="31" t="s">
        <v>2742</v>
      </c>
      <c r="I4365" s="8"/>
      <c r="J4365" s="35"/>
      <c r="K4365" s="33"/>
      <c r="L4365" s="33"/>
      <c r="M4365" s="33"/>
      <c r="N4365" s="33"/>
      <c r="O4365" s="33"/>
      <c r="P4365" s="33"/>
      <c r="Q4365" s="33"/>
      <c r="R4365" s="33"/>
    </row>
    <row r="4366">
      <c r="A4366" s="7" t="s">
        <v>2586</v>
      </c>
      <c r="B4366" s="7"/>
      <c r="C4366" s="7" t="s">
        <v>12251</v>
      </c>
      <c r="D4366" s="8" t="s">
        <v>12252</v>
      </c>
      <c r="E4366" s="7" t="s">
        <v>12254</v>
      </c>
      <c r="F4366" s="42" t="s">
        <v>2740</v>
      </c>
      <c r="G4366" s="8" t="s">
        <v>8038</v>
      </c>
      <c r="H4366" s="31" t="s">
        <v>2742</v>
      </c>
      <c r="I4366" s="8"/>
      <c r="J4366" s="35"/>
      <c r="K4366" s="33"/>
      <c r="L4366" s="33"/>
      <c r="M4366" s="33"/>
      <c r="N4366" s="33"/>
      <c r="O4366" s="33"/>
      <c r="P4366" s="33"/>
      <c r="Q4366" s="33"/>
      <c r="R4366" s="33"/>
    </row>
    <row r="4367">
      <c r="A4367" s="7" t="s">
        <v>2586</v>
      </c>
      <c r="B4367" s="7"/>
      <c r="C4367" s="7" t="s">
        <v>12255</v>
      </c>
      <c r="D4367" s="8" t="s">
        <v>12252</v>
      </c>
      <c r="E4367" s="7" t="s">
        <v>12256</v>
      </c>
      <c r="F4367" s="8" t="s">
        <v>2740</v>
      </c>
      <c r="G4367" s="8" t="s">
        <v>8038</v>
      </c>
      <c r="H4367" s="31" t="s">
        <v>2742</v>
      </c>
      <c r="I4367" s="8"/>
      <c r="J4367" s="35"/>
      <c r="K4367" s="33"/>
      <c r="L4367" s="33"/>
      <c r="M4367" s="33"/>
      <c r="N4367" s="33"/>
      <c r="O4367" s="33"/>
      <c r="P4367" s="33"/>
      <c r="Q4367" s="33"/>
      <c r="R4367" s="33"/>
    </row>
    <row r="4368">
      <c r="A4368" s="7" t="s">
        <v>2586</v>
      </c>
      <c r="B4368" s="7"/>
      <c r="C4368" s="7" t="s">
        <v>12257</v>
      </c>
      <c r="D4368" s="8" t="s">
        <v>12258</v>
      </c>
      <c r="E4368" s="7" t="s">
        <v>12259</v>
      </c>
      <c r="F4368" s="8" t="s">
        <v>2740</v>
      </c>
      <c r="G4368" s="6" t="s">
        <v>8038</v>
      </c>
      <c r="H4368" s="31" t="s">
        <v>2816</v>
      </c>
      <c r="I4368" s="8"/>
      <c r="J4368" s="35"/>
      <c r="K4368" s="33"/>
      <c r="L4368" s="33"/>
      <c r="M4368" s="33"/>
      <c r="N4368" s="33"/>
      <c r="O4368" s="33"/>
      <c r="P4368" s="33"/>
      <c r="Q4368" s="33"/>
      <c r="R4368" s="33"/>
    </row>
    <row r="4369">
      <c r="A4369" s="8" t="s">
        <v>2586</v>
      </c>
      <c r="B4369" s="12"/>
      <c r="C4369" s="12" t="s">
        <v>12260</v>
      </c>
      <c r="D4369" s="13" t="s">
        <v>12261</v>
      </c>
      <c r="E4369" s="12" t="s">
        <v>12262</v>
      </c>
      <c r="F4369" s="42" t="s">
        <v>2740</v>
      </c>
      <c r="G4369" s="31" t="s">
        <v>8038</v>
      </c>
      <c r="H4369" s="31" t="s">
        <v>2802</v>
      </c>
      <c r="I4369" s="2"/>
      <c r="J4369" s="35"/>
      <c r="K4369" s="33"/>
      <c r="L4369" s="33"/>
      <c r="M4369" s="33"/>
      <c r="N4369" s="33"/>
      <c r="O4369" s="33"/>
      <c r="P4369" s="33"/>
      <c r="Q4369" s="33"/>
      <c r="R4369" s="33"/>
    </row>
    <row r="4370">
      <c r="A4370" s="7" t="s">
        <v>2586</v>
      </c>
      <c r="B4370" s="7"/>
      <c r="C4370" s="7" t="s">
        <v>12263</v>
      </c>
      <c r="D4370" s="8" t="s">
        <v>4365</v>
      </c>
      <c r="E4370" s="7" t="s">
        <v>12264</v>
      </c>
      <c r="F4370" s="8" t="s">
        <v>2740</v>
      </c>
      <c r="G4370" s="8" t="s">
        <v>8038</v>
      </c>
      <c r="H4370" s="45" t="s">
        <v>3768</v>
      </c>
      <c r="I4370" s="8"/>
      <c r="J4370" s="7"/>
      <c r="K4370" s="40"/>
      <c r="L4370" s="40"/>
      <c r="M4370" s="40"/>
      <c r="N4370" s="40"/>
      <c r="O4370" s="40"/>
      <c r="P4370" s="40"/>
      <c r="Q4370" s="40"/>
      <c r="R4370" s="40"/>
    </row>
    <row r="4371">
      <c r="A4371" s="7" t="s">
        <v>2586</v>
      </c>
      <c r="B4371" s="7"/>
      <c r="C4371" s="7" t="s">
        <v>12265</v>
      </c>
      <c r="D4371" s="8" t="s">
        <v>4365</v>
      </c>
      <c r="E4371" s="7" t="s">
        <v>12266</v>
      </c>
      <c r="F4371" s="8" t="s">
        <v>2740</v>
      </c>
      <c r="G4371" s="8" t="s">
        <v>8038</v>
      </c>
      <c r="H4371" s="42" t="s">
        <v>2686</v>
      </c>
      <c r="I4371" s="8"/>
      <c r="J4371" s="7"/>
      <c r="K4371" s="40"/>
      <c r="L4371" s="40"/>
      <c r="M4371" s="40"/>
      <c r="N4371" s="40"/>
      <c r="O4371" s="40"/>
      <c r="P4371" s="40"/>
      <c r="Q4371" s="40"/>
      <c r="R4371" s="40"/>
    </row>
    <row r="4372">
      <c r="A4372" s="7" t="s">
        <v>2586</v>
      </c>
      <c r="B4372" s="7"/>
      <c r="C4372" s="7" t="s">
        <v>12267</v>
      </c>
      <c r="D4372" s="8" t="s">
        <v>12268</v>
      </c>
      <c r="E4372" s="7" t="s">
        <v>12269</v>
      </c>
      <c r="F4372" s="8" t="s">
        <v>2740</v>
      </c>
      <c r="G4372" s="8" t="s">
        <v>8038</v>
      </c>
      <c r="H4372" s="31" t="s">
        <v>2742</v>
      </c>
      <c r="I4372" s="8"/>
      <c r="J4372" s="35"/>
      <c r="K4372" s="33"/>
      <c r="L4372" s="33"/>
      <c r="M4372" s="33"/>
      <c r="N4372" s="33"/>
      <c r="O4372" s="33"/>
      <c r="P4372" s="33"/>
      <c r="Q4372" s="33"/>
      <c r="R4372" s="33"/>
    </row>
    <row r="4373">
      <c r="A4373" s="7" t="s">
        <v>2586</v>
      </c>
      <c r="B4373" s="7"/>
      <c r="C4373" s="7" t="s">
        <v>12270</v>
      </c>
      <c r="D4373" s="6" t="s">
        <v>12268</v>
      </c>
      <c r="E4373" s="7" t="s">
        <v>12271</v>
      </c>
      <c r="F4373" s="8" t="s">
        <v>2740</v>
      </c>
      <c r="G4373" s="8" t="s">
        <v>8038</v>
      </c>
      <c r="H4373" s="41" t="s">
        <v>7081</v>
      </c>
      <c r="I4373" s="8"/>
      <c r="J4373" s="35"/>
      <c r="K4373" s="33"/>
      <c r="L4373" s="33"/>
      <c r="M4373" s="33"/>
      <c r="N4373" s="33"/>
      <c r="O4373" s="33"/>
      <c r="P4373" s="33"/>
      <c r="Q4373" s="33"/>
      <c r="R4373" s="33"/>
    </row>
    <row r="4374">
      <c r="A4374" s="8" t="s">
        <v>2633</v>
      </c>
      <c r="B4374" s="12"/>
      <c r="C4374" s="12" t="s">
        <v>12272</v>
      </c>
      <c r="D4374" s="12" t="s">
        <v>12268</v>
      </c>
      <c r="E4374" s="12" t="s">
        <v>12273</v>
      </c>
      <c r="F4374" s="8" t="s">
        <v>2740</v>
      </c>
      <c r="G4374" s="31" t="s">
        <v>8038</v>
      </c>
      <c r="H4374" s="43" t="s">
        <v>2760</v>
      </c>
      <c r="I4374" s="2"/>
      <c r="J4374" s="37"/>
      <c r="K4374" s="38"/>
      <c r="L4374" s="38"/>
      <c r="M4374" s="38"/>
      <c r="N4374" s="38"/>
      <c r="O4374" s="38"/>
      <c r="P4374" s="38"/>
      <c r="Q4374" s="38"/>
      <c r="R4374" s="38"/>
    </row>
    <row r="4375">
      <c r="A4375" s="8" t="s">
        <v>2586</v>
      </c>
      <c r="B4375" s="2"/>
      <c r="C4375" s="2" t="s">
        <v>12274</v>
      </c>
      <c r="D4375" s="2" t="s">
        <v>4631</v>
      </c>
      <c r="E4375" s="2" t="s">
        <v>12275</v>
      </c>
      <c r="F4375" s="8" t="s">
        <v>2740</v>
      </c>
      <c r="G4375" s="31" t="s">
        <v>8038</v>
      </c>
      <c r="H4375" s="31" t="s">
        <v>2742</v>
      </c>
      <c r="I4375" s="34" t="s">
        <v>12276</v>
      </c>
      <c r="J4375" s="7"/>
      <c r="K4375" s="40"/>
      <c r="L4375" s="40"/>
      <c r="M4375" s="40"/>
      <c r="N4375" s="40"/>
      <c r="O4375" s="40"/>
      <c r="P4375" s="40"/>
      <c r="Q4375" s="40"/>
      <c r="R4375" s="40"/>
    </row>
    <row r="4376">
      <c r="A4376" s="7" t="s">
        <v>2586</v>
      </c>
      <c r="B4376" s="7"/>
      <c r="C4376" s="7" t="s">
        <v>12277</v>
      </c>
      <c r="D4376" s="6" t="s">
        <v>12278</v>
      </c>
      <c r="E4376" s="7" t="s">
        <v>12279</v>
      </c>
      <c r="F4376" s="8" t="s">
        <v>2740</v>
      </c>
      <c r="G4376" s="8" t="s">
        <v>8038</v>
      </c>
      <c r="H4376" s="41" t="s">
        <v>2760</v>
      </c>
      <c r="I4376" s="8"/>
      <c r="J4376" s="7"/>
      <c r="K4376" s="40"/>
      <c r="L4376" s="40"/>
      <c r="M4376" s="40"/>
      <c r="N4376" s="40"/>
      <c r="O4376" s="40"/>
      <c r="P4376" s="40"/>
      <c r="Q4376" s="40"/>
      <c r="R4376" s="40"/>
    </row>
    <row r="4377">
      <c r="A4377" s="7" t="s">
        <v>2586</v>
      </c>
      <c r="B4377" s="7"/>
      <c r="C4377" s="7" t="s">
        <v>12280</v>
      </c>
      <c r="D4377" s="8" t="s">
        <v>12281</v>
      </c>
      <c r="E4377" s="7" t="s">
        <v>12282</v>
      </c>
      <c r="F4377" s="8" t="s">
        <v>2740</v>
      </c>
      <c r="G4377" s="8" t="s">
        <v>8038</v>
      </c>
      <c r="H4377" s="41" t="s">
        <v>2802</v>
      </c>
      <c r="I4377" s="8"/>
      <c r="J4377" s="35"/>
      <c r="K4377" s="33"/>
      <c r="L4377" s="33"/>
      <c r="M4377" s="33"/>
      <c r="N4377" s="33"/>
      <c r="O4377" s="33"/>
      <c r="P4377" s="33"/>
      <c r="Q4377" s="33"/>
      <c r="R4377" s="33"/>
    </row>
    <row r="4378">
      <c r="A4378" s="7" t="s">
        <v>2586</v>
      </c>
      <c r="B4378" s="7"/>
      <c r="C4378" s="7" t="s">
        <v>12283</v>
      </c>
      <c r="D4378" s="6" t="s">
        <v>12284</v>
      </c>
      <c r="E4378" s="7" t="s">
        <v>12285</v>
      </c>
      <c r="F4378" s="8" t="s">
        <v>2740</v>
      </c>
      <c r="G4378" s="8" t="s">
        <v>8038</v>
      </c>
      <c r="H4378" s="31" t="s">
        <v>2742</v>
      </c>
      <c r="I4378" s="8"/>
      <c r="J4378" s="35"/>
      <c r="K4378" s="33"/>
      <c r="L4378" s="33"/>
      <c r="M4378" s="33"/>
      <c r="N4378" s="33"/>
      <c r="O4378" s="33"/>
      <c r="P4378" s="33"/>
      <c r="Q4378" s="33"/>
      <c r="R4378" s="33"/>
    </row>
    <row r="4379">
      <c r="A4379" s="8" t="s">
        <v>2586</v>
      </c>
      <c r="B4379" s="12"/>
      <c r="C4379" s="12" t="s">
        <v>12286</v>
      </c>
      <c r="D4379" s="12" t="s">
        <v>12287</v>
      </c>
      <c r="E4379" s="12" t="s">
        <v>12288</v>
      </c>
      <c r="F4379" s="42" t="s">
        <v>2740</v>
      </c>
      <c r="G4379" s="31" t="s">
        <v>8038</v>
      </c>
      <c r="H4379" s="48" t="s">
        <v>2937</v>
      </c>
      <c r="I4379" s="2"/>
      <c r="J4379" s="35"/>
      <c r="K4379" s="33"/>
      <c r="L4379" s="33"/>
      <c r="M4379" s="33"/>
      <c r="N4379" s="33"/>
      <c r="O4379" s="33"/>
      <c r="P4379" s="33"/>
      <c r="Q4379" s="33"/>
      <c r="R4379" s="33"/>
    </row>
    <row r="4380">
      <c r="A4380" s="7" t="s">
        <v>2586</v>
      </c>
      <c r="B4380" s="7"/>
      <c r="C4380" s="7" t="s">
        <v>12289</v>
      </c>
      <c r="D4380" s="8" t="s">
        <v>12290</v>
      </c>
      <c r="E4380" s="7" t="s">
        <v>12291</v>
      </c>
      <c r="F4380" s="8" t="s">
        <v>2740</v>
      </c>
      <c r="G4380" s="31" t="s">
        <v>8038</v>
      </c>
      <c r="H4380" s="45" t="s">
        <v>2753</v>
      </c>
      <c r="I4380" s="8"/>
      <c r="J4380" s="35"/>
      <c r="K4380" s="33"/>
      <c r="L4380" s="33"/>
      <c r="M4380" s="33"/>
      <c r="N4380" s="33"/>
      <c r="O4380" s="33"/>
      <c r="P4380" s="33"/>
      <c r="Q4380" s="33"/>
      <c r="R4380" s="33"/>
    </row>
    <row r="4381">
      <c r="A4381" s="8" t="s">
        <v>2586</v>
      </c>
      <c r="B4381" s="12"/>
      <c r="C4381" s="12" t="s">
        <v>12292</v>
      </c>
      <c r="D4381" s="12" t="s">
        <v>12290</v>
      </c>
      <c r="E4381" s="12" t="s">
        <v>12293</v>
      </c>
      <c r="F4381" s="42" t="s">
        <v>2740</v>
      </c>
      <c r="G4381" s="8" t="s">
        <v>8038</v>
      </c>
      <c r="H4381" s="31" t="s">
        <v>2802</v>
      </c>
      <c r="I4381" s="2"/>
      <c r="J4381" s="10"/>
      <c r="K4381" s="44"/>
      <c r="L4381" s="44"/>
      <c r="M4381" s="44"/>
      <c r="N4381" s="44"/>
      <c r="O4381" s="44"/>
      <c r="P4381" s="44"/>
      <c r="Q4381" s="44"/>
      <c r="R4381" s="44"/>
    </row>
    <row r="4382">
      <c r="A4382" s="7" t="s">
        <v>2586</v>
      </c>
      <c r="B4382" s="7"/>
      <c r="C4382" s="7" t="s">
        <v>12294</v>
      </c>
      <c r="D4382" s="8" t="s">
        <v>12295</v>
      </c>
      <c r="E4382" s="7" t="s">
        <v>12296</v>
      </c>
      <c r="F4382" s="8" t="s">
        <v>2740</v>
      </c>
      <c r="G4382" s="8" t="s">
        <v>8038</v>
      </c>
      <c r="H4382" s="48" t="s">
        <v>2937</v>
      </c>
      <c r="I4382" s="8"/>
      <c r="J4382" s="35"/>
      <c r="K4382" s="33"/>
      <c r="L4382" s="33"/>
      <c r="M4382" s="33"/>
      <c r="N4382" s="33"/>
      <c r="O4382" s="33"/>
      <c r="P4382" s="33"/>
      <c r="Q4382" s="33"/>
      <c r="R4382" s="33"/>
    </row>
    <row r="4383">
      <c r="A4383" s="7" t="s">
        <v>2586</v>
      </c>
      <c r="B4383" s="7"/>
      <c r="C4383" s="7" t="s">
        <v>12297</v>
      </c>
      <c r="D4383" s="8" t="s">
        <v>12298</v>
      </c>
      <c r="E4383" s="7" t="s">
        <v>12299</v>
      </c>
      <c r="F4383" s="8" t="s">
        <v>2740</v>
      </c>
      <c r="G4383" s="31" t="s">
        <v>8038</v>
      </c>
      <c r="H4383" s="45" t="s">
        <v>3162</v>
      </c>
      <c r="I4383" s="8"/>
      <c r="J4383" s="35"/>
      <c r="K4383" s="33"/>
      <c r="L4383" s="33"/>
      <c r="M4383" s="33"/>
      <c r="N4383" s="33"/>
      <c r="O4383" s="33"/>
      <c r="P4383" s="33"/>
      <c r="Q4383" s="33"/>
      <c r="R4383" s="33"/>
    </row>
    <row r="4384">
      <c r="A4384" s="7" t="s">
        <v>2586</v>
      </c>
      <c r="B4384" s="7"/>
      <c r="C4384" s="7" t="s">
        <v>12300</v>
      </c>
      <c r="D4384" s="8" t="s">
        <v>12298</v>
      </c>
      <c r="E4384" s="7" t="s">
        <v>12301</v>
      </c>
      <c r="F4384" s="8" t="s">
        <v>2740</v>
      </c>
      <c r="G4384" s="8" t="s">
        <v>8038</v>
      </c>
      <c r="H4384" s="41" t="s">
        <v>2760</v>
      </c>
      <c r="I4384" s="8"/>
      <c r="J4384" s="35"/>
      <c r="K4384" s="33"/>
      <c r="L4384" s="33"/>
      <c r="M4384" s="33"/>
      <c r="N4384" s="33"/>
      <c r="O4384" s="33"/>
      <c r="P4384" s="33"/>
      <c r="Q4384" s="33"/>
      <c r="R4384" s="33"/>
    </row>
    <row r="4385">
      <c r="A4385" s="8" t="s">
        <v>2586</v>
      </c>
      <c r="B4385" s="6"/>
      <c r="C4385" s="6" t="s">
        <v>12302</v>
      </c>
      <c r="D4385" s="8" t="s">
        <v>12303</v>
      </c>
      <c r="E4385" s="7" t="s">
        <v>12304</v>
      </c>
      <c r="F4385" s="42" t="s">
        <v>2740</v>
      </c>
      <c r="G4385" s="6" t="s">
        <v>8038</v>
      </c>
      <c r="H4385" s="31" t="s">
        <v>2603</v>
      </c>
      <c r="I4385" s="8"/>
      <c r="J4385" s="35"/>
      <c r="K4385" s="33"/>
      <c r="L4385" s="33"/>
      <c r="M4385" s="33"/>
      <c r="N4385" s="33"/>
      <c r="O4385" s="33"/>
      <c r="P4385" s="33"/>
      <c r="Q4385" s="33"/>
      <c r="R4385" s="33"/>
    </row>
    <row r="4386">
      <c r="A4386" s="8" t="s">
        <v>2586</v>
      </c>
      <c r="B4386" s="2"/>
      <c r="C4386" s="2" t="s">
        <v>12305</v>
      </c>
      <c r="D4386" s="17" t="s">
        <v>12306</v>
      </c>
      <c r="E4386" s="2" t="s">
        <v>12307</v>
      </c>
      <c r="F4386" s="42" t="s">
        <v>2740</v>
      </c>
      <c r="G4386" s="8" t="s">
        <v>8038</v>
      </c>
      <c r="H4386" s="31" t="s">
        <v>2603</v>
      </c>
      <c r="I4386" s="34" t="s">
        <v>12308</v>
      </c>
      <c r="J4386" s="35"/>
      <c r="K4386" s="33"/>
      <c r="L4386" s="33"/>
      <c r="M4386" s="33"/>
      <c r="N4386" s="33"/>
      <c r="O4386" s="33"/>
      <c r="P4386" s="33"/>
      <c r="Q4386" s="33"/>
      <c r="R4386" s="33"/>
    </row>
    <row r="4387">
      <c r="A4387" s="7" t="s">
        <v>2586</v>
      </c>
      <c r="B4387" s="7"/>
      <c r="C4387" s="7" t="s">
        <v>12309</v>
      </c>
      <c r="D4387" s="8" t="s">
        <v>12310</v>
      </c>
      <c r="E4387" s="7" t="s">
        <v>12311</v>
      </c>
      <c r="F4387" s="8" t="s">
        <v>2740</v>
      </c>
      <c r="G4387" s="8" t="s">
        <v>8038</v>
      </c>
      <c r="H4387" s="41" t="s">
        <v>2686</v>
      </c>
      <c r="I4387" s="8"/>
      <c r="J4387" s="35"/>
      <c r="K4387" s="33"/>
      <c r="L4387" s="33"/>
      <c r="M4387" s="33"/>
      <c r="N4387" s="33"/>
      <c r="O4387" s="33"/>
      <c r="P4387" s="33"/>
      <c r="Q4387" s="33"/>
      <c r="R4387" s="33"/>
    </row>
    <row r="4388">
      <c r="A4388" s="8" t="s">
        <v>2586</v>
      </c>
      <c r="B4388" s="2"/>
      <c r="C4388" s="2" t="s">
        <v>12312</v>
      </c>
      <c r="D4388" s="2" t="s">
        <v>12313</v>
      </c>
      <c r="E4388" s="2" t="s">
        <v>12314</v>
      </c>
      <c r="F4388" s="8" t="s">
        <v>2740</v>
      </c>
      <c r="G4388" s="31" t="s">
        <v>8038</v>
      </c>
      <c r="H4388" s="31" t="s">
        <v>2802</v>
      </c>
      <c r="I4388" s="36" t="s">
        <v>12315</v>
      </c>
      <c r="J4388" s="35"/>
      <c r="K4388" s="33"/>
      <c r="L4388" s="33"/>
      <c r="M4388" s="33"/>
      <c r="N4388" s="33"/>
      <c r="O4388" s="33"/>
      <c r="P4388" s="33"/>
      <c r="Q4388" s="33"/>
      <c r="R4388" s="33"/>
    </row>
    <row r="4389">
      <c r="A4389" s="7" t="s">
        <v>2586</v>
      </c>
      <c r="B4389" s="7"/>
      <c r="C4389" s="7" t="s">
        <v>12316</v>
      </c>
      <c r="D4389" s="8" t="s">
        <v>12317</v>
      </c>
      <c r="E4389" s="7" t="s">
        <v>12318</v>
      </c>
      <c r="F4389" s="8" t="s">
        <v>2740</v>
      </c>
      <c r="G4389" s="8" t="s">
        <v>8038</v>
      </c>
      <c r="H4389" s="31" t="s">
        <v>2603</v>
      </c>
      <c r="I4389" s="8"/>
      <c r="J4389" s="35"/>
      <c r="K4389" s="33"/>
      <c r="L4389" s="33"/>
      <c r="M4389" s="33"/>
      <c r="N4389" s="33"/>
      <c r="O4389" s="33"/>
      <c r="P4389" s="33"/>
      <c r="Q4389" s="33"/>
      <c r="R4389" s="33"/>
    </row>
    <row r="4390">
      <c r="A4390" s="7" t="s">
        <v>2633</v>
      </c>
      <c r="B4390" s="7"/>
      <c r="C4390" s="7" t="s">
        <v>12319</v>
      </c>
      <c r="D4390" s="8" t="s">
        <v>12320</v>
      </c>
      <c r="E4390" s="7" t="s">
        <v>12321</v>
      </c>
      <c r="F4390" s="8" t="s">
        <v>2740</v>
      </c>
      <c r="G4390" s="31" t="s">
        <v>8038</v>
      </c>
      <c r="H4390" s="8" t="s">
        <v>2765</v>
      </c>
      <c r="I4390" s="8"/>
      <c r="J4390" s="7"/>
      <c r="K4390" s="40"/>
      <c r="L4390" s="40"/>
      <c r="M4390" s="40"/>
      <c r="N4390" s="40"/>
      <c r="O4390" s="40"/>
      <c r="P4390" s="40"/>
      <c r="Q4390" s="40"/>
      <c r="R4390" s="40"/>
    </row>
    <row r="4391">
      <c r="A4391" s="7" t="s">
        <v>2586</v>
      </c>
      <c r="B4391" s="7"/>
      <c r="C4391" s="7" t="s">
        <v>12322</v>
      </c>
      <c r="D4391" s="8" t="s">
        <v>12323</v>
      </c>
      <c r="E4391" s="7" t="s">
        <v>12324</v>
      </c>
      <c r="F4391" s="8" t="s">
        <v>2740</v>
      </c>
      <c r="G4391" s="8" t="s">
        <v>8038</v>
      </c>
      <c r="H4391" s="31" t="s">
        <v>2603</v>
      </c>
      <c r="I4391" s="8"/>
      <c r="J4391" s="35"/>
      <c r="K4391" s="33"/>
      <c r="L4391" s="33"/>
      <c r="M4391" s="33"/>
      <c r="N4391" s="33"/>
      <c r="O4391" s="33"/>
      <c r="P4391" s="33"/>
      <c r="Q4391" s="33"/>
      <c r="R4391" s="33"/>
    </row>
    <row r="4392">
      <c r="A4392" s="7" t="s">
        <v>2586</v>
      </c>
      <c r="B4392" s="7"/>
      <c r="C4392" s="7" t="s">
        <v>12325</v>
      </c>
      <c r="D4392" s="8" t="s">
        <v>12326</v>
      </c>
      <c r="E4392" s="7" t="s">
        <v>12327</v>
      </c>
      <c r="F4392" s="8" t="s">
        <v>2740</v>
      </c>
      <c r="G4392" s="8" t="s">
        <v>8038</v>
      </c>
      <c r="H4392" s="31" t="s">
        <v>2590</v>
      </c>
      <c r="I4392" s="8"/>
      <c r="J4392" s="37"/>
      <c r="K4392" s="38"/>
      <c r="L4392" s="38"/>
      <c r="M4392" s="38"/>
      <c r="N4392" s="38"/>
      <c r="O4392" s="38"/>
      <c r="P4392" s="38"/>
      <c r="Q4392" s="38"/>
      <c r="R4392" s="38"/>
    </row>
    <row r="4393">
      <c r="A4393" s="8" t="s">
        <v>2586</v>
      </c>
      <c r="B4393" s="3"/>
      <c r="C4393" s="3" t="s">
        <v>12328</v>
      </c>
      <c r="D4393" s="4" t="s">
        <v>12329</v>
      </c>
      <c r="E4393" s="5" t="s">
        <v>12330</v>
      </c>
      <c r="F4393" s="41" t="s">
        <v>2740</v>
      </c>
      <c r="G4393" s="31" t="s">
        <v>8038</v>
      </c>
      <c r="H4393" s="42" t="s">
        <v>3305</v>
      </c>
      <c r="I4393" s="18" t="s">
        <v>12331</v>
      </c>
      <c r="J4393" s="35"/>
      <c r="K4393" s="33"/>
      <c r="L4393" s="33"/>
      <c r="M4393" s="33"/>
      <c r="N4393" s="33"/>
      <c r="O4393" s="33"/>
      <c r="P4393" s="33"/>
      <c r="Q4393" s="33"/>
      <c r="R4393" s="33"/>
    </row>
    <row r="4394">
      <c r="A4394" s="7" t="s">
        <v>2586</v>
      </c>
      <c r="B4394" s="7"/>
      <c r="C4394" s="7" t="s">
        <v>12332</v>
      </c>
      <c r="D4394" s="8" t="s">
        <v>12333</v>
      </c>
      <c r="E4394" s="7" t="s">
        <v>12334</v>
      </c>
      <c r="F4394" s="8" t="s">
        <v>2740</v>
      </c>
      <c r="G4394" s="6" t="s">
        <v>8038</v>
      </c>
      <c r="H4394" s="31" t="s">
        <v>12335</v>
      </c>
      <c r="I4394" s="8"/>
      <c r="J4394" s="7"/>
      <c r="K4394" s="40"/>
      <c r="L4394" s="40"/>
      <c r="M4394" s="40"/>
      <c r="N4394" s="40"/>
      <c r="O4394" s="40"/>
      <c r="P4394" s="40"/>
      <c r="Q4394" s="40"/>
      <c r="R4394" s="40"/>
    </row>
    <row r="4395">
      <c r="A4395" s="8" t="s">
        <v>2586</v>
      </c>
      <c r="B4395" s="6"/>
      <c r="C4395" s="6" t="s">
        <v>12336</v>
      </c>
      <c r="D4395" s="6" t="s">
        <v>12337</v>
      </c>
      <c r="E4395" s="19" t="s">
        <v>12338</v>
      </c>
      <c r="F4395" s="8" t="s">
        <v>2740</v>
      </c>
      <c r="G4395" s="8" t="s">
        <v>8038</v>
      </c>
      <c r="H4395" s="41" t="s">
        <v>2760</v>
      </c>
      <c r="I4395" s="7"/>
      <c r="J4395" s="7"/>
      <c r="K4395" s="40"/>
      <c r="L4395" s="40"/>
      <c r="M4395" s="40"/>
      <c r="N4395" s="40"/>
      <c r="O4395" s="40"/>
      <c r="P4395" s="40"/>
      <c r="Q4395" s="40"/>
      <c r="R4395" s="40"/>
    </row>
    <row r="4396">
      <c r="A4396" s="8" t="s">
        <v>2586</v>
      </c>
      <c r="B4396" s="6"/>
      <c r="C4396" s="6" t="s">
        <v>12339</v>
      </c>
      <c r="D4396" s="6" t="s">
        <v>12340</v>
      </c>
      <c r="E4396" s="13" t="s">
        <v>12341</v>
      </c>
      <c r="F4396" s="42" t="s">
        <v>2740</v>
      </c>
      <c r="G4396" s="8" t="s">
        <v>8038</v>
      </c>
      <c r="H4396" s="41" t="s">
        <v>2760</v>
      </c>
      <c r="I4396" s="7"/>
      <c r="J4396" s="35"/>
      <c r="K4396" s="33"/>
      <c r="L4396" s="33"/>
      <c r="M4396" s="33"/>
      <c r="N4396" s="33"/>
      <c r="O4396" s="33"/>
      <c r="P4396" s="33"/>
      <c r="Q4396" s="33"/>
      <c r="R4396" s="33"/>
    </row>
    <row r="4397">
      <c r="A4397" s="7" t="s">
        <v>2586</v>
      </c>
      <c r="B4397" s="7"/>
      <c r="C4397" s="7" t="s">
        <v>12342</v>
      </c>
      <c r="D4397" s="8" t="s">
        <v>12343</v>
      </c>
      <c r="E4397" s="7" t="s">
        <v>12344</v>
      </c>
      <c r="F4397" s="8" t="s">
        <v>2740</v>
      </c>
      <c r="G4397" s="31" t="s">
        <v>8038</v>
      </c>
      <c r="H4397" s="41" t="s">
        <v>2802</v>
      </c>
      <c r="I4397" s="8"/>
      <c r="J4397" s="37"/>
      <c r="K4397" s="38"/>
      <c r="L4397" s="38"/>
      <c r="M4397" s="38"/>
      <c r="N4397" s="38"/>
      <c r="O4397" s="38"/>
      <c r="P4397" s="38"/>
      <c r="Q4397" s="38"/>
      <c r="R4397" s="38"/>
    </row>
    <row r="4398">
      <c r="A4398" s="7" t="s">
        <v>2586</v>
      </c>
      <c r="B4398" s="7"/>
      <c r="C4398" s="7" t="s">
        <v>12345</v>
      </c>
      <c r="D4398" s="8" t="s">
        <v>12343</v>
      </c>
      <c r="E4398" s="7" t="s">
        <v>12346</v>
      </c>
      <c r="F4398" s="8" t="s">
        <v>2740</v>
      </c>
      <c r="G4398" s="8" t="s">
        <v>8038</v>
      </c>
      <c r="H4398" s="31" t="s">
        <v>2742</v>
      </c>
      <c r="I4398" s="8"/>
      <c r="J4398" s="35"/>
      <c r="K4398" s="33"/>
      <c r="L4398" s="33"/>
      <c r="M4398" s="33"/>
      <c r="N4398" s="33"/>
      <c r="O4398" s="33"/>
      <c r="P4398" s="33"/>
      <c r="Q4398" s="33"/>
      <c r="R4398" s="33"/>
    </row>
    <row r="4399">
      <c r="A4399" s="7" t="s">
        <v>2633</v>
      </c>
      <c r="B4399" s="7"/>
      <c r="C4399" s="7" t="s">
        <v>12347</v>
      </c>
      <c r="D4399" s="8" t="s">
        <v>12343</v>
      </c>
      <c r="E4399" s="7" t="s">
        <v>12348</v>
      </c>
      <c r="F4399" s="8" t="s">
        <v>2740</v>
      </c>
      <c r="G4399" s="8" t="s">
        <v>8038</v>
      </c>
      <c r="H4399" s="42" t="s">
        <v>2952</v>
      </c>
      <c r="I4399" s="8"/>
      <c r="J4399" s="35"/>
      <c r="K4399" s="33"/>
      <c r="L4399" s="33"/>
      <c r="M4399" s="33"/>
      <c r="N4399" s="33"/>
      <c r="O4399" s="33"/>
      <c r="P4399" s="33"/>
      <c r="Q4399" s="33"/>
      <c r="R4399" s="33"/>
    </row>
    <row r="4400">
      <c r="A4400" s="8" t="s">
        <v>2586</v>
      </c>
      <c r="B4400" s="2"/>
      <c r="C4400" s="2" t="s">
        <v>12349</v>
      </c>
      <c r="D4400" s="2" t="s">
        <v>12350</v>
      </c>
      <c r="E4400" s="2" t="s">
        <v>12351</v>
      </c>
      <c r="F4400" s="8" t="s">
        <v>2740</v>
      </c>
      <c r="G4400" s="31" t="s">
        <v>8038</v>
      </c>
      <c r="H4400" s="41" t="s">
        <v>2760</v>
      </c>
      <c r="I4400" s="36" t="s">
        <v>12352</v>
      </c>
      <c r="J4400" s="35"/>
      <c r="K4400" s="33"/>
      <c r="L4400" s="33"/>
      <c r="M4400" s="33"/>
      <c r="N4400" s="33"/>
      <c r="O4400" s="33"/>
      <c r="P4400" s="33"/>
      <c r="Q4400" s="33"/>
      <c r="R4400" s="33"/>
    </row>
    <row r="4401">
      <c r="A4401" s="8" t="s">
        <v>2586</v>
      </c>
      <c r="B4401" s="2"/>
      <c r="C4401" s="2" t="s">
        <v>12353</v>
      </c>
      <c r="D4401" s="2" t="s">
        <v>12350</v>
      </c>
      <c r="E4401" s="2" t="s">
        <v>12354</v>
      </c>
      <c r="F4401" s="8" t="s">
        <v>2740</v>
      </c>
      <c r="G4401" s="8" t="s">
        <v>8038</v>
      </c>
      <c r="H4401" s="41" t="s">
        <v>2760</v>
      </c>
      <c r="I4401" s="18" t="s">
        <v>12355</v>
      </c>
      <c r="J4401" s="35"/>
      <c r="K4401" s="33"/>
      <c r="L4401" s="33"/>
      <c r="M4401" s="33"/>
      <c r="N4401" s="33"/>
      <c r="O4401" s="33"/>
      <c r="P4401" s="33"/>
      <c r="Q4401" s="33"/>
      <c r="R4401" s="33"/>
    </row>
    <row r="4402">
      <c r="A4402" s="8" t="s">
        <v>2586</v>
      </c>
      <c r="B4402" s="3"/>
      <c r="C4402" s="3" t="s">
        <v>12349</v>
      </c>
      <c r="D4402" s="4" t="s">
        <v>12350</v>
      </c>
      <c r="E4402" s="20" t="s">
        <v>12356</v>
      </c>
      <c r="F4402" s="8" t="s">
        <v>2740</v>
      </c>
      <c r="G4402" s="8" t="s">
        <v>8038</v>
      </c>
      <c r="H4402" s="43" t="s">
        <v>2760</v>
      </c>
      <c r="I4402" s="18" t="s">
        <v>12355</v>
      </c>
      <c r="J4402" s="37"/>
      <c r="K4402" s="38"/>
      <c r="L4402" s="38"/>
      <c r="M4402" s="38"/>
      <c r="N4402" s="38"/>
      <c r="O4402" s="38"/>
      <c r="P4402" s="38"/>
      <c r="Q4402" s="38"/>
      <c r="R4402" s="38"/>
    </row>
    <row r="4403">
      <c r="A4403" s="7" t="s">
        <v>2586</v>
      </c>
      <c r="B4403" s="7"/>
      <c r="C4403" s="7" t="s">
        <v>12357</v>
      </c>
      <c r="D4403" s="8" t="s">
        <v>12358</v>
      </c>
      <c r="E4403" s="7" t="s">
        <v>12359</v>
      </c>
      <c r="F4403" s="8" t="s">
        <v>2740</v>
      </c>
      <c r="G4403" s="8" t="s">
        <v>8038</v>
      </c>
      <c r="H4403" s="31" t="s">
        <v>2590</v>
      </c>
      <c r="I4403" s="8"/>
      <c r="J4403" s="35"/>
      <c r="K4403" s="33"/>
      <c r="L4403" s="33"/>
      <c r="M4403" s="33"/>
      <c r="N4403" s="33"/>
      <c r="O4403" s="33"/>
      <c r="P4403" s="33"/>
      <c r="Q4403" s="33"/>
      <c r="R4403" s="33"/>
    </row>
    <row r="4404">
      <c r="A4404" s="7" t="s">
        <v>2586</v>
      </c>
      <c r="B4404" s="7"/>
      <c r="C4404" s="7" t="s">
        <v>12360</v>
      </c>
      <c r="D4404" s="8" t="s">
        <v>12361</v>
      </c>
      <c r="E4404" s="7" t="s">
        <v>12362</v>
      </c>
      <c r="F4404" s="8" t="s">
        <v>2740</v>
      </c>
      <c r="G4404" s="8" t="s">
        <v>8038</v>
      </c>
      <c r="H4404" s="42" t="s">
        <v>2686</v>
      </c>
      <c r="I4404" s="8"/>
      <c r="J4404" s="35"/>
      <c r="K4404" s="33"/>
      <c r="L4404" s="33"/>
      <c r="M4404" s="33"/>
      <c r="N4404" s="33"/>
      <c r="O4404" s="33"/>
      <c r="P4404" s="33"/>
      <c r="Q4404" s="33"/>
      <c r="R4404" s="33"/>
    </row>
    <row r="4405">
      <c r="A4405" s="8" t="s">
        <v>2586</v>
      </c>
      <c r="B4405" s="2"/>
      <c r="C4405" s="2" t="s">
        <v>12363</v>
      </c>
      <c r="D4405" s="2" t="s">
        <v>12364</v>
      </c>
      <c r="E4405" s="2" t="s">
        <v>12365</v>
      </c>
      <c r="F4405" s="8" t="s">
        <v>2740</v>
      </c>
      <c r="G4405" s="8" t="s">
        <v>8038</v>
      </c>
      <c r="H4405" s="31" t="s">
        <v>2603</v>
      </c>
      <c r="I4405" s="36" t="s">
        <v>12366</v>
      </c>
      <c r="J4405" s="37"/>
      <c r="K4405" s="38"/>
      <c r="L4405" s="38"/>
      <c r="M4405" s="38"/>
      <c r="N4405" s="38"/>
      <c r="O4405" s="38"/>
      <c r="P4405" s="38"/>
      <c r="Q4405" s="38"/>
      <c r="R4405" s="38"/>
    </row>
    <row r="4406">
      <c r="A4406" s="7" t="s">
        <v>2586</v>
      </c>
      <c r="B4406" s="7"/>
      <c r="C4406" s="7" t="s">
        <v>12367</v>
      </c>
      <c r="D4406" s="8" t="s">
        <v>12368</v>
      </c>
      <c r="E4406" s="7" t="s">
        <v>12369</v>
      </c>
      <c r="F4406" s="8" t="s">
        <v>2740</v>
      </c>
      <c r="G4406" s="8" t="s">
        <v>8038</v>
      </c>
      <c r="H4406" s="45" t="s">
        <v>2753</v>
      </c>
      <c r="I4406" s="8"/>
      <c r="J4406" s="35"/>
      <c r="K4406" s="33"/>
      <c r="L4406" s="33"/>
      <c r="M4406" s="33"/>
      <c r="N4406" s="33"/>
      <c r="O4406" s="33"/>
      <c r="P4406" s="33"/>
      <c r="Q4406" s="33"/>
      <c r="R4406" s="33"/>
    </row>
    <row r="4407">
      <c r="A4407" s="8" t="s">
        <v>2586</v>
      </c>
      <c r="B4407" s="2"/>
      <c r="C4407" s="2" t="s">
        <v>12370</v>
      </c>
      <c r="D4407" s="2" t="s">
        <v>12371</v>
      </c>
      <c r="E4407" s="2" t="s">
        <v>12372</v>
      </c>
      <c r="F4407" s="8" t="s">
        <v>2740</v>
      </c>
      <c r="G4407" s="31" t="s">
        <v>8038</v>
      </c>
      <c r="H4407" s="31" t="s">
        <v>2742</v>
      </c>
      <c r="I4407" s="34" t="s">
        <v>12373</v>
      </c>
      <c r="J4407" s="19"/>
      <c r="K4407" s="39"/>
      <c r="L4407" s="39"/>
      <c r="M4407" s="39"/>
      <c r="N4407" s="39"/>
      <c r="O4407" s="39"/>
      <c r="P4407" s="39"/>
      <c r="Q4407" s="39"/>
      <c r="R4407" s="39"/>
    </row>
    <row r="4408">
      <c r="A4408" s="7" t="s">
        <v>2586</v>
      </c>
      <c r="B4408" s="7"/>
      <c r="C4408" s="7" t="s">
        <v>12374</v>
      </c>
      <c r="D4408" s="6" t="s">
        <v>12375</v>
      </c>
      <c r="E4408" s="7" t="s">
        <v>12376</v>
      </c>
      <c r="F4408" s="8" t="s">
        <v>2740</v>
      </c>
      <c r="G4408" s="31" t="s">
        <v>8038</v>
      </c>
      <c r="H4408" s="31" t="s">
        <v>2590</v>
      </c>
      <c r="I4408" s="8"/>
      <c r="J4408" s="7"/>
      <c r="K4408" s="40"/>
      <c r="L4408" s="40"/>
      <c r="M4408" s="40"/>
      <c r="N4408" s="40"/>
      <c r="O4408" s="40"/>
      <c r="P4408" s="40"/>
      <c r="Q4408" s="40"/>
      <c r="R4408" s="40"/>
    </row>
    <row r="4409">
      <c r="A4409" s="7" t="s">
        <v>2586</v>
      </c>
      <c r="B4409" s="9"/>
      <c r="C4409" s="9" t="s">
        <v>12377</v>
      </c>
      <c r="D4409" s="10" t="s">
        <v>12378</v>
      </c>
      <c r="E4409" s="14" t="s">
        <v>12379</v>
      </c>
      <c r="F4409" s="8" t="s">
        <v>2740</v>
      </c>
      <c r="G4409" s="31" t="s">
        <v>8038</v>
      </c>
      <c r="H4409" s="48" t="s">
        <v>2937</v>
      </c>
      <c r="I4409" s="16"/>
      <c r="J4409" s="35"/>
      <c r="K4409" s="33"/>
      <c r="L4409" s="33"/>
      <c r="M4409" s="33"/>
      <c r="N4409" s="33"/>
      <c r="O4409" s="33"/>
      <c r="P4409" s="33"/>
      <c r="Q4409" s="33"/>
      <c r="R4409" s="33"/>
    </row>
    <row r="4410">
      <c r="A4410" s="7" t="s">
        <v>2586</v>
      </c>
      <c r="B4410" s="7"/>
      <c r="C4410" s="7" t="s">
        <v>12380</v>
      </c>
      <c r="D4410" s="8" t="s">
        <v>12381</v>
      </c>
      <c r="E4410" s="7" t="s">
        <v>12382</v>
      </c>
      <c r="F4410" s="8" t="s">
        <v>2740</v>
      </c>
      <c r="G4410" s="31" t="s">
        <v>8038</v>
      </c>
      <c r="H4410" s="41" t="s">
        <v>2686</v>
      </c>
      <c r="I4410" s="8"/>
      <c r="J4410" s="35"/>
      <c r="K4410" s="33"/>
      <c r="L4410" s="33"/>
      <c r="M4410" s="33"/>
      <c r="N4410" s="33"/>
      <c r="O4410" s="33"/>
      <c r="P4410" s="33"/>
      <c r="Q4410" s="33"/>
      <c r="R4410" s="33"/>
    </row>
    <row r="4411">
      <c r="A4411" s="7" t="s">
        <v>2586</v>
      </c>
      <c r="B4411" s="7"/>
      <c r="C4411" s="7" t="s">
        <v>12383</v>
      </c>
      <c r="D4411" s="6" t="s">
        <v>12384</v>
      </c>
      <c r="E4411" s="7" t="s">
        <v>12385</v>
      </c>
      <c r="F4411" s="8" t="s">
        <v>2740</v>
      </c>
      <c r="G4411" s="31" t="s">
        <v>8038</v>
      </c>
      <c r="H4411" s="6" t="s">
        <v>2840</v>
      </c>
      <c r="I4411" s="8"/>
      <c r="J4411" s="35"/>
      <c r="K4411" s="33"/>
      <c r="L4411" s="33"/>
      <c r="M4411" s="33"/>
      <c r="N4411" s="33"/>
      <c r="O4411" s="33"/>
      <c r="P4411" s="33"/>
      <c r="Q4411" s="33"/>
      <c r="R4411" s="33"/>
    </row>
    <row r="4412">
      <c r="A4412" s="7" t="s">
        <v>2586</v>
      </c>
      <c r="B4412" s="7"/>
      <c r="C4412" s="7" t="s">
        <v>12386</v>
      </c>
      <c r="D4412" s="8" t="s">
        <v>12387</v>
      </c>
      <c r="E4412" s="7" t="s">
        <v>12388</v>
      </c>
      <c r="F4412" s="8" t="s">
        <v>2740</v>
      </c>
      <c r="G4412" s="31" t="s">
        <v>8038</v>
      </c>
      <c r="H4412" s="41" t="s">
        <v>2760</v>
      </c>
      <c r="I4412" s="8"/>
      <c r="J4412" s="35"/>
      <c r="K4412" s="33"/>
      <c r="L4412" s="33"/>
      <c r="M4412" s="33"/>
      <c r="N4412" s="33"/>
      <c r="O4412" s="33"/>
      <c r="P4412" s="33"/>
      <c r="Q4412" s="33"/>
      <c r="R4412" s="33"/>
    </row>
    <row r="4413">
      <c r="A4413" s="8" t="s">
        <v>2586</v>
      </c>
      <c r="B4413" s="2"/>
      <c r="C4413" s="2" t="s">
        <v>6733</v>
      </c>
      <c r="D4413" s="2" t="s">
        <v>12389</v>
      </c>
      <c r="E4413" s="2" t="s">
        <v>12390</v>
      </c>
      <c r="F4413" s="8" t="s">
        <v>2740</v>
      </c>
      <c r="G4413" s="45" t="s">
        <v>8038</v>
      </c>
      <c r="H4413" s="42" t="s">
        <v>3305</v>
      </c>
      <c r="I4413" s="17"/>
      <c r="J4413" s="7"/>
      <c r="K4413" s="40"/>
      <c r="L4413" s="40"/>
      <c r="M4413" s="40"/>
      <c r="N4413" s="40"/>
      <c r="O4413" s="40"/>
      <c r="P4413" s="40"/>
      <c r="Q4413" s="40"/>
      <c r="R4413" s="40"/>
    </row>
    <row r="4414">
      <c r="A4414" s="7" t="s">
        <v>2586</v>
      </c>
      <c r="B4414" s="7"/>
      <c r="C4414" s="7" t="s">
        <v>12391</v>
      </c>
      <c r="D4414" s="8" t="s">
        <v>12392</v>
      </c>
      <c r="E4414" s="7" t="s">
        <v>12393</v>
      </c>
      <c r="F4414" s="8" t="s">
        <v>2740</v>
      </c>
      <c r="G4414" s="31" t="s">
        <v>8038</v>
      </c>
      <c r="H4414" s="42" t="s">
        <v>2686</v>
      </c>
      <c r="I4414" s="8"/>
      <c r="J4414" s="37"/>
      <c r="K4414" s="38"/>
      <c r="L4414" s="38"/>
      <c r="M4414" s="38"/>
      <c r="N4414" s="38"/>
      <c r="O4414" s="38"/>
      <c r="P4414" s="38"/>
      <c r="Q4414" s="38"/>
      <c r="R4414" s="38"/>
    </row>
    <row r="4415">
      <c r="A4415" s="8" t="s">
        <v>2586</v>
      </c>
      <c r="B4415" s="18"/>
      <c r="C4415" s="18" t="s">
        <v>12391</v>
      </c>
      <c r="D4415" s="4" t="s">
        <v>12392</v>
      </c>
      <c r="E4415" s="3" t="s">
        <v>12394</v>
      </c>
      <c r="F4415" s="8" t="s">
        <v>2740</v>
      </c>
      <c r="G4415" s="8" t="s">
        <v>8038</v>
      </c>
      <c r="H4415" s="41" t="s">
        <v>2686</v>
      </c>
      <c r="I4415" s="3"/>
      <c r="J4415" s="35"/>
      <c r="K4415" s="33"/>
      <c r="L4415" s="33"/>
      <c r="M4415" s="33"/>
      <c r="N4415" s="33"/>
      <c r="O4415" s="33"/>
      <c r="P4415" s="33"/>
      <c r="Q4415" s="33"/>
      <c r="R4415" s="33"/>
    </row>
    <row r="4416">
      <c r="A4416" s="8" t="s">
        <v>2586</v>
      </c>
      <c r="B4416" s="18"/>
      <c r="C4416" s="18" t="s">
        <v>12395</v>
      </c>
      <c r="D4416" s="4" t="s">
        <v>12392</v>
      </c>
      <c r="E4416" s="3" t="s">
        <v>12396</v>
      </c>
      <c r="F4416" s="8" t="s">
        <v>2740</v>
      </c>
      <c r="G4416" s="8" t="s">
        <v>8038</v>
      </c>
      <c r="H4416" s="41" t="s">
        <v>2760</v>
      </c>
      <c r="I4416" s="3"/>
      <c r="J4416" s="35"/>
      <c r="K4416" s="33"/>
      <c r="L4416" s="33"/>
      <c r="M4416" s="33"/>
      <c r="N4416" s="33"/>
      <c r="O4416" s="33"/>
      <c r="P4416" s="33"/>
      <c r="Q4416" s="33"/>
      <c r="R4416" s="33"/>
    </row>
    <row r="4417">
      <c r="A4417" s="7" t="s">
        <v>2586</v>
      </c>
      <c r="B4417" s="7"/>
      <c r="C4417" s="7" t="s">
        <v>12397</v>
      </c>
      <c r="D4417" s="8" t="s">
        <v>12398</v>
      </c>
      <c r="E4417" s="7" t="s">
        <v>12399</v>
      </c>
      <c r="F4417" s="8" t="s">
        <v>2740</v>
      </c>
      <c r="G4417" s="31" t="s">
        <v>8038</v>
      </c>
      <c r="H4417" s="31" t="s">
        <v>2952</v>
      </c>
      <c r="I4417" s="8"/>
      <c r="J4417" s="35"/>
      <c r="K4417" s="33"/>
      <c r="L4417" s="33"/>
      <c r="M4417" s="33"/>
      <c r="N4417" s="33"/>
      <c r="O4417" s="33"/>
      <c r="P4417" s="33"/>
      <c r="Q4417" s="33"/>
      <c r="R4417" s="33"/>
    </row>
    <row r="4418">
      <c r="A4418" s="7" t="s">
        <v>2586</v>
      </c>
      <c r="B4418" s="7"/>
      <c r="C4418" s="7" t="s">
        <v>12400</v>
      </c>
      <c r="D4418" s="8" t="s">
        <v>12401</v>
      </c>
      <c r="E4418" s="7" t="s">
        <v>12402</v>
      </c>
      <c r="F4418" s="8" t="s">
        <v>2740</v>
      </c>
      <c r="G4418" s="31" t="s">
        <v>8038</v>
      </c>
      <c r="H4418" s="41" t="s">
        <v>2760</v>
      </c>
      <c r="I4418" s="8"/>
      <c r="J4418" s="19"/>
      <c r="K4418" s="39"/>
      <c r="L4418" s="39"/>
      <c r="M4418" s="39"/>
      <c r="N4418" s="39"/>
      <c r="O4418" s="39"/>
      <c r="P4418" s="39"/>
      <c r="Q4418" s="39"/>
      <c r="R4418" s="39"/>
    </row>
    <row r="4419">
      <c r="A4419" s="8" t="s">
        <v>2633</v>
      </c>
      <c r="B4419" s="2"/>
      <c r="C4419" s="2" t="s">
        <v>12403</v>
      </c>
      <c r="D4419" s="2" t="s">
        <v>12404</v>
      </c>
      <c r="E4419" s="2" t="s">
        <v>12405</v>
      </c>
      <c r="F4419" s="41" t="s">
        <v>2740</v>
      </c>
      <c r="G4419" s="31" t="s">
        <v>8038</v>
      </c>
      <c r="H4419" s="41" t="s">
        <v>2760</v>
      </c>
      <c r="I4419" s="34" t="s">
        <v>12406</v>
      </c>
      <c r="J4419" s="7"/>
      <c r="K4419" s="40"/>
      <c r="L4419" s="40"/>
      <c r="M4419" s="40"/>
      <c r="N4419" s="40"/>
      <c r="O4419" s="40"/>
      <c r="P4419" s="40"/>
      <c r="Q4419" s="40"/>
      <c r="R4419" s="40"/>
    </row>
    <row r="4420">
      <c r="A4420" s="7" t="s">
        <v>2586</v>
      </c>
      <c r="B4420" s="7"/>
      <c r="C4420" s="7" t="s">
        <v>12407</v>
      </c>
      <c r="D4420" s="6" t="s">
        <v>12408</v>
      </c>
      <c r="E4420" s="7" t="s">
        <v>12409</v>
      </c>
      <c r="F4420" s="8" t="s">
        <v>2740</v>
      </c>
      <c r="G4420" s="31" t="s">
        <v>8038</v>
      </c>
      <c r="H4420" s="45" t="s">
        <v>2765</v>
      </c>
      <c r="I4420" s="8"/>
      <c r="J4420" s="35"/>
      <c r="K4420" s="33"/>
      <c r="L4420" s="33"/>
      <c r="M4420" s="33"/>
      <c r="N4420" s="33"/>
      <c r="O4420" s="33"/>
      <c r="P4420" s="33"/>
      <c r="Q4420" s="33"/>
      <c r="R4420" s="33"/>
    </row>
    <row r="4421">
      <c r="A4421" s="8" t="s">
        <v>2586</v>
      </c>
      <c r="B4421" s="2"/>
      <c r="C4421" s="2" t="s">
        <v>12410</v>
      </c>
      <c r="D4421" s="2" t="s">
        <v>12411</v>
      </c>
      <c r="E4421" s="2" t="s">
        <v>12412</v>
      </c>
      <c r="F4421" s="42" t="s">
        <v>2740</v>
      </c>
      <c r="G4421" s="8" t="s">
        <v>8038</v>
      </c>
      <c r="H4421" s="31" t="s">
        <v>2603</v>
      </c>
      <c r="I4421" s="34" t="s">
        <v>12413</v>
      </c>
      <c r="J4421" s="35"/>
      <c r="K4421" s="33"/>
      <c r="L4421" s="33"/>
      <c r="M4421" s="33"/>
      <c r="N4421" s="33"/>
      <c r="O4421" s="33"/>
      <c r="P4421" s="33"/>
      <c r="Q4421" s="33"/>
      <c r="R4421" s="33"/>
    </row>
    <row r="4422">
      <c r="A4422" s="7" t="s">
        <v>2586</v>
      </c>
      <c r="B4422" s="7"/>
      <c r="C4422" s="7" t="s">
        <v>12414</v>
      </c>
      <c r="D4422" s="6" t="s">
        <v>7928</v>
      </c>
      <c r="E4422" s="7" t="s">
        <v>12415</v>
      </c>
      <c r="F4422" s="8" t="s">
        <v>2740</v>
      </c>
      <c r="G4422" s="31" t="s">
        <v>8038</v>
      </c>
      <c r="H4422" s="8" t="s">
        <v>2765</v>
      </c>
      <c r="I4422" s="8"/>
      <c r="J4422" s="35"/>
      <c r="K4422" s="33"/>
      <c r="L4422" s="33"/>
      <c r="M4422" s="33"/>
      <c r="N4422" s="33"/>
      <c r="O4422" s="33"/>
      <c r="P4422" s="33"/>
      <c r="Q4422" s="33"/>
      <c r="R4422" s="33"/>
    </row>
    <row r="4423">
      <c r="A4423" s="7" t="s">
        <v>2586</v>
      </c>
      <c r="B4423" s="7"/>
      <c r="C4423" s="7" t="s">
        <v>12416</v>
      </c>
      <c r="D4423" s="6" t="s">
        <v>12417</v>
      </c>
      <c r="E4423" s="19" t="s">
        <v>12418</v>
      </c>
      <c r="F4423" s="8" t="s">
        <v>2740</v>
      </c>
      <c r="G4423" s="8" t="s">
        <v>8038</v>
      </c>
      <c r="H4423" s="7" t="s">
        <v>2765</v>
      </c>
      <c r="I4423" s="7"/>
      <c r="J4423" s="19"/>
      <c r="K4423" s="39"/>
      <c r="L4423" s="39"/>
      <c r="M4423" s="39"/>
      <c r="N4423" s="39"/>
      <c r="O4423" s="39"/>
      <c r="P4423" s="39"/>
      <c r="Q4423" s="39"/>
      <c r="R4423" s="39"/>
    </row>
    <row r="4424">
      <c r="A4424" s="7" t="s">
        <v>2586</v>
      </c>
      <c r="B4424" s="7"/>
      <c r="C4424" s="7" t="s">
        <v>12419</v>
      </c>
      <c r="D4424" s="8" t="s">
        <v>12420</v>
      </c>
      <c r="E4424" s="7" t="s">
        <v>12421</v>
      </c>
      <c r="F4424" s="8" t="s">
        <v>2740</v>
      </c>
      <c r="G4424" s="31" t="s">
        <v>8038</v>
      </c>
      <c r="H4424" s="48" t="s">
        <v>2937</v>
      </c>
      <c r="I4424" s="8"/>
      <c r="J4424" s="7"/>
      <c r="K4424" s="40"/>
      <c r="L4424" s="40"/>
      <c r="M4424" s="40"/>
      <c r="N4424" s="40"/>
      <c r="O4424" s="40"/>
      <c r="P4424" s="40"/>
      <c r="Q4424" s="40"/>
      <c r="R4424" s="40"/>
    </row>
    <row r="4425">
      <c r="A4425" s="8" t="s">
        <v>2586</v>
      </c>
      <c r="B4425" s="12"/>
      <c r="C4425" s="12" t="s">
        <v>12422</v>
      </c>
      <c r="D4425" s="12" t="s">
        <v>12423</v>
      </c>
      <c r="E4425" s="12" t="s">
        <v>12424</v>
      </c>
      <c r="F4425" s="8" t="s">
        <v>2740</v>
      </c>
      <c r="G4425" s="8" t="s">
        <v>8038</v>
      </c>
      <c r="H4425" s="41" t="s">
        <v>2760</v>
      </c>
      <c r="I4425" s="2"/>
      <c r="J4425" s="35"/>
      <c r="K4425" s="33"/>
      <c r="L4425" s="33"/>
      <c r="M4425" s="33"/>
      <c r="N4425" s="33"/>
      <c r="O4425" s="33"/>
      <c r="P4425" s="33"/>
      <c r="Q4425" s="33"/>
      <c r="R4425" s="33"/>
    </row>
    <row r="4426">
      <c r="A4426" s="7" t="s">
        <v>2586</v>
      </c>
      <c r="B4426" s="7"/>
      <c r="C4426" s="7" t="s">
        <v>12425</v>
      </c>
      <c r="D4426" s="8" t="s">
        <v>12426</v>
      </c>
      <c r="E4426" s="7" t="s">
        <v>12427</v>
      </c>
      <c r="F4426" s="8" t="s">
        <v>2740</v>
      </c>
      <c r="G4426" s="8" t="s">
        <v>8038</v>
      </c>
      <c r="H4426" s="41" t="s">
        <v>2686</v>
      </c>
      <c r="I4426" s="8"/>
      <c r="J4426" s="35"/>
      <c r="K4426" s="33"/>
      <c r="L4426" s="33"/>
      <c r="M4426" s="33"/>
      <c r="N4426" s="33"/>
      <c r="O4426" s="33"/>
      <c r="P4426" s="33"/>
      <c r="Q4426" s="33"/>
      <c r="R4426" s="33"/>
    </row>
    <row r="4427">
      <c r="A4427" s="8" t="s">
        <v>2586</v>
      </c>
      <c r="B4427" s="12"/>
      <c r="C4427" s="12" t="s">
        <v>12428</v>
      </c>
      <c r="D4427" s="13" t="s">
        <v>12429</v>
      </c>
      <c r="E4427" s="12" t="s">
        <v>12430</v>
      </c>
      <c r="F4427" s="8" t="s">
        <v>2740</v>
      </c>
      <c r="G4427" s="8" t="s">
        <v>8038</v>
      </c>
      <c r="H4427" s="45" t="s">
        <v>2824</v>
      </c>
      <c r="I4427" s="2"/>
      <c r="J4427" s="35"/>
      <c r="K4427" s="33"/>
      <c r="L4427" s="33"/>
      <c r="M4427" s="33"/>
      <c r="N4427" s="33"/>
      <c r="O4427" s="33"/>
      <c r="P4427" s="33"/>
      <c r="Q4427" s="33"/>
      <c r="R4427" s="33"/>
    </row>
    <row r="4428">
      <c r="A4428" s="7" t="s">
        <v>2586</v>
      </c>
      <c r="B4428" s="7"/>
      <c r="C4428" s="7" t="s">
        <v>12431</v>
      </c>
      <c r="D4428" s="6" t="s">
        <v>12432</v>
      </c>
      <c r="E4428" s="7" t="s">
        <v>12433</v>
      </c>
      <c r="F4428" s="8" t="s">
        <v>2740</v>
      </c>
      <c r="G4428" s="31" t="s">
        <v>8038</v>
      </c>
      <c r="H4428" s="31" t="s">
        <v>4672</v>
      </c>
      <c r="I4428" s="8"/>
      <c r="J4428" s="35"/>
      <c r="K4428" s="33"/>
      <c r="L4428" s="33"/>
      <c r="M4428" s="33"/>
      <c r="N4428" s="33"/>
      <c r="O4428" s="33"/>
      <c r="P4428" s="33"/>
      <c r="Q4428" s="33"/>
      <c r="R4428" s="33"/>
    </row>
    <row r="4429">
      <c r="A4429" s="8" t="s">
        <v>2586</v>
      </c>
      <c r="B4429" s="2"/>
      <c r="C4429" s="2" t="s">
        <v>12434</v>
      </c>
      <c r="D4429" s="2" t="s">
        <v>12435</v>
      </c>
      <c r="E4429" s="2" t="s">
        <v>12436</v>
      </c>
      <c r="F4429" s="8" t="s">
        <v>2740</v>
      </c>
      <c r="G4429" s="8" t="s">
        <v>8038</v>
      </c>
      <c r="H4429" s="41" t="s">
        <v>2760</v>
      </c>
      <c r="I4429" s="34" t="s">
        <v>12437</v>
      </c>
      <c r="J4429" s="35"/>
      <c r="K4429" s="33"/>
      <c r="L4429" s="33"/>
      <c r="M4429" s="33"/>
      <c r="N4429" s="33"/>
      <c r="O4429" s="33"/>
      <c r="P4429" s="33"/>
      <c r="Q4429" s="33"/>
      <c r="R4429" s="33"/>
    </row>
    <row r="4430">
      <c r="A4430" s="7" t="s">
        <v>2586</v>
      </c>
      <c r="B4430" s="7"/>
      <c r="C4430" s="7" t="s">
        <v>12438</v>
      </c>
      <c r="D4430" s="8" t="str">
        <f>IFERROR(__xludf.DUMMYFUNCTION("CONCATENATE(REGEXEXTRACT(C4430,""[A-Za-z]+""),"","")"),"Mr,")</f>
        <v>Mr,</v>
      </c>
      <c r="E4430" s="7" t="s">
        <v>12439</v>
      </c>
      <c r="F4430" s="8" t="s">
        <v>2740</v>
      </c>
      <c r="G4430" s="8" t="s">
        <v>8038</v>
      </c>
      <c r="H4430" s="48" t="s">
        <v>2937</v>
      </c>
      <c r="I4430" s="8"/>
      <c r="J4430" s="35"/>
      <c r="K4430" s="33"/>
      <c r="L4430" s="33"/>
      <c r="M4430" s="33"/>
      <c r="N4430" s="33"/>
      <c r="O4430" s="33"/>
      <c r="P4430" s="33"/>
      <c r="Q4430" s="33"/>
      <c r="R4430" s="33"/>
    </row>
    <row r="4431">
      <c r="A4431" s="7" t="s">
        <v>2586</v>
      </c>
      <c r="B4431" s="7"/>
      <c r="C4431" s="7" t="s">
        <v>12440</v>
      </c>
      <c r="D4431" s="8" t="s">
        <v>12441</v>
      </c>
      <c r="E4431" s="7" t="s">
        <v>12442</v>
      </c>
      <c r="F4431" s="8" t="s">
        <v>2740</v>
      </c>
      <c r="G4431" s="8" t="s">
        <v>8038</v>
      </c>
      <c r="H4431" s="41" t="s">
        <v>2760</v>
      </c>
      <c r="I4431" s="8"/>
      <c r="J4431" s="35"/>
      <c r="K4431" s="33"/>
      <c r="L4431" s="33"/>
      <c r="M4431" s="33"/>
      <c r="N4431" s="33"/>
      <c r="O4431" s="33"/>
      <c r="P4431" s="33"/>
      <c r="Q4431" s="33"/>
      <c r="R4431" s="33"/>
    </row>
    <row r="4432">
      <c r="A4432" s="6" t="s">
        <v>2861</v>
      </c>
      <c r="B4432" s="8"/>
      <c r="C4432" s="8" t="s">
        <v>12443</v>
      </c>
      <c r="D4432" s="8" t="s">
        <v>12444</v>
      </c>
      <c r="E4432" s="12" t="s">
        <v>12445</v>
      </c>
      <c r="F4432" s="8" t="s">
        <v>2740</v>
      </c>
      <c r="G4432" s="8" t="s">
        <v>8038</v>
      </c>
      <c r="H4432" s="43" t="s">
        <v>2742</v>
      </c>
      <c r="I4432" s="8"/>
      <c r="J4432" s="7"/>
      <c r="K4432" s="40"/>
      <c r="L4432" s="40"/>
      <c r="M4432" s="40"/>
      <c r="N4432" s="40"/>
      <c r="O4432" s="40"/>
      <c r="P4432" s="40"/>
      <c r="Q4432" s="40"/>
      <c r="R4432" s="40"/>
    </row>
    <row r="4433">
      <c r="A4433" s="8" t="s">
        <v>2586</v>
      </c>
      <c r="B4433" s="8"/>
      <c r="C4433" s="8" t="s">
        <v>12446</v>
      </c>
      <c r="D4433" s="8" t="s">
        <v>12447</v>
      </c>
      <c r="E4433" s="12" t="s">
        <v>12448</v>
      </c>
      <c r="F4433" s="8" t="s">
        <v>2740</v>
      </c>
      <c r="G4433" s="31" t="s">
        <v>8038</v>
      </c>
      <c r="H4433" s="31" t="s">
        <v>2742</v>
      </c>
      <c r="I4433" s="8"/>
      <c r="J4433" s="35"/>
      <c r="K4433" s="33"/>
      <c r="L4433" s="33"/>
      <c r="M4433" s="33"/>
      <c r="N4433" s="33"/>
      <c r="O4433" s="33"/>
      <c r="P4433" s="33"/>
      <c r="Q4433" s="33"/>
      <c r="R4433" s="33"/>
    </row>
    <row r="4434">
      <c r="A4434" s="7" t="s">
        <v>2586</v>
      </c>
      <c r="B4434" s="7"/>
      <c r="C4434" s="7" t="s">
        <v>12449</v>
      </c>
      <c r="D4434" s="8" t="s">
        <v>12450</v>
      </c>
      <c r="E4434" s="7" t="s">
        <v>12451</v>
      </c>
      <c r="F4434" s="8" t="s">
        <v>2740</v>
      </c>
      <c r="G4434" s="8" t="s">
        <v>8038</v>
      </c>
      <c r="H4434" s="31" t="s">
        <v>5114</v>
      </c>
      <c r="I4434" s="8"/>
      <c r="J4434" s="35"/>
      <c r="K4434" s="33"/>
      <c r="L4434" s="33"/>
      <c r="M4434" s="33"/>
      <c r="N4434" s="33"/>
      <c r="O4434" s="33"/>
      <c r="P4434" s="33"/>
      <c r="Q4434" s="33"/>
      <c r="R4434" s="33"/>
    </row>
    <row r="4435">
      <c r="A4435" s="8" t="s">
        <v>2586</v>
      </c>
      <c r="B4435" s="2"/>
      <c r="C4435" s="2" t="s">
        <v>12452</v>
      </c>
      <c r="D4435" s="2" t="s">
        <v>12453</v>
      </c>
      <c r="E4435" s="2" t="s">
        <v>12454</v>
      </c>
      <c r="F4435" s="8" t="s">
        <v>2740</v>
      </c>
      <c r="G4435" s="8" t="s">
        <v>8038</v>
      </c>
      <c r="H4435" s="41" t="s">
        <v>2686</v>
      </c>
      <c r="I4435" s="34" t="s">
        <v>12455</v>
      </c>
      <c r="J4435" s="35"/>
      <c r="K4435" s="33"/>
      <c r="L4435" s="33"/>
      <c r="M4435" s="33"/>
      <c r="N4435" s="33"/>
      <c r="O4435" s="33"/>
      <c r="P4435" s="33"/>
      <c r="Q4435" s="33"/>
      <c r="R4435" s="33"/>
    </row>
    <row r="4436">
      <c r="A4436" s="7" t="s">
        <v>2633</v>
      </c>
      <c r="B4436" s="7"/>
      <c r="C4436" s="7" t="s">
        <v>12456</v>
      </c>
      <c r="D4436" s="8" t="s">
        <v>12457</v>
      </c>
      <c r="E4436" s="7" t="s">
        <v>12458</v>
      </c>
      <c r="F4436" s="8" t="s">
        <v>2740</v>
      </c>
      <c r="G4436" s="8" t="s">
        <v>8038</v>
      </c>
      <c r="H4436" s="31" t="s">
        <v>2742</v>
      </c>
      <c r="I4436" s="8"/>
      <c r="J4436" s="35"/>
      <c r="K4436" s="33"/>
      <c r="L4436" s="33"/>
      <c r="M4436" s="33"/>
      <c r="N4436" s="33"/>
      <c r="O4436" s="33"/>
      <c r="P4436" s="33"/>
      <c r="Q4436" s="33"/>
      <c r="R4436" s="33"/>
    </row>
    <row r="4437">
      <c r="A4437" s="8" t="s">
        <v>2586</v>
      </c>
      <c r="B4437" s="6"/>
      <c r="C4437" s="6" t="s">
        <v>12459</v>
      </c>
      <c r="D4437" s="6" t="s">
        <v>12460</v>
      </c>
      <c r="E4437" s="7" t="s">
        <v>12461</v>
      </c>
      <c r="F4437" s="8" t="s">
        <v>2740</v>
      </c>
      <c r="G4437" s="8" t="s">
        <v>8038</v>
      </c>
      <c r="H4437" s="8" t="s">
        <v>2765</v>
      </c>
      <c r="I4437" s="8"/>
      <c r="J4437" s="7"/>
      <c r="K4437" s="40"/>
      <c r="L4437" s="40"/>
      <c r="M4437" s="40"/>
      <c r="N4437" s="40"/>
      <c r="O4437" s="40"/>
      <c r="P4437" s="40"/>
      <c r="Q4437" s="40"/>
      <c r="R4437" s="40"/>
    </row>
    <row r="4438">
      <c r="A4438" s="7" t="s">
        <v>2586</v>
      </c>
      <c r="B4438" s="7"/>
      <c r="C4438" s="7" t="s">
        <v>12462</v>
      </c>
      <c r="D4438" s="6" t="s">
        <v>12463</v>
      </c>
      <c r="E4438" s="7" t="s">
        <v>12464</v>
      </c>
      <c r="F4438" s="8" t="s">
        <v>2740</v>
      </c>
      <c r="G4438" s="8" t="s">
        <v>8038</v>
      </c>
      <c r="H4438" s="48" t="s">
        <v>2937</v>
      </c>
      <c r="I4438" s="8"/>
      <c r="J4438" s="10"/>
      <c r="K4438" s="44"/>
      <c r="L4438" s="44"/>
      <c r="M4438" s="44"/>
      <c r="N4438" s="44"/>
      <c r="O4438" s="44"/>
      <c r="P4438" s="44"/>
      <c r="Q4438" s="44"/>
      <c r="R4438" s="44"/>
    </row>
    <row r="4439">
      <c r="A4439" s="8" t="s">
        <v>2586</v>
      </c>
      <c r="B4439" s="3"/>
      <c r="C4439" s="3" t="s">
        <v>12465</v>
      </c>
      <c r="D4439" s="4" t="s">
        <v>12466</v>
      </c>
      <c r="E4439" s="5" t="s">
        <v>12467</v>
      </c>
      <c r="F4439" s="42" t="s">
        <v>2740</v>
      </c>
      <c r="G4439" s="8" t="s">
        <v>8038</v>
      </c>
      <c r="H4439" s="48" t="s">
        <v>2937</v>
      </c>
      <c r="I4439" s="18"/>
      <c r="J4439" s="7"/>
      <c r="K4439" s="40"/>
      <c r="L4439" s="40"/>
      <c r="M4439" s="40"/>
      <c r="N4439" s="40"/>
      <c r="O4439" s="40"/>
      <c r="P4439" s="40"/>
      <c r="Q4439" s="40"/>
      <c r="R4439" s="40"/>
    </row>
    <row r="4440">
      <c r="A4440" s="7" t="s">
        <v>2586</v>
      </c>
      <c r="B4440" s="7"/>
      <c r="C4440" s="7" t="s">
        <v>12468</v>
      </c>
      <c r="D4440" s="8" t="s">
        <v>12466</v>
      </c>
      <c r="E4440" s="7" t="s">
        <v>12469</v>
      </c>
      <c r="F4440" s="8" t="s">
        <v>2740</v>
      </c>
      <c r="G4440" s="8" t="s">
        <v>8038</v>
      </c>
      <c r="H4440" s="42" t="s">
        <v>3305</v>
      </c>
      <c r="I4440" s="8"/>
      <c r="J4440" s="7"/>
      <c r="K4440" s="40"/>
      <c r="L4440" s="40"/>
      <c r="M4440" s="40"/>
      <c r="N4440" s="40"/>
      <c r="O4440" s="40"/>
      <c r="P4440" s="40"/>
      <c r="Q4440" s="40"/>
      <c r="R4440" s="40"/>
    </row>
    <row r="4441">
      <c r="A4441" s="7" t="s">
        <v>2586</v>
      </c>
      <c r="B4441" s="7"/>
      <c r="C4441" s="7" t="s">
        <v>12470</v>
      </c>
      <c r="D4441" s="8" t="s">
        <v>12471</v>
      </c>
      <c r="E4441" s="7" t="s">
        <v>12472</v>
      </c>
      <c r="F4441" s="8" t="s">
        <v>2740</v>
      </c>
      <c r="G4441" s="8" t="s">
        <v>8038</v>
      </c>
      <c r="H4441" s="31" t="s">
        <v>2802</v>
      </c>
      <c r="I4441" s="8"/>
      <c r="J4441" s="35"/>
      <c r="K4441" s="33"/>
      <c r="L4441" s="33"/>
      <c r="M4441" s="33"/>
      <c r="N4441" s="33"/>
      <c r="O4441" s="33"/>
      <c r="P4441" s="33"/>
      <c r="Q4441" s="33"/>
      <c r="R4441" s="33"/>
    </row>
    <row r="4442">
      <c r="A4442" s="7" t="s">
        <v>2586</v>
      </c>
      <c r="B4442" s="7"/>
      <c r="C4442" s="7" t="s">
        <v>12473</v>
      </c>
      <c r="D4442" s="8" t="s">
        <v>7101</v>
      </c>
      <c r="E4442" s="7" t="s">
        <v>12474</v>
      </c>
      <c r="F4442" s="8" t="s">
        <v>2740</v>
      </c>
      <c r="G4442" s="8" t="s">
        <v>8038</v>
      </c>
      <c r="H4442" s="42" t="s">
        <v>2686</v>
      </c>
      <c r="I4442" s="8"/>
      <c r="J4442" s="35"/>
      <c r="K4442" s="33"/>
      <c r="L4442" s="33"/>
      <c r="M4442" s="33"/>
      <c r="N4442" s="33"/>
      <c r="O4442" s="33"/>
      <c r="P4442" s="33"/>
      <c r="Q4442" s="33"/>
      <c r="R4442" s="33"/>
    </row>
    <row r="4443">
      <c r="A4443" s="8" t="s">
        <v>2633</v>
      </c>
      <c r="B4443" s="6"/>
      <c r="C4443" s="6" t="s">
        <v>12475</v>
      </c>
      <c r="D4443" s="6" t="s">
        <v>12476</v>
      </c>
      <c r="E4443" s="19" t="s">
        <v>12477</v>
      </c>
      <c r="F4443" s="8" t="s">
        <v>2740</v>
      </c>
      <c r="G4443" s="8" t="s">
        <v>8038</v>
      </c>
      <c r="H4443" s="42" t="s">
        <v>2686</v>
      </c>
      <c r="I4443" s="7"/>
      <c r="J4443" s="35"/>
      <c r="K4443" s="33"/>
      <c r="L4443" s="33"/>
      <c r="M4443" s="33"/>
      <c r="N4443" s="33"/>
      <c r="O4443" s="33"/>
      <c r="P4443" s="33"/>
      <c r="Q4443" s="33"/>
      <c r="R4443" s="33"/>
    </row>
    <row r="4444">
      <c r="A4444" s="8" t="s">
        <v>2586</v>
      </c>
      <c r="B4444" s="2"/>
      <c r="C4444" s="2" t="s">
        <v>12478</v>
      </c>
      <c r="D4444" s="2" t="s">
        <v>12479</v>
      </c>
      <c r="E4444" s="2" t="s">
        <v>12480</v>
      </c>
      <c r="F4444" s="8" t="s">
        <v>2740</v>
      </c>
      <c r="G4444" s="8" t="s">
        <v>8038</v>
      </c>
      <c r="H4444" s="41" t="s">
        <v>2937</v>
      </c>
      <c r="I4444" s="2"/>
      <c r="J4444" s="35"/>
      <c r="K4444" s="33"/>
      <c r="L4444" s="33"/>
      <c r="M4444" s="33"/>
      <c r="N4444" s="33"/>
      <c r="O4444" s="33"/>
      <c r="P4444" s="33"/>
      <c r="Q4444" s="33"/>
      <c r="R4444" s="33"/>
    </row>
    <row r="4445">
      <c r="A4445" s="7" t="s">
        <v>2586</v>
      </c>
      <c r="B4445" s="7"/>
      <c r="C4445" s="7" t="s">
        <v>11075</v>
      </c>
      <c r="D4445" s="8" t="s">
        <v>12481</v>
      </c>
      <c r="E4445" s="7" t="s">
        <v>12482</v>
      </c>
      <c r="F4445" s="8" t="s">
        <v>2740</v>
      </c>
      <c r="G4445" s="31" t="s">
        <v>8038</v>
      </c>
      <c r="H4445" s="31" t="s">
        <v>2590</v>
      </c>
      <c r="I4445" s="8"/>
      <c r="J4445" s="35"/>
      <c r="K4445" s="33"/>
      <c r="L4445" s="33"/>
      <c r="M4445" s="33"/>
      <c r="N4445" s="33"/>
      <c r="O4445" s="33"/>
      <c r="P4445" s="33"/>
      <c r="Q4445" s="33"/>
      <c r="R4445" s="33"/>
    </row>
    <row r="4446">
      <c r="A4446" s="7" t="s">
        <v>2586</v>
      </c>
      <c r="B4446" s="7"/>
      <c r="C4446" s="7" t="s">
        <v>12483</v>
      </c>
      <c r="D4446" s="8" t="s">
        <v>12484</v>
      </c>
      <c r="E4446" s="7" t="s">
        <v>12485</v>
      </c>
      <c r="F4446" s="8" t="s">
        <v>2740</v>
      </c>
      <c r="G4446" s="8" t="s">
        <v>8038</v>
      </c>
      <c r="H4446" s="31" t="s">
        <v>2590</v>
      </c>
      <c r="I4446" s="8"/>
      <c r="J4446" s="35"/>
      <c r="K4446" s="33"/>
      <c r="L4446" s="33"/>
      <c r="M4446" s="33"/>
      <c r="N4446" s="33"/>
      <c r="O4446" s="33"/>
      <c r="P4446" s="33"/>
      <c r="Q4446" s="33"/>
      <c r="R4446" s="33"/>
    </row>
    <row r="4447">
      <c r="A4447" s="7" t="s">
        <v>2586</v>
      </c>
      <c r="B4447" s="7"/>
      <c r="C4447" s="7" t="s">
        <v>12486</v>
      </c>
      <c r="D4447" s="8" t="s">
        <v>12487</v>
      </c>
      <c r="E4447" s="7" t="s">
        <v>12488</v>
      </c>
      <c r="F4447" s="8" t="s">
        <v>2740</v>
      </c>
      <c r="G4447" s="31" t="s">
        <v>8038</v>
      </c>
      <c r="H4447" s="31" t="s">
        <v>2590</v>
      </c>
      <c r="I4447" s="8"/>
      <c r="J4447" s="35"/>
      <c r="K4447" s="33"/>
      <c r="L4447" s="33"/>
      <c r="M4447" s="33"/>
      <c r="N4447" s="33"/>
      <c r="O4447" s="33"/>
      <c r="P4447" s="33"/>
      <c r="Q4447" s="33"/>
      <c r="R4447" s="33"/>
    </row>
    <row r="4448">
      <c r="A4448" s="7" t="s">
        <v>2586</v>
      </c>
      <c r="B4448" s="7"/>
      <c r="C4448" s="7" t="s">
        <v>12489</v>
      </c>
      <c r="D4448" s="8" t="s">
        <v>12487</v>
      </c>
      <c r="E4448" s="7" t="s">
        <v>12490</v>
      </c>
      <c r="F4448" s="8" t="s">
        <v>2740</v>
      </c>
      <c r="G4448" s="31" t="s">
        <v>8038</v>
      </c>
      <c r="H4448" s="41" t="s">
        <v>2760</v>
      </c>
      <c r="I4448" s="8"/>
      <c r="J4448" s="37"/>
      <c r="K4448" s="38"/>
      <c r="L4448" s="38"/>
      <c r="M4448" s="38"/>
      <c r="N4448" s="38"/>
      <c r="O4448" s="38"/>
      <c r="P4448" s="38"/>
      <c r="Q4448" s="38"/>
      <c r="R4448" s="38"/>
    </row>
    <row r="4449">
      <c r="A4449" s="7" t="s">
        <v>2586</v>
      </c>
      <c r="B4449" s="7"/>
      <c r="C4449" s="7" t="s">
        <v>12491</v>
      </c>
      <c r="D4449" s="8" t="s">
        <v>6768</v>
      </c>
      <c r="E4449" s="7" t="s">
        <v>12492</v>
      </c>
      <c r="F4449" s="8" t="s">
        <v>2740</v>
      </c>
      <c r="G4449" s="31" t="s">
        <v>8038</v>
      </c>
      <c r="H4449" s="31" t="s">
        <v>2590</v>
      </c>
      <c r="I4449" s="8"/>
      <c r="J4449" s="35"/>
      <c r="K4449" s="33"/>
      <c r="L4449" s="33"/>
      <c r="M4449" s="33"/>
      <c r="N4449" s="33"/>
      <c r="O4449" s="33"/>
      <c r="P4449" s="33"/>
      <c r="Q4449" s="33"/>
      <c r="R4449" s="33"/>
    </row>
    <row r="4450">
      <c r="A4450" s="8" t="s">
        <v>2586</v>
      </c>
      <c r="B4450" s="3"/>
      <c r="C4450" s="3" t="s">
        <v>12493</v>
      </c>
      <c r="D4450" s="4" t="s">
        <v>12494</v>
      </c>
      <c r="E4450" s="5" t="s">
        <v>12495</v>
      </c>
      <c r="F4450" s="42" t="s">
        <v>2740</v>
      </c>
      <c r="G4450" s="8" t="s">
        <v>8038</v>
      </c>
      <c r="H4450" s="41" t="s">
        <v>2937</v>
      </c>
      <c r="I4450" s="18" t="s">
        <v>12496</v>
      </c>
      <c r="J4450" s="37"/>
      <c r="K4450" s="38"/>
      <c r="L4450" s="38"/>
      <c r="M4450" s="38"/>
      <c r="N4450" s="38"/>
      <c r="O4450" s="38"/>
      <c r="P4450" s="38"/>
      <c r="Q4450" s="38"/>
      <c r="R4450" s="38"/>
    </row>
    <row r="4451">
      <c r="A4451" s="8" t="s">
        <v>2586</v>
      </c>
      <c r="B4451" s="12"/>
      <c r="C4451" s="12" t="s">
        <v>12497</v>
      </c>
      <c r="D4451" s="12" t="s">
        <v>12494</v>
      </c>
      <c r="E4451" s="12" t="s">
        <v>12498</v>
      </c>
      <c r="F4451" s="42" t="s">
        <v>2740</v>
      </c>
      <c r="G4451" s="8" t="s">
        <v>8038</v>
      </c>
      <c r="H4451" s="41" t="s">
        <v>2760</v>
      </c>
      <c r="I4451" s="2"/>
      <c r="J4451" s="35"/>
      <c r="K4451" s="33"/>
      <c r="L4451" s="33"/>
      <c r="M4451" s="33"/>
      <c r="N4451" s="33"/>
      <c r="O4451" s="33"/>
      <c r="P4451" s="33"/>
      <c r="Q4451" s="33"/>
      <c r="R4451" s="33"/>
    </row>
    <row r="4452">
      <c r="A4452" s="6" t="s">
        <v>2861</v>
      </c>
      <c r="B4452" s="7"/>
      <c r="C4452" s="7" t="s">
        <v>12499</v>
      </c>
      <c r="D4452" s="8" t="s">
        <v>12500</v>
      </c>
      <c r="E4452" s="7" t="s">
        <v>12501</v>
      </c>
      <c r="F4452" s="8" t="s">
        <v>2740</v>
      </c>
      <c r="G4452" s="31" t="s">
        <v>8038</v>
      </c>
      <c r="H4452" s="41" t="s">
        <v>2760</v>
      </c>
      <c r="I4452" s="8"/>
      <c r="J4452" s="7"/>
      <c r="K4452" s="40"/>
      <c r="L4452" s="40"/>
      <c r="M4452" s="40"/>
      <c r="N4452" s="40"/>
      <c r="O4452" s="40"/>
      <c r="P4452" s="40"/>
      <c r="Q4452" s="40"/>
      <c r="R4452" s="40"/>
    </row>
    <row r="4453">
      <c r="A4453" s="8" t="s">
        <v>2586</v>
      </c>
      <c r="B4453" s="2"/>
      <c r="C4453" s="2" t="s">
        <v>12502</v>
      </c>
      <c r="D4453" s="2" t="s">
        <v>3949</v>
      </c>
      <c r="E4453" s="2" t="s">
        <v>12503</v>
      </c>
      <c r="F4453" s="42" t="s">
        <v>2740</v>
      </c>
      <c r="G4453" s="8" t="s">
        <v>8038</v>
      </c>
      <c r="H4453" s="41" t="s">
        <v>3328</v>
      </c>
      <c r="I4453" s="34" t="s">
        <v>12504</v>
      </c>
      <c r="J4453" s="35"/>
      <c r="K4453" s="33"/>
      <c r="L4453" s="33"/>
      <c r="M4453" s="33"/>
      <c r="N4453" s="33"/>
      <c r="O4453" s="33"/>
      <c r="P4453" s="33"/>
      <c r="Q4453" s="33"/>
      <c r="R4453" s="33"/>
    </row>
    <row r="4454">
      <c r="A4454" s="7" t="s">
        <v>2586</v>
      </c>
      <c r="B4454" s="7"/>
      <c r="C4454" s="7" t="s">
        <v>12505</v>
      </c>
      <c r="D4454" s="6" t="s">
        <v>3949</v>
      </c>
      <c r="E4454" s="7" t="s">
        <v>12506</v>
      </c>
      <c r="F4454" s="8" t="s">
        <v>2740</v>
      </c>
      <c r="G4454" s="31" t="s">
        <v>8038</v>
      </c>
      <c r="H4454" s="41" t="s">
        <v>2760</v>
      </c>
      <c r="I4454" s="8"/>
      <c r="J4454" s="7"/>
      <c r="K4454" s="40"/>
      <c r="L4454" s="40"/>
      <c r="M4454" s="40"/>
      <c r="N4454" s="40"/>
      <c r="O4454" s="40"/>
      <c r="P4454" s="40"/>
      <c r="Q4454" s="40"/>
      <c r="R4454" s="40"/>
    </row>
    <row r="4455">
      <c r="A4455" s="8" t="s">
        <v>2586</v>
      </c>
      <c r="B4455" s="2"/>
      <c r="C4455" s="2" t="s">
        <v>12507</v>
      </c>
      <c r="D4455" s="17" t="s">
        <v>12508</v>
      </c>
      <c r="E4455" s="2" t="s">
        <v>12509</v>
      </c>
      <c r="F4455" s="42" t="s">
        <v>2740</v>
      </c>
      <c r="G4455" s="8" t="s">
        <v>8038</v>
      </c>
      <c r="H4455" s="41" t="s">
        <v>3110</v>
      </c>
      <c r="I4455" s="34" t="s">
        <v>12510</v>
      </c>
      <c r="J4455" s="35"/>
      <c r="K4455" s="33"/>
      <c r="L4455" s="33"/>
      <c r="M4455" s="33"/>
      <c r="N4455" s="33"/>
      <c r="O4455" s="33"/>
      <c r="P4455" s="33"/>
      <c r="Q4455" s="33"/>
      <c r="R4455" s="33"/>
    </row>
    <row r="4456">
      <c r="A4456" s="7" t="s">
        <v>2586</v>
      </c>
      <c r="B4456" s="7"/>
      <c r="C4456" s="7" t="s">
        <v>12511</v>
      </c>
      <c r="D4456" s="8" t="s">
        <v>12512</v>
      </c>
      <c r="E4456" s="7" t="s">
        <v>12513</v>
      </c>
      <c r="F4456" s="8" t="s">
        <v>2740</v>
      </c>
      <c r="G4456" s="8" t="s">
        <v>8038</v>
      </c>
      <c r="H4456" s="42" t="s">
        <v>3162</v>
      </c>
      <c r="I4456" s="8"/>
      <c r="J4456" s="35"/>
      <c r="K4456" s="33"/>
      <c r="L4456" s="33"/>
      <c r="M4456" s="33"/>
      <c r="N4456" s="33"/>
      <c r="O4456" s="33"/>
      <c r="P4456" s="33"/>
      <c r="Q4456" s="33"/>
      <c r="R4456" s="33"/>
    </row>
    <row r="4457">
      <c r="A4457" s="7" t="s">
        <v>2586</v>
      </c>
      <c r="B4457" s="7"/>
      <c r="C4457" s="7" t="s">
        <v>12514</v>
      </c>
      <c r="D4457" s="6" t="s">
        <v>12515</v>
      </c>
      <c r="E4457" s="7" t="s">
        <v>12516</v>
      </c>
      <c r="F4457" s="8" t="s">
        <v>2740</v>
      </c>
      <c r="G4457" s="31" t="s">
        <v>8038</v>
      </c>
      <c r="H4457" s="41" t="s">
        <v>2760</v>
      </c>
      <c r="I4457" s="8"/>
      <c r="J4457" s="35"/>
      <c r="K4457" s="33"/>
      <c r="L4457" s="33"/>
      <c r="M4457" s="33"/>
      <c r="N4457" s="33"/>
      <c r="O4457" s="33"/>
      <c r="P4457" s="33"/>
      <c r="Q4457" s="33"/>
      <c r="R4457" s="33"/>
    </row>
    <row r="4458">
      <c r="A4458" s="8" t="s">
        <v>2586</v>
      </c>
      <c r="B4458" s="2"/>
      <c r="C4458" s="2" t="s">
        <v>12517</v>
      </c>
      <c r="D4458" s="2" t="s">
        <v>12518</v>
      </c>
      <c r="E4458" s="2" t="s">
        <v>12519</v>
      </c>
      <c r="F4458" s="8" t="s">
        <v>2740</v>
      </c>
      <c r="G4458" s="8" t="s">
        <v>8038</v>
      </c>
      <c r="H4458" s="41" t="s">
        <v>2937</v>
      </c>
      <c r="I4458" s="34" t="s">
        <v>12520</v>
      </c>
      <c r="J4458" s="7"/>
      <c r="K4458" s="40"/>
      <c r="L4458" s="40"/>
      <c r="M4458" s="40"/>
      <c r="N4458" s="40"/>
      <c r="O4458" s="40"/>
      <c r="P4458" s="40"/>
      <c r="Q4458" s="40"/>
      <c r="R4458" s="40"/>
    </row>
    <row r="4459">
      <c r="A4459" s="7" t="s">
        <v>2586</v>
      </c>
      <c r="B4459" s="7"/>
      <c r="C4459" s="7" t="s">
        <v>12521</v>
      </c>
      <c r="D4459" s="8" t="s">
        <v>12522</v>
      </c>
      <c r="E4459" s="7" t="s">
        <v>12523</v>
      </c>
      <c r="F4459" s="42" t="s">
        <v>2740</v>
      </c>
      <c r="G4459" s="8" t="s">
        <v>8038</v>
      </c>
      <c r="H4459" s="31" t="s">
        <v>2742</v>
      </c>
      <c r="I4459" s="8"/>
      <c r="J4459" s="35"/>
      <c r="K4459" s="33"/>
      <c r="L4459" s="33"/>
      <c r="M4459" s="33"/>
      <c r="N4459" s="33"/>
      <c r="O4459" s="33"/>
      <c r="P4459" s="33"/>
      <c r="Q4459" s="33"/>
      <c r="R4459" s="33"/>
    </row>
    <row r="4460">
      <c r="A4460" s="8" t="s">
        <v>2586</v>
      </c>
      <c r="B4460" s="12"/>
      <c r="C4460" s="12" t="s">
        <v>12524</v>
      </c>
      <c r="D4460" s="12" t="s">
        <v>12525</v>
      </c>
      <c r="E4460" s="12" t="s">
        <v>12526</v>
      </c>
      <c r="F4460" s="8" t="s">
        <v>2740</v>
      </c>
      <c r="G4460" s="8" t="s">
        <v>8038</v>
      </c>
      <c r="H4460" s="41" t="s">
        <v>2760</v>
      </c>
      <c r="I4460" s="2"/>
      <c r="J4460" s="35"/>
      <c r="K4460" s="33"/>
      <c r="L4460" s="33"/>
      <c r="M4460" s="33"/>
      <c r="N4460" s="33"/>
      <c r="O4460" s="33"/>
      <c r="P4460" s="33"/>
      <c r="Q4460" s="33"/>
      <c r="R4460" s="33"/>
    </row>
    <row r="4461">
      <c r="A4461" s="8" t="s">
        <v>2586</v>
      </c>
      <c r="B4461" s="2"/>
      <c r="C4461" s="2" t="s">
        <v>12527</v>
      </c>
      <c r="D4461" s="2" t="s">
        <v>12528</v>
      </c>
      <c r="E4461" s="2" t="s">
        <v>12529</v>
      </c>
      <c r="F4461" s="8" t="s">
        <v>2740</v>
      </c>
      <c r="G4461" s="8" t="s">
        <v>8038</v>
      </c>
      <c r="H4461" s="41" t="s">
        <v>2937</v>
      </c>
      <c r="I4461" s="34" t="s">
        <v>12530</v>
      </c>
      <c r="J4461" s="35"/>
      <c r="K4461" s="33"/>
      <c r="L4461" s="33"/>
      <c r="M4461" s="33"/>
      <c r="N4461" s="33"/>
      <c r="O4461" s="33"/>
      <c r="P4461" s="33"/>
      <c r="Q4461" s="33"/>
      <c r="R4461" s="33"/>
    </row>
    <row r="4462">
      <c r="A4462" s="7" t="s">
        <v>2586</v>
      </c>
      <c r="B4462" s="7"/>
      <c r="C4462" s="7" t="s">
        <v>12531</v>
      </c>
      <c r="D4462" s="8" t="s">
        <v>12532</v>
      </c>
      <c r="E4462" s="7" t="s">
        <v>12533</v>
      </c>
      <c r="F4462" s="8" t="s">
        <v>2740</v>
      </c>
      <c r="G4462" s="31" t="s">
        <v>8038</v>
      </c>
      <c r="H4462" s="31" t="s">
        <v>8814</v>
      </c>
      <c r="I4462" s="8"/>
      <c r="J4462" s="35"/>
      <c r="K4462" s="33"/>
      <c r="L4462" s="33"/>
      <c r="M4462" s="33"/>
      <c r="N4462" s="33"/>
      <c r="O4462" s="33"/>
      <c r="P4462" s="33"/>
      <c r="Q4462" s="33"/>
      <c r="R4462" s="33"/>
    </row>
    <row r="4463">
      <c r="A4463" s="7" t="s">
        <v>2586</v>
      </c>
      <c r="B4463" s="7"/>
      <c r="C4463" s="7" t="s">
        <v>12534</v>
      </c>
      <c r="D4463" s="8" t="s">
        <v>12535</v>
      </c>
      <c r="E4463" s="7" t="s">
        <v>12536</v>
      </c>
      <c r="F4463" s="8" t="s">
        <v>2740</v>
      </c>
      <c r="G4463" s="8" t="s">
        <v>8038</v>
      </c>
      <c r="H4463" s="42" t="s">
        <v>2686</v>
      </c>
      <c r="I4463" s="8"/>
      <c r="J4463" s="19"/>
      <c r="K4463" s="39"/>
      <c r="L4463" s="39"/>
      <c r="M4463" s="39"/>
      <c r="N4463" s="39"/>
      <c r="O4463" s="39"/>
      <c r="P4463" s="39"/>
      <c r="Q4463" s="39"/>
      <c r="R4463" s="39"/>
    </row>
    <row r="4464">
      <c r="A4464" s="8" t="s">
        <v>2586</v>
      </c>
      <c r="B4464" s="2"/>
      <c r="C4464" s="2" t="s">
        <v>12537</v>
      </c>
      <c r="D4464" s="2" t="s">
        <v>12538</v>
      </c>
      <c r="E4464" s="2" t="s">
        <v>12539</v>
      </c>
      <c r="F4464" s="8" t="s">
        <v>2740</v>
      </c>
      <c r="G4464" s="8" t="s">
        <v>8038</v>
      </c>
      <c r="H4464" s="41" t="s">
        <v>2937</v>
      </c>
      <c r="I4464" s="34" t="s">
        <v>12540</v>
      </c>
      <c r="J4464" s="35"/>
      <c r="K4464" s="33"/>
      <c r="L4464" s="33"/>
      <c r="M4464" s="33"/>
      <c r="N4464" s="33"/>
      <c r="O4464" s="33"/>
      <c r="P4464" s="33"/>
      <c r="Q4464" s="33"/>
      <c r="R4464" s="33"/>
    </row>
    <row r="4465">
      <c r="A4465" s="7" t="s">
        <v>2586</v>
      </c>
      <c r="B4465" s="7"/>
      <c r="C4465" s="7" t="s">
        <v>12541</v>
      </c>
      <c r="D4465" s="8" t="s">
        <v>12542</v>
      </c>
      <c r="E4465" s="7" t="s">
        <v>12543</v>
      </c>
      <c r="F4465" s="8" t="s">
        <v>2740</v>
      </c>
      <c r="G4465" s="8" t="s">
        <v>8038</v>
      </c>
      <c r="H4465" s="41" t="s">
        <v>3328</v>
      </c>
      <c r="I4465" s="8"/>
      <c r="J4465" s="7"/>
      <c r="K4465" s="40"/>
      <c r="L4465" s="40"/>
      <c r="M4465" s="40"/>
      <c r="N4465" s="40"/>
      <c r="O4465" s="40"/>
      <c r="P4465" s="40"/>
      <c r="Q4465" s="40"/>
      <c r="R4465" s="40"/>
    </row>
    <row r="4466">
      <c r="A4466" s="8" t="s">
        <v>2586</v>
      </c>
      <c r="B4466" s="3"/>
      <c r="C4466" s="3" t="s">
        <v>12544</v>
      </c>
      <c r="D4466" s="4" t="s">
        <v>12545</v>
      </c>
      <c r="E4466" s="20" t="s">
        <v>12546</v>
      </c>
      <c r="F4466" s="8" t="s">
        <v>2740</v>
      </c>
      <c r="G4466" s="31" t="s">
        <v>8038</v>
      </c>
      <c r="H4466" s="41" t="s">
        <v>2937</v>
      </c>
      <c r="I4466" s="18" t="s">
        <v>12547</v>
      </c>
      <c r="J4466" s="35"/>
      <c r="K4466" s="33"/>
      <c r="L4466" s="33"/>
      <c r="M4466" s="33"/>
      <c r="N4466" s="33"/>
      <c r="O4466" s="33"/>
      <c r="P4466" s="33"/>
      <c r="Q4466" s="33"/>
      <c r="R4466" s="33"/>
    </row>
    <row r="4467">
      <c r="A4467" s="7" t="s">
        <v>2586</v>
      </c>
      <c r="B4467" s="7"/>
      <c r="C4467" s="7" t="s">
        <v>12548</v>
      </c>
      <c r="D4467" s="8" t="s">
        <v>12549</v>
      </c>
      <c r="E4467" s="7" t="s">
        <v>12550</v>
      </c>
      <c r="F4467" s="8" t="s">
        <v>2740</v>
      </c>
      <c r="G4467" s="8" t="s">
        <v>8038</v>
      </c>
      <c r="H4467" s="45" t="s">
        <v>4080</v>
      </c>
      <c r="I4467" s="8"/>
      <c r="J4467" s="7"/>
      <c r="K4467" s="40"/>
      <c r="L4467" s="40"/>
      <c r="M4467" s="40"/>
      <c r="N4467" s="40"/>
      <c r="O4467" s="40"/>
      <c r="P4467" s="40"/>
      <c r="Q4467" s="40"/>
      <c r="R4467" s="40"/>
    </row>
    <row r="4468">
      <c r="A4468" s="7" t="s">
        <v>2586</v>
      </c>
      <c r="B4468" s="7"/>
      <c r="C4468" s="7" t="s">
        <v>12551</v>
      </c>
      <c r="D4468" s="6" t="s">
        <v>12552</v>
      </c>
      <c r="E4468" s="7" t="s">
        <v>12553</v>
      </c>
      <c r="F4468" s="8" t="s">
        <v>2740</v>
      </c>
      <c r="G4468" s="31" t="s">
        <v>8038</v>
      </c>
      <c r="H4468" s="43" t="s">
        <v>2760</v>
      </c>
      <c r="I4468" s="8"/>
      <c r="J4468" s="37"/>
      <c r="K4468" s="38"/>
      <c r="L4468" s="38"/>
      <c r="M4468" s="38"/>
      <c r="N4468" s="38"/>
      <c r="O4468" s="38"/>
      <c r="P4468" s="38"/>
      <c r="Q4468" s="38"/>
      <c r="R4468" s="38"/>
    </row>
    <row r="4469">
      <c r="A4469" s="7" t="s">
        <v>2586</v>
      </c>
      <c r="B4469" s="7"/>
      <c r="C4469" s="7" t="s">
        <v>12554</v>
      </c>
      <c r="D4469" s="8" t="s">
        <v>12555</v>
      </c>
      <c r="E4469" s="7" t="s">
        <v>12556</v>
      </c>
      <c r="F4469" s="8" t="s">
        <v>2740</v>
      </c>
      <c r="G4469" s="31" t="s">
        <v>8038</v>
      </c>
      <c r="H4469" s="41" t="s">
        <v>2760</v>
      </c>
      <c r="I4469" s="8"/>
      <c r="J4469" s="7"/>
      <c r="K4469" s="40"/>
      <c r="L4469" s="40"/>
      <c r="M4469" s="40"/>
      <c r="N4469" s="40"/>
      <c r="O4469" s="40"/>
      <c r="P4469" s="40"/>
      <c r="Q4469" s="40"/>
      <c r="R4469" s="40"/>
    </row>
    <row r="4470">
      <c r="A4470" s="7" t="s">
        <v>2586</v>
      </c>
      <c r="B4470" s="7"/>
      <c r="C4470" s="7" t="s">
        <v>12557</v>
      </c>
      <c r="D4470" s="8" t="s">
        <v>12558</v>
      </c>
      <c r="E4470" s="7" t="s">
        <v>12559</v>
      </c>
      <c r="F4470" s="8" t="s">
        <v>2740</v>
      </c>
      <c r="G4470" s="8" t="s">
        <v>8038</v>
      </c>
      <c r="H4470" s="41" t="s">
        <v>2760</v>
      </c>
      <c r="I4470" s="8"/>
      <c r="J4470" s="37"/>
      <c r="K4470" s="38"/>
      <c r="L4470" s="38"/>
      <c r="M4470" s="38"/>
      <c r="N4470" s="38"/>
      <c r="O4470" s="38"/>
      <c r="P4470" s="38"/>
      <c r="Q4470" s="38"/>
      <c r="R4470" s="38"/>
    </row>
    <row r="4471">
      <c r="A4471" s="7" t="s">
        <v>2586</v>
      </c>
      <c r="B4471" s="7"/>
      <c r="C4471" s="7" t="s">
        <v>12560</v>
      </c>
      <c r="D4471" s="8" t="s">
        <v>12561</v>
      </c>
      <c r="E4471" s="7" t="s">
        <v>12562</v>
      </c>
      <c r="F4471" s="8" t="s">
        <v>2740</v>
      </c>
      <c r="G4471" s="31" t="s">
        <v>8038</v>
      </c>
      <c r="H4471" s="42" t="s">
        <v>3162</v>
      </c>
      <c r="I4471" s="8"/>
      <c r="J4471" s="35"/>
      <c r="K4471" s="33"/>
      <c r="L4471" s="33"/>
      <c r="M4471" s="33"/>
      <c r="N4471" s="33"/>
      <c r="O4471" s="33"/>
      <c r="P4471" s="33"/>
      <c r="Q4471" s="33"/>
      <c r="R4471" s="33"/>
    </row>
    <row r="4472">
      <c r="A4472" s="7" t="s">
        <v>2586</v>
      </c>
      <c r="B4472" s="7"/>
      <c r="C4472" s="7" t="s">
        <v>12563</v>
      </c>
      <c r="D4472" s="8" t="s">
        <v>12564</v>
      </c>
      <c r="E4472" s="7" t="s">
        <v>12565</v>
      </c>
      <c r="F4472" s="8" t="s">
        <v>2740</v>
      </c>
      <c r="G4472" s="8" t="s">
        <v>8038</v>
      </c>
      <c r="H4472" s="42" t="s">
        <v>2686</v>
      </c>
      <c r="I4472" s="8"/>
      <c r="J4472" s="35"/>
      <c r="K4472" s="33"/>
      <c r="L4472" s="33"/>
      <c r="M4472" s="33"/>
      <c r="N4472" s="33"/>
      <c r="O4472" s="33"/>
      <c r="P4472" s="33"/>
      <c r="Q4472" s="33"/>
      <c r="R4472" s="33"/>
    </row>
    <row r="4473">
      <c r="A4473" s="8" t="s">
        <v>2586</v>
      </c>
      <c r="B4473" s="2"/>
      <c r="C4473" s="2" t="s">
        <v>12566</v>
      </c>
      <c r="D4473" s="2" t="s">
        <v>6582</v>
      </c>
      <c r="E4473" s="2" t="s">
        <v>12567</v>
      </c>
      <c r="F4473" s="41" t="s">
        <v>2740</v>
      </c>
      <c r="G4473" s="31" t="s">
        <v>8038</v>
      </c>
      <c r="H4473" s="41" t="s">
        <v>2760</v>
      </c>
      <c r="I4473" s="34" t="s">
        <v>12568</v>
      </c>
      <c r="J4473" s="37"/>
      <c r="K4473" s="38"/>
      <c r="L4473" s="38"/>
      <c r="M4473" s="38"/>
      <c r="N4473" s="38"/>
      <c r="O4473" s="38"/>
      <c r="P4473" s="38"/>
      <c r="Q4473" s="38"/>
      <c r="R4473" s="38"/>
    </row>
    <row r="4474">
      <c r="A4474" s="8" t="s">
        <v>2586</v>
      </c>
      <c r="B4474" s="8"/>
      <c r="C4474" s="8" t="s">
        <v>12569</v>
      </c>
      <c r="D4474" s="8" t="s">
        <v>6582</v>
      </c>
      <c r="E4474" s="12" t="s">
        <v>12570</v>
      </c>
      <c r="F4474" s="8" t="s">
        <v>2740</v>
      </c>
      <c r="G4474" s="45" t="s">
        <v>8038</v>
      </c>
      <c r="H4474" s="41" t="s">
        <v>3328</v>
      </c>
      <c r="I4474" s="8"/>
      <c r="J4474" s="7"/>
      <c r="K4474" s="40"/>
      <c r="L4474" s="40"/>
      <c r="M4474" s="40"/>
      <c r="N4474" s="40"/>
      <c r="O4474" s="40"/>
      <c r="P4474" s="40"/>
      <c r="Q4474" s="40"/>
      <c r="R4474" s="40"/>
    </row>
    <row r="4475">
      <c r="A4475" s="7" t="s">
        <v>2586</v>
      </c>
      <c r="B4475" s="7"/>
      <c r="C4475" s="7" t="s">
        <v>12571</v>
      </c>
      <c r="D4475" s="6" t="s">
        <v>6785</v>
      </c>
      <c r="E4475" s="7" t="s">
        <v>12572</v>
      </c>
      <c r="F4475" s="8" t="s">
        <v>2740</v>
      </c>
      <c r="G4475" s="8" t="s">
        <v>8038</v>
      </c>
      <c r="H4475" s="41" t="s">
        <v>2760</v>
      </c>
      <c r="I4475" s="8"/>
      <c r="J4475" s="37"/>
      <c r="K4475" s="38"/>
      <c r="L4475" s="38"/>
      <c r="M4475" s="38"/>
      <c r="N4475" s="38"/>
      <c r="O4475" s="38"/>
      <c r="P4475" s="38"/>
      <c r="Q4475" s="38"/>
      <c r="R4475" s="38"/>
    </row>
    <row r="4476">
      <c r="A4476" s="7" t="s">
        <v>2586</v>
      </c>
      <c r="B4476" s="7"/>
      <c r="C4476" s="7" t="s">
        <v>12573</v>
      </c>
      <c r="D4476" s="8" t="s">
        <v>12574</v>
      </c>
      <c r="E4476" s="7" t="s">
        <v>12575</v>
      </c>
      <c r="F4476" s="8" t="s">
        <v>2740</v>
      </c>
      <c r="G4476" s="8" t="s">
        <v>8038</v>
      </c>
      <c r="H4476" s="41" t="s">
        <v>2760</v>
      </c>
      <c r="I4476" s="8"/>
      <c r="J4476" s="35"/>
      <c r="K4476" s="33"/>
      <c r="L4476" s="33"/>
      <c r="M4476" s="33"/>
      <c r="N4476" s="33"/>
      <c r="O4476" s="33"/>
      <c r="P4476" s="33"/>
      <c r="Q4476" s="33"/>
      <c r="R4476" s="33"/>
    </row>
    <row r="4477">
      <c r="A4477" s="7" t="s">
        <v>2586</v>
      </c>
      <c r="B4477" s="7"/>
      <c r="C4477" s="7" t="s">
        <v>12576</v>
      </c>
      <c r="D4477" s="7" t="s">
        <v>12574</v>
      </c>
      <c r="E4477" s="19" t="s">
        <v>12577</v>
      </c>
      <c r="F4477" s="8" t="s">
        <v>2740</v>
      </c>
      <c r="G4477" s="31" t="s">
        <v>8038</v>
      </c>
      <c r="H4477" s="41" t="s">
        <v>2760</v>
      </c>
      <c r="I4477" s="7"/>
      <c r="J4477" s="35"/>
      <c r="K4477" s="33"/>
      <c r="L4477" s="33"/>
      <c r="M4477" s="33"/>
      <c r="N4477" s="33"/>
      <c r="O4477" s="33"/>
      <c r="P4477" s="33"/>
      <c r="Q4477" s="33"/>
      <c r="R4477" s="33"/>
    </row>
    <row r="4478">
      <c r="A4478" s="8" t="s">
        <v>2586</v>
      </c>
      <c r="B4478" s="2"/>
      <c r="C4478" s="2" t="s">
        <v>12578</v>
      </c>
      <c r="D4478" s="2" t="s">
        <v>12579</v>
      </c>
      <c r="E4478" s="2" t="s">
        <v>12580</v>
      </c>
      <c r="F4478" s="41" t="s">
        <v>2740</v>
      </c>
      <c r="G4478" s="31" t="s">
        <v>8038</v>
      </c>
      <c r="H4478" s="31" t="s">
        <v>2603</v>
      </c>
      <c r="I4478" s="36" t="s">
        <v>12581</v>
      </c>
      <c r="J4478" s="35"/>
      <c r="K4478" s="33"/>
      <c r="L4478" s="33"/>
      <c r="M4478" s="33"/>
      <c r="N4478" s="33"/>
      <c r="O4478" s="33"/>
      <c r="P4478" s="33"/>
      <c r="Q4478" s="33"/>
      <c r="R4478" s="33"/>
    </row>
    <row r="4479">
      <c r="A4479" s="8" t="s">
        <v>2586</v>
      </c>
      <c r="B4479" s="2"/>
      <c r="C4479" s="2" t="s">
        <v>12582</v>
      </c>
      <c r="D4479" s="2" t="s">
        <v>3108</v>
      </c>
      <c r="E4479" s="2" t="s">
        <v>12583</v>
      </c>
      <c r="F4479" s="42" t="s">
        <v>2740</v>
      </c>
      <c r="G4479" s="8" t="s">
        <v>8038</v>
      </c>
      <c r="H4479" s="43" t="s">
        <v>2760</v>
      </c>
      <c r="I4479" s="34" t="s">
        <v>12584</v>
      </c>
      <c r="J4479" s="35"/>
      <c r="K4479" s="33"/>
      <c r="L4479" s="33"/>
      <c r="M4479" s="33"/>
      <c r="N4479" s="33"/>
      <c r="O4479" s="33"/>
      <c r="P4479" s="33"/>
      <c r="Q4479" s="33"/>
      <c r="R4479" s="33"/>
    </row>
    <row r="4480">
      <c r="A4480" s="7" t="s">
        <v>2586</v>
      </c>
      <c r="B4480" s="7"/>
      <c r="C4480" s="7" t="s">
        <v>12585</v>
      </c>
      <c r="D4480" s="8" t="s">
        <v>3108</v>
      </c>
      <c r="E4480" s="7" t="s">
        <v>12586</v>
      </c>
      <c r="F4480" s="8" t="s">
        <v>2740</v>
      </c>
      <c r="G4480" s="31" t="s">
        <v>8038</v>
      </c>
      <c r="H4480" s="43" t="s">
        <v>2742</v>
      </c>
      <c r="I4480" s="8"/>
      <c r="J4480" s="35"/>
      <c r="K4480" s="33"/>
      <c r="L4480" s="33"/>
      <c r="M4480" s="33"/>
      <c r="N4480" s="33"/>
      <c r="O4480" s="33"/>
      <c r="P4480" s="33"/>
      <c r="Q4480" s="33"/>
      <c r="R4480" s="33"/>
    </row>
    <row r="4481">
      <c r="A4481" s="7" t="s">
        <v>2586</v>
      </c>
      <c r="B4481" s="7"/>
      <c r="C4481" s="7" t="s">
        <v>12587</v>
      </c>
      <c r="D4481" s="8" t="s">
        <v>3108</v>
      </c>
      <c r="E4481" s="7" t="s">
        <v>12588</v>
      </c>
      <c r="F4481" s="8" t="s">
        <v>2740</v>
      </c>
      <c r="G4481" s="31" t="s">
        <v>8038</v>
      </c>
      <c r="H4481" s="41" t="s">
        <v>3110</v>
      </c>
      <c r="I4481" s="8"/>
      <c r="J4481" s="35"/>
      <c r="K4481" s="33"/>
      <c r="L4481" s="33"/>
      <c r="M4481" s="33"/>
      <c r="N4481" s="33"/>
      <c r="O4481" s="33"/>
      <c r="P4481" s="33"/>
      <c r="Q4481" s="33"/>
      <c r="R4481" s="33"/>
    </row>
    <row r="4482">
      <c r="A4482" s="7" t="s">
        <v>2586</v>
      </c>
      <c r="B4482" s="7"/>
      <c r="C4482" s="7" t="s">
        <v>12589</v>
      </c>
      <c r="D4482" s="8" t="s">
        <v>3108</v>
      </c>
      <c r="E4482" s="7" t="s">
        <v>12590</v>
      </c>
      <c r="F4482" s="8" t="s">
        <v>2740</v>
      </c>
      <c r="G4482" s="31" t="s">
        <v>8038</v>
      </c>
      <c r="H4482" s="43" t="s">
        <v>2760</v>
      </c>
      <c r="I4482" s="8"/>
      <c r="J4482" s="19"/>
      <c r="K4482" s="39"/>
      <c r="L4482" s="39"/>
      <c r="M4482" s="39"/>
      <c r="N4482" s="39"/>
      <c r="O4482" s="39"/>
      <c r="P4482" s="39"/>
      <c r="Q4482" s="39"/>
      <c r="R4482" s="39"/>
    </row>
    <row r="4483">
      <c r="A4483" s="7" t="s">
        <v>2586</v>
      </c>
      <c r="B4483" s="7"/>
      <c r="C4483" s="7" t="s">
        <v>12591</v>
      </c>
      <c r="D4483" s="7" t="s">
        <v>3108</v>
      </c>
      <c r="E4483" s="19" t="s">
        <v>12592</v>
      </c>
      <c r="F4483" s="8" t="s">
        <v>2740</v>
      </c>
      <c r="G4483" s="8" t="s">
        <v>8038</v>
      </c>
      <c r="H4483" s="41" t="s">
        <v>2760</v>
      </c>
      <c r="I4483" s="7"/>
      <c r="J4483" s="35"/>
      <c r="K4483" s="33"/>
      <c r="L4483" s="33"/>
      <c r="M4483" s="33"/>
      <c r="N4483" s="33"/>
      <c r="O4483" s="33"/>
      <c r="P4483" s="33"/>
      <c r="Q4483" s="33"/>
      <c r="R4483" s="33"/>
    </row>
    <row r="4484">
      <c r="A4484" s="7" t="s">
        <v>2586</v>
      </c>
      <c r="B4484" s="7"/>
      <c r="C4484" s="7" t="s">
        <v>12593</v>
      </c>
      <c r="D4484" s="8" t="s">
        <v>3108</v>
      </c>
      <c r="E4484" s="7" t="s">
        <v>12594</v>
      </c>
      <c r="F4484" s="8" t="s">
        <v>2740</v>
      </c>
      <c r="G4484" s="31" t="s">
        <v>8038</v>
      </c>
      <c r="H4484" s="31" t="s">
        <v>3296</v>
      </c>
      <c r="I4484" s="8"/>
      <c r="J4484" s="7"/>
      <c r="K4484" s="40"/>
      <c r="L4484" s="40"/>
      <c r="M4484" s="40"/>
      <c r="N4484" s="40"/>
      <c r="O4484" s="40"/>
      <c r="P4484" s="40"/>
      <c r="Q4484" s="40"/>
      <c r="R4484" s="40"/>
    </row>
    <row r="4485">
      <c r="A4485" s="7" t="s">
        <v>2586</v>
      </c>
      <c r="B4485" s="7"/>
      <c r="C4485" s="7" t="s">
        <v>12595</v>
      </c>
      <c r="D4485" s="8" t="s">
        <v>3108</v>
      </c>
      <c r="E4485" s="7" t="s">
        <v>12596</v>
      </c>
      <c r="F4485" s="8" t="s">
        <v>2740</v>
      </c>
      <c r="G4485" s="31" t="s">
        <v>8038</v>
      </c>
      <c r="H4485" s="41" t="s">
        <v>2760</v>
      </c>
      <c r="I4485" s="8"/>
      <c r="J4485" s="7"/>
      <c r="K4485" s="40"/>
      <c r="L4485" s="40"/>
      <c r="M4485" s="40"/>
      <c r="N4485" s="40"/>
      <c r="O4485" s="40"/>
      <c r="P4485" s="40"/>
      <c r="Q4485" s="40"/>
      <c r="R4485" s="40"/>
    </row>
    <row r="4486">
      <c r="A4486" s="7" t="s">
        <v>2586</v>
      </c>
      <c r="B4486" s="7"/>
      <c r="C4486" s="7" t="s">
        <v>12597</v>
      </c>
      <c r="D4486" s="8" t="s">
        <v>3108</v>
      </c>
      <c r="E4486" s="6" t="s">
        <v>12598</v>
      </c>
      <c r="F4486" s="8" t="s">
        <v>2740</v>
      </c>
      <c r="G4486" s="31" t="s">
        <v>8038</v>
      </c>
      <c r="H4486" s="41" t="s">
        <v>2760</v>
      </c>
      <c r="I4486" s="8"/>
      <c r="J4486" s="37"/>
      <c r="K4486" s="38"/>
      <c r="L4486" s="38"/>
      <c r="M4486" s="38"/>
      <c r="N4486" s="38"/>
      <c r="O4486" s="38"/>
      <c r="P4486" s="38"/>
      <c r="Q4486" s="38"/>
      <c r="R4486" s="38"/>
    </row>
    <row r="4487">
      <c r="A4487" s="7" t="s">
        <v>2586</v>
      </c>
      <c r="B4487" s="7"/>
      <c r="C4487" s="7" t="s">
        <v>12599</v>
      </c>
      <c r="D4487" s="8" t="s">
        <v>3108</v>
      </c>
      <c r="E4487" s="7" t="s">
        <v>12600</v>
      </c>
      <c r="F4487" s="8" t="s">
        <v>2740</v>
      </c>
      <c r="G4487" s="31" t="s">
        <v>8038</v>
      </c>
      <c r="H4487" s="41" t="s">
        <v>2760</v>
      </c>
      <c r="I4487" s="8"/>
      <c r="J4487" s="35"/>
      <c r="K4487" s="33"/>
      <c r="L4487" s="33"/>
      <c r="M4487" s="33"/>
      <c r="N4487" s="33"/>
      <c r="O4487" s="33"/>
      <c r="P4487" s="33"/>
      <c r="Q4487" s="33"/>
      <c r="R4487" s="33"/>
    </row>
    <row r="4488">
      <c r="A4488" s="8" t="s">
        <v>2586</v>
      </c>
      <c r="B4488" s="2"/>
      <c r="C4488" s="2" t="s">
        <v>12601</v>
      </c>
      <c r="D4488" s="2" t="s">
        <v>5466</v>
      </c>
      <c r="E4488" s="2" t="s">
        <v>12602</v>
      </c>
      <c r="F4488" s="42" t="s">
        <v>2740</v>
      </c>
      <c r="G4488" s="8" t="s">
        <v>8038</v>
      </c>
      <c r="H4488" s="41" t="s">
        <v>2760</v>
      </c>
      <c r="I4488" s="34" t="s">
        <v>12603</v>
      </c>
      <c r="J4488" s="35"/>
      <c r="K4488" s="33"/>
      <c r="L4488" s="33"/>
      <c r="M4488" s="33"/>
      <c r="N4488" s="33"/>
      <c r="O4488" s="33"/>
      <c r="P4488" s="33"/>
      <c r="Q4488" s="33"/>
      <c r="R4488" s="33"/>
    </row>
    <row r="4489">
      <c r="A4489" s="8" t="s">
        <v>2586</v>
      </c>
      <c r="B4489" s="3"/>
      <c r="C4489" s="3" t="s">
        <v>12604</v>
      </c>
      <c r="D4489" s="4" t="s">
        <v>5466</v>
      </c>
      <c r="E4489" s="5" t="s">
        <v>12605</v>
      </c>
      <c r="F4489" s="8" t="s">
        <v>2740</v>
      </c>
      <c r="G4489" s="31" t="s">
        <v>8038</v>
      </c>
      <c r="H4489" s="41" t="s">
        <v>2686</v>
      </c>
      <c r="I4489" s="18" t="s">
        <v>12606</v>
      </c>
      <c r="J4489" s="35"/>
      <c r="K4489" s="33"/>
      <c r="L4489" s="33"/>
      <c r="M4489" s="33"/>
      <c r="N4489" s="33"/>
      <c r="O4489" s="33"/>
      <c r="P4489" s="33"/>
      <c r="Q4489" s="33"/>
      <c r="R4489" s="33"/>
    </row>
    <row r="4490">
      <c r="A4490" s="8" t="s">
        <v>2586</v>
      </c>
      <c r="B4490" s="12"/>
      <c r="C4490" s="12" t="s">
        <v>12607</v>
      </c>
      <c r="D4490" s="12" t="s">
        <v>5466</v>
      </c>
      <c r="E4490" s="12" t="s">
        <v>12608</v>
      </c>
      <c r="F4490" s="42" t="s">
        <v>2740</v>
      </c>
      <c r="G4490" s="31" t="s">
        <v>8038</v>
      </c>
      <c r="H4490" s="45" t="s">
        <v>2952</v>
      </c>
      <c r="I4490" s="2"/>
      <c r="J4490" s="35"/>
      <c r="K4490" s="33"/>
      <c r="L4490" s="33"/>
      <c r="M4490" s="33"/>
      <c r="N4490" s="33"/>
      <c r="O4490" s="33"/>
      <c r="P4490" s="33"/>
      <c r="Q4490" s="33"/>
      <c r="R4490" s="33"/>
    </row>
    <row r="4491">
      <c r="A4491" s="8" t="s">
        <v>2586</v>
      </c>
      <c r="B4491" s="12"/>
      <c r="C4491" s="12" t="s">
        <v>12609</v>
      </c>
      <c r="D4491" s="12" t="s">
        <v>5466</v>
      </c>
      <c r="E4491" s="12" t="s">
        <v>12610</v>
      </c>
      <c r="F4491" s="8" t="s">
        <v>2740</v>
      </c>
      <c r="G4491" s="31" t="s">
        <v>8038</v>
      </c>
      <c r="H4491" s="31" t="s">
        <v>2603</v>
      </c>
      <c r="I4491" s="2"/>
      <c r="J4491" s="35"/>
      <c r="K4491" s="33"/>
      <c r="L4491" s="33"/>
      <c r="M4491" s="33"/>
      <c r="N4491" s="33"/>
      <c r="O4491" s="33"/>
      <c r="P4491" s="33"/>
      <c r="Q4491" s="33"/>
      <c r="R4491" s="33"/>
    </row>
    <row r="4492">
      <c r="A4492" s="8" t="s">
        <v>2586</v>
      </c>
      <c r="B4492" s="6"/>
      <c r="C4492" s="6" t="s">
        <v>12611</v>
      </c>
      <c r="D4492" s="6" t="s">
        <v>5466</v>
      </c>
      <c r="E4492" s="19" t="s">
        <v>12612</v>
      </c>
      <c r="F4492" s="8" t="s">
        <v>2740</v>
      </c>
      <c r="G4492" s="31" t="s">
        <v>8038</v>
      </c>
      <c r="H4492" s="31" t="s">
        <v>2590</v>
      </c>
      <c r="I4492" s="7"/>
      <c r="J4492" s="35"/>
      <c r="K4492" s="33"/>
      <c r="L4492" s="33"/>
      <c r="M4492" s="33"/>
      <c r="N4492" s="33"/>
      <c r="O4492" s="33"/>
      <c r="P4492" s="33"/>
      <c r="Q4492" s="33"/>
      <c r="R4492" s="33"/>
    </row>
    <row r="4493">
      <c r="A4493" s="8" t="s">
        <v>2586</v>
      </c>
      <c r="B4493" s="6"/>
      <c r="C4493" s="6" t="s">
        <v>12613</v>
      </c>
      <c r="D4493" s="6" t="s">
        <v>5466</v>
      </c>
      <c r="E4493" s="19" t="s">
        <v>12614</v>
      </c>
      <c r="F4493" s="8" t="s">
        <v>2740</v>
      </c>
      <c r="G4493" s="31" t="s">
        <v>8038</v>
      </c>
      <c r="H4493" s="41" t="s">
        <v>2760</v>
      </c>
      <c r="I4493" s="7"/>
      <c r="J4493" s="35"/>
      <c r="K4493" s="33"/>
      <c r="L4493" s="33"/>
      <c r="M4493" s="33"/>
      <c r="N4493" s="33"/>
      <c r="O4493" s="33"/>
      <c r="P4493" s="33"/>
      <c r="Q4493" s="33"/>
      <c r="R4493" s="33"/>
    </row>
    <row r="4494">
      <c r="A4494" s="7" t="s">
        <v>2586</v>
      </c>
      <c r="B4494" s="7"/>
      <c r="C4494" s="7" t="s">
        <v>12615</v>
      </c>
      <c r="D4494" s="6" t="s">
        <v>5466</v>
      </c>
      <c r="E4494" s="7" t="s">
        <v>12616</v>
      </c>
      <c r="F4494" s="8" t="s">
        <v>2740</v>
      </c>
      <c r="G4494" s="8" t="s">
        <v>8038</v>
      </c>
      <c r="H4494" s="31" t="s">
        <v>2742</v>
      </c>
      <c r="I4494" s="8"/>
      <c r="J4494" s="37"/>
      <c r="K4494" s="38"/>
      <c r="L4494" s="38"/>
      <c r="M4494" s="38"/>
      <c r="N4494" s="38"/>
      <c r="O4494" s="38"/>
      <c r="P4494" s="38"/>
      <c r="Q4494" s="38"/>
      <c r="R4494" s="38"/>
    </row>
    <row r="4495">
      <c r="A4495" s="8" t="s">
        <v>2633</v>
      </c>
      <c r="B4495" s="6"/>
      <c r="C4495" s="6" t="s">
        <v>12617</v>
      </c>
      <c r="D4495" s="6" t="s">
        <v>5466</v>
      </c>
      <c r="E4495" s="19" t="s">
        <v>12618</v>
      </c>
      <c r="F4495" s="8" t="s">
        <v>2740</v>
      </c>
      <c r="G4495" s="31" t="s">
        <v>8038</v>
      </c>
      <c r="H4495" s="43" t="s">
        <v>2686</v>
      </c>
      <c r="I4495" s="7"/>
      <c r="J4495" s="35"/>
      <c r="K4495" s="33"/>
      <c r="L4495" s="33"/>
      <c r="M4495" s="33"/>
      <c r="N4495" s="33"/>
      <c r="O4495" s="33"/>
      <c r="P4495" s="33"/>
      <c r="Q4495" s="33"/>
      <c r="R4495" s="33"/>
    </row>
    <row r="4496">
      <c r="A4496" s="8" t="s">
        <v>2586</v>
      </c>
      <c r="B4496" s="2"/>
      <c r="C4496" s="2" t="s">
        <v>12619</v>
      </c>
      <c r="D4496" s="2" t="s">
        <v>2888</v>
      </c>
      <c r="E4496" s="2" t="s">
        <v>12620</v>
      </c>
      <c r="F4496" s="41" t="s">
        <v>2740</v>
      </c>
      <c r="G4496" s="31" t="s">
        <v>8038</v>
      </c>
      <c r="H4496" s="41" t="s">
        <v>2802</v>
      </c>
      <c r="I4496" s="36" t="s">
        <v>12621</v>
      </c>
      <c r="J4496" s="35"/>
      <c r="K4496" s="33"/>
      <c r="L4496" s="33"/>
      <c r="M4496" s="33"/>
      <c r="N4496" s="33"/>
      <c r="O4496" s="33"/>
      <c r="P4496" s="33"/>
      <c r="Q4496" s="33"/>
      <c r="R4496" s="33"/>
    </row>
    <row r="4497">
      <c r="A4497" s="6" t="s">
        <v>2861</v>
      </c>
      <c r="B4497" s="7"/>
      <c r="C4497" s="7" t="s">
        <v>12622</v>
      </c>
      <c r="D4497" s="8" t="s">
        <v>12623</v>
      </c>
      <c r="E4497" s="7" t="s">
        <v>12624</v>
      </c>
      <c r="F4497" s="8" t="s">
        <v>2740</v>
      </c>
      <c r="G4497" s="8" t="s">
        <v>8038</v>
      </c>
      <c r="H4497" s="42" t="s">
        <v>3305</v>
      </c>
      <c r="I4497" s="8"/>
      <c r="J4497" s="35"/>
      <c r="K4497" s="33"/>
      <c r="L4497" s="33"/>
      <c r="M4497" s="33"/>
      <c r="N4497" s="33"/>
      <c r="O4497" s="33"/>
      <c r="P4497" s="33"/>
      <c r="Q4497" s="33"/>
      <c r="R4497" s="33"/>
    </row>
    <row r="4498">
      <c r="A4498" s="7" t="s">
        <v>2586</v>
      </c>
      <c r="B4498" s="7"/>
      <c r="C4498" s="7" t="s">
        <v>12625</v>
      </c>
      <c r="D4498" s="8" t="s">
        <v>12623</v>
      </c>
      <c r="E4498" s="7" t="s">
        <v>12626</v>
      </c>
      <c r="F4498" s="8" t="s">
        <v>2740</v>
      </c>
      <c r="G4498" s="31" t="s">
        <v>8038</v>
      </c>
      <c r="H4498" s="43" t="s">
        <v>4138</v>
      </c>
      <c r="I4498" s="8"/>
      <c r="J4498" s="35"/>
      <c r="K4498" s="33"/>
      <c r="L4498" s="33"/>
      <c r="M4498" s="33"/>
      <c r="N4498" s="33"/>
      <c r="O4498" s="33"/>
      <c r="P4498" s="33"/>
      <c r="Q4498" s="33"/>
      <c r="R4498" s="33"/>
    </row>
    <row r="4499">
      <c r="A4499" s="7" t="s">
        <v>2586</v>
      </c>
      <c r="B4499" s="7"/>
      <c r="C4499" s="7" t="s">
        <v>12627</v>
      </c>
      <c r="D4499" s="8" t="s">
        <v>12623</v>
      </c>
      <c r="E4499" s="7" t="s">
        <v>12628</v>
      </c>
      <c r="F4499" s="8" t="s">
        <v>2740</v>
      </c>
      <c r="G4499" s="8" t="s">
        <v>8038</v>
      </c>
      <c r="H4499" s="43" t="s">
        <v>2742</v>
      </c>
      <c r="I4499" s="8"/>
      <c r="J4499" s="35"/>
      <c r="K4499" s="33"/>
      <c r="L4499" s="33"/>
      <c r="M4499" s="33"/>
      <c r="N4499" s="33"/>
      <c r="O4499" s="33"/>
      <c r="P4499" s="33"/>
      <c r="Q4499" s="33"/>
      <c r="R4499" s="33"/>
    </row>
    <row r="4500">
      <c r="A4500" s="7" t="s">
        <v>2586</v>
      </c>
      <c r="B4500" s="7"/>
      <c r="C4500" s="7" t="s">
        <v>12629</v>
      </c>
      <c r="D4500" s="8" t="s">
        <v>12623</v>
      </c>
      <c r="E4500" s="7" t="s">
        <v>12630</v>
      </c>
      <c r="F4500" s="8" t="s">
        <v>2740</v>
      </c>
      <c r="G4500" s="31" t="s">
        <v>8038</v>
      </c>
      <c r="H4500" s="41" t="s">
        <v>2760</v>
      </c>
      <c r="I4500" s="8"/>
      <c r="J4500" s="35"/>
      <c r="K4500" s="33"/>
      <c r="L4500" s="33"/>
      <c r="M4500" s="33"/>
      <c r="N4500" s="33"/>
      <c r="O4500" s="33"/>
      <c r="P4500" s="33"/>
      <c r="Q4500" s="33"/>
      <c r="R4500" s="33"/>
    </row>
    <row r="4501">
      <c r="A4501" s="7" t="s">
        <v>2586</v>
      </c>
      <c r="B4501" s="7"/>
      <c r="C4501" s="7" t="s">
        <v>12631</v>
      </c>
      <c r="D4501" s="8" t="s">
        <v>12623</v>
      </c>
      <c r="E4501" s="7" t="s">
        <v>12632</v>
      </c>
      <c r="F4501" s="8" t="s">
        <v>2740</v>
      </c>
      <c r="G4501" s="8" t="s">
        <v>8038</v>
      </c>
      <c r="H4501" s="43" t="s">
        <v>4138</v>
      </c>
      <c r="I4501" s="8"/>
      <c r="J4501" s="35"/>
      <c r="K4501" s="33"/>
      <c r="L4501" s="33"/>
      <c r="M4501" s="33"/>
      <c r="N4501" s="33"/>
      <c r="O4501" s="33"/>
      <c r="P4501" s="33"/>
      <c r="Q4501" s="33"/>
      <c r="R4501" s="33"/>
    </row>
    <row r="4502">
      <c r="A4502" s="7" t="s">
        <v>2586</v>
      </c>
      <c r="B4502" s="7"/>
      <c r="C4502" s="7" t="s">
        <v>12633</v>
      </c>
      <c r="D4502" s="8" t="s">
        <v>12623</v>
      </c>
      <c r="E4502" s="7" t="s">
        <v>12634</v>
      </c>
      <c r="F4502" s="8" t="s">
        <v>2740</v>
      </c>
      <c r="G4502" s="8" t="s">
        <v>8038</v>
      </c>
      <c r="H4502" s="43" t="s">
        <v>4138</v>
      </c>
      <c r="I4502" s="8"/>
      <c r="J4502" s="35"/>
      <c r="K4502" s="33"/>
      <c r="L4502" s="33"/>
      <c r="M4502" s="33"/>
      <c r="N4502" s="33"/>
      <c r="O4502" s="33"/>
      <c r="P4502" s="33"/>
      <c r="Q4502" s="33"/>
      <c r="R4502" s="33"/>
    </row>
    <row r="4503">
      <c r="A4503" s="7" t="s">
        <v>2586</v>
      </c>
      <c r="B4503" s="7"/>
      <c r="C4503" s="7" t="s">
        <v>12635</v>
      </c>
      <c r="D4503" s="8" t="s">
        <v>12623</v>
      </c>
      <c r="E4503" s="7" t="s">
        <v>12636</v>
      </c>
      <c r="F4503" s="8" t="s">
        <v>2740</v>
      </c>
      <c r="G4503" s="8" t="s">
        <v>8038</v>
      </c>
      <c r="H4503" s="41" t="s">
        <v>2686</v>
      </c>
      <c r="I4503" s="8"/>
      <c r="J4503" s="37"/>
      <c r="K4503" s="38"/>
      <c r="L4503" s="38"/>
      <c r="M4503" s="38"/>
      <c r="N4503" s="38"/>
      <c r="O4503" s="38"/>
      <c r="P4503" s="38"/>
      <c r="Q4503" s="38"/>
      <c r="R4503" s="38"/>
    </row>
    <row r="4504">
      <c r="A4504" s="6" t="s">
        <v>2861</v>
      </c>
      <c r="B4504" s="6"/>
      <c r="C4504" s="6" t="s">
        <v>12637</v>
      </c>
      <c r="D4504" s="6" t="s">
        <v>12638</v>
      </c>
      <c r="E4504" s="7" t="s">
        <v>12639</v>
      </c>
      <c r="F4504" s="8" t="s">
        <v>2740</v>
      </c>
      <c r="G4504" s="8" t="s">
        <v>8038</v>
      </c>
      <c r="H4504" s="31" t="s">
        <v>2603</v>
      </c>
      <c r="I4504" s="8"/>
      <c r="J4504" s="35"/>
      <c r="K4504" s="33"/>
      <c r="L4504" s="33"/>
      <c r="M4504" s="33"/>
      <c r="N4504" s="33"/>
      <c r="O4504" s="33"/>
      <c r="P4504" s="33"/>
      <c r="Q4504" s="33"/>
      <c r="R4504" s="33"/>
    </row>
    <row r="4505">
      <c r="A4505" s="8" t="s">
        <v>2586</v>
      </c>
      <c r="B4505" s="2"/>
      <c r="C4505" s="2" t="s">
        <v>12640</v>
      </c>
      <c r="D4505" s="2" t="s">
        <v>6797</v>
      </c>
      <c r="E4505" s="2" t="s">
        <v>12641</v>
      </c>
      <c r="F4505" s="8" t="s">
        <v>2740</v>
      </c>
      <c r="G4505" s="8" t="s">
        <v>8038</v>
      </c>
      <c r="H4505" s="31" t="s">
        <v>2603</v>
      </c>
      <c r="I4505" s="34" t="s">
        <v>12642</v>
      </c>
      <c r="J4505" s="35"/>
      <c r="K4505" s="33"/>
      <c r="L4505" s="33"/>
      <c r="M4505" s="33"/>
      <c r="N4505" s="33"/>
      <c r="O4505" s="33"/>
      <c r="P4505" s="33"/>
      <c r="Q4505" s="33"/>
      <c r="R4505" s="33"/>
    </row>
    <row r="4506">
      <c r="A4506" s="7" t="s">
        <v>2586</v>
      </c>
      <c r="B4506" s="7"/>
      <c r="C4506" s="7" t="s">
        <v>12643</v>
      </c>
      <c r="D4506" s="8" t="s">
        <v>6797</v>
      </c>
      <c r="E4506" s="7" t="s">
        <v>12644</v>
      </c>
      <c r="F4506" s="8" t="s">
        <v>2740</v>
      </c>
      <c r="G4506" s="8" t="s">
        <v>8038</v>
      </c>
      <c r="H4506" s="31" t="s">
        <v>2590</v>
      </c>
      <c r="I4506" s="8"/>
      <c r="J4506" s="37"/>
      <c r="K4506" s="38"/>
      <c r="L4506" s="38"/>
      <c r="M4506" s="38"/>
      <c r="N4506" s="38"/>
      <c r="O4506" s="38"/>
      <c r="P4506" s="38"/>
      <c r="Q4506" s="38"/>
      <c r="R4506" s="38"/>
    </row>
    <row r="4507">
      <c r="A4507" s="7" t="s">
        <v>2586</v>
      </c>
      <c r="B4507" s="7"/>
      <c r="C4507" s="7" t="s">
        <v>12645</v>
      </c>
      <c r="D4507" s="8" t="s">
        <v>6797</v>
      </c>
      <c r="E4507" s="7" t="s">
        <v>12646</v>
      </c>
      <c r="F4507" s="8" t="s">
        <v>2740</v>
      </c>
      <c r="G4507" s="31" t="s">
        <v>8038</v>
      </c>
      <c r="H4507" s="31" t="s">
        <v>2603</v>
      </c>
      <c r="I4507" s="8"/>
      <c r="J4507" s="35"/>
      <c r="K4507" s="33"/>
      <c r="L4507" s="33"/>
      <c r="M4507" s="33"/>
      <c r="N4507" s="33"/>
      <c r="O4507" s="33"/>
      <c r="P4507" s="33"/>
      <c r="Q4507" s="33"/>
      <c r="R4507" s="33"/>
    </row>
    <row r="4508">
      <c r="A4508" s="7" t="s">
        <v>2633</v>
      </c>
      <c r="B4508" s="7"/>
      <c r="C4508" s="7" t="s">
        <v>12647</v>
      </c>
      <c r="D4508" s="8" t="s">
        <v>6797</v>
      </c>
      <c r="E4508" s="7" t="s">
        <v>12648</v>
      </c>
      <c r="F4508" s="8" t="s">
        <v>2740</v>
      </c>
      <c r="G4508" s="8" t="s">
        <v>8038</v>
      </c>
      <c r="H4508" s="31" t="s">
        <v>2742</v>
      </c>
      <c r="I4508" s="8"/>
      <c r="J4508" s="35"/>
      <c r="K4508" s="33"/>
      <c r="L4508" s="33"/>
      <c r="M4508" s="33"/>
      <c r="N4508" s="33"/>
      <c r="O4508" s="33"/>
      <c r="P4508" s="33"/>
      <c r="Q4508" s="33"/>
      <c r="R4508" s="33"/>
    </row>
    <row r="4509">
      <c r="A4509" s="8" t="s">
        <v>2586</v>
      </c>
      <c r="B4509" s="2"/>
      <c r="C4509" s="2" t="s">
        <v>12649</v>
      </c>
      <c r="D4509" s="2" t="s">
        <v>12650</v>
      </c>
      <c r="E4509" s="2" t="s">
        <v>12651</v>
      </c>
      <c r="F4509" s="42" t="s">
        <v>2740</v>
      </c>
      <c r="G4509" s="8" t="s">
        <v>8038</v>
      </c>
      <c r="H4509" s="31" t="s">
        <v>2603</v>
      </c>
      <c r="I4509" s="36" t="s">
        <v>12652</v>
      </c>
      <c r="J4509" s="35"/>
      <c r="K4509" s="33"/>
      <c r="L4509" s="33"/>
      <c r="M4509" s="33"/>
      <c r="N4509" s="33"/>
      <c r="O4509" s="33"/>
      <c r="P4509" s="33"/>
      <c r="Q4509" s="33"/>
      <c r="R4509" s="33"/>
    </row>
    <row r="4510">
      <c r="A4510" s="7" t="s">
        <v>2586</v>
      </c>
      <c r="B4510" s="7"/>
      <c r="C4510" s="7" t="s">
        <v>12653</v>
      </c>
      <c r="D4510" s="8" t="s">
        <v>12654</v>
      </c>
      <c r="E4510" s="7" t="s">
        <v>12655</v>
      </c>
      <c r="F4510" s="8" t="s">
        <v>2740</v>
      </c>
      <c r="G4510" s="8" t="s">
        <v>8038</v>
      </c>
      <c r="H4510" s="31" t="s">
        <v>2590</v>
      </c>
      <c r="I4510" s="8"/>
      <c r="J4510" s="35"/>
      <c r="K4510" s="33"/>
      <c r="L4510" s="33"/>
      <c r="M4510" s="33"/>
      <c r="N4510" s="33"/>
      <c r="O4510" s="33"/>
      <c r="P4510" s="33"/>
      <c r="Q4510" s="33"/>
      <c r="R4510" s="33"/>
    </row>
    <row r="4511">
      <c r="A4511" s="7" t="s">
        <v>2586</v>
      </c>
      <c r="B4511" s="7"/>
      <c r="C4511" s="7" t="s">
        <v>12656</v>
      </c>
      <c r="D4511" s="8" t="s">
        <v>12657</v>
      </c>
      <c r="E4511" s="7" t="s">
        <v>12658</v>
      </c>
      <c r="F4511" s="42" t="s">
        <v>2740</v>
      </c>
      <c r="G4511" s="8" t="s">
        <v>8038</v>
      </c>
      <c r="H4511" s="45" t="s">
        <v>2753</v>
      </c>
      <c r="I4511" s="8"/>
      <c r="J4511" s="7"/>
      <c r="K4511" s="40"/>
      <c r="L4511" s="40"/>
      <c r="M4511" s="40"/>
      <c r="N4511" s="40"/>
      <c r="O4511" s="40"/>
      <c r="P4511" s="40"/>
      <c r="Q4511" s="40"/>
      <c r="R4511" s="40"/>
    </row>
    <row r="4512">
      <c r="A4512" s="7" t="s">
        <v>2586</v>
      </c>
      <c r="B4512" s="7"/>
      <c r="C4512" s="7" t="s">
        <v>12659</v>
      </c>
      <c r="D4512" s="8" t="s">
        <v>12657</v>
      </c>
      <c r="E4512" s="7" t="s">
        <v>12660</v>
      </c>
      <c r="F4512" s="8" t="s">
        <v>2740</v>
      </c>
      <c r="G4512" s="8" t="s">
        <v>8038</v>
      </c>
      <c r="H4512" s="31" t="s">
        <v>2590</v>
      </c>
      <c r="I4512" s="8"/>
      <c r="J4512" s="7"/>
      <c r="K4512" s="40"/>
      <c r="L4512" s="40"/>
      <c r="M4512" s="40"/>
      <c r="N4512" s="40"/>
      <c r="O4512" s="40"/>
      <c r="P4512" s="40"/>
      <c r="Q4512" s="40"/>
      <c r="R4512" s="40"/>
    </row>
    <row r="4513">
      <c r="A4513" s="7" t="s">
        <v>2586</v>
      </c>
      <c r="B4513" s="7"/>
      <c r="C4513" s="7" t="s">
        <v>12661</v>
      </c>
      <c r="D4513" s="8" t="s">
        <v>12657</v>
      </c>
      <c r="E4513" s="7" t="s">
        <v>12662</v>
      </c>
      <c r="F4513" s="8" t="s">
        <v>2740</v>
      </c>
      <c r="G4513" s="8" t="s">
        <v>8038</v>
      </c>
      <c r="H4513" s="8" t="s">
        <v>2765</v>
      </c>
      <c r="I4513" s="8"/>
      <c r="J4513" s="37"/>
      <c r="K4513" s="38"/>
      <c r="L4513" s="38"/>
      <c r="M4513" s="38"/>
      <c r="N4513" s="38"/>
      <c r="O4513" s="38"/>
      <c r="P4513" s="38"/>
      <c r="Q4513" s="38"/>
      <c r="R4513" s="38"/>
    </row>
    <row r="4514">
      <c r="A4514" s="7" t="s">
        <v>2586</v>
      </c>
      <c r="B4514" s="7"/>
      <c r="C4514" s="7" t="s">
        <v>12663</v>
      </c>
      <c r="D4514" s="8" t="s">
        <v>12657</v>
      </c>
      <c r="E4514" s="7" t="s">
        <v>12664</v>
      </c>
      <c r="F4514" s="8" t="s">
        <v>2740</v>
      </c>
      <c r="G4514" s="8" t="s">
        <v>8038</v>
      </c>
      <c r="H4514" s="8" t="s">
        <v>2765</v>
      </c>
      <c r="I4514" s="8"/>
      <c r="J4514" s="37"/>
      <c r="K4514" s="38"/>
      <c r="L4514" s="38"/>
      <c r="M4514" s="38"/>
      <c r="N4514" s="38"/>
      <c r="O4514" s="38"/>
      <c r="P4514" s="38"/>
      <c r="Q4514" s="38"/>
      <c r="R4514" s="38"/>
    </row>
    <row r="4515">
      <c r="A4515" s="7" t="s">
        <v>2586</v>
      </c>
      <c r="B4515" s="7"/>
      <c r="C4515" s="7" t="s">
        <v>12665</v>
      </c>
      <c r="D4515" s="8" t="s">
        <v>12657</v>
      </c>
      <c r="E4515" s="7" t="s">
        <v>12666</v>
      </c>
      <c r="F4515" s="8" t="s">
        <v>2740</v>
      </c>
      <c r="G4515" s="31" t="s">
        <v>8038</v>
      </c>
      <c r="H4515" s="42" t="s">
        <v>3305</v>
      </c>
      <c r="I4515" s="8"/>
      <c r="J4515" s="37"/>
      <c r="K4515" s="38"/>
      <c r="L4515" s="38"/>
      <c r="M4515" s="38"/>
      <c r="N4515" s="38"/>
      <c r="O4515" s="38"/>
      <c r="P4515" s="38"/>
      <c r="Q4515" s="38"/>
      <c r="R4515" s="38"/>
    </row>
    <row r="4516">
      <c r="A4516" s="7" t="s">
        <v>2586</v>
      </c>
      <c r="B4516" s="7"/>
      <c r="C4516" s="7" t="s">
        <v>12667</v>
      </c>
      <c r="D4516" s="8" t="s">
        <v>12657</v>
      </c>
      <c r="E4516" s="7" t="s">
        <v>12668</v>
      </c>
      <c r="F4516" s="8" t="s">
        <v>2740</v>
      </c>
      <c r="G4516" s="8" t="s">
        <v>8038</v>
      </c>
      <c r="H4516" s="8" t="s">
        <v>2765</v>
      </c>
      <c r="I4516" s="8"/>
      <c r="J4516" s="7"/>
      <c r="K4516" s="40"/>
      <c r="L4516" s="40"/>
      <c r="M4516" s="40"/>
      <c r="N4516" s="40"/>
      <c r="O4516" s="40"/>
      <c r="P4516" s="40"/>
      <c r="Q4516" s="40"/>
      <c r="R4516" s="40"/>
    </row>
    <row r="4517">
      <c r="A4517" s="7" t="s">
        <v>2586</v>
      </c>
      <c r="B4517" s="7"/>
      <c r="C4517" s="7" t="s">
        <v>12669</v>
      </c>
      <c r="D4517" s="7" t="s">
        <v>12657</v>
      </c>
      <c r="E4517" s="19" t="s">
        <v>12670</v>
      </c>
      <c r="F4517" s="8" t="s">
        <v>2740</v>
      </c>
      <c r="G4517" s="8" t="s">
        <v>8038</v>
      </c>
      <c r="H4517" s="51" t="s">
        <v>2753</v>
      </c>
      <c r="I4517" s="7"/>
      <c r="J4517" s="35"/>
      <c r="K4517" s="33"/>
      <c r="L4517" s="33"/>
      <c r="M4517" s="33"/>
      <c r="N4517" s="33"/>
      <c r="O4517" s="33"/>
      <c r="P4517" s="33"/>
      <c r="Q4517" s="33"/>
      <c r="R4517" s="33"/>
    </row>
    <row r="4518">
      <c r="A4518" s="7" t="s">
        <v>2586</v>
      </c>
      <c r="B4518" s="7"/>
      <c r="C4518" s="7" t="s">
        <v>12671</v>
      </c>
      <c r="D4518" s="6" t="s">
        <v>12657</v>
      </c>
      <c r="E4518" s="7" t="s">
        <v>12672</v>
      </c>
      <c r="F4518" s="8" t="s">
        <v>2740</v>
      </c>
      <c r="G4518" s="8" t="s">
        <v>8038</v>
      </c>
      <c r="H4518" s="8" t="s">
        <v>2765</v>
      </c>
      <c r="I4518" s="8"/>
      <c r="J4518" s="7"/>
      <c r="K4518" s="40"/>
      <c r="L4518" s="40"/>
      <c r="M4518" s="40"/>
      <c r="N4518" s="40"/>
      <c r="O4518" s="40"/>
      <c r="P4518" s="40"/>
      <c r="Q4518" s="40"/>
      <c r="R4518" s="40"/>
    </row>
    <row r="4519">
      <c r="A4519" s="8" t="s">
        <v>2586</v>
      </c>
      <c r="B4519" s="2"/>
      <c r="C4519" s="2" t="s">
        <v>12673</v>
      </c>
      <c r="D4519" s="2" t="s">
        <v>3248</v>
      </c>
      <c r="E4519" s="2" t="s">
        <v>12674</v>
      </c>
      <c r="F4519" s="8" t="s">
        <v>2740</v>
      </c>
      <c r="G4519" s="8" t="s">
        <v>8038</v>
      </c>
      <c r="H4519" s="42" t="s">
        <v>3305</v>
      </c>
      <c r="I4519" s="34" t="s">
        <v>12675</v>
      </c>
      <c r="J4519" s="35"/>
      <c r="K4519" s="33"/>
      <c r="L4519" s="33"/>
      <c r="M4519" s="33"/>
      <c r="N4519" s="33"/>
      <c r="O4519" s="33"/>
      <c r="P4519" s="33"/>
      <c r="Q4519" s="33"/>
      <c r="R4519" s="33"/>
    </row>
    <row r="4520">
      <c r="A4520" s="8" t="s">
        <v>2586</v>
      </c>
      <c r="B4520" s="2"/>
      <c r="C4520" s="2" t="s">
        <v>12676</v>
      </c>
      <c r="D4520" s="2" t="s">
        <v>3248</v>
      </c>
      <c r="E4520" s="2" t="s">
        <v>12677</v>
      </c>
      <c r="F4520" s="42" t="s">
        <v>2740</v>
      </c>
      <c r="G4520" s="8" t="s">
        <v>8038</v>
      </c>
      <c r="H4520" s="45" t="s">
        <v>2765</v>
      </c>
      <c r="I4520" s="34" t="s">
        <v>12678</v>
      </c>
      <c r="J4520" s="35"/>
      <c r="K4520" s="33"/>
      <c r="L4520" s="33"/>
      <c r="M4520" s="33"/>
      <c r="N4520" s="33"/>
      <c r="O4520" s="33"/>
      <c r="P4520" s="33"/>
      <c r="Q4520" s="33"/>
      <c r="R4520" s="33"/>
    </row>
    <row r="4521">
      <c r="A4521" s="8" t="s">
        <v>2586</v>
      </c>
      <c r="B4521" s="2"/>
      <c r="C4521" s="2" t="s">
        <v>12679</v>
      </c>
      <c r="D4521" s="2" t="s">
        <v>3248</v>
      </c>
      <c r="E4521" s="2" t="s">
        <v>12680</v>
      </c>
      <c r="F4521" s="8" t="s">
        <v>2740</v>
      </c>
      <c r="G4521" s="8" t="s">
        <v>8038</v>
      </c>
      <c r="H4521" s="41" t="s">
        <v>3305</v>
      </c>
      <c r="I4521" s="34" t="s">
        <v>12681</v>
      </c>
      <c r="J4521" s="35"/>
      <c r="K4521" s="33"/>
      <c r="L4521" s="33"/>
      <c r="M4521" s="33"/>
      <c r="N4521" s="33"/>
      <c r="O4521" s="33"/>
      <c r="P4521" s="33"/>
      <c r="Q4521" s="33"/>
      <c r="R4521" s="33"/>
    </row>
    <row r="4522">
      <c r="A4522" s="8" t="s">
        <v>2586</v>
      </c>
      <c r="B4522" s="3"/>
      <c r="C4522" s="3" t="s">
        <v>12682</v>
      </c>
      <c r="D4522" s="4" t="s">
        <v>3248</v>
      </c>
      <c r="E4522" s="5" t="s">
        <v>12683</v>
      </c>
      <c r="F4522" s="41" t="s">
        <v>2740</v>
      </c>
      <c r="G4522" s="8" t="s">
        <v>8038</v>
      </c>
      <c r="H4522" s="8" t="s">
        <v>2765</v>
      </c>
      <c r="I4522" s="18" t="s">
        <v>12684</v>
      </c>
      <c r="J4522" s="35"/>
      <c r="K4522" s="33"/>
      <c r="L4522" s="33"/>
      <c r="M4522" s="33"/>
      <c r="N4522" s="33"/>
      <c r="O4522" s="33"/>
      <c r="P4522" s="33"/>
      <c r="Q4522" s="33"/>
      <c r="R4522" s="33"/>
    </row>
    <row r="4523">
      <c r="A4523" s="7" t="s">
        <v>2586</v>
      </c>
      <c r="B4523" s="7"/>
      <c r="C4523" s="7" t="s">
        <v>12578</v>
      </c>
      <c r="D4523" s="8" t="s">
        <v>3248</v>
      </c>
      <c r="E4523" s="7" t="s">
        <v>12685</v>
      </c>
      <c r="F4523" s="8" t="s">
        <v>2740</v>
      </c>
      <c r="G4523" s="8" t="s">
        <v>8038</v>
      </c>
      <c r="H4523" s="31" t="s">
        <v>2590</v>
      </c>
      <c r="I4523" s="8"/>
      <c r="J4523" s="7"/>
      <c r="K4523" s="40"/>
      <c r="L4523" s="40"/>
      <c r="M4523" s="40"/>
      <c r="N4523" s="40"/>
      <c r="O4523" s="40"/>
      <c r="P4523" s="40"/>
      <c r="Q4523" s="40"/>
      <c r="R4523" s="40"/>
    </row>
    <row r="4524">
      <c r="A4524" s="8" t="s">
        <v>2586</v>
      </c>
      <c r="B4524" s="6"/>
      <c r="C4524" s="6" t="s">
        <v>12686</v>
      </c>
      <c r="D4524" s="6" t="s">
        <v>3248</v>
      </c>
      <c r="E4524" s="7" t="s">
        <v>12687</v>
      </c>
      <c r="F4524" s="8" t="s">
        <v>2740</v>
      </c>
      <c r="G4524" s="31" t="s">
        <v>8038</v>
      </c>
      <c r="H4524" s="48" t="s">
        <v>2937</v>
      </c>
      <c r="I4524" s="8"/>
      <c r="J4524" s="35"/>
      <c r="K4524" s="33"/>
      <c r="L4524" s="33"/>
      <c r="M4524" s="33"/>
      <c r="N4524" s="33"/>
      <c r="O4524" s="33"/>
      <c r="P4524" s="33"/>
      <c r="Q4524" s="33"/>
      <c r="R4524" s="33"/>
    </row>
    <row r="4525">
      <c r="A4525" s="8" t="s">
        <v>2586</v>
      </c>
      <c r="B4525" s="6"/>
      <c r="C4525" s="6" t="s">
        <v>12688</v>
      </c>
      <c r="D4525" s="6" t="s">
        <v>3248</v>
      </c>
      <c r="E4525" s="7" t="s">
        <v>12689</v>
      </c>
      <c r="F4525" s="8" t="s">
        <v>2740</v>
      </c>
      <c r="G4525" s="8" t="s">
        <v>8038</v>
      </c>
      <c r="H4525" s="31" t="s">
        <v>2590</v>
      </c>
      <c r="I4525" s="8"/>
      <c r="J4525" s="35"/>
      <c r="K4525" s="33"/>
      <c r="L4525" s="33"/>
      <c r="M4525" s="33"/>
      <c r="N4525" s="33"/>
      <c r="O4525" s="33"/>
      <c r="P4525" s="33"/>
      <c r="Q4525" s="33"/>
      <c r="R4525" s="33"/>
    </row>
    <row r="4526">
      <c r="A4526" s="8" t="s">
        <v>2586</v>
      </c>
      <c r="B4526" s="2"/>
      <c r="C4526" s="2" t="s">
        <v>12690</v>
      </c>
      <c r="D4526" s="2" t="s">
        <v>12691</v>
      </c>
      <c r="E4526" s="2" t="s">
        <v>12692</v>
      </c>
      <c r="F4526" s="42" t="s">
        <v>2740</v>
      </c>
      <c r="G4526" s="31" t="s">
        <v>8038</v>
      </c>
      <c r="H4526" s="41" t="s">
        <v>3143</v>
      </c>
      <c r="I4526" s="34" t="s">
        <v>12693</v>
      </c>
      <c r="J4526" s="35"/>
      <c r="K4526" s="33"/>
      <c r="L4526" s="33"/>
      <c r="M4526" s="33"/>
      <c r="N4526" s="33"/>
      <c r="O4526" s="33"/>
      <c r="P4526" s="33"/>
      <c r="Q4526" s="33"/>
      <c r="R4526" s="33"/>
    </row>
    <row r="4527">
      <c r="A4527" s="8" t="s">
        <v>2586</v>
      </c>
      <c r="B4527" s="6"/>
      <c r="C4527" s="6" t="s">
        <v>12694</v>
      </c>
      <c r="D4527" s="6" t="s">
        <v>12695</v>
      </c>
      <c r="E4527" s="7" t="s">
        <v>12696</v>
      </c>
      <c r="F4527" s="8" t="s">
        <v>2740</v>
      </c>
      <c r="G4527" s="6" t="s">
        <v>9708</v>
      </c>
      <c r="H4527" s="31" t="s">
        <v>2742</v>
      </c>
      <c r="I4527" s="8"/>
      <c r="J4527" s="35"/>
      <c r="K4527" s="33"/>
      <c r="L4527" s="33"/>
      <c r="M4527" s="33"/>
      <c r="N4527" s="33"/>
      <c r="O4527" s="33"/>
      <c r="P4527" s="33"/>
      <c r="Q4527" s="33"/>
      <c r="R4527" s="33"/>
    </row>
    <row r="4528">
      <c r="A4528" s="8" t="s">
        <v>2586</v>
      </c>
      <c r="B4528" s="18"/>
      <c r="C4528" s="18" t="s">
        <v>6802</v>
      </c>
      <c r="D4528" s="4" t="s">
        <v>12695</v>
      </c>
      <c r="E4528" s="3" t="s">
        <v>12697</v>
      </c>
      <c r="F4528" s="8" t="s">
        <v>2740</v>
      </c>
      <c r="G4528" s="31" t="s">
        <v>8038</v>
      </c>
      <c r="H4528" s="51" t="s">
        <v>6552</v>
      </c>
      <c r="I4528" s="3"/>
      <c r="J4528" s="35"/>
      <c r="K4528" s="33"/>
      <c r="L4528" s="33"/>
      <c r="M4528" s="33"/>
      <c r="N4528" s="33"/>
      <c r="O4528" s="33"/>
      <c r="P4528" s="33"/>
      <c r="Q4528" s="33"/>
      <c r="R4528" s="33"/>
    </row>
    <row r="4529">
      <c r="A4529" s="7" t="s">
        <v>2586</v>
      </c>
      <c r="B4529" s="7"/>
      <c r="C4529" s="7" t="s">
        <v>12698</v>
      </c>
      <c r="D4529" s="8" t="s">
        <v>12699</v>
      </c>
      <c r="E4529" s="7" t="s">
        <v>12700</v>
      </c>
      <c r="F4529" s="8" t="s">
        <v>2740</v>
      </c>
      <c r="G4529" s="8" t="s">
        <v>8038</v>
      </c>
      <c r="H4529" s="31" t="s">
        <v>2742</v>
      </c>
      <c r="I4529" s="8"/>
      <c r="J4529" s="35"/>
      <c r="K4529" s="33"/>
      <c r="L4529" s="33"/>
      <c r="M4529" s="33"/>
      <c r="N4529" s="33"/>
      <c r="O4529" s="33"/>
      <c r="P4529" s="33"/>
      <c r="Q4529" s="33"/>
      <c r="R4529" s="33"/>
    </row>
    <row r="4530">
      <c r="A4530" s="8" t="s">
        <v>2586</v>
      </c>
      <c r="B4530" s="12"/>
      <c r="C4530" s="12" t="s">
        <v>12701</v>
      </c>
      <c r="D4530" s="6" t="s">
        <v>12702</v>
      </c>
      <c r="E4530" s="12" t="s">
        <v>12703</v>
      </c>
      <c r="F4530" s="42" t="s">
        <v>2740</v>
      </c>
      <c r="G4530" s="8" t="s">
        <v>8038</v>
      </c>
      <c r="H4530" s="31" t="s">
        <v>2590</v>
      </c>
      <c r="I4530" s="2"/>
      <c r="J4530" s="35"/>
      <c r="K4530" s="33"/>
      <c r="L4530" s="33"/>
      <c r="M4530" s="33"/>
      <c r="N4530" s="33"/>
      <c r="O4530" s="33"/>
      <c r="P4530" s="33"/>
      <c r="Q4530" s="33"/>
      <c r="R4530" s="33"/>
    </row>
    <row r="4531">
      <c r="A4531" s="8" t="s">
        <v>2586</v>
      </c>
      <c r="B4531" s="18"/>
      <c r="C4531" s="18" t="s">
        <v>12704</v>
      </c>
      <c r="D4531" s="15" t="s">
        <v>12705</v>
      </c>
      <c r="E4531" s="3" t="s">
        <v>12706</v>
      </c>
      <c r="F4531" s="8" t="s">
        <v>2740</v>
      </c>
      <c r="G4531" s="8" t="s">
        <v>8038</v>
      </c>
      <c r="H4531" s="31" t="s">
        <v>2742</v>
      </c>
      <c r="I4531" s="3"/>
      <c r="J4531" s="35"/>
      <c r="K4531" s="33"/>
      <c r="L4531" s="33"/>
      <c r="M4531" s="33"/>
      <c r="N4531" s="33"/>
      <c r="O4531" s="33"/>
      <c r="P4531" s="33"/>
      <c r="Q4531" s="33"/>
      <c r="R4531" s="33"/>
    </row>
    <row r="4532">
      <c r="A4532" s="7" t="s">
        <v>2586</v>
      </c>
      <c r="B4532" s="7"/>
      <c r="C4532" s="7" t="s">
        <v>12707</v>
      </c>
      <c r="D4532" s="6" t="s">
        <v>12708</v>
      </c>
      <c r="E4532" s="7" t="s">
        <v>12709</v>
      </c>
      <c r="F4532" s="42" t="s">
        <v>2740</v>
      </c>
      <c r="G4532" s="31" t="s">
        <v>8038</v>
      </c>
      <c r="H4532" s="43" t="s">
        <v>2742</v>
      </c>
      <c r="I4532" s="8"/>
      <c r="J4532" s="35"/>
      <c r="K4532" s="33"/>
      <c r="L4532" s="33"/>
      <c r="M4532" s="33"/>
      <c r="N4532" s="33"/>
      <c r="O4532" s="33"/>
      <c r="P4532" s="33"/>
      <c r="Q4532" s="33"/>
      <c r="R4532" s="33"/>
    </row>
    <row r="4533">
      <c r="A4533" s="7" t="s">
        <v>2586</v>
      </c>
      <c r="B4533" s="7"/>
      <c r="C4533" s="7" t="s">
        <v>167</v>
      </c>
      <c r="D4533" s="8" t="s">
        <v>3964</v>
      </c>
      <c r="E4533" s="7" t="s">
        <v>12710</v>
      </c>
      <c r="F4533" s="8" t="s">
        <v>2740</v>
      </c>
      <c r="G4533" s="8" t="s">
        <v>8038</v>
      </c>
      <c r="H4533" s="31" t="s">
        <v>2590</v>
      </c>
      <c r="I4533" s="8"/>
      <c r="J4533" s="7"/>
      <c r="K4533" s="40"/>
      <c r="L4533" s="40"/>
      <c r="M4533" s="40"/>
      <c r="N4533" s="40"/>
      <c r="O4533" s="40"/>
      <c r="P4533" s="40"/>
      <c r="Q4533" s="40"/>
      <c r="R4533" s="40"/>
    </row>
    <row r="4534">
      <c r="A4534" s="8" t="s">
        <v>2586</v>
      </c>
      <c r="B4534" s="8"/>
      <c r="C4534" s="8" t="s">
        <v>12711</v>
      </c>
      <c r="D4534" s="8" t="s">
        <v>3964</v>
      </c>
      <c r="E4534" s="12" t="s">
        <v>12712</v>
      </c>
      <c r="F4534" s="8" t="s">
        <v>2740</v>
      </c>
      <c r="G4534" s="8" t="s">
        <v>8038</v>
      </c>
      <c r="H4534" s="31" t="s">
        <v>2603</v>
      </c>
      <c r="I4534" s="8"/>
      <c r="J4534" s="7"/>
      <c r="K4534" s="40"/>
      <c r="L4534" s="40"/>
      <c r="M4534" s="40"/>
      <c r="N4534" s="40"/>
      <c r="O4534" s="40"/>
      <c r="P4534" s="40"/>
      <c r="Q4534" s="40"/>
      <c r="R4534" s="40"/>
    </row>
    <row r="4535">
      <c r="A4535" s="8" t="s">
        <v>2586</v>
      </c>
      <c r="B4535" s="8"/>
      <c r="C4535" s="8" t="s">
        <v>12713</v>
      </c>
      <c r="D4535" s="8" t="s">
        <v>3964</v>
      </c>
      <c r="E4535" s="12" t="s">
        <v>12714</v>
      </c>
      <c r="F4535" s="8" t="s">
        <v>2740</v>
      </c>
      <c r="G4535" s="8" t="s">
        <v>8038</v>
      </c>
      <c r="H4535" s="41" t="s">
        <v>2760</v>
      </c>
      <c r="I4535" s="8"/>
      <c r="J4535" s="35"/>
      <c r="K4535" s="33"/>
      <c r="L4535" s="33"/>
      <c r="M4535" s="33"/>
      <c r="N4535" s="33"/>
      <c r="O4535" s="33"/>
      <c r="P4535" s="33"/>
      <c r="Q4535" s="33"/>
      <c r="R4535" s="33"/>
    </row>
    <row r="4536">
      <c r="A4536" s="7" t="s">
        <v>2586</v>
      </c>
      <c r="B4536" s="7"/>
      <c r="C4536" s="7" t="s">
        <v>12715</v>
      </c>
      <c r="D4536" s="8" t="s">
        <v>12716</v>
      </c>
      <c r="E4536" s="7" t="s">
        <v>12717</v>
      </c>
      <c r="F4536" s="8" t="s">
        <v>2740</v>
      </c>
      <c r="G4536" s="31" t="s">
        <v>8038</v>
      </c>
      <c r="H4536" s="31" t="s">
        <v>2742</v>
      </c>
      <c r="I4536" s="8"/>
      <c r="J4536" s="35"/>
      <c r="K4536" s="33"/>
      <c r="L4536" s="33"/>
      <c r="M4536" s="33"/>
      <c r="N4536" s="33"/>
      <c r="O4536" s="33"/>
      <c r="P4536" s="33"/>
      <c r="Q4536" s="33"/>
      <c r="R4536" s="33"/>
    </row>
    <row r="4537">
      <c r="A4537" s="7" t="s">
        <v>2586</v>
      </c>
      <c r="B4537" s="7"/>
      <c r="C4537" s="7" t="s">
        <v>12718</v>
      </c>
      <c r="D4537" s="6" t="s">
        <v>12719</v>
      </c>
      <c r="E4537" s="7" t="s">
        <v>12720</v>
      </c>
      <c r="F4537" s="8" t="s">
        <v>2740</v>
      </c>
      <c r="G4537" s="8" t="s">
        <v>8038</v>
      </c>
      <c r="H4537" s="31" t="s">
        <v>3296</v>
      </c>
      <c r="I4537" s="8"/>
      <c r="J4537" s="19"/>
      <c r="K4537" s="39"/>
      <c r="L4537" s="39"/>
      <c r="M4537" s="39"/>
      <c r="N4537" s="39"/>
      <c r="O4537" s="39"/>
      <c r="P4537" s="39"/>
      <c r="Q4537" s="39"/>
      <c r="R4537" s="39"/>
    </row>
    <row r="4538">
      <c r="A4538" s="8" t="s">
        <v>2586</v>
      </c>
      <c r="B4538" s="12"/>
      <c r="C4538" s="12" t="s">
        <v>12721</v>
      </c>
      <c r="D4538" s="12" t="s">
        <v>12722</v>
      </c>
      <c r="E4538" s="12" t="s">
        <v>12723</v>
      </c>
      <c r="F4538" s="8" t="s">
        <v>2740</v>
      </c>
      <c r="G4538" s="8" t="s">
        <v>8038</v>
      </c>
      <c r="H4538" s="41" t="s">
        <v>2760</v>
      </c>
      <c r="I4538" s="2"/>
      <c r="J4538" s="7"/>
      <c r="K4538" s="40"/>
      <c r="L4538" s="40"/>
      <c r="M4538" s="40"/>
      <c r="N4538" s="40"/>
      <c r="O4538" s="40"/>
      <c r="P4538" s="40"/>
      <c r="Q4538" s="40"/>
      <c r="R4538" s="40"/>
    </row>
    <row r="4539">
      <c r="A4539" s="8" t="s">
        <v>2586</v>
      </c>
      <c r="B4539" s="2"/>
      <c r="C4539" s="2" t="s">
        <v>12724</v>
      </c>
      <c r="D4539" s="2" t="s">
        <v>12725</v>
      </c>
      <c r="E4539" s="2" t="s">
        <v>12726</v>
      </c>
      <c r="F4539" s="8" t="s">
        <v>2740</v>
      </c>
      <c r="G4539" s="8" t="s">
        <v>8038</v>
      </c>
      <c r="H4539" s="45" t="s">
        <v>3287</v>
      </c>
      <c r="I4539" s="34" t="s">
        <v>12727</v>
      </c>
      <c r="J4539" s="35"/>
      <c r="K4539" s="33"/>
      <c r="L4539" s="33"/>
      <c r="M4539" s="33"/>
      <c r="N4539" s="33"/>
      <c r="O4539" s="33"/>
      <c r="P4539" s="33"/>
      <c r="Q4539" s="33"/>
      <c r="R4539" s="33"/>
    </row>
    <row r="4540">
      <c r="A4540" s="7" t="s">
        <v>2586</v>
      </c>
      <c r="B4540" s="7"/>
      <c r="C4540" s="7" t="s">
        <v>12728</v>
      </c>
      <c r="D4540" s="8" t="s">
        <v>5120</v>
      </c>
      <c r="E4540" s="7" t="s">
        <v>12729</v>
      </c>
      <c r="F4540" s="42" t="s">
        <v>2740</v>
      </c>
      <c r="G4540" s="8" t="s">
        <v>8038</v>
      </c>
      <c r="H4540" s="41" t="s">
        <v>2686</v>
      </c>
      <c r="I4540" s="8"/>
      <c r="J4540" s="37"/>
      <c r="K4540" s="38"/>
      <c r="L4540" s="38"/>
      <c r="M4540" s="38"/>
      <c r="N4540" s="38"/>
      <c r="O4540" s="38"/>
      <c r="P4540" s="38"/>
      <c r="Q4540" s="38"/>
      <c r="R4540" s="38"/>
    </row>
    <row r="4541">
      <c r="A4541" s="8" t="s">
        <v>2586</v>
      </c>
      <c r="B4541" s="2"/>
      <c r="C4541" s="2" t="s">
        <v>12730</v>
      </c>
      <c r="D4541" s="2" t="s">
        <v>7020</v>
      </c>
      <c r="E4541" s="2" t="s">
        <v>12731</v>
      </c>
      <c r="F4541" s="8" t="s">
        <v>2740</v>
      </c>
      <c r="G4541" s="8" t="s">
        <v>8038</v>
      </c>
      <c r="H4541" s="42" t="s">
        <v>2686</v>
      </c>
      <c r="I4541" s="36" t="s">
        <v>12732</v>
      </c>
      <c r="J4541" s="35"/>
      <c r="K4541" s="33"/>
      <c r="L4541" s="33"/>
      <c r="M4541" s="33"/>
      <c r="N4541" s="33"/>
      <c r="O4541" s="33"/>
      <c r="P4541" s="33"/>
      <c r="Q4541" s="33"/>
      <c r="R4541" s="33"/>
    </row>
    <row r="4542">
      <c r="A4542" s="7" t="s">
        <v>2586</v>
      </c>
      <c r="B4542" s="7"/>
      <c r="C4542" s="7" t="s">
        <v>12733</v>
      </c>
      <c r="D4542" s="8" t="s">
        <v>12734</v>
      </c>
      <c r="E4542" s="7" t="s">
        <v>12735</v>
      </c>
      <c r="F4542" s="8" t="s">
        <v>2740</v>
      </c>
      <c r="G4542" s="6" t="s">
        <v>8038</v>
      </c>
      <c r="H4542" s="48" t="s">
        <v>2937</v>
      </c>
      <c r="I4542" s="8"/>
      <c r="J4542" s="37"/>
      <c r="K4542" s="38"/>
      <c r="L4542" s="38"/>
      <c r="M4542" s="38"/>
      <c r="N4542" s="38"/>
      <c r="O4542" s="38"/>
      <c r="P4542" s="38"/>
      <c r="Q4542" s="38"/>
      <c r="R4542" s="38"/>
    </row>
    <row r="4543">
      <c r="A4543" s="8" t="s">
        <v>2586</v>
      </c>
      <c r="B4543" s="2"/>
      <c r="C4543" s="2" t="s">
        <v>12736</v>
      </c>
      <c r="D4543" s="2" t="s">
        <v>12737</v>
      </c>
      <c r="E4543" s="2" t="s">
        <v>12738</v>
      </c>
      <c r="F4543" s="8" t="s">
        <v>2740</v>
      </c>
      <c r="G4543" s="31" t="s">
        <v>8038</v>
      </c>
      <c r="H4543" s="42" t="s">
        <v>2686</v>
      </c>
      <c r="I4543" s="36" t="s">
        <v>12739</v>
      </c>
      <c r="J4543" s="37"/>
      <c r="K4543" s="38"/>
      <c r="L4543" s="38"/>
      <c r="M4543" s="38"/>
      <c r="N4543" s="38"/>
      <c r="O4543" s="38"/>
      <c r="P4543" s="38"/>
      <c r="Q4543" s="38"/>
      <c r="R4543" s="38"/>
    </row>
    <row r="4544">
      <c r="A4544" s="8" t="s">
        <v>2586</v>
      </c>
      <c r="B4544" s="2"/>
      <c r="C4544" s="2" t="s">
        <v>12740</v>
      </c>
      <c r="D4544" s="2" t="s">
        <v>12741</v>
      </c>
      <c r="E4544" s="2" t="s">
        <v>12742</v>
      </c>
      <c r="F4544" s="42" t="s">
        <v>2740</v>
      </c>
      <c r="G4544" s="31" t="s">
        <v>8038</v>
      </c>
      <c r="H4544" s="45" t="s">
        <v>3768</v>
      </c>
      <c r="I4544" s="36" t="s">
        <v>12743</v>
      </c>
      <c r="J4544" s="7"/>
      <c r="K4544" s="40"/>
      <c r="L4544" s="40"/>
      <c r="M4544" s="40"/>
      <c r="N4544" s="40"/>
      <c r="O4544" s="40"/>
      <c r="P4544" s="40"/>
      <c r="Q4544" s="40"/>
      <c r="R4544" s="40"/>
    </row>
    <row r="4545">
      <c r="A4545" s="7" t="s">
        <v>2586</v>
      </c>
      <c r="B4545" s="7"/>
      <c r="C4545" s="7" t="s">
        <v>12744</v>
      </c>
      <c r="D4545" s="8" t="s">
        <v>12745</v>
      </c>
      <c r="E4545" s="7" t="s">
        <v>12746</v>
      </c>
      <c r="F4545" s="8" t="s">
        <v>2740</v>
      </c>
      <c r="G4545" s="8" t="s">
        <v>8038</v>
      </c>
      <c r="H4545" s="41" t="s">
        <v>2686</v>
      </c>
      <c r="I4545" s="8"/>
      <c r="J4545" s="35"/>
      <c r="K4545" s="33"/>
      <c r="L4545" s="33"/>
      <c r="M4545" s="33"/>
      <c r="N4545" s="33"/>
      <c r="O4545" s="33"/>
      <c r="P4545" s="33"/>
      <c r="Q4545" s="33"/>
      <c r="R4545" s="33"/>
    </row>
    <row r="4546">
      <c r="A4546" s="7" t="s">
        <v>2586</v>
      </c>
      <c r="B4546" s="7"/>
      <c r="C4546" s="7" t="s">
        <v>12747</v>
      </c>
      <c r="D4546" s="8" t="s">
        <v>12748</v>
      </c>
      <c r="E4546" s="7" t="s">
        <v>12749</v>
      </c>
      <c r="F4546" s="8" t="s">
        <v>2740</v>
      </c>
      <c r="G4546" s="31" t="s">
        <v>8038</v>
      </c>
      <c r="H4546" s="31" t="s">
        <v>2590</v>
      </c>
      <c r="I4546" s="8"/>
      <c r="J4546" s="37"/>
      <c r="K4546" s="38"/>
      <c r="L4546" s="38"/>
      <c r="M4546" s="38"/>
      <c r="N4546" s="38"/>
      <c r="O4546" s="38"/>
      <c r="P4546" s="38"/>
      <c r="Q4546" s="38"/>
      <c r="R4546" s="38"/>
    </row>
    <row r="4547">
      <c r="A4547" s="8" t="s">
        <v>2586</v>
      </c>
      <c r="B4547" s="2"/>
      <c r="C4547" s="2" t="s">
        <v>12750</v>
      </c>
      <c r="D4547" s="2" t="s">
        <v>12751</v>
      </c>
      <c r="E4547" s="2" t="s">
        <v>12752</v>
      </c>
      <c r="F4547" s="41" t="s">
        <v>2740</v>
      </c>
      <c r="G4547" s="8" t="s">
        <v>8038</v>
      </c>
      <c r="H4547" s="41" t="s">
        <v>2778</v>
      </c>
      <c r="I4547" s="34" t="s">
        <v>12753</v>
      </c>
      <c r="J4547" s="35"/>
      <c r="K4547" s="33"/>
      <c r="L4547" s="33"/>
      <c r="M4547" s="33"/>
      <c r="N4547" s="33"/>
      <c r="O4547" s="33"/>
      <c r="P4547" s="33"/>
      <c r="Q4547" s="33"/>
      <c r="R4547" s="33"/>
    </row>
    <row r="4548">
      <c r="A4548" s="7" t="s">
        <v>2586</v>
      </c>
      <c r="B4548" s="7"/>
      <c r="C4548" s="7" t="s">
        <v>12754</v>
      </c>
      <c r="D4548" s="8" t="s">
        <v>12755</v>
      </c>
      <c r="E4548" s="7" t="s">
        <v>12756</v>
      </c>
      <c r="F4548" s="42" t="s">
        <v>2740</v>
      </c>
      <c r="G4548" s="8" t="s">
        <v>8038</v>
      </c>
      <c r="H4548" s="31" t="s">
        <v>3296</v>
      </c>
      <c r="I4548" s="8"/>
      <c r="J4548" s="19"/>
      <c r="K4548" s="39"/>
      <c r="L4548" s="39"/>
      <c r="M4548" s="39"/>
      <c r="N4548" s="39"/>
      <c r="O4548" s="39"/>
      <c r="P4548" s="39"/>
      <c r="Q4548" s="39"/>
      <c r="R4548" s="39"/>
    </row>
    <row r="4549">
      <c r="A4549" s="8" t="s">
        <v>2586</v>
      </c>
      <c r="B4549" s="6"/>
      <c r="C4549" s="6" t="s">
        <v>12757</v>
      </c>
      <c r="D4549" s="6" t="s">
        <v>12758</v>
      </c>
      <c r="E4549" s="7" t="s">
        <v>12759</v>
      </c>
      <c r="F4549" s="8" t="s">
        <v>2740</v>
      </c>
      <c r="G4549" s="8" t="s">
        <v>8038</v>
      </c>
      <c r="H4549" s="45" t="s">
        <v>2952</v>
      </c>
      <c r="I4549" s="8"/>
      <c r="J4549" s="7"/>
      <c r="K4549" s="40"/>
      <c r="L4549" s="40"/>
      <c r="M4549" s="40"/>
      <c r="N4549" s="40"/>
      <c r="O4549" s="40"/>
      <c r="P4549" s="40"/>
      <c r="Q4549" s="40"/>
      <c r="R4549" s="40"/>
    </row>
    <row r="4550">
      <c r="A4550" s="7" t="s">
        <v>2586</v>
      </c>
      <c r="B4550" s="7"/>
      <c r="C4550" s="7" t="s">
        <v>12760</v>
      </c>
      <c r="D4550" s="8" t="s">
        <v>12761</v>
      </c>
      <c r="E4550" s="7" t="s">
        <v>12762</v>
      </c>
      <c r="F4550" s="8" t="s">
        <v>2740</v>
      </c>
      <c r="G4550" s="8" t="s">
        <v>8038</v>
      </c>
      <c r="H4550" s="45" t="s">
        <v>2952</v>
      </c>
      <c r="I4550" s="8"/>
      <c r="J4550" s="35"/>
      <c r="K4550" s="33"/>
      <c r="L4550" s="33"/>
      <c r="M4550" s="33"/>
      <c r="N4550" s="33"/>
      <c r="O4550" s="33"/>
      <c r="P4550" s="33"/>
      <c r="Q4550" s="33"/>
      <c r="R4550" s="33"/>
    </row>
    <row r="4551">
      <c r="A4551" s="7" t="s">
        <v>2586</v>
      </c>
      <c r="B4551" s="9"/>
      <c r="C4551" s="9" t="s">
        <v>12763</v>
      </c>
      <c r="D4551" s="9" t="s">
        <v>12764</v>
      </c>
      <c r="E4551" s="9" t="s">
        <v>12765</v>
      </c>
      <c r="F4551" s="42" t="s">
        <v>2740</v>
      </c>
      <c r="G4551" s="8" t="s">
        <v>8038</v>
      </c>
      <c r="H4551" s="41" t="s">
        <v>3328</v>
      </c>
      <c r="I4551" s="16" t="s">
        <v>12766</v>
      </c>
      <c r="J4551" s="37"/>
      <c r="K4551" s="38"/>
      <c r="L4551" s="38"/>
      <c r="M4551" s="38"/>
      <c r="N4551" s="38"/>
      <c r="O4551" s="38"/>
      <c r="P4551" s="38"/>
      <c r="Q4551" s="38"/>
      <c r="R4551" s="38"/>
    </row>
    <row r="4552">
      <c r="A4552" s="8" t="s">
        <v>2586</v>
      </c>
      <c r="B4552" s="3"/>
      <c r="C4552" s="3" t="s">
        <v>12767</v>
      </c>
      <c r="D4552" s="4" t="s">
        <v>12768</v>
      </c>
      <c r="E4552" s="5" t="s">
        <v>12769</v>
      </c>
      <c r="F4552" s="42" t="s">
        <v>2740</v>
      </c>
      <c r="G4552" s="8" t="s">
        <v>8038</v>
      </c>
      <c r="H4552" s="41" t="s">
        <v>2686</v>
      </c>
      <c r="I4552" s="18" t="s">
        <v>12770</v>
      </c>
      <c r="J4552" s="7"/>
      <c r="K4552" s="40"/>
      <c r="L4552" s="40"/>
      <c r="M4552" s="40"/>
      <c r="N4552" s="40"/>
      <c r="O4552" s="40"/>
      <c r="P4552" s="40"/>
      <c r="Q4552" s="40"/>
      <c r="R4552" s="40"/>
    </row>
    <row r="4553">
      <c r="A4553" s="8" t="s">
        <v>2586</v>
      </c>
      <c r="B4553" s="2"/>
      <c r="C4553" s="2" t="s">
        <v>12771</v>
      </c>
      <c r="D4553" s="2" t="s">
        <v>12772</v>
      </c>
      <c r="E4553" s="2" t="s">
        <v>12773</v>
      </c>
      <c r="F4553" s="8" t="s">
        <v>2740</v>
      </c>
      <c r="G4553" s="31" t="s">
        <v>8038</v>
      </c>
      <c r="H4553" s="45" t="s">
        <v>3287</v>
      </c>
      <c r="I4553" s="36" t="s">
        <v>12774</v>
      </c>
      <c r="J4553" s="35"/>
      <c r="K4553" s="33"/>
      <c r="L4553" s="33"/>
      <c r="M4553" s="33"/>
      <c r="N4553" s="33"/>
      <c r="O4553" s="33"/>
      <c r="P4553" s="33"/>
      <c r="Q4553" s="33"/>
      <c r="R4553" s="33"/>
    </row>
    <row r="4554">
      <c r="A4554" s="8" t="s">
        <v>2586</v>
      </c>
      <c r="B4554" s="2"/>
      <c r="C4554" s="2" t="s">
        <v>12775</v>
      </c>
      <c r="D4554" s="2" t="s">
        <v>12776</v>
      </c>
      <c r="E4554" s="2" t="s">
        <v>12777</v>
      </c>
      <c r="F4554" s="8" t="s">
        <v>2740</v>
      </c>
      <c r="G4554" s="31" t="s">
        <v>8038</v>
      </c>
      <c r="H4554" s="45" t="s">
        <v>4080</v>
      </c>
      <c r="I4554" s="34" t="s">
        <v>12778</v>
      </c>
      <c r="J4554" s="35"/>
      <c r="K4554" s="33"/>
      <c r="L4554" s="33"/>
      <c r="M4554" s="33"/>
      <c r="N4554" s="33"/>
      <c r="O4554" s="33"/>
      <c r="P4554" s="33"/>
      <c r="Q4554" s="33"/>
      <c r="R4554" s="33"/>
    </row>
    <row r="4555">
      <c r="A4555" s="7" t="s">
        <v>2586</v>
      </c>
      <c r="B4555" s="7"/>
      <c r="C4555" s="7" t="s">
        <v>12779</v>
      </c>
      <c r="D4555" s="8" t="s">
        <v>12780</v>
      </c>
      <c r="E4555" s="7" t="s">
        <v>12781</v>
      </c>
      <c r="F4555" s="8" t="s">
        <v>2740</v>
      </c>
      <c r="G4555" s="8" t="s">
        <v>8038</v>
      </c>
      <c r="H4555" s="31" t="s">
        <v>2742</v>
      </c>
      <c r="I4555" s="8"/>
      <c r="J4555" s="10"/>
      <c r="K4555" s="44"/>
      <c r="L4555" s="44"/>
      <c r="M4555" s="44"/>
      <c r="N4555" s="44"/>
      <c r="O4555" s="44"/>
      <c r="P4555" s="44"/>
      <c r="Q4555" s="44"/>
      <c r="R4555" s="44"/>
    </row>
    <row r="4556">
      <c r="A4556" s="8" t="s">
        <v>2586</v>
      </c>
      <c r="B4556" s="2"/>
      <c r="C4556" s="2" t="s">
        <v>12782</v>
      </c>
      <c r="D4556" s="2" t="s">
        <v>12783</v>
      </c>
      <c r="E4556" s="2" t="s">
        <v>12784</v>
      </c>
      <c r="F4556" s="42" t="s">
        <v>2740</v>
      </c>
      <c r="G4556" s="8" t="s">
        <v>8038</v>
      </c>
      <c r="H4556" s="42" t="s">
        <v>2686</v>
      </c>
      <c r="I4556" s="36" t="s">
        <v>12785</v>
      </c>
      <c r="J4556" s="7"/>
      <c r="K4556" s="40"/>
      <c r="L4556" s="40"/>
      <c r="M4556" s="40"/>
      <c r="N4556" s="40"/>
      <c r="O4556" s="40"/>
      <c r="P4556" s="40"/>
      <c r="Q4556" s="40"/>
      <c r="R4556" s="40"/>
    </row>
    <row r="4557">
      <c r="A4557" s="7" t="s">
        <v>2586</v>
      </c>
      <c r="B4557" s="7"/>
      <c r="C4557" s="7" t="s">
        <v>12786</v>
      </c>
      <c r="D4557" s="6" t="s">
        <v>12787</v>
      </c>
      <c r="E4557" s="7" t="s">
        <v>12788</v>
      </c>
      <c r="F4557" s="8" t="s">
        <v>2740</v>
      </c>
      <c r="G4557" s="8" t="s">
        <v>8038</v>
      </c>
      <c r="H4557" s="41" t="s">
        <v>2686</v>
      </c>
      <c r="I4557" s="8"/>
      <c r="J4557" s="35"/>
      <c r="K4557" s="33"/>
      <c r="L4557" s="33"/>
      <c r="M4557" s="33"/>
      <c r="N4557" s="33"/>
      <c r="O4557" s="33"/>
      <c r="P4557" s="33"/>
      <c r="Q4557" s="33"/>
      <c r="R4557" s="33"/>
    </row>
    <row r="4558">
      <c r="A4558" s="8" t="s">
        <v>2586</v>
      </c>
      <c r="B4558" s="2"/>
      <c r="C4558" s="2" t="s">
        <v>12789</v>
      </c>
      <c r="D4558" s="2" t="s">
        <v>12790</v>
      </c>
      <c r="E4558" s="2" t="s">
        <v>12791</v>
      </c>
      <c r="F4558" s="8" t="s">
        <v>2740</v>
      </c>
      <c r="G4558" s="31" t="s">
        <v>8038</v>
      </c>
      <c r="H4558" s="41" t="s">
        <v>2686</v>
      </c>
      <c r="I4558" s="34" t="s">
        <v>12792</v>
      </c>
      <c r="J4558" s="35"/>
      <c r="K4558" s="33"/>
      <c r="L4558" s="33"/>
      <c r="M4558" s="33"/>
      <c r="N4558" s="33"/>
      <c r="O4558" s="33"/>
      <c r="P4558" s="33"/>
      <c r="Q4558" s="33"/>
      <c r="R4558" s="33"/>
    </row>
    <row r="4559">
      <c r="A4559" s="7" t="s">
        <v>2586</v>
      </c>
      <c r="B4559" s="7"/>
      <c r="C4559" s="7" t="s">
        <v>12789</v>
      </c>
      <c r="D4559" s="6" t="s">
        <v>12790</v>
      </c>
      <c r="E4559" s="7" t="s">
        <v>12793</v>
      </c>
      <c r="F4559" s="8" t="s">
        <v>2740</v>
      </c>
      <c r="G4559" s="31" t="s">
        <v>8038</v>
      </c>
      <c r="H4559" s="42" t="s">
        <v>2686</v>
      </c>
      <c r="I4559" s="8"/>
      <c r="J4559" s="35"/>
      <c r="K4559" s="33"/>
      <c r="L4559" s="33"/>
      <c r="M4559" s="33"/>
      <c r="N4559" s="33"/>
      <c r="O4559" s="33"/>
      <c r="P4559" s="33"/>
      <c r="Q4559" s="33"/>
      <c r="R4559" s="33"/>
    </row>
    <row r="4560">
      <c r="A4560" s="7" t="s">
        <v>2586</v>
      </c>
      <c r="B4560" s="7"/>
      <c r="C4560" s="7" t="s">
        <v>12794</v>
      </c>
      <c r="D4560" s="8" t="s">
        <v>12795</v>
      </c>
      <c r="E4560" s="7" t="s">
        <v>12796</v>
      </c>
      <c r="F4560" s="8" t="s">
        <v>2740</v>
      </c>
      <c r="G4560" s="8" t="s">
        <v>8038</v>
      </c>
      <c r="H4560" s="31" t="s">
        <v>4080</v>
      </c>
      <c r="I4560" s="8"/>
      <c r="J4560" s="37"/>
      <c r="K4560" s="38"/>
      <c r="L4560" s="38"/>
      <c r="M4560" s="38"/>
      <c r="N4560" s="38"/>
      <c r="O4560" s="38"/>
      <c r="P4560" s="38"/>
      <c r="Q4560" s="38"/>
      <c r="R4560" s="38"/>
    </row>
    <row r="4561">
      <c r="A4561" s="7" t="s">
        <v>2586</v>
      </c>
      <c r="B4561" s="7"/>
      <c r="C4561" s="7" t="s">
        <v>12797</v>
      </c>
      <c r="D4561" s="8" t="s">
        <v>12798</v>
      </c>
      <c r="E4561" s="7" t="s">
        <v>12799</v>
      </c>
      <c r="F4561" s="8" t="s">
        <v>2740</v>
      </c>
      <c r="G4561" s="8" t="s">
        <v>8038</v>
      </c>
      <c r="H4561" s="41" t="s">
        <v>2802</v>
      </c>
      <c r="I4561" s="8"/>
      <c r="J4561" s="35"/>
      <c r="K4561" s="33"/>
      <c r="L4561" s="33"/>
      <c r="M4561" s="33"/>
      <c r="N4561" s="33"/>
      <c r="O4561" s="33"/>
      <c r="P4561" s="33"/>
      <c r="Q4561" s="33"/>
      <c r="R4561" s="33"/>
    </row>
    <row r="4562">
      <c r="A4562" s="6" t="s">
        <v>2861</v>
      </c>
      <c r="B4562" s="2"/>
      <c r="C4562" s="2" t="s">
        <v>12800</v>
      </c>
      <c r="D4562" s="2" t="s">
        <v>12801</v>
      </c>
      <c r="E4562" s="2" t="s">
        <v>12802</v>
      </c>
      <c r="F4562" s="42" t="s">
        <v>2740</v>
      </c>
      <c r="G4562" s="31" t="s">
        <v>8038</v>
      </c>
      <c r="H4562" s="48" t="s">
        <v>2937</v>
      </c>
      <c r="I4562" s="34" t="s">
        <v>12803</v>
      </c>
      <c r="J4562" s="37"/>
      <c r="K4562" s="38"/>
      <c r="L4562" s="38"/>
      <c r="M4562" s="38"/>
      <c r="N4562" s="38"/>
      <c r="O4562" s="38"/>
      <c r="P4562" s="38"/>
      <c r="Q4562" s="38"/>
      <c r="R4562" s="38"/>
    </row>
    <row r="4563">
      <c r="A4563" s="8" t="s">
        <v>2586</v>
      </c>
      <c r="B4563" s="2"/>
      <c r="C4563" s="2" t="s">
        <v>12804</v>
      </c>
      <c r="D4563" s="2" t="s">
        <v>12805</v>
      </c>
      <c r="E4563" s="2" t="s">
        <v>12806</v>
      </c>
      <c r="F4563" s="42" t="s">
        <v>2740</v>
      </c>
      <c r="G4563" s="31" t="s">
        <v>8038</v>
      </c>
      <c r="H4563" s="48" t="s">
        <v>2937</v>
      </c>
      <c r="I4563" s="36" t="s">
        <v>12807</v>
      </c>
      <c r="J4563" s="35"/>
      <c r="K4563" s="33"/>
      <c r="L4563" s="33"/>
      <c r="M4563" s="33"/>
      <c r="N4563" s="33"/>
      <c r="O4563" s="33"/>
      <c r="P4563" s="33"/>
      <c r="Q4563" s="33"/>
      <c r="R4563" s="33"/>
    </row>
    <row r="4564">
      <c r="A4564" s="8" t="s">
        <v>2586</v>
      </c>
      <c r="B4564" s="15"/>
      <c r="C4564" s="15" t="s">
        <v>12808</v>
      </c>
      <c r="D4564" s="9" t="s">
        <v>12809</v>
      </c>
      <c r="E4564" s="9" t="s">
        <v>12810</v>
      </c>
      <c r="F4564" s="42" t="s">
        <v>2740</v>
      </c>
      <c r="G4564" s="8" t="s">
        <v>8038</v>
      </c>
      <c r="H4564" s="42" t="s">
        <v>2686</v>
      </c>
      <c r="I4564" s="16" t="s">
        <v>12811</v>
      </c>
      <c r="J4564" s="37"/>
      <c r="K4564" s="38"/>
      <c r="L4564" s="38"/>
      <c r="M4564" s="38"/>
      <c r="N4564" s="38"/>
      <c r="O4564" s="38"/>
      <c r="P4564" s="38"/>
      <c r="Q4564" s="38"/>
      <c r="R4564" s="38"/>
    </row>
    <row r="4565">
      <c r="A4565" s="7" t="s">
        <v>2586</v>
      </c>
      <c r="B4565" s="7"/>
      <c r="C4565" s="7" t="s">
        <v>12812</v>
      </c>
      <c r="D4565" s="8" t="s">
        <v>12813</v>
      </c>
      <c r="E4565" s="7" t="s">
        <v>12814</v>
      </c>
      <c r="F4565" s="8" t="s">
        <v>2740</v>
      </c>
      <c r="G4565" s="8" t="s">
        <v>8038</v>
      </c>
      <c r="H4565" s="41" t="s">
        <v>2760</v>
      </c>
      <c r="I4565" s="8"/>
      <c r="J4565" s="35"/>
      <c r="K4565" s="33"/>
      <c r="L4565" s="33"/>
      <c r="M4565" s="33"/>
      <c r="N4565" s="33"/>
      <c r="O4565" s="33"/>
      <c r="P4565" s="33"/>
      <c r="Q4565" s="33"/>
      <c r="R4565" s="33"/>
    </row>
    <row r="4566">
      <c r="A4566" s="7" t="s">
        <v>2586</v>
      </c>
      <c r="B4566" s="7"/>
      <c r="C4566" s="7" t="s">
        <v>12815</v>
      </c>
      <c r="D4566" s="8" t="s">
        <v>12816</v>
      </c>
      <c r="E4566" s="7" t="s">
        <v>12817</v>
      </c>
      <c r="F4566" s="8" t="s">
        <v>2740</v>
      </c>
      <c r="G4566" s="8" t="s">
        <v>8038</v>
      </c>
      <c r="H4566" s="42" t="s">
        <v>2765</v>
      </c>
      <c r="I4566" s="8"/>
      <c r="J4566" s="7"/>
      <c r="K4566" s="40"/>
      <c r="L4566" s="40"/>
      <c r="M4566" s="40"/>
      <c r="N4566" s="40"/>
      <c r="O4566" s="40"/>
      <c r="P4566" s="40"/>
      <c r="Q4566" s="40"/>
      <c r="R4566" s="40"/>
    </row>
    <row r="4567">
      <c r="A4567" s="7" t="s">
        <v>2586</v>
      </c>
      <c r="B4567" s="7"/>
      <c r="C4567" s="7" t="s">
        <v>12818</v>
      </c>
      <c r="D4567" s="7" t="s">
        <v>12819</v>
      </c>
      <c r="E4567" s="19" t="s">
        <v>12820</v>
      </c>
      <c r="F4567" s="8" t="s">
        <v>2740</v>
      </c>
      <c r="G4567" s="8" t="s">
        <v>8038</v>
      </c>
      <c r="H4567" s="31" t="s">
        <v>2952</v>
      </c>
      <c r="I4567" s="7"/>
      <c r="J4567" s="37"/>
      <c r="K4567" s="38"/>
      <c r="L4567" s="38"/>
      <c r="M4567" s="38"/>
      <c r="N4567" s="38"/>
      <c r="O4567" s="38"/>
      <c r="P4567" s="38"/>
      <c r="Q4567" s="38"/>
      <c r="R4567" s="38"/>
    </row>
    <row r="4568">
      <c r="A4568" s="7" t="s">
        <v>2586</v>
      </c>
      <c r="B4568" s="7"/>
      <c r="C4568" s="7" t="s">
        <v>12821</v>
      </c>
      <c r="D4568" s="8" t="s">
        <v>12822</v>
      </c>
      <c r="E4568" s="7" t="s">
        <v>12823</v>
      </c>
      <c r="F4568" s="8" t="s">
        <v>2740</v>
      </c>
      <c r="G4568" s="31" t="s">
        <v>8038</v>
      </c>
      <c r="H4568" s="31" t="s">
        <v>2802</v>
      </c>
      <c r="I4568" s="8"/>
      <c r="J4568" s="35"/>
      <c r="K4568" s="33"/>
      <c r="L4568" s="33"/>
      <c r="M4568" s="33"/>
      <c r="N4568" s="33"/>
      <c r="O4568" s="33"/>
      <c r="P4568" s="33"/>
      <c r="Q4568" s="33"/>
      <c r="R4568" s="33"/>
    </row>
    <row r="4569">
      <c r="A4569" s="7" t="s">
        <v>2586</v>
      </c>
      <c r="B4569" s="7"/>
      <c r="C4569" s="7" t="s">
        <v>12824</v>
      </c>
      <c r="D4569" s="8" t="s">
        <v>12825</v>
      </c>
      <c r="E4569" s="7" t="s">
        <v>12826</v>
      </c>
      <c r="F4569" s="8" t="s">
        <v>2740</v>
      </c>
      <c r="G4569" s="31" t="s">
        <v>8038</v>
      </c>
      <c r="H4569" s="41" t="s">
        <v>2802</v>
      </c>
      <c r="I4569" s="8"/>
      <c r="J4569" s="37"/>
      <c r="K4569" s="38"/>
      <c r="L4569" s="38"/>
      <c r="M4569" s="38"/>
      <c r="N4569" s="38"/>
      <c r="O4569" s="38"/>
      <c r="P4569" s="38"/>
      <c r="Q4569" s="38"/>
      <c r="R4569" s="38"/>
    </row>
    <row r="4570">
      <c r="A4570" s="7" t="s">
        <v>2586</v>
      </c>
      <c r="B4570" s="7"/>
      <c r="C4570" s="7" t="s">
        <v>12827</v>
      </c>
      <c r="D4570" s="8" t="s">
        <v>12828</v>
      </c>
      <c r="E4570" s="7" t="s">
        <v>12829</v>
      </c>
      <c r="F4570" s="8" t="s">
        <v>2740</v>
      </c>
      <c r="G4570" s="8" t="s">
        <v>8038</v>
      </c>
      <c r="H4570" s="41" t="s">
        <v>8612</v>
      </c>
      <c r="I4570" s="8"/>
      <c r="J4570" s="37"/>
      <c r="K4570" s="38"/>
      <c r="L4570" s="38"/>
      <c r="M4570" s="38"/>
      <c r="N4570" s="38"/>
      <c r="O4570" s="38"/>
      <c r="P4570" s="38"/>
      <c r="Q4570" s="38"/>
      <c r="R4570" s="38"/>
    </row>
    <row r="4571">
      <c r="A4571" s="8" t="s">
        <v>2586</v>
      </c>
      <c r="B4571" s="3"/>
      <c r="C4571" s="3" t="s">
        <v>12830</v>
      </c>
      <c r="D4571" s="2" t="s">
        <v>12831</v>
      </c>
      <c r="E4571" s="5" t="s">
        <v>12832</v>
      </c>
      <c r="F4571" s="8" t="s">
        <v>2740</v>
      </c>
      <c r="G4571" s="31" t="s">
        <v>8038</v>
      </c>
      <c r="H4571" s="41" t="s">
        <v>2760</v>
      </c>
      <c r="I4571" s="18" t="s">
        <v>12833</v>
      </c>
      <c r="J4571" s="35"/>
      <c r="K4571" s="33"/>
      <c r="L4571" s="33"/>
      <c r="M4571" s="33"/>
      <c r="N4571" s="33"/>
      <c r="O4571" s="33"/>
      <c r="P4571" s="33"/>
      <c r="Q4571" s="33"/>
      <c r="R4571" s="33"/>
    </row>
    <row r="4572">
      <c r="A4572" s="7" t="s">
        <v>2586</v>
      </c>
      <c r="B4572" s="7"/>
      <c r="C4572" s="7" t="s">
        <v>12834</v>
      </c>
      <c r="D4572" s="8" t="s">
        <v>12835</v>
      </c>
      <c r="E4572" s="7" t="s">
        <v>12836</v>
      </c>
      <c r="F4572" s="8" t="s">
        <v>2740</v>
      </c>
      <c r="G4572" s="31" t="s">
        <v>8038</v>
      </c>
      <c r="H4572" s="41" t="s">
        <v>2760</v>
      </c>
      <c r="I4572" s="8"/>
      <c r="J4572" s="35"/>
      <c r="K4572" s="33"/>
      <c r="L4572" s="33"/>
      <c r="M4572" s="33"/>
      <c r="N4572" s="33"/>
      <c r="O4572" s="33"/>
      <c r="P4572" s="33"/>
      <c r="Q4572" s="33"/>
      <c r="R4572" s="33"/>
    </row>
    <row r="4573">
      <c r="A4573" s="8" t="s">
        <v>2586</v>
      </c>
      <c r="B4573" s="2"/>
      <c r="C4573" s="2" t="s">
        <v>12837</v>
      </c>
      <c r="D4573" s="2" t="s">
        <v>12838</v>
      </c>
      <c r="E4573" s="2" t="s">
        <v>12839</v>
      </c>
      <c r="F4573" s="42" t="s">
        <v>2740</v>
      </c>
      <c r="G4573" s="8" t="s">
        <v>8038</v>
      </c>
      <c r="H4573" s="41" t="s">
        <v>2760</v>
      </c>
      <c r="I4573" s="34" t="s">
        <v>12840</v>
      </c>
      <c r="J4573" s="10"/>
      <c r="K4573" s="44"/>
      <c r="L4573" s="44"/>
      <c r="M4573" s="44"/>
      <c r="N4573" s="44"/>
      <c r="O4573" s="44"/>
      <c r="P4573" s="44"/>
      <c r="Q4573" s="44"/>
      <c r="R4573" s="44"/>
    </row>
    <row r="4574">
      <c r="A4574" s="7" t="s">
        <v>2586</v>
      </c>
      <c r="B4574" s="7"/>
      <c r="C4574" s="7" t="s">
        <v>12841</v>
      </c>
      <c r="D4574" s="8" t="s">
        <v>6881</v>
      </c>
      <c r="E4574" s="7" t="s">
        <v>12842</v>
      </c>
      <c r="F4574" s="8" t="s">
        <v>2740</v>
      </c>
      <c r="G4574" s="31" t="s">
        <v>8038</v>
      </c>
      <c r="H4574" s="42" t="s">
        <v>2686</v>
      </c>
      <c r="I4574" s="8"/>
      <c r="J4574" s="37"/>
      <c r="K4574" s="38"/>
      <c r="L4574" s="38"/>
      <c r="M4574" s="38"/>
      <c r="N4574" s="38"/>
      <c r="O4574" s="38"/>
      <c r="P4574" s="38"/>
      <c r="Q4574" s="38"/>
      <c r="R4574" s="38"/>
    </row>
    <row r="4575">
      <c r="A4575" s="7" t="s">
        <v>2586</v>
      </c>
      <c r="B4575" s="7"/>
      <c r="C4575" s="7" t="s">
        <v>12843</v>
      </c>
      <c r="D4575" s="8" t="s">
        <v>6881</v>
      </c>
      <c r="E4575" s="7" t="s">
        <v>12844</v>
      </c>
      <c r="F4575" s="8" t="s">
        <v>2740</v>
      </c>
      <c r="G4575" s="31" t="s">
        <v>8038</v>
      </c>
      <c r="H4575" s="41" t="s">
        <v>2686</v>
      </c>
      <c r="I4575" s="8"/>
      <c r="J4575" s="7"/>
      <c r="K4575" s="40"/>
      <c r="L4575" s="40"/>
      <c r="M4575" s="40"/>
      <c r="N4575" s="40"/>
      <c r="O4575" s="40"/>
      <c r="P4575" s="40"/>
      <c r="Q4575" s="40"/>
      <c r="R4575" s="40"/>
    </row>
    <row r="4576">
      <c r="A4576" s="7" t="s">
        <v>2586</v>
      </c>
      <c r="B4576" s="7"/>
      <c r="C4576" s="7" t="s">
        <v>12845</v>
      </c>
      <c r="D4576" s="8" t="s">
        <v>6881</v>
      </c>
      <c r="E4576" s="7" t="s">
        <v>12846</v>
      </c>
      <c r="F4576" s="8" t="s">
        <v>2740</v>
      </c>
      <c r="G4576" s="31" t="s">
        <v>8038</v>
      </c>
      <c r="H4576" s="42" t="s">
        <v>2686</v>
      </c>
      <c r="I4576" s="8"/>
      <c r="J4576" s="7"/>
      <c r="K4576" s="40"/>
      <c r="L4576" s="40"/>
      <c r="M4576" s="40"/>
      <c r="N4576" s="40"/>
      <c r="O4576" s="40"/>
      <c r="P4576" s="40"/>
      <c r="Q4576" s="40"/>
      <c r="R4576" s="40"/>
    </row>
    <row r="4577">
      <c r="A4577" s="7" t="s">
        <v>2586</v>
      </c>
      <c r="B4577" s="7"/>
      <c r="C4577" s="7" t="s">
        <v>12845</v>
      </c>
      <c r="D4577" s="8" t="s">
        <v>6881</v>
      </c>
      <c r="E4577" s="7" t="s">
        <v>12847</v>
      </c>
      <c r="F4577" s="8" t="s">
        <v>2740</v>
      </c>
      <c r="G4577" s="31" t="s">
        <v>8038</v>
      </c>
      <c r="H4577" s="41" t="s">
        <v>2686</v>
      </c>
      <c r="I4577" s="8"/>
      <c r="J4577" s="7"/>
      <c r="K4577" s="40"/>
      <c r="L4577" s="40"/>
      <c r="M4577" s="40"/>
      <c r="N4577" s="40"/>
      <c r="O4577" s="40"/>
      <c r="P4577" s="40"/>
      <c r="Q4577" s="40"/>
      <c r="R4577" s="40"/>
    </row>
    <row r="4578">
      <c r="A4578" s="7" t="s">
        <v>2586</v>
      </c>
      <c r="B4578" s="7"/>
      <c r="C4578" s="7" t="s">
        <v>12848</v>
      </c>
      <c r="D4578" s="8" t="s">
        <v>6881</v>
      </c>
      <c r="E4578" s="7" t="s">
        <v>12849</v>
      </c>
      <c r="F4578" s="8" t="s">
        <v>2740</v>
      </c>
      <c r="G4578" s="31" t="s">
        <v>8038</v>
      </c>
      <c r="H4578" s="31" t="s">
        <v>2742</v>
      </c>
      <c r="I4578" s="8"/>
      <c r="J4578" s="7"/>
      <c r="K4578" s="40"/>
      <c r="L4578" s="40"/>
      <c r="M4578" s="40"/>
      <c r="N4578" s="40"/>
      <c r="O4578" s="40"/>
      <c r="P4578" s="40"/>
      <c r="Q4578" s="40"/>
      <c r="R4578" s="40"/>
    </row>
    <row r="4579">
      <c r="A4579" s="7" t="s">
        <v>2586</v>
      </c>
      <c r="B4579" s="7"/>
      <c r="C4579" s="7" t="s">
        <v>12850</v>
      </c>
      <c r="D4579" s="8" t="s">
        <v>6881</v>
      </c>
      <c r="E4579" s="7" t="s">
        <v>12851</v>
      </c>
      <c r="F4579" s="8" t="s">
        <v>2740</v>
      </c>
      <c r="G4579" s="8" t="s">
        <v>8038</v>
      </c>
      <c r="H4579" s="42" t="s">
        <v>2686</v>
      </c>
      <c r="I4579" s="8"/>
      <c r="J4579" s="37"/>
      <c r="K4579" s="38"/>
      <c r="L4579" s="38"/>
      <c r="M4579" s="38"/>
      <c r="N4579" s="38"/>
      <c r="O4579" s="38"/>
      <c r="P4579" s="38"/>
      <c r="Q4579" s="38"/>
      <c r="R4579" s="38"/>
    </row>
    <row r="4580">
      <c r="A4580" s="7" t="s">
        <v>2586</v>
      </c>
      <c r="B4580" s="7"/>
      <c r="C4580" s="7" t="s">
        <v>12852</v>
      </c>
      <c r="D4580" s="8" t="s">
        <v>6881</v>
      </c>
      <c r="E4580" s="7" t="s">
        <v>12853</v>
      </c>
      <c r="F4580" s="8" t="s">
        <v>2740</v>
      </c>
      <c r="G4580" s="31" t="s">
        <v>8038</v>
      </c>
      <c r="H4580" s="41" t="s">
        <v>2686</v>
      </c>
      <c r="I4580" s="8"/>
      <c r="J4580" s="7"/>
      <c r="K4580" s="40"/>
      <c r="L4580" s="40"/>
      <c r="M4580" s="40"/>
      <c r="N4580" s="40"/>
      <c r="O4580" s="40"/>
      <c r="P4580" s="40"/>
      <c r="Q4580" s="40"/>
      <c r="R4580" s="40"/>
    </row>
    <row r="4581">
      <c r="A4581" s="8" t="s">
        <v>2586</v>
      </c>
      <c r="B4581" s="6"/>
      <c r="C4581" s="6" t="s">
        <v>12854</v>
      </c>
      <c r="D4581" s="8" t="s">
        <v>6881</v>
      </c>
      <c r="E4581" s="7" t="s">
        <v>12855</v>
      </c>
      <c r="F4581" s="8" t="s">
        <v>2740</v>
      </c>
      <c r="G4581" s="8" t="s">
        <v>8038</v>
      </c>
      <c r="H4581" s="41" t="s">
        <v>2760</v>
      </c>
      <c r="I4581" s="8"/>
      <c r="J4581" s="7"/>
      <c r="K4581" s="40"/>
      <c r="L4581" s="40"/>
      <c r="M4581" s="40"/>
      <c r="N4581" s="40"/>
      <c r="O4581" s="40"/>
      <c r="P4581" s="40"/>
      <c r="Q4581" s="40"/>
      <c r="R4581" s="40"/>
    </row>
    <row r="4582">
      <c r="A4582" s="8" t="s">
        <v>2586</v>
      </c>
      <c r="B4582" s="2"/>
      <c r="C4582" s="2" t="s">
        <v>3074</v>
      </c>
      <c r="D4582" s="2" t="s">
        <v>3075</v>
      </c>
      <c r="E4582" s="2" t="s">
        <v>12856</v>
      </c>
      <c r="F4582" s="8" t="s">
        <v>2740</v>
      </c>
      <c r="G4582" s="31" t="s">
        <v>8038</v>
      </c>
      <c r="H4582" s="41" t="s">
        <v>2760</v>
      </c>
      <c r="I4582" s="36" t="s">
        <v>12857</v>
      </c>
      <c r="J4582" s="35"/>
      <c r="K4582" s="33"/>
      <c r="L4582" s="33"/>
      <c r="M4582" s="33"/>
      <c r="N4582" s="33"/>
      <c r="O4582" s="33"/>
      <c r="P4582" s="33"/>
      <c r="Q4582" s="33"/>
      <c r="R4582" s="33"/>
    </row>
    <row r="4583">
      <c r="A4583" s="8" t="s">
        <v>2586</v>
      </c>
      <c r="B4583" s="2"/>
      <c r="C4583" s="2" t="s">
        <v>12843</v>
      </c>
      <c r="D4583" s="2" t="s">
        <v>3075</v>
      </c>
      <c r="E4583" s="2" t="s">
        <v>12858</v>
      </c>
      <c r="F4583" s="8" t="s">
        <v>2740</v>
      </c>
      <c r="G4583" s="31" t="s">
        <v>8038</v>
      </c>
      <c r="H4583" s="42" t="s">
        <v>2686</v>
      </c>
      <c r="I4583" s="36" t="s">
        <v>12859</v>
      </c>
      <c r="J4583" s="35"/>
      <c r="K4583" s="33"/>
      <c r="L4583" s="33"/>
      <c r="M4583" s="33"/>
      <c r="N4583" s="33"/>
      <c r="O4583" s="33"/>
      <c r="P4583" s="33"/>
      <c r="Q4583" s="33"/>
      <c r="R4583" s="33"/>
    </row>
    <row r="4584">
      <c r="A4584" s="6" t="s">
        <v>2861</v>
      </c>
      <c r="B4584" s="2"/>
      <c r="C4584" s="2" t="s">
        <v>12860</v>
      </c>
      <c r="D4584" s="2" t="s">
        <v>12861</v>
      </c>
      <c r="E4584" s="2" t="s">
        <v>12862</v>
      </c>
      <c r="F4584" s="8" t="s">
        <v>2740</v>
      </c>
      <c r="G4584" s="31" t="s">
        <v>8038</v>
      </c>
      <c r="H4584" s="31" t="s">
        <v>2824</v>
      </c>
      <c r="I4584" s="36" t="s">
        <v>12863</v>
      </c>
      <c r="J4584" s="35"/>
      <c r="K4584" s="33"/>
      <c r="L4584" s="33"/>
      <c r="M4584" s="33"/>
      <c r="N4584" s="33"/>
      <c r="O4584" s="33"/>
      <c r="P4584" s="33"/>
      <c r="Q4584" s="33"/>
      <c r="R4584" s="33"/>
    </row>
    <row r="4585">
      <c r="A4585" s="7" t="s">
        <v>2586</v>
      </c>
      <c r="B4585" s="7"/>
      <c r="C4585" s="7" t="s">
        <v>12864</v>
      </c>
      <c r="D4585" s="6" t="s">
        <v>3429</v>
      </c>
      <c r="E4585" s="7" t="s">
        <v>12865</v>
      </c>
      <c r="F4585" s="42" t="s">
        <v>2740</v>
      </c>
      <c r="G4585" s="31" t="s">
        <v>8038</v>
      </c>
      <c r="H4585" s="42" t="s">
        <v>4138</v>
      </c>
      <c r="I4585" s="8"/>
      <c r="J4585" s="37"/>
      <c r="K4585" s="38"/>
      <c r="L4585" s="38"/>
      <c r="M4585" s="38"/>
      <c r="N4585" s="38"/>
      <c r="O4585" s="38"/>
      <c r="P4585" s="38"/>
      <c r="Q4585" s="38"/>
      <c r="R4585" s="38"/>
    </row>
    <row r="4586">
      <c r="A4586" s="7" t="s">
        <v>2586</v>
      </c>
      <c r="B4586" s="7"/>
      <c r="C4586" s="7" t="s">
        <v>12864</v>
      </c>
      <c r="D4586" s="6" t="s">
        <v>3429</v>
      </c>
      <c r="E4586" s="7" t="s">
        <v>12866</v>
      </c>
      <c r="F4586" s="8" t="s">
        <v>2740</v>
      </c>
      <c r="G4586" s="8" t="s">
        <v>8038</v>
      </c>
      <c r="H4586" s="43" t="s">
        <v>4138</v>
      </c>
      <c r="I4586" s="8"/>
      <c r="J4586" s="37"/>
      <c r="K4586" s="38"/>
      <c r="L4586" s="38"/>
      <c r="M4586" s="38"/>
      <c r="N4586" s="38"/>
      <c r="O4586" s="38"/>
      <c r="P4586" s="38"/>
      <c r="Q4586" s="38"/>
      <c r="R4586" s="38"/>
    </row>
    <row r="4587">
      <c r="A4587" s="8" t="s">
        <v>2586</v>
      </c>
      <c r="B4587" s="2"/>
      <c r="C4587" s="2" t="s">
        <v>12850</v>
      </c>
      <c r="D4587" s="2" t="s">
        <v>6865</v>
      </c>
      <c r="E4587" s="2" t="s">
        <v>12867</v>
      </c>
      <c r="F4587" s="8" t="s">
        <v>2740</v>
      </c>
      <c r="G4587" s="31" t="s">
        <v>8038</v>
      </c>
      <c r="H4587" s="42" t="s">
        <v>2686</v>
      </c>
      <c r="I4587" s="36" t="s">
        <v>12868</v>
      </c>
      <c r="J4587" s="7"/>
      <c r="K4587" s="40"/>
      <c r="L4587" s="40"/>
      <c r="M4587" s="40"/>
      <c r="N4587" s="40"/>
      <c r="O4587" s="40"/>
      <c r="P4587" s="40"/>
      <c r="Q4587" s="40"/>
      <c r="R4587" s="40"/>
    </row>
    <row r="4588">
      <c r="A4588" s="8" t="s">
        <v>2586</v>
      </c>
      <c r="B4588" s="2"/>
      <c r="C4588" s="2" t="s">
        <v>12869</v>
      </c>
      <c r="D4588" s="2" t="s">
        <v>6865</v>
      </c>
      <c r="E4588" s="2" t="s">
        <v>12870</v>
      </c>
      <c r="F4588" s="8" t="s">
        <v>2740</v>
      </c>
      <c r="G4588" s="31" t="s">
        <v>8038</v>
      </c>
      <c r="H4588" s="45" t="s">
        <v>2765</v>
      </c>
      <c r="I4588" s="34" t="s">
        <v>12871</v>
      </c>
      <c r="J4588" s="35"/>
      <c r="K4588" s="33"/>
      <c r="L4588" s="33"/>
      <c r="M4588" s="33"/>
      <c r="N4588" s="33"/>
      <c r="O4588" s="33"/>
      <c r="P4588" s="33"/>
      <c r="Q4588" s="33"/>
      <c r="R4588" s="33"/>
    </row>
    <row r="4589">
      <c r="A4589" s="7" t="s">
        <v>2633</v>
      </c>
      <c r="B4589" s="7"/>
      <c r="C4589" s="7" t="s">
        <v>12872</v>
      </c>
      <c r="D4589" s="8" t="s">
        <v>6865</v>
      </c>
      <c r="E4589" s="7" t="s">
        <v>12873</v>
      </c>
      <c r="F4589" s="8" t="s">
        <v>2740</v>
      </c>
      <c r="G4589" s="31" t="s">
        <v>8038</v>
      </c>
      <c r="H4589" s="42" t="s">
        <v>2765</v>
      </c>
      <c r="I4589" s="8"/>
      <c r="J4589" s="37"/>
      <c r="K4589" s="38"/>
      <c r="L4589" s="38"/>
      <c r="M4589" s="38"/>
      <c r="N4589" s="38"/>
      <c r="O4589" s="38"/>
      <c r="P4589" s="38"/>
      <c r="Q4589" s="38"/>
      <c r="R4589" s="38"/>
    </row>
    <row r="4590">
      <c r="A4590" s="8" t="s">
        <v>2586</v>
      </c>
      <c r="B4590" s="6"/>
      <c r="C4590" s="6" t="s">
        <v>12874</v>
      </c>
      <c r="D4590" s="7" t="s">
        <v>12875</v>
      </c>
      <c r="E4590" s="19" t="s">
        <v>12876</v>
      </c>
      <c r="F4590" s="8" t="s">
        <v>2740</v>
      </c>
      <c r="G4590" s="45" t="s">
        <v>8038</v>
      </c>
      <c r="H4590" s="41" t="s">
        <v>2760</v>
      </c>
      <c r="I4590" s="7"/>
      <c r="J4590" s="7"/>
      <c r="K4590" s="40"/>
      <c r="L4590" s="40"/>
      <c r="M4590" s="40"/>
      <c r="N4590" s="40"/>
      <c r="O4590" s="40"/>
      <c r="P4590" s="40"/>
      <c r="Q4590" s="40"/>
      <c r="R4590" s="40"/>
    </row>
    <row r="4591">
      <c r="A4591" s="7" t="s">
        <v>2586</v>
      </c>
      <c r="B4591" s="7"/>
      <c r="C4591" s="7" t="s">
        <v>12877</v>
      </c>
      <c r="D4591" s="8" t="s">
        <v>12878</v>
      </c>
      <c r="E4591" s="7" t="s">
        <v>12879</v>
      </c>
      <c r="F4591" s="8" t="s">
        <v>2740</v>
      </c>
      <c r="G4591" s="31" t="s">
        <v>8038</v>
      </c>
      <c r="H4591" s="41" t="s">
        <v>2760</v>
      </c>
      <c r="I4591" s="8"/>
      <c r="J4591" s="7"/>
      <c r="K4591" s="40"/>
      <c r="L4591" s="40"/>
      <c r="M4591" s="40"/>
      <c r="N4591" s="40"/>
      <c r="O4591" s="40"/>
      <c r="P4591" s="40"/>
      <c r="Q4591" s="40"/>
      <c r="R4591" s="40"/>
    </row>
    <row r="4592">
      <c r="A4592" s="8" t="s">
        <v>2586</v>
      </c>
      <c r="B4592" s="8"/>
      <c r="C4592" s="8" t="s">
        <v>12880</v>
      </c>
      <c r="D4592" s="8" t="s">
        <v>12881</v>
      </c>
      <c r="E4592" s="12" t="s">
        <v>12882</v>
      </c>
      <c r="F4592" s="8" t="s">
        <v>2740</v>
      </c>
      <c r="G4592" s="31" t="s">
        <v>8038</v>
      </c>
      <c r="H4592" s="31" t="s">
        <v>2603</v>
      </c>
      <c r="I4592" s="8"/>
      <c r="J4592" s="35"/>
      <c r="K4592" s="33"/>
      <c r="L4592" s="33"/>
      <c r="M4592" s="33"/>
      <c r="N4592" s="33"/>
      <c r="O4592" s="33"/>
      <c r="P4592" s="33"/>
      <c r="Q4592" s="33"/>
      <c r="R4592" s="33"/>
    </row>
    <row r="4593">
      <c r="A4593" s="8" t="s">
        <v>2586</v>
      </c>
      <c r="B4593" s="6"/>
      <c r="C4593" s="6" t="s">
        <v>12881</v>
      </c>
      <c r="D4593" s="6" t="s">
        <v>12881</v>
      </c>
      <c r="E4593" s="7" t="s">
        <v>12883</v>
      </c>
      <c r="F4593" s="42" t="s">
        <v>2740</v>
      </c>
      <c r="G4593" s="31" t="s">
        <v>8038</v>
      </c>
      <c r="H4593" s="41" t="s">
        <v>2760</v>
      </c>
      <c r="I4593" s="8"/>
      <c r="J4593" s="37"/>
      <c r="K4593" s="38"/>
      <c r="L4593" s="38"/>
      <c r="M4593" s="38"/>
      <c r="N4593" s="38"/>
      <c r="O4593" s="38"/>
      <c r="P4593" s="38"/>
      <c r="Q4593" s="38"/>
      <c r="R4593" s="38"/>
    </row>
    <row r="4594">
      <c r="A4594" s="8" t="s">
        <v>2586</v>
      </c>
      <c r="B4594" s="2"/>
      <c r="C4594" s="2" t="s">
        <v>12884</v>
      </c>
      <c r="D4594" s="2" t="s">
        <v>6870</v>
      </c>
      <c r="E4594" s="2" t="s">
        <v>12885</v>
      </c>
      <c r="F4594" s="8" t="s">
        <v>2740</v>
      </c>
      <c r="G4594" s="31" t="s">
        <v>8038</v>
      </c>
      <c r="H4594" s="41" t="s">
        <v>5940</v>
      </c>
      <c r="I4594" s="36" t="s">
        <v>12886</v>
      </c>
      <c r="J4594" s="35"/>
      <c r="K4594" s="33"/>
      <c r="L4594" s="33"/>
      <c r="M4594" s="33"/>
      <c r="N4594" s="33"/>
      <c r="O4594" s="33"/>
      <c r="P4594" s="33"/>
      <c r="Q4594" s="33"/>
      <c r="R4594" s="33"/>
    </row>
    <row r="4595">
      <c r="A4595" s="8" t="s">
        <v>2586</v>
      </c>
      <c r="B4595" s="2"/>
      <c r="C4595" s="2" t="s">
        <v>12887</v>
      </c>
      <c r="D4595" s="2" t="s">
        <v>6870</v>
      </c>
      <c r="E4595" s="2" t="s">
        <v>12888</v>
      </c>
      <c r="F4595" s="8" t="s">
        <v>2740</v>
      </c>
      <c r="G4595" s="8" t="s">
        <v>8038</v>
      </c>
      <c r="H4595" s="41" t="s">
        <v>5940</v>
      </c>
      <c r="I4595" s="36" t="s">
        <v>12886</v>
      </c>
      <c r="J4595" s="37"/>
      <c r="K4595" s="38"/>
      <c r="L4595" s="38"/>
      <c r="M4595" s="38"/>
      <c r="N4595" s="38"/>
      <c r="O4595" s="38"/>
      <c r="P4595" s="38"/>
      <c r="Q4595" s="38"/>
      <c r="R4595" s="38"/>
    </row>
    <row r="4596">
      <c r="A4596" s="8" t="s">
        <v>2633</v>
      </c>
      <c r="B4596" s="8"/>
      <c r="C4596" s="8" t="s">
        <v>12889</v>
      </c>
      <c r="D4596" s="8" t="s">
        <v>12889</v>
      </c>
      <c r="E4596" s="7" t="s">
        <v>12890</v>
      </c>
      <c r="F4596" s="8" t="s">
        <v>2740</v>
      </c>
      <c r="G4596" s="8" t="s">
        <v>8038</v>
      </c>
      <c r="H4596" s="41" t="s">
        <v>2760</v>
      </c>
      <c r="I4596" s="8"/>
      <c r="J4596" s="35"/>
      <c r="K4596" s="33"/>
      <c r="L4596" s="33"/>
      <c r="M4596" s="33"/>
      <c r="N4596" s="33"/>
      <c r="O4596" s="33"/>
      <c r="P4596" s="33"/>
      <c r="Q4596" s="33"/>
      <c r="R4596" s="33"/>
    </row>
    <row r="4597">
      <c r="A4597" s="6" t="s">
        <v>2861</v>
      </c>
      <c r="B4597" s="7"/>
      <c r="C4597" s="7" t="s">
        <v>12891</v>
      </c>
      <c r="D4597" s="8" t="str">
        <f>IFERROR(__xludf.DUMMYFUNCTION("CONCATENATE(REGEXEXTRACT(C4597,""[A-Za-z]+""),"","")"),"Omary,")</f>
        <v>Omary,</v>
      </c>
      <c r="E4597" s="7" t="s">
        <v>12892</v>
      </c>
      <c r="F4597" s="8" t="s">
        <v>2740</v>
      </c>
      <c r="G4597" s="31" t="s">
        <v>8038</v>
      </c>
      <c r="H4597" s="41" t="s">
        <v>5940</v>
      </c>
      <c r="I4597" s="8"/>
      <c r="J4597" s="7"/>
      <c r="K4597" s="40"/>
      <c r="L4597" s="40"/>
      <c r="M4597" s="40"/>
      <c r="N4597" s="40"/>
      <c r="O4597" s="40"/>
      <c r="P4597" s="40"/>
      <c r="Q4597" s="40"/>
      <c r="R4597" s="40"/>
    </row>
    <row r="4598">
      <c r="A4598" s="7" t="s">
        <v>2586</v>
      </c>
      <c r="B4598" s="7"/>
      <c r="C4598" s="7" t="s">
        <v>12893</v>
      </c>
      <c r="D4598" s="8" t="str">
        <f>IFERROR(__xludf.DUMMYFUNCTION("CONCATENATE(REGEXEXTRACT(C4598,""[A-Za-z]+""),"","")"),"Omens,")</f>
        <v>Omens,</v>
      </c>
      <c r="E4598" s="7" t="s">
        <v>12894</v>
      </c>
      <c r="F4598" s="8" t="s">
        <v>2740</v>
      </c>
      <c r="G4598" s="31" t="s">
        <v>8038</v>
      </c>
      <c r="H4598" s="42" t="s">
        <v>2686</v>
      </c>
      <c r="I4598" s="8"/>
      <c r="J4598" s="35"/>
      <c r="K4598" s="33"/>
      <c r="L4598" s="33"/>
      <c r="M4598" s="33"/>
      <c r="N4598" s="33"/>
      <c r="O4598" s="33"/>
      <c r="P4598" s="33"/>
      <c r="Q4598" s="33"/>
      <c r="R4598" s="33"/>
    </row>
    <row r="4599">
      <c r="A4599" s="7" t="s">
        <v>2586</v>
      </c>
      <c r="B4599" s="7"/>
      <c r="C4599" s="7" t="s">
        <v>12895</v>
      </c>
      <c r="D4599" s="8" t="str">
        <f>IFERROR(__xludf.DUMMYFUNCTION("CONCATENATE(REGEXEXTRACT(C4599,""[A-Za-z]+""),"","")"),"Omid,")</f>
        <v>Omid,</v>
      </c>
      <c r="E4599" s="7" t="s">
        <v>12896</v>
      </c>
      <c r="F4599" s="8" t="s">
        <v>2740</v>
      </c>
      <c r="G4599" s="31" t="s">
        <v>8038</v>
      </c>
      <c r="H4599" s="41" t="s">
        <v>2760</v>
      </c>
      <c r="I4599" s="8"/>
      <c r="J4599" s="7"/>
      <c r="K4599" s="40"/>
      <c r="L4599" s="40"/>
      <c r="M4599" s="40"/>
      <c r="N4599" s="40"/>
      <c r="O4599" s="40"/>
      <c r="P4599" s="40"/>
      <c r="Q4599" s="40"/>
      <c r="R4599" s="40"/>
    </row>
    <row r="4600">
      <c r="A4600" s="7" t="s">
        <v>2586</v>
      </c>
      <c r="B4600" s="7"/>
      <c r="C4600" s="7" t="s">
        <v>12897</v>
      </c>
      <c r="D4600" s="8" t="str">
        <f>IFERROR(__xludf.DUMMYFUNCTION("CONCATENATE(REGEXEXTRACT(C4600,""[A-Za-z]+""),"","")"),"Omri,")</f>
        <v>Omri,</v>
      </c>
      <c r="E4600" s="7" t="s">
        <v>12898</v>
      </c>
      <c r="F4600" s="8" t="s">
        <v>2740</v>
      </c>
      <c r="G4600" s="31" t="s">
        <v>8038</v>
      </c>
      <c r="H4600" s="31" t="s">
        <v>2778</v>
      </c>
      <c r="I4600" s="8"/>
      <c r="J4600" s="7"/>
      <c r="K4600" s="40"/>
      <c r="L4600" s="40"/>
      <c r="M4600" s="40"/>
      <c r="N4600" s="40"/>
      <c r="O4600" s="40"/>
      <c r="P4600" s="40"/>
      <c r="Q4600" s="40"/>
      <c r="R4600" s="40"/>
    </row>
    <row r="4601">
      <c r="A4601" s="8" t="s">
        <v>2586</v>
      </c>
      <c r="B4601" s="2"/>
      <c r="C4601" s="2" t="s">
        <v>12899</v>
      </c>
      <c r="D4601" s="2" t="s">
        <v>12900</v>
      </c>
      <c r="E4601" s="2" t="s">
        <v>12901</v>
      </c>
      <c r="F4601" s="8" t="s">
        <v>2740</v>
      </c>
      <c r="G4601" s="8" t="s">
        <v>8038</v>
      </c>
      <c r="H4601" s="31" t="s">
        <v>2802</v>
      </c>
      <c r="I4601" s="34" t="s">
        <v>12902</v>
      </c>
      <c r="J4601" s="10"/>
      <c r="K4601" s="44"/>
      <c r="L4601" s="44"/>
      <c r="M4601" s="44"/>
      <c r="N4601" s="44"/>
      <c r="O4601" s="44"/>
      <c r="P4601" s="44"/>
      <c r="Q4601" s="44"/>
      <c r="R4601" s="44"/>
    </row>
    <row r="4602">
      <c r="A4602" s="8" t="s">
        <v>2586</v>
      </c>
      <c r="B4602" s="6"/>
      <c r="C4602" s="6" t="s">
        <v>12903</v>
      </c>
      <c r="D4602" s="6" t="s">
        <v>12904</v>
      </c>
      <c r="E4602" s="7" t="s">
        <v>12905</v>
      </c>
      <c r="F4602" s="8" t="s">
        <v>2740</v>
      </c>
      <c r="G4602" s="6" t="s">
        <v>8038</v>
      </c>
      <c r="H4602" s="43" t="s">
        <v>4138</v>
      </c>
      <c r="I4602" s="8"/>
      <c r="J4602" s="7"/>
      <c r="K4602" s="40"/>
      <c r="L4602" s="40"/>
      <c r="M4602" s="40"/>
      <c r="N4602" s="40"/>
      <c r="O4602" s="40"/>
      <c r="P4602" s="40"/>
      <c r="Q4602" s="40"/>
      <c r="R4602" s="40"/>
    </row>
    <row r="4603">
      <c r="A4603" s="7" t="s">
        <v>2586</v>
      </c>
      <c r="B4603" s="7"/>
      <c r="C4603" s="7" t="s">
        <v>12906</v>
      </c>
      <c r="D4603" s="8" t="s">
        <v>12907</v>
      </c>
      <c r="E4603" s="7" t="s">
        <v>12908</v>
      </c>
      <c r="F4603" s="8" t="s">
        <v>2740</v>
      </c>
      <c r="G4603" s="31" t="s">
        <v>8038</v>
      </c>
      <c r="H4603" s="41" t="s">
        <v>2760</v>
      </c>
      <c r="I4603" s="8"/>
      <c r="J4603" s="7"/>
      <c r="K4603" s="40"/>
      <c r="L4603" s="40"/>
      <c r="M4603" s="40"/>
      <c r="N4603" s="40"/>
      <c r="O4603" s="40"/>
      <c r="P4603" s="40"/>
      <c r="Q4603" s="40"/>
      <c r="R4603" s="40"/>
    </row>
    <row r="4604">
      <c r="A4604" s="7" t="s">
        <v>2586</v>
      </c>
      <c r="B4604" s="7"/>
      <c r="C4604" s="7" t="s">
        <v>1484</v>
      </c>
      <c r="D4604" s="8" t="str">
        <f>IFERROR(__xludf.DUMMYFUNCTION("CONCATENATE(REGEXEXTRACT(C4604,""[A-Za-z]+""),"","")"),"Ordonez,")</f>
        <v>Ordonez,</v>
      </c>
      <c r="E4604" s="7" t="s">
        <v>12909</v>
      </c>
      <c r="F4604" s="8" t="s">
        <v>2740</v>
      </c>
      <c r="G4604" s="31" t="s">
        <v>8038</v>
      </c>
      <c r="H4604" s="41" t="s">
        <v>6799</v>
      </c>
      <c r="I4604" s="8"/>
      <c r="J4604" s="35"/>
      <c r="K4604" s="33"/>
      <c r="L4604" s="33"/>
      <c r="M4604" s="33"/>
      <c r="N4604" s="33"/>
      <c r="O4604" s="33"/>
      <c r="P4604" s="33"/>
      <c r="Q4604" s="33"/>
      <c r="R4604" s="33"/>
    </row>
    <row r="4605">
      <c r="A4605" s="7" t="s">
        <v>2586</v>
      </c>
      <c r="B4605" s="7"/>
      <c r="C4605" s="7" t="s">
        <v>12910</v>
      </c>
      <c r="D4605" s="7" t="s">
        <v>12911</v>
      </c>
      <c r="E4605" s="19" t="s">
        <v>12912</v>
      </c>
      <c r="F4605" s="8" t="s">
        <v>2740</v>
      </c>
      <c r="G4605" s="8" t="s">
        <v>8038</v>
      </c>
      <c r="H4605" s="42" t="s">
        <v>2686</v>
      </c>
      <c r="I4605" s="7"/>
      <c r="J4605" s="35"/>
      <c r="K4605" s="33"/>
      <c r="L4605" s="33"/>
      <c r="M4605" s="33"/>
      <c r="N4605" s="33"/>
      <c r="O4605" s="33"/>
      <c r="P4605" s="33"/>
      <c r="Q4605" s="33"/>
      <c r="R4605" s="33"/>
    </row>
    <row r="4606">
      <c r="A4606" s="7" t="s">
        <v>2586</v>
      </c>
      <c r="B4606" s="7"/>
      <c r="C4606" s="7" t="s">
        <v>12913</v>
      </c>
      <c r="D4606" s="8" t="s">
        <v>12914</v>
      </c>
      <c r="E4606" s="7" t="s">
        <v>12915</v>
      </c>
      <c r="F4606" s="42" t="s">
        <v>2740</v>
      </c>
      <c r="G4606" s="31" t="s">
        <v>8038</v>
      </c>
      <c r="H4606" s="31" t="s">
        <v>2742</v>
      </c>
      <c r="I4606" s="8"/>
      <c r="J4606" s="7"/>
      <c r="K4606" s="40"/>
      <c r="L4606" s="40"/>
      <c r="M4606" s="40"/>
      <c r="N4606" s="40"/>
      <c r="O4606" s="40"/>
      <c r="P4606" s="40"/>
      <c r="Q4606" s="40"/>
      <c r="R4606" s="40"/>
    </row>
    <row r="4607">
      <c r="A4607" s="8" t="s">
        <v>2633</v>
      </c>
      <c r="B4607" s="2"/>
      <c r="C4607" s="2" t="s">
        <v>12916</v>
      </c>
      <c r="D4607" s="2" t="s">
        <v>12917</v>
      </c>
      <c r="E4607" s="2" t="s">
        <v>12918</v>
      </c>
      <c r="F4607" s="42" t="s">
        <v>2740</v>
      </c>
      <c r="G4607" s="8" t="s">
        <v>8038</v>
      </c>
      <c r="H4607" s="42" t="s">
        <v>4418</v>
      </c>
      <c r="I4607" s="36" t="s">
        <v>12919</v>
      </c>
      <c r="J4607" s="37"/>
      <c r="K4607" s="38"/>
      <c r="L4607" s="38"/>
      <c r="M4607" s="38"/>
      <c r="N4607" s="38"/>
      <c r="O4607" s="38"/>
      <c r="P4607" s="38"/>
      <c r="Q4607" s="38"/>
      <c r="R4607" s="38"/>
    </row>
    <row r="4608">
      <c r="A4608" s="8" t="s">
        <v>2586</v>
      </c>
      <c r="B4608" s="6"/>
      <c r="C4608" s="6" t="s">
        <v>12920</v>
      </c>
      <c r="D4608" s="6" t="s">
        <v>12921</v>
      </c>
      <c r="E4608" s="19" t="s">
        <v>12922</v>
      </c>
      <c r="F4608" s="8" t="s">
        <v>2740</v>
      </c>
      <c r="G4608" s="31" t="s">
        <v>8038</v>
      </c>
      <c r="H4608" s="8" t="s">
        <v>2765</v>
      </c>
      <c r="I4608" s="7"/>
      <c r="J4608" s="35"/>
      <c r="K4608" s="33"/>
      <c r="L4608" s="33"/>
      <c r="M4608" s="33"/>
      <c r="N4608" s="33"/>
      <c r="O4608" s="33"/>
      <c r="P4608" s="33"/>
      <c r="Q4608" s="33"/>
      <c r="R4608" s="33"/>
    </row>
    <row r="4609">
      <c r="A4609" s="7" t="s">
        <v>2586</v>
      </c>
      <c r="B4609" s="7"/>
      <c r="C4609" s="7" t="s">
        <v>12923</v>
      </c>
      <c r="D4609" s="8" t="str">
        <f>IFERROR(__xludf.DUMMYFUNCTION("CONCATENATE(REGEXEXTRACT(C4609,""[A-Za-z]+""),"","")"),"oscar,")</f>
        <v>oscar,</v>
      </c>
      <c r="E4609" s="7" t="s">
        <v>12923</v>
      </c>
      <c r="F4609" s="42" t="s">
        <v>2740</v>
      </c>
      <c r="G4609" s="8" t="s">
        <v>8038</v>
      </c>
      <c r="H4609" s="31" t="s">
        <v>2590</v>
      </c>
      <c r="I4609" s="8"/>
      <c r="J4609" s="37"/>
      <c r="K4609" s="38"/>
      <c r="L4609" s="38"/>
      <c r="M4609" s="38"/>
      <c r="N4609" s="38"/>
      <c r="O4609" s="38"/>
      <c r="P4609" s="38"/>
      <c r="Q4609" s="38"/>
      <c r="R4609" s="38"/>
    </row>
    <row r="4610">
      <c r="A4610" s="8" t="s">
        <v>2586</v>
      </c>
      <c r="B4610" s="2"/>
      <c r="C4610" s="2" t="s">
        <v>12924</v>
      </c>
      <c r="D4610" s="2" t="s">
        <v>12925</v>
      </c>
      <c r="E4610" s="2" t="s">
        <v>12926</v>
      </c>
      <c r="F4610" s="42" t="s">
        <v>2740</v>
      </c>
      <c r="G4610" s="8" t="s">
        <v>8038</v>
      </c>
      <c r="H4610" s="41" t="s">
        <v>2686</v>
      </c>
      <c r="I4610" s="34" t="s">
        <v>12927</v>
      </c>
      <c r="J4610" s="35"/>
      <c r="K4610" s="33"/>
      <c r="L4610" s="33"/>
      <c r="M4610" s="33"/>
      <c r="N4610" s="33"/>
      <c r="O4610" s="33"/>
      <c r="P4610" s="33"/>
      <c r="Q4610" s="33"/>
      <c r="R4610" s="33"/>
    </row>
    <row r="4611">
      <c r="A4611" s="8" t="s">
        <v>2586</v>
      </c>
      <c r="B4611" s="2"/>
      <c r="C4611" s="2" t="s">
        <v>12928</v>
      </c>
      <c r="D4611" s="2" t="s">
        <v>12925</v>
      </c>
      <c r="E4611" s="2" t="s">
        <v>12929</v>
      </c>
      <c r="F4611" s="42" t="s">
        <v>2740</v>
      </c>
      <c r="G4611" s="31" t="s">
        <v>8038</v>
      </c>
      <c r="H4611" s="48" t="s">
        <v>2937</v>
      </c>
      <c r="I4611" s="34" t="s">
        <v>12930</v>
      </c>
      <c r="J4611" s="19"/>
      <c r="K4611" s="39"/>
      <c r="L4611" s="39"/>
      <c r="M4611" s="39"/>
      <c r="N4611" s="39"/>
      <c r="O4611" s="39"/>
      <c r="P4611" s="39"/>
      <c r="Q4611" s="39"/>
      <c r="R4611" s="39"/>
    </row>
    <row r="4612">
      <c r="A4612" s="7" t="s">
        <v>2586</v>
      </c>
      <c r="B4612" s="7"/>
      <c r="C4612" s="7" t="s">
        <v>12931</v>
      </c>
      <c r="D4612" s="8" t="str">
        <f>IFERROR(__xludf.DUMMYFUNCTION("CONCATENATE(REGEXEXTRACT(C4612,""[A-Za-z]+""),"","")"),"Osunlade,")</f>
        <v>Osunlade,</v>
      </c>
      <c r="E4612" s="7" t="s">
        <v>12932</v>
      </c>
      <c r="F4612" s="8" t="s">
        <v>2740</v>
      </c>
      <c r="G4612" s="31" t="s">
        <v>8038</v>
      </c>
      <c r="H4612" s="6" t="s">
        <v>12933</v>
      </c>
      <c r="I4612" s="8"/>
      <c r="J4612" s="35"/>
      <c r="K4612" s="33"/>
      <c r="L4612" s="33"/>
      <c r="M4612" s="33"/>
      <c r="N4612" s="33"/>
      <c r="O4612" s="33"/>
      <c r="P4612" s="33"/>
      <c r="Q4612" s="33"/>
      <c r="R4612" s="33"/>
    </row>
    <row r="4613">
      <c r="A4613" s="7" t="s">
        <v>2586</v>
      </c>
      <c r="B4613" s="7"/>
      <c r="C4613" s="7" t="s">
        <v>12934</v>
      </c>
      <c r="D4613" s="8" t="str">
        <f>IFERROR(__xludf.DUMMYFUNCTION("CONCATENATE(REGEXEXTRACT(C4613,""[A-Za-z]+""),"","")"),"OURGRND,")</f>
        <v>OURGRND,</v>
      </c>
      <c r="E4613" s="7" t="s">
        <v>12935</v>
      </c>
      <c r="F4613" s="8" t="s">
        <v>2740</v>
      </c>
      <c r="G4613" s="8" t="s">
        <v>8038</v>
      </c>
      <c r="H4613" s="31" t="s">
        <v>2590</v>
      </c>
      <c r="I4613" s="8"/>
      <c r="J4613" s="7"/>
      <c r="K4613" s="40"/>
      <c r="L4613" s="40"/>
      <c r="M4613" s="40"/>
      <c r="N4613" s="40"/>
      <c r="O4613" s="40"/>
      <c r="P4613" s="40"/>
      <c r="Q4613" s="40"/>
      <c r="R4613" s="40"/>
    </row>
    <row r="4614">
      <c r="A4614" s="7" t="s">
        <v>2586</v>
      </c>
      <c r="B4614" s="7"/>
      <c r="C4614" s="7" t="s">
        <v>12936</v>
      </c>
      <c r="D4614" s="8" t="str">
        <f>IFERROR(__xludf.DUMMYFUNCTION("CONCATENATE(REGEXEXTRACT(C4614,""[A-Za-z]+""),"","")"),"Outcome,")</f>
        <v>Outcome,</v>
      </c>
      <c r="E4614" s="7" t="s">
        <v>12937</v>
      </c>
      <c r="F4614" s="8" t="s">
        <v>2740</v>
      </c>
      <c r="G4614" s="8" t="s">
        <v>8038</v>
      </c>
      <c r="H4614" s="31" t="s">
        <v>2590</v>
      </c>
      <c r="I4614" s="8"/>
      <c r="J4614" s="19"/>
      <c r="K4614" s="39"/>
      <c r="L4614" s="39"/>
      <c r="M4614" s="39"/>
      <c r="N4614" s="39"/>
      <c r="O4614" s="39"/>
      <c r="P4614" s="39"/>
      <c r="Q4614" s="39"/>
      <c r="R4614" s="39"/>
    </row>
    <row r="4615">
      <c r="A4615" s="8" t="s">
        <v>2586</v>
      </c>
      <c r="B4615" s="2"/>
      <c r="C4615" s="2" t="s">
        <v>12938</v>
      </c>
      <c r="D4615" s="2" t="s">
        <v>12939</v>
      </c>
      <c r="E4615" s="2" t="s">
        <v>12940</v>
      </c>
      <c r="F4615" s="8" t="s">
        <v>2740</v>
      </c>
      <c r="G4615" s="8" t="s">
        <v>8038</v>
      </c>
      <c r="H4615" s="42" t="s">
        <v>3162</v>
      </c>
      <c r="I4615" s="34" t="s">
        <v>12941</v>
      </c>
      <c r="J4615" s="35"/>
      <c r="K4615" s="33"/>
      <c r="L4615" s="33"/>
      <c r="M4615" s="33"/>
      <c r="N4615" s="33"/>
      <c r="O4615" s="33"/>
      <c r="P4615" s="33"/>
      <c r="Q4615" s="33"/>
      <c r="R4615" s="33"/>
    </row>
    <row r="4616">
      <c r="A4616" s="7" t="s">
        <v>2586</v>
      </c>
      <c r="B4616" s="7"/>
      <c r="C4616" s="7" t="s">
        <v>12942</v>
      </c>
      <c r="D4616" s="8" t="str">
        <f>IFERROR(__xludf.DUMMYFUNCTION("CONCATENATE(REGEXEXTRACT(C4616,""[A-Za-z]+""),"","")"),"Oxia,")</f>
        <v>Oxia,</v>
      </c>
      <c r="E4616" s="7" t="s">
        <v>12943</v>
      </c>
      <c r="F4616" s="8" t="s">
        <v>2740</v>
      </c>
      <c r="G4616" s="8" t="s">
        <v>8038</v>
      </c>
      <c r="H4616" s="31" t="s">
        <v>2590</v>
      </c>
      <c r="I4616" s="8"/>
      <c r="J4616" s="35"/>
      <c r="K4616" s="33"/>
      <c r="L4616" s="33"/>
      <c r="M4616" s="33"/>
      <c r="N4616" s="33"/>
      <c r="O4616" s="33"/>
      <c r="P4616" s="33"/>
      <c r="Q4616" s="33"/>
      <c r="R4616" s="33"/>
    </row>
    <row r="4617">
      <c r="A4617" s="7" t="s">
        <v>2586</v>
      </c>
      <c r="B4617" s="7"/>
      <c r="C4617" s="7" t="s">
        <v>12944</v>
      </c>
      <c r="D4617" s="8" t="s">
        <v>12945</v>
      </c>
      <c r="E4617" s="7" t="s">
        <v>12946</v>
      </c>
      <c r="F4617" s="8" t="s">
        <v>2740</v>
      </c>
      <c r="G4617" s="31" t="s">
        <v>8038</v>
      </c>
      <c r="H4617" s="31" t="s">
        <v>2590</v>
      </c>
      <c r="I4617" s="8"/>
      <c r="J4617" s="35"/>
      <c r="K4617" s="33"/>
      <c r="L4617" s="33"/>
      <c r="M4617" s="33"/>
      <c r="N4617" s="33"/>
      <c r="O4617" s="33"/>
      <c r="P4617" s="33"/>
      <c r="Q4617" s="33"/>
      <c r="R4617" s="33"/>
    </row>
    <row r="4618">
      <c r="A4618" s="7" t="s">
        <v>2633</v>
      </c>
      <c r="B4618" s="7"/>
      <c r="C4618" s="7" t="s">
        <v>12947</v>
      </c>
      <c r="D4618" s="8" t="s">
        <v>12948</v>
      </c>
      <c r="E4618" s="7" t="s">
        <v>12949</v>
      </c>
      <c r="F4618" s="8" t="s">
        <v>2740</v>
      </c>
      <c r="G4618" s="8" t="s">
        <v>8038</v>
      </c>
      <c r="H4618" s="31" t="s">
        <v>2590</v>
      </c>
      <c r="I4618" s="8"/>
      <c r="J4618" s="7"/>
      <c r="K4618" s="40"/>
      <c r="L4618" s="40"/>
      <c r="M4618" s="40"/>
      <c r="N4618" s="40"/>
      <c r="O4618" s="40"/>
      <c r="P4618" s="40"/>
      <c r="Q4618" s="40"/>
      <c r="R4618" s="40"/>
    </row>
    <row r="4619">
      <c r="A4619" s="8" t="s">
        <v>2586</v>
      </c>
      <c r="B4619" s="3"/>
      <c r="C4619" s="3" t="s">
        <v>12950</v>
      </c>
      <c r="D4619" s="4" t="s">
        <v>12951</v>
      </c>
      <c r="E4619" s="5" t="s">
        <v>12952</v>
      </c>
      <c r="F4619" s="8" t="s">
        <v>2740</v>
      </c>
      <c r="G4619" s="8" t="s">
        <v>8038</v>
      </c>
      <c r="H4619" s="41" t="s">
        <v>2760</v>
      </c>
      <c r="I4619" s="18" t="s">
        <v>12953</v>
      </c>
      <c r="J4619" s="37"/>
      <c r="K4619" s="38"/>
      <c r="L4619" s="38"/>
      <c r="M4619" s="38"/>
      <c r="N4619" s="38"/>
      <c r="O4619" s="38"/>
      <c r="P4619" s="38"/>
      <c r="Q4619" s="38"/>
      <c r="R4619" s="38"/>
    </row>
    <row r="4620">
      <c r="A4620" s="7" t="s">
        <v>2586</v>
      </c>
      <c r="B4620" s="7"/>
      <c r="C4620" s="7" t="s">
        <v>12954</v>
      </c>
      <c r="D4620" s="8" t="str">
        <f>IFERROR(__xludf.DUMMYFUNCTION("CONCATENATE(REGEXEXTRACT(C4620,""[A-Za-z]+""),"","")"),"PAAX,")</f>
        <v>PAAX,</v>
      </c>
      <c r="E4620" s="7" t="s">
        <v>12955</v>
      </c>
      <c r="F4620" s="8" t="s">
        <v>2740</v>
      </c>
      <c r="G4620" s="8" t="s">
        <v>8038</v>
      </c>
      <c r="H4620" s="31" t="s">
        <v>2590</v>
      </c>
      <c r="I4620" s="8"/>
      <c r="J4620" s="35"/>
      <c r="K4620" s="33"/>
      <c r="L4620" s="33"/>
      <c r="M4620" s="33"/>
      <c r="N4620" s="33"/>
      <c r="O4620" s="33"/>
      <c r="P4620" s="33"/>
      <c r="Q4620" s="33"/>
      <c r="R4620" s="33"/>
    </row>
    <row r="4621">
      <c r="A4621" s="7" t="s">
        <v>2586</v>
      </c>
      <c r="B4621" s="7"/>
      <c r="C4621" s="7" t="s">
        <v>12956</v>
      </c>
      <c r="D4621" s="8" t="s">
        <v>4465</v>
      </c>
      <c r="E4621" s="7" t="s">
        <v>12957</v>
      </c>
      <c r="F4621" s="8" t="s">
        <v>2740</v>
      </c>
      <c r="G4621" s="31" t="s">
        <v>8038</v>
      </c>
      <c r="H4621" s="31" t="s">
        <v>2590</v>
      </c>
      <c r="I4621" s="8"/>
      <c r="J4621" s="35"/>
      <c r="K4621" s="33"/>
      <c r="L4621" s="33"/>
      <c r="M4621" s="33"/>
      <c r="N4621" s="33"/>
      <c r="O4621" s="33"/>
      <c r="P4621" s="33"/>
      <c r="Q4621" s="33"/>
      <c r="R4621" s="33"/>
    </row>
    <row r="4622">
      <c r="A4622" s="7" t="s">
        <v>2586</v>
      </c>
      <c r="B4622" s="7"/>
      <c r="C4622" s="7" t="s">
        <v>12958</v>
      </c>
      <c r="D4622" s="8" t="s">
        <v>4465</v>
      </c>
      <c r="E4622" s="7" t="s">
        <v>12959</v>
      </c>
      <c r="F4622" s="8" t="s">
        <v>2740</v>
      </c>
      <c r="G4622" s="8" t="s">
        <v>8038</v>
      </c>
      <c r="H4622" s="31" t="s">
        <v>2590</v>
      </c>
      <c r="I4622" s="8"/>
      <c r="J4622" s="37"/>
      <c r="K4622" s="38"/>
      <c r="L4622" s="38"/>
      <c r="M4622" s="38"/>
      <c r="N4622" s="38"/>
      <c r="O4622" s="38"/>
      <c r="P4622" s="38"/>
      <c r="Q4622" s="38"/>
      <c r="R4622" s="38"/>
    </row>
    <row r="4623">
      <c r="A4623" s="7" t="s">
        <v>2586</v>
      </c>
      <c r="B4623" s="7"/>
      <c r="C4623" s="7" t="s">
        <v>12960</v>
      </c>
      <c r="D4623" s="7" t="s">
        <v>4465</v>
      </c>
      <c r="E4623" s="19" t="s">
        <v>12961</v>
      </c>
      <c r="F4623" s="8" t="s">
        <v>2740</v>
      </c>
      <c r="G4623" s="31" t="s">
        <v>8038</v>
      </c>
      <c r="H4623" s="48" t="s">
        <v>2937</v>
      </c>
      <c r="I4623" s="7"/>
      <c r="J4623" s="35"/>
      <c r="K4623" s="33"/>
      <c r="L4623" s="33"/>
      <c r="M4623" s="33"/>
      <c r="N4623" s="33"/>
      <c r="O4623" s="33"/>
      <c r="P4623" s="33"/>
      <c r="Q4623" s="33"/>
      <c r="R4623" s="33"/>
    </row>
    <row r="4624">
      <c r="A4624" s="7" t="s">
        <v>2586</v>
      </c>
      <c r="B4624" s="7"/>
      <c r="C4624" s="7" t="s">
        <v>12962</v>
      </c>
      <c r="D4624" s="8" t="s">
        <v>4465</v>
      </c>
      <c r="E4624" s="7" t="s">
        <v>12963</v>
      </c>
      <c r="F4624" s="42" t="s">
        <v>2740</v>
      </c>
      <c r="G4624" s="8" t="s">
        <v>8038</v>
      </c>
      <c r="H4624" s="31" t="s">
        <v>2590</v>
      </c>
      <c r="I4624" s="8"/>
      <c r="J4624" s="35"/>
      <c r="K4624" s="33"/>
      <c r="L4624" s="33"/>
      <c r="M4624" s="33"/>
      <c r="N4624" s="33"/>
      <c r="O4624" s="33"/>
      <c r="P4624" s="33"/>
      <c r="Q4624" s="33"/>
      <c r="R4624" s="33"/>
    </row>
    <row r="4625">
      <c r="A4625" s="7" t="s">
        <v>2586</v>
      </c>
      <c r="B4625" s="7"/>
      <c r="C4625" s="7" t="s">
        <v>12964</v>
      </c>
      <c r="D4625" s="8" t="s">
        <v>4465</v>
      </c>
      <c r="E4625" s="7" t="s">
        <v>12965</v>
      </c>
      <c r="F4625" s="8" t="s">
        <v>2740</v>
      </c>
      <c r="G4625" s="8" t="s">
        <v>8038</v>
      </c>
      <c r="H4625" s="31" t="s">
        <v>2590</v>
      </c>
      <c r="I4625" s="8"/>
      <c r="J4625" s="35"/>
      <c r="K4625" s="33"/>
      <c r="L4625" s="33"/>
      <c r="M4625" s="33"/>
      <c r="N4625" s="33"/>
      <c r="O4625" s="33"/>
      <c r="P4625" s="33"/>
      <c r="Q4625" s="33"/>
      <c r="R4625" s="33"/>
    </row>
    <row r="4626">
      <c r="A4626" s="7" t="s">
        <v>2586</v>
      </c>
      <c r="B4626" s="7"/>
      <c r="C4626" s="7" t="s">
        <v>12966</v>
      </c>
      <c r="D4626" s="6" t="s">
        <v>4465</v>
      </c>
      <c r="E4626" s="7" t="s">
        <v>12967</v>
      </c>
      <c r="F4626" s="8" t="s">
        <v>2740</v>
      </c>
      <c r="G4626" s="31" t="s">
        <v>8038</v>
      </c>
      <c r="H4626" s="41" t="s">
        <v>2686</v>
      </c>
      <c r="I4626" s="8"/>
      <c r="J4626" s="19"/>
      <c r="K4626" s="39"/>
      <c r="L4626" s="39"/>
      <c r="M4626" s="39"/>
      <c r="N4626" s="39"/>
      <c r="O4626" s="39"/>
      <c r="P4626" s="39"/>
      <c r="Q4626" s="39"/>
      <c r="R4626" s="39"/>
    </row>
    <row r="4627">
      <c r="A4627" s="8" t="s">
        <v>2586</v>
      </c>
      <c r="B4627" s="2"/>
      <c r="C4627" s="2" t="s">
        <v>12962</v>
      </c>
      <c r="D4627" s="2" t="s">
        <v>3620</v>
      </c>
      <c r="E4627" s="2" t="s">
        <v>12968</v>
      </c>
      <c r="F4627" s="8" t="s">
        <v>2740</v>
      </c>
      <c r="G4627" s="8" t="s">
        <v>8038</v>
      </c>
      <c r="H4627" s="48" t="s">
        <v>2937</v>
      </c>
      <c r="I4627" s="34" t="s">
        <v>12969</v>
      </c>
      <c r="J4627" s="7"/>
      <c r="K4627" s="40"/>
      <c r="L4627" s="40"/>
      <c r="M4627" s="40"/>
      <c r="N4627" s="40"/>
      <c r="O4627" s="40"/>
      <c r="P4627" s="40"/>
      <c r="Q4627" s="40"/>
      <c r="R4627" s="40"/>
    </row>
    <row r="4628">
      <c r="A4628" s="7" t="s">
        <v>2586</v>
      </c>
      <c r="B4628" s="7"/>
      <c r="C4628" s="7" t="s">
        <v>12970</v>
      </c>
      <c r="D4628" s="8" t="str">
        <f>IFERROR(__xludf.DUMMYFUNCTION("CONCATENATE(REGEXEXTRACT(C4628,""[A-Za-z]+""),"","")"),"PACH,")</f>
        <v>PACH,</v>
      </c>
      <c r="E4628" s="7" t="s">
        <v>12971</v>
      </c>
      <c r="F4628" s="8" t="s">
        <v>2740</v>
      </c>
      <c r="G4628" s="8" t="s">
        <v>8038</v>
      </c>
      <c r="H4628" s="6" t="s">
        <v>2760</v>
      </c>
      <c r="I4628" s="8"/>
      <c r="J4628" s="35"/>
      <c r="K4628" s="33"/>
      <c r="L4628" s="33"/>
      <c r="M4628" s="33"/>
      <c r="N4628" s="33"/>
      <c r="O4628" s="33"/>
      <c r="P4628" s="33"/>
      <c r="Q4628" s="33"/>
      <c r="R4628" s="33"/>
    </row>
    <row r="4629">
      <c r="A4629" s="7" t="s">
        <v>2586</v>
      </c>
      <c r="B4629" s="7"/>
      <c r="C4629" s="7" t="s">
        <v>12972</v>
      </c>
      <c r="D4629" s="8" t="str">
        <f>IFERROR(__xludf.DUMMYFUNCTION("CONCATENATE(REGEXEXTRACT(C4629,""[A-Za-z]+""),"","")"),"Paco,")</f>
        <v>Paco,</v>
      </c>
      <c r="E4629" s="7" t="s">
        <v>12973</v>
      </c>
      <c r="F4629" s="8" t="s">
        <v>2740</v>
      </c>
      <c r="G4629" s="31" t="s">
        <v>8038</v>
      </c>
      <c r="H4629" s="31" t="s">
        <v>2590</v>
      </c>
      <c r="I4629" s="8"/>
      <c r="J4629" s="35"/>
      <c r="K4629" s="33"/>
      <c r="L4629" s="33"/>
      <c r="M4629" s="33"/>
      <c r="N4629" s="33"/>
      <c r="O4629" s="33"/>
      <c r="P4629" s="33"/>
      <c r="Q4629" s="33"/>
      <c r="R4629" s="33"/>
    </row>
    <row r="4630">
      <c r="A4630" s="7" t="s">
        <v>2586</v>
      </c>
      <c r="B4630" s="7"/>
      <c r="C4630" s="7" t="s">
        <v>12974</v>
      </c>
      <c r="D4630" s="8" t="s">
        <v>12975</v>
      </c>
      <c r="E4630" s="7" t="s">
        <v>12976</v>
      </c>
      <c r="F4630" s="8" t="s">
        <v>2740</v>
      </c>
      <c r="G4630" s="8" t="s">
        <v>8038</v>
      </c>
      <c r="H4630" s="31" t="s">
        <v>2590</v>
      </c>
      <c r="I4630" s="8"/>
      <c r="J4630" s="35"/>
      <c r="K4630" s="33"/>
      <c r="L4630" s="33"/>
      <c r="M4630" s="33"/>
      <c r="N4630" s="33"/>
      <c r="O4630" s="33"/>
      <c r="P4630" s="33"/>
      <c r="Q4630" s="33"/>
      <c r="R4630" s="33"/>
    </row>
    <row r="4631">
      <c r="A4631" s="7" t="s">
        <v>2586</v>
      </c>
      <c r="B4631" s="7"/>
      <c r="C4631" s="7" t="s">
        <v>6923</v>
      </c>
      <c r="D4631" s="8" t="s">
        <v>12975</v>
      </c>
      <c r="E4631" s="7" t="s">
        <v>12977</v>
      </c>
      <c r="F4631" s="8" t="s">
        <v>2740</v>
      </c>
      <c r="G4631" s="31" t="s">
        <v>8038</v>
      </c>
      <c r="H4631" s="31" t="s">
        <v>2603</v>
      </c>
      <c r="I4631" s="8"/>
      <c r="J4631" s="35"/>
      <c r="K4631" s="33"/>
      <c r="L4631" s="33"/>
      <c r="M4631" s="33"/>
      <c r="N4631" s="33"/>
      <c r="O4631" s="33"/>
      <c r="P4631" s="33"/>
      <c r="Q4631" s="33"/>
      <c r="R4631" s="33"/>
    </row>
    <row r="4632">
      <c r="A4632" s="7" t="s">
        <v>2586</v>
      </c>
      <c r="B4632" s="7"/>
      <c r="C4632" s="7" t="s">
        <v>12978</v>
      </c>
      <c r="D4632" s="8" t="s">
        <v>12975</v>
      </c>
      <c r="E4632" s="7" t="s">
        <v>12979</v>
      </c>
      <c r="F4632" s="8" t="s">
        <v>2740</v>
      </c>
      <c r="G4632" s="8" t="s">
        <v>8038</v>
      </c>
      <c r="H4632" s="45" t="s">
        <v>2824</v>
      </c>
      <c r="I4632" s="8"/>
      <c r="J4632" s="35"/>
      <c r="K4632" s="33"/>
      <c r="L4632" s="33"/>
      <c r="M4632" s="33"/>
      <c r="N4632" s="33"/>
      <c r="O4632" s="33"/>
      <c r="P4632" s="33"/>
      <c r="Q4632" s="33"/>
      <c r="R4632" s="33"/>
    </row>
    <row r="4633">
      <c r="A4633" s="7" t="s">
        <v>2633</v>
      </c>
      <c r="B4633" s="7"/>
      <c r="C4633" s="7" t="s">
        <v>12980</v>
      </c>
      <c r="D4633" s="8" t="s">
        <v>12975</v>
      </c>
      <c r="E4633" s="7" t="s">
        <v>12981</v>
      </c>
      <c r="F4633" s="8" t="s">
        <v>2740</v>
      </c>
      <c r="G4633" s="8" t="s">
        <v>8038</v>
      </c>
      <c r="H4633" s="42" t="s">
        <v>2686</v>
      </c>
      <c r="I4633" s="8"/>
      <c r="J4633" s="37"/>
      <c r="K4633" s="38"/>
      <c r="L4633" s="38"/>
      <c r="M4633" s="38"/>
      <c r="N4633" s="38"/>
      <c r="O4633" s="38"/>
      <c r="P4633" s="38"/>
      <c r="Q4633" s="38"/>
      <c r="R4633" s="38"/>
    </row>
    <row r="4634">
      <c r="A4634" s="8" t="s">
        <v>2586</v>
      </c>
      <c r="B4634" s="2"/>
      <c r="C4634" s="2" t="s">
        <v>6923</v>
      </c>
      <c r="D4634" s="2" t="s">
        <v>6924</v>
      </c>
      <c r="E4634" s="2" t="s">
        <v>12982</v>
      </c>
      <c r="F4634" s="8" t="s">
        <v>2740</v>
      </c>
      <c r="G4634" s="8" t="s">
        <v>8038</v>
      </c>
      <c r="H4634" s="48" t="s">
        <v>2937</v>
      </c>
      <c r="I4634" s="36" t="s">
        <v>12983</v>
      </c>
      <c r="J4634" s="35"/>
      <c r="K4634" s="33"/>
      <c r="L4634" s="33"/>
      <c r="M4634" s="33"/>
      <c r="N4634" s="33"/>
      <c r="O4634" s="33"/>
      <c r="P4634" s="33"/>
      <c r="Q4634" s="33"/>
      <c r="R4634" s="33"/>
    </row>
    <row r="4635">
      <c r="A4635" s="7" t="s">
        <v>2586</v>
      </c>
      <c r="B4635" s="7"/>
      <c r="C4635" s="7" t="s">
        <v>12984</v>
      </c>
      <c r="D4635" s="7" t="s">
        <v>12985</v>
      </c>
      <c r="E4635" s="19" t="s">
        <v>12986</v>
      </c>
      <c r="F4635" s="8" t="s">
        <v>2740</v>
      </c>
      <c r="G4635" s="8" t="s">
        <v>8038</v>
      </c>
      <c r="H4635" s="43" t="s">
        <v>2760</v>
      </c>
      <c r="I4635" s="7"/>
      <c r="J4635" s="35"/>
      <c r="K4635" s="33"/>
      <c r="L4635" s="33"/>
      <c r="M4635" s="33"/>
      <c r="N4635" s="33"/>
      <c r="O4635" s="33"/>
      <c r="P4635" s="33"/>
      <c r="Q4635" s="33"/>
      <c r="R4635" s="33"/>
    </row>
    <row r="4636">
      <c r="A4636" s="7" t="s">
        <v>2586</v>
      </c>
      <c r="B4636" s="7"/>
      <c r="C4636" s="7" t="s">
        <v>12987</v>
      </c>
      <c r="D4636" s="8" t="str">
        <f>IFERROR(__xludf.DUMMYFUNCTION("CONCATENATE(REGEXEXTRACT(C4636,""[A-Za-z]+""),"","")"),"Paloma,")</f>
        <v>Paloma,</v>
      </c>
      <c r="E4636" s="7" t="s">
        <v>12988</v>
      </c>
      <c r="F4636" s="8" t="s">
        <v>2740</v>
      </c>
      <c r="G4636" s="31" t="s">
        <v>8038</v>
      </c>
      <c r="H4636" s="31" t="s">
        <v>2590</v>
      </c>
      <c r="I4636" s="8"/>
      <c r="J4636" s="35"/>
      <c r="K4636" s="33"/>
      <c r="L4636" s="33"/>
      <c r="M4636" s="33"/>
      <c r="N4636" s="33"/>
      <c r="O4636" s="33"/>
      <c r="P4636" s="33"/>
      <c r="Q4636" s="33"/>
      <c r="R4636" s="33"/>
    </row>
    <row r="4637">
      <c r="A4637" s="7" t="s">
        <v>2586</v>
      </c>
      <c r="B4637" s="7"/>
      <c r="C4637" s="7" t="s">
        <v>12989</v>
      </c>
      <c r="D4637" s="8" t="str">
        <f>IFERROR(__xludf.DUMMYFUNCTION("CONCATENATE(REGEXEXTRACT(C4637,""[A-Za-z]+""),"","")"),"Pan,")</f>
        <v>Pan,</v>
      </c>
      <c r="E4637" s="7" t="s">
        <v>12990</v>
      </c>
      <c r="F4637" s="8" t="s">
        <v>2740</v>
      </c>
      <c r="G4637" s="8" t="s">
        <v>8038</v>
      </c>
      <c r="H4637" s="45" t="s">
        <v>2753</v>
      </c>
      <c r="I4637" s="8"/>
      <c r="J4637" s="35"/>
      <c r="K4637" s="33"/>
      <c r="L4637" s="33"/>
      <c r="M4637" s="33"/>
      <c r="N4637" s="33"/>
      <c r="O4637" s="33"/>
      <c r="P4637" s="33"/>
      <c r="Q4637" s="33"/>
      <c r="R4637" s="33"/>
    </row>
    <row r="4638">
      <c r="A4638" s="7" t="s">
        <v>2586</v>
      </c>
      <c r="B4638" s="7"/>
      <c r="C4638" s="7" t="s">
        <v>12991</v>
      </c>
      <c r="D4638" s="8" t="s">
        <v>12992</v>
      </c>
      <c r="E4638" s="7" t="s">
        <v>12993</v>
      </c>
      <c r="F4638" s="8" t="s">
        <v>2740</v>
      </c>
      <c r="G4638" s="8" t="s">
        <v>8038</v>
      </c>
      <c r="H4638" s="42" t="s">
        <v>2686</v>
      </c>
      <c r="I4638" s="8"/>
      <c r="J4638" s="35"/>
      <c r="K4638" s="33"/>
      <c r="L4638" s="33"/>
      <c r="M4638" s="33"/>
      <c r="N4638" s="33"/>
      <c r="O4638" s="33"/>
      <c r="P4638" s="33"/>
      <c r="Q4638" s="33"/>
      <c r="R4638" s="33"/>
    </row>
    <row r="4639">
      <c r="A4639" s="7" t="s">
        <v>2586</v>
      </c>
      <c r="B4639" s="7"/>
      <c r="C4639" s="7" t="s">
        <v>12994</v>
      </c>
      <c r="D4639" s="8" t="str">
        <f>IFERROR(__xludf.DUMMYFUNCTION("CONCATENATE(REGEXEXTRACT(C4639,""[A-Za-z]+""),"","")"),"Pan,")</f>
        <v>Pan,</v>
      </c>
      <c r="E4639" s="7" t="s">
        <v>12995</v>
      </c>
      <c r="F4639" s="8" t="s">
        <v>2740</v>
      </c>
      <c r="G4639" s="31" t="s">
        <v>8038</v>
      </c>
      <c r="H4639" s="6" t="s">
        <v>12996</v>
      </c>
      <c r="I4639" s="8"/>
      <c r="J4639" s="7"/>
      <c r="K4639" s="40"/>
      <c r="L4639" s="40"/>
      <c r="M4639" s="40"/>
      <c r="N4639" s="40"/>
      <c r="O4639" s="40"/>
      <c r="P4639" s="40"/>
      <c r="Q4639" s="40"/>
      <c r="R4639" s="40"/>
    </row>
    <row r="4640">
      <c r="A4640" s="8" t="s">
        <v>2586</v>
      </c>
      <c r="B4640" s="2"/>
      <c r="C4640" s="2" t="s">
        <v>12997</v>
      </c>
      <c r="D4640" s="4" t="s">
        <v>4787</v>
      </c>
      <c r="E4640" s="2" t="s">
        <v>12998</v>
      </c>
      <c r="F4640" s="42" t="s">
        <v>2740</v>
      </c>
      <c r="G4640" s="31" t="s">
        <v>8038</v>
      </c>
      <c r="H4640" s="42" t="s">
        <v>2952</v>
      </c>
      <c r="I4640" s="34" t="s">
        <v>12999</v>
      </c>
      <c r="J4640" s="35"/>
      <c r="K4640" s="33"/>
      <c r="L4640" s="33"/>
      <c r="M4640" s="33"/>
      <c r="N4640" s="33"/>
      <c r="O4640" s="33"/>
      <c r="P4640" s="33"/>
      <c r="Q4640" s="33"/>
      <c r="R4640" s="33"/>
    </row>
    <row r="4641">
      <c r="A4641" s="7" t="s">
        <v>2586</v>
      </c>
      <c r="B4641" s="7"/>
      <c r="C4641" s="7" t="s">
        <v>13000</v>
      </c>
      <c r="D4641" s="8" t="str">
        <f>IFERROR(__xludf.DUMMYFUNCTION("CONCATENATE(REGEXEXTRACT(C4641,""[A-Za-z]+""),"","")"),"Paolo,")</f>
        <v>Paolo,</v>
      </c>
      <c r="E4641" s="7" t="s">
        <v>13001</v>
      </c>
      <c r="F4641" s="8" t="s">
        <v>2740</v>
      </c>
      <c r="G4641" s="8" t="s">
        <v>8038</v>
      </c>
      <c r="H4641" s="31" t="s">
        <v>2603</v>
      </c>
      <c r="I4641" s="8"/>
      <c r="J4641" s="35"/>
      <c r="K4641" s="33"/>
      <c r="L4641" s="33"/>
      <c r="M4641" s="33"/>
      <c r="N4641" s="33"/>
      <c r="O4641" s="33"/>
      <c r="P4641" s="33"/>
      <c r="Q4641" s="33"/>
      <c r="R4641" s="33"/>
    </row>
    <row r="4642">
      <c r="A4642" s="7" t="s">
        <v>2586</v>
      </c>
      <c r="B4642" s="7"/>
      <c r="C4642" s="7" t="s">
        <v>13002</v>
      </c>
      <c r="D4642" s="7" t="s">
        <v>4787</v>
      </c>
      <c r="E4642" s="19" t="s">
        <v>13003</v>
      </c>
      <c r="F4642" s="8" t="s">
        <v>2740</v>
      </c>
      <c r="G4642" s="8" t="s">
        <v>8038</v>
      </c>
      <c r="H4642" s="31" t="s">
        <v>2603</v>
      </c>
      <c r="I4642" s="7"/>
      <c r="J4642" s="7"/>
      <c r="K4642" s="40"/>
      <c r="L4642" s="40"/>
      <c r="M4642" s="40"/>
      <c r="N4642" s="40"/>
      <c r="O4642" s="40"/>
      <c r="P4642" s="40"/>
      <c r="Q4642" s="40"/>
      <c r="R4642" s="40"/>
    </row>
    <row r="4643">
      <c r="A4643" s="8" t="s">
        <v>2633</v>
      </c>
      <c r="B4643" s="2"/>
      <c r="C4643" s="2" t="s">
        <v>13004</v>
      </c>
      <c r="D4643" s="2" t="s">
        <v>13005</v>
      </c>
      <c r="E4643" s="2" t="s">
        <v>13006</v>
      </c>
      <c r="F4643" s="8" t="s">
        <v>2740</v>
      </c>
      <c r="G4643" s="8" t="s">
        <v>8038</v>
      </c>
      <c r="H4643" s="42" t="s">
        <v>2686</v>
      </c>
      <c r="I4643" s="36" t="s">
        <v>13007</v>
      </c>
      <c r="J4643" s="7"/>
      <c r="K4643" s="40"/>
      <c r="L4643" s="40"/>
      <c r="M4643" s="40"/>
      <c r="N4643" s="40"/>
      <c r="O4643" s="40"/>
      <c r="P4643" s="40"/>
      <c r="Q4643" s="40"/>
      <c r="R4643" s="40"/>
    </row>
    <row r="4644">
      <c r="A4644" s="7" t="s">
        <v>2586</v>
      </c>
      <c r="B4644" s="7"/>
      <c r="C4644" s="7" t="s">
        <v>13008</v>
      </c>
      <c r="D4644" s="8" t="str">
        <f>IFERROR(__xludf.DUMMYFUNCTION("CONCATENATE(REGEXEXTRACT(C4644,""[A-Za-z]+""),"","")"),"PARKER,")</f>
        <v>PARKER,</v>
      </c>
      <c r="E4644" s="7" t="s">
        <v>13009</v>
      </c>
      <c r="F4644" s="8" t="s">
        <v>2740</v>
      </c>
      <c r="G4644" s="8" t="s">
        <v>8038</v>
      </c>
      <c r="H4644" s="31" t="s">
        <v>2590</v>
      </c>
      <c r="I4644" s="8"/>
      <c r="J4644" s="7"/>
      <c r="K4644" s="40"/>
      <c r="L4644" s="40"/>
      <c r="M4644" s="40"/>
      <c r="N4644" s="40"/>
      <c r="O4644" s="40"/>
      <c r="P4644" s="40"/>
      <c r="Q4644" s="40"/>
      <c r="R4644" s="40"/>
    </row>
    <row r="4645">
      <c r="A4645" s="8" t="s">
        <v>2586</v>
      </c>
      <c r="B4645" s="12"/>
      <c r="C4645" s="12" t="s">
        <v>13010</v>
      </c>
      <c r="D4645" s="8" t="s">
        <v>13010</v>
      </c>
      <c r="E4645" s="12" t="s">
        <v>13011</v>
      </c>
      <c r="F4645" s="8" t="s">
        <v>2740</v>
      </c>
      <c r="G4645" s="8" t="s">
        <v>8038</v>
      </c>
      <c r="H4645" s="41" t="s">
        <v>2760</v>
      </c>
      <c r="I4645" s="2"/>
      <c r="J4645" s="37"/>
      <c r="K4645" s="38"/>
      <c r="L4645" s="38"/>
      <c r="M4645" s="38"/>
      <c r="N4645" s="38"/>
      <c r="O4645" s="38"/>
      <c r="P4645" s="38"/>
      <c r="Q4645" s="38"/>
      <c r="R4645" s="38"/>
    </row>
    <row r="4646">
      <c r="A4646" s="7" t="s">
        <v>2633</v>
      </c>
      <c r="B4646" s="7"/>
      <c r="C4646" s="7" t="s">
        <v>13012</v>
      </c>
      <c r="D4646" s="8" t="str">
        <f>IFERROR(__xludf.DUMMYFUNCTION("CONCATENATE(REGEXEXTRACT(C4646,""[A-Za-z]+""),"","")"),"Party,")</f>
        <v>Party,</v>
      </c>
      <c r="E4646" s="7" t="s">
        <v>13013</v>
      </c>
      <c r="F4646" s="8" t="s">
        <v>2740</v>
      </c>
      <c r="G4646" s="31" t="s">
        <v>8038</v>
      </c>
      <c r="H4646" s="31" t="s">
        <v>2603</v>
      </c>
      <c r="I4646" s="8"/>
      <c r="J4646" s="35"/>
      <c r="K4646" s="33"/>
      <c r="L4646" s="33"/>
      <c r="M4646" s="33"/>
      <c r="N4646" s="33"/>
      <c r="O4646" s="33"/>
      <c r="P4646" s="33"/>
      <c r="Q4646" s="33"/>
      <c r="R4646" s="33"/>
    </row>
    <row r="4647">
      <c r="A4647" s="7" t="s">
        <v>2633</v>
      </c>
      <c r="B4647" s="7"/>
      <c r="C4647" s="7" t="s">
        <v>13014</v>
      </c>
      <c r="D4647" s="8" t="s">
        <v>13015</v>
      </c>
      <c r="E4647" s="7" t="s">
        <v>13016</v>
      </c>
      <c r="F4647" s="8" t="s">
        <v>2740</v>
      </c>
      <c r="G4647" s="8" t="s">
        <v>8038</v>
      </c>
      <c r="H4647" s="31" t="s">
        <v>2603</v>
      </c>
      <c r="I4647" s="8"/>
      <c r="J4647" s="7"/>
      <c r="K4647" s="40"/>
      <c r="L4647" s="40"/>
      <c r="M4647" s="40"/>
      <c r="N4647" s="40"/>
      <c r="O4647" s="40"/>
      <c r="P4647" s="40"/>
      <c r="Q4647" s="40"/>
      <c r="R4647" s="40"/>
    </row>
    <row r="4648">
      <c r="A4648" s="7" t="s">
        <v>2586</v>
      </c>
      <c r="B4648" s="7"/>
      <c r="C4648" s="7" t="s">
        <v>13017</v>
      </c>
      <c r="D4648" s="8" t="str">
        <f>IFERROR(__xludf.DUMMYFUNCTION("CONCATENATE(REGEXEXTRACT(C4648,""[A-Za-z]+""),"","")"),"Partyflock,")</f>
        <v>Partyflock,</v>
      </c>
      <c r="E4648" s="7" t="s">
        <v>13018</v>
      </c>
      <c r="F4648" s="8" t="s">
        <v>2740</v>
      </c>
      <c r="G4648" s="8" t="s">
        <v>8038</v>
      </c>
      <c r="H4648" s="41" t="s">
        <v>2802</v>
      </c>
      <c r="I4648" s="8"/>
      <c r="J4648" s="35"/>
      <c r="K4648" s="33"/>
      <c r="L4648" s="33"/>
      <c r="M4648" s="33"/>
      <c r="N4648" s="33"/>
      <c r="O4648" s="33"/>
      <c r="P4648" s="33"/>
      <c r="Q4648" s="33"/>
      <c r="R4648" s="33"/>
    </row>
    <row r="4649">
      <c r="A4649" s="7" t="s">
        <v>2586</v>
      </c>
      <c r="B4649" s="7"/>
      <c r="C4649" s="7" t="s">
        <v>13019</v>
      </c>
      <c r="D4649" s="6" t="s">
        <v>13020</v>
      </c>
      <c r="E4649" s="7" t="s">
        <v>13021</v>
      </c>
      <c r="F4649" s="8" t="s">
        <v>2740</v>
      </c>
      <c r="G4649" s="31" t="s">
        <v>8038</v>
      </c>
      <c r="H4649" s="41" t="s">
        <v>2760</v>
      </c>
      <c r="I4649" s="8"/>
      <c r="J4649" s="35"/>
      <c r="K4649" s="33"/>
      <c r="L4649" s="33"/>
      <c r="M4649" s="33"/>
      <c r="N4649" s="33"/>
      <c r="O4649" s="33"/>
      <c r="P4649" s="33"/>
      <c r="Q4649" s="33"/>
      <c r="R4649" s="33"/>
    </row>
    <row r="4650">
      <c r="A4650" s="8" t="s">
        <v>2586</v>
      </c>
      <c r="B4650" s="6"/>
      <c r="C4650" s="6" t="s">
        <v>13022</v>
      </c>
      <c r="D4650" s="6" t="s">
        <v>13020</v>
      </c>
      <c r="E4650" s="7" t="s">
        <v>13023</v>
      </c>
      <c r="F4650" s="8" t="s">
        <v>2740</v>
      </c>
      <c r="G4650" s="8" t="s">
        <v>8038</v>
      </c>
      <c r="H4650" s="31" t="s">
        <v>2802</v>
      </c>
      <c r="I4650" s="8"/>
      <c r="J4650" s="7"/>
      <c r="K4650" s="40"/>
      <c r="L4650" s="40"/>
      <c r="M4650" s="40"/>
      <c r="N4650" s="40"/>
      <c r="O4650" s="40"/>
      <c r="P4650" s="40"/>
      <c r="Q4650" s="40"/>
      <c r="R4650" s="40"/>
    </row>
    <row r="4651">
      <c r="A4651" s="8" t="s">
        <v>2586</v>
      </c>
      <c r="B4651" s="2"/>
      <c r="C4651" s="2" t="s">
        <v>13024</v>
      </c>
      <c r="D4651" s="2" t="s">
        <v>13025</v>
      </c>
      <c r="E4651" s="2" t="s">
        <v>13026</v>
      </c>
      <c r="F4651" s="8" t="s">
        <v>2740</v>
      </c>
      <c r="G4651" s="31" t="s">
        <v>8038</v>
      </c>
      <c r="H4651" s="31" t="s">
        <v>2802</v>
      </c>
      <c r="I4651" s="36" t="s">
        <v>13027</v>
      </c>
      <c r="J4651" s="35"/>
      <c r="K4651" s="33"/>
      <c r="L4651" s="33"/>
      <c r="M4651" s="33"/>
      <c r="N4651" s="33"/>
      <c r="O4651" s="33"/>
      <c r="P4651" s="33"/>
      <c r="Q4651" s="33"/>
      <c r="R4651" s="33"/>
    </row>
    <row r="4652">
      <c r="A4652" s="7" t="s">
        <v>2586</v>
      </c>
      <c r="B4652" s="7"/>
      <c r="C4652" s="7" t="s">
        <v>13028</v>
      </c>
      <c r="D4652" s="8" t="str">
        <f>IFERROR(__xludf.DUMMYFUNCTION("CONCATENATE(REGEXEXTRACT(C4652,""[A-Za-z]+""),"","")"),"Pash,")</f>
        <v>Pash,</v>
      </c>
      <c r="E4652" s="7" t="s">
        <v>13029</v>
      </c>
      <c r="F4652" s="8" t="s">
        <v>2740</v>
      </c>
      <c r="G4652" s="8" t="s">
        <v>8038</v>
      </c>
      <c r="H4652" s="31" t="s">
        <v>2742</v>
      </c>
      <c r="I4652" s="8"/>
      <c r="J4652" s="35"/>
      <c r="K4652" s="33"/>
      <c r="L4652" s="33"/>
      <c r="M4652" s="33"/>
      <c r="N4652" s="33"/>
      <c r="O4652" s="33"/>
      <c r="P4652" s="33"/>
      <c r="Q4652" s="33"/>
      <c r="R4652" s="33"/>
    </row>
    <row r="4653">
      <c r="A4653" s="8" t="s">
        <v>2586</v>
      </c>
      <c r="B4653" s="2"/>
      <c r="C4653" s="2" t="s">
        <v>13030</v>
      </c>
      <c r="D4653" s="2" t="s">
        <v>13031</v>
      </c>
      <c r="E4653" s="2" t="s">
        <v>13032</v>
      </c>
      <c r="F4653" s="8" t="s">
        <v>2740</v>
      </c>
      <c r="G4653" s="8" t="s">
        <v>8038</v>
      </c>
      <c r="H4653" s="31" t="s">
        <v>2603</v>
      </c>
      <c r="I4653" s="34" t="s">
        <v>13033</v>
      </c>
      <c r="J4653" s="35"/>
      <c r="K4653" s="33"/>
      <c r="L4653" s="33"/>
      <c r="M4653" s="33"/>
      <c r="N4653" s="33"/>
      <c r="O4653" s="33"/>
      <c r="P4653" s="33"/>
      <c r="Q4653" s="33"/>
      <c r="R4653" s="33"/>
    </row>
    <row r="4654">
      <c r="A4654" s="8" t="s">
        <v>2586</v>
      </c>
      <c r="B4654" s="2"/>
      <c r="C4654" s="2" t="s">
        <v>13034</v>
      </c>
      <c r="D4654" s="2" t="s">
        <v>13035</v>
      </c>
      <c r="E4654" s="2" t="s">
        <v>13036</v>
      </c>
      <c r="F4654" s="8" t="s">
        <v>2740</v>
      </c>
      <c r="G4654" s="31" t="s">
        <v>8038</v>
      </c>
      <c r="H4654" s="43" t="s">
        <v>2760</v>
      </c>
      <c r="I4654" s="34" t="s">
        <v>13037</v>
      </c>
      <c r="J4654" s="37"/>
      <c r="K4654" s="38"/>
      <c r="L4654" s="38"/>
      <c r="M4654" s="38"/>
      <c r="N4654" s="38"/>
      <c r="O4654" s="38"/>
      <c r="P4654" s="38"/>
      <c r="Q4654" s="38"/>
      <c r="R4654" s="38"/>
    </row>
    <row r="4655">
      <c r="A4655" s="7" t="s">
        <v>2586</v>
      </c>
      <c r="B4655" s="7"/>
      <c r="C4655" s="7" t="s">
        <v>13038</v>
      </c>
      <c r="D4655" s="8" t="s">
        <v>13039</v>
      </c>
      <c r="E4655" s="7" t="s">
        <v>13040</v>
      </c>
      <c r="F4655" s="8" t="s">
        <v>2740</v>
      </c>
      <c r="G4655" s="31" t="s">
        <v>8038</v>
      </c>
      <c r="H4655" s="31" t="s">
        <v>2742</v>
      </c>
      <c r="I4655" s="8"/>
      <c r="J4655" s="37"/>
      <c r="K4655" s="38"/>
      <c r="L4655" s="38"/>
      <c r="M4655" s="38"/>
      <c r="N4655" s="38"/>
      <c r="O4655" s="38"/>
      <c r="P4655" s="38"/>
      <c r="Q4655" s="38"/>
      <c r="R4655" s="38"/>
    </row>
    <row r="4656">
      <c r="A4656" s="6" t="s">
        <v>2861</v>
      </c>
      <c r="B4656" s="7"/>
      <c r="C4656" s="7" t="s">
        <v>13041</v>
      </c>
      <c r="D4656" s="8" t="s">
        <v>13042</v>
      </c>
      <c r="E4656" s="7" t="s">
        <v>13043</v>
      </c>
      <c r="F4656" s="42" t="s">
        <v>2740</v>
      </c>
      <c r="G4656" s="8" t="s">
        <v>8038</v>
      </c>
      <c r="H4656" s="45" t="s">
        <v>2753</v>
      </c>
      <c r="I4656" s="8"/>
      <c r="J4656" s="19"/>
      <c r="K4656" s="39"/>
      <c r="L4656" s="39"/>
      <c r="M4656" s="39"/>
      <c r="N4656" s="39"/>
      <c r="O4656" s="39"/>
      <c r="P4656" s="39"/>
      <c r="Q4656" s="39"/>
      <c r="R4656" s="39"/>
    </row>
    <row r="4657">
      <c r="A4657" s="8" t="s">
        <v>2586</v>
      </c>
      <c r="B4657" s="2"/>
      <c r="C4657" s="2" t="s">
        <v>13044</v>
      </c>
      <c r="D4657" s="2" t="s">
        <v>6953</v>
      </c>
      <c r="E4657" s="2" t="s">
        <v>13045</v>
      </c>
      <c r="F4657" s="8" t="s">
        <v>2740</v>
      </c>
      <c r="G4657" s="8" t="s">
        <v>8038</v>
      </c>
      <c r="H4657" s="42" t="s">
        <v>2686</v>
      </c>
      <c r="I4657" s="36" t="s">
        <v>13046</v>
      </c>
      <c r="J4657" s="7"/>
      <c r="K4657" s="40"/>
      <c r="L4657" s="40"/>
      <c r="M4657" s="40"/>
      <c r="N4657" s="40"/>
      <c r="O4657" s="40"/>
      <c r="P4657" s="40"/>
      <c r="Q4657" s="40"/>
      <c r="R4657" s="40"/>
    </row>
    <row r="4658">
      <c r="A4658" s="7" t="s">
        <v>2586</v>
      </c>
      <c r="B4658" s="7"/>
      <c r="C4658" s="7" t="s">
        <v>13047</v>
      </c>
      <c r="D4658" s="8" t="s">
        <v>13048</v>
      </c>
      <c r="E4658" s="7" t="s">
        <v>13049</v>
      </c>
      <c r="F4658" s="8" t="s">
        <v>2740</v>
      </c>
      <c r="G4658" s="8" t="s">
        <v>8038</v>
      </c>
      <c r="H4658" s="42" t="s">
        <v>3162</v>
      </c>
      <c r="I4658" s="8"/>
      <c r="J4658" s="35"/>
      <c r="K4658" s="33"/>
      <c r="L4658" s="33"/>
      <c r="M4658" s="33"/>
      <c r="N4658" s="33"/>
      <c r="O4658" s="33"/>
      <c r="P4658" s="33"/>
      <c r="Q4658" s="33"/>
      <c r="R4658" s="33"/>
    </row>
    <row r="4659">
      <c r="A4659" s="7" t="s">
        <v>2586</v>
      </c>
      <c r="B4659" s="7"/>
      <c r="C4659" s="7" t="s">
        <v>13050</v>
      </c>
      <c r="D4659" s="8" t="s">
        <v>13051</v>
      </c>
      <c r="E4659" s="7" t="s">
        <v>13052</v>
      </c>
      <c r="F4659" s="8" t="s">
        <v>2740</v>
      </c>
      <c r="G4659" s="8" t="s">
        <v>8038</v>
      </c>
      <c r="H4659" s="31" t="s">
        <v>2742</v>
      </c>
      <c r="I4659" s="8"/>
      <c r="J4659" s="7"/>
      <c r="K4659" s="40"/>
      <c r="L4659" s="40"/>
      <c r="M4659" s="40"/>
      <c r="N4659" s="40"/>
      <c r="O4659" s="40"/>
      <c r="P4659" s="40"/>
      <c r="Q4659" s="40"/>
      <c r="R4659" s="40"/>
    </row>
    <row r="4660">
      <c r="A4660" s="8" t="s">
        <v>2586</v>
      </c>
      <c r="B4660" s="3"/>
      <c r="C4660" s="3" t="s">
        <v>13053</v>
      </c>
      <c r="D4660" s="2" t="s">
        <v>6956</v>
      </c>
      <c r="E4660" s="5" t="s">
        <v>13054</v>
      </c>
      <c r="F4660" s="8" t="s">
        <v>2740</v>
      </c>
      <c r="G4660" s="31" t="s">
        <v>8038</v>
      </c>
      <c r="H4660" s="43" t="s">
        <v>4138</v>
      </c>
      <c r="I4660" s="18" t="s">
        <v>13055</v>
      </c>
      <c r="J4660" s="7"/>
      <c r="K4660" s="40"/>
      <c r="L4660" s="40"/>
      <c r="M4660" s="40"/>
      <c r="N4660" s="40"/>
      <c r="O4660" s="40"/>
      <c r="P4660" s="40"/>
      <c r="Q4660" s="40"/>
      <c r="R4660" s="40"/>
    </row>
    <row r="4661">
      <c r="A4661" s="7" t="s">
        <v>2586</v>
      </c>
      <c r="B4661" s="7"/>
      <c r="C4661" s="7" t="s">
        <v>13053</v>
      </c>
      <c r="D4661" s="6" t="s">
        <v>6956</v>
      </c>
      <c r="E4661" s="7" t="s">
        <v>13056</v>
      </c>
      <c r="F4661" s="8" t="s">
        <v>2740</v>
      </c>
      <c r="G4661" s="31" t="s">
        <v>8038</v>
      </c>
      <c r="H4661" s="42" t="s">
        <v>4138</v>
      </c>
      <c r="I4661" s="8"/>
      <c r="J4661" s="7"/>
      <c r="K4661" s="40"/>
      <c r="L4661" s="40"/>
      <c r="M4661" s="40"/>
      <c r="N4661" s="40"/>
      <c r="O4661" s="40"/>
      <c r="P4661" s="40"/>
      <c r="Q4661" s="40"/>
      <c r="R4661" s="40"/>
    </row>
    <row r="4662">
      <c r="A4662" s="7" t="s">
        <v>2586</v>
      </c>
      <c r="B4662" s="7"/>
      <c r="C4662" s="7" t="s">
        <v>13057</v>
      </c>
      <c r="D4662" s="8" t="s">
        <v>6956</v>
      </c>
      <c r="E4662" s="7" t="s">
        <v>13058</v>
      </c>
      <c r="F4662" s="8" t="s">
        <v>2740</v>
      </c>
      <c r="G4662" s="8" t="s">
        <v>8038</v>
      </c>
      <c r="H4662" s="31" t="s">
        <v>2742</v>
      </c>
      <c r="I4662" s="8"/>
      <c r="J4662" s="7"/>
      <c r="K4662" s="40"/>
      <c r="L4662" s="40"/>
      <c r="M4662" s="40"/>
      <c r="N4662" s="40"/>
      <c r="O4662" s="40"/>
      <c r="P4662" s="40"/>
      <c r="Q4662" s="40"/>
      <c r="R4662" s="40"/>
    </row>
    <row r="4663">
      <c r="A4663" s="8" t="s">
        <v>2586</v>
      </c>
      <c r="B4663" s="6"/>
      <c r="C4663" s="6" t="s">
        <v>13059</v>
      </c>
      <c r="D4663" s="7" t="s">
        <v>6956</v>
      </c>
      <c r="E4663" s="19" t="s">
        <v>13060</v>
      </c>
      <c r="F4663" s="8" t="s">
        <v>2740</v>
      </c>
      <c r="G4663" s="8" t="s">
        <v>8038</v>
      </c>
      <c r="H4663" s="45" t="s">
        <v>2952</v>
      </c>
      <c r="I4663" s="7"/>
      <c r="J4663" s="35"/>
      <c r="K4663" s="33"/>
      <c r="L4663" s="33"/>
      <c r="M4663" s="33"/>
      <c r="N4663" s="33"/>
      <c r="O4663" s="33"/>
      <c r="P4663" s="33"/>
      <c r="Q4663" s="33"/>
      <c r="R4663" s="33"/>
    </row>
    <row r="4664">
      <c r="A4664" s="7" t="s">
        <v>2633</v>
      </c>
      <c r="B4664" s="7"/>
      <c r="C4664" s="7" t="s">
        <v>13061</v>
      </c>
      <c r="D4664" s="8" t="str">
        <f>IFERROR(__xludf.DUMMYFUNCTION("CONCATENATE(REGEXEXTRACT(C4664,""[A-Za-z]+""),"","")"),"Patrick,")</f>
        <v>Patrick,</v>
      </c>
      <c r="E4664" s="7" t="s">
        <v>13062</v>
      </c>
      <c r="F4664" s="8" t="s">
        <v>2740</v>
      </c>
      <c r="G4664" s="31" t="s">
        <v>8038</v>
      </c>
      <c r="H4664" s="42" t="s">
        <v>2686</v>
      </c>
      <c r="I4664" s="8"/>
      <c r="J4664" s="7"/>
      <c r="K4664" s="40"/>
      <c r="L4664" s="40"/>
      <c r="M4664" s="40"/>
      <c r="N4664" s="40"/>
      <c r="O4664" s="40"/>
      <c r="P4664" s="40"/>
      <c r="Q4664" s="40"/>
      <c r="R4664" s="40"/>
    </row>
    <row r="4665">
      <c r="A4665" s="7" t="s">
        <v>2633</v>
      </c>
      <c r="B4665" s="7"/>
      <c r="C4665" s="7" t="s">
        <v>13063</v>
      </c>
      <c r="D4665" s="7" t="s">
        <v>6956</v>
      </c>
      <c r="E4665" s="19" t="s">
        <v>13064</v>
      </c>
      <c r="F4665" s="8" t="s">
        <v>2740</v>
      </c>
      <c r="G4665" s="8" t="s">
        <v>8038</v>
      </c>
      <c r="H4665" s="31" t="s">
        <v>2742</v>
      </c>
      <c r="I4665" s="7"/>
      <c r="J4665" s="7"/>
      <c r="K4665" s="40"/>
      <c r="L4665" s="40"/>
      <c r="M4665" s="40"/>
      <c r="N4665" s="40"/>
      <c r="O4665" s="40"/>
      <c r="P4665" s="40"/>
      <c r="Q4665" s="40"/>
      <c r="R4665" s="40"/>
    </row>
    <row r="4666">
      <c r="A4666" s="7" t="s">
        <v>2633</v>
      </c>
      <c r="B4666" s="7"/>
      <c r="C4666" s="7" t="s">
        <v>13065</v>
      </c>
      <c r="D4666" s="8" t="str">
        <f>IFERROR(__xludf.DUMMYFUNCTION("CONCATENATE(REGEXEXTRACT(C4666,""[A-Za-z]+""),"","")"),"Patrick,")</f>
        <v>Patrick,</v>
      </c>
      <c r="E4666" s="7" t="s">
        <v>13066</v>
      </c>
      <c r="F4666" s="8" t="s">
        <v>2740</v>
      </c>
      <c r="G4666" s="31" t="s">
        <v>8038</v>
      </c>
      <c r="H4666" s="42" t="s">
        <v>2686</v>
      </c>
      <c r="I4666" s="8"/>
      <c r="J4666" s="7"/>
      <c r="K4666" s="40"/>
      <c r="L4666" s="40"/>
      <c r="M4666" s="40"/>
      <c r="N4666" s="40"/>
      <c r="O4666" s="40"/>
      <c r="P4666" s="40"/>
      <c r="Q4666" s="40"/>
      <c r="R4666" s="40"/>
    </row>
    <row r="4667">
      <c r="A4667" s="8" t="s">
        <v>2586</v>
      </c>
      <c r="B4667" s="12"/>
      <c r="C4667" s="12" t="s">
        <v>13067</v>
      </c>
      <c r="D4667" s="13" t="s">
        <v>13068</v>
      </c>
      <c r="E4667" s="12" t="s">
        <v>13069</v>
      </c>
      <c r="F4667" s="8" t="s">
        <v>2740</v>
      </c>
      <c r="G4667" s="8" t="s">
        <v>8038</v>
      </c>
      <c r="H4667" s="42" t="s">
        <v>2686</v>
      </c>
      <c r="I4667" s="2"/>
      <c r="J4667" s="7"/>
      <c r="K4667" s="40"/>
      <c r="L4667" s="40"/>
      <c r="M4667" s="40"/>
      <c r="N4667" s="40"/>
      <c r="O4667" s="40"/>
      <c r="P4667" s="40"/>
      <c r="Q4667" s="40"/>
      <c r="R4667" s="40"/>
    </row>
    <row r="4668">
      <c r="A4668" s="8" t="s">
        <v>2586</v>
      </c>
      <c r="B4668" s="2"/>
      <c r="C4668" s="2" t="s">
        <v>13070</v>
      </c>
      <c r="D4668" s="2" t="s">
        <v>13071</v>
      </c>
      <c r="E4668" s="2" t="s">
        <v>13072</v>
      </c>
      <c r="F4668" s="8" t="s">
        <v>2740</v>
      </c>
      <c r="G4668" s="8" t="s">
        <v>8038</v>
      </c>
      <c r="H4668" s="31" t="s">
        <v>2603</v>
      </c>
      <c r="I4668" s="36" t="s">
        <v>13073</v>
      </c>
      <c r="J4668" s="7"/>
      <c r="K4668" s="40"/>
      <c r="L4668" s="40"/>
      <c r="M4668" s="40"/>
      <c r="N4668" s="40"/>
      <c r="O4668" s="40"/>
      <c r="P4668" s="40"/>
      <c r="Q4668" s="40"/>
      <c r="R4668" s="40"/>
    </row>
    <row r="4669">
      <c r="A4669" s="8" t="s">
        <v>2586</v>
      </c>
      <c r="B4669" s="2"/>
      <c r="C4669" s="2" t="s">
        <v>13074</v>
      </c>
      <c r="D4669" s="2" t="s">
        <v>3374</v>
      </c>
      <c r="E4669" s="2" t="s">
        <v>13075</v>
      </c>
      <c r="F4669" s="42" t="s">
        <v>2740</v>
      </c>
      <c r="G4669" s="8" t="s">
        <v>8038</v>
      </c>
      <c r="H4669" s="31" t="s">
        <v>2742</v>
      </c>
      <c r="I4669" s="34" t="s">
        <v>13076</v>
      </c>
      <c r="J4669" s="35"/>
      <c r="K4669" s="33"/>
      <c r="L4669" s="33"/>
      <c r="M4669" s="33"/>
      <c r="N4669" s="33"/>
      <c r="O4669" s="33"/>
      <c r="P4669" s="33"/>
      <c r="Q4669" s="33"/>
      <c r="R4669" s="33"/>
    </row>
    <row r="4670">
      <c r="A4670" s="7" t="s">
        <v>2586</v>
      </c>
      <c r="B4670" s="7"/>
      <c r="C4670" s="7" t="s">
        <v>13077</v>
      </c>
      <c r="D4670" s="8" t="s">
        <v>3374</v>
      </c>
      <c r="E4670" s="7" t="s">
        <v>13078</v>
      </c>
      <c r="F4670" s="8" t="s">
        <v>2740</v>
      </c>
      <c r="G4670" s="6" t="s">
        <v>8038</v>
      </c>
      <c r="H4670" s="41" t="s">
        <v>2686</v>
      </c>
      <c r="I4670" s="8"/>
      <c r="J4670" s="7"/>
      <c r="K4670" s="40"/>
      <c r="L4670" s="40"/>
      <c r="M4670" s="40"/>
      <c r="N4670" s="40"/>
      <c r="O4670" s="40"/>
      <c r="P4670" s="40"/>
      <c r="Q4670" s="40"/>
      <c r="R4670" s="40"/>
    </row>
    <row r="4671">
      <c r="A4671" s="7" t="s">
        <v>2586</v>
      </c>
      <c r="B4671" s="7"/>
      <c r="C4671" s="7" t="s">
        <v>13079</v>
      </c>
      <c r="D4671" s="8" t="s">
        <v>3374</v>
      </c>
      <c r="E4671" s="7" t="s">
        <v>13080</v>
      </c>
      <c r="F4671" s="8" t="s">
        <v>2740</v>
      </c>
      <c r="G4671" s="31" t="s">
        <v>8038</v>
      </c>
      <c r="H4671" s="41" t="s">
        <v>2760</v>
      </c>
      <c r="I4671" s="8"/>
      <c r="J4671" s="35"/>
      <c r="K4671" s="33"/>
      <c r="L4671" s="33"/>
      <c r="M4671" s="33"/>
      <c r="N4671" s="33"/>
      <c r="O4671" s="33"/>
      <c r="P4671" s="33"/>
      <c r="Q4671" s="33"/>
      <c r="R4671" s="33"/>
    </row>
    <row r="4672">
      <c r="A4672" s="7" t="s">
        <v>2586</v>
      </c>
      <c r="B4672" s="7"/>
      <c r="C4672" s="7" t="s">
        <v>13081</v>
      </c>
      <c r="D4672" s="8" t="s">
        <v>3374</v>
      </c>
      <c r="E4672" s="7" t="s">
        <v>13082</v>
      </c>
      <c r="F4672" s="8" t="s">
        <v>2740</v>
      </c>
      <c r="G4672" s="31" t="s">
        <v>8038</v>
      </c>
      <c r="H4672" s="41" t="s">
        <v>2802</v>
      </c>
      <c r="I4672" s="8"/>
      <c r="J4672" s="35"/>
      <c r="K4672" s="33"/>
      <c r="L4672" s="33"/>
      <c r="M4672" s="33"/>
      <c r="N4672" s="33"/>
      <c r="O4672" s="33"/>
      <c r="P4672" s="33"/>
      <c r="Q4672" s="33"/>
      <c r="R4672" s="33"/>
    </row>
    <row r="4673">
      <c r="A4673" s="7" t="s">
        <v>2586</v>
      </c>
      <c r="B4673" s="7"/>
      <c r="C4673" s="7" t="s">
        <v>13083</v>
      </c>
      <c r="D4673" s="8" t="s">
        <v>3374</v>
      </c>
      <c r="E4673" s="7" t="s">
        <v>13084</v>
      </c>
      <c r="F4673" s="8" t="s">
        <v>2740</v>
      </c>
      <c r="G4673" s="8" t="s">
        <v>8038</v>
      </c>
      <c r="H4673" s="31" t="s">
        <v>2590</v>
      </c>
      <c r="I4673" s="8"/>
      <c r="J4673" s="7"/>
      <c r="K4673" s="40"/>
      <c r="L4673" s="40"/>
      <c r="M4673" s="40"/>
      <c r="N4673" s="40"/>
      <c r="O4673" s="40"/>
      <c r="P4673" s="40"/>
      <c r="Q4673" s="40"/>
      <c r="R4673" s="40"/>
    </row>
    <row r="4674">
      <c r="A4674" s="7" t="s">
        <v>2586</v>
      </c>
      <c r="B4674" s="7"/>
      <c r="C4674" s="7" t="s">
        <v>13085</v>
      </c>
      <c r="D4674" s="8" t="s">
        <v>3374</v>
      </c>
      <c r="E4674" s="7" t="s">
        <v>13086</v>
      </c>
      <c r="F4674" s="8" t="s">
        <v>2740</v>
      </c>
      <c r="G4674" s="31" t="s">
        <v>8038</v>
      </c>
      <c r="H4674" s="31" t="s">
        <v>2742</v>
      </c>
      <c r="I4674" s="8"/>
      <c r="J4674" s="35"/>
      <c r="K4674" s="33"/>
      <c r="L4674" s="33"/>
      <c r="M4674" s="33"/>
      <c r="N4674" s="33"/>
      <c r="O4674" s="33"/>
      <c r="P4674" s="33"/>
      <c r="Q4674" s="33"/>
      <c r="R4674" s="33"/>
    </row>
    <row r="4675">
      <c r="A4675" s="7" t="s">
        <v>2586</v>
      </c>
      <c r="B4675" s="7"/>
      <c r="C4675" s="7" t="s">
        <v>13087</v>
      </c>
      <c r="D4675" s="8" t="s">
        <v>3374</v>
      </c>
      <c r="E4675" s="7" t="s">
        <v>13088</v>
      </c>
      <c r="F4675" s="8" t="s">
        <v>2740</v>
      </c>
      <c r="G4675" s="31" t="s">
        <v>8038</v>
      </c>
      <c r="H4675" s="42" t="s">
        <v>2686</v>
      </c>
      <c r="I4675" s="8"/>
      <c r="J4675" s="35"/>
      <c r="K4675" s="33"/>
      <c r="L4675" s="33"/>
      <c r="M4675" s="33"/>
      <c r="N4675" s="33"/>
      <c r="O4675" s="33"/>
      <c r="P4675" s="33"/>
      <c r="Q4675" s="33"/>
      <c r="R4675" s="33"/>
    </row>
    <row r="4676">
      <c r="A4676" s="7" t="s">
        <v>2586</v>
      </c>
      <c r="B4676" s="7"/>
      <c r="C4676" s="7" t="s">
        <v>13089</v>
      </c>
      <c r="D4676" s="8" t="s">
        <v>3374</v>
      </c>
      <c r="E4676" s="7" t="s">
        <v>13090</v>
      </c>
      <c r="F4676" s="8" t="s">
        <v>2740</v>
      </c>
      <c r="G4676" s="31" t="s">
        <v>8038</v>
      </c>
      <c r="H4676" s="41" t="s">
        <v>2760</v>
      </c>
      <c r="I4676" s="8"/>
      <c r="J4676" s="37"/>
      <c r="K4676" s="38"/>
      <c r="L4676" s="38"/>
      <c r="M4676" s="38"/>
      <c r="N4676" s="38"/>
      <c r="O4676" s="38"/>
      <c r="P4676" s="38"/>
      <c r="Q4676" s="38"/>
      <c r="R4676" s="38"/>
    </row>
    <row r="4677">
      <c r="A4677" s="7" t="s">
        <v>2633</v>
      </c>
      <c r="B4677" s="7"/>
      <c r="C4677" s="7" t="s">
        <v>13091</v>
      </c>
      <c r="D4677" s="8" t="str">
        <f>IFERROR(__xludf.DUMMYFUNCTION("CONCATENATE(REGEXEXTRACT(C4677,""[A-Za-z]+""),"","")"),"Paul,")</f>
        <v>Paul,</v>
      </c>
      <c r="E4677" s="7" t="s">
        <v>13092</v>
      </c>
      <c r="F4677" s="8" t="s">
        <v>2740</v>
      </c>
      <c r="G4677" s="8" t="s">
        <v>8038</v>
      </c>
      <c r="H4677" s="42" t="s">
        <v>2952</v>
      </c>
      <c r="I4677" s="8"/>
      <c r="J4677" s="35"/>
      <c r="K4677" s="33"/>
      <c r="L4677" s="33"/>
      <c r="M4677" s="33"/>
      <c r="N4677" s="33"/>
      <c r="O4677" s="33"/>
      <c r="P4677" s="33"/>
      <c r="Q4677" s="33"/>
      <c r="R4677" s="33"/>
    </row>
    <row r="4678">
      <c r="A4678" s="8" t="s">
        <v>2586</v>
      </c>
      <c r="B4678" s="2"/>
      <c r="C4678" s="2" t="s">
        <v>13093</v>
      </c>
      <c r="D4678" s="2" t="s">
        <v>3892</v>
      </c>
      <c r="E4678" s="2" t="s">
        <v>13094</v>
      </c>
      <c r="F4678" s="8" t="s">
        <v>2740</v>
      </c>
      <c r="G4678" s="45" t="s">
        <v>8038</v>
      </c>
      <c r="H4678" s="41" t="s">
        <v>2760</v>
      </c>
      <c r="I4678" s="34" t="s">
        <v>13095</v>
      </c>
      <c r="J4678" s="35"/>
      <c r="K4678" s="33"/>
      <c r="L4678" s="33"/>
      <c r="M4678" s="33"/>
      <c r="N4678" s="33"/>
      <c r="O4678" s="33"/>
      <c r="P4678" s="33"/>
      <c r="Q4678" s="33"/>
      <c r="R4678" s="33"/>
    </row>
    <row r="4679">
      <c r="A4679" s="8" t="s">
        <v>2586</v>
      </c>
      <c r="B4679" s="18"/>
      <c r="C4679" s="18" t="s">
        <v>13096</v>
      </c>
      <c r="D4679" s="3" t="s">
        <v>13097</v>
      </c>
      <c r="E4679" s="3" t="s">
        <v>13098</v>
      </c>
      <c r="F4679" s="8" t="s">
        <v>2740</v>
      </c>
      <c r="G4679" s="31" t="s">
        <v>8038</v>
      </c>
      <c r="H4679" s="42" t="s">
        <v>2686</v>
      </c>
      <c r="I4679" s="3"/>
      <c r="J4679" s="7"/>
      <c r="K4679" s="40"/>
      <c r="L4679" s="40"/>
      <c r="M4679" s="40"/>
      <c r="N4679" s="40"/>
      <c r="O4679" s="40"/>
      <c r="P4679" s="40"/>
      <c r="Q4679" s="40"/>
      <c r="R4679" s="40"/>
    </row>
    <row r="4680">
      <c r="A4680" s="8" t="s">
        <v>2586</v>
      </c>
      <c r="B4680" s="3"/>
      <c r="C4680" s="3" t="s">
        <v>13096</v>
      </c>
      <c r="D4680" s="3" t="s">
        <v>13097</v>
      </c>
      <c r="E4680" s="3" t="s">
        <v>13099</v>
      </c>
      <c r="F4680" s="8" t="s">
        <v>2740</v>
      </c>
      <c r="G4680" s="31" t="s">
        <v>8038</v>
      </c>
      <c r="H4680" s="42" t="s">
        <v>2686</v>
      </c>
      <c r="I4680" s="3"/>
      <c r="J4680" s="35"/>
      <c r="K4680" s="33"/>
      <c r="L4680" s="33"/>
      <c r="M4680" s="33"/>
      <c r="N4680" s="33"/>
      <c r="O4680" s="33"/>
      <c r="P4680" s="33"/>
      <c r="Q4680" s="33"/>
      <c r="R4680" s="33"/>
    </row>
    <row r="4681">
      <c r="A4681" s="8" t="s">
        <v>2633</v>
      </c>
      <c r="B4681" s="12"/>
      <c r="C4681" s="12" t="s">
        <v>13100</v>
      </c>
      <c r="D4681" s="12" t="s">
        <v>13097</v>
      </c>
      <c r="E4681" s="12" t="s">
        <v>13101</v>
      </c>
      <c r="F4681" s="42" t="s">
        <v>2740</v>
      </c>
      <c r="G4681" s="31" t="s">
        <v>8038</v>
      </c>
      <c r="H4681" s="31" t="s">
        <v>2590</v>
      </c>
      <c r="I4681" s="2"/>
      <c r="J4681" s="35"/>
      <c r="K4681" s="33"/>
      <c r="L4681" s="33"/>
      <c r="M4681" s="33"/>
      <c r="N4681" s="33"/>
      <c r="O4681" s="33"/>
      <c r="P4681" s="33"/>
      <c r="Q4681" s="33"/>
      <c r="R4681" s="33"/>
    </row>
    <row r="4682">
      <c r="A4682" s="7" t="s">
        <v>2586</v>
      </c>
      <c r="B4682" s="7"/>
      <c r="C4682" s="7" t="s">
        <v>13102</v>
      </c>
      <c r="D4682" s="8" t="s">
        <v>13103</v>
      </c>
      <c r="E4682" s="7" t="s">
        <v>13104</v>
      </c>
      <c r="F4682" s="8" t="s">
        <v>2740</v>
      </c>
      <c r="G4682" s="31" t="s">
        <v>8038</v>
      </c>
      <c r="H4682" s="42" t="s">
        <v>2686</v>
      </c>
      <c r="I4682" s="8"/>
      <c r="J4682" s="35"/>
      <c r="K4682" s="33"/>
      <c r="L4682" s="33"/>
      <c r="M4682" s="33"/>
      <c r="N4682" s="33"/>
      <c r="O4682" s="33"/>
      <c r="P4682" s="33"/>
      <c r="Q4682" s="33"/>
      <c r="R4682" s="33"/>
    </row>
    <row r="4683">
      <c r="A4683" s="7" t="s">
        <v>2586</v>
      </c>
      <c r="B4683" s="7"/>
      <c r="C4683" s="7" t="s">
        <v>13105</v>
      </c>
      <c r="D4683" s="8" t="s">
        <v>13103</v>
      </c>
      <c r="E4683" s="7" t="s">
        <v>13106</v>
      </c>
      <c r="F4683" s="8" t="s">
        <v>2740</v>
      </c>
      <c r="G4683" s="31" t="s">
        <v>8038</v>
      </c>
      <c r="H4683" s="42" t="s">
        <v>3162</v>
      </c>
      <c r="I4683" s="8"/>
      <c r="J4683" s="7"/>
      <c r="K4683" s="40"/>
      <c r="L4683" s="40"/>
      <c r="M4683" s="40"/>
      <c r="N4683" s="40"/>
      <c r="O4683" s="40"/>
      <c r="P4683" s="40"/>
      <c r="Q4683" s="40"/>
      <c r="R4683" s="40"/>
    </row>
    <row r="4684">
      <c r="A4684" s="7" t="s">
        <v>2586</v>
      </c>
      <c r="B4684" s="7"/>
      <c r="C4684" s="7" t="s">
        <v>13107</v>
      </c>
      <c r="D4684" s="8" t="str">
        <f>IFERROR(__xludf.DUMMYFUNCTION("CONCATENATE(REGEXEXTRACT(C4684,""[A-Za-z]+""),"","")"),"Paulo,")</f>
        <v>Paulo,</v>
      </c>
      <c r="E4684" s="7" t="s">
        <v>13108</v>
      </c>
      <c r="F4684" s="8" t="s">
        <v>2740</v>
      </c>
      <c r="G4684" s="31" t="s">
        <v>8038</v>
      </c>
      <c r="H4684" s="42" t="s">
        <v>3162</v>
      </c>
      <c r="I4684" s="8"/>
      <c r="J4684" s="35"/>
      <c r="K4684" s="33"/>
      <c r="L4684" s="33"/>
      <c r="M4684" s="33"/>
      <c r="N4684" s="33"/>
      <c r="O4684" s="33"/>
      <c r="P4684" s="33"/>
      <c r="Q4684" s="33"/>
      <c r="R4684" s="33"/>
    </row>
    <row r="4685">
      <c r="A4685" s="7" t="s">
        <v>2586</v>
      </c>
      <c r="B4685" s="7"/>
      <c r="C4685" s="7" t="s">
        <v>13109</v>
      </c>
      <c r="D4685" s="8" t="str">
        <f>IFERROR(__xludf.DUMMYFUNCTION("CONCATENATE(REGEXEXTRACT(C4685,""[A-Za-z]+""),"","")"),"Paulo,")</f>
        <v>Paulo,</v>
      </c>
      <c r="E4685" s="7" t="s">
        <v>13110</v>
      </c>
      <c r="F4685" s="8" t="s">
        <v>2740</v>
      </c>
      <c r="G4685" s="8" t="s">
        <v>8038</v>
      </c>
      <c r="H4685" s="31" t="s">
        <v>2603</v>
      </c>
      <c r="I4685" s="8"/>
      <c r="J4685" s="37"/>
      <c r="K4685" s="38"/>
      <c r="L4685" s="38"/>
      <c r="M4685" s="38"/>
      <c r="N4685" s="38"/>
      <c r="O4685" s="38"/>
      <c r="P4685" s="38"/>
      <c r="Q4685" s="38"/>
      <c r="R4685" s="38"/>
    </row>
    <row r="4686">
      <c r="A4686" s="7" t="s">
        <v>2586</v>
      </c>
      <c r="B4686" s="7"/>
      <c r="C4686" s="7" t="s">
        <v>13111</v>
      </c>
      <c r="D4686" s="8" t="s">
        <v>7489</v>
      </c>
      <c r="E4686" s="7" t="s">
        <v>13112</v>
      </c>
      <c r="F4686" s="8" t="s">
        <v>2740</v>
      </c>
      <c r="G4686" s="31" t="s">
        <v>8038</v>
      </c>
      <c r="H4686" s="42" t="s">
        <v>3162</v>
      </c>
      <c r="I4686" s="8"/>
      <c r="J4686" s="35"/>
      <c r="K4686" s="33"/>
      <c r="L4686" s="33"/>
      <c r="M4686" s="33"/>
      <c r="N4686" s="33"/>
      <c r="O4686" s="33"/>
      <c r="P4686" s="33"/>
      <c r="Q4686" s="33"/>
      <c r="R4686" s="33"/>
    </row>
    <row r="4687">
      <c r="A4687" s="8" t="s">
        <v>2586</v>
      </c>
      <c r="B4687" s="2"/>
      <c r="C4687" s="2" t="s">
        <v>13113</v>
      </c>
      <c r="D4687" s="17" t="s">
        <v>13114</v>
      </c>
      <c r="E4687" s="2" t="s">
        <v>13115</v>
      </c>
      <c r="F4687" s="42" t="s">
        <v>2740</v>
      </c>
      <c r="G4687" s="8" t="s">
        <v>8038</v>
      </c>
      <c r="H4687" s="31" t="s">
        <v>3933</v>
      </c>
      <c r="I4687" s="34" t="s">
        <v>13116</v>
      </c>
      <c r="J4687" s="35"/>
      <c r="K4687" s="33"/>
      <c r="L4687" s="33"/>
      <c r="M4687" s="33"/>
      <c r="N4687" s="33"/>
      <c r="O4687" s="33"/>
      <c r="P4687" s="33"/>
      <c r="Q4687" s="33"/>
      <c r="R4687" s="33"/>
    </row>
    <row r="4688">
      <c r="A4688" s="8" t="s">
        <v>2586</v>
      </c>
      <c r="B4688" s="2"/>
      <c r="C4688" s="2" t="s">
        <v>13117</v>
      </c>
      <c r="D4688" s="2" t="s">
        <v>13118</v>
      </c>
      <c r="E4688" s="2" t="s">
        <v>13119</v>
      </c>
      <c r="F4688" s="42" t="s">
        <v>2740</v>
      </c>
      <c r="G4688" s="31" t="s">
        <v>8038</v>
      </c>
      <c r="H4688" s="41" t="s">
        <v>2760</v>
      </c>
      <c r="I4688" s="34" t="s">
        <v>13120</v>
      </c>
      <c r="J4688" s="35"/>
      <c r="K4688" s="33"/>
      <c r="L4688" s="33"/>
      <c r="M4688" s="33"/>
      <c r="N4688" s="33"/>
      <c r="O4688" s="33"/>
      <c r="P4688" s="33"/>
      <c r="Q4688" s="33"/>
      <c r="R4688" s="33"/>
    </row>
    <row r="4689">
      <c r="A4689" s="7" t="s">
        <v>2586</v>
      </c>
      <c r="B4689" s="7"/>
      <c r="C4689" s="7" t="s">
        <v>13121</v>
      </c>
      <c r="D4689" s="8" t="str">
        <f>IFERROR(__xludf.DUMMYFUNCTION("CONCATENATE(REGEXEXTRACT(C4689,""[A-Za-z]+""),"","")"),"PBR,")</f>
        <v>PBR,</v>
      </c>
      <c r="E4689" s="7" t="s">
        <v>13122</v>
      </c>
      <c r="F4689" s="8" t="s">
        <v>2740</v>
      </c>
      <c r="G4689" s="31" t="s">
        <v>8038</v>
      </c>
      <c r="H4689" s="41" t="s">
        <v>2760</v>
      </c>
      <c r="I4689" s="8"/>
      <c r="J4689" s="7"/>
      <c r="K4689" s="40"/>
      <c r="L4689" s="40"/>
      <c r="M4689" s="40"/>
      <c r="N4689" s="40"/>
      <c r="O4689" s="40"/>
      <c r="P4689" s="40"/>
      <c r="Q4689" s="40"/>
      <c r="R4689" s="40"/>
    </row>
    <row r="4690">
      <c r="A4690" s="7" t="s">
        <v>2586</v>
      </c>
      <c r="B4690" s="7"/>
      <c r="C4690" s="7" t="s">
        <v>13123</v>
      </c>
      <c r="D4690" s="8" t="s">
        <v>13124</v>
      </c>
      <c r="E4690" s="7" t="s">
        <v>13125</v>
      </c>
      <c r="F4690" s="8" t="s">
        <v>2740</v>
      </c>
      <c r="G4690" s="31" t="s">
        <v>8038</v>
      </c>
      <c r="H4690" s="41" t="s">
        <v>3095</v>
      </c>
      <c r="I4690" s="8"/>
      <c r="J4690" s="35"/>
      <c r="K4690" s="33"/>
      <c r="L4690" s="33"/>
      <c r="M4690" s="33"/>
      <c r="N4690" s="33"/>
      <c r="O4690" s="33"/>
      <c r="P4690" s="33"/>
      <c r="Q4690" s="33"/>
      <c r="R4690" s="33"/>
    </row>
    <row r="4691">
      <c r="A4691" s="8" t="s">
        <v>2586</v>
      </c>
      <c r="B4691" s="2"/>
      <c r="C4691" s="2" t="s">
        <v>13126</v>
      </c>
      <c r="D4691" s="2" t="s">
        <v>5307</v>
      </c>
      <c r="E4691" s="2" t="s">
        <v>13127</v>
      </c>
      <c r="F4691" s="42" t="s">
        <v>2740</v>
      </c>
      <c r="G4691" s="31" t="s">
        <v>8038</v>
      </c>
      <c r="H4691" s="41" t="s">
        <v>3305</v>
      </c>
      <c r="I4691" s="34" t="s">
        <v>13128</v>
      </c>
      <c r="J4691" s="7"/>
      <c r="K4691" s="40"/>
      <c r="L4691" s="40"/>
      <c r="M4691" s="40"/>
      <c r="N4691" s="40"/>
      <c r="O4691" s="40"/>
      <c r="P4691" s="40"/>
      <c r="Q4691" s="40"/>
      <c r="R4691" s="40"/>
    </row>
    <row r="4692">
      <c r="A4692" s="8" t="s">
        <v>2586</v>
      </c>
      <c r="B4692" s="2"/>
      <c r="C4692" s="2" t="s">
        <v>13129</v>
      </c>
      <c r="D4692" s="2" t="s">
        <v>5307</v>
      </c>
      <c r="E4692" s="2" t="s">
        <v>13130</v>
      </c>
      <c r="F4692" s="42" t="s">
        <v>2740</v>
      </c>
      <c r="G4692" s="45" t="s">
        <v>8038</v>
      </c>
      <c r="H4692" s="42" t="s">
        <v>3162</v>
      </c>
      <c r="I4692" s="34" t="s">
        <v>13131</v>
      </c>
      <c r="J4692" s="35"/>
      <c r="K4692" s="33"/>
      <c r="L4692" s="33"/>
      <c r="M4692" s="33"/>
      <c r="N4692" s="33"/>
      <c r="O4692" s="33"/>
      <c r="P4692" s="33"/>
      <c r="Q4692" s="33"/>
      <c r="R4692" s="33"/>
    </row>
    <row r="4693">
      <c r="A4693" s="7" t="s">
        <v>2586</v>
      </c>
      <c r="B4693" s="9"/>
      <c r="C4693" s="9" t="s">
        <v>1133</v>
      </c>
      <c r="D4693" s="10" t="s">
        <v>5307</v>
      </c>
      <c r="E4693" s="10" t="s">
        <v>13132</v>
      </c>
      <c r="F4693" s="42" t="s">
        <v>2740</v>
      </c>
      <c r="G4693" s="8" t="s">
        <v>8038</v>
      </c>
      <c r="H4693" s="42" t="s">
        <v>3162</v>
      </c>
      <c r="I4693" s="16"/>
      <c r="J4693" s="35"/>
      <c r="K4693" s="33"/>
      <c r="L4693" s="33"/>
      <c r="M4693" s="33"/>
      <c r="N4693" s="33"/>
      <c r="O4693" s="33"/>
      <c r="P4693" s="33"/>
      <c r="Q4693" s="33"/>
      <c r="R4693" s="33"/>
    </row>
    <row r="4694">
      <c r="A4694" s="8" t="s">
        <v>2586</v>
      </c>
      <c r="B4694" s="2"/>
      <c r="C4694" s="2" t="s">
        <v>13133</v>
      </c>
      <c r="D4694" s="2" t="s">
        <v>2645</v>
      </c>
      <c r="E4694" s="2" t="s">
        <v>13134</v>
      </c>
      <c r="F4694" s="41" t="s">
        <v>2740</v>
      </c>
      <c r="G4694" s="8" t="s">
        <v>8038</v>
      </c>
      <c r="H4694" s="48" t="s">
        <v>2937</v>
      </c>
      <c r="I4694" s="36" t="s">
        <v>13135</v>
      </c>
      <c r="J4694" s="35"/>
      <c r="K4694" s="33"/>
      <c r="L4694" s="33"/>
      <c r="M4694" s="33"/>
      <c r="N4694" s="33"/>
      <c r="O4694" s="33"/>
      <c r="P4694" s="33"/>
      <c r="Q4694" s="33"/>
      <c r="R4694" s="33"/>
    </row>
    <row r="4695">
      <c r="A4695" s="8" t="s">
        <v>2586</v>
      </c>
      <c r="B4695" s="6"/>
      <c r="C4695" s="6" t="s">
        <v>13136</v>
      </c>
      <c r="D4695" s="8" t="s">
        <v>13137</v>
      </c>
      <c r="E4695" s="7" t="s">
        <v>13138</v>
      </c>
      <c r="F4695" s="8" t="s">
        <v>2740</v>
      </c>
      <c r="G4695" s="31" t="s">
        <v>8038</v>
      </c>
      <c r="H4695" s="31" t="s">
        <v>2603</v>
      </c>
      <c r="I4695" s="8"/>
      <c r="J4695" s="35"/>
      <c r="K4695" s="33"/>
      <c r="L4695" s="33"/>
      <c r="M4695" s="33"/>
      <c r="N4695" s="33"/>
      <c r="O4695" s="33"/>
      <c r="P4695" s="33"/>
      <c r="Q4695" s="33"/>
      <c r="R4695" s="33"/>
    </row>
    <row r="4696">
      <c r="A4696" s="7" t="s">
        <v>2633</v>
      </c>
      <c r="B4696" s="7"/>
      <c r="C4696" s="7" t="s">
        <v>13139</v>
      </c>
      <c r="D4696" s="8" t="s">
        <v>13137</v>
      </c>
      <c r="E4696" s="7" t="s">
        <v>13139</v>
      </c>
      <c r="F4696" s="8" t="s">
        <v>2740</v>
      </c>
      <c r="G4696" s="31" t="s">
        <v>8038</v>
      </c>
      <c r="H4696" s="31" t="s">
        <v>2603</v>
      </c>
      <c r="I4696" s="8"/>
      <c r="J4696" s="35"/>
      <c r="K4696" s="33"/>
      <c r="L4696" s="33"/>
      <c r="M4696" s="33"/>
      <c r="N4696" s="33"/>
      <c r="O4696" s="33"/>
      <c r="P4696" s="33"/>
      <c r="Q4696" s="33"/>
      <c r="R4696" s="33"/>
    </row>
    <row r="4697">
      <c r="A4697" s="7" t="s">
        <v>2586</v>
      </c>
      <c r="B4697" s="7"/>
      <c r="C4697" s="7" t="s">
        <v>13140</v>
      </c>
      <c r="D4697" s="8" t="str">
        <f>IFERROR(__xludf.DUMMYFUNCTION("CONCATENATE(REGEXEXTRACT(C4697,""[A-Za-z]+""),"","")"),"Peredel,")</f>
        <v>Peredel,</v>
      </c>
      <c r="E4697" s="7" t="s">
        <v>13141</v>
      </c>
      <c r="F4697" s="8" t="s">
        <v>2740</v>
      </c>
      <c r="G4697" s="31" t="s">
        <v>8038</v>
      </c>
      <c r="H4697" s="45" t="s">
        <v>3768</v>
      </c>
      <c r="I4697" s="8"/>
      <c r="J4697" s="35"/>
      <c r="K4697" s="33"/>
      <c r="L4697" s="33"/>
      <c r="M4697" s="33"/>
      <c r="N4697" s="33"/>
      <c r="O4697" s="33"/>
      <c r="P4697" s="33"/>
      <c r="Q4697" s="33"/>
      <c r="R4697" s="33"/>
    </row>
    <row r="4698">
      <c r="A4698" s="7" t="s">
        <v>2586</v>
      </c>
      <c r="B4698" s="7"/>
      <c r="C4698" s="7" t="s">
        <v>13142</v>
      </c>
      <c r="D4698" s="8" t="s">
        <v>13143</v>
      </c>
      <c r="E4698" s="7" t="s">
        <v>13144</v>
      </c>
      <c r="F4698" s="8" t="s">
        <v>2740</v>
      </c>
      <c r="G4698" s="8" t="s">
        <v>8038</v>
      </c>
      <c r="H4698" s="41" t="s">
        <v>3182</v>
      </c>
      <c r="I4698" s="8"/>
      <c r="J4698" s="37"/>
      <c r="K4698" s="38"/>
      <c r="L4698" s="38"/>
      <c r="M4698" s="38"/>
      <c r="N4698" s="38"/>
      <c r="O4698" s="38"/>
      <c r="P4698" s="38"/>
      <c r="Q4698" s="38"/>
      <c r="R4698" s="38"/>
    </row>
    <row r="4699">
      <c r="A4699" s="8" t="s">
        <v>2586</v>
      </c>
      <c r="B4699" s="6"/>
      <c r="C4699" s="6" t="s">
        <v>13145</v>
      </c>
      <c r="D4699" s="7" t="s">
        <v>13143</v>
      </c>
      <c r="E4699" s="19" t="s">
        <v>13146</v>
      </c>
      <c r="F4699" s="6" t="s">
        <v>2740</v>
      </c>
      <c r="G4699" s="31" t="s">
        <v>8038</v>
      </c>
      <c r="H4699" s="31" t="s">
        <v>4812</v>
      </c>
      <c r="I4699" s="7"/>
      <c r="J4699" s="35"/>
      <c r="K4699" s="33"/>
      <c r="L4699" s="33"/>
      <c r="M4699" s="33"/>
      <c r="N4699" s="33"/>
      <c r="O4699" s="33"/>
      <c r="P4699" s="33"/>
      <c r="Q4699" s="33"/>
      <c r="R4699" s="33"/>
    </row>
    <row r="4700">
      <c r="A4700" s="8" t="s">
        <v>2586</v>
      </c>
      <c r="B4700" s="18"/>
      <c r="C4700" s="18" t="s">
        <v>13142</v>
      </c>
      <c r="D4700" s="5" t="s">
        <v>13147</v>
      </c>
      <c r="E4700" s="5" t="s">
        <v>13148</v>
      </c>
      <c r="F4700" s="42" t="s">
        <v>2740</v>
      </c>
      <c r="G4700" s="8" t="s">
        <v>8038</v>
      </c>
      <c r="H4700" s="41" t="s">
        <v>3182</v>
      </c>
      <c r="I4700" s="18"/>
      <c r="J4700" s="37"/>
      <c r="K4700" s="38"/>
      <c r="L4700" s="38"/>
      <c r="M4700" s="38"/>
      <c r="N4700" s="38"/>
      <c r="O4700" s="38"/>
      <c r="P4700" s="38"/>
      <c r="Q4700" s="38"/>
      <c r="R4700" s="38"/>
    </row>
    <row r="4701">
      <c r="A4701" s="7" t="s">
        <v>2586</v>
      </c>
      <c r="B4701" s="7"/>
      <c r="C4701" s="7" t="s">
        <v>13149</v>
      </c>
      <c r="D4701" s="8" t="s">
        <v>4060</v>
      </c>
      <c r="E4701" s="7" t="s">
        <v>13150</v>
      </c>
      <c r="F4701" s="8" t="s">
        <v>2740</v>
      </c>
      <c r="G4701" s="8" t="s">
        <v>8038</v>
      </c>
      <c r="H4701" s="31" t="s">
        <v>2802</v>
      </c>
      <c r="I4701" s="8"/>
      <c r="J4701" s="7"/>
      <c r="K4701" s="40"/>
      <c r="L4701" s="40"/>
      <c r="M4701" s="40"/>
      <c r="N4701" s="40"/>
      <c r="O4701" s="40"/>
      <c r="P4701" s="40"/>
      <c r="Q4701" s="40"/>
      <c r="R4701" s="40"/>
    </row>
    <row r="4702">
      <c r="A4702" s="7" t="s">
        <v>2586</v>
      </c>
      <c r="B4702" s="7"/>
      <c r="C4702" s="7" t="s">
        <v>13151</v>
      </c>
      <c r="D4702" s="8" t="s">
        <v>4060</v>
      </c>
      <c r="E4702" s="7" t="s">
        <v>13152</v>
      </c>
      <c r="F4702" s="8" t="s">
        <v>2740</v>
      </c>
      <c r="G4702" s="8" t="s">
        <v>8038</v>
      </c>
      <c r="H4702" s="42" t="s">
        <v>2952</v>
      </c>
      <c r="I4702" s="8"/>
      <c r="J4702" s="35"/>
      <c r="K4702" s="33"/>
      <c r="L4702" s="33"/>
      <c r="M4702" s="33"/>
      <c r="N4702" s="33"/>
      <c r="O4702" s="33"/>
      <c r="P4702" s="33"/>
      <c r="Q4702" s="33"/>
      <c r="R4702" s="33"/>
    </row>
    <row r="4703">
      <c r="A4703" s="7" t="s">
        <v>2586</v>
      </c>
      <c r="B4703" s="7"/>
      <c r="C4703" s="7" t="s">
        <v>13153</v>
      </c>
      <c r="D4703" s="8" t="str">
        <f>IFERROR(__xludf.DUMMYFUNCTION("CONCATENATE(REGEXEXTRACT(C4703,""[A-Za-z]+""),"","")"),"Pete,")</f>
        <v>Pete,</v>
      </c>
      <c r="E4703" s="7" t="s">
        <v>13154</v>
      </c>
      <c r="F4703" s="8" t="s">
        <v>2740</v>
      </c>
      <c r="G4703" s="8" t="s">
        <v>8038</v>
      </c>
      <c r="H4703" s="41" t="s">
        <v>2760</v>
      </c>
      <c r="I4703" s="8"/>
      <c r="J4703" s="35"/>
      <c r="K4703" s="33"/>
      <c r="L4703" s="33"/>
      <c r="M4703" s="33"/>
      <c r="N4703" s="33"/>
      <c r="O4703" s="33"/>
      <c r="P4703" s="33"/>
      <c r="Q4703" s="33"/>
      <c r="R4703" s="33"/>
    </row>
    <row r="4704">
      <c r="A4704" s="6" t="s">
        <v>2861</v>
      </c>
      <c r="B4704" s="2"/>
      <c r="C4704" s="2" t="s">
        <v>13155</v>
      </c>
      <c r="D4704" s="2" t="s">
        <v>13156</v>
      </c>
      <c r="E4704" s="2" t="s">
        <v>13157</v>
      </c>
      <c r="F4704" s="41" t="s">
        <v>2740</v>
      </c>
      <c r="G4704" s="31" t="s">
        <v>8038</v>
      </c>
      <c r="H4704" s="41" t="s">
        <v>2760</v>
      </c>
      <c r="I4704" s="34" t="s">
        <v>13158</v>
      </c>
      <c r="J4704" s="35"/>
      <c r="K4704" s="33"/>
      <c r="L4704" s="33"/>
      <c r="M4704" s="33"/>
      <c r="N4704" s="33"/>
      <c r="O4704" s="33"/>
      <c r="P4704" s="33"/>
      <c r="Q4704" s="33"/>
      <c r="R4704" s="33"/>
    </row>
    <row r="4705">
      <c r="A4705" s="8" t="s">
        <v>2586</v>
      </c>
      <c r="B4705" s="2"/>
      <c r="C4705" s="2" t="s">
        <v>13159</v>
      </c>
      <c r="D4705" s="2" t="s">
        <v>13156</v>
      </c>
      <c r="E4705" s="2" t="s">
        <v>13160</v>
      </c>
      <c r="F4705" s="42" t="s">
        <v>2740</v>
      </c>
      <c r="G4705" s="31" t="s">
        <v>8038</v>
      </c>
      <c r="H4705" s="48" t="s">
        <v>2937</v>
      </c>
      <c r="I4705" s="34" t="s">
        <v>13161</v>
      </c>
      <c r="J4705" s="35"/>
      <c r="K4705" s="33"/>
      <c r="L4705" s="33"/>
      <c r="M4705" s="33"/>
      <c r="N4705" s="33"/>
      <c r="O4705" s="33"/>
      <c r="P4705" s="33"/>
      <c r="Q4705" s="33"/>
      <c r="R4705" s="33"/>
    </row>
    <row r="4706">
      <c r="A4706" s="8" t="s">
        <v>2586</v>
      </c>
      <c r="B4706" s="6"/>
      <c r="C4706" s="6" t="s">
        <v>13162</v>
      </c>
      <c r="D4706" s="6" t="s">
        <v>13163</v>
      </c>
      <c r="E4706" s="7" t="s">
        <v>13164</v>
      </c>
      <c r="F4706" s="8" t="s">
        <v>2740</v>
      </c>
      <c r="G4706" s="8" t="s">
        <v>8038</v>
      </c>
      <c r="H4706" s="31" t="s">
        <v>2840</v>
      </c>
      <c r="I4706" s="8"/>
      <c r="J4706" s="35"/>
      <c r="K4706" s="33"/>
      <c r="L4706" s="33"/>
      <c r="M4706" s="33"/>
      <c r="N4706" s="33"/>
      <c r="O4706" s="33"/>
      <c r="P4706" s="33"/>
      <c r="Q4706" s="33"/>
      <c r="R4706" s="33"/>
    </row>
    <row r="4707">
      <c r="A4707" s="7" t="s">
        <v>2586</v>
      </c>
      <c r="B4707" s="7"/>
      <c r="C4707" s="7" t="s">
        <v>13165</v>
      </c>
      <c r="D4707" s="8" t="s">
        <v>13163</v>
      </c>
      <c r="E4707" s="7" t="s">
        <v>13166</v>
      </c>
      <c r="F4707" s="8" t="s">
        <v>2740</v>
      </c>
      <c r="G4707" s="8" t="s">
        <v>8038</v>
      </c>
      <c r="H4707" s="41" t="s">
        <v>2802</v>
      </c>
      <c r="I4707" s="8"/>
      <c r="J4707" s="35"/>
      <c r="K4707" s="33"/>
      <c r="L4707" s="33"/>
      <c r="M4707" s="33"/>
      <c r="N4707" s="33"/>
      <c r="O4707" s="33"/>
      <c r="P4707" s="33"/>
      <c r="Q4707" s="33"/>
      <c r="R4707" s="33"/>
    </row>
    <row r="4708">
      <c r="A4708" s="7" t="s">
        <v>2586</v>
      </c>
      <c r="B4708" s="7"/>
      <c r="C4708" s="7" t="s">
        <v>13167</v>
      </c>
      <c r="D4708" s="8" t="str">
        <f>IFERROR(__xludf.DUMMYFUNCTION("CONCATENATE(REGEXEXTRACT(C4708,""[A-Za-z]+""),"","")"),"Peter,")</f>
        <v>Peter,</v>
      </c>
      <c r="E4708" s="7" t="s">
        <v>13168</v>
      </c>
      <c r="F4708" s="8" t="s">
        <v>2740</v>
      </c>
      <c r="G4708" s="8" t="s">
        <v>8038</v>
      </c>
      <c r="H4708" s="31" t="s">
        <v>4225</v>
      </c>
      <c r="I4708" s="8"/>
      <c r="J4708" s="35"/>
      <c r="K4708" s="33"/>
      <c r="L4708" s="33"/>
      <c r="M4708" s="33"/>
      <c r="N4708" s="33"/>
      <c r="O4708" s="33"/>
      <c r="P4708" s="33"/>
      <c r="Q4708" s="33"/>
      <c r="R4708" s="33"/>
    </row>
    <row r="4709">
      <c r="A4709" s="8" t="s">
        <v>2586</v>
      </c>
      <c r="B4709" s="6"/>
      <c r="C4709" s="6" t="s">
        <v>13169</v>
      </c>
      <c r="D4709" s="7" t="s">
        <v>13163</v>
      </c>
      <c r="E4709" s="19" t="s">
        <v>13170</v>
      </c>
      <c r="F4709" s="8" t="s">
        <v>2740</v>
      </c>
      <c r="G4709" s="31" t="s">
        <v>8038</v>
      </c>
      <c r="H4709" s="41" t="s">
        <v>2760</v>
      </c>
      <c r="I4709" s="7"/>
      <c r="J4709" s="7"/>
      <c r="K4709" s="40"/>
      <c r="L4709" s="40"/>
      <c r="M4709" s="40"/>
      <c r="N4709" s="40"/>
      <c r="O4709" s="40"/>
      <c r="P4709" s="40"/>
      <c r="Q4709" s="40"/>
      <c r="R4709" s="40"/>
    </row>
    <row r="4710">
      <c r="A4710" s="7" t="s">
        <v>2586</v>
      </c>
      <c r="B4710" s="7"/>
      <c r="C4710" s="7" t="s">
        <v>13171</v>
      </c>
      <c r="D4710" s="8" t="s">
        <v>13163</v>
      </c>
      <c r="E4710" s="7" t="s">
        <v>13172</v>
      </c>
      <c r="F4710" s="42" t="s">
        <v>2740</v>
      </c>
      <c r="G4710" s="8" t="s">
        <v>8038</v>
      </c>
      <c r="H4710" s="31" t="s">
        <v>2590</v>
      </c>
      <c r="I4710" s="8"/>
      <c r="J4710" s="7"/>
      <c r="K4710" s="40"/>
      <c r="L4710" s="40"/>
      <c r="M4710" s="40"/>
      <c r="N4710" s="40"/>
      <c r="O4710" s="40"/>
      <c r="P4710" s="40"/>
      <c r="Q4710" s="40"/>
      <c r="R4710" s="40"/>
    </row>
    <row r="4711">
      <c r="A4711" s="6" t="s">
        <v>2861</v>
      </c>
      <c r="B4711" s="2"/>
      <c r="C4711" s="2" t="s">
        <v>13173</v>
      </c>
      <c r="D4711" s="2" t="s">
        <v>4045</v>
      </c>
      <c r="E4711" s="2" t="s">
        <v>13174</v>
      </c>
      <c r="F4711" s="42" t="s">
        <v>2740</v>
      </c>
      <c r="G4711" s="31" t="s">
        <v>8038</v>
      </c>
      <c r="H4711" s="45" t="s">
        <v>2753</v>
      </c>
      <c r="I4711" s="36" t="s">
        <v>13175</v>
      </c>
      <c r="J4711" s="7"/>
      <c r="K4711" s="40"/>
      <c r="L4711" s="40"/>
      <c r="M4711" s="40"/>
      <c r="N4711" s="40"/>
      <c r="O4711" s="40"/>
      <c r="P4711" s="40"/>
      <c r="Q4711" s="40"/>
      <c r="R4711" s="40"/>
    </row>
    <row r="4712">
      <c r="A4712" s="7" t="s">
        <v>2586</v>
      </c>
      <c r="B4712" s="7"/>
      <c r="C4712" s="7" t="s">
        <v>13176</v>
      </c>
      <c r="D4712" s="8" t="s">
        <v>13177</v>
      </c>
      <c r="E4712" s="7" t="s">
        <v>13178</v>
      </c>
      <c r="F4712" s="8" t="s">
        <v>2740</v>
      </c>
      <c r="G4712" s="8" t="s">
        <v>8038</v>
      </c>
      <c r="H4712" s="42" t="s">
        <v>2686</v>
      </c>
      <c r="I4712" s="8"/>
      <c r="J4712" s="7"/>
      <c r="K4712" s="40"/>
      <c r="L4712" s="40"/>
      <c r="M4712" s="40"/>
      <c r="N4712" s="40"/>
      <c r="O4712" s="40"/>
      <c r="P4712" s="40"/>
      <c r="Q4712" s="40"/>
      <c r="R4712" s="40"/>
    </row>
    <row r="4713">
      <c r="A4713" s="8" t="s">
        <v>2586</v>
      </c>
      <c r="B4713" s="2"/>
      <c r="C4713" s="2" t="s">
        <v>13179</v>
      </c>
      <c r="D4713" s="2" t="s">
        <v>13180</v>
      </c>
      <c r="E4713" s="2" t="s">
        <v>13181</v>
      </c>
      <c r="F4713" s="8" t="s">
        <v>2740</v>
      </c>
      <c r="G4713" s="8" t="s">
        <v>8038</v>
      </c>
      <c r="H4713" s="45" t="s">
        <v>3768</v>
      </c>
      <c r="I4713" s="34" t="s">
        <v>13182</v>
      </c>
      <c r="J4713" s="7"/>
      <c r="K4713" s="40"/>
      <c r="L4713" s="40"/>
      <c r="M4713" s="40"/>
      <c r="N4713" s="40"/>
      <c r="O4713" s="40"/>
      <c r="P4713" s="40"/>
      <c r="Q4713" s="40"/>
      <c r="R4713" s="40"/>
    </row>
    <row r="4714">
      <c r="A4714" s="7" t="s">
        <v>2586</v>
      </c>
      <c r="B4714" s="7"/>
      <c r="C4714" s="7" t="s">
        <v>13183</v>
      </c>
      <c r="D4714" s="8" t="str">
        <f>IFERROR(__xludf.DUMMYFUNCTION("CONCATENATE(REGEXEXTRACT(C4714,""[A-Za-z]+""),"","")"),"PHCK,")</f>
        <v>PHCK,</v>
      </c>
      <c r="E4714" s="7" t="s">
        <v>13184</v>
      </c>
      <c r="F4714" s="8" t="s">
        <v>2740</v>
      </c>
      <c r="G4714" s="8" t="s">
        <v>8038</v>
      </c>
      <c r="H4714" s="42" t="s">
        <v>2686</v>
      </c>
      <c r="I4714" s="8"/>
      <c r="J4714" s="35"/>
      <c r="K4714" s="33"/>
      <c r="L4714" s="33"/>
      <c r="M4714" s="33"/>
      <c r="N4714" s="33"/>
      <c r="O4714" s="33"/>
      <c r="P4714" s="33"/>
      <c r="Q4714" s="33"/>
      <c r="R4714" s="33"/>
    </row>
    <row r="4715">
      <c r="A4715" s="8" t="s">
        <v>2586</v>
      </c>
      <c r="B4715" s="15"/>
      <c r="C4715" s="15" t="s">
        <v>13185</v>
      </c>
      <c r="D4715" s="15" t="s">
        <v>13186</v>
      </c>
      <c r="E4715" s="3" t="s">
        <v>13187</v>
      </c>
      <c r="F4715" s="8" t="s">
        <v>2740</v>
      </c>
      <c r="G4715" s="8" t="s">
        <v>8038</v>
      </c>
      <c r="H4715" s="31" t="s">
        <v>2952</v>
      </c>
      <c r="I4715" s="9" t="s">
        <v>13188</v>
      </c>
      <c r="J4715" s="35"/>
      <c r="K4715" s="33"/>
      <c r="L4715" s="33"/>
      <c r="M4715" s="33"/>
      <c r="N4715" s="33"/>
      <c r="O4715" s="33"/>
      <c r="P4715" s="33"/>
      <c r="Q4715" s="33"/>
      <c r="R4715" s="33"/>
    </row>
    <row r="4716">
      <c r="A4716" s="7" t="s">
        <v>2586</v>
      </c>
      <c r="B4716" s="7"/>
      <c r="C4716" s="7" t="s">
        <v>13189</v>
      </c>
      <c r="D4716" s="8" t="s">
        <v>13190</v>
      </c>
      <c r="E4716" s="7" t="s">
        <v>13191</v>
      </c>
      <c r="F4716" s="8" t="s">
        <v>2740</v>
      </c>
      <c r="G4716" s="8" t="s">
        <v>8038</v>
      </c>
      <c r="H4716" s="31" t="s">
        <v>2590</v>
      </c>
      <c r="I4716" s="8"/>
      <c r="J4716" s="35"/>
      <c r="K4716" s="33"/>
      <c r="L4716" s="33"/>
      <c r="M4716" s="33"/>
      <c r="N4716" s="33"/>
      <c r="O4716" s="33"/>
      <c r="P4716" s="33"/>
      <c r="Q4716" s="33"/>
      <c r="R4716" s="33"/>
    </row>
    <row r="4717">
      <c r="A4717" s="7" t="s">
        <v>2586</v>
      </c>
      <c r="B4717" s="7"/>
      <c r="C4717" s="7" t="s">
        <v>13192</v>
      </c>
      <c r="D4717" s="8" t="s">
        <v>6998</v>
      </c>
      <c r="E4717" s="7" t="s">
        <v>13193</v>
      </c>
      <c r="F4717" s="8" t="s">
        <v>2740</v>
      </c>
      <c r="G4717" s="8" t="s">
        <v>8038</v>
      </c>
      <c r="H4717" s="43" t="s">
        <v>2760</v>
      </c>
      <c r="I4717" s="8"/>
      <c r="J4717" s="7"/>
      <c r="K4717" s="40"/>
      <c r="L4717" s="40"/>
      <c r="M4717" s="40"/>
      <c r="N4717" s="40"/>
      <c r="O4717" s="40"/>
      <c r="P4717" s="40"/>
      <c r="Q4717" s="40"/>
      <c r="R4717" s="40"/>
    </row>
    <row r="4718">
      <c r="A4718" s="7" t="s">
        <v>2586</v>
      </c>
      <c r="B4718" s="7"/>
      <c r="C4718" s="7" t="s">
        <v>6997</v>
      </c>
      <c r="D4718" s="8" t="s">
        <v>6998</v>
      </c>
      <c r="E4718" s="7" t="s">
        <v>13194</v>
      </c>
      <c r="F4718" s="8" t="s">
        <v>2740</v>
      </c>
      <c r="G4718" s="31" t="s">
        <v>8038</v>
      </c>
      <c r="H4718" s="8" t="s">
        <v>2765</v>
      </c>
      <c r="I4718" s="8"/>
      <c r="J4718" s="35"/>
      <c r="K4718" s="33"/>
      <c r="L4718" s="33"/>
      <c r="M4718" s="33"/>
      <c r="N4718" s="33"/>
      <c r="O4718" s="33"/>
      <c r="P4718" s="33"/>
      <c r="Q4718" s="33"/>
      <c r="R4718" s="33"/>
    </row>
    <row r="4719">
      <c r="A4719" s="7" t="s">
        <v>2586</v>
      </c>
      <c r="B4719" s="7"/>
      <c r="C4719" s="7" t="s">
        <v>13195</v>
      </c>
      <c r="D4719" s="8" t="s">
        <v>13196</v>
      </c>
      <c r="E4719" s="7" t="s">
        <v>13197</v>
      </c>
      <c r="F4719" s="8" t="s">
        <v>2740</v>
      </c>
      <c r="G4719" s="8" t="s">
        <v>8038</v>
      </c>
      <c r="H4719" s="41" t="s">
        <v>2760</v>
      </c>
      <c r="I4719" s="8"/>
      <c r="J4719" s="35"/>
      <c r="K4719" s="33"/>
      <c r="L4719" s="33"/>
      <c r="M4719" s="33"/>
      <c r="N4719" s="33"/>
      <c r="O4719" s="33"/>
      <c r="P4719" s="33"/>
      <c r="Q4719" s="33"/>
      <c r="R4719" s="33"/>
    </row>
    <row r="4720">
      <c r="A4720" s="7" t="s">
        <v>2586</v>
      </c>
      <c r="B4720" s="7"/>
      <c r="C4720" s="7" t="s">
        <v>13198</v>
      </c>
      <c r="D4720" s="8" t="str">
        <f>IFERROR(__xludf.DUMMYFUNCTION("CONCATENATE(REGEXEXTRACT(C4720,""[A-Za-z]+""),"","")"),"Philip,")</f>
        <v>Philip,</v>
      </c>
      <c r="E4720" s="7" t="s">
        <v>13199</v>
      </c>
      <c r="F4720" s="8" t="s">
        <v>2740</v>
      </c>
      <c r="G4720" s="8" t="s">
        <v>8038</v>
      </c>
      <c r="H4720" s="41" t="s">
        <v>2686</v>
      </c>
      <c r="I4720" s="8"/>
      <c r="J4720" s="35"/>
      <c r="K4720" s="33"/>
      <c r="L4720" s="33"/>
      <c r="M4720" s="33"/>
      <c r="N4720" s="33"/>
      <c r="O4720" s="33"/>
      <c r="P4720" s="33"/>
      <c r="Q4720" s="33"/>
      <c r="R4720" s="33"/>
    </row>
    <row r="4721">
      <c r="A4721" s="7" t="s">
        <v>2586</v>
      </c>
      <c r="B4721" s="7"/>
      <c r="C4721" s="7" t="s">
        <v>13200</v>
      </c>
      <c r="D4721" s="8" t="s">
        <v>13196</v>
      </c>
      <c r="E4721" s="7" t="s">
        <v>13201</v>
      </c>
      <c r="F4721" s="8" t="s">
        <v>2740</v>
      </c>
      <c r="G4721" s="31" t="s">
        <v>8038</v>
      </c>
      <c r="H4721" s="31" t="s">
        <v>3296</v>
      </c>
      <c r="I4721" s="8"/>
      <c r="J4721" s="35"/>
      <c r="K4721" s="33"/>
      <c r="L4721" s="33"/>
      <c r="M4721" s="33"/>
      <c r="N4721" s="33"/>
      <c r="O4721" s="33"/>
      <c r="P4721" s="33"/>
      <c r="Q4721" s="33"/>
      <c r="R4721" s="33"/>
    </row>
    <row r="4722">
      <c r="A4722" s="7" t="s">
        <v>2586</v>
      </c>
      <c r="B4722" s="7"/>
      <c r="C4722" s="7" t="s">
        <v>13202</v>
      </c>
      <c r="D4722" s="8" t="s">
        <v>13196</v>
      </c>
      <c r="E4722" s="7" t="s">
        <v>13203</v>
      </c>
      <c r="F4722" s="8" t="s">
        <v>2740</v>
      </c>
      <c r="G4722" s="8" t="s">
        <v>8038</v>
      </c>
      <c r="H4722" s="31" t="s">
        <v>3296</v>
      </c>
      <c r="I4722" s="8"/>
      <c r="J4722" s="37"/>
      <c r="K4722" s="38"/>
      <c r="L4722" s="38"/>
      <c r="M4722" s="38"/>
      <c r="N4722" s="38"/>
      <c r="O4722" s="38"/>
      <c r="P4722" s="38"/>
      <c r="Q4722" s="38"/>
      <c r="R4722" s="38"/>
    </row>
    <row r="4723">
      <c r="A4723" s="6" t="s">
        <v>2861</v>
      </c>
      <c r="B4723" s="2"/>
      <c r="C4723" s="2" t="s">
        <v>13204</v>
      </c>
      <c r="D4723" s="2" t="s">
        <v>13205</v>
      </c>
      <c r="E4723" s="2" t="s">
        <v>13206</v>
      </c>
      <c r="F4723" s="42" t="s">
        <v>2740</v>
      </c>
      <c r="G4723" s="31" t="s">
        <v>8038</v>
      </c>
      <c r="H4723" s="42" t="s">
        <v>3792</v>
      </c>
      <c r="I4723" s="34" t="s">
        <v>13207</v>
      </c>
      <c r="J4723" s="35"/>
      <c r="K4723" s="33"/>
      <c r="L4723" s="33"/>
      <c r="M4723" s="33"/>
      <c r="N4723" s="33"/>
      <c r="O4723" s="33"/>
      <c r="P4723" s="33"/>
      <c r="Q4723" s="33"/>
      <c r="R4723" s="33"/>
    </row>
    <row r="4724">
      <c r="A4724" s="7" t="s">
        <v>2586</v>
      </c>
      <c r="B4724" s="7"/>
      <c r="C4724" s="7" t="s">
        <v>13208</v>
      </c>
      <c r="D4724" s="8" t="str">
        <f>IFERROR(__xludf.DUMMYFUNCTION("CONCATENATE(REGEXEXTRACT(C4724,""[A-Za-z]+""),"","")"),"Philipp,")</f>
        <v>Philipp,</v>
      </c>
      <c r="E4724" s="7" t="s">
        <v>13209</v>
      </c>
      <c r="F4724" s="8" t="s">
        <v>2740</v>
      </c>
      <c r="G4724" s="8" t="s">
        <v>8038</v>
      </c>
      <c r="H4724" s="41" t="s">
        <v>2686</v>
      </c>
      <c r="I4724" s="8"/>
      <c r="J4724" s="35"/>
      <c r="K4724" s="33"/>
      <c r="L4724" s="33"/>
      <c r="M4724" s="33"/>
      <c r="N4724" s="33"/>
      <c r="O4724" s="33"/>
      <c r="P4724" s="33"/>
      <c r="Q4724" s="33"/>
      <c r="R4724" s="33"/>
    </row>
    <row r="4725">
      <c r="A4725" s="7" t="s">
        <v>2586</v>
      </c>
      <c r="B4725" s="7"/>
      <c r="C4725" s="7" t="s">
        <v>13210</v>
      </c>
      <c r="D4725" s="8" t="s">
        <v>13211</v>
      </c>
      <c r="E4725" s="7" t="s">
        <v>13212</v>
      </c>
      <c r="F4725" s="42" t="s">
        <v>2740</v>
      </c>
      <c r="G4725" s="8" t="s">
        <v>8038</v>
      </c>
      <c r="H4725" s="41" t="s">
        <v>2686</v>
      </c>
      <c r="I4725" s="8"/>
      <c r="J4725" s="7"/>
      <c r="K4725" s="40"/>
      <c r="L4725" s="40"/>
      <c r="M4725" s="40"/>
      <c r="N4725" s="40"/>
      <c r="O4725" s="40"/>
      <c r="P4725" s="40"/>
      <c r="Q4725" s="40"/>
      <c r="R4725" s="40"/>
    </row>
    <row r="4726">
      <c r="A4726" s="8" t="s">
        <v>2586</v>
      </c>
      <c r="B4726" s="6"/>
      <c r="C4726" s="6" t="s">
        <v>13213</v>
      </c>
      <c r="D4726" s="6" t="s">
        <v>13214</v>
      </c>
      <c r="E4726" s="19" t="s">
        <v>13215</v>
      </c>
      <c r="F4726" s="8" t="s">
        <v>2740</v>
      </c>
      <c r="G4726" s="8" t="s">
        <v>8038</v>
      </c>
      <c r="H4726" s="41" t="s">
        <v>2686</v>
      </c>
      <c r="I4726" s="7"/>
      <c r="J4726" s="7"/>
      <c r="K4726" s="40"/>
      <c r="L4726" s="40"/>
      <c r="M4726" s="40"/>
      <c r="N4726" s="40"/>
      <c r="O4726" s="40"/>
      <c r="P4726" s="40"/>
      <c r="Q4726" s="40"/>
      <c r="R4726" s="40"/>
    </row>
    <row r="4727">
      <c r="A4727" s="8" t="s">
        <v>2586</v>
      </c>
      <c r="B4727" s="2"/>
      <c r="C4727" s="2" t="s">
        <v>13216</v>
      </c>
      <c r="D4727" s="17" t="s">
        <v>3795</v>
      </c>
      <c r="E4727" s="2" t="s">
        <v>13217</v>
      </c>
      <c r="F4727" s="42" t="s">
        <v>2740</v>
      </c>
      <c r="G4727" s="8" t="s">
        <v>8038</v>
      </c>
      <c r="H4727" s="31" t="s">
        <v>2802</v>
      </c>
      <c r="I4727" s="34" t="s">
        <v>13218</v>
      </c>
      <c r="J4727" s="35"/>
      <c r="K4727" s="33"/>
      <c r="L4727" s="33"/>
      <c r="M4727" s="33"/>
      <c r="N4727" s="33"/>
      <c r="O4727" s="33"/>
      <c r="P4727" s="33"/>
      <c r="Q4727" s="33"/>
      <c r="R4727" s="33"/>
    </row>
    <row r="4728">
      <c r="A4728" s="8" t="s">
        <v>2586</v>
      </c>
      <c r="B4728" s="2"/>
      <c r="C4728" s="2" t="s">
        <v>13219</v>
      </c>
      <c r="D4728" s="2" t="s">
        <v>13220</v>
      </c>
      <c r="E4728" s="2" t="s">
        <v>13221</v>
      </c>
      <c r="F4728" s="8" t="s">
        <v>2740</v>
      </c>
      <c r="G4728" s="8" t="s">
        <v>8038</v>
      </c>
      <c r="H4728" s="31" t="s">
        <v>2802</v>
      </c>
      <c r="I4728" s="34" t="s">
        <v>13222</v>
      </c>
      <c r="J4728" s="37"/>
      <c r="K4728" s="38"/>
      <c r="L4728" s="38"/>
      <c r="M4728" s="38"/>
      <c r="N4728" s="38"/>
      <c r="O4728" s="38"/>
      <c r="P4728" s="38"/>
      <c r="Q4728" s="38"/>
      <c r="R4728" s="38"/>
    </row>
    <row r="4729">
      <c r="A4729" s="8" t="s">
        <v>2586</v>
      </c>
      <c r="B4729" s="2"/>
      <c r="C4729" s="2" t="s">
        <v>13223</v>
      </c>
      <c r="D4729" s="2" t="s">
        <v>13220</v>
      </c>
      <c r="E4729" s="2" t="s">
        <v>13224</v>
      </c>
      <c r="F4729" s="31" t="s">
        <v>2740</v>
      </c>
      <c r="G4729" s="31" t="s">
        <v>8038</v>
      </c>
      <c r="H4729" s="48" t="s">
        <v>2937</v>
      </c>
      <c r="I4729" s="34" t="s">
        <v>13225</v>
      </c>
      <c r="J4729" s="35"/>
      <c r="K4729" s="33"/>
      <c r="L4729" s="33"/>
      <c r="M4729" s="33"/>
      <c r="N4729" s="33"/>
      <c r="O4729" s="33"/>
      <c r="P4729" s="33"/>
      <c r="Q4729" s="33"/>
      <c r="R4729" s="33"/>
    </row>
    <row r="4730">
      <c r="A4730" s="7" t="s">
        <v>2586</v>
      </c>
      <c r="B4730" s="7"/>
      <c r="C4730" s="7" t="s">
        <v>13226</v>
      </c>
      <c r="D4730" s="6" t="s">
        <v>13220</v>
      </c>
      <c r="E4730" s="7" t="s">
        <v>13227</v>
      </c>
      <c r="F4730" s="6" t="s">
        <v>2740</v>
      </c>
      <c r="G4730" s="8" t="s">
        <v>8038</v>
      </c>
      <c r="H4730" s="8" t="s">
        <v>2765</v>
      </c>
      <c r="I4730" s="8"/>
      <c r="J4730" s="7"/>
      <c r="K4730" s="40"/>
      <c r="L4730" s="40"/>
      <c r="M4730" s="40"/>
      <c r="N4730" s="40"/>
      <c r="O4730" s="40"/>
      <c r="P4730" s="40"/>
      <c r="Q4730" s="40"/>
      <c r="R4730" s="40"/>
    </row>
    <row r="4731">
      <c r="A4731" s="7" t="s">
        <v>2586</v>
      </c>
      <c r="B4731" s="7"/>
      <c r="C4731" s="7" t="s">
        <v>13228</v>
      </c>
      <c r="D4731" s="8" t="s">
        <v>13229</v>
      </c>
      <c r="E4731" s="7" t="s">
        <v>13230</v>
      </c>
      <c r="F4731" s="8" t="s">
        <v>2740</v>
      </c>
      <c r="G4731" s="8" t="s">
        <v>8038</v>
      </c>
      <c r="H4731" s="43" t="s">
        <v>4138</v>
      </c>
      <c r="I4731" s="8"/>
      <c r="J4731" s="37"/>
      <c r="K4731" s="38"/>
      <c r="L4731" s="38"/>
      <c r="M4731" s="38"/>
      <c r="N4731" s="38"/>
      <c r="O4731" s="38"/>
      <c r="P4731" s="38"/>
      <c r="Q4731" s="38"/>
      <c r="R4731" s="38"/>
    </row>
    <row r="4732">
      <c r="A4732" s="7" t="s">
        <v>2586</v>
      </c>
      <c r="B4732" s="7"/>
      <c r="C4732" s="7" t="s">
        <v>13231</v>
      </c>
      <c r="D4732" s="8" t="s">
        <v>13232</v>
      </c>
      <c r="E4732" s="7" t="s">
        <v>13233</v>
      </c>
      <c r="F4732" s="8" t="s">
        <v>2740</v>
      </c>
      <c r="G4732" s="8" t="s">
        <v>8038</v>
      </c>
      <c r="H4732" s="42" t="s">
        <v>3792</v>
      </c>
      <c r="I4732" s="8"/>
      <c r="J4732" s="37"/>
      <c r="K4732" s="38"/>
      <c r="L4732" s="38"/>
      <c r="M4732" s="38"/>
      <c r="N4732" s="38"/>
      <c r="O4732" s="38"/>
      <c r="P4732" s="38"/>
      <c r="Q4732" s="38"/>
      <c r="R4732" s="38"/>
    </row>
    <row r="4733">
      <c r="A4733" s="7" t="s">
        <v>2633</v>
      </c>
      <c r="B4733" s="7"/>
      <c r="C4733" s="7" t="s">
        <v>13234</v>
      </c>
      <c r="D4733" s="8" t="str">
        <f>IFERROR(__xludf.DUMMYFUNCTION("CONCATENATE(REGEXEXTRACT(C4733,""[A-Za-z]+""),"","")"),"Phonique,")</f>
        <v>Phonique,</v>
      </c>
      <c r="E4733" s="7" t="s">
        <v>13235</v>
      </c>
      <c r="F4733" s="8" t="s">
        <v>2740</v>
      </c>
      <c r="G4733" s="8" t="s">
        <v>8038</v>
      </c>
      <c r="H4733" s="41" t="s">
        <v>2686</v>
      </c>
      <c r="I4733" s="8"/>
      <c r="J4733" s="7"/>
      <c r="K4733" s="40"/>
      <c r="L4733" s="40"/>
      <c r="M4733" s="40"/>
      <c r="N4733" s="40"/>
      <c r="O4733" s="40"/>
      <c r="P4733" s="40"/>
      <c r="Q4733" s="40"/>
      <c r="R4733" s="40"/>
    </row>
    <row r="4734">
      <c r="A4734" s="8" t="s">
        <v>2633</v>
      </c>
      <c r="B4734" s="3"/>
      <c r="C4734" s="3" t="s">
        <v>13236</v>
      </c>
      <c r="D4734" s="4" t="s">
        <v>13237</v>
      </c>
      <c r="E4734" s="3" t="s">
        <v>13238</v>
      </c>
      <c r="F4734" s="42" t="s">
        <v>2740</v>
      </c>
      <c r="G4734" s="6" t="s">
        <v>8038</v>
      </c>
      <c r="H4734" s="45" t="s">
        <v>2824</v>
      </c>
      <c r="I4734" s="3"/>
      <c r="J4734" s="37"/>
      <c r="K4734" s="38"/>
      <c r="L4734" s="38"/>
      <c r="M4734" s="38"/>
      <c r="N4734" s="38"/>
      <c r="O4734" s="38"/>
      <c r="P4734" s="38"/>
      <c r="Q4734" s="38"/>
      <c r="R4734" s="38"/>
    </row>
    <row r="4735">
      <c r="A4735" s="8" t="s">
        <v>2586</v>
      </c>
      <c r="B4735" s="8"/>
      <c r="C4735" s="8" t="s">
        <v>13239</v>
      </c>
      <c r="D4735" s="8" t="s">
        <v>13240</v>
      </c>
      <c r="E4735" s="12" t="s">
        <v>13241</v>
      </c>
      <c r="F4735" s="8" t="s">
        <v>2740</v>
      </c>
      <c r="G4735" s="8" t="s">
        <v>8038</v>
      </c>
      <c r="H4735" s="6" t="s">
        <v>3473</v>
      </c>
      <c r="I4735" s="8"/>
      <c r="J4735" s="7"/>
      <c r="K4735" s="40"/>
      <c r="L4735" s="40"/>
      <c r="M4735" s="40"/>
      <c r="N4735" s="40"/>
      <c r="O4735" s="40"/>
      <c r="P4735" s="40"/>
      <c r="Q4735" s="40"/>
      <c r="R4735" s="40"/>
    </row>
    <row r="4736">
      <c r="A4736" s="7" t="s">
        <v>2586</v>
      </c>
      <c r="B4736" s="7"/>
      <c r="C4736" s="7" t="s">
        <v>13242</v>
      </c>
      <c r="D4736" s="7" t="s">
        <v>13243</v>
      </c>
      <c r="E4736" s="19" t="s">
        <v>13244</v>
      </c>
      <c r="F4736" s="6" t="s">
        <v>2740</v>
      </c>
      <c r="G4736" s="8" t="s">
        <v>8038</v>
      </c>
      <c r="H4736" s="41" t="s">
        <v>2603</v>
      </c>
      <c r="I4736" s="7"/>
      <c r="J4736" s="35"/>
      <c r="K4736" s="33"/>
      <c r="L4736" s="33"/>
      <c r="M4736" s="33"/>
      <c r="N4736" s="33"/>
      <c r="O4736" s="33"/>
      <c r="P4736" s="33"/>
      <c r="Q4736" s="33"/>
      <c r="R4736" s="33"/>
    </row>
    <row r="4737">
      <c r="A4737" s="8" t="s">
        <v>2586</v>
      </c>
      <c r="B4737" s="3"/>
      <c r="C4737" s="3" t="s">
        <v>13245</v>
      </c>
      <c r="D4737" s="4" t="s">
        <v>13246</v>
      </c>
      <c r="E4737" s="5" t="s">
        <v>13247</v>
      </c>
      <c r="F4737" s="42" t="s">
        <v>2740</v>
      </c>
      <c r="G4737" s="31" t="s">
        <v>8038</v>
      </c>
      <c r="H4737" s="31" t="s">
        <v>2603</v>
      </c>
      <c r="I4737" s="18" t="s">
        <v>13248</v>
      </c>
      <c r="J4737" s="35"/>
      <c r="K4737" s="33"/>
      <c r="L4737" s="33"/>
      <c r="M4737" s="33"/>
      <c r="N4737" s="33"/>
      <c r="O4737" s="33"/>
      <c r="P4737" s="33"/>
      <c r="Q4737" s="33"/>
      <c r="R4737" s="33"/>
    </row>
    <row r="4738">
      <c r="A4738" s="8" t="s">
        <v>2586</v>
      </c>
      <c r="B4738" s="2"/>
      <c r="C4738" s="2" t="s">
        <v>13249</v>
      </c>
      <c r="D4738" s="2" t="s">
        <v>4791</v>
      </c>
      <c r="E4738" s="2" t="s">
        <v>13250</v>
      </c>
      <c r="F4738" s="42" t="s">
        <v>2740</v>
      </c>
      <c r="G4738" s="8" t="s">
        <v>8038</v>
      </c>
      <c r="H4738" s="8" t="s">
        <v>2765</v>
      </c>
      <c r="I4738" s="34" t="s">
        <v>13251</v>
      </c>
      <c r="J4738" s="35"/>
      <c r="K4738" s="33"/>
      <c r="L4738" s="33"/>
      <c r="M4738" s="33"/>
      <c r="N4738" s="33"/>
      <c r="O4738" s="33"/>
      <c r="P4738" s="33"/>
      <c r="Q4738" s="33"/>
      <c r="R4738" s="33"/>
    </row>
    <row r="4739">
      <c r="A4739" s="8" t="s">
        <v>2586</v>
      </c>
      <c r="B4739" s="2"/>
      <c r="C4739" s="2" t="s">
        <v>13252</v>
      </c>
      <c r="D4739" s="2" t="s">
        <v>13253</v>
      </c>
      <c r="E4739" s="2" t="s">
        <v>13254</v>
      </c>
      <c r="F4739" s="8" t="s">
        <v>2740</v>
      </c>
      <c r="G4739" s="8" t="s">
        <v>8038</v>
      </c>
      <c r="H4739" s="42" t="s">
        <v>4138</v>
      </c>
      <c r="I4739" s="34" t="s">
        <v>13255</v>
      </c>
      <c r="J4739" s="7"/>
      <c r="K4739" s="40"/>
      <c r="L4739" s="40"/>
      <c r="M4739" s="40"/>
      <c r="N4739" s="40"/>
      <c r="O4739" s="40"/>
      <c r="P4739" s="40"/>
      <c r="Q4739" s="40"/>
      <c r="R4739" s="40"/>
    </row>
    <row r="4740">
      <c r="A4740" s="8" t="s">
        <v>2586</v>
      </c>
      <c r="B4740" s="2"/>
      <c r="C4740" s="2" t="s">
        <v>13256</v>
      </c>
      <c r="D4740" s="2" t="s">
        <v>13257</v>
      </c>
      <c r="E4740" s="2" t="s">
        <v>13258</v>
      </c>
      <c r="F4740" s="42" t="s">
        <v>2740</v>
      </c>
      <c r="G4740" s="31" t="s">
        <v>8038</v>
      </c>
      <c r="H4740" s="42" t="s">
        <v>2686</v>
      </c>
      <c r="I4740" s="36" t="s">
        <v>13259</v>
      </c>
      <c r="J4740" s="10"/>
      <c r="K4740" s="44"/>
      <c r="L4740" s="44"/>
      <c r="M4740" s="44"/>
      <c r="N4740" s="44"/>
      <c r="O4740" s="44"/>
      <c r="P4740" s="44"/>
      <c r="Q4740" s="44"/>
      <c r="R4740" s="44"/>
    </row>
    <row r="4741">
      <c r="A4741" s="7" t="s">
        <v>2586</v>
      </c>
      <c r="B4741" s="7"/>
      <c r="C4741" s="7" t="s">
        <v>13260</v>
      </c>
      <c r="D4741" s="8" t="str">
        <f>IFERROR(__xludf.DUMMYFUNCTION("CONCATENATE(REGEXEXTRACT(C4741,""[A-Za-z]+""),"","")"),"pietro,")</f>
        <v>pietro,</v>
      </c>
      <c r="E4741" s="7" t="s">
        <v>13260</v>
      </c>
      <c r="F4741" s="8" t="s">
        <v>2740</v>
      </c>
      <c r="G4741" s="8" t="s">
        <v>8038</v>
      </c>
      <c r="H4741" s="31" t="s">
        <v>2603</v>
      </c>
      <c r="I4741" s="8"/>
      <c r="J4741" s="7"/>
      <c r="K4741" s="40"/>
      <c r="L4741" s="40"/>
      <c r="M4741" s="40"/>
      <c r="N4741" s="40"/>
      <c r="O4741" s="40"/>
      <c r="P4741" s="40"/>
      <c r="Q4741" s="40"/>
      <c r="R4741" s="40"/>
    </row>
    <row r="4742">
      <c r="A4742" s="7" t="s">
        <v>2586</v>
      </c>
      <c r="B4742" s="7"/>
      <c r="C4742" s="7" t="s">
        <v>13261</v>
      </c>
      <c r="D4742" s="8" t="str">
        <f>IFERROR(__xludf.DUMMYFUNCTION("CONCATENATE(REGEXEXTRACT(C4742,""[A-Za-z]+""),"","")"),"Pig,")</f>
        <v>Pig,</v>
      </c>
      <c r="E4742" s="7" t="s">
        <v>13262</v>
      </c>
      <c r="F4742" s="8" t="s">
        <v>2740</v>
      </c>
      <c r="G4742" s="8" t="s">
        <v>8038</v>
      </c>
      <c r="H4742" s="48" t="s">
        <v>2937</v>
      </c>
      <c r="I4742" s="8"/>
      <c r="J4742" s="35"/>
      <c r="K4742" s="33"/>
      <c r="L4742" s="33"/>
      <c r="M4742" s="33"/>
      <c r="N4742" s="33"/>
      <c r="O4742" s="33"/>
      <c r="P4742" s="33"/>
      <c r="Q4742" s="33"/>
      <c r="R4742" s="33"/>
    </row>
    <row r="4743">
      <c r="A4743" s="7" t="s">
        <v>2586</v>
      </c>
      <c r="B4743" s="7"/>
      <c r="C4743" s="7" t="s">
        <v>13261</v>
      </c>
      <c r="D4743" s="8" t="str">
        <f>IFERROR(__xludf.DUMMYFUNCTION("CONCATENATE(REGEXEXTRACT(C4743,""[A-Za-z]+""),"","")"),"Pig,")</f>
        <v>Pig,</v>
      </c>
      <c r="E4743" s="7" t="s">
        <v>13263</v>
      </c>
      <c r="F4743" s="8" t="s">
        <v>2740</v>
      </c>
      <c r="G4743" s="8" t="s">
        <v>8038</v>
      </c>
      <c r="H4743" s="48" t="s">
        <v>2937</v>
      </c>
      <c r="I4743" s="8"/>
      <c r="J4743" s="35"/>
      <c r="K4743" s="33"/>
      <c r="L4743" s="33"/>
      <c r="M4743" s="33"/>
      <c r="N4743" s="33"/>
      <c r="O4743" s="33"/>
      <c r="P4743" s="33"/>
      <c r="Q4743" s="33"/>
      <c r="R4743" s="33"/>
    </row>
    <row r="4744">
      <c r="A4744" s="8" t="s">
        <v>2586</v>
      </c>
      <c r="B4744" s="2"/>
      <c r="C4744" s="2" t="s">
        <v>13264</v>
      </c>
      <c r="D4744" s="2" t="s">
        <v>13265</v>
      </c>
      <c r="E4744" s="2" t="s">
        <v>13266</v>
      </c>
      <c r="F4744" s="8" t="s">
        <v>2740</v>
      </c>
      <c r="G4744" s="8" t="s">
        <v>8038</v>
      </c>
      <c r="H4744" s="45" t="s">
        <v>2937</v>
      </c>
      <c r="I4744" s="34" t="s">
        <v>13267</v>
      </c>
      <c r="J4744" s="7"/>
      <c r="K4744" s="40"/>
      <c r="L4744" s="40"/>
      <c r="M4744" s="40"/>
      <c r="N4744" s="40"/>
      <c r="O4744" s="40"/>
      <c r="P4744" s="40"/>
      <c r="Q4744" s="40"/>
      <c r="R4744" s="40"/>
    </row>
    <row r="4745">
      <c r="A4745" s="8" t="s">
        <v>2586</v>
      </c>
      <c r="B4745" s="2"/>
      <c r="C4745" s="2" t="s">
        <v>13268</v>
      </c>
      <c r="D4745" s="2" t="s">
        <v>13269</v>
      </c>
      <c r="E4745" s="2" t="s">
        <v>13270</v>
      </c>
      <c r="F4745" s="42" t="s">
        <v>2740</v>
      </c>
      <c r="G4745" s="8" t="s">
        <v>8038</v>
      </c>
      <c r="H4745" s="31" t="s">
        <v>2603</v>
      </c>
      <c r="I4745" s="34" t="s">
        <v>13271</v>
      </c>
      <c r="J4745" s="37"/>
      <c r="K4745" s="38"/>
      <c r="L4745" s="38"/>
      <c r="M4745" s="38"/>
      <c r="N4745" s="38"/>
      <c r="O4745" s="38"/>
      <c r="P4745" s="38"/>
      <c r="Q4745" s="38"/>
      <c r="R4745" s="38"/>
    </row>
    <row r="4746">
      <c r="A4746" s="8" t="s">
        <v>2586</v>
      </c>
      <c r="B4746" s="3"/>
      <c r="C4746" s="3" t="s">
        <v>13272</v>
      </c>
      <c r="D4746" s="4" t="s">
        <v>13273</v>
      </c>
      <c r="E4746" s="5" t="s">
        <v>13274</v>
      </c>
      <c r="F4746" s="42" t="s">
        <v>2740</v>
      </c>
      <c r="G4746" s="31" t="s">
        <v>8038</v>
      </c>
      <c r="H4746" s="42" t="s">
        <v>2952</v>
      </c>
      <c r="I4746" s="18" t="s">
        <v>13275</v>
      </c>
      <c r="J4746" s="35"/>
      <c r="K4746" s="33"/>
      <c r="L4746" s="33"/>
      <c r="M4746" s="33"/>
      <c r="N4746" s="33"/>
      <c r="O4746" s="33"/>
      <c r="P4746" s="33"/>
      <c r="Q4746" s="33"/>
      <c r="R4746" s="33"/>
    </row>
    <row r="4747">
      <c r="A4747" s="7" t="s">
        <v>2586</v>
      </c>
      <c r="B4747" s="7"/>
      <c r="C4747" s="7" t="s">
        <v>13276</v>
      </c>
      <c r="D4747" s="8" t="s">
        <v>13277</v>
      </c>
      <c r="E4747" s="7" t="s">
        <v>13278</v>
      </c>
      <c r="F4747" s="8" t="s">
        <v>2740</v>
      </c>
      <c r="G4747" s="8" t="s">
        <v>8038</v>
      </c>
      <c r="H4747" s="41" t="s">
        <v>2760</v>
      </c>
      <c r="I4747" s="8"/>
      <c r="J4747" s="35"/>
      <c r="K4747" s="33"/>
      <c r="L4747" s="33"/>
      <c r="M4747" s="33"/>
      <c r="N4747" s="33"/>
      <c r="O4747" s="33"/>
      <c r="P4747" s="33"/>
      <c r="Q4747" s="33"/>
      <c r="R4747" s="33"/>
    </row>
    <row r="4748">
      <c r="A4748" s="6" t="s">
        <v>2861</v>
      </c>
      <c r="B4748" s="7"/>
      <c r="C4748" s="7" t="s">
        <v>13279</v>
      </c>
      <c r="D4748" s="8" t="str">
        <f>IFERROR(__xludf.DUMMYFUNCTION("CONCATENATE(REGEXEXTRACT(C4748,""[A-Za-z]+""),"","")"),"Pirupa,")</f>
        <v>Pirupa,</v>
      </c>
      <c r="E4748" s="7" t="s">
        <v>13280</v>
      </c>
      <c r="F4748" s="8" t="s">
        <v>2740</v>
      </c>
      <c r="G4748" s="31" t="s">
        <v>8038</v>
      </c>
      <c r="H4748" s="31" t="s">
        <v>2603</v>
      </c>
      <c r="I4748" s="8"/>
      <c r="J4748" s="37"/>
      <c r="K4748" s="38"/>
      <c r="L4748" s="38"/>
      <c r="M4748" s="38"/>
      <c r="N4748" s="38"/>
      <c r="O4748" s="38"/>
      <c r="P4748" s="38"/>
      <c r="Q4748" s="38"/>
      <c r="R4748" s="38"/>
    </row>
    <row r="4749">
      <c r="A4749" s="6" t="s">
        <v>2861</v>
      </c>
      <c r="B4749" s="2"/>
      <c r="C4749" s="2" t="s">
        <v>13281</v>
      </c>
      <c r="D4749" s="2" t="s">
        <v>13282</v>
      </c>
      <c r="E4749" s="2" t="s">
        <v>13283</v>
      </c>
      <c r="F4749" s="42" t="s">
        <v>2740</v>
      </c>
      <c r="G4749" s="8" t="s">
        <v>8038</v>
      </c>
      <c r="H4749" s="31" t="s">
        <v>2603</v>
      </c>
      <c r="I4749" s="34" t="s">
        <v>13284</v>
      </c>
      <c r="J4749" s="35"/>
      <c r="K4749" s="33"/>
      <c r="L4749" s="33"/>
      <c r="M4749" s="33"/>
      <c r="N4749" s="33"/>
      <c r="O4749" s="33"/>
      <c r="P4749" s="33"/>
      <c r="Q4749" s="33"/>
      <c r="R4749" s="33"/>
    </row>
    <row r="4750">
      <c r="A4750" s="7" t="s">
        <v>2586</v>
      </c>
      <c r="B4750" s="7"/>
      <c r="C4750" s="7" t="s">
        <v>13285</v>
      </c>
      <c r="D4750" s="8" t="str">
        <f>IFERROR(__xludf.DUMMYFUNCTION("CONCATENATE(REGEXEXTRACT(C4750,""[A-Za-z]+""),"","")"),"Pitto,")</f>
        <v>Pitto,</v>
      </c>
      <c r="E4750" s="7" t="s">
        <v>13286</v>
      </c>
      <c r="F4750" s="8" t="s">
        <v>2740</v>
      </c>
      <c r="G4750" s="8" t="s">
        <v>8038</v>
      </c>
      <c r="H4750" s="41" t="s">
        <v>2802</v>
      </c>
      <c r="I4750" s="8"/>
      <c r="J4750" s="35"/>
      <c r="K4750" s="33"/>
      <c r="L4750" s="33"/>
      <c r="M4750" s="33"/>
      <c r="N4750" s="33"/>
      <c r="O4750" s="33"/>
      <c r="P4750" s="33"/>
      <c r="Q4750" s="33"/>
      <c r="R4750" s="33"/>
    </row>
    <row r="4751">
      <c r="A4751" s="8" t="s">
        <v>2586</v>
      </c>
      <c r="B4751" s="2"/>
      <c r="C4751" s="2" t="s">
        <v>13287</v>
      </c>
      <c r="D4751" s="2" t="s">
        <v>13288</v>
      </c>
      <c r="E4751" s="2" t="s">
        <v>13289</v>
      </c>
      <c r="F4751" s="42" t="s">
        <v>2740</v>
      </c>
      <c r="G4751" s="8" t="s">
        <v>8038</v>
      </c>
      <c r="H4751" s="45" t="s">
        <v>3110</v>
      </c>
      <c r="I4751" s="36" t="s">
        <v>13290</v>
      </c>
      <c r="J4751" s="35"/>
      <c r="K4751" s="33"/>
      <c r="L4751" s="33"/>
      <c r="M4751" s="33"/>
      <c r="N4751" s="33"/>
      <c r="O4751" s="33"/>
      <c r="P4751" s="33"/>
      <c r="Q4751" s="33"/>
      <c r="R4751" s="33"/>
    </row>
    <row r="4752">
      <c r="A4752" s="7" t="s">
        <v>2633</v>
      </c>
      <c r="B4752" s="7"/>
      <c r="C4752" s="7" t="s">
        <v>13291</v>
      </c>
      <c r="D4752" s="8" t="str">
        <f>IFERROR(__xludf.DUMMYFUNCTION("CONCATENATE(REGEXEXTRACT(C4752,""[A-Za-z]+""),"","")"),"Plump,")</f>
        <v>Plump,</v>
      </c>
      <c r="E4752" s="7" t="s">
        <v>13292</v>
      </c>
      <c r="F4752" s="8" t="s">
        <v>2740</v>
      </c>
      <c r="G4752" s="8" t="s">
        <v>8038</v>
      </c>
      <c r="H4752" s="41" t="s">
        <v>2760</v>
      </c>
      <c r="I4752" s="8"/>
      <c r="J4752" s="35"/>
      <c r="K4752" s="33"/>
      <c r="L4752" s="33"/>
      <c r="M4752" s="33"/>
      <c r="N4752" s="33"/>
      <c r="O4752" s="33"/>
      <c r="P4752" s="33"/>
      <c r="Q4752" s="33"/>
      <c r="R4752" s="33"/>
    </row>
    <row r="4753">
      <c r="A4753" s="7" t="s">
        <v>2586</v>
      </c>
      <c r="B4753" s="7"/>
      <c r="C4753" s="7" t="s">
        <v>13293</v>
      </c>
      <c r="D4753" s="8" t="s">
        <v>13294</v>
      </c>
      <c r="E4753" s="7" t="s">
        <v>13295</v>
      </c>
      <c r="F4753" s="8" t="s">
        <v>2740</v>
      </c>
      <c r="G4753" s="8" t="s">
        <v>8038</v>
      </c>
      <c r="H4753" s="31" t="s">
        <v>2590</v>
      </c>
      <c r="I4753" s="8"/>
      <c r="J4753" s="35"/>
      <c r="K4753" s="33"/>
      <c r="L4753" s="33"/>
      <c r="M4753" s="33"/>
      <c r="N4753" s="33"/>
      <c r="O4753" s="33"/>
      <c r="P4753" s="33"/>
      <c r="Q4753" s="33"/>
      <c r="R4753" s="33"/>
    </row>
    <row r="4754">
      <c r="A4754" s="7" t="s">
        <v>2586</v>
      </c>
      <c r="B4754" s="7"/>
      <c r="C4754" s="7" t="s">
        <v>13296</v>
      </c>
      <c r="D4754" s="8" t="str">
        <f>IFERROR(__xludf.DUMMYFUNCTION("CONCATENATE(REGEXEXTRACT(C4754,""[A-Za-z]+""),"","")"),"PONY,")</f>
        <v>PONY,</v>
      </c>
      <c r="E4754" s="7" t="s">
        <v>13297</v>
      </c>
      <c r="F4754" s="8" t="s">
        <v>2740</v>
      </c>
      <c r="G4754" s="8" t="s">
        <v>8038</v>
      </c>
      <c r="H4754" s="31" t="s">
        <v>2590</v>
      </c>
      <c r="I4754" s="8"/>
      <c r="J4754" s="7"/>
      <c r="K4754" s="40"/>
      <c r="L4754" s="40"/>
      <c r="M4754" s="40"/>
      <c r="N4754" s="40"/>
      <c r="O4754" s="40"/>
      <c r="P4754" s="40"/>
      <c r="Q4754" s="40"/>
      <c r="R4754" s="40"/>
    </row>
    <row r="4755">
      <c r="A4755" s="7" t="s">
        <v>2586</v>
      </c>
      <c r="B4755" s="7"/>
      <c r="C4755" s="7" t="s">
        <v>13298</v>
      </c>
      <c r="D4755" s="8" t="str">
        <f>IFERROR(__xludf.DUMMYFUNCTION("CONCATENATE(REGEXEXTRACT(C4755,""[A-Za-z]+""),"","")"),"PopHop,")</f>
        <v>PopHop,</v>
      </c>
      <c r="E4755" s="7" t="s">
        <v>13299</v>
      </c>
      <c r="F4755" s="8" t="s">
        <v>2740</v>
      </c>
      <c r="G4755" s="8" t="s">
        <v>8038</v>
      </c>
      <c r="H4755" s="42" t="s">
        <v>2686</v>
      </c>
      <c r="I4755" s="8"/>
      <c r="J4755" s="7"/>
      <c r="K4755" s="40"/>
      <c r="L4755" s="40"/>
      <c r="M4755" s="40"/>
      <c r="N4755" s="40"/>
      <c r="O4755" s="40"/>
      <c r="P4755" s="40"/>
      <c r="Q4755" s="40"/>
      <c r="R4755" s="40"/>
    </row>
    <row r="4756">
      <c r="A4756" s="7" t="s">
        <v>2586</v>
      </c>
      <c r="B4756" s="7"/>
      <c r="C4756" s="7" t="s">
        <v>13300</v>
      </c>
      <c r="D4756" s="8" t="s">
        <v>13301</v>
      </c>
      <c r="E4756" s="7" t="s">
        <v>13302</v>
      </c>
      <c r="F4756" s="8" t="s">
        <v>2740</v>
      </c>
      <c r="G4756" s="31" t="s">
        <v>8038</v>
      </c>
      <c r="H4756" s="8" t="s">
        <v>2765</v>
      </c>
      <c r="I4756" s="8"/>
      <c r="J4756" s="7"/>
      <c r="K4756" s="40"/>
      <c r="L4756" s="40"/>
      <c r="M4756" s="40"/>
      <c r="N4756" s="40"/>
      <c r="O4756" s="40"/>
      <c r="P4756" s="40"/>
      <c r="Q4756" s="40"/>
      <c r="R4756" s="40"/>
    </row>
    <row r="4757">
      <c r="A4757" s="7" t="s">
        <v>2586</v>
      </c>
      <c r="B4757" s="7"/>
      <c r="C4757" s="7" t="s">
        <v>13303</v>
      </c>
      <c r="D4757" s="8" t="str">
        <f>IFERROR(__xludf.DUMMYFUNCTION("CONCATENATE(REGEXEXTRACT(C4757,""[A-Za-z]+""),"","")"),"Portex,")</f>
        <v>Portex,</v>
      </c>
      <c r="E4757" s="7" t="s">
        <v>13304</v>
      </c>
      <c r="F4757" s="8" t="s">
        <v>2740</v>
      </c>
      <c r="G4757" s="8" t="s">
        <v>8038</v>
      </c>
      <c r="H4757" s="31" t="s">
        <v>2590</v>
      </c>
      <c r="I4757" s="8"/>
      <c r="J4757" s="35"/>
      <c r="K4757" s="33"/>
      <c r="L4757" s="33"/>
      <c r="M4757" s="33"/>
      <c r="N4757" s="33"/>
      <c r="O4757" s="33"/>
      <c r="P4757" s="33"/>
      <c r="Q4757" s="33"/>
      <c r="R4757" s="33"/>
    </row>
    <row r="4758">
      <c r="A4758" s="7" t="s">
        <v>2586</v>
      </c>
      <c r="B4758" s="7"/>
      <c r="C4758" s="7" t="s">
        <v>13305</v>
      </c>
      <c r="D4758" s="8" t="str">
        <f>IFERROR(__xludf.DUMMYFUNCTION("CONCATENATE(REGEXEXTRACT(C4758,""[A-Za-z]+""),"","")"),"Poupon,")</f>
        <v>Poupon,</v>
      </c>
      <c r="E4758" s="7" t="s">
        <v>13306</v>
      </c>
      <c r="F4758" s="8" t="s">
        <v>2740</v>
      </c>
      <c r="G4758" s="8" t="s">
        <v>8038</v>
      </c>
      <c r="H4758" s="42" t="s">
        <v>2952</v>
      </c>
      <c r="I4758" s="8"/>
      <c r="J4758" s="35"/>
      <c r="K4758" s="33"/>
      <c r="L4758" s="33"/>
      <c r="M4758" s="33"/>
      <c r="N4758" s="33"/>
      <c r="O4758" s="33"/>
      <c r="P4758" s="33"/>
      <c r="Q4758" s="33"/>
      <c r="R4758" s="33"/>
    </row>
    <row r="4759">
      <c r="A4759" s="7" t="s">
        <v>2586</v>
      </c>
      <c r="B4759" s="7"/>
      <c r="C4759" s="7" t="s">
        <v>13307</v>
      </c>
      <c r="D4759" s="8" t="str">
        <f>IFERROR(__xludf.DUMMYFUNCTION("CONCATENATE(REGEXEXTRACT(C4759,""[A-Za-z]+""),"","")"),"Pozdnyakov,")</f>
        <v>Pozdnyakov,</v>
      </c>
      <c r="E4759" s="7" t="s">
        <v>13308</v>
      </c>
      <c r="F4759" s="8" t="s">
        <v>2740</v>
      </c>
      <c r="G4759" s="8" t="s">
        <v>8038</v>
      </c>
      <c r="H4759" s="48" t="s">
        <v>2937</v>
      </c>
      <c r="I4759" s="8"/>
      <c r="J4759" s="7"/>
      <c r="K4759" s="40"/>
      <c r="L4759" s="40"/>
      <c r="M4759" s="40"/>
      <c r="N4759" s="40"/>
      <c r="O4759" s="40"/>
      <c r="P4759" s="40"/>
      <c r="Q4759" s="40"/>
      <c r="R4759" s="40"/>
    </row>
    <row r="4760">
      <c r="A4760" s="8" t="s">
        <v>2586</v>
      </c>
      <c r="B4760" s="3"/>
      <c r="C4760" s="3" t="s">
        <v>13309</v>
      </c>
      <c r="D4760" s="4" t="s">
        <v>13310</v>
      </c>
      <c r="E4760" s="5" t="s">
        <v>13311</v>
      </c>
      <c r="F4760" s="8" t="s">
        <v>2740</v>
      </c>
      <c r="G4760" s="8" t="s">
        <v>8038</v>
      </c>
      <c r="H4760" s="45" t="s">
        <v>2824</v>
      </c>
      <c r="I4760" s="18" t="s">
        <v>13312</v>
      </c>
      <c r="J4760" s="35"/>
      <c r="K4760" s="33"/>
      <c r="L4760" s="33"/>
      <c r="M4760" s="33"/>
      <c r="N4760" s="33"/>
      <c r="O4760" s="33"/>
      <c r="P4760" s="33"/>
      <c r="Q4760" s="33"/>
      <c r="R4760" s="33"/>
    </row>
    <row r="4761">
      <c r="A4761" s="8" t="s">
        <v>2586</v>
      </c>
      <c r="B4761" s="6"/>
      <c r="C4761" s="6" t="s">
        <v>13313</v>
      </c>
      <c r="D4761" s="6" t="s">
        <v>13314</v>
      </c>
      <c r="E4761" s="19" t="s">
        <v>13315</v>
      </c>
      <c r="F4761" s="8" t="s">
        <v>2740</v>
      </c>
      <c r="G4761" s="8" t="s">
        <v>8038</v>
      </c>
      <c r="H4761" s="48" t="s">
        <v>2937</v>
      </c>
      <c r="I4761" s="7"/>
      <c r="J4761" s="37"/>
      <c r="K4761" s="38"/>
      <c r="L4761" s="38"/>
      <c r="M4761" s="38"/>
      <c r="N4761" s="38"/>
      <c r="O4761" s="38"/>
      <c r="P4761" s="38"/>
      <c r="Q4761" s="38"/>
      <c r="R4761" s="38"/>
    </row>
    <row r="4762">
      <c r="A4762" s="7" t="s">
        <v>2586</v>
      </c>
      <c r="B4762" s="7"/>
      <c r="C4762" s="7" t="s">
        <v>13316</v>
      </c>
      <c r="D4762" s="6" t="s">
        <v>13317</v>
      </c>
      <c r="E4762" s="7" t="s">
        <v>13318</v>
      </c>
      <c r="F4762" s="8" t="s">
        <v>2740</v>
      </c>
      <c r="G4762" s="31" t="s">
        <v>8038</v>
      </c>
      <c r="H4762" s="31" t="s">
        <v>4812</v>
      </c>
      <c r="I4762" s="8"/>
      <c r="J4762" s="37"/>
      <c r="K4762" s="38"/>
      <c r="L4762" s="38"/>
      <c r="M4762" s="38"/>
      <c r="N4762" s="38"/>
      <c r="O4762" s="38"/>
      <c r="P4762" s="38"/>
      <c r="Q4762" s="38"/>
      <c r="R4762" s="38"/>
    </row>
    <row r="4763">
      <c r="A4763" s="7" t="s">
        <v>2586</v>
      </c>
      <c r="B4763" s="7"/>
      <c r="C4763" s="7" t="s">
        <v>4086</v>
      </c>
      <c r="D4763" s="8" t="s">
        <v>13319</v>
      </c>
      <c r="E4763" s="7" t="s">
        <v>13320</v>
      </c>
      <c r="F4763" s="8" t="s">
        <v>2740</v>
      </c>
      <c r="G4763" s="45" t="s">
        <v>8038</v>
      </c>
      <c r="H4763" s="41" t="s">
        <v>2686</v>
      </c>
      <c r="I4763" s="8"/>
      <c r="J4763" s="10"/>
      <c r="K4763" s="44"/>
      <c r="L4763" s="44"/>
      <c r="M4763" s="44"/>
      <c r="N4763" s="44"/>
      <c r="O4763" s="44"/>
      <c r="P4763" s="44"/>
      <c r="Q4763" s="44"/>
      <c r="R4763" s="44"/>
    </row>
    <row r="4764">
      <c r="A4764" s="7" t="s">
        <v>2586</v>
      </c>
      <c r="B4764" s="7"/>
      <c r="C4764" s="7" t="s">
        <v>13321</v>
      </c>
      <c r="D4764" s="8" t="s">
        <v>13322</v>
      </c>
      <c r="E4764" s="7" t="s">
        <v>13323</v>
      </c>
      <c r="F4764" s="8" t="s">
        <v>2740</v>
      </c>
      <c r="G4764" s="31" t="s">
        <v>8038</v>
      </c>
      <c r="H4764" s="41" t="s">
        <v>2765</v>
      </c>
      <c r="I4764" s="8"/>
      <c r="J4764" s="35"/>
      <c r="K4764" s="33"/>
      <c r="L4764" s="33"/>
      <c r="M4764" s="33"/>
      <c r="N4764" s="33"/>
      <c r="O4764" s="33"/>
      <c r="P4764" s="33"/>
      <c r="Q4764" s="33"/>
      <c r="R4764" s="33"/>
    </row>
    <row r="4765">
      <c r="A4765" s="7" t="s">
        <v>2586</v>
      </c>
      <c r="B4765" s="7"/>
      <c r="C4765" s="7" t="s">
        <v>13324</v>
      </c>
      <c r="D4765" s="8" t="str">
        <f>IFERROR(__xludf.DUMMYFUNCTION("CONCATENATE(REGEXEXTRACT(C4765,""[A-Za-z]+""),"","")"),"PROFOUND,")</f>
        <v>PROFOUND,</v>
      </c>
      <c r="E4765" s="7" t="s">
        <v>13325</v>
      </c>
      <c r="F4765" s="8" t="s">
        <v>2740</v>
      </c>
      <c r="G4765" s="8" t="s">
        <v>8038</v>
      </c>
      <c r="H4765" s="31" t="s">
        <v>2590</v>
      </c>
      <c r="I4765" s="8"/>
      <c r="J4765" s="7"/>
      <c r="K4765" s="40"/>
      <c r="L4765" s="40"/>
      <c r="M4765" s="40"/>
      <c r="N4765" s="40"/>
      <c r="O4765" s="40"/>
      <c r="P4765" s="40"/>
      <c r="Q4765" s="40"/>
      <c r="R4765" s="40"/>
    </row>
    <row r="4766">
      <c r="A4766" s="8" t="s">
        <v>2633</v>
      </c>
      <c r="B4766" s="8"/>
      <c r="C4766" s="8" t="s">
        <v>13326</v>
      </c>
      <c r="D4766" s="8" t="s">
        <v>13327</v>
      </c>
      <c r="E4766" s="12" t="s">
        <v>13328</v>
      </c>
      <c r="F4766" s="8" t="s">
        <v>2740</v>
      </c>
      <c r="G4766" s="8" t="s">
        <v>8038</v>
      </c>
      <c r="H4766" s="41" t="s">
        <v>2760</v>
      </c>
      <c r="I4766" s="8"/>
      <c r="J4766" s="7"/>
      <c r="K4766" s="40"/>
      <c r="L4766" s="40"/>
      <c r="M4766" s="40"/>
      <c r="N4766" s="40"/>
      <c r="O4766" s="40"/>
      <c r="P4766" s="40"/>
      <c r="Q4766" s="40"/>
      <c r="R4766" s="40"/>
    </row>
    <row r="4767">
      <c r="A4767" s="8" t="s">
        <v>2586</v>
      </c>
      <c r="B4767" s="8"/>
      <c r="C4767" s="8" t="s">
        <v>5950</v>
      </c>
      <c r="D4767" s="8" t="s">
        <v>7681</v>
      </c>
      <c r="E4767" s="12" t="s">
        <v>13329</v>
      </c>
      <c r="F4767" s="8" t="s">
        <v>2740</v>
      </c>
      <c r="G4767" s="8" t="s">
        <v>8038</v>
      </c>
      <c r="H4767" s="41" t="s">
        <v>2760</v>
      </c>
      <c r="I4767" s="8"/>
      <c r="J4767" s="37"/>
      <c r="K4767" s="38"/>
      <c r="L4767" s="38"/>
      <c r="M4767" s="38"/>
      <c r="N4767" s="38"/>
      <c r="O4767" s="38"/>
      <c r="P4767" s="38"/>
      <c r="Q4767" s="38"/>
      <c r="R4767" s="38"/>
    </row>
    <row r="4768">
      <c r="A4768" s="7" t="s">
        <v>2633</v>
      </c>
      <c r="B4768" s="7"/>
      <c r="C4768" s="7" t="s">
        <v>13330</v>
      </c>
      <c r="D4768" s="8" t="str">
        <f>IFERROR(__xludf.DUMMYFUNCTION("CONCATENATE(REGEXEXTRACT(C4768,""[A-Za-z]+""),"","")"),"prosis,")</f>
        <v>prosis,</v>
      </c>
      <c r="E4768" s="7" t="s">
        <v>13330</v>
      </c>
      <c r="F4768" s="8" t="s">
        <v>2740</v>
      </c>
      <c r="G4768" s="31" t="s">
        <v>8038</v>
      </c>
      <c r="H4768" s="31" t="s">
        <v>3296</v>
      </c>
      <c r="I4768" s="8"/>
      <c r="J4768" s="35"/>
      <c r="K4768" s="33"/>
      <c r="L4768" s="33"/>
      <c r="M4768" s="33"/>
      <c r="N4768" s="33"/>
      <c r="O4768" s="33"/>
      <c r="P4768" s="33"/>
      <c r="Q4768" s="33"/>
      <c r="R4768" s="33"/>
    </row>
    <row r="4769">
      <c r="A4769" s="8" t="s">
        <v>2633</v>
      </c>
      <c r="B4769" s="2"/>
      <c r="C4769" s="2" t="s">
        <v>13331</v>
      </c>
      <c r="D4769" s="2" t="s">
        <v>13332</v>
      </c>
      <c r="E4769" s="2" t="s">
        <v>13333</v>
      </c>
      <c r="F4769" s="42" t="s">
        <v>2740</v>
      </c>
      <c r="G4769" s="31" t="s">
        <v>8038</v>
      </c>
      <c r="H4769" s="41" t="s">
        <v>2760</v>
      </c>
      <c r="I4769" s="36" t="s">
        <v>13334</v>
      </c>
      <c r="J4769" s="35"/>
      <c r="K4769" s="33"/>
      <c r="L4769" s="33"/>
      <c r="M4769" s="33"/>
      <c r="N4769" s="33"/>
      <c r="O4769" s="33"/>
      <c r="P4769" s="33"/>
      <c r="Q4769" s="33"/>
      <c r="R4769" s="33"/>
    </row>
    <row r="4770">
      <c r="A4770" s="7" t="s">
        <v>2586</v>
      </c>
      <c r="B4770" s="7"/>
      <c r="C4770" s="7" t="s">
        <v>13335</v>
      </c>
      <c r="D4770" s="8" t="s">
        <v>13336</v>
      </c>
      <c r="E4770" s="7" t="s">
        <v>13337</v>
      </c>
      <c r="F4770" s="8" t="s">
        <v>2740</v>
      </c>
      <c r="G4770" s="31" t="s">
        <v>8038</v>
      </c>
      <c r="H4770" s="41" t="s">
        <v>2760</v>
      </c>
      <c r="I4770" s="8"/>
      <c r="J4770" s="37"/>
      <c r="K4770" s="38"/>
      <c r="L4770" s="38"/>
      <c r="M4770" s="38"/>
      <c r="N4770" s="38"/>
      <c r="O4770" s="38"/>
      <c r="P4770" s="38"/>
      <c r="Q4770" s="38"/>
      <c r="R4770" s="38"/>
    </row>
    <row r="4771">
      <c r="A4771" s="7" t="s">
        <v>2586</v>
      </c>
      <c r="B4771" s="7"/>
      <c r="C4771" s="7" t="s">
        <v>13338</v>
      </c>
      <c r="D4771" s="8" t="s">
        <v>13339</v>
      </c>
      <c r="E4771" s="7" t="s">
        <v>13340</v>
      </c>
      <c r="F4771" s="8" t="s">
        <v>2740</v>
      </c>
      <c r="G4771" s="31" t="s">
        <v>8038</v>
      </c>
      <c r="H4771" s="42" t="s">
        <v>3162</v>
      </c>
      <c r="I4771" s="8"/>
      <c r="J4771" s="37"/>
      <c r="K4771" s="38"/>
      <c r="L4771" s="38"/>
      <c r="M4771" s="38"/>
      <c r="N4771" s="38"/>
      <c r="O4771" s="38"/>
      <c r="P4771" s="38"/>
      <c r="Q4771" s="38"/>
      <c r="R4771" s="38"/>
    </row>
    <row r="4772">
      <c r="A4772" s="7" t="s">
        <v>2586</v>
      </c>
      <c r="B4772" s="7"/>
      <c r="C4772" s="7" t="s">
        <v>13341</v>
      </c>
      <c r="D4772" s="6" t="s">
        <v>13339</v>
      </c>
      <c r="E4772" s="7" t="s">
        <v>13342</v>
      </c>
      <c r="F4772" s="8" t="s">
        <v>2740</v>
      </c>
      <c r="G4772" s="31" t="s">
        <v>8038</v>
      </c>
      <c r="H4772" s="42" t="s">
        <v>3162</v>
      </c>
      <c r="I4772" s="8"/>
      <c r="J4772" s="35"/>
      <c r="K4772" s="33"/>
      <c r="L4772" s="33"/>
      <c r="M4772" s="33"/>
      <c r="N4772" s="33"/>
      <c r="O4772" s="33"/>
      <c r="P4772" s="33"/>
      <c r="Q4772" s="33"/>
      <c r="R4772" s="33"/>
    </row>
    <row r="4773">
      <c r="A4773" s="8" t="s">
        <v>2586</v>
      </c>
      <c r="B4773" s="2"/>
      <c r="C4773" s="2" t="s">
        <v>13343</v>
      </c>
      <c r="D4773" s="2" t="s">
        <v>13344</v>
      </c>
      <c r="E4773" s="2" t="s">
        <v>13345</v>
      </c>
      <c r="F4773" s="8" t="s">
        <v>2740</v>
      </c>
      <c r="G4773" s="31" t="s">
        <v>8038</v>
      </c>
      <c r="H4773" s="48" t="s">
        <v>2937</v>
      </c>
      <c r="I4773" s="34" t="s">
        <v>13346</v>
      </c>
      <c r="J4773" s="35"/>
      <c r="K4773" s="33"/>
      <c r="L4773" s="33"/>
      <c r="M4773" s="33"/>
      <c r="N4773" s="33"/>
      <c r="O4773" s="33"/>
      <c r="P4773" s="33"/>
      <c r="Q4773" s="33"/>
      <c r="R4773" s="33"/>
    </row>
    <row r="4774">
      <c r="A4774" s="8" t="s">
        <v>2586</v>
      </c>
      <c r="B4774" s="3"/>
      <c r="C4774" s="3" t="s">
        <v>13347</v>
      </c>
      <c r="D4774" s="2" t="s">
        <v>13348</v>
      </c>
      <c r="E4774" s="5" t="s">
        <v>13349</v>
      </c>
      <c r="F4774" s="8" t="s">
        <v>2740</v>
      </c>
      <c r="G4774" s="8" t="s">
        <v>8038</v>
      </c>
      <c r="H4774" s="41" t="s">
        <v>3933</v>
      </c>
      <c r="I4774" s="18" t="s">
        <v>13350</v>
      </c>
      <c r="J4774" s="35"/>
      <c r="K4774" s="33"/>
      <c r="L4774" s="33"/>
      <c r="M4774" s="33"/>
      <c r="N4774" s="33"/>
      <c r="O4774" s="33"/>
      <c r="P4774" s="33"/>
      <c r="Q4774" s="33"/>
      <c r="R4774" s="33"/>
    </row>
    <row r="4775">
      <c r="A4775" s="8" t="s">
        <v>2586</v>
      </c>
      <c r="B4775" s="2"/>
      <c r="C4775" s="2" t="s">
        <v>13351</v>
      </c>
      <c r="D4775" s="2" t="s">
        <v>13352</v>
      </c>
      <c r="E4775" s="2" t="s">
        <v>13353</v>
      </c>
      <c r="F4775" s="8" t="s">
        <v>2740</v>
      </c>
      <c r="G4775" s="31" t="s">
        <v>8038</v>
      </c>
      <c r="H4775" s="45" t="s">
        <v>2753</v>
      </c>
      <c r="I4775" s="34" t="s">
        <v>13354</v>
      </c>
      <c r="J4775" s="37"/>
      <c r="K4775" s="38"/>
      <c r="L4775" s="38"/>
      <c r="M4775" s="38"/>
      <c r="N4775" s="38"/>
      <c r="O4775" s="38"/>
      <c r="P4775" s="38"/>
      <c r="Q4775" s="38"/>
      <c r="R4775" s="38"/>
    </row>
    <row r="4776">
      <c r="A4776" s="6" t="s">
        <v>2861</v>
      </c>
      <c r="B4776" s="7"/>
      <c r="C4776" s="7" t="s">
        <v>13355</v>
      </c>
      <c r="D4776" s="6" t="s">
        <v>13352</v>
      </c>
      <c r="E4776" s="7" t="s">
        <v>13356</v>
      </c>
      <c r="F4776" s="8" t="s">
        <v>2740</v>
      </c>
      <c r="G4776" s="31" t="s">
        <v>8038</v>
      </c>
      <c r="H4776" s="41" t="s">
        <v>7203</v>
      </c>
      <c r="I4776" s="8"/>
      <c r="J4776" s="37"/>
      <c r="K4776" s="38"/>
      <c r="L4776" s="38"/>
      <c r="M4776" s="38"/>
      <c r="N4776" s="38"/>
      <c r="O4776" s="38"/>
      <c r="P4776" s="38"/>
      <c r="Q4776" s="38"/>
      <c r="R4776" s="38"/>
    </row>
    <row r="4777">
      <c r="A4777" s="7" t="s">
        <v>2586</v>
      </c>
      <c r="B4777" s="7"/>
      <c r="C4777" s="7" t="s">
        <v>13357</v>
      </c>
      <c r="D4777" s="6" t="s">
        <v>13352</v>
      </c>
      <c r="E4777" s="7" t="s">
        <v>13358</v>
      </c>
      <c r="F4777" s="8" t="s">
        <v>2740</v>
      </c>
      <c r="G4777" s="31" t="s">
        <v>8038</v>
      </c>
      <c r="H4777" s="31" t="s">
        <v>2742</v>
      </c>
      <c r="I4777" s="8"/>
      <c r="J4777" s="35"/>
      <c r="K4777" s="33"/>
      <c r="L4777" s="33"/>
      <c r="M4777" s="33"/>
      <c r="N4777" s="33"/>
      <c r="O4777" s="33"/>
      <c r="P4777" s="33"/>
      <c r="Q4777" s="33"/>
      <c r="R4777" s="33"/>
    </row>
    <row r="4778">
      <c r="A4778" s="8" t="s">
        <v>2586</v>
      </c>
      <c r="B4778" s="6"/>
      <c r="C4778" s="6" t="s">
        <v>13359</v>
      </c>
      <c r="D4778" s="6" t="s">
        <v>13352</v>
      </c>
      <c r="E4778" s="19" t="s">
        <v>13360</v>
      </c>
      <c r="F4778" s="8" t="s">
        <v>2740</v>
      </c>
      <c r="G4778" s="8" t="s">
        <v>8038</v>
      </c>
      <c r="H4778" s="48" t="s">
        <v>2937</v>
      </c>
      <c r="I4778" s="7"/>
      <c r="J4778" s="35"/>
      <c r="K4778" s="33"/>
      <c r="L4778" s="33"/>
      <c r="M4778" s="33"/>
      <c r="N4778" s="33"/>
      <c r="O4778" s="33"/>
      <c r="P4778" s="33"/>
      <c r="Q4778" s="33"/>
      <c r="R4778" s="33"/>
    </row>
    <row r="4779">
      <c r="A4779" s="7" t="s">
        <v>2586</v>
      </c>
      <c r="B4779" s="7"/>
      <c r="C4779" s="7" t="s">
        <v>13361</v>
      </c>
      <c r="D4779" s="8" t="s">
        <v>13352</v>
      </c>
      <c r="E4779" s="7" t="s">
        <v>13362</v>
      </c>
      <c r="F4779" s="8" t="s">
        <v>2740</v>
      </c>
      <c r="G4779" s="45" t="s">
        <v>8038</v>
      </c>
      <c r="H4779" s="48" t="s">
        <v>2937</v>
      </c>
      <c r="I4779" s="8"/>
      <c r="J4779" s="37"/>
      <c r="K4779" s="38"/>
      <c r="L4779" s="38"/>
      <c r="M4779" s="38"/>
      <c r="N4779" s="38"/>
      <c r="O4779" s="38"/>
      <c r="P4779" s="38"/>
      <c r="Q4779" s="38"/>
      <c r="R4779" s="38"/>
    </row>
    <row r="4780">
      <c r="A4780" s="7" t="s">
        <v>2586</v>
      </c>
      <c r="B4780" s="7"/>
      <c r="C4780" s="7" t="s">
        <v>13363</v>
      </c>
      <c r="D4780" s="8" t="s">
        <v>13352</v>
      </c>
      <c r="E4780" s="7" t="s">
        <v>13364</v>
      </c>
      <c r="F4780" s="8" t="s">
        <v>2740</v>
      </c>
      <c r="G4780" s="31" t="s">
        <v>8038</v>
      </c>
      <c r="H4780" s="41" t="s">
        <v>2760</v>
      </c>
      <c r="I4780" s="8"/>
      <c r="J4780" s="35"/>
      <c r="K4780" s="33"/>
      <c r="L4780" s="33"/>
      <c r="M4780" s="33"/>
      <c r="N4780" s="33"/>
      <c r="O4780" s="33"/>
      <c r="P4780" s="33"/>
      <c r="Q4780" s="33"/>
      <c r="R4780" s="33"/>
    </row>
    <row r="4781">
      <c r="A4781" s="7" t="s">
        <v>2586</v>
      </c>
      <c r="B4781" s="7"/>
      <c r="C4781" s="7" t="s">
        <v>13365</v>
      </c>
      <c r="D4781" s="8" t="s">
        <v>13352</v>
      </c>
      <c r="E4781" s="7" t="s">
        <v>13366</v>
      </c>
      <c r="F4781" s="8" t="s">
        <v>2740</v>
      </c>
      <c r="G4781" s="8" t="s">
        <v>8038</v>
      </c>
      <c r="H4781" s="42" t="s">
        <v>3162</v>
      </c>
      <c r="I4781" s="8"/>
      <c r="J4781" s="35"/>
      <c r="K4781" s="33"/>
      <c r="L4781" s="33"/>
      <c r="M4781" s="33"/>
      <c r="N4781" s="33"/>
      <c r="O4781" s="33"/>
      <c r="P4781" s="33"/>
      <c r="Q4781" s="33"/>
      <c r="R4781" s="33"/>
    </row>
    <row r="4782">
      <c r="A4782" s="7" t="s">
        <v>2586</v>
      </c>
      <c r="B4782" s="7"/>
      <c r="C4782" s="7" t="s">
        <v>13367</v>
      </c>
      <c r="D4782" s="8" t="s">
        <v>13368</v>
      </c>
      <c r="E4782" s="7" t="s">
        <v>13369</v>
      </c>
      <c r="F4782" s="8" t="s">
        <v>2740</v>
      </c>
      <c r="G4782" s="31" t="s">
        <v>8038</v>
      </c>
      <c r="H4782" s="31" t="s">
        <v>2603</v>
      </c>
      <c r="I4782" s="8"/>
      <c r="J4782" s="7"/>
      <c r="K4782" s="40"/>
      <c r="L4782" s="40"/>
      <c r="M4782" s="40"/>
      <c r="N4782" s="40"/>
      <c r="O4782" s="40"/>
      <c r="P4782" s="40"/>
      <c r="Q4782" s="40"/>
      <c r="R4782" s="40"/>
    </row>
    <row r="4783">
      <c r="A4783" s="7" t="s">
        <v>2586</v>
      </c>
      <c r="B4783" s="7"/>
      <c r="C4783" s="7" t="s">
        <v>13367</v>
      </c>
      <c r="D4783" s="8" t="s">
        <v>13368</v>
      </c>
      <c r="E4783" s="7" t="s">
        <v>13370</v>
      </c>
      <c r="F4783" s="8" t="s">
        <v>2740</v>
      </c>
      <c r="G4783" s="8" t="s">
        <v>8038</v>
      </c>
      <c r="H4783" s="31" t="s">
        <v>2603</v>
      </c>
      <c r="I4783" s="8"/>
      <c r="J4783" s="7"/>
      <c r="K4783" s="40"/>
      <c r="L4783" s="40"/>
      <c r="M4783" s="40"/>
      <c r="N4783" s="40"/>
      <c r="O4783" s="40"/>
      <c r="P4783" s="40"/>
      <c r="Q4783" s="40"/>
      <c r="R4783" s="40"/>
    </row>
    <row r="4784">
      <c r="A4784" s="7" t="s">
        <v>2586</v>
      </c>
      <c r="B4784" s="7"/>
      <c r="C4784" s="7" t="s">
        <v>13371</v>
      </c>
      <c r="D4784" s="8" t="s">
        <v>13372</v>
      </c>
      <c r="E4784" s="7" t="s">
        <v>13373</v>
      </c>
      <c r="F4784" s="42" t="s">
        <v>2740</v>
      </c>
      <c r="G4784" s="31" t="s">
        <v>8038</v>
      </c>
      <c r="H4784" s="31" t="s">
        <v>2590</v>
      </c>
      <c r="I4784" s="8"/>
      <c r="J4784" s="35"/>
      <c r="K4784" s="33"/>
      <c r="L4784" s="33"/>
      <c r="M4784" s="33"/>
      <c r="N4784" s="33"/>
      <c r="O4784" s="33"/>
      <c r="P4784" s="33"/>
      <c r="Q4784" s="33"/>
      <c r="R4784" s="33"/>
    </row>
    <row r="4785">
      <c r="A4785" s="8" t="s">
        <v>2586</v>
      </c>
      <c r="B4785" s="12"/>
      <c r="C4785" s="12" t="s">
        <v>13374</v>
      </c>
      <c r="D4785" s="12" t="s">
        <v>13375</v>
      </c>
      <c r="E4785" s="12" t="s">
        <v>13376</v>
      </c>
      <c r="F4785" s="42" t="s">
        <v>2740</v>
      </c>
      <c r="G4785" s="8" t="s">
        <v>8038</v>
      </c>
      <c r="H4785" s="41" t="s">
        <v>2760</v>
      </c>
      <c r="I4785" s="2"/>
      <c r="J4785" s="35"/>
      <c r="K4785" s="33"/>
      <c r="L4785" s="33"/>
      <c r="M4785" s="33"/>
      <c r="N4785" s="33"/>
      <c r="O4785" s="33"/>
      <c r="P4785" s="33"/>
      <c r="Q4785" s="33"/>
      <c r="R4785" s="33"/>
    </row>
    <row r="4786">
      <c r="A4786" s="7" t="s">
        <v>2586</v>
      </c>
      <c r="B4786" s="7"/>
      <c r="C4786" s="7" t="s">
        <v>13377</v>
      </c>
      <c r="D4786" s="8" t="s">
        <v>5647</v>
      </c>
      <c r="E4786" s="7" t="s">
        <v>13378</v>
      </c>
      <c r="F4786" s="8" t="s">
        <v>2740</v>
      </c>
      <c r="G4786" s="31" t="s">
        <v>8038</v>
      </c>
      <c r="H4786" s="45" t="s">
        <v>4080</v>
      </c>
      <c r="I4786" s="8"/>
      <c r="J4786" s="35"/>
      <c r="K4786" s="33"/>
      <c r="L4786" s="33"/>
      <c r="M4786" s="33"/>
      <c r="N4786" s="33"/>
      <c r="O4786" s="33"/>
      <c r="P4786" s="33"/>
      <c r="Q4786" s="33"/>
      <c r="R4786" s="33"/>
    </row>
    <row r="4787">
      <c r="A4787" s="8" t="s">
        <v>2586</v>
      </c>
      <c r="B4787" s="2"/>
      <c r="C4787" s="2" t="s">
        <v>13379</v>
      </c>
      <c r="D4787" s="2" t="s">
        <v>5650</v>
      </c>
      <c r="E4787" s="2" t="s">
        <v>13380</v>
      </c>
      <c r="F4787" s="41" t="s">
        <v>2740</v>
      </c>
      <c r="G4787" s="31" t="s">
        <v>8038</v>
      </c>
      <c r="H4787" s="42" t="s">
        <v>2686</v>
      </c>
      <c r="I4787" s="36" t="s">
        <v>13381</v>
      </c>
      <c r="J4787" s="37"/>
      <c r="K4787" s="38"/>
      <c r="L4787" s="38"/>
      <c r="M4787" s="38"/>
      <c r="N4787" s="38"/>
      <c r="O4787" s="38"/>
      <c r="P4787" s="38"/>
      <c r="Q4787" s="38"/>
      <c r="R4787" s="38"/>
    </row>
    <row r="4788">
      <c r="A4788" s="8" t="s">
        <v>2586</v>
      </c>
      <c r="B4788" s="8"/>
      <c r="C4788" s="8" t="s">
        <v>13382</v>
      </c>
      <c r="D4788" s="8" t="s">
        <v>7036</v>
      </c>
      <c r="E4788" s="12" t="s">
        <v>13383</v>
      </c>
      <c r="F4788" s="8" t="s">
        <v>2740</v>
      </c>
      <c r="G4788" s="31" t="s">
        <v>8038</v>
      </c>
      <c r="H4788" s="42" t="s">
        <v>2686</v>
      </c>
      <c r="I4788" s="8"/>
      <c r="J4788" s="35"/>
      <c r="K4788" s="33"/>
      <c r="L4788" s="33"/>
      <c r="M4788" s="33"/>
      <c r="N4788" s="33"/>
      <c r="O4788" s="33"/>
      <c r="P4788" s="33"/>
      <c r="Q4788" s="33"/>
      <c r="R4788" s="33"/>
    </row>
    <row r="4789">
      <c r="A4789" s="8" t="s">
        <v>2586</v>
      </c>
      <c r="B4789" s="2"/>
      <c r="C4789" s="2" t="s">
        <v>13384</v>
      </c>
      <c r="D4789" s="2" t="s">
        <v>13385</v>
      </c>
      <c r="E4789" s="2" t="s">
        <v>13386</v>
      </c>
      <c r="F4789" s="8" t="s">
        <v>2740</v>
      </c>
      <c r="G4789" s="8" t="s">
        <v>8038</v>
      </c>
      <c r="H4789" s="31" t="s">
        <v>2603</v>
      </c>
      <c r="I4789" s="36" t="s">
        <v>13387</v>
      </c>
      <c r="J4789" s="37"/>
      <c r="K4789" s="38"/>
      <c r="L4789" s="38"/>
      <c r="M4789" s="38"/>
      <c r="N4789" s="38"/>
      <c r="O4789" s="38"/>
      <c r="P4789" s="38"/>
      <c r="Q4789" s="38"/>
      <c r="R4789" s="38"/>
    </row>
    <row r="4790">
      <c r="A4790" s="7" t="s">
        <v>2586</v>
      </c>
      <c r="B4790" s="7"/>
      <c r="C4790" s="7" t="s">
        <v>13388</v>
      </c>
      <c r="D4790" s="8" t="str">
        <f>IFERROR(__xludf.DUMMYFUNCTION("CONCATENATE(REGEXEXTRACT(C4790,""[A-Za-z]+""),"","")"),"Ramin,")</f>
        <v>Ramin,</v>
      </c>
      <c r="E4790" s="7" t="s">
        <v>13389</v>
      </c>
      <c r="F4790" s="8" t="s">
        <v>2740</v>
      </c>
      <c r="G4790" s="8" t="s">
        <v>8038</v>
      </c>
      <c r="H4790" s="41" t="s">
        <v>2760</v>
      </c>
      <c r="I4790" s="8"/>
      <c r="J4790" s="35"/>
      <c r="K4790" s="33"/>
      <c r="L4790" s="33"/>
      <c r="M4790" s="33"/>
      <c r="N4790" s="33"/>
      <c r="O4790" s="33"/>
      <c r="P4790" s="33"/>
      <c r="Q4790" s="33"/>
      <c r="R4790" s="33"/>
    </row>
    <row r="4791">
      <c r="A4791" s="8" t="s">
        <v>2586</v>
      </c>
      <c r="B4791" s="2"/>
      <c r="C4791" s="2" t="s">
        <v>13390</v>
      </c>
      <c r="D4791" s="2" t="s">
        <v>13391</v>
      </c>
      <c r="E4791" s="2" t="s">
        <v>13392</v>
      </c>
      <c r="F4791" s="41" t="s">
        <v>2740</v>
      </c>
      <c r="G4791" s="31" t="s">
        <v>8038</v>
      </c>
      <c r="H4791" s="45" t="s">
        <v>3649</v>
      </c>
      <c r="I4791" s="36" t="s">
        <v>13393</v>
      </c>
      <c r="J4791" s="35"/>
      <c r="K4791" s="33"/>
      <c r="L4791" s="33"/>
      <c r="M4791" s="33"/>
      <c r="N4791" s="33"/>
      <c r="O4791" s="33"/>
      <c r="P4791" s="33"/>
      <c r="Q4791" s="33"/>
      <c r="R4791" s="33"/>
    </row>
    <row r="4792">
      <c r="A4792" s="7" t="s">
        <v>2586</v>
      </c>
      <c r="B4792" s="7"/>
      <c r="C4792" s="7" t="s">
        <v>13394</v>
      </c>
      <c r="D4792" s="8" t="s">
        <v>13391</v>
      </c>
      <c r="E4792" s="7" t="s">
        <v>13395</v>
      </c>
      <c r="F4792" s="8" t="s">
        <v>2740</v>
      </c>
      <c r="G4792" s="8" t="s">
        <v>8038</v>
      </c>
      <c r="H4792" s="48" t="s">
        <v>2937</v>
      </c>
      <c r="I4792" s="8"/>
      <c r="J4792" s="7"/>
      <c r="K4792" s="40"/>
      <c r="L4792" s="40"/>
      <c r="M4792" s="40"/>
      <c r="N4792" s="40"/>
      <c r="O4792" s="40"/>
      <c r="P4792" s="40"/>
      <c r="Q4792" s="40"/>
      <c r="R4792" s="40"/>
    </row>
    <row r="4793">
      <c r="A4793" s="7" t="s">
        <v>2586</v>
      </c>
      <c r="B4793" s="7"/>
      <c r="C4793" s="7" t="s">
        <v>13396</v>
      </c>
      <c r="D4793" s="8" t="s">
        <v>13397</v>
      </c>
      <c r="E4793" s="7" t="s">
        <v>13398</v>
      </c>
      <c r="F4793" s="8" t="s">
        <v>2740</v>
      </c>
      <c r="G4793" s="31" t="s">
        <v>8038</v>
      </c>
      <c r="H4793" s="41" t="s">
        <v>2802</v>
      </c>
      <c r="I4793" s="8"/>
      <c r="J4793" s="7"/>
      <c r="K4793" s="40"/>
      <c r="L4793" s="40"/>
      <c r="M4793" s="40"/>
      <c r="N4793" s="40"/>
      <c r="O4793" s="40"/>
      <c r="P4793" s="40"/>
      <c r="Q4793" s="40"/>
      <c r="R4793" s="40"/>
    </row>
    <row r="4794">
      <c r="A4794" s="7" t="s">
        <v>2633</v>
      </c>
      <c r="B4794" s="7"/>
      <c r="C4794" s="7" t="s">
        <v>13396</v>
      </c>
      <c r="D4794" s="8" t="s">
        <v>13397</v>
      </c>
      <c r="E4794" s="7" t="s">
        <v>13399</v>
      </c>
      <c r="F4794" s="8" t="s">
        <v>2740</v>
      </c>
      <c r="G4794" s="31" t="s">
        <v>8038</v>
      </c>
      <c r="H4794" s="31" t="s">
        <v>2802</v>
      </c>
      <c r="I4794" s="8"/>
      <c r="J4794" s="7"/>
      <c r="K4794" s="40"/>
      <c r="L4794" s="40"/>
      <c r="M4794" s="40"/>
      <c r="N4794" s="40"/>
      <c r="O4794" s="40"/>
      <c r="P4794" s="40"/>
      <c r="Q4794" s="40"/>
      <c r="R4794" s="40"/>
    </row>
    <row r="4795">
      <c r="A4795" s="8" t="s">
        <v>2586</v>
      </c>
      <c r="B4795" s="2"/>
      <c r="C4795" s="2" t="s">
        <v>13400</v>
      </c>
      <c r="D4795" s="2" t="s">
        <v>13401</v>
      </c>
      <c r="E4795" s="2" t="s">
        <v>13402</v>
      </c>
      <c r="F4795" s="31" t="s">
        <v>2740</v>
      </c>
      <c r="G4795" s="8" t="s">
        <v>8038</v>
      </c>
      <c r="H4795" s="48" t="s">
        <v>2937</v>
      </c>
      <c r="I4795" s="34" t="s">
        <v>13403</v>
      </c>
      <c r="J4795" s="35"/>
      <c r="K4795" s="33"/>
      <c r="L4795" s="33"/>
      <c r="M4795" s="33"/>
      <c r="N4795" s="33"/>
      <c r="O4795" s="33"/>
      <c r="P4795" s="33"/>
      <c r="Q4795" s="33"/>
      <c r="R4795" s="33"/>
    </row>
    <row r="4796">
      <c r="A4796" s="7" t="s">
        <v>2586</v>
      </c>
      <c r="B4796" s="7"/>
      <c r="C4796" s="7" t="s">
        <v>13404</v>
      </c>
      <c r="D4796" s="8" t="s">
        <v>13405</v>
      </c>
      <c r="E4796" s="7" t="s">
        <v>13406</v>
      </c>
      <c r="F4796" s="42" t="s">
        <v>2740</v>
      </c>
      <c r="G4796" s="31" t="s">
        <v>8038</v>
      </c>
      <c r="H4796" s="43" t="s">
        <v>2742</v>
      </c>
      <c r="I4796" s="8"/>
      <c r="J4796" s="35"/>
      <c r="K4796" s="33"/>
      <c r="L4796" s="33"/>
      <c r="M4796" s="33"/>
      <c r="N4796" s="33"/>
      <c r="O4796" s="33"/>
      <c r="P4796" s="33"/>
      <c r="Q4796" s="33"/>
      <c r="R4796" s="33"/>
    </row>
    <row r="4797">
      <c r="A4797" s="7" t="s">
        <v>2586</v>
      </c>
      <c r="B4797" s="7"/>
      <c r="C4797" s="7" t="s">
        <v>13407</v>
      </c>
      <c r="D4797" s="8" t="str">
        <f>IFERROR(__xludf.DUMMYFUNCTION("CONCATENATE(REGEXEXTRACT(C4797,""[A-Za-z]+""),"","")"),"rancidomusic,")</f>
        <v>rancidomusic,</v>
      </c>
      <c r="E4797" s="7" t="s">
        <v>13407</v>
      </c>
      <c r="F4797" s="8" t="s">
        <v>2740</v>
      </c>
      <c r="G4797" s="31" t="s">
        <v>8038</v>
      </c>
      <c r="H4797" s="31" t="s">
        <v>2590</v>
      </c>
      <c r="I4797" s="8"/>
      <c r="J4797" s="37"/>
      <c r="K4797" s="38"/>
      <c r="L4797" s="38"/>
      <c r="M4797" s="38"/>
      <c r="N4797" s="38"/>
      <c r="O4797" s="38"/>
      <c r="P4797" s="38"/>
      <c r="Q4797" s="38"/>
      <c r="R4797" s="38"/>
    </row>
    <row r="4798">
      <c r="A4798" s="7" t="s">
        <v>2586</v>
      </c>
      <c r="B4798" s="7"/>
      <c r="C4798" s="7" t="s">
        <v>13408</v>
      </c>
      <c r="D4798" s="8" t="s">
        <v>7050</v>
      </c>
      <c r="E4798" s="7" t="s">
        <v>13409</v>
      </c>
      <c r="F4798" s="8" t="s">
        <v>2740</v>
      </c>
      <c r="G4798" s="31" t="s">
        <v>8038</v>
      </c>
      <c r="H4798" s="43" t="s">
        <v>2742</v>
      </c>
      <c r="I4798" s="8"/>
      <c r="J4798" s="7"/>
      <c r="K4798" s="40"/>
      <c r="L4798" s="40"/>
      <c r="M4798" s="40"/>
      <c r="N4798" s="40"/>
      <c r="O4798" s="40"/>
      <c r="P4798" s="40"/>
      <c r="Q4798" s="40"/>
      <c r="R4798" s="40"/>
    </row>
    <row r="4799">
      <c r="A4799" s="8" t="s">
        <v>2586</v>
      </c>
      <c r="B4799" s="6"/>
      <c r="C4799" s="6" t="s">
        <v>1715</v>
      </c>
      <c r="D4799" s="7" t="s">
        <v>7050</v>
      </c>
      <c r="E4799" s="19" t="s">
        <v>13410</v>
      </c>
      <c r="F4799" s="8" t="s">
        <v>2740</v>
      </c>
      <c r="G4799" s="8" t="s">
        <v>8038</v>
      </c>
      <c r="H4799" s="43" t="s">
        <v>2742</v>
      </c>
      <c r="I4799" s="7"/>
      <c r="J4799" s="7"/>
      <c r="K4799" s="40"/>
      <c r="L4799" s="40"/>
      <c r="M4799" s="40"/>
      <c r="N4799" s="40"/>
      <c r="O4799" s="40"/>
      <c r="P4799" s="40"/>
      <c r="Q4799" s="40"/>
      <c r="R4799" s="40"/>
    </row>
    <row r="4800">
      <c r="A4800" s="8" t="s">
        <v>2586</v>
      </c>
      <c r="B4800" s="2"/>
      <c r="C4800" s="2" t="s">
        <v>13411</v>
      </c>
      <c r="D4800" s="2" t="s">
        <v>13412</v>
      </c>
      <c r="E4800" s="2" t="s">
        <v>13413</v>
      </c>
      <c r="F4800" s="8" t="s">
        <v>2740</v>
      </c>
      <c r="G4800" s="8" t="s">
        <v>8038</v>
      </c>
      <c r="H4800" s="31" t="s">
        <v>2603</v>
      </c>
      <c r="I4800" s="34" t="s">
        <v>13414</v>
      </c>
      <c r="J4800" s="37"/>
      <c r="K4800" s="38"/>
      <c r="L4800" s="38"/>
      <c r="M4800" s="38"/>
      <c r="N4800" s="38"/>
      <c r="O4800" s="38"/>
      <c r="P4800" s="38"/>
      <c r="Q4800" s="38"/>
      <c r="R4800" s="38"/>
    </row>
    <row r="4801">
      <c r="A4801" s="8" t="s">
        <v>2586</v>
      </c>
      <c r="B4801" s="2"/>
      <c r="C4801" s="2" t="s">
        <v>13415</v>
      </c>
      <c r="D4801" s="2" t="s">
        <v>13416</v>
      </c>
      <c r="E4801" s="2" t="s">
        <v>13417</v>
      </c>
      <c r="F4801" s="42" t="s">
        <v>2740</v>
      </c>
      <c r="G4801" s="31" t="s">
        <v>8038</v>
      </c>
      <c r="H4801" s="41" t="s">
        <v>2760</v>
      </c>
      <c r="I4801" s="34" t="s">
        <v>13418</v>
      </c>
      <c r="J4801" s="35"/>
      <c r="K4801" s="33"/>
      <c r="L4801" s="33"/>
      <c r="M4801" s="33"/>
      <c r="N4801" s="33"/>
      <c r="O4801" s="33"/>
      <c r="P4801" s="33"/>
      <c r="Q4801" s="33"/>
      <c r="R4801" s="33"/>
    </row>
    <row r="4802">
      <c r="A4802" s="7" t="s">
        <v>2586</v>
      </c>
      <c r="B4802" s="7"/>
      <c r="C4802" s="7" t="s">
        <v>13419</v>
      </c>
      <c r="D4802" s="6" t="s">
        <v>13420</v>
      </c>
      <c r="E4802" s="19" t="s">
        <v>13421</v>
      </c>
      <c r="F4802" s="8" t="s">
        <v>2740</v>
      </c>
      <c r="G4802" s="31" t="s">
        <v>8038</v>
      </c>
      <c r="H4802" s="48" t="s">
        <v>2937</v>
      </c>
      <c r="I4802" s="7"/>
      <c r="J4802" s="35"/>
      <c r="K4802" s="33"/>
      <c r="L4802" s="33"/>
      <c r="M4802" s="33"/>
      <c r="N4802" s="33"/>
      <c r="O4802" s="33"/>
      <c r="P4802" s="33"/>
      <c r="Q4802" s="33"/>
      <c r="R4802" s="33"/>
    </row>
    <row r="4803">
      <c r="A4803" s="8" t="s">
        <v>2586</v>
      </c>
      <c r="B4803" s="2"/>
      <c r="C4803" s="2" t="s">
        <v>13422</v>
      </c>
      <c r="D4803" s="2" t="s">
        <v>13423</v>
      </c>
      <c r="E4803" s="2" t="s">
        <v>13424</v>
      </c>
      <c r="F4803" s="8" t="s">
        <v>2740</v>
      </c>
      <c r="G4803" s="8" t="s">
        <v>8038</v>
      </c>
      <c r="H4803" s="42" t="s">
        <v>2686</v>
      </c>
      <c r="I4803" s="34" t="s">
        <v>13425</v>
      </c>
      <c r="J4803" s="37"/>
      <c r="K4803" s="38"/>
      <c r="L4803" s="38"/>
      <c r="M4803" s="38"/>
      <c r="N4803" s="38"/>
      <c r="O4803" s="38"/>
      <c r="P4803" s="38"/>
      <c r="Q4803" s="38"/>
      <c r="R4803" s="38"/>
    </row>
    <row r="4804">
      <c r="A4804" s="7" t="s">
        <v>2586</v>
      </c>
      <c r="B4804" s="7"/>
      <c r="C4804" s="7" t="s">
        <v>13426</v>
      </c>
      <c r="D4804" s="7" t="s">
        <v>13427</v>
      </c>
      <c r="E4804" s="19" t="s">
        <v>13428</v>
      </c>
      <c r="F4804" s="8" t="s">
        <v>2740</v>
      </c>
      <c r="G4804" s="31" t="s">
        <v>8038</v>
      </c>
      <c r="H4804" s="7" t="s">
        <v>2765</v>
      </c>
      <c r="I4804" s="7"/>
      <c r="J4804" s="35"/>
      <c r="K4804" s="33"/>
      <c r="L4804" s="33"/>
      <c r="M4804" s="33"/>
      <c r="N4804" s="33"/>
      <c r="O4804" s="33"/>
      <c r="P4804" s="33"/>
      <c r="Q4804" s="33"/>
      <c r="R4804" s="33"/>
    </row>
    <row r="4805">
      <c r="A4805" s="8" t="s">
        <v>2586</v>
      </c>
      <c r="B4805" s="6"/>
      <c r="C4805" s="6" t="s">
        <v>13429</v>
      </c>
      <c r="D4805" s="7" t="s">
        <v>13427</v>
      </c>
      <c r="E4805" s="19" t="s">
        <v>13430</v>
      </c>
      <c r="F4805" s="8" t="s">
        <v>2740</v>
      </c>
      <c r="G4805" s="8" t="s">
        <v>8038</v>
      </c>
      <c r="H4805" s="7" t="s">
        <v>2765</v>
      </c>
      <c r="I4805" s="7"/>
      <c r="J4805" s="35"/>
      <c r="K4805" s="33"/>
      <c r="L4805" s="33"/>
      <c r="M4805" s="33"/>
      <c r="N4805" s="33"/>
      <c r="O4805" s="33"/>
      <c r="P4805" s="33"/>
      <c r="Q4805" s="33"/>
      <c r="R4805" s="33"/>
    </row>
    <row r="4806">
      <c r="A4806" s="7" t="s">
        <v>2586</v>
      </c>
      <c r="B4806" s="7"/>
      <c r="C4806" s="7" t="s">
        <v>13431</v>
      </c>
      <c r="D4806" s="8" t="s">
        <v>13427</v>
      </c>
      <c r="E4806" s="7" t="s">
        <v>13432</v>
      </c>
      <c r="F4806" s="8" t="s">
        <v>2740</v>
      </c>
      <c r="G4806" s="8" t="s">
        <v>8038</v>
      </c>
      <c r="H4806" s="41" t="s">
        <v>2686</v>
      </c>
      <c r="I4806" s="8"/>
      <c r="J4806" s="35"/>
      <c r="K4806" s="33"/>
      <c r="L4806" s="33"/>
      <c r="M4806" s="33"/>
      <c r="N4806" s="33"/>
      <c r="O4806" s="33"/>
      <c r="P4806" s="33"/>
      <c r="Q4806" s="33"/>
      <c r="R4806" s="33"/>
    </row>
    <row r="4807">
      <c r="A4807" s="7" t="s">
        <v>2586</v>
      </c>
      <c r="B4807" s="7"/>
      <c r="C4807" s="7" t="s">
        <v>13433</v>
      </c>
      <c r="D4807" s="8" t="s">
        <v>13434</v>
      </c>
      <c r="E4807" s="7" t="s">
        <v>13435</v>
      </c>
      <c r="F4807" s="8" t="s">
        <v>2740</v>
      </c>
      <c r="G4807" s="8" t="s">
        <v>8038</v>
      </c>
      <c r="H4807" s="45" t="s">
        <v>3287</v>
      </c>
      <c r="I4807" s="8"/>
      <c r="J4807" s="7"/>
      <c r="K4807" s="40"/>
      <c r="L4807" s="40"/>
      <c r="M4807" s="40"/>
      <c r="N4807" s="40"/>
      <c r="O4807" s="40"/>
      <c r="P4807" s="40"/>
      <c r="Q4807" s="40"/>
      <c r="R4807" s="40"/>
    </row>
    <row r="4808">
      <c r="A4808" s="7" t="s">
        <v>2586</v>
      </c>
      <c r="B4808" s="7"/>
      <c r="C4808" s="7" t="s">
        <v>13436</v>
      </c>
      <c r="D4808" s="8" t="s">
        <v>13437</v>
      </c>
      <c r="E4808" s="7" t="s">
        <v>13438</v>
      </c>
      <c r="F4808" s="8" t="s">
        <v>2740</v>
      </c>
      <c r="G4808" s="31" t="s">
        <v>8038</v>
      </c>
      <c r="H4808" s="31" t="s">
        <v>2590</v>
      </c>
      <c r="I4808" s="8"/>
      <c r="J4808" s="35"/>
      <c r="K4808" s="33"/>
      <c r="L4808" s="33"/>
      <c r="M4808" s="33"/>
      <c r="N4808" s="33"/>
      <c r="O4808" s="33"/>
      <c r="P4808" s="33"/>
      <c r="Q4808" s="33"/>
      <c r="R4808" s="33"/>
    </row>
    <row r="4809">
      <c r="A4809" s="8" t="s">
        <v>2586</v>
      </c>
      <c r="B4809" s="6"/>
      <c r="C4809" s="6" t="s">
        <v>13439</v>
      </c>
      <c r="D4809" s="6" t="s">
        <v>13440</v>
      </c>
      <c r="E4809" s="12" t="s">
        <v>13441</v>
      </c>
      <c r="F4809" s="8" t="s">
        <v>2740</v>
      </c>
      <c r="G4809" s="8" t="s">
        <v>8038</v>
      </c>
      <c r="H4809" s="48" t="s">
        <v>2937</v>
      </c>
      <c r="I4809" s="8"/>
      <c r="J4809" s="35"/>
      <c r="K4809" s="33"/>
      <c r="L4809" s="33"/>
      <c r="M4809" s="33"/>
      <c r="N4809" s="33"/>
      <c r="O4809" s="33"/>
      <c r="P4809" s="33"/>
      <c r="Q4809" s="33"/>
      <c r="R4809" s="33"/>
    </row>
    <row r="4810">
      <c r="A4810" s="7" t="s">
        <v>2586</v>
      </c>
      <c r="B4810" s="9"/>
      <c r="C4810" s="9" t="s">
        <v>13442</v>
      </c>
      <c r="D4810" s="15" t="s">
        <v>13440</v>
      </c>
      <c r="E4810" s="9" t="s">
        <v>13443</v>
      </c>
      <c r="F4810" s="8" t="s">
        <v>2740</v>
      </c>
      <c r="G4810" s="8" t="s">
        <v>8038</v>
      </c>
      <c r="H4810" s="45" t="s">
        <v>2824</v>
      </c>
      <c r="I4810" s="9"/>
      <c r="J4810" s="35"/>
      <c r="K4810" s="33"/>
      <c r="L4810" s="33"/>
      <c r="M4810" s="33"/>
      <c r="N4810" s="33"/>
      <c r="O4810" s="33"/>
      <c r="P4810" s="33"/>
      <c r="Q4810" s="33"/>
      <c r="R4810" s="33"/>
    </row>
    <row r="4811">
      <c r="A4811" s="7" t="s">
        <v>2586</v>
      </c>
      <c r="B4811" s="7"/>
      <c r="C4811" s="7" t="s">
        <v>13444</v>
      </c>
      <c r="D4811" s="8" t="str">
        <f>IFERROR(__xludf.DUMMYFUNCTION("CONCATENATE(REGEXEXTRACT(C4811,""[A-Za-z]+""),"","")"),"Raumakustik,")</f>
        <v>Raumakustik,</v>
      </c>
      <c r="E4811" s="7" t="s">
        <v>13445</v>
      </c>
      <c r="F4811" s="8" t="s">
        <v>2740</v>
      </c>
      <c r="G4811" s="8" t="s">
        <v>8038</v>
      </c>
      <c r="H4811" s="31" t="s">
        <v>2590</v>
      </c>
      <c r="I4811" s="8"/>
      <c r="J4811" s="35"/>
      <c r="K4811" s="33"/>
      <c r="L4811" s="33"/>
      <c r="M4811" s="33"/>
      <c r="N4811" s="33"/>
      <c r="O4811" s="33"/>
      <c r="P4811" s="33"/>
      <c r="Q4811" s="33"/>
      <c r="R4811" s="33"/>
    </row>
    <row r="4812">
      <c r="A4812" s="7" t="s">
        <v>2586</v>
      </c>
      <c r="B4812" s="7"/>
      <c r="C4812" s="7" t="s">
        <v>13446</v>
      </c>
      <c r="D4812" s="8" t="s">
        <v>13447</v>
      </c>
      <c r="E4812" s="7" t="s">
        <v>13448</v>
      </c>
      <c r="F4812" s="8" t="s">
        <v>2740</v>
      </c>
      <c r="G4812" s="31" t="s">
        <v>8038</v>
      </c>
      <c r="H4812" s="31" t="s">
        <v>2590</v>
      </c>
      <c r="I4812" s="8"/>
      <c r="J4812" s="35"/>
      <c r="K4812" s="33"/>
      <c r="L4812" s="33"/>
      <c r="M4812" s="33"/>
      <c r="N4812" s="33"/>
      <c r="O4812" s="33"/>
      <c r="P4812" s="33"/>
      <c r="Q4812" s="33"/>
      <c r="R4812" s="33"/>
    </row>
    <row r="4813">
      <c r="A4813" s="7" t="s">
        <v>2586</v>
      </c>
      <c r="B4813" s="7"/>
      <c r="C4813" s="7" t="s">
        <v>13449</v>
      </c>
      <c r="D4813" s="8" t="str">
        <f>IFERROR(__xludf.DUMMYFUNCTION("CONCATENATE(REGEXEXTRACT(C4813,""[A-Za-z]+""),"","")"),"Raw,")</f>
        <v>Raw,</v>
      </c>
      <c r="E4813" s="7" t="s">
        <v>13450</v>
      </c>
      <c r="F4813" s="42" t="s">
        <v>2740</v>
      </c>
      <c r="G4813" s="8" t="s">
        <v>8038</v>
      </c>
      <c r="H4813" s="31" t="s">
        <v>2590</v>
      </c>
      <c r="I4813" s="8"/>
      <c r="J4813" s="35"/>
      <c r="K4813" s="33"/>
      <c r="L4813" s="33"/>
      <c r="M4813" s="33"/>
      <c r="N4813" s="33"/>
      <c r="O4813" s="33"/>
      <c r="P4813" s="33"/>
      <c r="Q4813" s="33"/>
      <c r="R4813" s="33"/>
    </row>
    <row r="4814">
      <c r="A4814" s="7" t="s">
        <v>2586</v>
      </c>
      <c r="B4814" s="7"/>
      <c r="C4814" s="7" t="s">
        <v>13451</v>
      </c>
      <c r="D4814" s="8" t="str">
        <f>IFERROR(__xludf.DUMMYFUNCTION("CONCATENATE(REGEXEXTRACT(C4814,""[A-Za-z]+""),"","")"),"Rawley,")</f>
        <v>Rawley,</v>
      </c>
      <c r="E4814" s="7" t="s">
        <v>13452</v>
      </c>
      <c r="F4814" s="8" t="s">
        <v>2740</v>
      </c>
      <c r="G4814" s="8" t="s">
        <v>8038</v>
      </c>
      <c r="H4814" s="31" t="s">
        <v>2590</v>
      </c>
      <c r="I4814" s="8"/>
      <c r="J4814" s="19"/>
      <c r="K4814" s="39"/>
      <c r="L4814" s="39"/>
      <c r="M4814" s="39"/>
      <c r="N4814" s="39"/>
      <c r="O4814" s="39"/>
      <c r="P4814" s="39"/>
      <c r="Q4814" s="39"/>
      <c r="R4814" s="39"/>
    </row>
    <row r="4815">
      <c r="A4815" s="7" t="s">
        <v>2586</v>
      </c>
      <c r="B4815" s="7"/>
      <c r="C4815" s="7" t="s">
        <v>13453</v>
      </c>
      <c r="D4815" s="8" t="str">
        <f>IFERROR(__xludf.DUMMYFUNCTION("CONCATENATE(REGEXEXTRACT(C4815,""[A-Za-z]+""),"","")"),"Rawman,")</f>
        <v>Rawman,</v>
      </c>
      <c r="E4815" s="7" t="s">
        <v>13454</v>
      </c>
      <c r="F4815" s="8" t="s">
        <v>2740</v>
      </c>
      <c r="G4815" s="8" t="s">
        <v>8038</v>
      </c>
      <c r="H4815" s="31" t="s">
        <v>2590</v>
      </c>
      <c r="I4815" s="8"/>
      <c r="J4815" s="19"/>
      <c r="K4815" s="39"/>
      <c r="L4815" s="39"/>
      <c r="M4815" s="39"/>
      <c r="N4815" s="39"/>
      <c r="O4815" s="39"/>
      <c r="P4815" s="39"/>
      <c r="Q4815" s="39"/>
      <c r="R4815" s="39"/>
    </row>
    <row r="4816">
      <c r="A4816" s="7" t="s">
        <v>2586</v>
      </c>
      <c r="B4816" s="7"/>
      <c r="C4816" s="7" t="s">
        <v>13455</v>
      </c>
      <c r="D4816" s="8" t="s">
        <v>7062</v>
      </c>
      <c r="E4816" s="7" t="s">
        <v>13456</v>
      </c>
      <c r="F4816" s="42" t="s">
        <v>2740</v>
      </c>
      <c r="G4816" s="8" t="s">
        <v>8038</v>
      </c>
      <c r="H4816" s="31" t="s">
        <v>2590</v>
      </c>
      <c r="I4816" s="8"/>
      <c r="J4816" s="35"/>
      <c r="K4816" s="33"/>
      <c r="L4816" s="33"/>
      <c r="M4816" s="33"/>
      <c r="N4816" s="33"/>
      <c r="O4816" s="33"/>
      <c r="P4816" s="33"/>
      <c r="Q4816" s="33"/>
      <c r="R4816" s="33"/>
    </row>
    <row r="4817">
      <c r="A4817" s="7" t="s">
        <v>2586</v>
      </c>
      <c r="B4817" s="7"/>
      <c r="C4817" s="7" t="s">
        <v>13457</v>
      </c>
      <c r="D4817" s="8" t="str">
        <f>IFERROR(__xludf.DUMMYFUNCTION("CONCATENATE(REGEXEXTRACT(C4817,""[A-Za-z]+""),"","")"),"Ray,")</f>
        <v>Ray,</v>
      </c>
      <c r="E4817" s="7" t="s">
        <v>13458</v>
      </c>
      <c r="F4817" s="8" t="s">
        <v>2740</v>
      </c>
      <c r="G4817" s="8" t="s">
        <v>8038</v>
      </c>
      <c r="H4817" s="42" t="s">
        <v>2686</v>
      </c>
      <c r="I4817" s="8"/>
      <c r="J4817" s="35"/>
      <c r="K4817" s="33"/>
      <c r="L4817" s="33"/>
      <c r="M4817" s="33"/>
      <c r="N4817" s="33"/>
      <c r="O4817" s="33"/>
      <c r="P4817" s="33"/>
      <c r="Q4817" s="33"/>
      <c r="R4817" s="33"/>
    </row>
    <row r="4818">
      <c r="A4818" s="7" t="s">
        <v>2586</v>
      </c>
      <c r="B4818" s="7"/>
      <c r="C4818" s="7" t="s">
        <v>13459</v>
      </c>
      <c r="D4818" s="8" t="s">
        <v>7062</v>
      </c>
      <c r="E4818" s="7" t="s">
        <v>13460</v>
      </c>
      <c r="F4818" s="8" t="s">
        <v>2740</v>
      </c>
      <c r="G4818" s="8" t="s">
        <v>8038</v>
      </c>
      <c r="H4818" s="31" t="s">
        <v>2590</v>
      </c>
      <c r="I4818" s="8"/>
      <c r="J4818" s="35"/>
      <c r="K4818" s="33"/>
      <c r="L4818" s="33"/>
      <c r="M4818" s="33"/>
      <c r="N4818" s="33"/>
      <c r="O4818" s="33"/>
      <c r="P4818" s="33"/>
      <c r="Q4818" s="33"/>
      <c r="R4818" s="33"/>
    </row>
    <row r="4819">
      <c r="A4819" s="6" t="s">
        <v>2861</v>
      </c>
      <c r="B4819" s="3"/>
      <c r="C4819" s="3" t="s">
        <v>13461</v>
      </c>
      <c r="D4819" s="4" t="s">
        <v>13462</v>
      </c>
      <c r="E4819" s="18" t="s">
        <v>13463</v>
      </c>
      <c r="F4819" s="8" t="s">
        <v>2740</v>
      </c>
      <c r="G4819" s="31" t="s">
        <v>8038</v>
      </c>
      <c r="H4819" s="31" t="s">
        <v>2590</v>
      </c>
      <c r="I4819" s="18"/>
      <c r="J4819" s="35"/>
      <c r="K4819" s="33"/>
      <c r="L4819" s="33"/>
      <c r="M4819" s="33"/>
      <c r="N4819" s="33"/>
      <c r="O4819" s="33"/>
      <c r="P4819" s="33"/>
      <c r="Q4819" s="33"/>
      <c r="R4819" s="33"/>
    </row>
    <row r="4820">
      <c r="A4820" s="8" t="s">
        <v>2586</v>
      </c>
      <c r="B4820" s="18"/>
      <c r="C4820" s="18" t="s">
        <v>13464</v>
      </c>
      <c r="D4820" s="4" t="s">
        <v>13462</v>
      </c>
      <c r="E4820" s="3" t="s">
        <v>13465</v>
      </c>
      <c r="F4820" s="8" t="s">
        <v>2740</v>
      </c>
      <c r="G4820" s="31" t="s">
        <v>8038</v>
      </c>
      <c r="H4820" s="42" t="s">
        <v>2686</v>
      </c>
      <c r="I4820" s="3"/>
      <c r="J4820" s="7"/>
      <c r="K4820" s="40"/>
      <c r="L4820" s="40"/>
      <c r="M4820" s="40"/>
      <c r="N4820" s="40"/>
      <c r="O4820" s="40"/>
      <c r="P4820" s="40"/>
      <c r="Q4820" s="40"/>
      <c r="R4820" s="40"/>
    </row>
    <row r="4821">
      <c r="A4821" s="8" t="s">
        <v>2586</v>
      </c>
      <c r="B4821" s="6"/>
      <c r="C4821" s="6" t="s">
        <v>13466</v>
      </c>
      <c r="D4821" s="6" t="s">
        <v>13462</v>
      </c>
      <c r="E4821" s="19" t="s">
        <v>13467</v>
      </c>
      <c r="F4821" s="8" t="s">
        <v>2740</v>
      </c>
      <c r="G4821" s="8" t="s">
        <v>8038</v>
      </c>
      <c r="H4821" s="41" t="s">
        <v>2760</v>
      </c>
      <c r="I4821" s="7"/>
      <c r="J4821" s="35"/>
      <c r="K4821" s="33"/>
      <c r="L4821" s="33"/>
      <c r="M4821" s="33"/>
      <c r="N4821" s="33"/>
      <c r="O4821" s="33"/>
      <c r="P4821" s="33"/>
      <c r="Q4821" s="33"/>
      <c r="R4821" s="33"/>
    </row>
    <row r="4822">
      <c r="A4822" s="8" t="s">
        <v>2633</v>
      </c>
      <c r="B4822" s="6"/>
      <c r="C4822" s="6" t="s">
        <v>13468</v>
      </c>
      <c r="D4822" s="6" t="s">
        <v>13462</v>
      </c>
      <c r="E4822" s="19" t="s">
        <v>13469</v>
      </c>
      <c r="F4822" s="8" t="s">
        <v>2740</v>
      </c>
      <c r="G4822" s="31" t="s">
        <v>8038</v>
      </c>
      <c r="H4822" s="43" t="s">
        <v>2760</v>
      </c>
      <c r="I4822" s="7"/>
      <c r="J4822" s="7"/>
      <c r="K4822" s="40"/>
      <c r="L4822" s="40"/>
      <c r="M4822" s="40"/>
      <c r="N4822" s="40"/>
      <c r="O4822" s="40"/>
      <c r="P4822" s="40"/>
      <c r="Q4822" s="40"/>
      <c r="R4822" s="40"/>
    </row>
    <row r="4823">
      <c r="A4823" s="7" t="s">
        <v>2586</v>
      </c>
      <c r="B4823" s="7"/>
      <c r="C4823" s="7" t="s">
        <v>13470</v>
      </c>
      <c r="D4823" s="8" t="str">
        <f>IFERROR(__xludf.DUMMYFUNCTION("CONCATENATE(REGEXEXTRACT(C4823,""[A-Za-z]+""),"","")"),"Re,")</f>
        <v>Re,</v>
      </c>
      <c r="E4823" s="7" t="s">
        <v>13471</v>
      </c>
      <c r="F4823" s="8" t="s">
        <v>2740</v>
      </c>
      <c r="G4823" s="31" t="s">
        <v>8038</v>
      </c>
      <c r="H4823" s="31" t="s">
        <v>2590</v>
      </c>
      <c r="I4823" s="8"/>
      <c r="J4823" s="35"/>
      <c r="K4823" s="33"/>
      <c r="L4823" s="33"/>
      <c r="M4823" s="33"/>
      <c r="N4823" s="33"/>
      <c r="O4823" s="33"/>
      <c r="P4823" s="33"/>
      <c r="Q4823" s="33"/>
      <c r="R4823" s="33"/>
    </row>
    <row r="4824">
      <c r="A4824" s="8" t="s">
        <v>2586</v>
      </c>
      <c r="B4824" s="2"/>
      <c r="C4824" s="2" t="s">
        <v>13472</v>
      </c>
      <c r="D4824" s="2" t="s">
        <v>13473</v>
      </c>
      <c r="E4824" s="2" t="s">
        <v>13474</v>
      </c>
      <c r="F4824" s="42" t="s">
        <v>2740</v>
      </c>
      <c r="G4824" s="8" t="s">
        <v>8038</v>
      </c>
      <c r="H4824" s="31" t="s">
        <v>2753</v>
      </c>
      <c r="I4824" s="36" t="s">
        <v>13475</v>
      </c>
      <c r="J4824" s="7"/>
      <c r="K4824" s="40"/>
      <c r="L4824" s="40"/>
      <c r="M4824" s="40"/>
      <c r="N4824" s="40"/>
      <c r="O4824" s="40"/>
      <c r="P4824" s="40"/>
      <c r="Q4824" s="40"/>
      <c r="R4824" s="40"/>
    </row>
    <row r="4825">
      <c r="A4825" s="7" t="s">
        <v>2586</v>
      </c>
      <c r="B4825" s="7"/>
      <c r="C4825" s="7" t="s">
        <v>13476</v>
      </c>
      <c r="D4825" s="8" t="str">
        <f>IFERROR(__xludf.DUMMYFUNCTION("CONCATENATE(REGEXEXTRACT(C4825,""[A-Za-z]+""),"","")"),"Reb,")</f>
        <v>Reb,</v>
      </c>
      <c r="E4825" s="7" t="s">
        <v>13477</v>
      </c>
      <c r="F4825" s="8" t="s">
        <v>2740</v>
      </c>
      <c r="G4825" s="8" t="s">
        <v>8038</v>
      </c>
      <c r="H4825" s="41" t="s">
        <v>3328</v>
      </c>
      <c r="I4825" s="8"/>
      <c r="J4825" s="35"/>
      <c r="K4825" s="33"/>
      <c r="L4825" s="33"/>
      <c r="M4825" s="33"/>
      <c r="N4825" s="33"/>
      <c r="O4825" s="33"/>
      <c r="P4825" s="33"/>
      <c r="Q4825" s="33"/>
      <c r="R4825" s="33"/>
    </row>
    <row r="4826">
      <c r="A4826" s="7" t="s">
        <v>2586</v>
      </c>
      <c r="B4826" s="7"/>
      <c r="C4826" s="7" t="s">
        <v>13478</v>
      </c>
      <c r="D4826" s="6" t="s">
        <v>13479</v>
      </c>
      <c r="E4826" s="7" t="s">
        <v>13480</v>
      </c>
      <c r="F4826" s="8" t="s">
        <v>2740</v>
      </c>
      <c r="G4826" s="8" t="s">
        <v>8038</v>
      </c>
      <c r="H4826" s="41" t="s">
        <v>2686</v>
      </c>
      <c r="I4826" s="8"/>
      <c r="J4826" s="37"/>
      <c r="K4826" s="38"/>
      <c r="L4826" s="38"/>
      <c r="M4826" s="38"/>
      <c r="N4826" s="38"/>
      <c r="O4826" s="38"/>
      <c r="P4826" s="38"/>
      <c r="Q4826" s="38"/>
      <c r="R4826" s="38"/>
    </row>
    <row r="4827">
      <c r="A4827" s="7" t="s">
        <v>2586</v>
      </c>
      <c r="B4827" s="7"/>
      <c r="C4827" s="7" t="s">
        <v>13481</v>
      </c>
      <c r="D4827" s="8" t="str">
        <f>IFERROR(__xludf.DUMMYFUNCTION("CONCATENATE(REGEXEXTRACT(C4827,""[A-Za-z]+""),"","")"),"Reber,")</f>
        <v>Reber,</v>
      </c>
      <c r="E4827" s="7" t="s">
        <v>13482</v>
      </c>
      <c r="F4827" s="8" t="s">
        <v>2740</v>
      </c>
      <c r="G4827" s="8" t="s">
        <v>8038</v>
      </c>
      <c r="H4827" s="8"/>
      <c r="I4827" s="8"/>
      <c r="J4827" s="7"/>
      <c r="K4827" s="40"/>
      <c r="L4827" s="40"/>
      <c r="M4827" s="40"/>
      <c r="N4827" s="40"/>
      <c r="O4827" s="40"/>
      <c r="P4827" s="40"/>
      <c r="Q4827" s="40"/>
      <c r="R4827" s="40"/>
    </row>
    <row r="4828">
      <c r="A4828" s="7" t="s">
        <v>2586</v>
      </c>
      <c r="B4828" s="7"/>
      <c r="C4828" s="7" t="s">
        <v>13483</v>
      </c>
      <c r="D4828" s="8" t="str">
        <f>IFERROR(__xludf.DUMMYFUNCTION("CONCATENATE(REGEXEXTRACT(C4828,""[A-Za-z]+""),"","")"),"Reblok,")</f>
        <v>Reblok,</v>
      </c>
      <c r="E4828" s="7" t="s">
        <v>13484</v>
      </c>
      <c r="F4828" s="8" t="s">
        <v>2740</v>
      </c>
      <c r="G4828" s="8" t="s">
        <v>8038</v>
      </c>
      <c r="H4828" s="31" t="s">
        <v>2590</v>
      </c>
      <c r="I4828" s="8"/>
      <c r="J4828" s="35"/>
      <c r="K4828" s="33"/>
      <c r="L4828" s="33"/>
      <c r="M4828" s="33"/>
      <c r="N4828" s="33"/>
      <c r="O4828" s="33"/>
      <c r="P4828" s="33"/>
      <c r="Q4828" s="33"/>
      <c r="R4828" s="33"/>
    </row>
    <row r="4829">
      <c r="A4829" s="7" t="s">
        <v>2586</v>
      </c>
      <c r="B4829" s="7"/>
      <c r="C4829" s="7" t="s">
        <v>13485</v>
      </c>
      <c r="D4829" s="8" t="str">
        <f>IFERROR(__xludf.DUMMYFUNCTION("CONCATENATE(REGEXEXTRACT(C4829,""[A-Za-z]+""),"","")"),"Rebolledo,")</f>
        <v>Rebolledo,</v>
      </c>
      <c r="E4829" s="7" t="s">
        <v>13486</v>
      </c>
      <c r="F4829" s="8" t="s">
        <v>2740</v>
      </c>
      <c r="G4829" s="31" t="s">
        <v>8038</v>
      </c>
      <c r="H4829" s="31" t="s">
        <v>2590</v>
      </c>
      <c r="I4829" s="8"/>
      <c r="J4829" s="19"/>
      <c r="K4829" s="39"/>
      <c r="L4829" s="39"/>
      <c r="M4829" s="39"/>
      <c r="N4829" s="39"/>
      <c r="O4829" s="39"/>
      <c r="P4829" s="39"/>
      <c r="Q4829" s="39"/>
      <c r="R4829" s="39"/>
    </row>
    <row r="4830">
      <c r="A4830" s="8" t="s">
        <v>2586</v>
      </c>
      <c r="B4830" s="2"/>
      <c r="C4830" s="2" t="s">
        <v>892</v>
      </c>
      <c r="D4830" s="2" t="s">
        <v>13487</v>
      </c>
      <c r="E4830" s="2" t="s">
        <v>13488</v>
      </c>
      <c r="F4830" s="42" t="s">
        <v>2740</v>
      </c>
      <c r="G4830" s="31" t="s">
        <v>8038</v>
      </c>
      <c r="H4830" s="42" t="s">
        <v>2686</v>
      </c>
      <c r="I4830" s="36" t="s">
        <v>13489</v>
      </c>
      <c r="J4830" s="35"/>
      <c r="K4830" s="33"/>
      <c r="L4830" s="33"/>
      <c r="M4830" s="33"/>
      <c r="N4830" s="33"/>
      <c r="O4830" s="33"/>
      <c r="P4830" s="33"/>
      <c r="Q4830" s="33"/>
      <c r="R4830" s="33"/>
    </row>
    <row r="4831">
      <c r="A4831" s="8" t="s">
        <v>2586</v>
      </c>
      <c r="B4831" s="2"/>
      <c r="C4831" s="2" t="s">
        <v>13490</v>
      </c>
      <c r="D4831" s="2" t="s">
        <v>13491</v>
      </c>
      <c r="E4831" s="2" t="s">
        <v>13492</v>
      </c>
      <c r="F4831" s="8" t="s">
        <v>2740</v>
      </c>
      <c r="G4831" s="8" t="s">
        <v>8038</v>
      </c>
      <c r="H4831" s="42" t="s">
        <v>2686</v>
      </c>
      <c r="I4831" s="36" t="s">
        <v>13493</v>
      </c>
      <c r="J4831" s="35"/>
      <c r="K4831" s="33"/>
      <c r="L4831" s="33"/>
      <c r="M4831" s="33"/>
      <c r="N4831" s="33"/>
      <c r="O4831" s="33"/>
      <c r="P4831" s="33"/>
      <c r="Q4831" s="33"/>
      <c r="R4831" s="33"/>
    </row>
    <row r="4832">
      <c r="A4832" s="7" t="s">
        <v>2586</v>
      </c>
      <c r="B4832" s="9"/>
      <c r="C4832" s="9" t="s">
        <v>13494</v>
      </c>
      <c r="D4832" s="10" t="s">
        <v>13495</v>
      </c>
      <c r="E4832" s="10" t="s">
        <v>13496</v>
      </c>
      <c r="F4832" s="8" t="s">
        <v>2740</v>
      </c>
      <c r="G4832" s="8" t="s">
        <v>8038</v>
      </c>
      <c r="H4832" s="42" t="s">
        <v>13497</v>
      </c>
      <c r="I4832" s="16"/>
      <c r="J4832" s="35"/>
      <c r="K4832" s="33"/>
      <c r="L4832" s="33"/>
      <c r="M4832" s="33"/>
      <c r="N4832" s="33"/>
      <c r="O4832" s="33"/>
      <c r="P4832" s="33"/>
      <c r="Q4832" s="33"/>
      <c r="R4832" s="33"/>
    </row>
    <row r="4833">
      <c r="A4833" s="7" t="s">
        <v>2586</v>
      </c>
      <c r="B4833" s="7"/>
      <c r="C4833" s="7" t="s">
        <v>13498</v>
      </c>
      <c r="D4833" s="8" t="str">
        <f>IFERROR(__xludf.DUMMYFUNCTION("CONCATENATE(REGEXEXTRACT(C4833,""[A-Za-z]+""),"","")"),"REELOW,")</f>
        <v>REELOW,</v>
      </c>
      <c r="E4833" s="7" t="s">
        <v>13499</v>
      </c>
      <c r="F4833" s="42" t="s">
        <v>2740</v>
      </c>
      <c r="G4833" s="31" t="s">
        <v>8038</v>
      </c>
      <c r="H4833" s="31" t="s">
        <v>2590</v>
      </c>
      <c r="I4833" s="8"/>
      <c r="J4833" s="7"/>
      <c r="K4833" s="40"/>
      <c r="L4833" s="40"/>
      <c r="M4833" s="40"/>
      <c r="N4833" s="40"/>
      <c r="O4833" s="40"/>
      <c r="P4833" s="40"/>
      <c r="Q4833" s="40"/>
      <c r="R4833" s="40"/>
    </row>
    <row r="4834">
      <c r="A4834" s="7" t="s">
        <v>2586</v>
      </c>
      <c r="B4834" s="7"/>
      <c r="C4834" s="7" t="s">
        <v>13500</v>
      </c>
      <c r="D4834" s="8" t="str">
        <f>IFERROR(__xludf.DUMMYFUNCTION("CONCATENATE(REGEXEXTRACT(C4834,""[A-Za-z]+""),"","")"),"REES,")</f>
        <v>REES,</v>
      </c>
      <c r="E4834" s="7" t="s">
        <v>13501</v>
      </c>
      <c r="F4834" s="8" t="s">
        <v>2740</v>
      </c>
      <c r="G4834" s="8" t="s">
        <v>8038</v>
      </c>
      <c r="H4834" s="41" t="s">
        <v>2760</v>
      </c>
      <c r="I4834" s="8"/>
      <c r="J4834" s="35"/>
      <c r="K4834" s="33"/>
      <c r="L4834" s="33"/>
      <c r="M4834" s="33"/>
      <c r="N4834" s="33"/>
      <c r="O4834" s="33"/>
      <c r="P4834" s="33"/>
      <c r="Q4834" s="33"/>
      <c r="R4834" s="33"/>
    </row>
    <row r="4835">
      <c r="A4835" s="7" t="s">
        <v>2586</v>
      </c>
      <c r="B4835" s="7"/>
      <c r="C4835" s="7" t="s">
        <v>13502</v>
      </c>
      <c r="D4835" s="8" t="str">
        <f>IFERROR(__xludf.DUMMYFUNCTION("CONCATENATE(REGEXEXTRACT(C4835,""[A-Za-z]+""),"","")"),"REj,")</f>
        <v>REj,</v>
      </c>
      <c r="E4835" s="7" t="s">
        <v>13503</v>
      </c>
      <c r="F4835" s="8" t="s">
        <v>2740</v>
      </c>
      <c r="G4835" s="8" t="s">
        <v>8038</v>
      </c>
      <c r="H4835" s="31" t="s">
        <v>2590</v>
      </c>
      <c r="I4835" s="8"/>
      <c r="J4835" s="37"/>
      <c r="K4835" s="38"/>
      <c r="L4835" s="38"/>
      <c r="M4835" s="38"/>
      <c r="N4835" s="38"/>
      <c r="O4835" s="38"/>
      <c r="P4835" s="38"/>
      <c r="Q4835" s="38"/>
      <c r="R4835" s="38"/>
    </row>
    <row r="4836">
      <c r="A4836" s="7" t="s">
        <v>2586</v>
      </c>
      <c r="B4836" s="7"/>
      <c r="C4836" s="7" t="s">
        <v>13504</v>
      </c>
      <c r="D4836" s="8" t="str">
        <f>IFERROR(__xludf.DUMMYFUNCTION("CONCATENATE(REGEXEXTRACT(C4836,""[A-Za-z]+""),"","")"),"Rel,")</f>
        <v>Rel,</v>
      </c>
      <c r="E4836" s="7" t="s">
        <v>13505</v>
      </c>
      <c r="F4836" s="8" t="s">
        <v>2740</v>
      </c>
      <c r="G4836" s="6" t="s">
        <v>8038</v>
      </c>
      <c r="H4836" s="45" t="s">
        <v>3649</v>
      </c>
      <c r="I4836" s="8"/>
      <c r="J4836" s="35"/>
      <c r="K4836" s="33"/>
      <c r="L4836" s="33"/>
      <c r="M4836" s="33"/>
      <c r="N4836" s="33"/>
      <c r="O4836" s="33"/>
      <c r="P4836" s="33"/>
      <c r="Q4836" s="33"/>
      <c r="R4836" s="33"/>
    </row>
    <row r="4837">
      <c r="A4837" s="7" t="s">
        <v>2586</v>
      </c>
      <c r="B4837" s="7"/>
      <c r="C4837" s="7" t="s">
        <v>13506</v>
      </c>
      <c r="D4837" s="8" t="str">
        <f>IFERROR(__xludf.DUMMYFUNCTION("CONCATENATE(REGEXEXTRACT(C4837,""[A-Za-z]+""),"","")"),"REME,")</f>
        <v>REME,</v>
      </c>
      <c r="E4837" s="7" t="s">
        <v>13507</v>
      </c>
      <c r="F4837" s="8" t="s">
        <v>2740</v>
      </c>
      <c r="G4837" s="8" t="s">
        <v>8038</v>
      </c>
      <c r="H4837" s="31" t="s">
        <v>2590</v>
      </c>
      <c r="I4837" s="8"/>
      <c r="J4837" s="35"/>
      <c r="K4837" s="33"/>
      <c r="L4837" s="33"/>
      <c r="M4837" s="33"/>
      <c r="N4837" s="33"/>
      <c r="O4837" s="33"/>
      <c r="P4837" s="33"/>
      <c r="Q4837" s="33"/>
      <c r="R4837" s="33"/>
    </row>
    <row r="4838">
      <c r="A4838" s="8" t="s">
        <v>2586</v>
      </c>
      <c r="B4838" s="2"/>
      <c r="C4838" s="2" t="s">
        <v>13506</v>
      </c>
      <c r="D4838" s="2" t="s">
        <v>13508</v>
      </c>
      <c r="E4838" s="2" t="s">
        <v>13509</v>
      </c>
      <c r="F4838" s="42" t="s">
        <v>2740</v>
      </c>
      <c r="G4838" s="8" t="s">
        <v>8038</v>
      </c>
      <c r="H4838" s="41" t="s">
        <v>2760</v>
      </c>
      <c r="I4838" s="36" t="s">
        <v>13510</v>
      </c>
      <c r="J4838" s="35"/>
      <c r="K4838" s="33"/>
      <c r="L4838" s="33"/>
      <c r="M4838" s="33"/>
      <c r="N4838" s="33"/>
      <c r="O4838" s="33"/>
      <c r="P4838" s="33"/>
      <c r="Q4838" s="33"/>
      <c r="R4838" s="33"/>
    </row>
    <row r="4839">
      <c r="A4839" s="7" t="s">
        <v>2586</v>
      </c>
      <c r="B4839" s="7"/>
      <c r="C4839" s="7" t="s">
        <v>13511</v>
      </c>
      <c r="D4839" s="6" t="s">
        <v>13512</v>
      </c>
      <c r="E4839" s="7" t="s">
        <v>13513</v>
      </c>
      <c r="F4839" s="8" t="s">
        <v>2740</v>
      </c>
      <c r="G4839" s="8" t="s">
        <v>8038</v>
      </c>
      <c r="H4839" s="31" t="s">
        <v>2590</v>
      </c>
      <c r="I4839" s="8"/>
      <c r="J4839" s="7"/>
      <c r="K4839" s="40"/>
      <c r="L4839" s="40"/>
      <c r="M4839" s="40"/>
      <c r="N4839" s="40"/>
      <c r="O4839" s="40"/>
      <c r="P4839" s="40"/>
      <c r="Q4839" s="40"/>
      <c r="R4839" s="40"/>
    </row>
    <row r="4840">
      <c r="A4840" s="8" t="s">
        <v>2586</v>
      </c>
      <c r="B4840" s="2"/>
      <c r="C4840" s="2" t="s">
        <v>13514</v>
      </c>
      <c r="D4840" s="2" t="s">
        <v>13515</v>
      </c>
      <c r="E4840" s="2" t="s">
        <v>13516</v>
      </c>
      <c r="F4840" s="42" t="s">
        <v>2740</v>
      </c>
      <c r="G4840" s="8" t="s">
        <v>8038</v>
      </c>
      <c r="H4840" s="42" t="s">
        <v>3162</v>
      </c>
      <c r="I4840" s="2"/>
      <c r="J4840" s="7"/>
      <c r="K4840" s="40"/>
      <c r="L4840" s="40"/>
      <c r="M4840" s="40"/>
      <c r="N4840" s="40"/>
      <c r="O4840" s="40"/>
      <c r="P4840" s="40"/>
      <c r="Q4840" s="40"/>
      <c r="R4840" s="40"/>
    </row>
    <row r="4841">
      <c r="A4841" s="7" t="s">
        <v>2586</v>
      </c>
      <c r="B4841" s="7"/>
      <c r="C4841" s="7" t="s">
        <v>13517</v>
      </c>
      <c r="D4841" s="8" t="str">
        <f>IFERROR(__xludf.DUMMYFUNCTION("CONCATENATE(REGEXEXTRACT(C4841,""[A-Za-z]+""),"","")"),"renatokazukutarecords,")</f>
        <v>renatokazukutarecords,</v>
      </c>
      <c r="E4841" s="7" t="s">
        <v>13517</v>
      </c>
      <c r="F4841" s="8" t="s">
        <v>2740</v>
      </c>
      <c r="G4841" s="8" t="s">
        <v>8038</v>
      </c>
      <c r="H4841" s="31" t="s">
        <v>2590</v>
      </c>
      <c r="I4841" s="8"/>
      <c r="J4841" s="7"/>
      <c r="K4841" s="40"/>
      <c r="L4841" s="40"/>
      <c r="M4841" s="40"/>
      <c r="N4841" s="40"/>
      <c r="O4841" s="40"/>
      <c r="P4841" s="40"/>
      <c r="Q4841" s="40"/>
      <c r="R4841" s="40"/>
    </row>
    <row r="4842">
      <c r="A4842" s="7" t="s">
        <v>2586</v>
      </c>
      <c r="B4842" s="7"/>
      <c r="C4842" s="7" t="s">
        <v>13518</v>
      </c>
      <c r="D4842" s="6" t="s">
        <v>13519</v>
      </c>
      <c r="E4842" s="7" t="s">
        <v>13520</v>
      </c>
      <c r="F4842" s="8" t="s">
        <v>2740</v>
      </c>
      <c r="G4842" s="8" t="s">
        <v>8038</v>
      </c>
      <c r="H4842" s="41" t="s">
        <v>2760</v>
      </c>
      <c r="I4842" s="8"/>
      <c r="J4842" s="35"/>
      <c r="K4842" s="33"/>
      <c r="L4842" s="33"/>
      <c r="M4842" s="33"/>
      <c r="N4842" s="33"/>
      <c r="O4842" s="33"/>
      <c r="P4842" s="33"/>
      <c r="Q4842" s="33"/>
      <c r="R4842" s="33"/>
    </row>
    <row r="4843">
      <c r="A4843" s="7" t="s">
        <v>2586</v>
      </c>
      <c r="B4843" s="7"/>
      <c r="C4843" s="7" t="s">
        <v>13521</v>
      </c>
      <c r="D4843" s="8" t="s">
        <v>13522</v>
      </c>
      <c r="E4843" s="7" t="s">
        <v>13523</v>
      </c>
      <c r="F4843" s="8" t="s">
        <v>2740</v>
      </c>
      <c r="G4843" s="31" t="s">
        <v>8038</v>
      </c>
      <c r="H4843" s="42" t="s">
        <v>3162</v>
      </c>
      <c r="I4843" s="8"/>
      <c r="J4843" s="7"/>
      <c r="K4843" s="40"/>
      <c r="L4843" s="40"/>
      <c r="M4843" s="40"/>
      <c r="N4843" s="40"/>
      <c r="O4843" s="40"/>
      <c r="P4843" s="40"/>
      <c r="Q4843" s="40"/>
      <c r="R4843" s="40"/>
    </row>
    <row r="4844">
      <c r="A4844" s="7" t="s">
        <v>2586</v>
      </c>
      <c r="B4844" s="7"/>
      <c r="C4844" s="7" t="s">
        <v>13524</v>
      </c>
      <c r="D4844" s="8" t="str">
        <f>IFERROR(__xludf.DUMMYFUNCTION("CONCATENATE(REGEXEXTRACT(C4844,""[A-Za-z]+""),"","")"),"Rennie,")</f>
        <v>Rennie,</v>
      </c>
      <c r="E4844" s="7" t="s">
        <v>13525</v>
      </c>
      <c r="F4844" s="8" t="s">
        <v>2740</v>
      </c>
      <c r="G4844" s="8" t="s">
        <v>8038</v>
      </c>
      <c r="H4844" s="41" t="s">
        <v>2760</v>
      </c>
      <c r="I4844" s="8"/>
      <c r="J4844" s="35"/>
      <c r="K4844" s="33"/>
      <c r="L4844" s="33"/>
      <c r="M4844" s="33"/>
      <c r="N4844" s="33"/>
      <c r="O4844" s="33"/>
      <c r="P4844" s="33"/>
      <c r="Q4844" s="33"/>
      <c r="R4844" s="33"/>
    </row>
    <row r="4845">
      <c r="A4845" s="8" t="s">
        <v>2586</v>
      </c>
      <c r="B4845" s="15"/>
      <c r="C4845" s="15" t="s">
        <v>13526</v>
      </c>
      <c r="D4845" s="4" t="s">
        <v>13527</v>
      </c>
      <c r="E4845" s="4" t="s">
        <v>13528</v>
      </c>
      <c r="F4845" s="42" t="s">
        <v>2740</v>
      </c>
      <c r="G4845" s="8" t="s">
        <v>8038</v>
      </c>
      <c r="H4845" s="42" t="s">
        <v>2952</v>
      </c>
      <c r="I4845" s="18"/>
      <c r="J4845" s="35"/>
      <c r="K4845" s="33"/>
      <c r="L4845" s="33"/>
      <c r="M4845" s="33"/>
      <c r="N4845" s="33"/>
      <c r="O4845" s="33"/>
      <c r="P4845" s="33"/>
      <c r="Q4845" s="33"/>
      <c r="R4845" s="33"/>
    </row>
    <row r="4846">
      <c r="A4846" s="7" t="s">
        <v>2586</v>
      </c>
      <c r="B4846" s="7"/>
      <c r="C4846" s="7" t="s">
        <v>13529</v>
      </c>
      <c r="D4846" s="8" t="str">
        <f>IFERROR(__xludf.DUMMYFUNCTION("CONCATENATE(REGEXEXTRACT(C4846,""[A-Za-z]+""),"","")"),"rescuepoetix,")</f>
        <v>rescuepoetix,</v>
      </c>
      <c r="E4846" s="7" t="s">
        <v>13529</v>
      </c>
      <c r="F4846" s="8" t="s">
        <v>2740</v>
      </c>
      <c r="G4846" s="8" t="s">
        <v>8038</v>
      </c>
      <c r="H4846" s="31" t="s">
        <v>2590</v>
      </c>
      <c r="I4846" s="8"/>
      <c r="J4846" s="35"/>
      <c r="K4846" s="33"/>
      <c r="L4846" s="33"/>
      <c r="M4846" s="33"/>
      <c r="N4846" s="33"/>
      <c r="O4846" s="33"/>
      <c r="P4846" s="33"/>
      <c r="Q4846" s="33"/>
      <c r="R4846" s="33"/>
    </row>
    <row r="4847">
      <c r="A4847" s="7" t="s">
        <v>2586</v>
      </c>
      <c r="B4847" s="7"/>
      <c r="C4847" s="7" t="s">
        <v>13530</v>
      </c>
      <c r="D4847" s="7" t="s">
        <v>13531</v>
      </c>
      <c r="E4847" s="19" t="s">
        <v>13532</v>
      </c>
      <c r="F4847" s="8" t="s">
        <v>2740</v>
      </c>
      <c r="G4847" s="8" t="s">
        <v>8038</v>
      </c>
      <c r="H4847" s="31" t="s">
        <v>2742</v>
      </c>
      <c r="I4847" s="7"/>
      <c r="J4847" s="7"/>
      <c r="K4847" s="40"/>
      <c r="L4847" s="40"/>
      <c r="M4847" s="40"/>
      <c r="N4847" s="40"/>
      <c r="O4847" s="40"/>
      <c r="P4847" s="40"/>
      <c r="Q4847" s="40"/>
      <c r="R4847" s="40"/>
    </row>
    <row r="4848">
      <c r="A4848" s="7" t="s">
        <v>2586</v>
      </c>
      <c r="B4848" s="7"/>
      <c r="C4848" s="7" t="s">
        <v>13533</v>
      </c>
      <c r="D4848" s="7" t="s">
        <v>13534</v>
      </c>
      <c r="E4848" s="19" t="s">
        <v>13535</v>
      </c>
      <c r="F4848" s="8" t="s">
        <v>2740</v>
      </c>
      <c r="G4848" s="8" t="s">
        <v>8038</v>
      </c>
      <c r="H4848" s="43" t="s">
        <v>2742</v>
      </c>
      <c r="I4848" s="7"/>
      <c r="J4848" s="35"/>
      <c r="K4848" s="33"/>
      <c r="L4848" s="33"/>
      <c r="M4848" s="33"/>
      <c r="N4848" s="33"/>
      <c r="O4848" s="33"/>
      <c r="P4848" s="33"/>
      <c r="Q4848" s="33"/>
      <c r="R4848" s="33"/>
    </row>
    <row r="4849">
      <c r="A4849" s="8" t="s">
        <v>2586</v>
      </c>
      <c r="B4849" s="3"/>
      <c r="C4849" s="3" t="s">
        <v>13536</v>
      </c>
      <c r="D4849" s="4" t="s">
        <v>13537</v>
      </c>
      <c r="E4849" s="5" t="s">
        <v>13538</v>
      </c>
      <c r="F4849" s="8" t="s">
        <v>2740</v>
      </c>
      <c r="G4849" s="8" t="s">
        <v>8038</v>
      </c>
      <c r="H4849" s="48" t="s">
        <v>2824</v>
      </c>
      <c r="I4849" s="18" t="s">
        <v>13539</v>
      </c>
      <c r="J4849" s="35"/>
      <c r="K4849" s="33"/>
      <c r="L4849" s="33"/>
      <c r="M4849" s="33"/>
      <c r="N4849" s="33"/>
      <c r="O4849" s="33"/>
      <c r="P4849" s="33"/>
      <c r="Q4849" s="33"/>
      <c r="R4849" s="33"/>
    </row>
    <row r="4850">
      <c r="A4850" s="7" t="s">
        <v>2586</v>
      </c>
      <c r="B4850" s="7"/>
      <c r="C4850" s="7" t="s">
        <v>13540</v>
      </c>
      <c r="D4850" s="7" t="s">
        <v>13541</v>
      </c>
      <c r="E4850" s="19" t="s">
        <v>13542</v>
      </c>
      <c r="F4850" s="8" t="s">
        <v>2740</v>
      </c>
      <c r="G4850" s="8" t="s">
        <v>8038</v>
      </c>
      <c r="H4850" s="41" t="s">
        <v>2686</v>
      </c>
      <c r="I4850" s="7"/>
      <c r="J4850" s="35"/>
      <c r="K4850" s="33"/>
      <c r="L4850" s="33"/>
      <c r="M4850" s="33"/>
      <c r="N4850" s="33"/>
      <c r="O4850" s="33"/>
      <c r="P4850" s="33"/>
      <c r="Q4850" s="33"/>
      <c r="R4850" s="33"/>
    </row>
    <row r="4851">
      <c r="A4851" s="7" t="s">
        <v>2586</v>
      </c>
      <c r="B4851" s="7"/>
      <c r="C4851" s="7" t="s">
        <v>13543</v>
      </c>
      <c r="D4851" s="8" t="str">
        <f>IFERROR(__xludf.DUMMYFUNCTION("CONCATENATE(REGEXEXTRACT(C4851,""[A-Za-z]+""),"","")"),"Rhythm,")</f>
        <v>Rhythm,</v>
      </c>
      <c r="E4851" s="7" t="s">
        <v>13544</v>
      </c>
      <c r="F4851" s="8" t="s">
        <v>2740</v>
      </c>
      <c r="G4851" s="8" t="s">
        <v>8038</v>
      </c>
      <c r="H4851" s="31" t="s">
        <v>2590</v>
      </c>
      <c r="I4851" s="8"/>
      <c r="J4851" s="35"/>
      <c r="K4851" s="33"/>
      <c r="L4851" s="33"/>
      <c r="M4851" s="33"/>
      <c r="N4851" s="33"/>
      <c r="O4851" s="33"/>
      <c r="P4851" s="33"/>
      <c r="Q4851" s="33"/>
      <c r="R4851" s="33"/>
    </row>
    <row r="4852">
      <c r="A4852" s="8" t="s">
        <v>2586</v>
      </c>
      <c r="B4852" s="2"/>
      <c r="C4852" s="2" t="s">
        <v>13545</v>
      </c>
      <c r="D4852" s="2" t="s">
        <v>13546</v>
      </c>
      <c r="E4852" s="2" t="s">
        <v>13547</v>
      </c>
      <c r="F4852" s="42" t="s">
        <v>2740</v>
      </c>
      <c r="G4852" s="8" t="s">
        <v>8038</v>
      </c>
      <c r="H4852" s="43" t="s">
        <v>2686</v>
      </c>
      <c r="I4852" s="34" t="s">
        <v>13548</v>
      </c>
      <c r="J4852" s="35"/>
      <c r="K4852" s="33"/>
      <c r="L4852" s="33"/>
      <c r="M4852" s="33"/>
      <c r="N4852" s="33"/>
      <c r="O4852" s="33"/>
      <c r="P4852" s="33"/>
      <c r="Q4852" s="33"/>
      <c r="R4852" s="33"/>
    </row>
    <row r="4853">
      <c r="A4853" s="7" t="s">
        <v>2586</v>
      </c>
      <c r="B4853" s="7"/>
      <c r="C4853" s="7" t="s">
        <v>13549</v>
      </c>
      <c r="D4853" s="8" t="s">
        <v>6042</v>
      </c>
      <c r="E4853" s="7" t="s">
        <v>13550</v>
      </c>
      <c r="F4853" s="8" t="s">
        <v>2740</v>
      </c>
      <c r="G4853" s="8" t="s">
        <v>8038</v>
      </c>
      <c r="H4853" s="41" t="s">
        <v>3095</v>
      </c>
      <c r="I4853" s="8"/>
      <c r="J4853" s="35"/>
      <c r="K4853" s="33"/>
      <c r="L4853" s="33"/>
      <c r="M4853" s="33"/>
      <c r="N4853" s="33"/>
      <c r="O4853" s="33"/>
      <c r="P4853" s="33"/>
      <c r="Q4853" s="33"/>
      <c r="R4853" s="33"/>
    </row>
    <row r="4854">
      <c r="A4854" s="8" t="s">
        <v>2586</v>
      </c>
      <c r="B4854" s="6"/>
      <c r="C4854" s="6" t="s">
        <v>13551</v>
      </c>
      <c r="D4854" s="6" t="s">
        <v>7112</v>
      </c>
      <c r="E4854" s="19" t="s">
        <v>13552</v>
      </c>
      <c r="F4854" s="8" t="s">
        <v>2740</v>
      </c>
      <c r="G4854" s="31" t="s">
        <v>8038</v>
      </c>
      <c r="H4854" s="42" t="s">
        <v>4696</v>
      </c>
      <c r="I4854" s="7"/>
      <c r="J4854" s="35"/>
      <c r="K4854" s="33"/>
      <c r="L4854" s="33"/>
      <c r="M4854" s="33"/>
      <c r="N4854" s="33"/>
      <c r="O4854" s="33"/>
      <c r="P4854" s="33"/>
      <c r="Q4854" s="33"/>
      <c r="R4854" s="33"/>
    </row>
    <row r="4855">
      <c r="A4855" s="8" t="s">
        <v>2586</v>
      </c>
      <c r="B4855" s="2"/>
      <c r="C4855" s="2" t="s">
        <v>13553</v>
      </c>
      <c r="D4855" s="2" t="s">
        <v>13554</v>
      </c>
      <c r="E4855" s="2" t="s">
        <v>13555</v>
      </c>
      <c r="F4855" s="42" t="s">
        <v>2740</v>
      </c>
      <c r="G4855" s="8" t="s">
        <v>8038</v>
      </c>
      <c r="H4855" s="31" t="s">
        <v>2603</v>
      </c>
      <c r="I4855" s="36" t="s">
        <v>13556</v>
      </c>
      <c r="J4855" s="37"/>
      <c r="K4855" s="38"/>
      <c r="L4855" s="38"/>
      <c r="M4855" s="38"/>
      <c r="N4855" s="38"/>
      <c r="O4855" s="38"/>
      <c r="P4855" s="38"/>
      <c r="Q4855" s="38"/>
      <c r="R4855" s="38"/>
    </row>
    <row r="4856">
      <c r="A4856" s="7" t="s">
        <v>2586</v>
      </c>
      <c r="B4856" s="7"/>
      <c r="C4856" s="7" t="s">
        <v>13557</v>
      </c>
      <c r="D4856" s="7" t="s">
        <v>13554</v>
      </c>
      <c r="E4856" s="19" t="s">
        <v>13558</v>
      </c>
      <c r="F4856" s="8" t="s">
        <v>2740</v>
      </c>
      <c r="G4856" s="8" t="s">
        <v>8038</v>
      </c>
      <c r="H4856" s="45" t="s">
        <v>4080</v>
      </c>
      <c r="I4856" s="7"/>
      <c r="J4856" s="35"/>
      <c r="K4856" s="33"/>
      <c r="L4856" s="33"/>
      <c r="M4856" s="33"/>
      <c r="N4856" s="33"/>
      <c r="O4856" s="33"/>
      <c r="P4856" s="33"/>
      <c r="Q4856" s="33"/>
      <c r="R4856" s="33"/>
    </row>
    <row r="4857">
      <c r="A4857" s="8" t="s">
        <v>2586</v>
      </c>
      <c r="B4857" s="12"/>
      <c r="C4857" s="12" t="s">
        <v>13559</v>
      </c>
      <c r="D4857" s="12" t="s">
        <v>13560</v>
      </c>
      <c r="E4857" s="12" t="s">
        <v>13561</v>
      </c>
      <c r="F4857" s="42" t="s">
        <v>2740</v>
      </c>
      <c r="G4857" s="8" t="s">
        <v>8038</v>
      </c>
      <c r="H4857" s="31" t="s">
        <v>2603</v>
      </c>
      <c r="I4857" s="2"/>
      <c r="J4857" s="7"/>
      <c r="K4857" s="40"/>
      <c r="L4857" s="40"/>
      <c r="M4857" s="40"/>
      <c r="N4857" s="40"/>
      <c r="O4857" s="40"/>
      <c r="P4857" s="40"/>
      <c r="Q4857" s="40"/>
      <c r="R4857" s="40"/>
    </row>
    <row r="4858">
      <c r="A4858" s="7" t="s">
        <v>2586</v>
      </c>
      <c r="B4858" s="7"/>
      <c r="C4858" s="7" t="s">
        <v>13562</v>
      </c>
      <c r="D4858" s="8" t="s">
        <v>7115</v>
      </c>
      <c r="E4858" s="7" t="s">
        <v>13563</v>
      </c>
      <c r="F4858" s="8" t="s">
        <v>2740</v>
      </c>
      <c r="G4858" s="31" t="s">
        <v>8038</v>
      </c>
      <c r="H4858" s="41" t="s">
        <v>2760</v>
      </c>
      <c r="I4858" s="8"/>
      <c r="J4858" s="35"/>
      <c r="K4858" s="33"/>
      <c r="L4858" s="33"/>
      <c r="M4858" s="33"/>
      <c r="N4858" s="33"/>
      <c r="O4858" s="33"/>
      <c r="P4858" s="33"/>
      <c r="Q4858" s="33"/>
      <c r="R4858" s="33"/>
    </row>
    <row r="4859">
      <c r="A4859" s="7" t="s">
        <v>2586</v>
      </c>
      <c r="B4859" s="7"/>
      <c r="C4859" s="7" t="s">
        <v>13564</v>
      </c>
      <c r="D4859" s="8" t="s">
        <v>7115</v>
      </c>
      <c r="E4859" s="7" t="s">
        <v>13565</v>
      </c>
      <c r="F4859" s="8" t="s">
        <v>2740</v>
      </c>
      <c r="G4859" s="8" t="s">
        <v>8038</v>
      </c>
      <c r="H4859" s="41" t="s">
        <v>2760</v>
      </c>
      <c r="I4859" s="8"/>
      <c r="J4859" s="35"/>
      <c r="K4859" s="33"/>
      <c r="L4859" s="33"/>
      <c r="M4859" s="33"/>
      <c r="N4859" s="33"/>
      <c r="O4859" s="33"/>
      <c r="P4859" s="33"/>
      <c r="Q4859" s="33"/>
      <c r="R4859" s="33"/>
    </row>
    <row r="4860">
      <c r="A4860" s="7" t="s">
        <v>2586</v>
      </c>
      <c r="B4860" s="7"/>
      <c r="C4860" s="7" t="s">
        <v>13566</v>
      </c>
      <c r="D4860" s="8" t="s">
        <v>7115</v>
      </c>
      <c r="E4860" s="7" t="s">
        <v>13567</v>
      </c>
      <c r="F4860" s="8" t="s">
        <v>2740</v>
      </c>
      <c r="G4860" s="8" t="s">
        <v>8038</v>
      </c>
      <c r="H4860" s="43" t="s">
        <v>2760</v>
      </c>
      <c r="I4860" s="8"/>
      <c r="J4860" s="7"/>
      <c r="K4860" s="40"/>
      <c r="L4860" s="40"/>
      <c r="M4860" s="40"/>
      <c r="N4860" s="40"/>
      <c r="O4860" s="40"/>
      <c r="P4860" s="40"/>
      <c r="Q4860" s="40"/>
      <c r="R4860" s="40"/>
    </row>
    <row r="4861">
      <c r="A4861" s="8" t="s">
        <v>2586</v>
      </c>
      <c r="B4861" s="2"/>
      <c r="C4861" s="2" t="s">
        <v>13564</v>
      </c>
      <c r="D4861" s="2" t="s">
        <v>13568</v>
      </c>
      <c r="E4861" s="2" t="s">
        <v>13569</v>
      </c>
      <c r="F4861" s="8" t="s">
        <v>2740</v>
      </c>
      <c r="G4861" s="8" t="s">
        <v>8038</v>
      </c>
      <c r="H4861" s="41" t="s">
        <v>2760</v>
      </c>
      <c r="I4861" s="36" t="s">
        <v>13570</v>
      </c>
      <c r="J4861" s="7"/>
      <c r="K4861" s="40"/>
      <c r="L4861" s="40"/>
      <c r="M4861" s="40"/>
      <c r="N4861" s="40"/>
      <c r="O4861" s="40"/>
      <c r="P4861" s="40"/>
      <c r="Q4861" s="40"/>
      <c r="R4861" s="40"/>
    </row>
    <row r="4862">
      <c r="A4862" s="8" t="s">
        <v>2586</v>
      </c>
      <c r="B4862" s="2"/>
      <c r="C4862" s="2" t="s">
        <v>13571</v>
      </c>
      <c r="D4862" s="2" t="s">
        <v>7867</v>
      </c>
      <c r="E4862" s="2" t="s">
        <v>13572</v>
      </c>
      <c r="F4862" s="42" t="s">
        <v>2740</v>
      </c>
      <c r="G4862" s="31" t="s">
        <v>8038</v>
      </c>
      <c r="H4862" s="41" t="s">
        <v>2760</v>
      </c>
      <c r="I4862" s="34" t="s">
        <v>13573</v>
      </c>
      <c r="J4862" s="7"/>
      <c r="K4862" s="40"/>
      <c r="L4862" s="40"/>
      <c r="M4862" s="40"/>
      <c r="N4862" s="40"/>
      <c r="O4862" s="40"/>
      <c r="P4862" s="40"/>
      <c r="Q4862" s="40"/>
      <c r="R4862" s="40"/>
    </row>
    <row r="4863">
      <c r="A4863" s="8" t="s">
        <v>2586</v>
      </c>
      <c r="B4863" s="6"/>
      <c r="C4863" s="6" t="s">
        <v>9134</v>
      </c>
      <c r="D4863" s="7" t="s">
        <v>7867</v>
      </c>
      <c r="E4863" s="19" t="s">
        <v>13574</v>
      </c>
      <c r="F4863" s="8" t="s">
        <v>2740</v>
      </c>
      <c r="G4863" s="31" t="s">
        <v>8038</v>
      </c>
      <c r="H4863" s="41" t="s">
        <v>2760</v>
      </c>
      <c r="I4863" s="7"/>
      <c r="J4863" s="7"/>
      <c r="K4863" s="40"/>
      <c r="L4863" s="40"/>
      <c r="M4863" s="40"/>
      <c r="N4863" s="40"/>
      <c r="O4863" s="40"/>
      <c r="P4863" s="40"/>
      <c r="Q4863" s="40"/>
      <c r="R4863" s="40"/>
    </row>
    <row r="4864">
      <c r="A4864" s="7" t="s">
        <v>2586</v>
      </c>
      <c r="B4864" s="7"/>
      <c r="C4864" s="7" t="s">
        <v>13575</v>
      </c>
      <c r="D4864" s="8" t="s">
        <v>7867</v>
      </c>
      <c r="E4864" s="7" t="s">
        <v>13576</v>
      </c>
      <c r="F4864" s="8" t="s">
        <v>2740</v>
      </c>
      <c r="G4864" s="8" t="s">
        <v>8038</v>
      </c>
      <c r="H4864" s="41" t="s">
        <v>2760</v>
      </c>
      <c r="I4864" s="8"/>
      <c r="J4864" s="7"/>
      <c r="K4864" s="40"/>
      <c r="L4864" s="40"/>
      <c r="M4864" s="40"/>
      <c r="N4864" s="40"/>
      <c r="O4864" s="40"/>
      <c r="P4864" s="40"/>
      <c r="Q4864" s="40"/>
      <c r="R4864" s="40"/>
    </row>
    <row r="4865">
      <c r="A4865" s="7" t="s">
        <v>2586</v>
      </c>
      <c r="B4865" s="7"/>
      <c r="C4865" s="7" t="s">
        <v>13577</v>
      </c>
      <c r="D4865" s="8" t="s">
        <v>7867</v>
      </c>
      <c r="E4865" s="7" t="s">
        <v>13578</v>
      </c>
      <c r="F4865" s="8" t="s">
        <v>2740</v>
      </c>
      <c r="G4865" s="45" t="s">
        <v>8038</v>
      </c>
      <c r="H4865" s="31" t="s">
        <v>2590</v>
      </c>
      <c r="I4865" s="8"/>
      <c r="J4865" s="35"/>
      <c r="K4865" s="33"/>
      <c r="L4865" s="33"/>
      <c r="M4865" s="33"/>
      <c r="N4865" s="33"/>
      <c r="O4865" s="33"/>
      <c r="P4865" s="33"/>
      <c r="Q4865" s="33"/>
      <c r="R4865" s="33"/>
    </row>
    <row r="4866">
      <c r="A4866" s="8" t="s">
        <v>2633</v>
      </c>
      <c r="B4866" s="2"/>
      <c r="C4866" s="2" t="s">
        <v>13579</v>
      </c>
      <c r="D4866" s="2" t="s">
        <v>5653</v>
      </c>
      <c r="E4866" s="2" t="s">
        <v>13580</v>
      </c>
      <c r="F4866" s="8" t="s">
        <v>2740</v>
      </c>
      <c r="G4866" s="6" t="s">
        <v>8038</v>
      </c>
      <c r="H4866" s="41" t="s">
        <v>2760</v>
      </c>
      <c r="I4866" s="34" t="s">
        <v>13581</v>
      </c>
      <c r="J4866" s="7"/>
      <c r="K4866" s="40"/>
      <c r="L4866" s="40"/>
      <c r="M4866" s="40"/>
      <c r="N4866" s="40"/>
      <c r="O4866" s="40"/>
      <c r="P4866" s="40"/>
      <c r="Q4866" s="40"/>
      <c r="R4866" s="40"/>
    </row>
    <row r="4867">
      <c r="A4867" s="7" t="s">
        <v>2586</v>
      </c>
      <c r="B4867" s="7"/>
      <c r="C4867" s="7" t="s">
        <v>13582</v>
      </c>
      <c r="D4867" s="8" t="str">
        <f>IFERROR(__xludf.DUMMYFUNCTION("CONCATENATE(REGEXEXTRACT(C4867,""[A-Za-z]+""),"","")"),"Richie,")</f>
        <v>Richie,</v>
      </c>
      <c r="E4867" s="7" t="s">
        <v>13583</v>
      </c>
      <c r="F4867" s="8" t="s">
        <v>2740</v>
      </c>
      <c r="G4867" s="31" t="s">
        <v>8038</v>
      </c>
      <c r="H4867" s="31" t="s">
        <v>2590</v>
      </c>
      <c r="I4867" s="8"/>
      <c r="J4867" s="7"/>
      <c r="K4867" s="40"/>
      <c r="L4867" s="40"/>
      <c r="M4867" s="40"/>
      <c r="N4867" s="40"/>
      <c r="O4867" s="40"/>
      <c r="P4867" s="40"/>
      <c r="Q4867" s="40"/>
      <c r="R4867" s="40"/>
    </row>
    <row r="4868">
      <c r="A4868" s="8" t="s">
        <v>2586</v>
      </c>
      <c r="B4868" s="15"/>
      <c r="C4868" s="15" t="s">
        <v>13584</v>
      </c>
      <c r="D4868" s="10" t="s">
        <v>13585</v>
      </c>
      <c r="E4868" s="14" t="s">
        <v>13586</v>
      </c>
      <c r="F4868" s="8" t="s">
        <v>2740</v>
      </c>
      <c r="G4868" s="31" t="s">
        <v>8038</v>
      </c>
      <c r="H4868" s="41" t="s">
        <v>2760</v>
      </c>
      <c r="I4868" s="16"/>
      <c r="J4868" s="35"/>
      <c r="K4868" s="33"/>
      <c r="L4868" s="33"/>
      <c r="M4868" s="33"/>
      <c r="N4868" s="33"/>
      <c r="O4868" s="33"/>
      <c r="P4868" s="33"/>
      <c r="Q4868" s="33"/>
      <c r="R4868" s="33"/>
    </row>
    <row r="4869">
      <c r="A4869" s="7" t="s">
        <v>2586</v>
      </c>
      <c r="B4869" s="7"/>
      <c r="C4869" s="7" t="s">
        <v>7120</v>
      </c>
      <c r="D4869" s="8" t="s">
        <v>7121</v>
      </c>
      <c r="E4869" s="7" t="s">
        <v>13587</v>
      </c>
      <c r="F4869" s="8" t="s">
        <v>2740</v>
      </c>
      <c r="G4869" s="8" t="s">
        <v>8038</v>
      </c>
      <c r="H4869" s="43" t="s">
        <v>2760</v>
      </c>
      <c r="I4869" s="8"/>
      <c r="J4869" s="35"/>
      <c r="K4869" s="33"/>
      <c r="L4869" s="33"/>
      <c r="M4869" s="33"/>
      <c r="N4869" s="33"/>
      <c r="O4869" s="33"/>
      <c r="P4869" s="33"/>
      <c r="Q4869" s="33"/>
      <c r="R4869" s="33"/>
    </row>
    <row r="4870">
      <c r="A4870" s="7" t="s">
        <v>2586</v>
      </c>
      <c r="B4870" s="7"/>
      <c r="C4870" s="7" t="s">
        <v>13588</v>
      </c>
      <c r="D4870" s="8" t="s">
        <v>5656</v>
      </c>
      <c r="E4870" s="7" t="s">
        <v>13589</v>
      </c>
      <c r="F4870" s="8" t="s">
        <v>2740</v>
      </c>
      <c r="G4870" s="31" t="s">
        <v>8038</v>
      </c>
      <c r="H4870" s="41" t="s">
        <v>2760</v>
      </c>
      <c r="I4870" s="8"/>
      <c r="J4870" s="35"/>
      <c r="K4870" s="33"/>
      <c r="L4870" s="33"/>
      <c r="M4870" s="33"/>
      <c r="N4870" s="33"/>
      <c r="O4870" s="33"/>
      <c r="P4870" s="33"/>
      <c r="Q4870" s="33"/>
      <c r="R4870" s="33"/>
    </row>
    <row r="4871">
      <c r="A4871" s="7" t="s">
        <v>2586</v>
      </c>
      <c r="B4871" s="9"/>
      <c r="C4871" s="9" t="s">
        <v>13590</v>
      </c>
      <c r="D4871" s="9" t="s">
        <v>13591</v>
      </c>
      <c r="E4871" s="15" t="s">
        <v>13592</v>
      </c>
      <c r="F4871" s="42" t="s">
        <v>2740</v>
      </c>
      <c r="G4871" s="8" t="s">
        <v>8038</v>
      </c>
      <c r="H4871" s="41" t="s">
        <v>2760</v>
      </c>
      <c r="I4871" s="16"/>
      <c r="J4871" s="7"/>
      <c r="K4871" s="40"/>
      <c r="L4871" s="40"/>
      <c r="M4871" s="40"/>
      <c r="N4871" s="40"/>
      <c r="O4871" s="40"/>
      <c r="P4871" s="40"/>
      <c r="Q4871" s="40"/>
      <c r="R4871" s="40"/>
    </row>
    <row r="4872">
      <c r="A4872" s="6" t="s">
        <v>2861</v>
      </c>
      <c r="B4872" s="6"/>
      <c r="C4872" s="6" t="s">
        <v>13593</v>
      </c>
      <c r="D4872" s="8" t="str">
        <f>IFERROR(__xludf.DUMMYFUNCTION("CONCATENATE(REGEXEXTRACT(C4872,""[A-Za-z]+""),"","")"),"Rico,")</f>
        <v>Rico,</v>
      </c>
      <c r="E4872" s="7" t="s">
        <v>13594</v>
      </c>
      <c r="F4872" s="8" t="s">
        <v>2740</v>
      </c>
      <c r="G4872" s="31" t="s">
        <v>8038</v>
      </c>
      <c r="H4872" s="31" t="s">
        <v>2590</v>
      </c>
      <c r="I4872" s="8"/>
      <c r="J4872" s="35"/>
      <c r="K4872" s="33"/>
      <c r="L4872" s="33"/>
      <c r="M4872" s="33"/>
      <c r="N4872" s="33"/>
      <c r="O4872" s="33"/>
      <c r="P4872" s="33"/>
      <c r="Q4872" s="33"/>
      <c r="R4872" s="33"/>
    </row>
    <row r="4873">
      <c r="A4873" s="8" t="s">
        <v>2586</v>
      </c>
      <c r="B4873" s="2"/>
      <c r="C4873" s="2" t="s">
        <v>13595</v>
      </c>
      <c r="D4873" s="2" t="s">
        <v>13596</v>
      </c>
      <c r="E4873" s="2" t="s">
        <v>13597</v>
      </c>
      <c r="F4873" s="8" t="s">
        <v>2740</v>
      </c>
      <c r="G4873" s="31" t="s">
        <v>8038</v>
      </c>
      <c r="H4873" s="41" t="s">
        <v>2937</v>
      </c>
      <c r="I4873" s="34" t="s">
        <v>13598</v>
      </c>
      <c r="J4873" s="35"/>
      <c r="K4873" s="33"/>
      <c r="L4873" s="33"/>
      <c r="M4873" s="33"/>
      <c r="N4873" s="33"/>
      <c r="O4873" s="33"/>
      <c r="P4873" s="33"/>
      <c r="Q4873" s="33"/>
      <c r="R4873" s="33"/>
    </row>
    <row r="4874">
      <c r="A4874" s="7" t="s">
        <v>2586</v>
      </c>
      <c r="B4874" s="7"/>
      <c r="C4874" s="7" t="s">
        <v>13599</v>
      </c>
      <c r="D4874" s="7" t="s">
        <v>13600</v>
      </c>
      <c r="E4874" s="19" t="s">
        <v>13601</v>
      </c>
      <c r="F4874" s="8" t="s">
        <v>2740</v>
      </c>
      <c r="G4874" s="8" t="s">
        <v>8038</v>
      </c>
      <c r="H4874" s="41" t="s">
        <v>6799</v>
      </c>
      <c r="I4874" s="7"/>
      <c r="J4874" s="7"/>
      <c r="K4874" s="40"/>
      <c r="L4874" s="40"/>
      <c r="M4874" s="40"/>
      <c r="N4874" s="40"/>
      <c r="O4874" s="40"/>
      <c r="P4874" s="40"/>
      <c r="Q4874" s="40"/>
      <c r="R4874" s="40"/>
    </row>
    <row r="4875">
      <c r="A4875" s="7" t="s">
        <v>2586</v>
      </c>
      <c r="B4875" s="7"/>
      <c r="C4875" s="7" t="s">
        <v>13602</v>
      </c>
      <c r="D4875" s="8" t="s">
        <v>13603</v>
      </c>
      <c r="E4875" s="7" t="s">
        <v>13604</v>
      </c>
      <c r="F4875" s="8" t="s">
        <v>2740</v>
      </c>
      <c r="G4875" s="31" t="s">
        <v>8038</v>
      </c>
      <c r="H4875" s="41" t="s">
        <v>2760</v>
      </c>
      <c r="I4875" s="8"/>
      <c r="J4875" s="35"/>
      <c r="K4875" s="33"/>
      <c r="L4875" s="33"/>
      <c r="M4875" s="33"/>
      <c r="N4875" s="33"/>
      <c r="O4875" s="33"/>
      <c r="P4875" s="33"/>
      <c r="Q4875" s="33"/>
      <c r="R4875" s="33"/>
    </row>
    <row r="4876">
      <c r="A4876" s="7" t="s">
        <v>2586</v>
      </c>
      <c r="B4876" s="7"/>
      <c r="C4876" s="7" t="s">
        <v>13605</v>
      </c>
      <c r="D4876" s="8" t="s">
        <v>13606</v>
      </c>
      <c r="E4876" s="7" t="s">
        <v>13607</v>
      </c>
      <c r="F4876" s="8" t="s">
        <v>2740</v>
      </c>
      <c r="G4876" s="31" t="s">
        <v>8038</v>
      </c>
      <c r="H4876" s="41" t="s">
        <v>2760</v>
      </c>
      <c r="I4876" s="8"/>
      <c r="J4876" s="7"/>
      <c r="K4876" s="40"/>
      <c r="L4876" s="40"/>
      <c r="M4876" s="40"/>
      <c r="N4876" s="40"/>
      <c r="O4876" s="40"/>
      <c r="P4876" s="40"/>
      <c r="Q4876" s="40"/>
      <c r="R4876" s="40"/>
    </row>
    <row r="4877">
      <c r="A4877" s="7" t="s">
        <v>2633</v>
      </c>
      <c r="B4877" s="7"/>
      <c r="C4877" s="7" t="s">
        <v>13608</v>
      </c>
      <c r="D4877" s="8" t="str">
        <f>IFERROR(__xludf.DUMMYFUNCTION("CONCATENATE(REGEXEXTRACT(C4877,""[A-Za-z]+""),"","")"),"Riton,")</f>
        <v>Riton,</v>
      </c>
      <c r="E4877" s="7" t="s">
        <v>13609</v>
      </c>
      <c r="F4877" s="8" t="s">
        <v>2740</v>
      </c>
      <c r="G4877" s="45" t="s">
        <v>8038</v>
      </c>
      <c r="H4877" s="41" t="s">
        <v>2760</v>
      </c>
      <c r="I4877" s="8"/>
      <c r="J4877" s="37"/>
      <c r="K4877" s="38"/>
      <c r="L4877" s="38"/>
      <c r="M4877" s="38"/>
      <c r="N4877" s="38"/>
      <c r="O4877" s="38"/>
      <c r="P4877" s="38"/>
      <c r="Q4877" s="38"/>
      <c r="R4877" s="38"/>
    </row>
    <row r="4878">
      <c r="A4878" s="7" t="s">
        <v>2586</v>
      </c>
      <c r="B4878" s="7"/>
      <c r="C4878" s="7" t="s">
        <v>13610</v>
      </c>
      <c r="D4878" s="8" t="s">
        <v>13611</v>
      </c>
      <c r="E4878" s="7" t="s">
        <v>13612</v>
      </c>
      <c r="F4878" s="8" t="s">
        <v>2740</v>
      </c>
      <c r="G4878" s="31" t="s">
        <v>8038</v>
      </c>
      <c r="H4878" s="31" t="s">
        <v>2603</v>
      </c>
      <c r="I4878" s="8"/>
      <c r="J4878" s="35"/>
      <c r="K4878" s="33"/>
      <c r="L4878" s="33"/>
      <c r="M4878" s="33"/>
      <c r="N4878" s="33"/>
      <c r="O4878" s="33"/>
      <c r="P4878" s="33"/>
      <c r="Q4878" s="33"/>
      <c r="R4878" s="33"/>
    </row>
    <row r="4879">
      <c r="A4879" s="8" t="s">
        <v>2586</v>
      </c>
      <c r="B4879" s="2"/>
      <c r="C4879" s="2" t="s">
        <v>13613</v>
      </c>
      <c r="D4879" s="2" t="s">
        <v>4910</v>
      </c>
      <c r="E4879" s="2" t="s">
        <v>13614</v>
      </c>
      <c r="F4879" s="42" t="s">
        <v>2740</v>
      </c>
      <c r="G4879" s="8" t="s">
        <v>8038</v>
      </c>
      <c r="H4879" s="41" t="s">
        <v>2760</v>
      </c>
      <c r="I4879" s="34" t="s">
        <v>13615</v>
      </c>
      <c r="J4879" s="35"/>
      <c r="K4879" s="33"/>
      <c r="L4879" s="33"/>
      <c r="M4879" s="33"/>
      <c r="N4879" s="33"/>
      <c r="O4879" s="33"/>
      <c r="P4879" s="33"/>
      <c r="Q4879" s="33"/>
      <c r="R4879" s="33"/>
    </row>
    <row r="4880">
      <c r="A4880" s="7" t="s">
        <v>2586</v>
      </c>
      <c r="B4880" s="7"/>
      <c r="C4880" s="7" t="s">
        <v>13616</v>
      </c>
      <c r="D4880" s="8" t="s">
        <v>4910</v>
      </c>
      <c r="E4880" s="7" t="s">
        <v>13617</v>
      </c>
      <c r="F4880" s="8" t="s">
        <v>2740</v>
      </c>
      <c r="G4880" s="8" t="s">
        <v>8038</v>
      </c>
      <c r="H4880" s="41" t="s">
        <v>2760</v>
      </c>
      <c r="I4880" s="8"/>
      <c r="J4880" s="35"/>
      <c r="K4880" s="33"/>
      <c r="L4880" s="33"/>
      <c r="M4880" s="33"/>
      <c r="N4880" s="33"/>
      <c r="O4880" s="33"/>
      <c r="P4880" s="33"/>
      <c r="Q4880" s="33"/>
      <c r="R4880" s="33"/>
    </row>
    <row r="4881">
      <c r="A4881" s="7" t="s">
        <v>2586</v>
      </c>
      <c r="B4881" s="7"/>
      <c r="C4881" s="7" t="s">
        <v>13618</v>
      </c>
      <c r="D4881" s="8" t="s">
        <v>4910</v>
      </c>
      <c r="E4881" s="7" t="s">
        <v>13619</v>
      </c>
      <c r="F4881" s="8" t="s">
        <v>2740</v>
      </c>
      <c r="G4881" s="8" t="s">
        <v>8038</v>
      </c>
      <c r="H4881" s="31" t="s">
        <v>2742</v>
      </c>
      <c r="I4881" s="8"/>
      <c r="J4881" s="35"/>
      <c r="K4881" s="33"/>
      <c r="L4881" s="33"/>
      <c r="M4881" s="33"/>
      <c r="N4881" s="33"/>
      <c r="O4881" s="33"/>
      <c r="P4881" s="33"/>
      <c r="Q4881" s="33"/>
      <c r="R4881" s="33"/>
    </row>
    <row r="4882">
      <c r="A4882" s="8" t="s">
        <v>2586</v>
      </c>
      <c r="B4882" s="6"/>
      <c r="C4882" s="6" t="s">
        <v>13620</v>
      </c>
      <c r="D4882" s="8" t="s">
        <v>4910</v>
      </c>
      <c r="E4882" s="7" t="s">
        <v>13621</v>
      </c>
      <c r="F4882" s="8" t="s">
        <v>2740</v>
      </c>
      <c r="G4882" s="31" t="s">
        <v>8038</v>
      </c>
      <c r="H4882" s="41" t="s">
        <v>2760</v>
      </c>
      <c r="I4882" s="8"/>
      <c r="J4882" s="7"/>
      <c r="K4882" s="40"/>
      <c r="L4882" s="40"/>
      <c r="M4882" s="40"/>
      <c r="N4882" s="40"/>
      <c r="O4882" s="40"/>
      <c r="P4882" s="40"/>
      <c r="Q4882" s="40"/>
      <c r="R4882" s="40"/>
    </row>
    <row r="4883">
      <c r="A4883" s="7" t="s">
        <v>2586</v>
      </c>
      <c r="B4883" s="7"/>
      <c r="C4883" s="7" t="s">
        <v>13622</v>
      </c>
      <c r="D4883" s="8" t="s">
        <v>13623</v>
      </c>
      <c r="E4883" s="7" t="s">
        <v>13624</v>
      </c>
      <c r="F4883" s="8" t="s">
        <v>2740</v>
      </c>
      <c r="G4883" s="31" t="s">
        <v>8038</v>
      </c>
      <c r="H4883" s="42" t="s">
        <v>2952</v>
      </c>
      <c r="I4883" s="8"/>
      <c r="J4883" s="35"/>
      <c r="K4883" s="33"/>
      <c r="L4883" s="33"/>
      <c r="M4883" s="33"/>
      <c r="N4883" s="33"/>
      <c r="O4883" s="33"/>
      <c r="P4883" s="33"/>
      <c r="Q4883" s="33"/>
      <c r="R4883" s="33"/>
    </row>
    <row r="4884">
      <c r="A4884" s="7" t="s">
        <v>2586</v>
      </c>
      <c r="B4884" s="7"/>
      <c r="C4884" s="7" t="s">
        <v>13625</v>
      </c>
      <c r="D4884" s="8" t="s">
        <v>13623</v>
      </c>
      <c r="E4884" s="7" t="s">
        <v>13626</v>
      </c>
      <c r="F4884" s="8" t="s">
        <v>2740</v>
      </c>
      <c r="G4884" s="8" t="s">
        <v>8038</v>
      </c>
      <c r="H4884" s="31" t="s">
        <v>2742</v>
      </c>
      <c r="I4884" s="8"/>
      <c r="J4884" s="35"/>
      <c r="K4884" s="33"/>
      <c r="L4884" s="33"/>
      <c r="M4884" s="33"/>
      <c r="N4884" s="33"/>
      <c r="O4884" s="33"/>
      <c r="P4884" s="33"/>
      <c r="Q4884" s="33"/>
      <c r="R4884" s="33"/>
    </row>
    <row r="4885">
      <c r="A4885" s="7" t="s">
        <v>2586</v>
      </c>
      <c r="B4885" s="7"/>
      <c r="C4885" s="7" t="s">
        <v>13627</v>
      </c>
      <c r="D4885" s="8" t="s">
        <v>13628</v>
      </c>
      <c r="E4885" s="7" t="s">
        <v>13629</v>
      </c>
      <c r="F4885" s="8" t="s">
        <v>2740</v>
      </c>
      <c r="G4885" s="8" t="s">
        <v>8038</v>
      </c>
      <c r="H4885" s="41" t="s">
        <v>2760</v>
      </c>
      <c r="I4885" s="8"/>
      <c r="J4885" s="37"/>
      <c r="K4885" s="38"/>
      <c r="L4885" s="38"/>
      <c r="M4885" s="38"/>
      <c r="N4885" s="38"/>
      <c r="O4885" s="38"/>
      <c r="P4885" s="38"/>
      <c r="Q4885" s="38"/>
      <c r="R4885" s="38"/>
    </row>
    <row r="4886">
      <c r="A4886" s="7" t="s">
        <v>2586</v>
      </c>
      <c r="B4886" s="7"/>
      <c r="C4886" s="7" t="s">
        <v>13630</v>
      </c>
      <c r="D4886" s="8" t="s">
        <v>13628</v>
      </c>
      <c r="E4886" s="7" t="s">
        <v>13631</v>
      </c>
      <c r="F4886" s="8" t="s">
        <v>2740</v>
      </c>
      <c r="G4886" s="8" t="s">
        <v>8038</v>
      </c>
      <c r="H4886" s="31" t="s">
        <v>2590</v>
      </c>
      <c r="I4886" s="8"/>
      <c r="J4886" s="7"/>
      <c r="K4886" s="40"/>
      <c r="L4886" s="40"/>
      <c r="M4886" s="40"/>
      <c r="N4886" s="40"/>
      <c r="O4886" s="40"/>
      <c r="P4886" s="40"/>
      <c r="Q4886" s="40"/>
      <c r="R4886" s="40"/>
    </row>
    <row r="4887">
      <c r="A4887" s="7" t="s">
        <v>2586</v>
      </c>
      <c r="B4887" s="7"/>
      <c r="C4887" s="7" t="s">
        <v>13632</v>
      </c>
      <c r="D4887" s="8" t="s">
        <v>13628</v>
      </c>
      <c r="E4887" s="7" t="s">
        <v>13633</v>
      </c>
      <c r="F4887" s="8" t="s">
        <v>2740</v>
      </c>
      <c r="G4887" s="8" t="s">
        <v>8038</v>
      </c>
      <c r="H4887" s="41" t="s">
        <v>2760</v>
      </c>
      <c r="I4887" s="8"/>
      <c r="J4887" s="35"/>
      <c r="K4887" s="33"/>
      <c r="L4887" s="33"/>
      <c r="M4887" s="33"/>
      <c r="N4887" s="33"/>
      <c r="O4887" s="33"/>
      <c r="P4887" s="33"/>
      <c r="Q4887" s="33"/>
      <c r="R4887" s="33"/>
    </row>
    <row r="4888">
      <c r="A4888" s="8" t="s">
        <v>2586</v>
      </c>
      <c r="B4888" s="2"/>
      <c r="C4888" s="2" t="s">
        <v>13634</v>
      </c>
      <c r="D4888" s="2" t="s">
        <v>5538</v>
      </c>
      <c r="E4888" s="2" t="s">
        <v>13635</v>
      </c>
      <c r="F4888" s="8" t="s">
        <v>2740</v>
      </c>
      <c r="G4888" s="8" t="s">
        <v>8038</v>
      </c>
      <c r="H4888" s="45" t="s">
        <v>2753</v>
      </c>
      <c r="I4888" s="36" t="s">
        <v>13636</v>
      </c>
      <c r="J4888" s="35"/>
      <c r="K4888" s="33"/>
      <c r="L4888" s="33"/>
      <c r="M4888" s="33"/>
      <c r="N4888" s="33"/>
      <c r="O4888" s="33"/>
      <c r="P4888" s="33"/>
      <c r="Q4888" s="33"/>
      <c r="R4888" s="33"/>
    </row>
    <row r="4889">
      <c r="A4889" s="8" t="s">
        <v>2586</v>
      </c>
      <c r="B4889" s="2"/>
      <c r="C4889" s="2" t="s">
        <v>13637</v>
      </c>
      <c r="D4889" s="2" t="s">
        <v>5538</v>
      </c>
      <c r="E4889" s="2" t="s">
        <v>13638</v>
      </c>
      <c r="F4889" s="8" t="s">
        <v>2740</v>
      </c>
      <c r="G4889" s="8" t="s">
        <v>8038</v>
      </c>
      <c r="H4889" s="31" t="s">
        <v>3933</v>
      </c>
      <c r="I4889" s="34" t="s">
        <v>13639</v>
      </c>
      <c r="J4889" s="37"/>
      <c r="K4889" s="38"/>
      <c r="L4889" s="38"/>
      <c r="M4889" s="38"/>
      <c r="N4889" s="38"/>
      <c r="O4889" s="38"/>
      <c r="P4889" s="38"/>
      <c r="Q4889" s="38"/>
      <c r="R4889" s="38"/>
    </row>
    <row r="4890">
      <c r="A4890" s="7" t="s">
        <v>2586</v>
      </c>
      <c r="B4890" s="7"/>
      <c r="C4890" s="7" t="s">
        <v>13640</v>
      </c>
      <c r="D4890" s="6" t="s">
        <v>5538</v>
      </c>
      <c r="E4890" s="7" t="s">
        <v>13641</v>
      </c>
      <c r="F4890" s="8" t="s">
        <v>2740</v>
      </c>
      <c r="G4890" s="31" t="s">
        <v>8038</v>
      </c>
      <c r="H4890" s="48" t="s">
        <v>2937</v>
      </c>
      <c r="I4890" s="8"/>
      <c r="J4890" s="37"/>
      <c r="K4890" s="38"/>
      <c r="L4890" s="38"/>
      <c r="M4890" s="38"/>
      <c r="N4890" s="38"/>
      <c r="O4890" s="38"/>
      <c r="P4890" s="38"/>
      <c r="Q4890" s="38"/>
      <c r="R4890" s="38"/>
    </row>
    <row r="4891">
      <c r="A4891" s="8" t="s">
        <v>2586</v>
      </c>
      <c r="B4891" s="2"/>
      <c r="C4891" s="2" t="s">
        <v>13642</v>
      </c>
      <c r="D4891" s="2" t="s">
        <v>4141</v>
      </c>
      <c r="E4891" s="2" t="s">
        <v>13643</v>
      </c>
      <c r="F4891" s="41" t="s">
        <v>2740</v>
      </c>
      <c r="G4891" s="8" t="s">
        <v>8038</v>
      </c>
      <c r="H4891" s="31" t="s">
        <v>2778</v>
      </c>
      <c r="I4891" s="36" t="s">
        <v>8871</v>
      </c>
      <c r="J4891" s="35"/>
      <c r="K4891" s="33"/>
      <c r="L4891" s="33"/>
      <c r="M4891" s="33"/>
      <c r="N4891" s="33"/>
      <c r="O4891" s="33"/>
      <c r="P4891" s="33"/>
      <c r="Q4891" s="33"/>
      <c r="R4891" s="33"/>
    </row>
    <row r="4892">
      <c r="A4892" s="8" t="s">
        <v>2586</v>
      </c>
      <c r="B4892" s="2"/>
      <c r="C4892" s="2" t="s">
        <v>13644</v>
      </c>
      <c r="D4892" s="2" t="s">
        <v>4141</v>
      </c>
      <c r="E4892" s="2" t="s">
        <v>13645</v>
      </c>
      <c r="F4892" s="41" t="s">
        <v>2740</v>
      </c>
      <c r="G4892" s="8" t="s">
        <v>8038</v>
      </c>
      <c r="H4892" s="43" t="s">
        <v>2760</v>
      </c>
      <c r="I4892" s="34" t="s">
        <v>13646</v>
      </c>
      <c r="J4892" s="35"/>
      <c r="K4892" s="33"/>
      <c r="L4892" s="33"/>
      <c r="M4892" s="33"/>
      <c r="N4892" s="33"/>
      <c r="O4892" s="33"/>
      <c r="P4892" s="33"/>
      <c r="Q4892" s="33"/>
      <c r="R4892" s="33"/>
    </row>
    <row r="4893">
      <c r="A4893" s="8" t="s">
        <v>2586</v>
      </c>
      <c r="B4893" s="2"/>
      <c r="C4893" s="2" t="s">
        <v>13647</v>
      </c>
      <c r="D4893" s="2" t="s">
        <v>4141</v>
      </c>
      <c r="E4893" s="2" t="s">
        <v>13648</v>
      </c>
      <c r="F4893" s="41" t="s">
        <v>2740</v>
      </c>
      <c r="G4893" s="31" t="s">
        <v>8038</v>
      </c>
      <c r="H4893" s="41" t="s">
        <v>2760</v>
      </c>
      <c r="I4893" s="36" t="s">
        <v>13649</v>
      </c>
      <c r="J4893" s="35"/>
      <c r="K4893" s="33"/>
      <c r="L4893" s="33"/>
      <c r="M4893" s="33"/>
      <c r="N4893" s="33"/>
      <c r="O4893" s="33"/>
      <c r="P4893" s="33"/>
      <c r="Q4893" s="33"/>
      <c r="R4893" s="33"/>
    </row>
    <row r="4894">
      <c r="A4894" s="8" t="s">
        <v>2586</v>
      </c>
      <c r="B4894" s="3"/>
      <c r="C4894" s="3" t="s">
        <v>13650</v>
      </c>
      <c r="D4894" s="2" t="s">
        <v>4141</v>
      </c>
      <c r="E4894" s="5" t="s">
        <v>13651</v>
      </c>
      <c r="F4894" s="41" t="s">
        <v>2740</v>
      </c>
      <c r="G4894" s="8" t="s">
        <v>8038</v>
      </c>
      <c r="H4894" s="41" t="s">
        <v>2802</v>
      </c>
      <c r="I4894" s="18" t="s">
        <v>13652</v>
      </c>
      <c r="J4894" s="7"/>
      <c r="K4894" s="40"/>
      <c r="L4894" s="40"/>
      <c r="M4894" s="40"/>
      <c r="N4894" s="40"/>
      <c r="O4894" s="40"/>
      <c r="P4894" s="40"/>
      <c r="Q4894" s="40"/>
      <c r="R4894" s="40"/>
    </row>
    <row r="4895">
      <c r="A4895" s="7" t="s">
        <v>2633</v>
      </c>
      <c r="B4895" s="7"/>
      <c r="C4895" s="7" t="s">
        <v>13653</v>
      </c>
      <c r="D4895" s="6" t="s">
        <v>13654</v>
      </c>
      <c r="E4895" s="7" t="s">
        <v>13655</v>
      </c>
      <c r="F4895" s="8" t="s">
        <v>2740</v>
      </c>
      <c r="G4895" s="31" t="s">
        <v>8038</v>
      </c>
      <c r="H4895" s="31" t="s">
        <v>2603</v>
      </c>
      <c r="I4895" s="8"/>
      <c r="J4895" s="7"/>
      <c r="K4895" s="40"/>
      <c r="L4895" s="40"/>
      <c r="M4895" s="40"/>
      <c r="N4895" s="40"/>
      <c r="O4895" s="40"/>
      <c r="P4895" s="40"/>
      <c r="Q4895" s="40"/>
      <c r="R4895" s="40"/>
    </row>
    <row r="4896">
      <c r="A4896" s="7" t="s">
        <v>2586</v>
      </c>
      <c r="B4896" s="7"/>
      <c r="C4896" s="7" t="s">
        <v>13656</v>
      </c>
      <c r="D4896" s="6" t="s">
        <v>7149</v>
      </c>
      <c r="E4896" s="7" t="s">
        <v>13657</v>
      </c>
      <c r="F4896" s="8" t="s">
        <v>2740</v>
      </c>
      <c r="G4896" s="31" t="s">
        <v>8038</v>
      </c>
      <c r="H4896" s="31" t="s">
        <v>2742</v>
      </c>
      <c r="I4896" s="8"/>
      <c r="J4896" s="7"/>
      <c r="K4896" s="40"/>
      <c r="L4896" s="40"/>
      <c r="M4896" s="40"/>
      <c r="N4896" s="40"/>
      <c r="O4896" s="40"/>
      <c r="P4896" s="40"/>
      <c r="Q4896" s="40"/>
      <c r="R4896" s="40"/>
    </row>
    <row r="4897">
      <c r="A4897" s="7" t="s">
        <v>2586</v>
      </c>
      <c r="B4897" s="7"/>
      <c r="C4897" s="7" t="s">
        <v>13658</v>
      </c>
      <c r="D4897" s="8" t="s">
        <v>7149</v>
      </c>
      <c r="E4897" s="7" t="s">
        <v>13659</v>
      </c>
      <c r="F4897" s="8" t="s">
        <v>2740</v>
      </c>
      <c r="G4897" s="8" t="s">
        <v>8038</v>
      </c>
      <c r="H4897" s="31" t="s">
        <v>2590</v>
      </c>
      <c r="I4897" s="8"/>
      <c r="J4897" s="35"/>
      <c r="K4897" s="33"/>
      <c r="L4897" s="33"/>
      <c r="M4897" s="33"/>
      <c r="N4897" s="33"/>
      <c r="O4897" s="33"/>
      <c r="P4897" s="33"/>
      <c r="Q4897" s="33"/>
      <c r="R4897" s="33"/>
    </row>
    <row r="4898">
      <c r="A4898" s="7" t="s">
        <v>2586</v>
      </c>
      <c r="B4898" s="7"/>
      <c r="C4898" s="7" t="s">
        <v>13660</v>
      </c>
      <c r="D4898" s="8" t="s">
        <v>7149</v>
      </c>
      <c r="E4898" s="7" t="s">
        <v>13661</v>
      </c>
      <c r="F4898" s="8" t="s">
        <v>2740</v>
      </c>
      <c r="G4898" s="8" t="s">
        <v>8038</v>
      </c>
      <c r="H4898" s="41" t="s">
        <v>4418</v>
      </c>
      <c r="I4898" s="8"/>
      <c r="J4898" s="7"/>
      <c r="K4898" s="40"/>
      <c r="L4898" s="40"/>
      <c r="M4898" s="40"/>
      <c r="N4898" s="40"/>
      <c r="O4898" s="40"/>
      <c r="P4898" s="40"/>
      <c r="Q4898" s="40"/>
      <c r="R4898" s="40"/>
    </row>
    <row r="4899">
      <c r="A4899" s="8" t="s">
        <v>2586</v>
      </c>
      <c r="B4899" s="6"/>
      <c r="C4899" s="6" t="s">
        <v>13662</v>
      </c>
      <c r="D4899" s="7" t="s">
        <v>7149</v>
      </c>
      <c r="E4899" s="19" t="s">
        <v>13663</v>
      </c>
      <c r="F4899" s="8" t="s">
        <v>2740</v>
      </c>
      <c r="G4899" s="31" t="s">
        <v>8038</v>
      </c>
      <c r="H4899" s="31" t="s">
        <v>2603</v>
      </c>
      <c r="I4899" s="7"/>
      <c r="J4899" s="35"/>
      <c r="K4899" s="33"/>
      <c r="L4899" s="33"/>
      <c r="M4899" s="33"/>
      <c r="N4899" s="33"/>
      <c r="O4899" s="33"/>
      <c r="P4899" s="33"/>
      <c r="Q4899" s="33"/>
      <c r="R4899" s="33"/>
    </row>
    <row r="4900">
      <c r="A4900" s="8" t="s">
        <v>2633</v>
      </c>
      <c r="B4900" s="6"/>
      <c r="C4900" s="6" t="s">
        <v>13664</v>
      </c>
      <c r="D4900" s="7" t="s">
        <v>7149</v>
      </c>
      <c r="E4900" s="19" t="s">
        <v>13665</v>
      </c>
      <c r="F4900" s="8" t="s">
        <v>2740</v>
      </c>
      <c r="G4900" s="31" t="s">
        <v>8038</v>
      </c>
      <c r="H4900" s="31" t="s">
        <v>2603</v>
      </c>
      <c r="I4900" s="7"/>
      <c r="J4900" s="35"/>
      <c r="K4900" s="33"/>
      <c r="L4900" s="33"/>
      <c r="M4900" s="33"/>
      <c r="N4900" s="33"/>
      <c r="O4900" s="33"/>
      <c r="P4900" s="33"/>
      <c r="Q4900" s="33"/>
      <c r="R4900" s="33"/>
    </row>
    <row r="4901">
      <c r="A4901" s="7" t="s">
        <v>2633</v>
      </c>
      <c r="B4901" s="7"/>
      <c r="C4901" s="7" t="s">
        <v>13666</v>
      </c>
      <c r="D4901" s="8" t="s">
        <v>7149</v>
      </c>
      <c r="E4901" s="7" t="s">
        <v>13667</v>
      </c>
      <c r="F4901" s="42" t="s">
        <v>2740</v>
      </c>
      <c r="G4901" s="8" t="s">
        <v>8038</v>
      </c>
      <c r="H4901" s="31" t="s">
        <v>2590</v>
      </c>
      <c r="I4901" s="8"/>
      <c r="J4901" s="35"/>
      <c r="K4901" s="33"/>
      <c r="L4901" s="33"/>
      <c r="M4901" s="33"/>
      <c r="N4901" s="33"/>
      <c r="O4901" s="33"/>
      <c r="P4901" s="33"/>
      <c r="Q4901" s="33"/>
      <c r="R4901" s="33"/>
    </row>
    <row r="4902">
      <c r="A4902" s="8" t="s">
        <v>2586</v>
      </c>
      <c r="B4902" s="2"/>
      <c r="C4902" s="2" t="s">
        <v>13668</v>
      </c>
      <c r="D4902" s="2" t="s">
        <v>4642</v>
      </c>
      <c r="E4902" s="2" t="s">
        <v>13669</v>
      </c>
      <c r="F4902" s="41" t="s">
        <v>2740</v>
      </c>
      <c r="G4902" s="6" t="s">
        <v>8038</v>
      </c>
      <c r="H4902" s="42" t="s">
        <v>2686</v>
      </c>
      <c r="I4902" s="36" t="s">
        <v>13670</v>
      </c>
      <c r="J4902" s="37"/>
      <c r="K4902" s="38"/>
      <c r="L4902" s="38"/>
      <c r="M4902" s="38"/>
      <c r="N4902" s="38"/>
      <c r="O4902" s="38"/>
      <c r="P4902" s="38"/>
      <c r="Q4902" s="38"/>
      <c r="R4902" s="38"/>
    </row>
    <row r="4903">
      <c r="A4903" s="8" t="s">
        <v>2586</v>
      </c>
      <c r="B4903" s="12"/>
      <c r="C4903" s="12" t="s">
        <v>13671</v>
      </c>
      <c r="D4903" s="12" t="s">
        <v>4166</v>
      </c>
      <c r="E4903" s="12" t="s">
        <v>13672</v>
      </c>
      <c r="F4903" s="8" t="s">
        <v>2740</v>
      </c>
      <c r="G4903" s="8" t="s">
        <v>8038</v>
      </c>
      <c r="H4903" s="43" t="s">
        <v>2760</v>
      </c>
      <c r="I4903" s="2"/>
      <c r="J4903" s="35"/>
      <c r="K4903" s="33"/>
      <c r="L4903" s="33"/>
      <c r="M4903" s="33"/>
      <c r="N4903" s="33"/>
      <c r="O4903" s="33"/>
      <c r="P4903" s="33"/>
      <c r="Q4903" s="33"/>
      <c r="R4903" s="33"/>
    </row>
    <row r="4904">
      <c r="A4904" s="7" t="s">
        <v>2586</v>
      </c>
      <c r="B4904" s="7"/>
      <c r="C4904" s="7" t="s">
        <v>13673</v>
      </c>
      <c r="D4904" s="8" t="str">
        <f>IFERROR(__xludf.DUMMYFUNCTION("CONCATENATE(REGEXEXTRACT(C4904,""[A-Za-z]+""),"","")"),"Robosonic,")</f>
        <v>Robosonic,</v>
      </c>
      <c r="E4904" s="7" t="s">
        <v>13674</v>
      </c>
      <c r="F4904" s="8" t="s">
        <v>2740</v>
      </c>
      <c r="G4904" s="8" t="s">
        <v>8038</v>
      </c>
      <c r="H4904" s="42" t="s">
        <v>2686</v>
      </c>
      <c r="I4904" s="8"/>
      <c r="J4904" s="35"/>
      <c r="K4904" s="33"/>
      <c r="L4904" s="33"/>
      <c r="M4904" s="33"/>
      <c r="N4904" s="33"/>
      <c r="O4904" s="33"/>
      <c r="P4904" s="33"/>
      <c r="Q4904" s="33"/>
      <c r="R4904" s="33"/>
    </row>
    <row r="4905">
      <c r="A4905" s="8" t="s">
        <v>2586</v>
      </c>
      <c r="B4905" s="2"/>
      <c r="C4905" s="2" t="s">
        <v>13675</v>
      </c>
      <c r="D4905" s="2" t="s">
        <v>13676</v>
      </c>
      <c r="E4905" s="2" t="s">
        <v>13677</v>
      </c>
      <c r="F4905" s="42" t="s">
        <v>2740</v>
      </c>
      <c r="G4905" s="8" t="s">
        <v>8038</v>
      </c>
      <c r="H4905" s="31" t="s">
        <v>2603</v>
      </c>
      <c r="I4905" s="36" t="s">
        <v>13678</v>
      </c>
      <c r="J4905" s="7"/>
      <c r="K4905" s="40"/>
      <c r="L4905" s="40"/>
      <c r="M4905" s="40"/>
      <c r="N4905" s="40"/>
      <c r="O4905" s="40"/>
      <c r="P4905" s="40"/>
      <c r="Q4905" s="40"/>
      <c r="R4905" s="40"/>
    </row>
    <row r="4906">
      <c r="A4906" s="8" t="s">
        <v>2586</v>
      </c>
      <c r="B4906" s="6"/>
      <c r="C4906" s="6" t="s">
        <v>13679</v>
      </c>
      <c r="D4906" s="8" t="str">
        <f>IFERROR(__xludf.DUMMYFUNCTION("CONCATENATE(REGEXEXTRACT(C4906,""[A-Za-z]+""),"","")"),"Rocco,")</f>
        <v>Rocco,</v>
      </c>
      <c r="E4906" s="7" t="s">
        <v>13680</v>
      </c>
      <c r="F4906" s="8" t="s">
        <v>2740</v>
      </c>
      <c r="G4906" s="31" t="s">
        <v>8038</v>
      </c>
      <c r="H4906" s="45" t="s">
        <v>2765</v>
      </c>
      <c r="I4906" s="8"/>
      <c r="J4906" s="35"/>
      <c r="K4906" s="33"/>
      <c r="L4906" s="33"/>
      <c r="M4906" s="33"/>
      <c r="N4906" s="33"/>
      <c r="O4906" s="33"/>
      <c r="P4906" s="33"/>
      <c r="Q4906" s="33"/>
      <c r="R4906" s="33"/>
    </row>
    <row r="4907">
      <c r="A4907" s="7" t="s">
        <v>2586</v>
      </c>
      <c r="B4907" s="7"/>
      <c r="C4907" s="7" t="s">
        <v>13681</v>
      </c>
      <c r="D4907" s="8" t="s">
        <v>13682</v>
      </c>
      <c r="E4907" s="7" t="s">
        <v>13683</v>
      </c>
      <c r="F4907" s="8" t="s">
        <v>2740</v>
      </c>
      <c r="G4907" s="8" t="s">
        <v>8038</v>
      </c>
      <c r="H4907" s="31" t="s">
        <v>2590</v>
      </c>
      <c r="I4907" s="8"/>
      <c r="J4907" s="19"/>
      <c r="K4907" s="39"/>
      <c r="L4907" s="39"/>
      <c r="M4907" s="39"/>
      <c r="N4907" s="39"/>
      <c r="O4907" s="39"/>
      <c r="P4907" s="39"/>
      <c r="Q4907" s="39"/>
      <c r="R4907" s="39"/>
    </row>
    <row r="4908">
      <c r="A4908" s="7" t="s">
        <v>2586</v>
      </c>
      <c r="B4908" s="7"/>
      <c r="C4908" s="7" t="s">
        <v>13684</v>
      </c>
      <c r="D4908" s="8" t="str">
        <f>IFERROR(__xludf.DUMMYFUNCTION("CONCATENATE(REGEXEXTRACT(C4908,""[A-Za-z]+""),"","")"),"Rocky,")</f>
        <v>Rocky,</v>
      </c>
      <c r="E4908" s="7" t="s">
        <v>13685</v>
      </c>
      <c r="F4908" s="8" t="s">
        <v>2740</v>
      </c>
      <c r="G4908" s="31" t="s">
        <v>8038</v>
      </c>
      <c r="H4908" s="31" t="s">
        <v>2590</v>
      </c>
      <c r="I4908" s="8"/>
      <c r="J4908" s="35"/>
      <c r="K4908" s="33"/>
      <c r="L4908" s="33"/>
      <c r="M4908" s="33"/>
      <c r="N4908" s="33"/>
      <c r="O4908" s="33"/>
      <c r="P4908" s="33"/>
      <c r="Q4908" s="33"/>
      <c r="R4908" s="33"/>
    </row>
    <row r="4909">
      <c r="A4909" s="7" t="s">
        <v>2586</v>
      </c>
      <c r="B4909" s="7"/>
      <c r="C4909" s="7" t="s">
        <v>13686</v>
      </c>
      <c r="D4909" s="8" t="s">
        <v>13687</v>
      </c>
      <c r="E4909" s="7" t="s">
        <v>13688</v>
      </c>
      <c r="F4909" s="8" t="s">
        <v>2740</v>
      </c>
      <c r="G4909" s="8" t="s">
        <v>8038</v>
      </c>
      <c r="H4909" s="42" t="s">
        <v>3162</v>
      </c>
      <c r="I4909" s="8"/>
      <c r="J4909" s="35"/>
      <c r="K4909" s="33"/>
      <c r="L4909" s="33"/>
      <c r="M4909" s="33"/>
      <c r="N4909" s="33"/>
      <c r="O4909" s="33"/>
      <c r="P4909" s="33"/>
      <c r="Q4909" s="33"/>
      <c r="R4909" s="33"/>
    </row>
    <row r="4910">
      <c r="A4910" s="7" t="s">
        <v>2586</v>
      </c>
      <c r="B4910" s="7"/>
      <c r="C4910" s="7" t="s">
        <v>13689</v>
      </c>
      <c r="D4910" s="8" t="s">
        <v>13687</v>
      </c>
      <c r="E4910" s="7" t="s">
        <v>13690</v>
      </c>
      <c r="F4910" s="8" t="s">
        <v>2740</v>
      </c>
      <c r="G4910" s="8" t="s">
        <v>8038</v>
      </c>
      <c r="H4910" s="42" t="s">
        <v>4696</v>
      </c>
      <c r="I4910" s="8"/>
      <c r="J4910" s="35"/>
      <c r="K4910" s="33"/>
      <c r="L4910" s="33"/>
      <c r="M4910" s="33"/>
      <c r="N4910" s="33"/>
      <c r="O4910" s="33"/>
      <c r="P4910" s="33"/>
      <c r="Q4910" s="33"/>
      <c r="R4910" s="33"/>
    </row>
    <row r="4911">
      <c r="A4911" s="8" t="s">
        <v>2586</v>
      </c>
      <c r="B4911" s="6"/>
      <c r="C4911" s="6" t="s">
        <v>10004</v>
      </c>
      <c r="D4911" s="6" t="s">
        <v>13691</v>
      </c>
      <c r="E4911" s="12" t="s">
        <v>13692</v>
      </c>
      <c r="F4911" s="8" t="s">
        <v>2740</v>
      </c>
      <c r="G4911" s="8" t="s">
        <v>8038</v>
      </c>
      <c r="H4911" s="42" t="s">
        <v>2686</v>
      </c>
      <c r="I4911" s="8"/>
      <c r="J4911" s="35"/>
      <c r="K4911" s="33"/>
      <c r="L4911" s="33"/>
      <c r="M4911" s="33"/>
      <c r="N4911" s="33"/>
      <c r="O4911" s="33"/>
      <c r="P4911" s="33"/>
      <c r="Q4911" s="33"/>
      <c r="R4911" s="33"/>
    </row>
    <row r="4912">
      <c r="A4912" s="7" t="s">
        <v>2586</v>
      </c>
      <c r="B4912" s="7"/>
      <c r="C4912" s="7" t="s">
        <v>13693</v>
      </c>
      <c r="D4912" s="8" t="s">
        <v>13694</v>
      </c>
      <c r="E4912" s="7" t="s">
        <v>13695</v>
      </c>
      <c r="F4912" s="8" t="s">
        <v>2740</v>
      </c>
      <c r="G4912" s="8" t="s">
        <v>8038</v>
      </c>
      <c r="H4912" s="42" t="s">
        <v>3162</v>
      </c>
      <c r="I4912" s="8"/>
      <c r="J4912" s="35"/>
      <c r="K4912" s="33"/>
      <c r="L4912" s="33"/>
      <c r="M4912" s="33"/>
      <c r="N4912" s="33"/>
      <c r="O4912" s="33"/>
      <c r="P4912" s="33"/>
      <c r="Q4912" s="33"/>
      <c r="R4912" s="33"/>
    </row>
    <row r="4913">
      <c r="A4913" s="8" t="s">
        <v>2586</v>
      </c>
      <c r="B4913" s="2"/>
      <c r="C4913" s="2" t="s">
        <v>7157</v>
      </c>
      <c r="D4913" s="2" t="s">
        <v>13696</v>
      </c>
      <c r="E4913" s="2" t="s">
        <v>13697</v>
      </c>
      <c r="F4913" s="8" t="s">
        <v>2740</v>
      </c>
      <c r="G4913" s="8" t="s">
        <v>8038</v>
      </c>
      <c r="H4913" s="41" t="s">
        <v>2802</v>
      </c>
      <c r="I4913" s="34" t="s">
        <v>13698</v>
      </c>
      <c r="J4913" s="35"/>
      <c r="K4913" s="33"/>
      <c r="L4913" s="33"/>
      <c r="M4913" s="33"/>
      <c r="N4913" s="33"/>
      <c r="O4913" s="33"/>
      <c r="P4913" s="33"/>
      <c r="Q4913" s="33"/>
      <c r="R4913" s="33"/>
    </row>
    <row r="4914">
      <c r="A4914" s="8" t="s">
        <v>2586</v>
      </c>
      <c r="B4914" s="6"/>
      <c r="C4914" s="6" t="s">
        <v>13699</v>
      </c>
      <c r="D4914" s="7" t="s">
        <v>13700</v>
      </c>
      <c r="E4914" s="19" t="s">
        <v>13701</v>
      </c>
      <c r="F4914" s="8" t="s">
        <v>2740</v>
      </c>
      <c r="G4914" s="31" t="s">
        <v>8038</v>
      </c>
      <c r="H4914" s="31" t="s">
        <v>7267</v>
      </c>
      <c r="I4914" s="7"/>
      <c r="J4914" s="35"/>
      <c r="K4914" s="33"/>
      <c r="L4914" s="33"/>
      <c r="M4914" s="33"/>
      <c r="N4914" s="33"/>
      <c r="O4914" s="33"/>
      <c r="P4914" s="33"/>
      <c r="Q4914" s="33"/>
      <c r="R4914" s="33"/>
    </row>
    <row r="4915">
      <c r="A4915" s="7" t="s">
        <v>2586</v>
      </c>
      <c r="B4915" s="7"/>
      <c r="C4915" s="7" t="s">
        <v>13702</v>
      </c>
      <c r="D4915" s="8" t="s">
        <v>13700</v>
      </c>
      <c r="E4915" s="7" t="s">
        <v>13703</v>
      </c>
      <c r="F4915" s="8" t="s">
        <v>2740</v>
      </c>
      <c r="G4915" s="8" t="s">
        <v>8038</v>
      </c>
      <c r="H4915" s="42" t="s">
        <v>3110</v>
      </c>
      <c r="I4915" s="8"/>
      <c r="J4915" s="37"/>
      <c r="K4915" s="38"/>
      <c r="L4915" s="38"/>
      <c r="M4915" s="38"/>
      <c r="N4915" s="38"/>
      <c r="O4915" s="38"/>
      <c r="P4915" s="38"/>
      <c r="Q4915" s="38"/>
      <c r="R4915" s="38"/>
    </row>
    <row r="4916">
      <c r="A4916" s="7" t="s">
        <v>2586</v>
      </c>
      <c r="B4916" s="7"/>
      <c r="C4916" s="7" t="s">
        <v>13704</v>
      </c>
      <c r="D4916" s="8" t="s">
        <v>13705</v>
      </c>
      <c r="E4916" s="7" t="s">
        <v>13706</v>
      </c>
      <c r="F4916" s="8" t="s">
        <v>2740</v>
      </c>
      <c r="G4916" s="8" t="s">
        <v>8038</v>
      </c>
      <c r="H4916" s="31" t="s">
        <v>2753</v>
      </c>
      <c r="I4916" s="8"/>
      <c r="J4916" s="35"/>
      <c r="K4916" s="33"/>
      <c r="L4916" s="33"/>
      <c r="M4916" s="33"/>
      <c r="N4916" s="33"/>
      <c r="O4916" s="33"/>
      <c r="P4916" s="33"/>
      <c r="Q4916" s="33"/>
      <c r="R4916" s="33"/>
    </row>
    <row r="4917">
      <c r="A4917" s="8" t="s">
        <v>2586</v>
      </c>
      <c r="B4917" s="2"/>
      <c r="C4917" s="2" t="s">
        <v>13707</v>
      </c>
      <c r="D4917" s="2" t="s">
        <v>13708</v>
      </c>
      <c r="E4917" s="2" t="s">
        <v>13709</v>
      </c>
      <c r="F4917" s="42" t="s">
        <v>2740</v>
      </c>
      <c r="G4917" s="6" t="s">
        <v>8038</v>
      </c>
      <c r="H4917" s="42" t="s">
        <v>2686</v>
      </c>
      <c r="I4917" s="36" t="s">
        <v>13710</v>
      </c>
      <c r="J4917" s="35"/>
      <c r="K4917" s="33"/>
      <c r="L4917" s="33"/>
      <c r="M4917" s="33"/>
      <c r="N4917" s="33"/>
      <c r="O4917" s="33"/>
      <c r="P4917" s="33"/>
      <c r="Q4917" s="33"/>
      <c r="R4917" s="33"/>
    </row>
    <row r="4918">
      <c r="A4918" s="7" t="s">
        <v>2586</v>
      </c>
      <c r="B4918" s="7"/>
      <c r="C4918" s="7" t="s">
        <v>13711</v>
      </c>
      <c r="D4918" s="8" t="s">
        <v>7167</v>
      </c>
      <c r="E4918" s="7" t="s">
        <v>13712</v>
      </c>
      <c r="F4918" s="8" t="s">
        <v>2740</v>
      </c>
      <c r="G4918" s="8" t="s">
        <v>8038</v>
      </c>
      <c r="H4918" s="41" t="s">
        <v>2686</v>
      </c>
      <c r="I4918" s="8"/>
      <c r="J4918" s="7"/>
      <c r="K4918" s="40"/>
      <c r="L4918" s="40"/>
      <c r="M4918" s="40"/>
      <c r="N4918" s="40"/>
      <c r="O4918" s="40"/>
      <c r="P4918" s="40"/>
      <c r="Q4918" s="40"/>
      <c r="R4918" s="40"/>
    </row>
    <row r="4919">
      <c r="A4919" s="7" t="s">
        <v>2586</v>
      </c>
      <c r="B4919" s="7"/>
      <c r="C4919" s="7" t="s">
        <v>7166</v>
      </c>
      <c r="D4919" s="7" t="s">
        <v>7167</v>
      </c>
      <c r="E4919" s="19" t="s">
        <v>13713</v>
      </c>
      <c r="F4919" s="8" t="s">
        <v>2740</v>
      </c>
      <c r="G4919" s="8" t="s">
        <v>8038</v>
      </c>
      <c r="H4919" s="41" t="s">
        <v>2686</v>
      </c>
      <c r="I4919" s="7"/>
      <c r="J4919" s="35"/>
      <c r="K4919" s="33"/>
      <c r="L4919" s="33"/>
      <c r="M4919" s="33"/>
      <c r="N4919" s="33"/>
      <c r="O4919" s="33"/>
      <c r="P4919" s="33"/>
      <c r="Q4919" s="33"/>
      <c r="R4919" s="33"/>
    </row>
    <row r="4920">
      <c r="A4920" s="8" t="s">
        <v>2586</v>
      </c>
      <c r="B4920" s="6"/>
      <c r="C4920" s="6" t="s">
        <v>13714</v>
      </c>
      <c r="D4920" s="8" t="str">
        <f>IFERROR(__xludf.DUMMYFUNCTION("CONCATENATE(REGEXEXTRACT(C4920,""[A-Za-z]+""),"","")"),"Rolf,")</f>
        <v>Rolf,</v>
      </c>
      <c r="E4920" s="7" t="s">
        <v>13715</v>
      </c>
      <c r="F4920" s="8" t="s">
        <v>2740</v>
      </c>
      <c r="G4920" s="8" t="s">
        <v>8038</v>
      </c>
      <c r="H4920" s="41" t="s">
        <v>2686</v>
      </c>
      <c r="I4920" s="8"/>
      <c r="J4920" s="35"/>
      <c r="K4920" s="33"/>
      <c r="L4920" s="33"/>
      <c r="M4920" s="33"/>
      <c r="N4920" s="33"/>
      <c r="O4920" s="33"/>
      <c r="P4920" s="33"/>
      <c r="Q4920" s="33"/>
      <c r="R4920" s="33"/>
    </row>
    <row r="4921">
      <c r="A4921" s="6" t="s">
        <v>2861</v>
      </c>
      <c r="B4921" s="6"/>
      <c r="C4921" s="6" t="s">
        <v>13716</v>
      </c>
      <c r="D4921" s="7" t="s">
        <v>4339</v>
      </c>
      <c r="E4921" s="19" t="s">
        <v>13717</v>
      </c>
      <c r="F4921" s="8" t="s">
        <v>2740</v>
      </c>
      <c r="G4921" s="8" t="s">
        <v>8038</v>
      </c>
      <c r="H4921" s="42" t="s">
        <v>2686</v>
      </c>
      <c r="I4921" s="7"/>
      <c r="J4921" s="7"/>
      <c r="K4921" s="40"/>
      <c r="L4921" s="40"/>
      <c r="M4921" s="40"/>
      <c r="N4921" s="40"/>
      <c r="O4921" s="40"/>
      <c r="P4921" s="40"/>
      <c r="Q4921" s="40"/>
      <c r="R4921" s="40"/>
    </row>
    <row r="4922">
      <c r="A4922" s="8" t="s">
        <v>2586</v>
      </c>
      <c r="B4922" s="2"/>
      <c r="C4922" s="2" t="s">
        <v>13718</v>
      </c>
      <c r="D4922" s="2" t="s">
        <v>4638</v>
      </c>
      <c r="E4922" s="2" t="s">
        <v>13719</v>
      </c>
      <c r="F4922" s="42" t="s">
        <v>2740</v>
      </c>
      <c r="G4922" s="8" t="s">
        <v>8038</v>
      </c>
      <c r="H4922" s="41" t="s">
        <v>2760</v>
      </c>
      <c r="I4922" s="34" t="s">
        <v>13720</v>
      </c>
      <c r="J4922" s="35"/>
      <c r="K4922" s="33"/>
      <c r="L4922" s="33"/>
      <c r="M4922" s="33"/>
      <c r="N4922" s="33"/>
      <c r="O4922" s="33"/>
      <c r="P4922" s="33"/>
      <c r="Q4922" s="33"/>
      <c r="R4922" s="33"/>
    </row>
    <row r="4923">
      <c r="A4923" s="7" t="s">
        <v>2586</v>
      </c>
      <c r="B4923" s="7"/>
      <c r="C4923" s="7" t="s">
        <v>13721</v>
      </c>
      <c r="D4923" s="8" t="str">
        <f>IFERROR(__xludf.DUMMYFUNCTION("CONCATENATE(REGEXEXTRACT(C4923,""[A-Za-z]+""),"","")"),"Roman,")</f>
        <v>Roman,</v>
      </c>
      <c r="E4923" s="7" t="s">
        <v>13722</v>
      </c>
      <c r="F4923" s="8" t="s">
        <v>2740</v>
      </c>
      <c r="G4923" s="8" t="s">
        <v>8038</v>
      </c>
      <c r="H4923" s="41" t="s">
        <v>2760</v>
      </c>
      <c r="I4923" s="8"/>
      <c r="J4923" s="35"/>
      <c r="K4923" s="33"/>
      <c r="L4923" s="33"/>
      <c r="M4923" s="33"/>
      <c r="N4923" s="33"/>
      <c r="O4923" s="33"/>
      <c r="P4923" s="33"/>
      <c r="Q4923" s="33"/>
      <c r="R4923" s="33"/>
    </row>
    <row r="4924">
      <c r="A4924" s="7" t="s">
        <v>2586</v>
      </c>
      <c r="B4924" s="7"/>
      <c r="C4924" s="7" t="s">
        <v>13723</v>
      </c>
      <c r="D4924" s="8" t="s">
        <v>13724</v>
      </c>
      <c r="E4924" s="7" t="s">
        <v>13725</v>
      </c>
      <c r="F4924" s="8" t="s">
        <v>2740</v>
      </c>
      <c r="G4924" s="31" t="s">
        <v>8038</v>
      </c>
      <c r="H4924" s="41" t="s">
        <v>2760</v>
      </c>
      <c r="I4924" s="8"/>
      <c r="J4924" s="7"/>
      <c r="K4924" s="40"/>
      <c r="L4924" s="40"/>
      <c r="M4924" s="40"/>
      <c r="N4924" s="40"/>
      <c r="O4924" s="40"/>
      <c r="P4924" s="40"/>
      <c r="Q4924" s="40"/>
      <c r="R4924" s="40"/>
    </row>
    <row r="4925">
      <c r="A4925" s="7" t="s">
        <v>2586</v>
      </c>
      <c r="B4925" s="7"/>
      <c r="C4925" s="7" t="s">
        <v>13723</v>
      </c>
      <c r="D4925" s="8" t="s">
        <v>13724</v>
      </c>
      <c r="E4925" s="7" t="s">
        <v>13726</v>
      </c>
      <c r="F4925" s="8" t="s">
        <v>2740</v>
      </c>
      <c r="G4925" s="31" t="s">
        <v>8038</v>
      </c>
      <c r="H4925" s="41" t="s">
        <v>2760</v>
      </c>
      <c r="I4925" s="8"/>
      <c r="J4925" s="7"/>
      <c r="K4925" s="40"/>
      <c r="L4925" s="40"/>
      <c r="M4925" s="40"/>
      <c r="N4925" s="40"/>
      <c r="O4925" s="40"/>
      <c r="P4925" s="40"/>
      <c r="Q4925" s="40"/>
      <c r="R4925" s="40"/>
    </row>
    <row r="4926">
      <c r="A4926" s="7" t="s">
        <v>2586</v>
      </c>
      <c r="B4926" s="7"/>
      <c r="C4926" s="7" t="s">
        <v>13727</v>
      </c>
      <c r="D4926" s="7" t="s">
        <v>13728</v>
      </c>
      <c r="E4926" s="19" t="s">
        <v>13729</v>
      </c>
      <c r="F4926" s="8" t="s">
        <v>2740</v>
      </c>
      <c r="G4926" s="8" t="s">
        <v>8038</v>
      </c>
      <c r="H4926" s="31" t="s">
        <v>2603</v>
      </c>
      <c r="I4926" s="7"/>
      <c r="J4926" s="37"/>
      <c r="K4926" s="38"/>
      <c r="L4926" s="38"/>
      <c r="M4926" s="38"/>
      <c r="N4926" s="38"/>
      <c r="O4926" s="38"/>
      <c r="P4926" s="38"/>
      <c r="Q4926" s="38"/>
      <c r="R4926" s="38"/>
    </row>
    <row r="4927">
      <c r="A4927" s="7" t="s">
        <v>2633</v>
      </c>
      <c r="B4927" s="7"/>
      <c r="C4927" s="7" t="s">
        <v>13727</v>
      </c>
      <c r="D4927" s="8" t="s">
        <v>13728</v>
      </c>
      <c r="E4927" s="7" t="s">
        <v>13730</v>
      </c>
      <c r="F4927" s="8" t="s">
        <v>2740</v>
      </c>
      <c r="G4927" s="31" t="s">
        <v>8038</v>
      </c>
      <c r="H4927" s="31" t="s">
        <v>2603</v>
      </c>
      <c r="I4927" s="8"/>
      <c r="J4927" s="35"/>
      <c r="K4927" s="33"/>
      <c r="L4927" s="33"/>
      <c r="M4927" s="33"/>
      <c r="N4927" s="33"/>
      <c r="O4927" s="33"/>
      <c r="P4927" s="33"/>
      <c r="Q4927" s="33"/>
      <c r="R4927" s="33"/>
    </row>
    <row r="4928">
      <c r="A4928" s="8" t="s">
        <v>2586</v>
      </c>
      <c r="B4928" s="6"/>
      <c r="C4928" s="6" t="s">
        <v>13731</v>
      </c>
      <c r="D4928" s="6" t="s">
        <v>13732</v>
      </c>
      <c r="E4928" s="19" t="s">
        <v>13733</v>
      </c>
      <c r="F4928" s="8" t="s">
        <v>2740</v>
      </c>
      <c r="G4928" s="8" t="s">
        <v>8038</v>
      </c>
      <c r="H4928" s="45" t="s">
        <v>2765</v>
      </c>
      <c r="I4928" s="7"/>
      <c r="J4928" s="7"/>
      <c r="K4928" s="40"/>
      <c r="L4928" s="40"/>
      <c r="M4928" s="40"/>
      <c r="N4928" s="40"/>
      <c r="O4928" s="40"/>
      <c r="P4928" s="40"/>
      <c r="Q4928" s="40"/>
      <c r="R4928" s="40"/>
    </row>
    <row r="4929">
      <c r="A4929" s="8" t="s">
        <v>2633</v>
      </c>
      <c r="B4929" s="3"/>
      <c r="C4929" s="3" t="s">
        <v>13734</v>
      </c>
      <c r="D4929" s="4" t="s">
        <v>13735</v>
      </c>
      <c r="E4929" s="3" t="s">
        <v>13736</v>
      </c>
      <c r="F4929" s="8" t="s">
        <v>2740</v>
      </c>
      <c r="G4929" s="6" t="s">
        <v>8038</v>
      </c>
      <c r="H4929" s="31" t="s">
        <v>2603</v>
      </c>
      <c r="I4929" s="3"/>
      <c r="J4929" s="35"/>
      <c r="K4929" s="33"/>
      <c r="L4929" s="33"/>
      <c r="M4929" s="33"/>
      <c r="N4929" s="33"/>
      <c r="O4929" s="33"/>
      <c r="P4929" s="33"/>
      <c r="Q4929" s="33"/>
      <c r="R4929" s="33"/>
    </row>
    <row r="4930">
      <c r="A4930" s="8" t="s">
        <v>2586</v>
      </c>
      <c r="B4930" s="8"/>
      <c r="C4930" s="8" t="s">
        <v>13737</v>
      </c>
      <c r="D4930" s="8" t="s">
        <v>13738</v>
      </c>
      <c r="E4930" s="12" t="s">
        <v>13739</v>
      </c>
      <c r="F4930" s="8" t="s">
        <v>2740</v>
      </c>
      <c r="G4930" s="8" t="s">
        <v>8038</v>
      </c>
      <c r="H4930" s="31" t="s">
        <v>2742</v>
      </c>
      <c r="I4930" s="8"/>
      <c r="J4930" s="35"/>
      <c r="K4930" s="33"/>
      <c r="L4930" s="33"/>
      <c r="M4930" s="33"/>
      <c r="N4930" s="33"/>
      <c r="O4930" s="33"/>
      <c r="P4930" s="33"/>
      <c r="Q4930" s="33"/>
      <c r="R4930" s="33"/>
    </row>
    <row r="4931">
      <c r="A4931" s="7" t="s">
        <v>2586</v>
      </c>
      <c r="B4931" s="7"/>
      <c r="C4931" s="7" t="s">
        <v>13740</v>
      </c>
      <c r="D4931" s="8" t="s">
        <v>13741</v>
      </c>
      <c r="E4931" s="7" t="s">
        <v>13742</v>
      </c>
      <c r="F4931" s="8" t="s">
        <v>2740</v>
      </c>
      <c r="G4931" s="31" t="s">
        <v>8038</v>
      </c>
      <c r="H4931" s="42" t="s">
        <v>2686</v>
      </c>
      <c r="I4931" s="8"/>
      <c r="J4931" s="35"/>
      <c r="K4931" s="33"/>
      <c r="L4931" s="33"/>
      <c r="M4931" s="33"/>
      <c r="N4931" s="33"/>
      <c r="O4931" s="33"/>
      <c r="P4931" s="33"/>
      <c r="Q4931" s="33"/>
      <c r="R4931" s="33"/>
    </row>
    <row r="4932">
      <c r="A4932" s="7" t="s">
        <v>2586</v>
      </c>
      <c r="B4932" s="7"/>
      <c r="C4932" s="7" t="s">
        <v>13743</v>
      </c>
      <c r="D4932" s="8" t="str">
        <f>IFERROR(__xludf.DUMMYFUNCTION("CONCATENATE(REGEXEXTRACT(C4932,""[A-Za-z]+""),"","")"),"Rork,")</f>
        <v>Rork,</v>
      </c>
      <c r="E4932" s="7" t="s">
        <v>13744</v>
      </c>
      <c r="F4932" s="8" t="s">
        <v>2740</v>
      </c>
      <c r="G4932" s="8" t="s">
        <v>8038</v>
      </c>
      <c r="H4932" s="45" t="s">
        <v>2765</v>
      </c>
      <c r="I4932" s="8"/>
      <c r="J4932" s="35"/>
      <c r="K4932" s="33"/>
      <c r="L4932" s="33"/>
      <c r="M4932" s="33"/>
      <c r="N4932" s="33"/>
      <c r="O4932" s="33"/>
      <c r="P4932" s="33"/>
      <c r="Q4932" s="33"/>
      <c r="R4932" s="33"/>
    </row>
    <row r="4933">
      <c r="A4933" s="7" t="s">
        <v>2586</v>
      </c>
      <c r="B4933" s="7"/>
      <c r="C4933" s="7" t="s">
        <v>13745</v>
      </c>
      <c r="D4933" s="6" t="s">
        <v>13746</v>
      </c>
      <c r="E4933" s="7" t="s">
        <v>13747</v>
      </c>
      <c r="F4933" s="8" t="s">
        <v>2740</v>
      </c>
      <c r="G4933" s="8" t="s">
        <v>8038</v>
      </c>
      <c r="H4933" s="41" t="s">
        <v>2760</v>
      </c>
      <c r="I4933" s="8"/>
      <c r="J4933" s="35"/>
      <c r="K4933" s="33"/>
      <c r="L4933" s="33"/>
      <c r="M4933" s="33"/>
      <c r="N4933" s="33"/>
      <c r="O4933" s="33"/>
      <c r="P4933" s="33"/>
      <c r="Q4933" s="33"/>
      <c r="R4933" s="33"/>
    </row>
    <row r="4934">
      <c r="A4934" s="7" t="s">
        <v>2586</v>
      </c>
      <c r="B4934" s="7"/>
      <c r="C4934" s="7" t="s">
        <v>13748</v>
      </c>
      <c r="D4934" s="8" t="s">
        <v>13749</v>
      </c>
      <c r="E4934" s="7" t="s">
        <v>13750</v>
      </c>
      <c r="F4934" s="8" t="s">
        <v>2740</v>
      </c>
      <c r="G4934" s="8" t="s">
        <v>8038</v>
      </c>
      <c r="H4934" s="31" t="s">
        <v>2590</v>
      </c>
      <c r="I4934" s="8"/>
      <c r="J4934" s="35"/>
      <c r="K4934" s="33"/>
      <c r="L4934" s="33"/>
      <c r="M4934" s="33"/>
      <c r="N4934" s="33"/>
      <c r="O4934" s="33"/>
      <c r="P4934" s="33"/>
      <c r="Q4934" s="33"/>
      <c r="R4934" s="33"/>
    </row>
    <row r="4935">
      <c r="A4935" s="7" t="s">
        <v>2586</v>
      </c>
      <c r="B4935" s="7"/>
      <c r="C4935" s="7" t="s">
        <v>13751</v>
      </c>
      <c r="D4935" s="8" t="s">
        <v>13749</v>
      </c>
      <c r="E4935" s="7" t="s">
        <v>13752</v>
      </c>
      <c r="F4935" s="42" t="s">
        <v>2740</v>
      </c>
      <c r="G4935" s="8" t="s">
        <v>8038</v>
      </c>
      <c r="H4935" s="31" t="s">
        <v>2590</v>
      </c>
      <c r="I4935" s="8"/>
      <c r="J4935" s="7"/>
      <c r="K4935" s="40"/>
      <c r="L4935" s="40"/>
      <c r="M4935" s="40"/>
      <c r="N4935" s="40"/>
      <c r="O4935" s="40"/>
      <c r="P4935" s="40"/>
      <c r="Q4935" s="40"/>
      <c r="R4935" s="40"/>
    </row>
    <row r="4936">
      <c r="A4936" s="8" t="s">
        <v>2586</v>
      </c>
      <c r="B4936" s="3"/>
      <c r="C4936" s="3" t="s">
        <v>13753</v>
      </c>
      <c r="D4936" s="4" t="s">
        <v>7178</v>
      </c>
      <c r="E4936" s="5" t="s">
        <v>13754</v>
      </c>
      <c r="F4936" s="8" t="s">
        <v>2740</v>
      </c>
      <c r="G4936" s="8" t="s">
        <v>8038</v>
      </c>
      <c r="H4936" s="41" t="s">
        <v>2760</v>
      </c>
      <c r="I4936" s="18" t="s">
        <v>13755</v>
      </c>
      <c r="J4936" s="35"/>
      <c r="K4936" s="33"/>
      <c r="L4936" s="33"/>
      <c r="M4936" s="33"/>
      <c r="N4936" s="33"/>
      <c r="O4936" s="33"/>
      <c r="P4936" s="33"/>
      <c r="Q4936" s="33"/>
      <c r="R4936" s="33"/>
    </row>
    <row r="4937">
      <c r="A4937" s="7" t="s">
        <v>2633</v>
      </c>
      <c r="B4937" s="7"/>
      <c r="C4937" s="7" t="s">
        <v>13756</v>
      </c>
      <c r="D4937" s="8" t="s">
        <v>7178</v>
      </c>
      <c r="E4937" s="7" t="s">
        <v>13757</v>
      </c>
      <c r="F4937" s="8" t="s">
        <v>2740</v>
      </c>
      <c r="G4937" s="8" t="s">
        <v>8038</v>
      </c>
      <c r="H4937" s="31" t="s">
        <v>2603</v>
      </c>
      <c r="I4937" s="8"/>
      <c r="J4937" s="7"/>
      <c r="K4937" s="40"/>
      <c r="L4937" s="40"/>
      <c r="M4937" s="40"/>
      <c r="N4937" s="40"/>
      <c r="O4937" s="40"/>
      <c r="P4937" s="40"/>
      <c r="Q4937" s="40"/>
      <c r="R4937" s="40"/>
    </row>
    <row r="4938">
      <c r="A4938" s="7" t="s">
        <v>2586</v>
      </c>
      <c r="B4938" s="7"/>
      <c r="C4938" s="7" t="s">
        <v>13758</v>
      </c>
      <c r="D4938" s="8" t="s">
        <v>13759</v>
      </c>
      <c r="E4938" s="7" t="s">
        <v>13760</v>
      </c>
      <c r="F4938" s="8" t="s">
        <v>2740</v>
      </c>
      <c r="G4938" s="8" t="s">
        <v>8038</v>
      </c>
      <c r="H4938" s="31" t="s">
        <v>2603</v>
      </c>
      <c r="I4938" s="8"/>
      <c r="J4938" s="35"/>
      <c r="K4938" s="33"/>
      <c r="L4938" s="33"/>
      <c r="M4938" s="33"/>
      <c r="N4938" s="33"/>
      <c r="O4938" s="33"/>
      <c r="P4938" s="33"/>
      <c r="Q4938" s="33"/>
      <c r="R4938" s="33"/>
    </row>
    <row r="4939">
      <c r="A4939" s="7" t="s">
        <v>2586</v>
      </c>
      <c r="B4939" s="7"/>
      <c r="C4939" s="7" t="s">
        <v>13761</v>
      </c>
      <c r="D4939" s="8" t="str">
        <f>IFERROR(__xludf.DUMMYFUNCTION("CONCATENATE(REGEXEXTRACT(C4939,""[A-Za-z]+""),"","")"),"Rotationz,")</f>
        <v>Rotationz,</v>
      </c>
      <c r="E4939" s="7" t="s">
        <v>13762</v>
      </c>
      <c r="F4939" s="8" t="s">
        <v>2740</v>
      </c>
      <c r="G4939" s="31" t="s">
        <v>8038</v>
      </c>
      <c r="H4939" s="42" t="s">
        <v>4138</v>
      </c>
      <c r="I4939" s="8"/>
      <c r="J4939" s="35"/>
      <c r="K4939" s="33"/>
      <c r="L4939" s="33"/>
      <c r="M4939" s="33"/>
      <c r="N4939" s="33"/>
      <c r="O4939" s="33"/>
      <c r="P4939" s="33"/>
      <c r="Q4939" s="33"/>
      <c r="R4939" s="33"/>
    </row>
    <row r="4940">
      <c r="A4940" s="6" t="s">
        <v>2861</v>
      </c>
      <c r="B4940" s="3"/>
      <c r="C4940" s="3" t="s">
        <v>13763</v>
      </c>
      <c r="D4940" s="2" t="s">
        <v>13764</v>
      </c>
      <c r="E4940" s="5" t="s">
        <v>13765</v>
      </c>
      <c r="F4940" s="42" t="s">
        <v>2740</v>
      </c>
      <c r="G4940" s="31" t="s">
        <v>8038</v>
      </c>
      <c r="H4940" s="41" t="s">
        <v>2802</v>
      </c>
      <c r="I4940" s="18" t="s">
        <v>13766</v>
      </c>
      <c r="J4940" s="37"/>
      <c r="K4940" s="38"/>
      <c r="L4940" s="38"/>
      <c r="M4940" s="38"/>
      <c r="N4940" s="38"/>
      <c r="O4940" s="38"/>
      <c r="P4940" s="38"/>
      <c r="Q4940" s="38"/>
      <c r="R4940" s="38"/>
    </row>
    <row r="4941">
      <c r="A4941" s="7" t="s">
        <v>2586</v>
      </c>
      <c r="B4941" s="7"/>
      <c r="C4941" s="7" t="s">
        <v>13767</v>
      </c>
      <c r="D4941" s="8" t="s">
        <v>13764</v>
      </c>
      <c r="E4941" s="7" t="s">
        <v>13768</v>
      </c>
      <c r="F4941" s="8" t="s">
        <v>2740</v>
      </c>
      <c r="G4941" s="8" t="s">
        <v>8038</v>
      </c>
      <c r="H4941" s="31" t="s">
        <v>2802</v>
      </c>
      <c r="I4941" s="8"/>
      <c r="J4941" s="35"/>
      <c r="K4941" s="33"/>
      <c r="L4941" s="33"/>
      <c r="M4941" s="33"/>
      <c r="N4941" s="33"/>
      <c r="O4941" s="33"/>
      <c r="P4941" s="33"/>
      <c r="Q4941" s="33"/>
      <c r="R4941" s="33"/>
    </row>
    <row r="4942">
      <c r="A4942" s="7" t="s">
        <v>2586</v>
      </c>
      <c r="B4942" s="7"/>
      <c r="C4942" s="7" t="s">
        <v>13769</v>
      </c>
      <c r="D4942" s="8" t="s">
        <v>13770</v>
      </c>
      <c r="E4942" s="7" t="s">
        <v>13771</v>
      </c>
      <c r="F4942" s="42" t="s">
        <v>2740</v>
      </c>
      <c r="G4942" s="8" t="s">
        <v>8038</v>
      </c>
      <c r="H4942" s="41" t="s">
        <v>2760</v>
      </c>
      <c r="I4942" s="8"/>
      <c r="J4942" s="35"/>
      <c r="K4942" s="33"/>
      <c r="L4942" s="33"/>
      <c r="M4942" s="33"/>
      <c r="N4942" s="33"/>
      <c r="O4942" s="33"/>
      <c r="P4942" s="33"/>
      <c r="Q4942" s="33"/>
      <c r="R4942" s="33"/>
    </row>
    <row r="4943">
      <c r="A4943" s="7" t="s">
        <v>2586</v>
      </c>
      <c r="B4943" s="7"/>
      <c r="C4943" s="7" t="s">
        <v>13772</v>
      </c>
      <c r="D4943" s="6" t="s">
        <v>13773</v>
      </c>
      <c r="E4943" s="7" t="s">
        <v>13774</v>
      </c>
      <c r="F4943" s="8" t="s">
        <v>2740</v>
      </c>
      <c r="G4943" s="8" t="s">
        <v>8038</v>
      </c>
      <c r="H4943" s="31" t="s">
        <v>2778</v>
      </c>
      <c r="I4943" s="8"/>
      <c r="J4943" s="35"/>
      <c r="K4943" s="33"/>
      <c r="L4943" s="33"/>
      <c r="M4943" s="33"/>
      <c r="N4943" s="33"/>
      <c r="O4943" s="33"/>
      <c r="P4943" s="33"/>
      <c r="Q4943" s="33"/>
      <c r="R4943" s="33"/>
    </row>
    <row r="4944">
      <c r="A4944" s="7" t="s">
        <v>2586</v>
      </c>
      <c r="B4944" s="7"/>
      <c r="C4944" s="7" t="s">
        <v>13775</v>
      </c>
      <c r="D4944" s="8" t="s">
        <v>13773</v>
      </c>
      <c r="E4944" s="7" t="s">
        <v>13776</v>
      </c>
      <c r="F4944" s="8" t="s">
        <v>2740</v>
      </c>
      <c r="G4944" s="8" t="s">
        <v>8038</v>
      </c>
      <c r="H4944" s="31" t="s">
        <v>2778</v>
      </c>
      <c r="I4944" s="8"/>
      <c r="J4944" s="7"/>
      <c r="K4944" s="40"/>
      <c r="L4944" s="40"/>
      <c r="M4944" s="40"/>
      <c r="N4944" s="40"/>
      <c r="O4944" s="40"/>
      <c r="P4944" s="40"/>
      <c r="Q4944" s="40"/>
      <c r="R4944" s="40"/>
    </row>
    <row r="4945">
      <c r="A4945" s="7" t="s">
        <v>2586</v>
      </c>
      <c r="B4945" s="7"/>
      <c r="C4945" s="7" t="s">
        <v>13777</v>
      </c>
      <c r="D4945" s="8" t="s">
        <v>13773</v>
      </c>
      <c r="E4945" s="7" t="s">
        <v>13778</v>
      </c>
      <c r="F4945" s="8" t="s">
        <v>2740</v>
      </c>
      <c r="G4945" s="31" t="s">
        <v>8038</v>
      </c>
      <c r="H4945" s="31" t="s">
        <v>2603</v>
      </c>
      <c r="I4945" s="8"/>
      <c r="J4945" s="7"/>
      <c r="K4945" s="40"/>
      <c r="L4945" s="40"/>
      <c r="M4945" s="40"/>
      <c r="N4945" s="40"/>
      <c r="O4945" s="40"/>
      <c r="P4945" s="40"/>
      <c r="Q4945" s="40"/>
      <c r="R4945" s="40"/>
    </row>
    <row r="4946">
      <c r="A4946" s="8" t="s">
        <v>2586</v>
      </c>
      <c r="B4946" s="2"/>
      <c r="C4946" s="2" t="s">
        <v>13779</v>
      </c>
      <c r="D4946" s="2" t="s">
        <v>7189</v>
      </c>
      <c r="E4946" s="2" t="s">
        <v>13780</v>
      </c>
      <c r="F4946" s="42" t="s">
        <v>2740</v>
      </c>
      <c r="G4946" s="8" t="s">
        <v>8038</v>
      </c>
      <c r="H4946" s="42" t="s">
        <v>2686</v>
      </c>
      <c r="I4946" s="36" t="s">
        <v>13781</v>
      </c>
      <c r="J4946" s="35"/>
      <c r="K4946" s="33"/>
      <c r="L4946" s="33"/>
      <c r="M4946" s="33"/>
      <c r="N4946" s="33"/>
      <c r="O4946" s="33"/>
      <c r="P4946" s="33"/>
      <c r="Q4946" s="33"/>
      <c r="R4946" s="33"/>
    </row>
    <row r="4947">
      <c r="A4947" s="8" t="s">
        <v>2586</v>
      </c>
      <c r="B4947" s="2"/>
      <c r="C4947" s="2" t="s">
        <v>13782</v>
      </c>
      <c r="D4947" s="2" t="s">
        <v>7189</v>
      </c>
      <c r="E4947" s="2" t="s">
        <v>13783</v>
      </c>
      <c r="F4947" s="8" t="s">
        <v>2740</v>
      </c>
      <c r="G4947" s="8" t="s">
        <v>8038</v>
      </c>
      <c r="H4947" s="31" t="s">
        <v>2742</v>
      </c>
      <c r="I4947" s="34" t="s">
        <v>13784</v>
      </c>
      <c r="J4947" s="35"/>
      <c r="K4947" s="33"/>
      <c r="L4947" s="33"/>
      <c r="M4947" s="33"/>
      <c r="N4947" s="33"/>
      <c r="O4947" s="33"/>
      <c r="P4947" s="33"/>
      <c r="Q4947" s="33"/>
      <c r="R4947" s="33"/>
    </row>
    <row r="4948">
      <c r="A4948" s="7" t="s">
        <v>2586</v>
      </c>
      <c r="B4948" s="7"/>
      <c r="C4948" s="7" t="s">
        <v>13785</v>
      </c>
      <c r="D4948" s="8" t="str">
        <f>IFERROR(__xludf.DUMMYFUNCTION("CONCATENATE(REGEXEXTRACT(C4948,""[A-Za-z]+""),"","")"),"RSE,")</f>
        <v>RSE,</v>
      </c>
      <c r="E4948" s="7" t="s">
        <v>13786</v>
      </c>
      <c r="F4948" s="8" t="s">
        <v>2740</v>
      </c>
      <c r="G4948" s="8" t="s">
        <v>8038</v>
      </c>
      <c r="H4948" s="31" t="s">
        <v>2603</v>
      </c>
      <c r="I4948" s="8"/>
      <c r="J4948" s="7"/>
      <c r="K4948" s="40"/>
      <c r="L4948" s="40"/>
      <c r="M4948" s="40"/>
      <c r="N4948" s="40"/>
      <c r="O4948" s="40"/>
      <c r="P4948" s="40"/>
      <c r="Q4948" s="40"/>
      <c r="R4948" s="40"/>
    </row>
    <row r="4949">
      <c r="A4949" s="7" t="s">
        <v>2586</v>
      </c>
      <c r="B4949" s="7"/>
      <c r="C4949" s="7" t="s">
        <v>13787</v>
      </c>
      <c r="D4949" s="8" t="s">
        <v>13788</v>
      </c>
      <c r="E4949" s="7" t="s">
        <v>13789</v>
      </c>
      <c r="F4949" s="8" t="s">
        <v>2740</v>
      </c>
      <c r="G4949" s="8" t="s">
        <v>8038</v>
      </c>
      <c r="H4949" s="48" t="s">
        <v>2937</v>
      </c>
      <c r="I4949" s="8"/>
      <c r="J4949" s="35"/>
      <c r="K4949" s="33"/>
      <c r="L4949" s="33"/>
      <c r="M4949" s="33"/>
      <c r="N4949" s="33"/>
      <c r="O4949" s="33"/>
      <c r="P4949" s="33"/>
      <c r="Q4949" s="33"/>
      <c r="R4949" s="33"/>
    </row>
    <row r="4950">
      <c r="A4950" s="7" t="s">
        <v>2586</v>
      </c>
      <c r="B4950" s="7"/>
      <c r="C4950" s="7" t="s">
        <v>13790</v>
      </c>
      <c r="D4950" s="8" t="s">
        <v>13788</v>
      </c>
      <c r="E4950" s="7" t="s">
        <v>13791</v>
      </c>
      <c r="F4950" s="8" t="s">
        <v>2740</v>
      </c>
      <c r="G4950" s="8" t="s">
        <v>8038</v>
      </c>
      <c r="H4950" s="31" t="s">
        <v>2603</v>
      </c>
      <c r="I4950" s="8"/>
      <c r="J4950" s="35"/>
      <c r="K4950" s="33"/>
      <c r="L4950" s="33"/>
      <c r="M4950" s="33"/>
      <c r="N4950" s="33"/>
      <c r="O4950" s="33"/>
      <c r="P4950" s="33"/>
      <c r="Q4950" s="33"/>
      <c r="R4950" s="33"/>
    </row>
    <row r="4951">
      <c r="A4951" s="8" t="s">
        <v>2586</v>
      </c>
      <c r="B4951" s="2"/>
      <c r="C4951" s="2" t="s">
        <v>13792</v>
      </c>
      <c r="D4951" s="2" t="s">
        <v>13793</v>
      </c>
      <c r="E4951" s="2" t="s">
        <v>13794</v>
      </c>
      <c r="F4951" s="42" t="s">
        <v>2740</v>
      </c>
      <c r="G4951" s="6" t="s">
        <v>8038</v>
      </c>
      <c r="H4951" s="31" t="s">
        <v>2816</v>
      </c>
      <c r="I4951" s="36" t="s">
        <v>13795</v>
      </c>
      <c r="J4951" s="7"/>
      <c r="K4951" s="40"/>
      <c r="L4951" s="40"/>
      <c r="M4951" s="40"/>
      <c r="N4951" s="40"/>
      <c r="O4951" s="40"/>
      <c r="P4951" s="40"/>
      <c r="Q4951" s="40"/>
      <c r="R4951" s="40"/>
    </row>
    <row r="4952">
      <c r="A4952" s="8" t="s">
        <v>2586</v>
      </c>
      <c r="B4952" s="2"/>
      <c r="C4952" s="2" t="s">
        <v>13796</v>
      </c>
      <c r="D4952" s="2" t="s">
        <v>13797</v>
      </c>
      <c r="E4952" s="2" t="s">
        <v>13798</v>
      </c>
      <c r="F4952" s="8" t="s">
        <v>2740</v>
      </c>
      <c r="G4952" s="8" t="s">
        <v>8038</v>
      </c>
      <c r="H4952" s="41" t="s">
        <v>2760</v>
      </c>
      <c r="I4952" s="34" t="s">
        <v>13799</v>
      </c>
      <c r="J4952" s="35"/>
      <c r="K4952" s="33"/>
      <c r="L4952" s="33"/>
      <c r="M4952" s="33"/>
      <c r="N4952" s="33"/>
      <c r="O4952" s="33"/>
      <c r="P4952" s="33"/>
      <c r="Q4952" s="33"/>
      <c r="R4952" s="33"/>
    </row>
    <row r="4953">
      <c r="A4953" s="7" t="s">
        <v>2586</v>
      </c>
      <c r="B4953" s="7"/>
      <c r="C4953" s="7" t="s">
        <v>13800</v>
      </c>
      <c r="D4953" s="8" t="s">
        <v>13801</v>
      </c>
      <c r="E4953" s="7" t="s">
        <v>13802</v>
      </c>
      <c r="F4953" s="8" t="s">
        <v>2740</v>
      </c>
      <c r="G4953" s="45" t="s">
        <v>8038</v>
      </c>
      <c r="H4953" s="42" t="s">
        <v>2686</v>
      </c>
      <c r="I4953" s="8"/>
      <c r="J4953" s="35"/>
      <c r="K4953" s="33"/>
      <c r="L4953" s="33"/>
      <c r="M4953" s="33"/>
      <c r="N4953" s="33"/>
      <c r="O4953" s="33"/>
      <c r="P4953" s="33"/>
      <c r="Q4953" s="33"/>
      <c r="R4953" s="33"/>
    </row>
    <row r="4954">
      <c r="A4954" s="6" t="s">
        <v>2861</v>
      </c>
      <c r="B4954" s="2"/>
      <c r="C4954" s="2" t="s">
        <v>13803</v>
      </c>
      <c r="D4954" s="2" t="s">
        <v>13804</v>
      </c>
      <c r="E4954" s="2" t="s">
        <v>13805</v>
      </c>
      <c r="F4954" s="8" t="s">
        <v>2740</v>
      </c>
      <c r="G4954" s="31" t="s">
        <v>8038</v>
      </c>
      <c r="H4954" s="41" t="s">
        <v>2760</v>
      </c>
      <c r="I4954" s="36" t="s">
        <v>13806</v>
      </c>
      <c r="J4954" s="7"/>
      <c r="K4954" s="40"/>
      <c r="L4954" s="40"/>
      <c r="M4954" s="40"/>
      <c r="N4954" s="40"/>
      <c r="O4954" s="40"/>
      <c r="P4954" s="40"/>
      <c r="Q4954" s="40"/>
      <c r="R4954" s="40"/>
    </row>
    <row r="4955">
      <c r="A4955" s="7" t="s">
        <v>2586</v>
      </c>
      <c r="B4955" s="7"/>
      <c r="C4955" s="7" t="s">
        <v>13807</v>
      </c>
      <c r="D4955" s="7" t="s">
        <v>5168</v>
      </c>
      <c r="E4955" s="19" t="s">
        <v>13808</v>
      </c>
      <c r="F4955" s="8" t="s">
        <v>2740</v>
      </c>
      <c r="G4955" s="31" t="s">
        <v>8038</v>
      </c>
      <c r="H4955" s="41" t="s">
        <v>3095</v>
      </c>
      <c r="I4955" s="7"/>
      <c r="J4955" s="7"/>
      <c r="K4955" s="40"/>
      <c r="L4955" s="40"/>
      <c r="M4955" s="40"/>
      <c r="N4955" s="40"/>
      <c r="O4955" s="40"/>
      <c r="P4955" s="40"/>
      <c r="Q4955" s="40"/>
      <c r="R4955" s="40"/>
    </row>
    <row r="4956">
      <c r="A4956" s="8" t="s">
        <v>2586</v>
      </c>
      <c r="B4956" s="2"/>
      <c r="C4956" s="2" t="s">
        <v>13809</v>
      </c>
      <c r="D4956" s="2" t="s">
        <v>7199</v>
      </c>
      <c r="E4956" s="2" t="s">
        <v>13810</v>
      </c>
      <c r="F4956" s="8" t="s">
        <v>2740</v>
      </c>
      <c r="G4956" s="31" t="s">
        <v>8038</v>
      </c>
      <c r="H4956" s="41" t="s">
        <v>3095</v>
      </c>
      <c r="I4956" s="36" t="s">
        <v>13811</v>
      </c>
      <c r="J4956" s="35"/>
      <c r="K4956" s="33"/>
      <c r="L4956" s="33"/>
      <c r="M4956" s="33"/>
      <c r="N4956" s="33"/>
      <c r="O4956" s="33"/>
      <c r="P4956" s="33"/>
      <c r="Q4956" s="33"/>
      <c r="R4956" s="33"/>
    </row>
    <row r="4957">
      <c r="A4957" s="7" t="s">
        <v>2586</v>
      </c>
      <c r="B4957" s="7"/>
      <c r="C4957" s="7" t="s">
        <v>13812</v>
      </c>
      <c r="D4957" s="8" t="s">
        <v>13813</v>
      </c>
      <c r="E4957" s="7" t="s">
        <v>13814</v>
      </c>
      <c r="F4957" s="8" t="s">
        <v>2740</v>
      </c>
      <c r="G4957" s="31" t="s">
        <v>8038</v>
      </c>
      <c r="H4957" s="41" t="s">
        <v>2760</v>
      </c>
      <c r="I4957" s="8"/>
      <c r="J4957" s="35"/>
      <c r="K4957" s="33"/>
      <c r="L4957" s="33"/>
      <c r="M4957" s="33"/>
      <c r="N4957" s="33"/>
      <c r="O4957" s="33"/>
      <c r="P4957" s="33"/>
      <c r="Q4957" s="33"/>
      <c r="R4957" s="33"/>
    </row>
    <row r="4958">
      <c r="A4958" s="8" t="s">
        <v>2586</v>
      </c>
      <c r="B4958" s="2"/>
      <c r="C4958" s="2" t="s">
        <v>7206</v>
      </c>
      <c r="D4958" s="2" t="s">
        <v>13815</v>
      </c>
      <c r="E4958" s="2" t="s">
        <v>13816</v>
      </c>
      <c r="F4958" s="41" t="s">
        <v>2740</v>
      </c>
      <c r="G4958" s="31" t="s">
        <v>8038</v>
      </c>
      <c r="H4958" s="31" t="s">
        <v>2802</v>
      </c>
      <c r="I4958" s="36" t="s">
        <v>13817</v>
      </c>
      <c r="J4958" s="35"/>
      <c r="K4958" s="33"/>
      <c r="L4958" s="33"/>
      <c r="M4958" s="33"/>
      <c r="N4958" s="33"/>
      <c r="O4958" s="33"/>
      <c r="P4958" s="33"/>
      <c r="Q4958" s="33"/>
      <c r="R4958" s="33"/>
    </row>
    <row r="4959">
      <c r="A4959" s="8" t="s">
        <v>2586</v>
      </c>
      <c r="B4959" s="8"/>
      <c r="C4959" s="8" t="s">
        <v>13818</v>
      </c>
      <c r="D4959" s="6" t="s">
        <v>13819</v>
      </c>
      <c r="E4959" s="7" t="s">
        <v>13820</v>
      </c>
      <c r="F4959" s="6" t="s">
        <v>2740</v>
      </c>
      <c r="G4959" s="8" t="s">
        <v>8038</v>
      </c>
      <c r="H4959" s="45" t="s">
        <v>2753</v>
      </c>
      <c r="I4959" s="8"/>
      <c r="J4959" s="37"/>
      <c r="K4959" s="38"/>
      <c r="L4959" s="38"/>
      <c r="M4959" s="38"/>
      <c r="N4959" s="38"/>
      <c r="O4959" s="38"/>
      <c r="P4959" s="38"/>
      <c r="Q4959" s="38"/>
      <c r="R4959" s="38"/>
    </row>
    <row r="4960">
      <c r="A4960" s="8" t="s">
        <v>2586</v>
      </c>
      <c r="B4960" s="2"/>
      <c r="C4960" s="2" t="s">
        <v>13821</v>
      </c>
      <c r="D4960" s="2" t="s">
        <v>13822</v>
      </c>
      <c r="E4960" s="2" t="s">
        <v>13823</v>
      </c>
      <c r="F4960" s="42" t="s">
        <v>2740</v>
      </c>
      <c r="G4960" s="31" t="s">
        <v>8038</v>
      </c>
      <c r="H4960" s="45" t="s">
        <v>2753</v>
      </c>
      <c r="I4960" s="34" t="s">
        <v>13824</v>
      </c>
      <c r="J4960" s="35"/>
      <c r="K4960" s="33"/>
      <c r="L4960" s="33"/>
      <c r="M4960" s="33"/>
      <c r="N4960" s="33"/>
      <c r="O4960" s="33"/>
      <c r="P4960" s="33"/>
      <c r="Q4960" s="33"/>
      <c r="R4960" s="33"/>
    </row>
    <row r="4961">
      <c r="A4961" s="8" t="s">
        <v>2586</v>
      </c>
      <c r="B4961" s="2"/>
      <c r="C4961" s="2" t="s">
        <v>13825</v>
      </c>
      <c r="D4961" s="2" t="s">
        <v>13826</v>
      </c>
      <c r="E4961" s="2" t="s">
        <v>13827</v>
      </c>
      <c r="F4961" s="8" t="s">
        <v>2740</v>
      </c>
      <c r="G4961" s="31" t="s">
        <v>8038</v>
      </c>
      <c r="H4961" s="31" t="s">
        <v>2742</v>
      </c>
      <c r="I4961" s="34" t="s">
        <v>13828</v>
      </c>
      <c r="J4961" s="35"/>
      <c r="K4961" s="33"/>
      <c r="L4961" s="33"/>
      <c r="M4961" s="33"/>
      <c r="N4961" s="33"/>
      <c r="O4961" s="33"/>
      <c r="P4961" s="33"/>
      <c r="Q4961" s="33"/>
      <c r="R4961" s="33"/>
    </row>
    <row r="4962">
      <c r="A4962" s="7" t="s">
        <v>2586</v>
      </c>
      <c r="B4962" s="7"/>
      <c r="C4962" s="7" t="s">
        <v>13829</v>
      </c>
      <c r="D4962" s="8" t="str">
        <f>IFERROR(__xludf.DUMMYFUNCTION("CONCATENATE(REGEXEXTRACT(C4962,""[A-Za-z]+""),"","")"),"Ryan,")</f>
        <v>Ryan,</v>
      </c>
      <c r="E4962" s="7" t="s">
        <v>13830</v>
      </c>
      <c r="F4962" s="8" t="s">
        <v>2740</v>
      </c>
      <c r="G4962" s="31" t="s">
        <v>8038</v>
      </c>
      <c r="H4962" s="43" t="s">
        <v>2760</v>
      </c>
      <c r="I4962" s="8"/>
      <c r="J4962" s="10"/>
      <c r="K4962" s="44"/>
      <c r="L4962" s="44"/>
      <c r="M4962" s="44"/>
      <c r="N4962" s="44"/>
      <c r="O4962" s="44"/>
      <c r="P4962" s="44"/>
      <c r="Q4962" s="44"/>
      <c r="R4962" s="44"/>
    </row>
    <row r="4963">
      <c r="A4963" s="7" t="s">
        <v>2586</v>
      </c>
      <c r="B4963" s="7"/>
      <c r="C4963" s="7" t="s">
        <v>13831</v>
      </c>
      <c r="D4963" s="8" t="s">
        <v>6672</v>
      </c>
      <c r="E4963" s="7" t="s">
        <v>13832</v>
      </c>
      <c r="F4963" s="8" t="s">
        <v>2740</v>
      </c>
      <c r="G4963" s="45" t="s">
        <v>8038</v>
      </c>
      <c r="H4963" s="31" t="s">
        <v>2742</v>
      </c>
      <c r="I4963" s="8"/>
      <c r="J4963" s="35"/>
      <c r="K4963" s="33"/>
      <c r="L4963" s="33"/>
      <c r="M4963" s="33"/>
      <c r="N4963" s="33"/>
      <c r="O4963" s="33"/>
      <c r="P4963" s="33"/>
      <c r="Q4963" s="33"/>
      <c r="R4963" s="33"/>
    </row>
    <row r="4964">
      <c r="A4964" s="7" t="s">
        <v>2586</v>
      </c>
      <c r="B4964" s="7"/>
      <c r="C4964" s="7" t="s">
        <v>13833</v>
      </c>
      <c r="D4964" s="8" t="s">
        <v>6672</v>
      </c>
      <c r="E4964" s="7" t="s">
        <v>13834</v>
      </c>
      <c r="F4964" s="8" t="s">
        <v>2740</v>
      </c>
      <c r="G4964" s="31" t="s">
        <v>8038</v>
      </c>
      <c r="H4964" s="42" t="s">
        <v>2952</v>
      </c>
      <c r="I4964" s="8"/>
      <c r="J4964" s="7"/>
      <c r="K4964" s="40"/>
      <c r="L4964" s="40"/>
      <c r="M4964" s="40"/>
      <c r="N4964" s="40"/>
      <c r="O4964" s="40"/>
      <c r="P4964" s="40"/>
      <c r="Q4964" s="40"/>
      <c r="R4964" s="40"/>
    </row>
    <row r="4965">
      <c r="A4965" s="7" t="s">
        <v>2633</v>
      </c>
      <c r="B4965" s="7"/>
      <c r="C4965" s="7" t="s">
        <v>13835</v>
      </c>
      <c r="D4965" s="8" t="s">
        <v>6672</v>
      </c>
      <c r="E4965" s="7" t="s">
        <v>13836</v>
      </c>
      <c r="F4965" s="8" t="s">
        <v>2740</v>
      </c>
      <c r="G4965" s="31" t="s">
        <v>8038</v>
      </c>
      <c r="H4965" s="31" t="s">
        <v>2742</v>
      </c>
      <c r="I4965" s="8"/>
      <c r="J4965" s="7"/>
      <c r="K4965" s="40"/>
      <c r="L4965" s="40"/>
      <c r="M4965" s="40"/>
      <c r="N4965" s="40"/>
      <c r="O4965" s="40"/>
      <c r="P4965" s="40"/>
      <c r="Q4965" s="40"/>
      <c r="R4965" s="40"/>
    </row>
    <row r="4966">
      <c r="A4966" s="8" t="s">
        <v>2586</v>
      </c>
      <c r="B4966" s="6"/>
      <c r="C4966" s="6" t="s">
        <v>13837</v>
      </c>
      <c r="D4966" s="6" t="s">
        <v>6820</v>
      </c>
      <c r="E4966" s="7" t="s">
        <v>13838</v>
      </c>
      <c r="F4966" s="6" t="s">
        <v>2740</v>
      </c>
      <c r="G4966" s="31" t="s">
        <v>8038</v>
      </c>
      <c r="H4966" s="41" t="s">
        <v>2760</v>
      </c>
      <c r="I4966" s="8"/>
      <c r="J4966" s="7"/>
      <c r="K4966" s="40"/>
      <c r="L4966" s="40"/>
      <c r="M4966" s="40"/>
      <c r="N4966" s="40"/>
      <c r="O4966" s="40"/>
      <c r="P4966" s="40"/>
      <c r="Q4966" s="40"/>
      <c r="R4966" s="40"/>
    </row>
    <row r="4967">
      <c r="A4967" s="7" t="s">
        <v>2633</v>
      </c>
      <c r="B4967" s="7"/>
      <c r="C4967" s="7" t="s">
        <v>13839</v>
      </c>
      <c r="D4967" s="6" t="s">
        <v>6820</v>
      </c>
      <c r="E4967" s="7" t="s">
        <v>13840</v>
      </c>
      <c r="F4967" s="8" t="s">
        <v>2740</v>
      </c>
      <c r="G4967" s="31" t="s">
        <v>8038</v>
      </c>
      <c r="H4967" s="48" t="s">
        <v>2937</v>
      </c>
      <c r="I4967" s="8"/>
      <c r="J4967" s="35"/>
      <c r="K4967" s="33"/>
      <c r="L4967" s="33"/>
      <c r="M4967" s="33"/>
      <c r="N4967" s="33"/>
      <c r="O4967" s="33"/>
      <c r="P4967" s="33"/>
      <c r="Q4967" s="33"/>
      <c r="R4967" s="33"/>
    </row>
    <row r="4968">
      <c r="A4968" s="7" t="s">
        <v>2586</v>
      </c>
      <c r="B4968" s="7"/>
      <c r="C4968" s="7" t="s">
        <v>13841</v>
      </c>
      <c r="D4968" s="8" t="s">
        <v>13842</v>
      </c>
      <c r="E4968" s="7" t="s">
        <v>13843</v>
      </c>
      <c r="F4968" s="8" t="s">
        <v>2740</v>
      </c>
      <c r="G4968" s="31" t="s">
        <v>8038</v>
      </c>
      <c r="H4968" s="31" t="s">
        <v>2742</v>
      </c>
      <c r="I4968" s="8"/>
      <c r="J4968" s="19"/>
      <c r="K4968" s="39"/>
      <c r="L4968" s="39"/>
      <c r="M4968" s="39"/>
      <c r="N4968" s="39"/>
      <c r="O4968" s="39"/>
      <c r="P4968" s="39"/>
      <c r="Q4968" s="39"/>
      <c r="R4968" s="39"/>
    </row>
    <row r="4969">
      <c r="A4969" s="7" t="s">
        <v>2586</v>
      </c>
      <c r="B4969" s="7"/>
      <c r="C4969" s="7" t="s">
        <v>13844</v>
      </c>
      <c r="D4969" s="6" t="s">
        <v>13845</v>
      </c>
      <c r="E4969" s="7" t="s">
        <v>13846</v>
      </c>
      <c r="F4969" s="8" t="s">
        <v>2740</v>
      </c>
      <c r="G4969" s="31" t="s">
        <v>8038</v>
      </c>
      <c r="H4969" s="41" t="s">
        <v>2753</v>
      </c>
      <c r="I4969" s="8"/>
      <c r="J4969" s="7"/>
      <c r="K4969" s="40"/>
      <c r="L4969" s="40"/>
      <c r="M4969" s="40"/>
      <c r="N4969" s="40"/>
      <c r="O4969" s="40"/>
      <c r="P4969" s="40"/>
      <c r="Q4969" s="40"/>
      <c r="R4969" s="40"/>
    </row>
    <row r="4970">
      <c r="A4970" s="7" t="s">
        <v>2586</v>
      </c>
      <c r="B4970" s="7"/>
      <c r="C4970" s="7" t="s">
        <v>13847</v>
      </c>
      <c r="D4970" s="8" t="str">
        <f>IFERROR(__xludf.DUMMYFUNCTION("CONCATENATE(REGEXEXTRACT(C4970,""[A-Za-z]+""),"","")"),"Saccao,")</f>
        <v>Saccao,</v>
      </c>
      <c r="E4970" s="7" t="s">
        <v>13848</v>
      </c>
      <c r="F4970" s="8" t="s">
        <v>2740</v>
      </c>
      <c r="G4970" s="31" t="s">
        <v>8038</v>
      </c>
      <c r="H4970" s="41" t="s">
        <v>2760</v>
      </c>
      <c r="I4970" s="8"/>
      <c r="J4970" s="35"/>
      <c r="K4970" s="33"/>
      <c r="L4970" s="33"/>
      <c r="M4970" s="33"/>
      <c r="N4970" s="33"/>
      <c r="O4970" s="33"/>
      <c r="P4970" s="33"/>
      <c r="Q4970" s="33"/>
      <c r="R4970" s="33"/>
    </row>
    <row r="4971">
      <c r="A4971" s="8" t="s">
        <v>2586</v>
      </c>
      <c r="B4971" s="2"/>
      <c r="C4971" s="2" t="s">
        <v>13849</v>
      </c>
      <c r="D4971" s="2" t="s">
        <v>13850</v>
      </c>
      <c r="E4971" s="2" t="s">
        <v>13851</v>
      </c>
      <c r="F4971" s="42" t="s">
        <v>2740</v>
      </c>
      <c r="G4971" s="31" t="s">
        <v>8038</v>
      </c>
      <c r="H4971" s="41" t="s">
        <v>3139</v>
      </c>
      <c r="I4971" s="34" t="s">
        <v>13852</v>
      </c>
      <c r="J4971" s="37"/>
      <c r="K4971" s="38"/>
      <c r="L4971" s="38"/>
      <c r="M4971" s="38"/>
      <c r="N4971" s="38"/>
      <c r="O4971" s="38"/>
      <c r="P4971" s="38"/>
      <c r="Q4971" s="38"/>
      <c r="R4971" s="38"/>
    </row>
    <row r="4972">
      <c r="A4972" s="7" t="s">
        <v>2633</v>
      </c>
      <c r="B4972" s="7"/>
      <c r="C4972" s="7" t="s">
        <v>13853</v>
      </c>
      <c r="D4972" s="8" t="s">
        <v>13854</v>
      </c>
      <c r="E4972" s="7" t="s">
        <v>13855</v>
      </c>
      <c r="F4972" s="8" t="s">
        <v>2740</v>
      </c>
      <c r="G4972" s="8" t="s">
        <v>8038</v>
      </c>
      <c r="H4972" s="31" t="s">
        <v>2590</v>
      </c>
      <c r="I4972" s="8"/>
      <c r="J4972" s="35"/>
      <c r="K4972" s="33"/>
      <c r="L4972" s="33"/>
      <c r="M4972" s="33"/>
      <c r="N4972" s="33"/>
      <c r="O4972" s="33"/>
      <c r="P4972" s="33"/>
      <c r="Q4972" s="33"/>
      <c r="R4972" s="33"/>
    </row>
    <row r="4973">
      <c r="A4973" s="7" t="s">
        <v>2586</v>
      </c>
      <c r="B4973" s="7"/>
      <c r="C4973" s="7" t="s">
        <v>13856</v>
      </c>
      <c r="D4973" s="8" t="s">
        <v>7225</v>
      </c>
      <c r="E4973" s="7" t="s">
        <v>13857</v>
      </c>
      <c r="F4973" s="8" t="s">
        <v>2740</v>
      </c>
      <c r="G4973" s="45" t="s">
        <v>8038</v>
      </c>
      <c r="H4973" s="41" t="s">
        <v>2802</v>
      </c>
      <c r="I4973" s="8"/>
      <c r="J4973" s="35"/>
      <c r="K4973" s="33"/>
      <c r="L4973" s="33"/>
      <c r="M4973" s="33"/>
      <c r="N4973" s="33"/>
      <c r="O4973" s="33"/>
      <c r="P4973" s="33"/>
      <c r="Q4973" s="33"/>
      <c r="R4973" s="33"/>
    </row>
    <row r="4974">
      <c r="A4974" s="7" t="s">
        <v>2586</v>
      </c>
      <c r="B4974" s="7"/>
      <c r="C4974" s="7" t="s">
        <v>13858</v>
      </c>
      <c r="D4974" s="8" t="s">
        <v>13859</v>
      </c>
      <c r="E4974" s="7" t="s">
        <v>13860</v>
      </c>
      <c r="F4974" s="8" t="s">
        <v>2740</v>
      </c>
      <c r="G4974" s="31" t="s">
        <v>8038</v>
      </c>
      <c r="H4974" s="31" t="s">
        <v>2603</v>
      </c>
      <c r="I4974" s="8"/>
      <c r="J4974" s="35"/>
      <c r="K4974" s="33"/>
      <c r="L4974" s="33"/>
      <c r="M4974" s="33"/>
      <c r="N4974" s="33"/>
      <c r="O4974" s="33"/>
      <c r="P4974" s="33"/>
      <c r="Q4974" s="33"/>
      <c r="R4974" s="33"/>
    </row>
    <row r="4975">
      <c r="A4975" s="7" t="s">
        <v>2586</v>
      </c>
      <c r="B4975" s="7"/>
      <c r="C4975" s="7" t="s">
        <v>13861</v>
      </c>
      <c r="D4975" s="6" t="s">
        <v>13859</v>
      </c>
      <c r="E4975" s="7" t="s">
        <v>13862</v>
      </c>
      <c r="F4975" s="8" t="s">
        <v>2740</v>
      </c>
      <c r="G4975" s="8" t="s">
        <v>8038</v>
      </c>
      <c r="H4975" s="31" t="s">
        <v>2603</v>
      </c>
      <c r="I4975" s="8"/>
      <c r="J4975" s="37"/>
      <c r="K4975" s="38"/>
      <c r="L4975" s="38"/>
      <c r="M4975" s="38"/>
      <c r="N4975" s="38"/>
      <c r="O4975" s="38"/>
      <c r="P4975" s="38"/>
      <c r="Q4975" s="38"/>
      <c r="R4975" s="38"/>
    </row>
    <row r="4976">
      <c r="A4976" s="7" t="s">
        <v>2586</v>
      </c>
      <c r="B4976" s="7"/>
      <c r="C4976" s="7" t="s">
        <v>13863</v>
      </c>
      <c r="D4976" s="6" t="s">
        <v>13859</v>
      </c>
      <c r="E4976" s="7" t="s">
        <v>13864</v>
      </c>
      <c r="F4976" s="8" t="s">
        <v>2740</v>
      </c>
      <c r="G4976" s="31" t="s">
        <v>8038</v>
      </c>
      <c r="H4976" s="31" t="s">
        <v>2603</v>
      </c>
      <c r="I4976" s="8"/>
      <c r="J4976" s="35"/>
      <c r="K4976" s="33"/>
      <c r="L4976" s="33"/>
      <c r="M4976" s="33"/>
      <c r="N4976" s="33"/>
      <c r="O4976" s="33"/>
      <c r="P4976" s="33"/>
      <c r="Q4976" s="33"/>
      <c r="R4976" s="33"/>
    </row>
    <row r="4977">
      <c r="A4977" s="7" t="s">
        <v>2586</v>
      </c>
      <c r="B4977" s="7"/>
      <c r="C4977" s="7" t="s">
        <v>13865</v>
      </c>
      <c r="D4977" s="8" t="s">
        <v>13866</v>
      </c>
      <c r="E4977" s="7" t="s">
        <v>13867</v>
      </c>
      <c r="F4977" s="8" t="s">
        <v>2740</v>
      </c>
      <c r="G4977" s="31" t="s">
        <v>8038</v>
      </c>
      <c r="H4977" s="31" t="s">
        <v>2603</v>
      </c>
      <c r="I4977" s="8"/>
      <c r="J4977" s="7"/>
      <c r="K4977" s="40"/>
      <c r="L4977" s="40"/>
      <c r="M4977" s="40"/>
      <c r="N4977" s="40"/>
      <c r="O4977" s="40"/>
      <c r="P4977" s="40"/>
      <c r="Q4977" s="40"/>
      <c r="R4977" s="40"/>
    </row>
    <row r="4978">
      <c r="A4978" s="8" t="s">
        <v>2586</v>
      </c>
      <c r="B4978" s="6"/>
      <c r="C4978" s="6" t="s">
        <v>13868</v>
      </c>
      <c r="D4978" s="6" t="s">
        <v>13869</v>
      </c>
      <c r="E4978" s="19" t="s">
        <v>13870</v>
      </c>
      <c r="F4978" s="8" t="s">
        <v>2740</v>
      </c>
      <c r="G4978" s="31" t="s">
        <v>8038</v>
      </c>
      <c r="H4978" s="41" t="s">
        <v>2760</v>
      </c>
      <c r="I4978" s="7"/>
      <c r="J4978" s="7"/>
      <c r="K4978" s="40"/>
      <c r="L4978" s="40"/>
      <c r="M4978" s="40"/>
      <c r="N4978" s="40"/>
      <c r="O4978" s="40"/>
      <c r="P4978" s="40"/>
      <c r="Q4978" s="40"/>
      <c r="R4978" s="40"/>
    </row>
    <row r="4979">
      <c r="A4979" s="8" t="s">
        <v>2586</v>
      </c>
      <c r="B4979" s="6"/>
      <c r="C4979" s="6" t="s">
        <v>13871</v>
      </c>
      <c r="D4979" s="6" t="s">
        <v>7231</v>
      </c>
      <c r="E4979" s="19" t="s">
        <v>13872</v>
      </c>
      <c r="F4979" s="8" t="s">
        <v>2740</v>
      </c>
      <c r="G4979" s="8" t="s">
        <v>8038</v>
      </c>
      <c r="H4979" s="42" t="s">
        <v>3110</v>
      </c>
      <c r="I4979" s="7"/>
      <c r="J4979" s="35"/>
      <c r="K4979" s="33"/>
      <c r="L4979" s="33"/>
      <c r="M4979" s="33"/>
      <c r="N4979" s="33"/>
      <c r="O4979" s="33"/>
      <c r="P4979" s="33"/>
      <c r="Q4979" s="33"/>
      <c r="R4979" s="33"/>
    </row>
    <row r="4980">
      <c r="A4980" s="7" t="s">
        <v>2586</v>
      </c>
      <c r="B4980" s="9"/>
      <c r="C4980" s="9" t="s">
        <v>13873</v>
      </c>
      <c r="D4980" s="10" t="s">
        <v>7231</v>
      </c>
      <c r="E4980" s="10" t="s">
        <v>13874</v>
      </c>
      <c r="F4980" s="8" t="s">
        <v>2740</v>
      </c>
      <c r="G4980" s="45" t="s">
        <v>8038</v>
      </c>
      <c r="H4980" s="45" t="s">
        <v>2765</v>
      </c>
      <c r="I4980" s="16"/>
      <c r="J4980" s="35"/>
      <c r="K4980" s="33"/>
      <c r="L4980" s="33"/>
      <c r="M4980" s="33"/>
      <c r="N4980" s="33"/>
      <c r="O4980" s="33"/>
      <c r="P4980" s="33"/>
      <c r="Q4980" s="33"/>
      <c r="R4980" s="33"/>
    </row>
    <row r="4981">
      <c r="A4981" s="7" t="s">
        <v>2586</v>
      </c>
      <c r="B4981" s="7"/>
      <c r="C4981" s="7" t="s">
        <v>13875</v>
      </c>
      <c r="D4981" s="8" t="str">
        <f>IFERROR(__xludf.DUMMYFUNCTION("CONCATENATE(REGEXEXTRACT(C4981,""[A-Za-z]+""),"","")"),"Sam,")</f>
        <v>Sam,</v>
      </c>
      <c r="E4981" s="7" t="s">
        <v>13876</v>
      </c>
      <c r="F4981" s="8" t="s">
        <v>2740</v>
      </c>
      <c r="G4981" s="31" t="s">
        <v>8038</v>
      </c>
      <c r="H4981" s="41" t="s">
        <v>2760</v>
      </c>
      <c r="I4981" s="8"/>
      <c r="J4981" s="37"/>
      <c r="K4981" s="38"/>
      <c r="L4981" s="38"/>
      <c r="M4981" s="38"/>
      <c r="N4981" s="38"/>
      <c r="O4981" s="38"/>
      <c r="P4981" s="38"/>
      <c r="Q4981" s="38"/>
      <c r="R4981" s="38"/>
    </row>
    <row r="4982">
      <c r="A4982" s="7" t="s">
        <v>2586</v>
      </c>
      <c r="B4982" s="7"/>
      <c r="C4982" s="7" t="s">
        <v>13877</v>
      </c>
      <c r="D4982" s="6" t="s">
        <v>7231</v>
      </c>
      <c r="E4982" s="7" t="s">
        <v>13878</v>
      </c>
      <c r="F4982" s="8" t="s">
        <v>2740</v>
      </c>
      <c r="G4982" s="31" t="s">
        <v>8038</v>
      </c>
      <c r="H4982" s="31" t="s">
        <v>2590</v>
      </c>
      <c r="I4982" s="8"/>
      <c r="J4982" s="37"/>
      <c r="K4982" s="38"/>
      <c r="L4982" s="38"/>
      <c r="M4982" s="38"/>
      <c r="N4982" s="38"/>
      <c r="O4982" s="38"/>
      <c r="P4982" s="38"/>
      <c r="Q4982" s="38"/>
      <c r="R4982" s="38"/>
    </row>
    <row r="4983">
      <c r="A4983" s="8" t="s">
        <v>2586</v>
      </c>
      <c r="B4983" s="2"/>
      <c r="C4983" s="2" t="s">
        <v>13879</v>
      </c>
      <c r="D4983" s="2" t="s">
        <v>3526</v>
      </c>
      <c r="E4983" s="2" t="s">
        <v>13880</v>
      </c>
      <c r="F4983" s="42" t="s">
        <v>2740</v>
      </c>
      <c r="G4983" s="8" t="s">
        <v>8038</v>
      </c>
      <c r="H4983" s="31" t="s">
        <v>2742</v>
      </c>
      <c r="I4983" s="34" t="s">
        <v>13881</v>
      </c>
      <c r="J4983" s="35"/>
      <c r="K4983" s="33"/>
      <c r="L4983" s="33"/>
      <c r="M4983" s="33"/>
      <c r="N4983" s="33"/>
      <c r="O4983" s="33"/>
      <c r="P4983" s="33"/>
      <c r="Q4983" s="33"/>
      <c r="R4983" s="33"/>
    </row>
    <row r="4984">
      <c r="A4984" s="8" t="s">
        <v>2586</v>
      </c>
      <c r="B4984" s="2"/>
      <c r="C4984" s="2" t="s">
        <v>13882</v>
      </c>
      <c r="D4984" s="2" t="s">
        <v>3526</v>
      </c>
      <c r="E4984" s="2" t="s">
        <v>13883</v>
      </c>
      <c r="F4984" s="42" t="s">
        <v>2740</v>
      </c>
      <c r="G4984" s="31" t="s">
        <v>8038</v>
      </c>
      <c r="H4984" s="42" t="s">
        <v>2686</v>
      </c>
      <c r="I4984" s="36" t="s">
        <v>13884</v>
      </c>
      <c r="J4984" s="7"/>
      <c r="K4984" s="40"/>
      <c r="L4984" s="40"/>
      <c r="M4984" s="40"/>
      <c r="N4984" s="40"/>
      <c r="O4984" s="40"/>
      <c r="P4984" s="40"/>
      <c r="Q4984" s="40"/>
      <c r="R4984" s="40"/>
    </row>
    <row r="4985">
      <c r="A4985" s="8" t="s">
        <v>2586</v>
      </c>
      <c r="B4985" s="2"/>
      <c r="C4985" s="2" t="s">
        <v>13885</v>
      </c>
      <c r="D4985" s="2" t="s">
        <v>3526</v>
      </c>
      <c r="E4985" s="2" t="s">
        <v>13886</v>
      </c>
      <c r="F4985" s="8" t="s">
        <v>2740</v>
      </c>
      <c r="G4985" s="8" t="s">
        <v>8038</v>
      </c>
      <c r="H4985" s="41" t="s">
        <v>2760</v>
      </c>
      <c r="I4985" s="34" t="s">
        <v>13887</v>
      </c>
      <c r="J4985" s="7"/>
      <c r="K4985" s="40"/>
      <c r="L4985" s="40"/>
      <c r="M4985" s="40"/>
      <c r="N4985" s="40"/>
      <c r="O4985" s="40"/>
      <c r="P4985" s="40"/>
      <c r="Q4985" s="40"/>
      <c r="R4985" s="40"/>
    </row>
    <row r="4986">
      <c r="A4986" s="8" t="s">
        <v>2586</v>
      </c>
      <c r="B4986" s="3"/>
      <c r="C4986" s="3" t="s">
        <v>13888</v>
      </c>
      <c r="D4986" s="4" t="s">
        <v>3526</v>
      </c>
      <c r="E4986" s="5" t="s">
        <v>13889</v>
      </c>
      <c r="F4986" s="41" t="s">
        <v>2740</v>
      </c>
      <c r="G4986" s="31" t="s">
        <v>8038</v>
      </c>
      <c r="H4986" s="31" t="s">
        <v>2742</v>
      </c>
      <c r="I4986" s="18" t="s">
        <v>13890</v>
      </c>
      <c r="J4986" s="7"/>
      <c r="K4986" s="40"/>
      <c r="L4986" s="40"/>
      <c r="M4986" s="40"/>
      <c r="N4986" s="40"/>
      <c r="O4986" s="40"/>
      <c r="P4986" s="40"/>
      <c r="Q4986" s="40"/>
      <c r="R4986" s="40"/>
    </row>
    <row r="4987">
      <c r="A4987" s="8" t="s">
        <v>2586</v>
      </c>
      <c r="B4987" s="3"/>
      <c r="C4987" s="3" t="s">
        <v>13891</v>
      </c>
      <c r="D4987" s="4" t="s">
        <v>3526</v>
      </c>
      <c r="E4987" s="5" t="s">
        <v>13892</v>
      </c>
      <c r="F4987" s="41" t="s">
        <v>2740</v>
      </c>
      <c r="G4987" s="31" t="s">
        <v>8038</v>
      </c>
      <c r="H4987" s="41" t="s">
        <v>2760</v>
      </c>
      <c r="I4987" s="18" t="s">
        <v>13893</v>
      </c>
      <c r="J4987" s="7"/>
      <c r="K4987" s="40"/>
      <c r="L4987" s="40"/>
      <c r="M4987" s="40"/>
      <c r="N4987" s="40"/>
      <c r="O4987" s="40"/>
      <c r="P4987" s="40"/>
      <c r="Q4987" s="40"/>
      <c r="R4987" s="40"/>
    </row>
    <row r="4988">
      <c r="A4988" s="7" t="s">
        <v>2586</v>
      </c>
      <c r="B4988" s="7"/>
      <c r="C4988" s="7" t="s">
        <v>13894</v>
      </c>
      <c r="D4988" s="6" t="s">
        <v>3526</v>
      </c>
      <c r="E4988" s="7" t="s">
        <v>13895</v>
      </c>
      <c r="F4988" s="8" t="s">
        <v>2740</v>
      </c>
      <c r="G4988" s="31" t="s">
        <v>8038</v>
      </c>
      <c r="H4988" s="41" t="s">
        <v>2760</v>
      </c>
      <c r="I4988" s="8"/>
      <c r="J4988" s="19"/>
      <c r="K4988" s="39"/>
      <c r="L4988" s="39"/>
      <c r="M4988" s="39"/>
      <c r="N4988" s="39"/>
      <c r="O4988" s="39"/>
      <c r="P4988" s="39"/>
      <c r="Q4988" s="39"/>
      <c r="R4988" s="39"/>
    </row>
    <row r="4989">
      <c r="A4989" s="7" t="s">
        <v>2586</v>
      </c>
      <c r="B4989" s="7"/>
      <c r="C4989" s="7" t="s">
        <v>13896</v>
      </c>
      <c r="D4989" s="6" t="s">
        <v>3526</v>
      </c>
      <c r="E4989" s="7" t="s">
        <v>13897</v>
      </c>
      <c r="F4989" s="8" t="s">
        <v>2740</v>
      </c>
      <c r="G4989" s="31" t="s">
        <v>8038</v>
      </c>
      <c r="H4989" s="31" t="s">
        <v>2742</v>
      </c>
      <c r="I4989" s="8"/>
      <c r="J4989" s="7"/>
      <c r="K4989" s="40"/>
      <c r="L4989" s="40"/>
      <c r="M4989" s="40"/>
      <c r="N4989" s="40"/>
      <c r="O4989" s="40"/>
      <c r="P4989" s="40"/>
      <c r="Q4989" s="40"/>
      <c r="R4989" s="40"/>
    </row>
    <row r="4990">
      <c r="A4990" s="8" t="s">
        <v>2586</v>
      </c>
      <c r="B4990" s="12"/>
      <c r="C4990" s="12" t="s">
        <v>13898</v>
      </c>
      <c r="D4990" s="12" t="s">
        <v>3526</v>
      </c>
      <c r="E4990" s="12" t="s">
        <v>13899</v>
      </c>
      <c r="F4990" s="42" t="s">
        <v>2740</v>
      </c>
      <c r="G4990" s="31" t="s">
        <v>8038</v>
      </c>
      <c r="H4990" s="41" t="s">
        <v>2760</v>
      </c>
      <c r="I4990" s="2"/>
      <c r="J4990" s="35"/>
      <c r="K4990" s="33"/>
      <c r="L4990" s="33"/>
      <c r="M4990" s="33"/>
      <c r="N4990" s="33"/>
      <c r="O4990" s="33"/>
      <c r="P4990" s="33"/>
      <c r="Q4990" s="33"/>
      <c r="R4990" s="33"/>
    </row>
    <row r="4991">
      <c r="A4991" s="8" t="s">
        <v>2586</v>
      </c>
      <c r="B4991" s="6"/>
      <c r="C4991" s="6" t="s">
        <v>13900</v>
      </c>
      <c r="D4991" s="6" t="s">
        <v>3526</v>
      </c>
      <c r="E4991" s="19" t="s">
        <v>13901</v>
      </c>
      <c r="F4991" s="42" t="s">
        <v>2740</v>
      </c>
      <c r="G4991" s="8" t="s">
        <v>8038</v>
      </c>
      <c r="H4991" s="41" t="s">
        <v>2760</v>
      </c>
      <c r="I4991" s="7"/>
      <c r="J4991" s="7"/>
      <c r="K4991" s="40"/>
      <c r="L4991" s="40"/>
      <c r="M4991" s="40"/>
      <c r="N4991" s="40"/>
      <c r="O4991" s="40"/>
      <c r="P4991" s="40"/>
      <c r="Q4991" s="40"/>
      <c r="R4991" s="40"/>
    </row>
    <row r="4992">
      <c r="A4992" s="8" t="s">
        <v>2586</v>
      </c>
      <c r="B4992" s="8"/>
      <c r="C4992" s="8" t="s">
        <v>13902</v>
      </c>
      <c r="D4992" s="8" t="s">
        <v>3526</v>
      </c>
      <c r="E4992" s="12" t="s">
        <v>13903</v>
      </c>
      <c r="F4992" s="8" t="s">
        <v>2740</v>
      </c>
      <c r="G4992" s="8" t="s">
        <v>8038</v>
      </c>
      <c r="H4992" s="42" t="s">
        <v>2686</v>
      </c>
      <c r="I4992" s="8"/>
      <c r="J4992" s="7"/>
      <c r="K4992" s="40"/>
      <c r="L4992" s="40"/>
      <c r="M4992" s="40"/>
      <c r="N4992" s="40"/>
      <c r="O4992" s="40"/>
      <c r="P4992" s="40"/>
      <c r="Q4992" s="40"/>
      <c r="R4992" s="40"/>
    </row>
    <row r="4993">
      <c r="A4993" s="7" t="s">
        <v>2586</v>
      </c>
      <c r="B4993" s="9"/>
      <c r="C4993" s="9" t="s">
        <v>13902</v>
      </c>
      <c r="D4993" s="10" t="s">
        <v>3526</v>
      </c>
      <c r="E4993" s="10" t="s">
        <v>13904</v>
      </c>
      <c r="F4993" s="8" t="s">
        <v>2740</v>
      </c>
      <c r="G4993" s="8" t="s">
        <v>8038</v>
      </c>
      <c r="H4993" s="42" t="s">
        <v>2686</v>
      </c>
      <c r="I4993" s="16"/>
      <c r="J4993" s="35"/>
      <c r="K4993" s="33"/>
      <c r="L4993" s="33"/>
      <c r="M4993" s="33"/>
      <c r="N4993" s="33"/>
      <c r="O4993" s="33"/>
      <c r="P4993" s="33"/>
      <c r="Q4993" s="33"/>
      <c r="R4993" s="33"/>
    </row>
    <row r="4994">
      <c r="A4994" s="7" t="s">
        <v>2586</v>
      </c>
      <c r="B4994" s="7"/>
      <c r="C4994" s="7" t="s">
        <v>13905</v>
      </c>
      <c r="D4994" s="8" t="s">
        <v>13906</v>
      </c>
      <c r="E4994" s="7" t="s">
        <v>13907</v>
      </c>
      <c r="F4994" s="8" t="s">
        <v>2740</v>
      </c>
      <c r="G4994" s="8" t="s">
        <v>8038</v>
      </c>
      <c r="H4994" s="31" t="s">
        <v>2590</v>
      </c>
      <c r="I4994" s="8"/>
      <c r="J4994" s="35"/>
      <c r="K4994" s="33"/>
      <c r="L4994" s="33"/>
      <c r="M4994" s="33"/>
      <c r="N4994" s="33"/>
      <c r="O4994" s="33"/>
      <c r="P4994" s="33"/>
      <c r="Q4994" s="33"/>
      <c r="R4994" s="33"/>
    </row>
    <row r="4995">
      <c r="A4995" s="7" t="s">
        <v>2586</v>
      </c>
      <c r="B4995" s="7"/>
      <c r="C4995" s="7" t="s">
        <v>13908</v>
      </c>
      <c r="D4995" s="6" t="s">
        <v>7244</v>
      </c>
      <c r="E4995" s="7" t="s">
        <v>13909</v>
      </c>
      <c r="F4995" s="42" t="s">
        <v>2740</v>
      </c>
      <c r="G4995" s="8" t="s">
        <v>8038</v>
      </c>
      <c r="H4995" s="31" t="s">
        <v>2603</v>
      </c>
      <c r="I4995" s="8"/>
      <c r="J4995" s="37"/>
      <c r="K4995" s="38"/>
      <c r="L4995" s="38"/>
      <c r="M4995" s="38"/>
      <c r="N4995" s="38"/>
      <c r="O4995" s="38"/>
      <c r="P4995" s="38"/>
      <c r="Q4995" s="38"/>
      <c r="R4995" s="38"/>
    </row>
    <row r="4996">
      <c r="A4996" s="7" t="s">
        <v>2586</v>
      </c>
      <c r="B4996" s="7"/>
      <c r="C4996" s="7" t="s">
        <v>13910</v>
      </c>
      <c r="D4996" s="8" t="s">
        <v>7244</v>
      </c>
      <c r="E4996" s="7" t="s">
        <v>13911</v>
      </c>
      <c r="F4996" s="8" t="s">
        <v>2740</v>
      </c>
      <c r="G4996" s="8" t="s">
        <v>8038</v>
      </c>
      <c r="H4996" s="31" t="s">
        <v>2742</v>
      </c>
      <c r="I4996" s="8"/>
      <c r="J4996" s="35"/>
      <c r="K4996" s="33"/>
      <c r="L4996" s="33"/>
      <c r="M4996" s="33"/>
      <c r="N4996" s="33"/>
      <c r="O4996" s="33"/>
      <c r="P4996" s="33"/>
      <c r="Q4996" s="33"/>
      <c r="R4996" s="33"/>
    </row>
    <row r="4997">
      <c r="A4997" s="8" t="s">
        <v>2586</v>
      </c>
      <c r="B4997" s="8"/>
      <c r="C4997" s="8" t="s">
        <v>13912</v>
      </c>
      <c r="D4997" s="8" t="s">
        <v>7244</v>
      </c>
      <c r="E4997" s="12" t="s">
        <v>13913</v>
      </c>
      <c r="F4997" s="8" t="s">
        <v>2740</v>
      </c>
      <c r="G4997" s="8" t="s">
        <v>8038</v>
      </c>
      <c r="H4997" s="41" t="s">
        <v>2760</v>
      </c>
      <c r="I4997" s="8"/>
      <c r="J4997" s="35"/>
      <c r="K4997" s="33"/>
      <c r="L4997" s="33"/>
      <c r="M4997" s="33"/>
      <c r="N4997" s="33"/>
      <c r="O4997" s="33"/>
      <c r="P4997" s="33"/>
      <c r="Q4997" s="33"/>
      <c r="R4997" s="33"/>
    </row>
    <row r="4998">
      <c r="A4998" s="7" t="s">
        <v>2586</v>
      </c>
      <c r="B4998" s="7"/>
      <c r="C4998" s="7" t="s">
        <v>13914</v>
      </c>
      <c r="D4998" s="8" t="s">
        <v>7968</v>
      </c>
      <c r="E4998" s="7" t="s">
        <v>13915</v>
      </c>
      <c r="F4998" s="8" t="s">
        <v>2740</v>
      </c>
      <c r="G4998" s="8" t="s">
        <v>8038</v>
      </c>
      <c r="H4998" s="8" t="s">
        <v>2765</v>
      </c>
      <c r="I4998" s="8"/>
      <c r="J4998" s="7"/>
      <c r="K4998" s="40"/>
      <c r="L4998" s="40"/>
      <c r="M4998" s="40"/>
      <c r="N4998" s="40"/>
      <c r="O4998" s="40"/>
      <c r="P4998" s="40"/>
      <c r="Q4998" s="40"/>
      <c r="R4998" s="40"/>
    </row>
    <row r="4999">
      <c r="A4999" s="7" t="s">
        <v>2586</v>
      </c>
      <c r="B4999" s="7"/>
      <c r="C4999" s="7" t="s">
        <v>13916</v>
      </c>
      <c r="D4999" s="8" t="s">
        <v>7968</v>
      </c>
      <c r="E4999" s="7" t="s">
        <v>13917</v>
      </c>
      <c r="F4999" s="8" t="s">
        <v>2740</v>
      </c>
      <c r="G4999" s="31" t="s">
        <v>8038</v>
      </c>
      <c r="H4999" s="49" t="s">
        <v>2840</v>
      </c>
      <c r="I4999" s="8"/>
      <c r="J4999" s="35"/>
      <c r="K4999" s="33"/>
      <c r="L4999" s="33"/>
      <c r="M4999" s="33"/>
      <c r="N4999" s="33"/>
      <c r="O4999" s="33"/>
      <c r="P4999" s="33"/>
      <c r="Q4999" s="33"/>
      <c r="R4999" s="33"/>
    </row>
    <row r="5000">
      <c r="A5000" s="7" t="s">
        <v>2586</v>
      </c>
      <c r="B5000" s="7"/>
      <c r="C5000" s="7" t="s">
        <v>13918</v>
      </c>
      <c r="D5000" s="8" t="s">
        <v>7968</v>
      </c>
      <c r="E5000" s="7" t="s">
        <v>13919</v>
      </c>
      <c r="F5000" s="8" t="s">
        <v>2740</v>
      </c>
      <c r="G5000" s="8" t="s">
        <v>8038</v>
      </c>
      <c r="H5000" s="48" t="s">
        <v>2937</v>
      </c>
      <c r="I5000" s="8"/>
      <c r="J5000" s="35"/>
      <c r="K5000" s="33"/>
      <c r="L5000" s="33"/>
      <c r="M5000" s="33"/>
      <c r="N5000" s="33"/>
      <c r="O5000" s="33"/>
      <c r="P5000" s="33"/>
      <c r="Q5000" s="33"/>
      <c r="R5000" s="33"/>
    </row>
    <row r="5001">
      <c r="A5001" s="8" t="s">
        <v>2586</v>
      </c>
      <c r="B5001" s="2"/>
      <c r="C5001" s="2" t="s">
        <v>13920</v>
      </c>
      <c r="D5001" s="2" t="s">
        <v>13921</v>
      </c>
      <c r="E5001" s="2" t="s">
        <v>13922</v>
      </c>
      <c r="F5001" s="8" t="s">
        <v>2740</v>
      </c>
      <c r="G5001" s="8" t="s">
        <v>8038</v>
      </c>
      <c r="H5001" s="31" t="s">
        <v>2603</v>
      </c>
      <c r="I5001" s="34" t="s">
        <v>13923</v>
      </c>
      <c r="J5001" s="35"/>
      <c r="K5001" s="33"/>
      <c r="L5001" s="33"/>
      <c r="M5001" s="33"/>
      <c r="N5001" s="33"/>
      <c r="O5001" s="33"/>
      <c r="P5001" s="33"/>
      <c r="Q5001" s="33"/>
      <c r="R5001" s="33"/>
    </row>
    <row r="5002">
      <c r="A5002" s="7" t="s">
        <v>2586</v>
      </c>
      <c r="B5002" s="7"/>
      <c r="C5002" s="7" t="s">
        <v>13924</v>
      </c>
      <c r="D5002" s="8" t="s">
        <v>13925</v>
      </c>
      <c r="E5002" s="7" t="s">
        <v>13926</v>
      </c>
      <c r="F5002" s="8" t="s">
        <v>2740</v>
      </c>
      <c r="G5002" s="8" t="s">
        <v>8038</v>
      </c>
      <c r="H5002" s="31" t="s">
        <v>2603</v>
      </c>
      <c r="I5002" s="8"/>
      <c r="J5002" s="7"/>
      <c r="K5002" s="40"/>
      <c r="L5002" s="40"/>
      <c r="M5002" s="40"/>
      <c r="N5002" s="40"/>
      <c r="O5002" s="40"/>
      <c r="P5002" s="40"/>
      <c r="Q5002" s="40"/>
      <c r="R5002" s="40"/>
    </row>
    <row r="5003">
      <c r="A5003" s="7" t="s">
        <v>2586</v>
      </c>
      <c r="B5003" s="7"/>
      <c r="C5003" s="7" t="s">
        <v>13927</v>
      </c>
      <c r="D5003" s="8" t="s">
        <v>7257</v>
      </c>
      <c r="E5003" s="7" t="s">
        <v>13928</v>
      </c>
      <c r="F5003" s="8" t="s">
        <v>2740</v>
      </c>
      <c r="G5003" s="8" t="s">
        <v>8038</v>
      </c>
      <c r="H5003" s="31" t="s">
        <v>2590</v>
      </c>
      <c r="I5003" s="8"/>
      <c r="J5003" s="35"/>
      <c r="K5003" s="33"/>
      <c r="L5003" s="33"/>
      <c r="M5003" s="33"/>
      <c r="N5003" s="33"/>
      <c r="O5003" s="33"/>
      <c r="P5003" s="33"/>
      <c r="Q5003" s="33"/>
      <c r="R5003" s="33"/>
    </row>
    <row r="5004">
      <c r="A5004" s="8" t="s">
        <v>2586</v>
      </c>
      <c r="B5004" s="8"/>
      <c r="C5004" s="8" t="s">
        <v>13929</v>
      </c>
      <c r="D5004" s="8" t="s">
        <v>7970</v>
      </c>
      <c r="E5004" s="12" t="s">
        <v>13930</v>
      </c>
      <c r="F5004" s="8" t="s">
        <v>2740</v>
      </c>
      <c r="G5004" s="31" t="s">
        <v>8038</v>
      </c>
      <c r="H5004" s="31" t="s">
        <v>2742</v>
      </c>
      <c r="I5004" s="8"/>
      <c r="J5004" s="7"/>
      <c r="K5004" s="40"/>
      <c r="L5004" s="40"/>
      <c r="M5004" s="40"/>
      <c r="N5004" s="40"/>
      <c r="O5004" s="40"/>
      <c r="P5004" s="40"/>
      <c r="Q5004" s="40"/>
      <c r="R5004" s="40"/>
    </row>
    <row r="5005">
      <c r="A5005" s="7" t="s">
        <v>2586</v>
      </c>
      <c r="B5005" s="7"/>
      <c r="C5005" s="7" t="s">
        <v>13931</v>
      </c>
      <c r="D5005" s="8" t="str">
        <f>IFERROR(__xludf.DUMMYFUNCTION("CONCATENATE(REGEXEXTRACT(C5005,""[A-Za-z]+""),"","")"),"Sanch,")</f>
        <v>Sanch,</v>
      </c>
      <c r="E5005" s="7" t="s">
        <v>13932</v>
      </c>
      <c r="F5005" s="8" t="s">
        <v>2740</v>
      </c>
      <c r="G5005" s="8" t="s">
        <v>8038</v>
      </c>
      <c r="H5005" s="31" t="s">
        <v>2590</v>
      </c>
      <c r="I5005" s="8"/>
      <c r="J5005" s="37"/>
      <c r="K5005" s="38"/>
      <c r="L5005" s="38"/>
      <c r="M5005" s="38"/>
      <c r="N5005" s="38"/>
      <c r="O5005" s="38"/>
      <c r="P5005" s="38"/>
      <c r="Q5005" s="38"/>
      <c r="R5005" s="38"/>
    </row>
    <row r="5006">
      <c r="A5006" s="8" t="s">
        <v>2586</v>
      </c>
      <c r="B5006" s="6"/>
      <c r="C5006" s="6" t="s">
        <v>13933</v>
      </c>
      <c r="D5006" s="6" t="s">
        <v>13934</v>
      </c>
      <c r="E5006" s="19" t="s">
        <v>13935</v>
      </c>
      <c r="F5006" s="8" t="s">
        <v>2740</v>
      </c>
      <c r="G5006" s="8" t="s">
        <v>8038</v>
      </c>
      <c r="H5006" s="31" t="s">
        <v>2802</v>
      </c>
      <c r="I5006" s="7"/>
      <c r="J5006" s="35"/>
      <c r="K5006" s="33"/>
      <c r="L5006" s="33"/>
      <c r="M5006" s="33"/>
      <c r="N5006" s="33"/>
      <c r="O5006" s="33"/>
      <c r="P5006" s="33"/>
      <c r="Q5006" s="33"/>
      <c r="R5006" s="33"/>
    </row>
    <row r="5007">
      <c r="A5007" s="8" t="s">
        <v>2586</v>
      </c>
      <c r="B5007" s="3"/>
      <c r="C5007" s="3" t="s">
        <v>13936</v>
      </c>
      <c r="D5007" s="4" t="s">
        <v>13937</v>
      </c>
      <c r="E5007" s="3" t="s">
        <v>13938</v>
      </c>
      <c r="F5007" s="8" t="s">
        <v>2740</v>
      </c>
      <c r="G5007" s="31" t="s">
        <v>8038</v>
      </c>
      <c r="H5007" s="41" t="s">
        <v>2686</v>
      </c>
      <c r="I5007" s="3"/>
      <c r="J5007" s="7"/>
      <c r="K5007" s="40"/>
      <c r="L5007" s="40"/>
      <c r="M5007" s="40"/>
      <c r="N5007" s="40"/>
      <c r="O5007" s="40"/>
      <c r="P5007" s="40"/>
      <c r="Q5007" s="40"/>
      <c r="R5007" s="40"/>
    </row>
    <row r="5008">
      <c r="A5008" s="7" t="s">
        <v>2633</v>
      </c>
      <c r="B5008" s="7"/>
      <c r="C5008" s="7" t="s">
        <v>13939</v>
      </c>
      <c r="D5008" s="8" t="str">
        <f>IFERROR(__xludf.DUMMYFUNCTION("CONCATENATE(REGEXEXTRACT(C5008,""[A-Za-z]+""),"","")"),"Sandro,")</f>
        <v>Sandro,</v>
      </c>
      <c r="E5008" s="7" t="s">
        <v>13940</v>
      </c>
      <c r="F5008" s="8" t="s">
        <v>2740</v>
      </c>
      <c r="G5008" s="8" t="s">
        <v>8038</v>
      </c>
      <c r="H5008" s="48" t="s">
        <v>2937</v>
      </c>
      <c r="I5008" s="8"/>
      <c r="J5008" s="7"/>
      <c r="K5008" s="40"/>
      <c r="L5008" s="40"/>
      <c r="M5008" s="40"/>
      <c r="N5008" s="40"/>
      <c r="O5008" s="40"/>
      <c r="P5008" s="40"/>
      <c r="Q5008" s="40"/>
      <c r="R5008" s="40"/>
    </row>
    <row r="5009">
      <c r="A5009" s="8" t="s">
        <v>2586</v>
      </c>
      <c r="B5009" s="12"/>
      <c r="C5009" s="11" t="s">
        <v>13941</v>
      </c>
      <c r="D5009" s="12" t="s">
        <v>4097</v>
      </c>
      <c r="E5009" s="12" t="s">
        <v>13942</v>
      </c>
      <c r="F5009" s="8" t="s">
        <v>2740</v>
      </c>
      <c r="G5009" s="31" t="s">
        <v>8038</v>
      </c>
      <c r="H5009" s="41" t="s">
        <v>2760</v>
      </c>
      <c r="I5009" s="2"/>
      <c r="J5009" s="7"/>
      <c r="K5009" s="40"/>
      <c r="L5009" s="40"/>
      <c r="M5009" s="40"/>
      <c r="N5009" s="40"/>
      <c r="O5009" s="40"/>
      <c r="P5009" s="40"/>
      <c r="Q5009" s="40"/>
      <c r="R5009" s="40"/>
    </row>
    <row r="5010">
      <c r="A5010" s="8" t="s">
        <v>2586</v>
      </c>
      <c r="B5010" s="6"/>
      <c r="C5010" s="6" t="s">
        <v>13943</v>
      </c>
      <c r="D5010" s="8" t="s">
        <v>4608</v>
      </c>
      <c r="E5010" s="7" t="s">
        <v>13944</v>
      </c>
      <c r="F5010" s="8" t="s">
        <v>2740</v>
      </c>
      <c r="G5010" s="8" t="s">
        <v>8038</v>
      </c>
      <c r="H5010" s="31" t="s">
        <v>2742</v>
      </c>
      <c r="I5010" s="8"/>
      <c r="J5010" s="37"/>
      <c r="K5010" s="38"/>
      <c r="L5010" s="38"/>
      <c r="M5010" s="38"/>
      <c r="N5010" s="38"/>
      <c r="O5010" s="38"/>
      <c r="P5010" s="38"/>
      <c r="Q5010" s="38"/>
      <c r="R5010" s="38"/>
    </row>
    <row r="5011">
      <c r="A5011" s="8" t="s">
        <v>2633</v>
      </c>
      <c r="B5011" s="2"/>
      <c r="C5011" s="2" t="s">
        <v>13945</v>
      </c>
      <c r="D5011" s="2" t="s">
        <v>13946</v>
      </c>
      <c r="E5011" s="2" t="s">
        <v>13947</v>
      </c>
      <c r="F5011" s="8" t="s">
        <v>2740</v>
      </c>
      <c r="G5011" s="8" t="s">
        <v>8038</v>
      </c>
      <c r="H5011" s="41" t="s">
        <v>2760</v>
      </c>
      <c r="I5011" s="34" t="s">
        <v>13948</v>
      </c>
      <c r="J5011" s="7"/>
      <c r="K5011" s="40"/>
      <c r="L5011" s="40"/>
      <c r="M5011" s="40"/>
      <c r="N5011" s="40"/>
      <c r="O5011" s="40"/>
      <c r="P5011" s="40"/>
      <c r="Q5011" s="40"/>
      <c r="R5011" s="40"/>
    </row>
    <row r="5012">
      <c r="A5012" s="7" t="s">
        <v>2586</v>
      </c>
      <c r="B5012" s="7"/>
      <c r="C5012" s="7" t="s">
        <v>13949</v>
      </c>
      <c r="D5012" s="8" t="s">
        <v>13950</v>
      </c>
      <c r="E5012" s="7" t="s">
        <v>13951</v>
      </c>
      <c r="F5012" s="8" t="s">
        <v>2740</v>
      </c>
      <c r="G5012" s="8" t="s">
        <v>8038</v>
      </c>
      <c r="H5012" s="31" t="s">
        <v>2603</v>
      </c>
      <c r="I5012" s="8"/>
      <c r="J5012" s="7"/>
      <c r="K5012" s="40"/>
      <c r="L5012" s="40"/>
      <c r="M5012" s="40"/>
      <c r="N5012" s="40"/>
      <c r="O5012" s="40"/>
      <c r="P5012" s="40"/>
      <c r="Q5012" s="40"/>
      <c r="R5012" s="40"/>
    </row>
    <row r="5013">
      <c r="A5013" s="8" t="s">
        <v>2586</v>
      </c>
      <c r="B5013" s="2"/>
      <c r="C5013" s="2" t="s">
        <v>13952</v>
      </c>
      <c r="D5013" s="2" t="s">
        <v>13953</v>
      </c>
      <c r="E5013" s="2" t="s">
        <v>13954</v>
      </c>
      <c r="F5013" s="8" t="s">
        <v>2740</v>
      </c>
      <c r="G5013" s="8" t="s">
        <v>8038</v>
      </c>
      <c r="H5013" s="42" t="s">
        <v>2686</v>
      </c>
      <c r="I5013" s="36" t="s">
        <v>13955</v>
      </c>
      <c r="J5013" s="35"/>
      <c r="K5013" s="33"/>
      <c r="L5013" s="33"/>
      <c r="M5013" s="33"/>
      <c r="N5013" s="33"/>
      <c r="O5013" s="33"/>
      <c r="P5013" s="33"/>
      <c r="Q5013" s="33"/>
      <c r="R5013" s="33"/>
    </row>
    <row r="5014">
      <c r="A5014" s="7" t="s">
        <v>2586</v>
      </c>
      <c r="B5014" s="7"/>
      <c r="C5014" s="7" t="s">
        <v>13956</v>
      </c>
      <c r="D5014" s="8" t="s">
        <v>13957</v>
      </c>
      <c r="E5014" s="7" t="s">
        <v>13958</v>
      </c>
      <c r="F5014" s="8" t="s">
        <v>2740</v>
      </c>
      <c r="G5014" s="8" t="s">
        <v>8038</v>
      </c>
      <c r="H5014" s="48" t="s">
        <v>2937</v>
      </c>
      <c r="I5014" s="8"/>
      <c r="J5014" s="35"/>
      <c r="K5014" s="33"/>
      <c r="L5014" s="33"/>
      <c r="M5014" s="33"/>
      <c r="N5014" s="33"/>
      <c r="O5014" s="33"/>
      <c r="P5014" s="33"/>
      <c r="Q5014" s="33"/>
      <c r="R5014" s="33"/>
    </row>
    <row r="5015">
      <c r="A5015" s="7" t="s">
        <v>2586</v>
      </c>
      <c r="B5015" s="7"/>
      <c r="C5015" s="7" t="s">
        <v>13959</v>
      </c>
      <c r="D5015" s="6" t="s">
        <v>13960</v>
      </c>
      <c r="E5015" s="7" t="s">
        <v>13961</v>
      </c>
      <c r="F5015" s="8" t="s">
        <v>2740</v>
      </c>
      <c r="G5015" s="8" t="s">
        <v>8038</v>
      </c>
      <c r="H5015" s="31" t="s">
        <v>2742</v>
      </c>
      <c r="I5015" s="8"/>
      <c r="J5015" s="19"/>
      <c r="K5015" s="39"/>
      <c r="L5015" s="39"/>
      <c r="M5015" s="39"/>
      <c r="N5015" s="39"/>
      <c r="O5015" s="39"/>
      <c r="P5015" s="39"/>
      <c r="Q5015" s="39"/>
      <c r="R5015" s="39"/>
    </row>
    <row r="5016">
      <c r="A5016" s="7" t="s">
        <v>2586</v>
      </c>
      <c r="B5016" s="7"/>
      <c r="C5016" s="7" t="s">
        <v>13962</v>
      </c>
      <c r="D5016" s="8" t="s">
        <v>13963</v>
      </c>
      <c r="E5016" s="7" t="s">
        <v>13964</v>
      </c>
      <c r="F5016" s="8" t="s">
        <v>2740</v>
      </c>
      <c r="G5016" s="8" t="s">
        <v>8038</v>
      </c>
      <c r="H5016" s="31" t="s">
        <v>3296</v>
      </c>
      <c r="I5016" s="8"/>
      <c r="J5016" s="35"/>
      <c r="K5016" s="33"/>
      <c r="L5016" s="33"/>
      <c r="M5016" s="33"/>
      <c r="N5016" s="33"/>
      <c r="O5016" s="33"/>
      <c r="P5016" s="33"/>
      <c r="Q5016" s="33"/>
      <c r="R5016" s="33"/>
    </row>
    <row r="5017">
      <c r="A5017" s="8" t="s">
        <v>2586</v>
      </c>
      <c r="B5017" s="6"/>
      <c r="C5017" s="6" t="s">
        <v>13965</v>
      </c>
      <c r="D5017" s="6" t="s">
        <v>13966</v>
      </c>
      <c r="E5017" s="7" t="s">
        <v>13967</v>
      </c>
      <c r="F5017" s="8" t="s">
        <v>2740</v>
      </c>
      <c r="G5017" s="31" t="s">
        <v>8038</v>
      </c>
      <c r="H5017" s="41" t="s">
        <v>8413</v>
      </c>
      <c r="I5017" s="8"/>
      <c r="J5017" s="7"/>
      <c r="K5017" s="40"/>
      <c r="L5017" s="40"/>
      <c r="M5017" s="40"/>
      <c r="N5017" s="40"/>
      <c r="O5017" s="40"/>
      <c r="P5017" s="40"/>
      <c r="Q5017" s="40"/>
      <c r="R5017" s="40"/>
    </row>
    <row r="5018">
      <c r="A5018" s="8" t="s">
        <v>2633</v>
      </c>
      <c r="B5018" s="3"/>
      <c r="C5018" s="3" t="s">
        <v>13968</v>
      </c>
      <c r="D5018" s="15" t="s">
        <v>13969</v>
      </c>
      <c r="E5018" s="3" t="s">
        <v>13970</v>
      </c>
      <c r="F5018" s="8" t="s">
        <v>2740</v>
      </c>
      <c r="G5018" s="8" t="s">
        <v>8038</v>
      </c>
      <c r="H5018" s="42" t="s">
        <v>2952</v>
      </c>
      <c r="I5018" s="18"/>
      <c r="J5018" s="7"/>
      <c r="K5018" s="40"/>
      <c r="L5018" s="40"/>
      <c r="M5018" s="40"/>
      <c r="N5018" s="40"/>
      <c r="O5018" s="40"/>
      <c r="P5018" s="40"/>
      <c r="Q5018" s="40"/>
      <c r="R5018" s="40"/>
    </row>
    <row r="5019">
      <c r="A5019" s="7" t="s">
        <v>2586</v>
      </c>
      <c r="B5019" s="7"/>
      <c r="C5019" s="7" t="s">
        <v>13971</v>
      </c>
      <c r="D5019" s="8" t="s">
        <v>7282</v>
      </c>
      <c r="E5019" s="7" t="s">
        <v>13972</v>
      </c>
      <c r="F5019" s="42" t="s">
        <v>2740</v>
      </c>
      <c r="G5019" s="8" t="s">
        <v>8038</v>
      </c>
      <c r="H5019" s="42" t="s">
        <v>2686</v>
      </c>
      <c r="I5019" s="8"/>
      <c r="J5019" s="35"/>
      <c r="K5019" s="33"/>
      <c r="L5019" s="33"/>
      <c r="M5019" s="33"/>
      <c r="N5019" s="33"/>
      <c r="O5019" s="33"/>
      <c r="P5019" s="33"/>
      <c r="Q5019" s="33"/>
      <c r="R5019" s="33"/>
    </row>
    <row r="5020">
      <c r="A5020" s="7" t="s">
        <v>2586</v>
      </c>
      <c r="B5020" s="9"/>
      <c r="C5020" s="9" t="s">
        <v>13973</v>
      </c>
      <c r="D5020" s="10" t="s">
        <v>7282</v>
      </c>
      <c r="E5020" s="14" t="s">
        <v>13974</v>
      </c>
      <c r="F5020" s="8" t="s">
        <v>2740</v>
      </c>
      <c r="G5020" s="8" t="s">
        <v>8038</v>
      </c>
      <c r="H5020" s="41" t="s">
        <v>2686</v>
      </c>
      <c r="I5020" s="16"/>
      <c r="J5020" s="19"/>
      <c r="K5020" s="39"/>
      <c r="L5020" s="39"/>
      <c r="M5020" s="39"/>
      <c r="N5020" s="39"/>
      <c r="O5020" s="39"/>
      <c r="P5020" s="39"/>
      <c r="Q5020" s="39"/>
      <c r="R5020" s="39"/>
    </row>
    <row r="5021">
      <c r="A5021" s="8" t="s">
        <v>2586</v>
      </c>
      <c r="B5021" s="6"/>
      <c r="C5021" s="6" t="s">
        <v>13975</v>
      </c>
      <c r="D5021" s="8" t="str">
        <f>IFERROR(__xludf.DUMMYFUNCTION("CONCATENATE(REGEXEXTRACT(C5021,""[A-Za-z]+""),"","")"),"Sascha,")</f>
        <v>Sascha,</v>
      </c>
      <c r="E5021" s="7" t="s">
        <v>13976</v>
      </c>
      <c r="F5021" s="8" t="s">
        <v>2740</v>
      </c>
      <c r="G5021" s="8" t="s">
        <v>8038</v>
      </c>
      <c r="H5021" s="41" t="s">
        <v>2686</v>
      </c>
      <c r="I5021" s="8"/>
      <c r="J5021" s="35"/>
      <c r="K5021" s="33"/>
      <c r="L5021" s="33"/>
      <c r="M5021" s="33"/>
      <c r="N5021" s="33"/>
      <c r="O5021" s="33"/>
      <c r="P5021" s="33"/>
      <c r="Q5021" s="33"/>
      <c r="R5021" s="33"/>
    </row>
    <row r="5022">
      <c r="A5022" s="7" t="s">
        <v>2586</v>
      </c>
      <c r="B5022" s="7"/>
      <c r="C5022" s="7" t="s">
        <v>13977</v>
      </c>
      <c r="D5022" s="8" t="s">
        <v>7282</v>
      </c>
      <c r="E5022" s="7" t="s">
        <v>13978</v>
      </c>
      <c r="F5022" s="8" t="s">
        <v>2740</v>
      </c>
      <c r="G5022" s="8" t="s">
        <v>8038</v>
      </c>
      <c r="H5022" s="45" t="s">
        <v>2753</v>
      </c>
      <c r="I5022" s="8"/>
      <c r="J5022" s="35"/>
      <c r="K5022" s="33"/>
      <c r="L5022" s="33"/>
      <c r="M5022" s="33"/>
      <c r="N5022" s="33"/>
      <c r="O5022" s="33"/>
      <c r="P5022" s="33"/>
      <c r="Q5022" s="33"/>
      <c r="R5022" s="33"/>
    </row>
    <row r="5023">
      <c r="A5023" s="7" t="s">
        <v>2586</v>
      </c>
      <c r="B5023" s="7"/>
      <c r="C5023" s="7" t="s">
        <v>13979</v>
      </c>
      <c r="D5023" s="8" t="s">
        <v>7282</v>
      </c>
      <c r="E5023" s="7" t="s">
        <v>13980</v>
      </c>
      <c r="F5023" s="8" t="s">
        <v>2740</v>
      </c>
      <c r="G5023" s="31" t="s">
        <v>8038</v>
      </c>
      <c r="H5023" s="31" t="s">
        <v>2753</v>
      </c>
      <c r="I5023" s="8"/>
      <c r="J5023" s="19"/>
      <c r="K5023" s="39"/>
      <c r="L5023" s="39"/>
      <c r="M5023" s="39"/>
      <c r="N5023" s="39"/>
      <c r="O5023" s="39"/>
      <c r="P5023" s="39"/>
      <c r="Q5023" s="39"/>
      <c r="R5023" s="39"/>
    </row>
    <row r="5024">
      <c r="A5024" s="8" t="s">
        <v>2586</v>
      </c>
      <c r="B5024" s="2"/>
      <c r="C5024" s="2" t="s">
        <v>13981</v>
      </c>
      <c r="D5024" s="2" t="s">
        <v>13982</v>
      </c>
      <c r="E5024" s="2" t="s">
        <v>13983</v>
      </c>
      <c r="F5024" s="8" t="s">
        <v>2740</v>
      </c>
      <c r="G5024" s="31" t="s">
        <v>8038</v>
      </c>
      <c r="H5024" s="31" t="s">
        <v>2778</v>
      </c>
      <c r="I5024" s="34" t="s">
        <v>13984</v>
      </c>
      <c r="J5024" s="35"/>
      <c r="K5024" s="33"/>
      <c r="L5024" s="33"/>
      <c r="M5024" s="33"/>
      <c r="N5024" s="33"/>
      <c r="O5024" s="33"/>
      <c r="P5024" s="33"/>
      <c r="Q5024" s="33"/>
      <c r="R5024" s="33"/>
    </row>
    <row r="5025">
      <c r="A5025" s="7" t="s">
        <v>2586</v>
      </c>
      <c r="B5025" s="7"/>
      <c r="C5025" s="7" t="s">
        <v>13985</v>
      </c>
      <c r="D5025" s="8" t="s">
        <v>13986</v>
      </c>
      <c r="E5025" s="7" t="s">
        <v>13987</v>
      </c>
      <c r="F5025" s="8" t="s">
        <v>2740</v>
      </c>
      <c r="G5025" s="8" t="s">
        <v>8038</v>
      </c>
      <c r="H5025" s="41" t="s">
        <v>2760</v>
      </c>
      <c r="I5025" s="8"/>
      <c r="J5025" s="37"/>
      <c r="K5025" s="38"/>
      <c r="L5025" s="38"/>
      <c r="M5025" s="38"/>
      <c r="N5025" s="38"/>
      <c r="O5025" s="38"/>
      <c r="P5025" s="38"/>
      <c r="Q5025" s="38"/>
      <c r="R5025" s="38"/>
    </row>
    <row r="5026">
      <c r="A5026" s="7" t="s">
        <v>2586</v>
      </c>
      <c r="B5026" s="7"/>
      <c r="C5026" s="7" t="s">
        <v>13988</v>
      </c>
      <c r="D5026" s="8" t="s">
        <v>13986</v>
      </c>
      <c r="E5026" s="7" t="s">
        <v>13989</v>
      </c>
      <c r="F5026" s="8" t="s">
        <v>2740</v>
      </c>
      <c r="G5026" s="8" t="s">
        <v>8038</v>
      </c>
      <c r="H5026" s="31" t="s">
        <v>2590</v>
      </c>
      <c r="I5026" s="8"/>
      <c r="J5026" s="7"/>
      <c r="K5026" s="40"/>
      <c r="L5026" s="40"/>
      <c r="M5026" s="40"/>
      <c r="N5026" s="40"/>
      <c r="O5026" s="40"/>
      <c r="P5026" s="40"/>
      <c r="Q5026" s="40"/>
      <c r="R5026" s="40"/>
    </row>
    <row r="5027">
      <c r="A5027" s="7" t="s">
        <v>2586</v>
      </c>
      <c r="B5027" s="7"/>
      <c r="C5027" s="7" t="s">
        <v>13990</v>
      </c>
      <c r="D5027" s="8" t="str">
        <f>IFERROR(__xludf.DUMMYFUNCTION("CONCATENATE(REGEXEXTRACT(C5027,""[A-Za-z]+""),"","")"),"Sashanti,")</f>
        <v>Sashanti,</v>
      </c>
      <c r="E5027" s="7" t="s">
        <v>13991</v>
      </c>
      <c r="F5027" s="8" t="s">
        <v>2740</v>
      </c>
      <c r="G5027" s="31" t="s">
        <v>8038</v>
      </c>
      <c r="H5027" s="31" t="s">
        <v>2590</v>
      </c>
      <c r="I5027" s="8"/>
      <c r="J5027" s="35"/>
      <c r="K5027" s="33"/>
      <c r="L5027" s="33"/>
      <c r="M5027" s="33"/>
      <c r="N5027" s="33"/>
      <c r="O5027" s="33"/>
      <c r="P5027" s="33"/>
      <c r="Q5027" s="33"/>
      <c r="R5027" s="33"/>
    </row>
    <row r="5028">
      <c r="A5028" s="7" t="s">
        <v>2586</v>
      </c>
      <c r="B5028" s="7"/>
      <c r="C5028" s="7" t="s">
        <v>13992</v>
      </c>
      <c r="D5028" s="8" t="str">
        <f>IFERROR(__xludf.DUMMYFUNCTION("CONCATENATE(REGEXEXTRACT(C5028,""[A-Za-z]+""),"","")"),"Sasse,")</f>
        <v>Sasse,</v>
      </c>
      <c r="E5028" s="7" t="s">
        <v>13993</v>
      </c>
      <c r="F5028" s="8" t="s">
        <v>2740</v>
      </c>
      <c r="G5028" s="8" t="s">
        <v>8038</v>
      </c>
      <c r="H5028" s="42" t="s">
        <v>2686</v>
      </c>
      <c r="I5028" s="8"/>
      <c r="J5028" s="37"/>
      <c r="K5028" s="38"/>
      <c r="L5028" s="38"/>
      <c r="M5028" s="38"/>
      <c r="N5028" s="38"/>
      <c r="O5028" s="38"/>
      <c r="P5028" s="38"/>
      <c r="Q5028" s="38"/>
      <c r="R5028" s="38"/>
    </row>
    <row r="5029">
      <c r="A5029" s="7" t="s">
        <v>2586</v>
      </c>
      <c r="B5029" s="7"/>
      <c r="C5029" s="7" t="s">
        <v>13994</v>
      </c>
      <c r="D5029" s="8" t="s">
        <v>7975</v>
      </c>
      <c r="E5029" s="7" t="s">
        <v>13995</v>
      </c>
      <c r="F5029" s="8" t="s">
        <v>2740</v>
      </c>
      <c r="G5029" s="8" t="s">
        <v>8038</v>
      </c>
      <c r="H5029" s="41" t="s">
        <v>3742</v>
      </c>
      <c r="I5029" s="8"/>
      <c r="J5029" s="35"/>
      <c r="K5029" s="33"/>
      <c r="L5029" s="33"/>
      <c r="M5029" s="33"/>
      <c r="N5029" s="33"/>
      <c r="O5029" s="33"/>
      <c r="P5029" s="33"/>
      <c r="Q5029" s="33"/>
      <c r="R5029" s="33"/>
    </row>
    <row r="5030">
      <c r="A5030" s="8" t="s">
        <v>2586</v>
      </c>
      <c r="B5030" s="2"/>
      <c r="C5030" s="2" t="s">
        <v>13994</v>
      </c>
      <c r="D5030" s="2" t="s">
        <v>13996</v>
      </c>
      <c r="E5030" s="2" t="s">
        <v>13997</v>
      </c>
      <c r="F5030" s="8" t="s">
        <v>2740</v>
      </c>
      <c r="G5030" s="6" t="s">
        <v>8038</v>
      </c>
      <c r="H5030" s="31" t="s">
        <v>2603</v>
      </c>
      <c r="I5030" s="34" t="s">
        <v>13998</v>
      </c>
      <c r="J5030" s="35"/>
      <c r="K5030" s="33"/>
      <c r="L5030" s="33"/>
      <c r="M5030" s="33"/>
      <c r="N5030" s="33"/>
      <c r="O5030" s="33"/>
      <c r="P5030" s="33"/>
      <c r="Q5030" s="33"/>
      <c r="R5030" s="33"/>
    </row>
    <row r="5031">
      <c r="A5031" s="8" t="s">
        <v>2586</v>
      </c>
      <c r="B5031" s="2"/>
      <c r="C5031" s="2" t="s">
        <v>13999</v>
      </c>
      <c r="D5031" s="2" t="s">
        <v>14000</v>
      </c>
      <c r="E5031" s="2" t="s">
        <v>14001</v>
      </c>
      <c r="F5031" s="8" t="s">
        <v>2740</v>
      </c>
      <c r="G5031" s="8" t="s">
        <v>8038</v>
      </c>
      <c r="H5031" s="31" t="s">
        <v>2603</v>
      </c>
      <c r="I5031" s="34" t="s">
        <v>14002</v>
      </c>
      <c r="J5031" s="10"/>
      <c r="K5031" s="44"/>
      <c r="L5031" s="44"/>
      <c r="M5031" s="44"/>
      <c r="N5031" s="44"/>
      <c r="O5031" s="44"/>
      <c r="P5031" s="44"/>
      <c r="Q5031" s="44"/>
      <c r="R5031" s="44"/>
    </row>
    <row r="5032">
      <c r="A5032" s="7" t="s">
        <v>2633</v>
      </c>
      <c r="B5032" s="7"/>
      <c r="C5032" s="7" t="s">
        <v>14003</v>
      </c>
      <c r="D5032" s="8" t="s">
        <v>14004</v>
      </c>
      <c r="E5032" s="7" t="s">
        <v>14005</v>
      </c>
      <c r="F5032" s="8" t="s">
        <v>2740</v>
      </c>
      <c r="G5032" s="31" t="s">
        <v>8038</v>
      </c>
      <c r="H5032" s="42" t="s">
        <v>2686</v>
      </c>
      <c r="I5032" s="8"/>
      <c r="J5032" s="35"/>
      <c r="K5032" s="33"/>
      <c r="L5032" s="33"/>
      <c r="M5032" s="33"/>
      <c r="N5032" s="33"/>
      <c r="O5032" s="33"/>
      <c r="P5032" s="33"/>
      <c r="Q5032" s="33"/>
      <c r="R5032" s="33"/>
    </row>
    <row r="5033">
      <c r="A5033" s="8" t="s">
        <v>2586</v>
      </c>
      <c r="B5033" s="2"/>
      <c r="C5033" s="2" t="s">
        <v>14006</v>
      </c>
      <c r="D5033" s="17" t="s">
        <v>14007</v>
      </c>
      <c r="E5033" s="2" t="s">
        <v>14008</v>
      </c>
      <c r="F5033" s="8" t="s">
        <v>2740</v>
      </c>
      <c r="G5033" s="8" t="s">
        <v>8038</v>
      </c>
      <c r="H5033" s="31" t="s">
        <v>2816</v>
      </c>
      <c r="I5033" s="36" t="s">
        <v>14009</v>
      </c>
      <c r="J5033" s="35"/>
      <c r="K5033" s="33"/>
      <c r="L5033" s="33"/>
      <c r="M5033" s="33"/>
      <c r="N5033" s="33"/>
      <c r="O5033" s="33"/>
      <c r="P5033" s="33"/>
      <c r="Q5033" s="33"/>
      <c r="R5033" s="33"/>
    </row>
    <row r="5034">
      <c r="A5034" s="8" t="s">
        <v>2586</v>
      </c>
      <c r="B5034" s="2"/>
      <c r="C5034" s="2" t="s">
        <v>14010</v>
      </c>
      <c r="D5034" s="2" t="s">
        <v>3316</v>
      </c>
      <c r="E5034" s="2" t="s">
        <v>14011</v>
      </c>
      <c r="F5034" s="8" t="s">
        <v>2740</v>
      </c>
      <c r="G5034" s="8" t="s">
        <v>8038</v>
      </c>
      <c r="H5034" s="41" t="s">
        <v>2760</v>
      </c>
      <c r="I5034" s="34" t="s">
        <v>14012</v>
      </c>
      <c r="J5034" s="7"/>
      <c r="K5034" s="40"/>
      <c r="L5034" s="40"/>
      <c r="M5034" s="40"/>
      <c r="N5034" s="40"/>
      <c r="O5034" s="40"/>
      <c r="P5034" s="40"/>
      <c r="Q5034" s="40"/>
      <c r="R5034" s="40"/>
    </row>
    <row r="5035">
      <c r="A5035" s="7" t="s">
        <v>2586</v>
      </c>
      <c r="B5035" s="7"/>
      <c r="C5035" s="7" t="s">
        <v>14013</v>
      </c>
      <c r="D5035" s="8" t="s">
        <v>3316</v>
      </c>
      <c r="E5035" s="7" t="s">
        <v>14014</v>
      </c>
      <c r="F5035" s="8" t="s">
        <v>2740</v>
      </c>
      <c r="G5035" s="8" t="s">
        <v>8038</v>
      </c>
      <c r="H5035" s="31" t="s">
        <v>2590</v>
      </c>
      <c r="I5035" s="8"/>
      <c r="J5035" s="7"/>
      <c r="K5035" s="40"/>
      <c r="L5035" s="40"/>
      <c r="M5035" s="40"/>
      <c r="N5035" s="40"/>
      <c r="O5035" s="40"/>
      <c r="P5035" s="40"/>
      <c r="Q5035" s="40"/>
      <c r="R5035" s="40"/>
    </row>
    <row r="5036">
      <c r="A5036" s="8" t="s">
        <v>2586</v>
      </c>
      <c r="B5036" s="6"/>
      <c r="C5036" s="6" t="s">
        <v>14015</v>
      </c>
      <c r="D5036" s="6" t="s">
        <v>4822</v>
      </c>
      <c r="E5036" s="19" t="s">
        <v>14016</v>
      </c>
      <c r="F5036" s="8" t="s">
        <v>2740</v>
      </c>
      <c r="G5036" s="8" t="s">
        <v>8038</v>
      </c>
      <c r="H5036" s="43" t="s">
        <v>2742</v>
      </c>
      <c r="I5036" s="7"/>
      <c r="J5036" s="35"/>
      <c r="K5036" s="33"/>
      <c r="L5036" s="33"/>
      <c r="M5036" s="33"/>
      <c r="N5036" s="33"/>
      <c r="O5036" s="33"/>
      <c r="P5036" s="33"/>
      <c r="Q5036" s="33"/>
      <c r="R5036" s="33"/>
    </row>
    <row r="5037">
      <c r="A5037" s="8" t="s">
        <v>2586</v>
      </c>
      <c r="B5037" s="2"/>
      <c r="C5037" s="2" t="s">
        <v>14017</v>
      </c>
      <c r="D5037" s="2" t="s">
        <v>14018</v>
      </c>
      <c r="E5037" s="2" t="s">
        <v>14019</v>
      </c>
      <c r="F5037" s="42" t="s">
        <v>2740</v>
      </c>
      <c r="G5037" s="31" t="s">
        <v>8038</v>
      </c>
      <c r="H5037" s="31" t="s">
        <v>2742</v>
      </c>
      <c r="I5037" s="34" t="s">
        <v>14020</v>
      </c>
      <c r="J5037" s="37"/>
      <c r="K5037" s="38"/>
      <c r="L5037" s="38"/>
      <c r="M5037" s="38"/>
      <c r="N5037" s="38"/>
      <c r="O5037" s="38"/>
      <c r="P5037" s="38"/>
      <c r="Q5037" s="38"/>
      <c r="R5037" s="38"/>
    </row>
    <row r="5038">
      <c r="A5038" s="7" t="s">
        <v>2586</v>
      </c>
      <c r="B5038" s="7"/>
      <c r="C5038" s="7" t="s">
        <v>14021</v>
      </c>
      <c r="D5038" s="8" t="s">
        <v>14022</v>
      </c>
      <c r="E5038" s="7" t="s">
        <v>14023</v>
      </c>
      <c r="F5038" s="8" t="s">
        <v>2740</v>
      </c>
      <c r="G5038" s="8" t="s">
        <v>8038</v>
      </c>
      <c r="H5038" s="31" t="s">
        <v>2590</v>
      </c>
      <c r="I5038" s="8"/>
      <c r="J5038" s="35"/>
      <c r="K5038" s="33"/>
      <c r="L5038" s="33"/>
      <c r="M5038" s="33"/>
      <c r="N5038" s="33"/>
      <c r="O5038" s="33"/>
      <c r="P5038" s="33"/>
      <c r="Q5038" s="33"/>
      <c r="R5038" s="33"/>
    </row>
    <row r="5039">
      <c r="A5039" s="8" t="s">
        <v>2586</v>
      </c>
      <c r="B5039" s="2"/>
      <c r="C5039" s="2" t="s">
        <v>14024</v>
      </c>
      <c r="D5039" s="2" t="s">
        <v>14025</v>
      </c>
      <c r="E5039" s="2" t="s">
        <v>14026</v>
      </c>
      <c r="F5039" s="8" t="s">
        <v>2740</v>
      </c>
      <c r="G5039" s="8" t="s">
        <v>8038</v>
      </c>
      <c r="H5039" s="42" t="s">
        <v>2686</v>
      </c>
      <c r="I5039" s="36" t="s">
        <v>14027</v>
      </c>
      <c r="J5039" s="35"/>
      <c r="K5039" s="33"/>
      <c r="L5039" s="33"/>
      <c r="M5039" s="33"/>
      <c r="N5039" s="33"/>
      <c r="O5039" s="33"/>
      <c r="P5039" s="33"/>
      <c r="Q5039" s="33"/>
      <c r="R5039" s="33"/>
    </row>
    <row r="5040">
      <c r="A5040" s="7" t="s">
        <v>2586</v>
      </c>
      <c r="B5040" s="7"/>
      <c r="C5040" s="7" t="s">
        <v>14028</v>
      </c>
      <c r="D5040" s="8" t="str">
        <f>IFERROR(__xludf.DUMMYFUNCTION("CONCATENATE(REGEXEXTRACT(C5040,""[A-Za-z]+""),"","")"),"SCRIPT,")</f>
        <v>SCRIPT,</v>
      </c>
      <c r="E5040" s="7" t="s">
        <v>14029</v>
      </c>
      <c r="F5040" s="8" t="s">
        <v>2740</v>
      </c>
      <c r="G5040" s="31" t="s">
        <v>8038</v>
      </c>
      <c r="H5040" s="31" t="s">
        <v>2590</v>
      </c>
      <c r="I5040" s="8"/>
      <c r="J5040" s="35"/>
      <c r="K5040" s="33"/>
      <c r="L5040" s="33"/>
      <c r="M5040" s="33"/>
      <c r="N5040" s="33"/>
      <c r="O5040" s="33"/>
      <c r="P5040" s="33"/>
      <c r="Q5040" s="33"/>
      <c r="R5040" s="33"/>
    </row>
    <row r="5041">
      <c r="A5041" s="8" t="s">
        <v>2586</v>
      </c>
      <c r="B5041" s="2"/>
      <c r="C5041" s="2" t="s">
        <v>14030</v>
      </c>
      <c r="D5041" s="2" t="s">
        <v>14031</v>
      </c>
      <c r="E5041" s="2" t="s">
        <v>14032</v>
      </c>
      <c r="F5041" s="8" t="s">
        <v>2740</v>
      </c>
      <c r="G5041" s="6" t="s">
        <v>8038</v>
      </c>
      <c r="H5041" s="41" t="s">
        <v>2686</v>
      </c>
      <c r="I5041" s="34" t="s">
        <v>14033</v>
      </c>
      <c r="J5041" s="7"/>
      <c r="K5041" s="40"/>
      <c r="L5041" s="40"/>
      <c r="M5041" s="40"/>
      <c r="N5041" s="40"/>
      <c r="O5041" s="40"/>
      <c r="P5041" s="40"/>
      <c r="Q5041" s="40"/>
      <c r="R5041" s="40"/>
    </row>
    <row r="5042">
      <c r="A5042" s="7" t="s">
        <v>2586</v>
      </c>
      <c r="B5042" s="7"/>
      <c r="C5042" s="7" t="s">
        <v>14034</v>
      </c>
      <c r="D5042" s="8" t="str">
        <f>IFERROR(__xludf.DUMMYFUNCTION("CONCATENATE(REGEXEXTRACT(C5042,""[A-Za-z]+""),"","")"),"Seamless,")</f>
        <v>Seamless,</v>
      </c>
      <c r="E5042" s="7" t="s">
        <v>14035</v>
      </c>
      <c r="F5042" s="8" t="s">
        <v>2740</v>
      </c>
      <c r="G5042" s="8" t="s">
        <v>8038</v>
      </c>
      <c r="H5042" s="31" t="s">
        <v>2590</v>
      </c>
      <c r="I5042" s="8"/>
      <c r="J5042" s="35"/>
      <c r="K5042" s="33"/>
      <c r="L5042" s="33"/>
      <c r="M5042" s="33"/>
      <c r="N5042" s="33"/>
      <c r="O5042" s="33"/>
      <c r="P5042" s="33"/>
      <c r="Q5042" s="33"/>
      <c r="R5042" s="33"/>
    </row>
    <row r="5043">
      <c r="A5043" s="7" t="s">
        <v>2586</v>
      </c>
      <c r="B5043" s="7"/>
      <c r="C5043" s="7" t="s">
        <v>14036</v>
      </c>
      <c r="D5043" s="8" t="s">
        <v>14037</v>
      </c>
      <c r="E5043" s="7" t="s">
        <v>14038</v>
      </c>
      <c r="F5043" s="8" t="s">
        <v>2740</v>
      </c>
      <c r="G5043" s="31" t="s">
        <v>8038</v>
      </c>
      <c r="H5043" s="41" t="s">
        <v>2760</v>
      </c>
      <c r="I5043" s="8"/>
      <c r="J5043" s="35"/>
      <c r="K5043" s="33"/>
      <c r="L5043" s="33"/>
      <c r="M5043" s="33"/>
      <c r="N5043" s="33"/>
      <c r="O5043" s="33"/>
      <c r="P5043" s="33"/>
      <c r="Q5043" s="33"/>
      <c r="R5043" s="33"/>
    </row>
    <row r="5044">
      <c r="A5044" s="6" t="s">
        <v>2861</v>
      </c>
      <c r="B5044" s="7"/>
      <c r="C5044" s="7" t="s">
        <v>14039</v>
      </c>
      <c r="D5044" s="8" t="s">
        <v>5719</v>
      </c>
      <c r="E5044" s="7" t="s">
        <v>14040</v>
      </c>
      <c r="F5044" s="8" t="s">
        <v>2740</v>
      </c>
      <c r="G5044" s="8" t="s">
        <v>8038</v>
      </c>
      <c r="H5044" s="41" t="s">
        <v>2760</v>
      </c>
      <c r="I5044" s="8"/>
      <c r="J5044" s="35"/>
      <c r="K5044" s="33"/>
      <c r="L5044" s="33"/>
      <c r="M5044" s="33"/>
      <c r="N5044" s="33"/>
      <c r="O5044" s="33"/>
      <c r="P5044" s="33"/>
      <c r="Q5044" s="33"/>
      <c r="R5044" s="33"/>
    </row>
    <row r="5045">
      <c r="A5045" s="7" t="s">
        <v>2586</v>
      </c>
      <c r="B5045" s="7"/>
      <c r="C5045" s="7" t="s">
        <v>14041</v>
      </c>
      <c r="D5045" s="8" t="s">
        <v>5719</v>
      </c>
      <c r="E5045" s="7" t="s">
        <v>14042</v>
      </c>
      <c r="F5045" s="8" t="s">
        <v>2740</v>
      </c>
      <c r="G5045" s="8" t="s">
        <v>8038</v>
      </c>
      <c r="H5045" s="41" t="s">
        <v>2760</v>
      </c>
      <c r="I5045" s="8"/>
      <c r="J5045" s="35"/>
      <c r="K5045" s="33"/>
      <c r="L5045" s="33"/>
      <c r="M5045" s="33"/>
      <c r="N5045" s="33"/>
      <c r="O5045" s="33"/>
      <c r="P5045" s="33"/>
      <c r="Q5045" s="33"/>
      <c r="R5045" s="33"/>
    </row>
    <row r="5046">
      <c r="A5046" s="7" t="s">
        <v>2586</v>
      </c>
      <c r="B5046" s="7"/>
      <c r="C5046" s="7" t="s">
        <v>14043</v>
      </c>
      <c r="D5046" s="8" t="s">
        <v>5719</v>
      </c>
      <c r="E5046" s="7" t="s">
        <v>14044</v>
      </c>
      <c r="F5046" s="8" t="s">
        <v>2740</v>
      </c>
      <c r="G5046" s="8" t="s">
        <v>8038</v>
      </c>
      <c r="H5046" s="31" t="s">
        <v>2590</v>
      </c>
      <c r="I5046" s="8"/>
      <c r="J5046" s="7"/>
      <c r="K5046" s="40"/>
      <c r="L5046" s="40"/>
      <c r="M5046" s="40"/>
      <c r="N5046" s="40"/>
      <c r="O5046" s="40"/>
      <c r="P5046" s="40"/>
      <c r="Q5046" s="40"/>
      <c r="R5046" s="40"/>
    </row>
    <row r="5047">
      <c r="A5047" s="8" t="s">
        <v>2586</v>
      </c>
      <c r="B5047" s="12"/>
      <c r="C5047" s="12" t="s">
        <v>14045</v>
      </c>
      <c r="D5047" s="12" t="s">
        <v>4213</v>
      </c>
      <c r="E5047" s="12" t="s">
        <v>14046</v>
      </c>
      <c r="F5047" s="8" t="s">
        <v>2740</v>
      </c>
      <c r="G5047" s="31" t="s">
        <v>8038</v>
      </c>
      <c r="H5047" s="42" t="s">
        <v>3110</v>
      </c>
      <c r="I5047" s="2"/>
      <c r="J5047" s="35"/>
      <c r="K5047" s="33"/>
      <c r="L5047" s="33"/>
      <c r="M5047" s="33"/>
      <c r="N5047" s="33"/>
      <c r="O5047" s="33"/>
      <c r="P5047" s="33"/>
      <c r="Q5047" s="33"/>
      <c r="R5047" s="33"/>
    </row>
    <row r="5048">
      <c r="A5048" s="7" t="s">
        <v>2586</v>
      </c>
      <c r="B5048" s="7"/>
      <c r="C5048" s="7" t="s">
        <v>11410</v>
      </c>
      <c r="D5048" s="6" t="s">
        <v>7297</v>
      </c>
      <c r="E5048" s="7" t="s">
        <v>14047</v>
      </c>
      <c r="F5048" s="8" t="s">
        <v>2740</v>
      </c>
      <c r="G5048" s="31" t="s">
        <v>8038</v>
      </c>
      <c r="H5048" s="41" t="s">
        <v>2760</v>
      </c>
      <c r="I5048" s="8"/>
      <c r="J5048" s="35"/>
      <c r="K5048" s="33"/>
      <c r="L5048" s="33"/>
      <c r="M5048" s="33"/>
      <c r="N5048" s="33"/>
      <c r="O5048" s="33"/>
      <c r="P5048" s="33"/>
      <c r="Q5048" s="33"/>
      <c r="R5048" s="33"/>
    </row>
    <row r="5049">
      <c r="A5049" s="8" t="s">
        <v>2586</v>
      </c>
      <c r="B5049" s="2"/>
      <c r="C5049" s="2" t="s">
        <v>14048</v>
      </c>
      <c r="D5049" s="2" t="s">
        <v>7370</v>
      </c>
      <c r="E5049" s="2" t="s">
        <v>14049</v>
      </c>
      <c r="F5049" s="8" t="s">
        <v>2740</v>
      </c>
      <c r="G5049" s="31" t="s">
        <v>8038</v>
      </c>
      <c r="H5049" s="48" t="s">
        <v>2937</v>
      </c>
      <c r="I5049" s="34" t="s">
        <v>14050</v>
      </c>
      <c r="J5049" s="37"/>
      <c r="K5049" s="38"/>
      <c r="L5049" s="38"/>
      <c r="M5049" s="38"/>
      <c r="N5049" s="38"/>
      <c r="O5049" s="38"/>
      <c r="P5049" s="38"/>
      <c r="Q5049" s="38"/>
      <c r="R5049" s="38"/>
    </row>
    <row r="5050">
      <c r="A5050" s="8" t="s">
        <v>2586</v>
      </c>
      <c r="B5050" s="3"/>
      <c r="C5050" s="3" t="s">
        <v>14051</v>
      </c>
      <c r="D5050" s="4" t="s">
        <v>7370</v>
      </c>
      <c r="E5050" s="5" t="s">
        <v>14052</v>
      </c>
      <c r="F5050" s="8" t="s">
        <v>2740</v>
      </c>
      <c r="G5050" s="31" t="s">
        <v>8038</v>
      </c>
      <c r="H5050" s="42" t="s">
        <v>3305</v>
      </c>
      <c r="I5050" s="18" t="s">
        <v>14053</v>
      </c>
      <c r="J5050" s="35"/>
      <c r="K5050" s="33"/>
      <c r="L5050" s="33"/>
      <c r="M5050" s="33"/>
      <c r="N5050" s="33"/>
      <c r="O5050" s="33"/>
      <c r="P5050" s="33"/>
      <c r="Q5050" s="33"/>
      <c r="R5050" s="33"/>
    </row>
    <row r="5051">
      <c r="A5051" s="7" t="s">
        <v>2586</v>
      </c>
      <c r="B5051" s="7"/>
      <c r="C5051" s="7" t="s">
        <v>14054</v>
      </c>
      <c r="D5051" s="8" t="s">
        <v>7370</v>
      </c>
      <c r="E5051" s="7" t="s">
        <v>14055</v>
      </c>
      <c r="F5051" s="8" t="s">
        <v>2740</v>
      </c>
      <c r="G5051" s="8" t="s">
        <v>8038</v>
      </c>
      <c r="H5051" s="41" t="s">
        <v>2802</v>
      </c>
      <c r="I5051" s="8"/>
      <c r="J5051" s="35"/>
      <c r="K5051" s="33"/>
      <c r="L5051" s="33"/>
      <c r="M5051" s="33"/>
      <c r="N5051" s="33"/>
      <c r="O5051" s="33"/>
      <c r="P5051" s="33"/>
      <c r="Q5051" s="33"/>
      <c r="R5051" s="33"/>
    </row>
    <row r="5052">
      <c r="A5052" s="7" t="s">
        <v>2586</v>
      </c>
      <c r="B5052" s="7"/>
      <c r="C5052" s="7" t="s">
        <v>14056</v>
      </c>
      <c r="D5052" s="8" t="str">
        <f>IFERROR(__xludf.DUMMYFUNCTION("CONCATENATE(REGEXEXTRACT(C5052,""[A-Za-z]+""),"","")"),"Sebastian,")</f>
        <v>Sebastian,</v>
      </c>
      <c r="E5052" s="7" t="s">
        <v>14057</v>
      </c>
      <c r="F5052" s="8" t="s">
        <v>2740</v>
      </c>
      <c r="G5052" s="8" t="s">
        <v>8038</v>
      </c>
      <c r="H5052" s="48" t="s">
        <v>2937</v>
      </c>
      <c r="I5052" s="8"/>
      <c r="J5052" s="7"/>
      <c r="K5052" s="40"/>
      <c r="L5052" s="40"/>
      <c r="M5052" s="40"/>
      <c r="N5052" s="40"/>
      <c r="O5052" s="40"/>
      <c r="P5052" s="40"/>
      <c r="Q5052" s="40"/>
      <c r="R5052" s="40"/>
    </row>
    <row r="5053">
      <c r="A5053" s="8" t="s">
        <v>2586</v>
      </c>
      <c r="B5053" s="3"/>
      <c r="C5053" s="3" t="s">
        <v>14058</v>
      </c>
      <c r="D5053" s="4" t="s">
        <v>14059</v>
      </c>
      <c r="E5053" s="3" t="s">
        <v>14060</v>
      </c>
      <c r="F5053" s="8" t="s">
        <v>2740</v>
      </c>
      <c r="G5053" s="31" t="s">
        <v>8038</v>
      </c>
      <c r="H5053" s="31" t="s">
        <v>2590</v>
      </c>
      <c r="I5053" s="18"/>
      <c r="J5053" s="35"/>
      <c r="K5053" s="33"/>
      <c r="L5053" s="33"/>
      <c r="M5053" s="33"/>
      <c r="N5053" s="33"/>
      <c r="O5053" s="33"/>
      <c r="P5053" s="33"/>
      <c r="Q5053" s="33"/>
      <c r="R5053" s="33"/>
    </row>
    <row r="5054">
      <c r="A5054" s="7" t="s">
        <v>2586</v>
      </c>
      <c r="B5054" s="9"/>
      <c r="C5054" s="9" t="s">
        <v>14061</v>
      </c>
      <c r="D5054" s="10" t="s">
        <v>7978</v>
      </c>
      <c r="E5054" s="10" t="s">
        <v>14062</v>
      </c>
      <c r="F5054" s="8" t="s">
        <v>2740</v>
      </c>
      <c r="G5054" s="31" t="s">
        <v>8038</v>
      </c>
      <c r="H5054" s="42" t="s">
        <v>2686</v>
      </c>
      <c r="I5054" s="16"/>
      <c r="J5054" s="37"/>
      <c r="K5054" s="38"/>
      <c r="L5054" s="38"/>
      <c r="M5054" s="38"/>
      <c r="N5054" s="38"/>
      <c r="O5054" s="38"/>
      <c r="P5054" s="38"/>
      <c r="Q5054" s="38"/>
      <c r="R5054" s="38"/>
    </row>
    <row r="5055">
      <c r="A5055" s="8" t="s">
        <v>2586</v>
      </c>
      <c r="B5055" s="2"/>
      <c r="C5055" s="2" t="s">
        <v>14063</v>
      </c>
      <c r="D5055" s="2" t="s">
        <v>14064</v>
      </c>
      <c r="E5055" s="2" t="s">
        <v>14065</v>
      </c>
      <c r="F5055" s="8" t="s">
        <v>2740</v>
      </c>
      <c r="G5055" s="8" t="s">
        <v>8038</v>
      </c>
      <c r="H5055" s="41" t="s">
        <v>2760</v>
      </c>
      <c r="I5055" s="36" t="s">
        <v>14066</v>
      </c>
      <c r="J5055" s="35"/>
      <c r="K5055" s="33"/>
      <c r="L5055" s="33"/>
      <c r="M5055" s="33"/>
      <c r="N5055" s="33"/>
      <c r="O5055" s="33"/>
      <c r="P5055" s="33"/>
      <c r="Q5055" s="33"/>
      <c r="R5055" s="33"/>
    </row>
    <row r="5056">
      <c r="A5056" s="8" t="s">
        <v>2586</v>
      </c>
      <c r="B5056" s="3"/>
      <c r="C5056" s="3" t="s">
        <v>14067</v>
      </c>
      <c r="D5056" s="2" t="s">
        <v>14068</v>
      </c>
      <c r="E5056" s="5" t="s">
        <v>14069</v>
      </c>
      <c r="F5056" s="8" t="s">
        <v>2740</v>
      </c>
      <c r="G5056" s="8" t="s">
        <v>8038</v>
      </c>
      <c r="H5056" s="31" t="s">
        <v>2802</v>
      </c>
      <c r="I5056" s="18" t="s">
        <v>14070</v>
      </c>
      <c r="J5056" s="7"/>
      <c r="K5056" s="40"/>
      <c r="L5056" s="40"/>
      <c r="M5056" s="40"/>
      <c r="N5056" s="40"/>
      <c r="O5056" s="40"/>
      <c r="P5056" s="40"/>
      <c r="Q5056" s="40"/>
      <c r="R5056" s="40"/>
    </row>
    <row r="5057">
      <c r="A5057" s="7" t="s">
        <v>2586</v>
      </c>
      <c r="B5057" s="7"/>
      <c r="C5057" s="7" t="s">
        <v>14067</v>
      </c>
      <c r="D5057" s="6" t="s">
        <v>14068</v>
      </c>
      <c r="E5057" s="7" t="s">
        <v>14071</v>
      </c>
      <c r="F5057" s="8" t="s">
        <v>2740</v>
      </c>
      <c r="G5057" s="8" t="s">
        <v>8038</v>
      </c>
      <c r="H5057" s="41" t="s">
        <v>2802</v>
      </c>
      <c r="I5057" s="8"/>
      <c r="J5057" s="7"/>
      <c r="K5057" s="40"/>
      <c r="L5057" s="40"/>
      <c r="M5057" s="40"/>
      <c r="N5057" s="40"/>
      <c r="O5057" s="40"/>
      <c r="P5057" s="40"/>
      <c r="Q5057" s="40"/>
      <c r="R5057" s="40"/>
    </row>
    <row r="5058">
      <c r="A5058" s="8" t="s">
        <v>2586</v>
      </c>
      <c r="B5058" s="12"/>
      <c r="C5058" s="12" t="s">
        <v>14072</v>
      </c>
      <c r="D5058" s="12" t="s">
        <v>14073</v>
      </c>
      <c r="E5058" s="12" t="s">
        <v>14074</v>
      </c>
      <c r="F5058" s="42" t="s">
        <v>2740</v>
      </c>
      <c r="G5058" s="8" t="s">
        <v>8038</v>
      </c>
      <c r="H5058" s="41" t="s">
        <v>2760</v>
      </c>
      <c r="I5058" s="2"/>
      <c r="J5058" s="35"/>
      <c r="K5058" s="33"/>
      <c r="L5058" s="33"/>
      <c r="M5058" s="33"/>
      <c r="N5058" s="33"/>
      <c r="O5058" s="33"/>
      <c r="P5058" s="33"/>
      <c r="Q5058" s="33"/>
      <c r="R5058" s="33"/>
    </row>
    <row r="5059">
      <c r="A5059" s="6" t="s">
        <v>2861</v>
      </c>
      <c r="B5059" s="2"/>
      <c r="C5059" s="2" t="s">
        <v>14075</v>
      </c>
      <c r="D5059" s="2" t="s">
        <v>14076</v>
      </c>
      <c r="E5059" s="2" t="s">
        <v>14077</v>
      </c>
      <c r="F5059" s="8" t="s">
        <v>2740</v>
      </c>
      <c r="G5059" s="8" t="s">
        <v>8038</v>
      </c>
      <c r="H5059" s="45" t="s">
        <v>2824</v>
      </c>
      <c r="I5059" s="36" t="s">
        <v>14078</v>
      </c>
      <c r="J5059" s="35"/>
      <c r="K5059" s="33"/>
      <c r="L5059" s="33"/>
      <c r="M5059" s="33"/>
      <c r="N5059" s="33"/>
      <c r="O5059" s="33"/>
      <c r="P5059" s="33"/>
      <c r="Q5059" s="33"/>
      <c r="R5059" s="33"/>
    </row>
    <row r="5060">
      <c r="A5060" s="7" t="s">
        <v>2586</v>
      </c>
      <c r="B5060" s="7"/>
      <c r="C5060" s="7" t="s">
        <v>14079</v>
      </c>
      <c r="D5060" s="8" t="str">
        <f>IFERROR(__xludf.DUMMYFUNCTION("CONCATENATE(REGEXEXTRACT(C5060,""[A-Za-z]+""),"","")"),"Serg,")</f>
        <v>Serg,</v>
      </c>
      <c r="E5060" s="7" t="s">
        <v>14080</v>
      </c>
      <c r="F5060" s="8" t="s">
        <v>2740</v>
      </c>
      <c r="G5060" s="8" t="s">
        <v>8038</v>
      </c>
      <c r="H5060" s="43" t="s">
        <v>2760</v>
      </c>
      <c r="I5060" s="8"/>
      <c r="J5060" s="7"/>
      <c r="K5060" s="40"/>
      <c r="L5060" s="40"/>
      <c r="M5060" s="40"/>
      <c r="N5060" s="40"/>
      <c r="O5060" s="40"/>
      <c r="P5060" s="40"/>
      <c r="Q5060" s="40"/>
      <c r="R5060" s="40"/>
    </row>
    <row r="5061">
      <c r="A5061" s="7" t="s">
        <v>2586</v>
      </c>
      <c r="B5061" s="7"/>
      <c r="C5061" s="7" t="s">
        <v>14081</v>
      </c>
      <c r="D5061" s="8" t="s">
        <v>14082</v>
      </c>
      <c r="E5061" s="7" t="s">
        <v>14083</v>
      </c>
      <c r="F5061" s="8" t="s">
        <v>2740</v>
      </c>
      <c r="G5061" s="45" t="s">
        <v>8038</v>
      </c>
      <c r="H5061" s="31" t="s">
        <v>2590</v>
      </c>
      <c r="I5061" s="8"/>
      <c r="J5061" s="35"/>
      <c r="K5061" s="33"/>
      <c r="L5061" s="33"/>
      <c r="M5061" s="33"/>
      <c r="N5061" s="33"/>
      <c r="O5061" s="33"/>
      <c r="P5061" s="33"/>
      <c r="Q5061" s="33"/>
      <c r="R5061" s="33"/>
    </row>
    <row r="5062">
      <c r="A5062" s="8" t="s">
        <v>2586</v>
      </c>
      <c r="B5062" s="12"/>
      <c r="C5062" s="12" t="s">
        <v>14084</v>
      </c>
      <c r="D5062" s="13" t="s">
        <v>14085</v>
      </c>
      <c r="E5062" s="12" t="s">
        <v>14086</v>
      </c>
      <c r="F5062" s="42" t="s">
        <v>2740</v>
      </c>
      <c r="G5062" s="8" t="s">
        <v>8038</v>
      </c>
      <c r="H5062" s="48" t="s">
        <v>2937</v>
      </c>
      <c r="I5062" s="2"/>
      <c r="J5062" s="35"/>
      <c r="K5062" s="33"/>
      <c r="L5062" s="33"/>
      <c r="M5062" s="33"/>
      <c r="N5062" s="33"/>
      <c r="O5062" s="33"/>
      <c r="P5062" s="33"/>
      <c r="Q5062" s="33"/>
      <c r="R5062" s="33"/>
    </row>
    <row r="5063">
      <c r="A5063" s="7" t="s">
        <v>2586</v>
      </c>
      <c r="B5063" s="7"/>
      <c r="C5063" s="7" t="s">
        <v>14087</v>
      </c>
      <c r="D5063" s="8" t="s">
        <v>14085</v>
      </c>
      <c r="E5063" s="7" t="s">
        <v>14088</v>
      </c>
      <c r="F5063" s="8" t="s">
        <v>2740</v>
      </c>
      <c r="G5063" s="31" t="s">
        <v>8038</v>
      </c>
      <c r="H5063" s="45" t="s">
        <v>2937</v>
      </c>
      <c r="I5063" s="8"/>
      <c r="J5063" s="37"/>
      <c r="K5063" s="38"/>
      <c r="L5063" s="38"/>
      <c r="M5063" s="38"/>
      <c r="N5063" s="38"/>
      <c r="O5063" s="38"/>
      <c r="P5063" s="38"/>
      <c r="Q5063" s="38"/>
      <c r="R5063" s="38"/>
    </row>
    <row r="5064">
      <c r="A5064" s="7" t="s">
        <v>2586</v>
      </c>
      <c r="B5064" s="7"/>
      <c r="C5064" s="7" t="s">
        <v>14089</v>
      </c>
      <c r="D5064" s="8" t="str">
        <f>IFERROR(__xludf.DUMMYFUNCTION("CONCATENATE(REGEXEXTRACT(C5064,""[A-Za-z]+""),"","")"),"Sergio,")</f>
        <v>Sergio,</v>
      </c>
      <c r="E5064" s="7" t="s">
        <v>14090</v>
      </c>
      <c r="F5064" s="8" t="s">
        <v>2740</v>
      </c>
      <c r="G5064" s="31" t="s">
        <v>8038</v>
      </c>
      <c r="H5064" s="41" t="s">
        <v>2760</v>
      </c>
      <c r="I5064" s="8"/>
      <c r="J5064" s="35"/>
      <c r="K5064" s="33"/>
      <c r="L5064" s="33"/>
      <c r="M5064" s="33"/>
      <c r="N5064" s="33"/>
      <c r="O5064" s="33"/>
      <c r="P5064" s="33"/>
      <c r="Q5064" s="33"/>
      <c r="R5064" s="33"/>
    </row>
    <row r="5065">
      <c r="A5065" s="7" t="s">
        <v>2586</v>
      </c>
      <c r="B5065" s="7"/>
      <c r="C5065" s="7" t="s">
        <v>14091</v>
      </c>
      <c r="D5065" s="8" t="str">
        <f>IFERROR(__xludf.DUMMYFUNCTION("CONCATENATE(REGEXEXTRACT(C5065,""[A-Za-z]+""),"","")"),"sergiomunoz,")</f>
        <v>sergiomunoz,</v>
      </c>
      <c r="E5065" s="7" t="s">
        <v>14091</v>
      </c>
      <c r="F5065" s="8" t="s">
        <v>2740</v>
      </c>
      <c r="G5065" s="31" t="s">
        <v>8038</v>
      </c>
      <c r="H5065" s="31" t="s">
        <v>2590</v>
      </c>
      <c r="I5065" s="8"/>
      <c r="J5065" s="35"/>
      <c r="K5065" s="33"/>
      <c r="L5065" s="33"/>
      <c r="M5065" s="33"/>
      <c r="N5065" s="33"/>
      <c r="O5065" s="33"/>
      <c r="P5065" s="33"/>
      <c r="Q5065" s="33"/>
      <c r="R5065" s="33"/>
    </row>
    <row r="5066">
      <c r="A5066" s="8" t="s">
        <v>2633</v>
      </c>
      <c r="B5066" s="8"/>
      <c r="C5066" s="8" t="s">
        <v>14092</v>
      </c>
      <c r="D5066" s="8" t="s">
        <v>14093</v>
      </c>
      <c r="E5066" s="12" t="s">
        <v>14094</v>
      </c>
      <c r="F5066" s="8" t="s">
        <v>2740</v>
      </c>
      <c r="G5066" s="31" t="s">
        <v>8038</v>
      </c>
      <c r="H5066" s="8" t="s">
        <v>2765</v>
      </c>
      <c r="I5066" s="8"/>
      <c r="J5066" s="7"/>
      <c r="K5066" s="40"/>
      <c r="L5066" s="40"/>
      <c r="M5066" s="40"/>
      <c r="N5066" s="40"/>
      <c r="O5066" s="40"/>
      <c r="P5066" s="40"/>
      <c r="Q5066" s="40"/>
      <c r="R5066" s="40"/>
    </row>
    <row r="5067">
      <c r="A5067" s="7" t="s">
        <v>2633</v>
      </c>
      <c r="B5067" s="7"/>
      <c r="C5067" s="7" t="s">
        <v>14095</v>
      </c>
      <c r="D5067" s="8" t="s">
        <v>14096</v>
      </c>
      <c r="E5067" s="7" t="s">
        <v>14097</v>
      </c>
      <c r="F5067" s="8" t="s">
        <v>2740</v>
      </c>
      <c r="G5067" s="8" t="s">
        <v>8038</v>
      </c>
      <c r="H5067" s="48" t="s">
        <v>2937</v>
      </c>
      <c r="I5067" s="8"/>
      <c r="J5067" s="37"/>
      <c r="K5067" s="38"/>
      <c r="L5067" s="38"/>
      <c r="M5067" s="38"/>
      <c r="N5067" s="38"/>
      <c r="O5067" s="38"/>
      <c r="P5067" s="38"/>
      <c r="Q5067" s="38"/>
      <c r="R5067" s="38"/>
    </row>
    <row r="5068">
      <c r="A5068" s="7" t="s">
        <v>2586</v>
      </c>
      <c r="B5068" s="7"/>
      <c r="C5068" s="7" t="s">
        <v>14098</v>
      </c>
      <c r="D5068" s="8" t="s">
        <v>14099</v>
      </c>
      <c r="E5068" s="7" t="s">
        <v>14100</v>
      </c>
      <c r="F5068" s="8" t="s">
        <v>2740</v>
      </c>
      <c r="G5068" s="31" t="s">
        <v>8038</v>
      </c>
      <c r="H5068" s="43" t="s">
        <v>2742</v>
      </c>
      <c r="I5068" s="8"/>
      <c r="J5068" s="37"/>
      <c r="K5068" s="38"/>
      <c r="L5068" s="38"/>
      <c r="M5068" s="38"/>
      <c r="N5068" s="38"/>
      <c r="O5068" s="38"/>
      <c r="P5068" s="38"/>
      <c r="Q5068" s="38"/>
      <c r="R5068" s="38"/>
    </row>
    <row r="5069">
      <c r="A5069" s="7" t="s">
        <v>2586</v>
      </c>
      <c r="B5069" s="7"/>
      <c r="C5069" s="7" t="s">
        <v>14101</v>
      </c>
      <c r="D5069" s="8" t="s">
        <v>14102</v>
      </c>
      <c r="E5069" s="7" t="s">
        <v>14103</v>
      </c>
      <c r="F5069" s="8" t="s">
        <v>2740</v>
      </c>
      <c r="G5069" s="31" t="s">
        <v>8038</v>
      </c>
      <c r="H5069" s="31" t="s">
        <v>4080</v>
      </c>
      <c r="I5069" s="8"/>
      <c r="J5069" s="35"/>
      <c r="K5069" s="33"/>
      <c r="L5069" s="33"/>
      <c r="M5069" s="33"/>
      <c r="N5069" s="33"/>
      <c r="O5069" s="33"/>
      <c r="P5069" s="33"/>
      <c r="Q5069" s="33"/>
      <c r="R5069" s="33"/>
    </row>
    <row r="5070">
      <c r="A5070" s="8" t="s">
        <v>2633</v>
      </c>
      <c r="B5070" s="2"/>
      <c r="C5070" s="2" t="s">
        <v>14104</v>
      </c>
      <c r="D5070" s="2" t="s">
        <v>14105</v>
      </c>
      <c r="E5070" s="2" t="s">
        <v>14106</v>
      </c>
      <c r="F5070" s="42" t="s">
        <v>2740</v>
      </c>
      <c r="G5070" s="8" t="s">
        <v>8038</v>
      </c>
      <c r="H5070" s="41" t="s">
        <v>2760</v>
      </c>
      <c r="I5070" s="34" t="s">
        <v>14107</v>
      </c>
      <c r="J5070" s="35"/>
      <c r="K5070" s="33"/>
      <c r="L5070" s="33"/>
      <c r="M5070" s="33"/>
      <c r="N5070" s="33"/>
      <c r="O5070" s="33"/>
      <c r="P5070" s="33"/>
      <c r="Q5070" s="33"/>
      <c r="R5070" s="33"/>
    </row>
    <row r="5071">
      <c r="A5071" s="7" t="s">
        <v>2586</v>
      </c>
      <c r="B5071" s="7"/>
      <c r="C5071" s="7" t="s">
        <v>14108</v>
      </c>
      <c r="D5071" s="8" t="s">
        <v>14109</v>
      </c>
      <c r="E5071" s="7" t="s">
        <v>14110</v>
      </c>
      <c r="F5071" s="8" t="s">
        <v>2740</v>
      </c>
      <c r="G5071" s="31" t="s">
        <v>8038</v>
      </c>
      <c r="H5071" s="31" t="s">
        <v>2590</v>
      </c>
      <c r="I5071" s="8"/>
      <c r="J5071" s="35"/>
      <c r="K5071" s="33"/>
      <c r="L5071" s="33"/>
      <c r="M5071" s="33"/>
      <c r="N5071" s="33"/>
      <c r="O5071" s="33"/>
      <c r="P5071" s="33"/>
      <c r="Q5071" s="33"/>
      <c r="R5071" s="33"/>
    </row>
    <row r="5072">
      <c r="A5072" s="8" t="s">
        <v>2586</v>
      </c>
      <c r="B5072" s="2"/>
      <c r="C5072" s="2" t="s">
        <v>14111</v>
      </c>
      <c r="D5072" s="2" t="s">
        <v>14112</v>
      </c>
      <c r="E5072" s="2" t="s">
        <v>14113</v>
      </c>
      <c r="F5072" s="8" t="s">
        <v>2740</v>
      </c>
      <c r="G5072" s="31" t="s">
        <v>8038</v>
      </c>
      <c r="H5072" s="45" t="s">
        <v>2937</v>
      </c>
      <c r="I5072" s="34" t="s">
        <v>14114</v>
      </c>
      <c r="J5072" s="7"/>
      <c r="K5072" s="40"/>
      <c r="L5072" s="40"/>
      <c r="M5072" s="40"/>
      <c r="N5072" s="40"/>
      <c r="O5072" s="40"/>
      <c r="P5072" s="40"/>
      <c r="Q5072" s="40"/>
      <c r="R5072" s="40"/>
    </row>
    <row r="5073">
      <c r="A5073" s="7" t="s">
        <v>2586</v>
      </c>
      <c r="B5073" s="7"/>
      <c r="C5073" s="7" t="s">
        <v>14115</v>
      </c>
      <c r="D5073" s="8" t="str">
        <f>IFERROR(__xludf.DUMMYFUNCTION("CONCATENATE(REGEXEXTRACT(C5073,""[A-Za-z]+""),"","")"),"Sharam,")</f>
        <v>Sharam,</v>
      </c>
      <c r="E5073" s="7" t="s">
        <v>14116</v>
      </c>
      <c r="F5073" s="8" t="s">
        <v>2740</v>
      </c>
      <c r="G5073" s="31" t="s">
        <v>8038</v>
      </c>
      <c r="H5073" s="31" t="s">
        <v>2742</v>
      </c>
      <c r="I5073" s="8"/>
      <c r="J5073" s="7"/>
      <c r="K5073" s="40"/>
      <c r="L5073" s="40"/>
      <c r="M5073" s="40"/>
      <c r="N5073" s="40"/>
      <c r="O5073" s="40"/>
      <c r="P5073" s="40"/>
      <c r="Q5073" s="40"/>
      <c r="R5073" s="40"/>
    </row>
    <row r="5074">
      <c r="A5074" s="7" t="s">
        <v>2586</v>
      </c>
      <c r="B5074" s="7"/>
      <c r="C5074" s="7" t="s">
        <v>14117</v>
      </c>
      <c r="D5074" s="8" t="s">
        <v>14118</v>
      </c>
      <c r="E5074" s="7" t="s">
        <v>14119</v>
      </c>
      <c r="F5074" s="8" t="s">
        <v>2740</v>
      </c>
      <c r="G5074" s="45" t="s">
        <v>8038</v>
      </c>
      <c r="H5074" s="41" t="s">
        <v>2686</v>
      </c>
      <c r="I5074" s="8"/>
      <c r="J5074" s="35"/>
      <c r="K5074" s="33"/>
      <c r="L5074" s="33"/>
      <c r="M5074" s="33"/>
      <c r="N5074" s="33"/>
      <c r="O5074" s="33"/>
      <c r="P5074" s="33"/>
      <c r="Q5074" s="33"/>
      <c r="R5074" s="33"/>
    </row>
    <row r="5075">
      <c r="A5075" s="8" t="s">
        <v>2586</v>
      </c>
      <c r="B5075" s="2"/>
      <c r="C5075" s="2" t="s">
        <v>14120</v>
      </c>
      <c r="D5075" s="2" t="s">
        <v>14121</v>
      </c>
      <c r="E5075" s="2" t="s">
        <v>14122</v>
      </c>
      <c r="F5075" s="8" t="s">
        <v>2740</v>
      </c>
      <c r="G5075" s="31" t="s">
        <v>8038</v>
      </c>
      <c r="H5075" s="42" t="s">
        <v>2686</v>
      </c>
      <c r="I5075" s="36" t="s">
        <v>14123</v>
      </c>
      <c r="J5075" s="35"/>
      <c r="K5075" s="33"/>
      <c r="L5075" s="33"/>
      <c r="M5075" s="33"/>
      <c r="N5075" s="33"/>
      <c r="O5075" s="33"/>
      <c r="P5075" s="33"/>
      <c r="Q5075" s="33"/>
      <c r="R5075" s="33"/>
    </row>
    <row r="5076">
      <c r="A5076" s="8" t="s">
        <v>2586</v>
      </c>
      <c r="B5076" s="2"/>
      <c r="C5076" s="2" t="s">
        <v>14124</v>
      </c>
      <c r="D5076" s="2" t="s">
        <v>7336</v>
      </c>
      <c r="E5076" s="2" t="s">
        <v>14125</v>
      </c>
      <c r="F5076" s="42" t="s">
        <v>2740</v>
      </c>
      <c r="G5076" s="8" t="s">
        <v>8038</v>
      </c>
      <c r="H5076" s="41" t="s">
        <v>2760</v>
      </c>
      <c r="I5076" s="34" t="s">
        <v>14126</v>
      </c>
      <c r="J5076" s="35"/>
      <c r="K5076" s="33"/>
      <c r="L5076" s="33"/>
      <c r="M5076" s="33"/>
      <c r="N5076" s="33"/>
      <c r="O5076" s="33"/>
      <c r="P5076" s="33"/>
      <c r="Q5076" s="33"/>
      <c r="R5076" s="33"/>
    </row>
    <row r="5077">
      <c r="A5077" s="7" t="s">
        <v>2586</v>
      </c>
      <c r="B5077" s="7"/>
      <c r="C5077" s="7" t="s">
        <v>14127</v>
      </c>
      <c r="D5077" s="8" t="s">
        <v>14128</v>
      </c>
      <c r="E5077" s="7" t="s">
        <v>14129</v>
      </c>
      <c r="F5077" s="8" t="s">
        <v>2740</v>
      </c>
      <c r="G5077" s="31" t="s">
        <v>8038</v>
      </c>
      <c r="H5077" s="31" t="s">
        <v>2952</v>
      </c>
      <c r="I5077" s="8"/>
      <c r="J5077" s="35"/>
      <c r="K5077" s="33"/>
      <c r="L5077" s="33"/>
      <c r="M5077" s="33"/>
      <c r="N5077" s="33"/>
      <c r="O5077" s="33"/>
      <c r="P5077" s="33"/>
      <c r="Q5077" s="33"/>
      <c r="R5077" s="33"/>
    </row>
    <row r="5078">
      <c r="A5078" s="7" t="s">
        <v>2586</v>
      </c>
      <c r="B5078" s="7"/>
      <c r="C5078" s="7" t="s">
        <v>14130</v>
      </c>
      <c r="D5078" s="8" t="str">
        <f>IFERROR(__xludf.DUMMYFUNCTION("CONCATENATE(REGEXEXTRACT(C5078,""[A-Za-z]+""),"","")"),"Shayan,")</f>
        <v>Shayan,</v>
      </c>
      <c r="E5078" s="7" t="s">
        <v>14131</v>
      </c>
      <c r="F5078" s="8" t="s">
        <v>2740</v>
      </c>
      <c r="G5078" s="8" t="s">
        <v>8038</v>
      </c>
      <c r="H5078" s="43" t="s">
        <v>2742</v>
      </c>
      <c r="I5078" s="8"/>
      <c r="J5078" s="37"/>
      <c r="K5078" s="38"/>
      <c r="L5078" s="38"/>
      <c r="M5078" s="38"/>
      <c r="N5078" s="38"/>
      <c r="O5078" s="38"/>
      <c r="P5078" s="38"/>
      <c r="Q5078" s="38"/>
      <c r="R5078" s="38"/>
    </row>
    <row r="5079">
      <c r="A5079" s="7" t="s">
        <v>2633</v>
      </c>
      <c r="B5079" s="7"/>
      <c r="C5079" s="7" t="s">
        <v>14132</v>
      </c>
      <c r="D5079" s="8" t="str">
        <f>IFERROR(__xludf.DUMMYFUNCTION("CONCATENATE(REGEXEXTRACT(C5079,""[A-Za-z]+""),"","")"),"Shenoda,")</f>
        <v>Shenoda,</v>
      </c>
      <c r="E5079" s="7" t="s">
        <v>14133</v>
      </c>
      <c r="F5079" s="8" t="s">
        <v>2740</v>
      </c>
      <c r="G5079" s="8" t="s">
        <v>8038</v>
      </c>
      <c r="H5079" s="41" t="s">
        <v>2760</v>
      </c>
      <c r="I5079" s="8"/>
      <c r="J5079" s="35"/>
      <c r="K5079" s="33"/>
      <c r="L5079" s="33"/>
      <c r="M5079" s="33"/>
      <c r="N5079" s="33"/>
      <c r="O5079" s="33"/>
      <c r="P5079" s="33"/>
      <c r="Q5079" s="33"/>
      <c r="R5079" s="33"/>
    </row>
    <row r="5080">
      <c r="A5080" s="8" t="s">
        <v>2586</v>
      </c>
      <c r="B5080" s="2"/>
      <c r="C5080" s="2" t="s">
        <v>14134</v>
      </c>
      <c r="D5080" s="2" t="s">
        <v>14135</v>
      </c>
      <c r="E5080" s="2" t="s">
        <v>14136</v>
      </c>
      <c r="F5080" s="41" t="s">
        <v>2740</v>
      </c>
      <c r="G5080" s="8" t="s">
        <v>8038</v>
      </c>
      <c r="H5080" s="8" t="s">
        <v>2765</v>
      </c>
      <c r="I5080" s="34" t="s">
        <v>14137</v>
      </c>
      <c r="J5080" s="35"/>
      <c r="K5080" s="33"/>
      <c r="L5080" s="33"/>
      <c r="M5080" s="33"/>
      <c r="N5080" s="33"/>
      <c r="O5080" s="33"/>
      <c r="P5080" s="33"/>
      <c r="Q5080" s="33"/>
      <c r="R5080" s="33"/>
    </row>
    <row r="5081">
      <c r="A5081" s="7" t="s">
        <v>2586</v>
      </c>
      <c r="B5081" s="7"/>
      <c r="C5081" s="7" t="s">
        <v>14138</v>
      </c>
      <c r="D5081" s="8" t="s">
        <v>14139</v>
      </c>
      <c r="E5081" s="7" t="s">
        <v>14140</v>
      </c>
      <c r="F5081" s="8" t="s">
        <v>2740</v>
      </c>
      <c r="G5081" s="8" t="s">
        <v>8038</v>
      </c>
      <c r="H5081" s="41" t="s">
        <v>2686</v>
      </c>
      <c r="I5081" s="8"/>
      <c r="J5081" s="35"/>
      <c r="K5081" s="33"/>
      <c r="L5081" s="33"/>
      <c r="M5081" s="33"/>
      <c r="N5081" s="33"/>
      <c r="O5081" s="33"/>
      <c r="P5081" s="33"/>
      <c r="Q5081" s="33"/>
      <c r="R5081" s="33"/>
    </row>
    <row r="5082">
      <c r="A5082" s="7" t="s">
        <v>2586</v>
      </c>
      <c r="B5082" s="54"/>
      <c r="C5082" s="54" t="s">
        <v>14138</v>
      </c>
      <c r="D5082" s="15" t="s">
        <v>14141</v>
      </c>
      <c r="E5082" s="15" t="s">
        <v>14142</v>
      </c>
      <c r="F5082" s="8" t="s">
        <v>2740</v>
      </c>
      <c r="G5082" s="31" t="s">
        <v>8038</v>
      </c>
      <c r="H5082" s="45" t="s">
        <v>2765</v>
      </c>
      <c r="I5082" s="9"/>
      <c r="J5082" s="35"/>
      <c r="K5082" s="33"/>
      <c r="L5082" s="33"/>
      <c r="M5082" s="33"/>
      <c r="N5082" s="33"/>
      <c r="O5082" s="33"/>
      <c r="P5082" s="33"/>
      <c r="Q5082" s="33"/>
      <c r="R5082" s="33"/>
    </row>
    <row r="5083">
      <c r="A5083" s="7" t="s">
        <v>2586</v>
      </c>
      <c r="B5083" s="7"/>
      <c r="C5083" s="7" t="s">
        <v>14143</v>
      </c>
      <c r="D5083" s="8" t="str">
        <f>IFERROR(__xludf.DUMMYFUNCTION("CONCATENATE(REGEXEXTRACT(C5083,""[A-Za-z]+""),"","")"),"Shinedoe,")</f>
        <v>Shinedoe,</v>
      </c>
      <c r="E5083" s="7" t="s">
        <v>14144</v>
      </c>
      <c r="F5083" s="8" t="s">
        <v>2740</v>
      </c>
      <c r="G5083" s="8" t="s">
        <v>8038</v>
      </c>
      <c r="H5083" s="31" t="s">
        <v>2802</v>
      </c>
      <c r="I5083" s="8"/>
      <c r="J5083" s="35"/>
      <c r="K5083" s="33"/>
      <c r="L5083" s="33"/>
      <c r="M5083" s="33"/>
      <c r="N5083" s="33"/>
      <c r="O5083" s="33"/>
      <c r="P5083" s="33"/>
      <c r="Q5083" s="33"/>
      <c r="R5083" s="33"/>
    </row>
    <row r="5084">
      <c r="A5084" s="8" t="s">
        <v>2633</v>
      </c>
      <c r="B5084" s="15"/>
      <c r="C5084" s="15" t="s">
        <v>14145</v>
      </c>
      <c r="D5084" s="9" t="s">
        <v>14146</v>
      </c>
      <c r="E5084" s="9" t="s">
        <v>14147</v>
      </c>
      <c r="F5084" s="6" t="s">
        <v>2740</v>
      </c>
      <c r="G5084" s="31" t="s">
        <v>8038</v>
      </c>
      <c r="H5084" s="31" t="s">
        <v>2778</v>
      </c>
      <c r="I5084" s="114" t="s">
        <v>14148</v>
      </c>
      <c r="J5084" s="7"/>
      <c r="K5084" s="40"/>
      <c r="L5084" s="40"/>
      <c r="M5084" s="40"/>
      <c r="N5084" s="40"/>
      <c r="O5084" s="40"/>
      <c r="P5084" s="40"/>
      <c r="Q5084" s="40"/>
      <c r="R5084" s="40"/>
    </row>
    <row r="5085">
      <c r="A5085" s="7" t="s">
        <v>2586</v>
      </c>
      <c r="B5085" s="7"/>
      <c r="C5085" s="7" t="s">
        <v>14149</v>
      </c>
      <c r="D5085" s="8" t="s">
        <v>14150</v>
      </c>
      <c r="E5085" s="7" t="s">
        <v>14151</v>
      </c>
      <c r="F5085" s="8" t="s">
        <v>2740</v>
      </c>
      <c r="G5085" s="8" t="s">
        <v>8038</v>
      </c>
      <c r="H5085" s="31" t="s">
        <v>2778</v>
      </c>
      <c r="I5085" s="8"/>
      <c r="J5085" s="35"/>
      <c r="K5085" s="33"/>
      <c r="L5085" s="33"/>
      <c r="M5085" s="33"/>
      <c r="N5085" s="33"/>
      <c r="O5085" s="33"/>
      <c r="P5085" s="33"/>
      <c r="Q5085" s="33"/>
      <c r="R5085" s="33"/>
    </row>
    <row r="5086">
      <c r="A5086" s="7" t="s">
        <v>2586</v>
      </c>
      <c r="B5086" s="7"/>
      <c r="C5086" s="7" t="s">
        <v>14152</v>
      </c>
      <c r="D5086" s="8" t="s">
        <v>14150</v>
      </c>
      <c r="E5086" s="7" t="s">
        <v>14153</v>
      </c>
      <c r="F5086" s="8" t="s">
        <v>2740</v>
      </c>
      <c r="G5086" s="8" t="s">
        <v>8038</v>
      </c>
      <c r="H5086" s="31" t="s">
        <v>2778</v>
      </c>
      <c r="I5086" s="8"/>
      <c r="J5086" s="7"/>
      <c r="K5086" s="40"/>
      <c r="L5086" s="40"/>
      <c r="M5086" s="40"/>
      <c r="N5086" s="40"/>
      <c r="O5086" s="40"/>
      <c r="P5086" s="40"/>
      <c r="Q5086" s="40"/>
      <c r="R5086" s="40"/>
    </row>
    <row r="5087">
      <c r="A5087" s="7" t="s">
        <v>2586</v>
      </c>
      <c r="B5087" s="7"/>
      <c r="C5087" s="7" t="s">
        <v>14154</v>
      </c>
      <c r="D5087" s="8" t="str">
        <f>IFERROR(__xludf.DUMMYFUNCTION("CONCATENATE(REGEXEXTRACT(C5087,""[A-Za-z]+""),"","")"),"SHMN,")</f>
        <v>SHMN,</v>
      </c>
      <c r="E5087" s="7" t="s">
        <v>14155</v>
      </c>
      <c r="F5087" s="8" t="s">
        <v>2740</v>
      </c>
      <c r="G5087" s="31" t="s">
        <v>8038</v>
      </c>
      <c r="H5087" s="31" t="s">
        <v>2590</v>
      </c>
      <c r="I5087" s="8"/>
      <c r="J5087" s="35"/>
      <c r="K5087" s="33"/>
      <c r="L5087" s="33"/>
      <c r="M5087" s="33"/>
      <c r="N5087" s="33"/>
      <c r="O5087" s="33"/>
      <c r="P5087" s="33"/>
      <c r="Q5087" s="33"/>
      <c r="R5087" s="33"/>
    </row>
    <row r="5088">
      <c r="A5088" s="7" t="s">
        <v>2586</v>
      </c>
      <c r="B5088" s="7"/>
      <c r="C5088" s="7" t="s">
        <v>14156</v>
      </c>
      <c r="D5088" s="8" t="s">
        <v>14157</v>
      </c>
      <c r="E5088" s="7" t="s">
        <v>14158</v>
      </c>
      <c r="F5088" s="8" t="s">
        <v>2740</v>
      </c>
      <c r="G5088" s="8" t="s">
        <v>8038</v>
      </c>
      <c r="H5088" s="45" t="s">
        <v>2753</v>
      </c>
      <c r="I5088" s="8"/>
      <c r="J5088" s="35"/>
      <c r="K5088" s="33"/>
      <c r="L5088" s="33"/>
      <c r="M5088" s="33"/>
      <c r="N5088" s="33"/>
      <c r="O5088" s="33"/>
      <c r="P5088" s="33"/>
      <c r="Q5088" s="33"/>
      <c r="R5088" s="33"/>
    </row>
    <row r="5089">
      <c r="A5089" s="6" t="s">
        <v>2861</v>
      </c>
      <c r="B5089" s="7"/>
      <c r="C5089" s="7" t="s">
        <v>14159</v>
      </c>
      <c r="D5089" s="8" t="str">
        <f>IFERROR(__xludf.DUMMYFUNCTION("CONCATENATE(REGEXEXTRACT(C5089,""[A-Za-z]+""),"","")"),"Sian,")</f>
        <v>Sian,</v>
      </c>
      <c r="E5089" s="7" t="s">
        <v>14160</v>
      </c>
      <c r="F5089" s="8" t="s">
        <v>2740</v>
      </c>
      <c r="G5089" s="8" t="s">
        <v>8038</v>
      </c>
      <c r="H5089" s="41" t="s">
        <v>3328</v>
      </c>
      <c r="I5089" s="8"/>
      <c r="J5089" s="35"/>
      <c r="K5089" s="33"/>
      <c r="L5089" s="33"/>
      <c r="M5089" s="33"/>
      <c r="N5089" s="33"/>
      <c r="O5089" s="33"/>
      <c r="P5089" s="33"/>
      <c r="Q5089" s="33"/>
      <c r="R5089" s="33"/>
    </row>
    <row r="5090">
      <c r="A5090" s="7" t="s">
        <v>2633</v>
      </c>
      <c r="B5090" s="7"/>
      <c r="C5090" s="7" t="s">
        <v>14161</v>
      </c>
      <c r="D5090" s="8" t="str">
        <f>IFERROR(__xludf.DUMMYFUNCTION("CONCATENATE(REGEXEXTRACT(C5090,""[A-Za-z]+""),"","")"),"Siavash,")</f>
        <v>Siavash,</v>
      </c>
      <c r="E5090" s="7" t="s">
        <v>14162</v>
      </c>
      <c r="F5090" s="8" t="s">
        <v>2740</v>
      </c>
      <c r="G5090" s="31" t="s">
        <v>8038</v>
      </c>
      <c r="H5090" s="45" t="s">
        <v>2952</v>
      </c>
      <c r="I5090" s="8"/>
      <c r="J5090" s="35"/>
      <c r="K5090" s="33"/>
      <c r="L5090" s="33"/>
      <c r="M5090" s="33"/>
      <c r="N5090" s="33"/>
      <c r="O5090" s="33"/>
      <c r="P5090" s="33"/>
      <c r="Q5090" s="33"/>
      <c r="R5090" s="33"/>
    </row>
    <row r="5091">
      <c r="A5091" s="7" t="s">
        <v>2586</v>
      </c>
      <c r="B5091" s="7"/>
      <c r="C5091" s="7" t="s">
        <v>14163</v>
      </c>
      <c r="D5091" s="8" t="s">
        <v>14164</v>
      </c>
      <c r="E5091" s="7" t="s">
        <v>14165</v>
      </c>
      <c r="F5091" s="8" t="s">
        <v>2740</v>
      </c>
      <c r="G5091" s="8" t="s">
        <v>8038</v>
      </c>
      <c r="H5091" s="41" t="s">
        <v>2686</v>
      </c>
      <c r="I5091" s="8"/>
      <c r="J5091" s="35"/>
      <c r="K5091" s="33"/>
      <c r="L5091" s="33"/>
      <c r="M5091" s="33"/>
      <c r="N5091" s="33"/>
      <c r="O5091" s="33"/>
      <c r="P5091" s="33"/>
      <c r="Q5091" s="33"/>
      <c r="R5091" s="33"/>
    </row>
    <row r="5092">
      <c r="A5092" s="7" t="s">
        <v>2586</v>
      </c>
      <c r="B5092" s="7"/>
      <c r="C5092" s="7" t="s">
        <v>14163</v>
      </c>
      <c r="D5092" s="8" t="s">
        <v>14164</v>
      </c>
      <c r="E5092" s="7" t="s">
        <v>14166</v>
      </c>
      <c r="F5092" s="8" t="s">
        <v>2740</v>
      </c>
      <c r="G5092" s="8" t="s">
        <v>8038</v>
      </c>
      <c r="H5092" s="42" t="s">
        <v>2686</v>
      </c>
      <c r="I5092" s="8"/>
      <c r="J5092" s="37"/>
      <c r="K5092" s="38"/>
      <c r="L5092" s="38"/>
      <c r="M5092" s="38"/>
      <c r="N5092" s="38"/>
      <c r="O5092" s="38"/>
      <c r="P5092" s="38"/>
      <c r="Q5092" s="38"/>
      <c r="R5092" s="38"/>
    </row>
    <row r="5093">
      <c r="A5093" s="7" t="s">
        <v>2633</v>
      </c>
      <c r="B5093" s="7"/>
      <c r="C5093" s="7" t="s">
        <v>14167</v>
      </c>
      <c r="D5093" s="8" t="str">
        <f>IFERROR(__xludf.DUMMYFUNCTION("CONCATENATE(REGEXEXTRACT(C5093,""[A-Za-z]+""),"","")"),"Sidney,")</f>
        <v>Sidney,</v>
      </c>
      <c r="E5093" s="7" t="s">
        <v>14168</v>
      </c>
      <c r="F5093" s="8" t="s">
        <v>2740</v>
      </c>
      <c r="G5093" s="31" t="s">
        <v>8038</v>
      </c>
      <c r="H5093" s="42" t="s">
        <v>2686</v>
      </c>
      <c r="I5093" s="8"/>
      <c r="J5093" s="37"/>
      <c r="K5093" s="38"/>
      <c r="L5093" s="38"/>
      <c r="M5093" s="38"/>
      <c r="N5093" s="38"/>
      <c r="O5093" s="38"/>
      <c r="P5093" s="38"/>
      <c r="Q5093" s="38"/>
      <c r="R5093" s="38"/>
    </row>
    <row r="5094">
      <c r="A5094" s="7" t="s">
        <v>2586</v>
      </c>
      <c r="B5094" s="7"/>
      <c r="C5094" s="7" t="s">
        <v>14169</v>
      </c>
      <c r="D5094" s="8" t="str">
        <f>IFERROR(__xludf.DUMMYFUNCTION("CONCATENATE(REGEXEXTRACT(C5094,""[A-Za-z]+""),"","")"),"Sifa,")</f>
        <v>Sifa,</v>
      </c>
      <c r="E5094" s="7" t="s">
        <v>14170</v>
      </c>
      <c r="F5094" s="8" t="s">
        <v>2740</v>
      </c>
      <c r="G5094" s="8" t="s">
        <v>8038</v>
      </c>
      <c r="H5094" s="31" t="s">
        <v>2590</v>
      </c>
      <c r="I5094" s="8"/>
      <c r="J5094" s="35"/>
      <c r="K5094" s="33"/>
      <c r="L5094" s="33"/>
      <c r="M5094" s="33"/>
      <c r="N5094" s="33"/>
      <c r="O5094" s="33"/>
      <c r="P5094" s="33"/>
      <c r="Q5094" s="33"/>
      <c r="R5094" s="33"/>
    </row>
    <row r="5095">
      <c r="A5095" s="8" t="s">
        <v>2586</v>
      </c>
      <c r="B5095" s="6"/>
      <c r="C5095" s="6" t="s">
        <v>14171</v>
      </c>
      <c r="D5095" s="8" t="s">
        <v>14172</v>
      </c>
      <c r="E5095" s="7" t="s">
        <v>14173</v>
      </c>
      <c r="F5095" s="8" t="s">
        <v>2740</v>
      </c>
      <c r="G5095" s="31" t="s">
        <v>8038</v>
      </c>
      <c r="H5095" s="31" t="s">
        <v>2742</v>
      </c>
      <c r="I5095" s="8"/>
      <c r="J5095" s="35"/>
      <c r="K5095" s="33"/>
      <c r="L5095" s="33"/>
      <c r="M5095" s="33"/>
      <c r="N5095" s="33"/>
      <c r="O5095" s="33"/>
      <c r="P5095" s="33"/>
      <c r="Q5095" s="33"/>
      <c r="R5095" s="33"/>
    </row>
    <row r="5096">
      <c r="A5096" s="8" t="s">
        <v>2586</v>
      </c>
      <c r="B5096" s="3"/>
      <c r="C5096" s="3" t="s">
        <v>14174</v>
      </c>
      <c r="D5096" s="4" t="s">
        <v>14175</v>
      </c>
      <c r="E5096" s="5" t="s">
        <v>14176</v>
      </c>
      <c r="F5096" s="8" t="s">
        <v>2740</v>
      </c>
      <c r="G5096" s="8" t="s">
        <v>8038</v>
      </c>
      <c r="H5096" s="41" t="s">
        <v>2760</v>
      </c>
      <c r="I5096" s="18" t="s">
        <v>14177</v>
      </c>
      <c r="J5096" s="7"/>
      <c r="K5096" s="40"/>
      <c r="L5096" s="40"/>
      <c r="M5096" s="40"/>
      <c r="N5096" s="40"/>
      <c r="O5096" s="40"/>
      <c r="P5096" s="40"/>
      <c r="Q5096" s="40"/>
      <c r="R5096" s="40"/>
    </row>
    <row r="5097">
      <c r="A5097" s="8" t="s">
        <v>2586</v>
      </c>
      <c r="B5097" s="2"/>
      <c r="C5097" s="2" t="s">
        <v>14178</v>
      </c>
      <c r="D5097" s="2" t="s">
        <v>14179</v>
      </c>
      <c r="E5097" s="2" t="s">
        <v>14180</v>
      </c>
      <c r="F5097" s="31" t="s">
        <v>2740</v>
      </c>
      <c r="G5097" s="8" t="s">
        <v>8038</v>
      </c>
      <c r="H5097" s="31" t="s">
        <v>2590</v>
      </c>
      <c r="I5097" s="34" t="s">
        <v>14181</v>
      </c>
      <c r="J5097" s="37"/>
      <c r="K5097" s="38"/>
      <c r="L5097" s="38"/>
      <c r="M5097" s="38"/>
      <c r="N5097" s="38"/>
      <c r="O5097" s="38"/>
      <c r="P5097" s="38"/>
      <c r="Q5097" s="38"/>
      <c r="R5097" s="38"/>
    </row>
    <row r="5098">
      <c r="A5098" s="7" t="s">
        <v>2586</v>
      </c>
      <c r="B5098" s="7"/>
      <c r="C5098" s="7" t="s">
        <v>14182</v>
      </c>
      <c r="D5098" s="8" t="str">
        <f>IFERROR(__xludf.DUMMYFUNCTION("CONCATENATE(REGEXEXTRACT(C5098,""[A-Za-z]+""),"","")"),"silvia,")</f>
        <v>silvia,</v>
      </c>
      <c r="E5098" s="7" t="s">
        <v>14182</v>
      </c>
      <c r="F5098" s="42" t="s">
        <v>2740</v>
      </c>
      <c r="G5098" s="8" t="s">
        <v>8038</v>
      </c>
      <c r="H5098" s="31" t="s">
        <v>2590</v>
      </c>
      <c r="I5098" s="8"/>
      <c r="J5098" s="7"/>
      <c r="K5098" s="40"/>
      <c r="L5098" s="40"/>
      <c r="M5098" s="40"/>
      <c r="N5098" s="40"/>
      <c r="O5098" s="40"/>
      <c r="P5098" s="40"/>
      <c r="Q5098" s="40"/>
      <c r="R5098" s="40"/>
    </row>
    <row r="5099">
      <c r="A5099" s="7" t="s">
        <v>2586</v>
      </c>
      <c r="B5099" s="7"/>
      <c r="C5099" s="7" t="s">
        <v>14183</v>
      </c>
      <c r="D5099" s="8" t="s">
        <v>14184</v>
      </c>
      <c r="E5099" s="7" t="s">
        <v>14185</v>
      </c>
      <c r="F5099" s="8" t="s">
        <v>2740</v>
      </c>
      <c r="G5099" s="8" t="s">
        <v>8038</v>
      </c>
      <c r="H5099" s="31" t="s">
        <v>2603</v>
      </c>
      <c r="I5099" s="8"/>
      <c r="J5099" s="37"/>
      <c r="K5099" s="38"/>
      <c r="L5099" s="38"/>
      <c r="M5099" s="38"/>
      <c r="N5099" s="38"/>
      <c r="O5099" s="38"/>
      <c r="P5099" s="38"/>
      <c r="Q5099" s="38"/>
      <c r="R5099" s="38"/>
    </row>
    <row r="5100">
      <c r="A5100" s="7" t="s">
        <v>2586</v>
      </c>
      <c r="B5100" s="7"/>
      <c r="C5100" s="7" t="s">
        <v>14183</v>
      </c>
      <c r="D5100" s="8" t="s">
        <v>14184</v>
      </c>
      <c r="E5100" s="7" t="s">
        <v>14186</v>
      </c>
      <c r="F5100" s="8" t="s">
        <v>2740</v>
      </c>
      <c r="G5100" s="8" t="s">
        <v>8038</v>
      </c>
      <c r="H5100" s="31" t="s">
        <v>2603</v>
      </c>
      <c r="I5100" s="8"/>
      <c r="J5100" s="37"/>
      <c r="K5100" s="38"/>
      <c r="L5100" s="38"/>
      <c r="M5100" s="38"/>
      <c r="N5100" s="38"/>
      <c r="O5100" s="38"/>
      <c r="P5100" s="38"/>
      <c r="Q5100" s="38"/>
      <c r="R5100" s="38"/>
    </row>
    <row r="5101">
      <c r="A5101" s="7" t="s">
        <v>2586</v>
      </c>
      <c r="B5101" s="7"/>
      <c r="C5101" s="7" t="s">
        <v>14187</v>
      </c>
      <c r="D5101" s="8" t="str">
        <f>IFERROR(__xludf.DUMMYFUNCTION("CONCATENATE(REGEXEXTRACT(C5101,""[A-Za-z]+""),"","")"),"Simbad,")</f>
        <v>Simbad,</v>
      </c>
      <c r="E5101" s="7" t="s">
        <v>14188</v>
      </c>
      <c r="F5101" s="8" t="s">
        <v>2740</v>
      </c>
      <c r="G5101" s="8" t="s">
        <v>8038</v>
      </c>
      <c r="H5101" s="31" t="s">
        <v>2742</v>
      </c>
      <c r="I5101" s="8"/>
      <c r="J5101" s="35"/>
      <c r="K5101" s="33"/>
      <c r="L5101" s="33"/>
      <c r="M5101" s="33"/>
      <c r="N5101" s="33"/>
      <c r="O5101" s="33"/>
      <c r="P5101" s="33"/>
      <c r="Q5101" s="33"/>
      <c r="R5101" s="33"/>
    </row>
    <row r="5102">
      <c r="A5102" s="7" t="s">
        <v>2586</v>
      </c>
      <c r="B5102" s="7"/>
      <c r="C5102" s="7" t="s">
        <v>14189</v>
      </c>
      <c r="D5102" s="6" t="s">
        <v>7356</v>
      </c>
      <c r="E5102" s="7" t="s">
        <v>14190</v>
      </c>
      <c r="F5102" s="8" t="s">
        <v>2740</v>
      </c>
      <c r="G5102" s="31" t="s">
        <v>8038</v>
      </c>
      <c r="H5102" s="41" t="s">
        <v>2760</v>
      </c>
      <c r="I5102" s="8"/>
      <c r="J5102" s="35"/>
      <c r="K5102" s="33"/>
      <c r="L5102" s="33"/>
      <c r="M5102" s="33"/>
      <c r="N5102" s="33"/>
      <c r="O5102" s="33"/>
      <c r="P5102" s="33"/>
      <c r="Q5102" s="33"/>
      <c r="R5102" s="33"/>
    </row>
    <row r="5103">
      <c r="A5103" s="7" t="s">
        <v>2586</v>
      </c>
      <c r="B5103" s="7"/>
      <c r="C5103" s="7" t="s">
        <v>14191</v>
      </c>
      <c r="D5103" s="8" t="s">
        <v>7356</v>
      </c>
      <c r="E5103" s="7" t="s">
        <v>14192</v>
      </c>
      <c r="F5103" s="8" t="s">
        <v>2740</v>
      </c>
      <c r="G5103" s="6" t="s">
        <v>8038</v>
      </c>
      <c r="H5103" s="41" t="s">
        <v>2760</v>
      </c>
      <c r="I5103" s="8"/>
      <c r="J5103" s="35"/>
      <c r="K5103" s="33"/>
      <c r="L5103" s="33"/>
      <c r="M5103" s="33"/>
      <c r="N5103" s="33"/>
      <c r="O5103" s="33"/>
      <c r="P5103" s="33"/>
      <c r="Q5103" s="33"/>
      <c r="R5103" s="33"/>
    </row>
    <row r="5104">
      <c r="A5104" s="7" t="s">
        <v>2586</v>
      </c>
      <c r="B5104" s="7"/>
      <c r="C5104" s="7" t="s">
        <v>14193</v>
      </c>
      <c r="D5104" s="8" t="s">
        <v>7356</v>
      </c>
      <c r="E5104" s="7" t="s">
        <v>14194</v>
      </c>
      <c r="F5104" s="8" t="s">
        <v>2740</v>
      </c>
      <c r="G5104" s="8" t="s">
        <v>8038</v>
      </c>
      <c r="H5104" s="48" t="s">
        <v>2937</v>
      </c>
      <c r="I5104" s="8"/>
      <c r="J5104" s="35"/>
      <c r="K5104" s="33"/>
      <c r="L5104" s="33"/>
      <c r="M5104" s="33"/>
      <c r="N5104" s="33"/>
      <c r="O5104" s="33"/>
      <c r="P5104" s="33"/>
      <c r="Q5104" s="33"/>
      <c r="R5104" s="33"/>
    </row>
    <row r="5105">
      <c r="A5105" s="7" t="s">
        <v>2586</v>
      </c>
      <c r="B5105" s="7"/>
      <c r="C5105" s="7" t="s">
        <v>14195</v>
      </c>
      <c r="D5105" s="8" t="s">
        <v>7356</v>
      </c>
      <c r="E5105" s="7" t="s">
        <v>14196</v>
      </c>
      <c r="F5105" s="8" t="s">
        <v>2740</v>
      </c>
      <c r="G5105" s="31" t="s">
        <v>8038</v>
      </c>
      <c r="H5105" s="41" t="s">
        <v>2760</v>
      </c>
      <c r="I5105" s="8"/>
      <c r="J5105" s="35"/>
      <c r="K5105" s="33"/>
      <c r="L5105" s="33"/>
      <c r="M5105" s="33"/>
      <c r="N5105" s="33"/>
      <c r="O5105" s="33"/>
      <c r="P5105" s="33"/>
      <c r="Q5105" s="33"/>
      <c r="R5105" s="33"/>
    </row>
    <row r="5106">
      <c r="A5106" s="7" t="s">
        <v>2586</v>
      </c>
      <c r="B5106" s="7"/>
      <c r="C5106" s="7" t="s">
        <v>14197</v>
      </c>
      <c r="D5106" s="8" t="s">
        <v>7356</v>
      </c>
      <c r="E5106" s="7" t="s">
        <v>14198</v>
      </c>
      <c r="F5106" s="8" t="s">
        <v>2740</v>
      </c>
      <c r="G5106" s="8" t="s">
        <v>8038</v>
      </c>
      <c r="H5106" s="31" t="s">
        <v>2590</v>
      </c>
      <c r="I5106" s="8"/>
      <c r="J5106" s="7"/>
      <c r="K5106" s="40"/>
      <c r="L5106" s="40"/>
      <c r="M5106" s="40"/>
      <c r="N5106" s="40"/>
      <c r="O5106" s="40"/>
      <c r="P5106" s="40"/>
      <c r="Q5106" s="40"/>
      <c r="R5106" s="40"/>
    </row>
    <row r="5107">
      <c r="A5107" s="7" t="s">
        <v>2586</v>
      </c>
      <c r="B5107" s="7"/>
      <c r="C5107" s="7" t="s">
        <v>14199</v>
      </c>
      <c r="D5107" s="8" t="str">
        <f>IFERROR(__xludf.DUMMYFUNCTION("CONCATENATE(REGEXEXTRACT(C5107,""[A-Za-z]+""),"","")"),"Simon,")</f>
        <v>Simon,</v>
      </c>
      <c r="E5107" s="7" t="s">
        <v>14200</v>
      </c>
      <c r="F5107" s="8" t="s">
        <v>2740</v>
      </c>
      <c r="G5107" s="8" t="s">
        <v>8038</v>
      </c>
      <c r="H5107" s="45" t="s">
        <v>3110</v>
      </c>
      <c r="I5107" s="8"/>
      <c r="J5107" s="19"/>
      <c r="K5107" s="39"/>
      <c r="L5107" s="39"/>
      <c r="M5107" s="39"/>
      <c r="N5107" s="39"/>
      <c r="O5107" s="39"/>
      <c r="P5107" s="39"/>
      <c r="Q5107" s="39"/>
      <c r="R5107" s="39"/>
    </row>
    <row r="5108">
      <c r="A5108" s="8" t="s">
        <v>2586</v>
      </c>
      <c r="B5108" s="15"/>
      <c r="C5108" s="15" t="s">
        <v>14201</v>
      </c>
      <c r="D5108" s="4" t="s">
        <v>4236</v>
      </c>
      <c r="E5108" s="114" t="s">
        <v>14202</v>
      </c>
      <c r="F5108" s="42" t="s">
        <v>2740</v>
      </c>
      <c r="G5108" s="8" t="s">
        <v>8038</v>
      </c>
      <c r="H5108" s="41" t="s">
        <v>2760</v>
      </c>
      <c r="I5108" s="18"/>
      <c r="J5108" s="35"/>
      <c r="K5108" s="33"/>
      <c r="L5108" s="33"/>
      <c r="M5108" s="33"/>
      <c r="N5108" s="33"/>
      <c r="O5108" s="33"/>
      <c r="P5108" s="33"/>
      <c r="Q5108" s="33"/>
      <c r="R5108" s="33"/>
    </row>
    <row r="5109">
      <c r="A5109" s="8" t="s">
        <v>2586</v>
      </c>
      <c r="B5109" s="8"/>
      <c r="C5109" s="8" t="s">
        <v>14203</v>
      </c>
      <c r="D5109" s="8" t="s">
        <v>4236</v>
      </c>
      <c r="E5109" s="12" t="s">
        <v>14204</v>
      </c>
      <c r="F5109" s="8" t="s">
        <v>2740</v>
      </c>
      <c r="G5109" s="8" t="s">
        <v>8038</v>
      </c>
      <c r="H5109" s="42" t="s">
        <v>2686</v>
      </c>
      <c r="I5109" s="8"/>
      <c r="J5109" s="7"/>
      <c r="K5109" s="40"/>
      <c r="L5109" s="40"/>
      <c r="M5109" s="40"/>
      <c r="N5109" s="40"/>
      <c r="O5109" s="40"/>
      <c r="P5109" s="40"/>
      <c r="Q5109" s="40"/>
      <c r="R5109" s="40"/>
    </row>
    <row r="5110">
      <c r="A5110" s="8" t="s">
        <v>2586</v>
      </c>
      <c r="B5110" s="2"/>
      <c r="C5110" s="2" t="s">
        <v>14205</v>
      </c>
      <c r="D5110" s="2" t="s">
        <v>7989</v>
      </c>
      <c r="E5110" s="2" t="s">
        <v>14206</v>
      </c>
      <c r="F5110" s="8" t="s">
        <v>2740</v>
      </c>
      <c r="G5110" s="31" t="s">
        <v>8038</v>
      </c>
      <c r="H5110" s="31" t="s">
        <v>2742</v>
      </c>
      <c r="I5110" s="34" t="s">
        <v>14207</v>
      </c>
      <c r="J5110" s="35"/>
      <c r="K5110" s="33"/>
      <c r="L5110" s="33"/>
      <c r="M5110" s="33"/>
      <c r="N5110" s="33"/>
      <c r="O5110" s="33"/>
      <c r="P5110" s="33"/>
      <c r="Q5110" s="33"/>
      <c r="R5110" s="33"/>
    </row>
    <row r="5111">
      <c r="A5111" s="8" t="s">
        <v>2586</v>
      </c>
      <c r="B5111" s="6"/>
      <c r="C5111" s="6" t="s">
        <v>14208</v>
      </c>
      <c r="D5111" s="8" t="s">
        <v>7989</v>
      </c>
      <c r="E5111" s="7" t="s">
        <v>14209</v>
      </c>
      <c r="F5111" s="8" t="s">
        <v>2740</v>
      </c>
      <c r="G5111" s="8" t="s">
        <v>8038</v>
      </c>
      <c r="H5111" s="31" t="s">
        <v>2603</v>
      </c>
      <c r="I5111" s="8"/>
      <c r="J5111" s="35"/>
      <c r="K5111" s="33"/>
      <c r="L5111" s="33"/>
      <c r="M5111" s="33"/>
      <c r="N5111" s="33"/>
      <c r="O5111" s="33"/>
      <c r="P5111" s="33"/>
      <c r="Q5111" s="33"/>
      <c r="R5111" s="33"/>
    </row>
    <row r="5112">
      <c r="A5112" s="7" t="s">
        <v>2586</v>
      </c>
      <c r="B5112" s="7"/>
      <c r="C5112" s="7" t="s">
        <v>14210</v>
      </c>
      <c r="D5112" s="8" t="s">
        <v>7989</v>
      </c>
      <c r="E5112" s="7" t="s">
        <v>14211</v>
      </c>
      <c r="F5112" s="8" t="s">
        <v>2740</v>
      </c>
      <c r="G5112" s="8" t="s">
        <v>8038</v>
      </c>
      <c r="H5112" s="31" t="s">
        <v>2603</v>
      </c>
      <c r="I5112" s="8"/>
      <c r="J5112" s="7"/>
      <c r="K5112" s="40"/>
      <c r="L5112" s="40"/>
      <c r="M5112" s="40"/>
      <c r="N5112" s="40"/>
      <c r="O5112" s="40"/>
      <c r="P5112" s="40"/>
      <c r="Q5112" s="40"/>
      <c r="R5112" s="40"/>
    </row>
    <row r="5113">
      <c r="A5113" s="7" t="s">
        <v>2633</v>
      </c>
      <c r="B5113" s="7"/>
      <c r="C5113" s="7" t="s">
        <v>14212</v>
      </c>
      <c r="D5113" s="8" t="s">
        <v>7989</v>
      </c>
      <c r="E5113" s="7" t="s">
        <v>14213</v>
      </c>
      <c r="F5113" s="8" t="s">
        <v>2740</v>
      </c>
      <c r="G5113" s="8" t="s">
        <v>8038</v>
      </c>
      <c r="H5113" s="31" t="s">
        <v>2603</v>
      </c>
      <c r="I5113" s="8"/>
      <c r="J5113" s="35"/>
      <c r="K5113" s="33"/>
      <c r="L5113" s="33"/>
      <c r="M5113" s="33"/>
      <c r="N5113" s="33"/>
      <c r="O5113" s="33"/>
      <c r="P5113" s="33"/>
      <c r="Q5113" s="33"/>
      <c r="R5113" s="33"/>
    </row>
    <row r="5114">
      <c r="A5114" s="8" t="s">
        <v>2586</v>
      </c>
      <c r="B5114" s="2"/>
      <c r="C5114" s="2" t="s">
        <v>14214</v>
      </c>
      <c r="D5114" s="2" t="s">
        <v>14215</v>
      </c>
      <c r="E5114" s="2" t="s">
        <v>14216</v>
      </c>
      <c r="F5114" s="8" t="s">
        <v>2740</v>
      </c>
      <c r="G5114" s="8" t="s">
        <v>8038</v>
      </c>
      <c r="H5114" s="43" t="s">
        <v>2686</v>
      </c>
      <c r="I5114" s="34" t="s">
        <v>14217</v>
      </c>
      <c r="J5114" s="35"/>
      <c r="K5114" s="33"/>
      <c r="L5114" s="33"/>
      <c r="M5114" s="33"/>
      <c r="N5114" s="33"/>
      <c r="O5114" s="33"/>
      <c r="P5114" s="33"/>
      <c r="Q5114" s="33"/>
      <c r="R5114" s="33"/>
    </row>
    <row r="5115">
      <c r="A5115" s="7" t="s">
        <v>2586</v>
      </c>
      <c r="B5115" s="7"/>
      <c r="C5115" s="7" t="s">
        <v>14218</v>
      </c>
      <c r="D5115" s="8" t="str">
        <f>IFERROR(__xludf.DUMMYFUNCTION("CONCATENATE(REGEXEXTRACT(C5115,""[A-Za-z]+""),"","")"),"Sinca,")</f>
        <v>Sinca,</v>
      </c>
      <c r="E5115" s="7" t="s">
        <v>14219</v>
      </c>
      <c r="F5115" s="8" t="s">
        <v>2740</v>
      </c>
      <c r="G5115" s="8" t="s">
        <v>8038</v>
      </c>
      <c r="H5115" s="31" t="s">
        <v>2590</v>
      </c>
      <c r="I5115" s="8"/>
      <c r="J5115" s="7"/>
      <c r="K5115" s="40"/>
      <c r="L5115" s="40"/>
      <c r="M5115" s="40"/>
      <c r="N5115" s="40"/>
      <c r="O5115" s="40"/>
      <c r="P5115" s="40"/>
      <c r="Q5115" s="40"/>
      <c r="R5115" s="40"/>
    </row>
    <row r="5116">
      <c r="A5116" s="8" t="s">
        <v>2586</v>
      </c>
      <c r="B5116" s="8"/>
      <c r="C5116" s="8" t="s">
        <v>14220</v>
      </c>
      <c r="D5116" s="8" t="s">
        <v>14221</v>
      </c>
      <c r="E5116" s="12" t="s">
        <v>14222</v>
      </c>
      <c r="F5116" s="8" t="s">
        <v>2740</v>
      </c>
      <c r="G5116" s="8" t="s">
        <v>8038</v>
      </c>
      <c r="H5116" s="43" t="s">
        <v>2742</v>
      </c>
      <c r="I5116" s="8"/>
      <c r="J5116" s="7"/>
      <c r="K5116" s="40"/>
      <c r="L5116" s="40"/>
      <c r="M5116" s="40"/>
      <c r="N5116" s="40"/>
      <c r="O5116" s="40"/>
      <c r="P5116" s="40"/>
      <c r="Q5116" s="40"/>
      <c r="R5116" s="40"/>
    </row>
    <row r="5117">
      <c r="A5117" s="7" t="s">
        <v>2586</v>
      </c>
      <c r="B5117" s="7"/>
      <c r="C5117" s="7" t="s">
        <v>14223</v>
      </c>
      <c r="D5117" s="8" t="str">
        <f>IFERROR(__xludf.DUMMYFUNCTION("CONCATENATE(REGEXEXTRACT(C5117,""[A-Za-z]+""),"","")"),"Sioma,")</f>
        <v>Sioma,</v>
      </c>
      <c r="E5117" s="7" t="s">
        <v>14224</v>
      </c>
      <c r="F5117" s="42" t="s">
        <v>2740</v>
      </c>
      <c r="G5117" s="8" t="s">
        <v>8038</v>
      </c>
      <c r="H5117" s="31" t="s">
        <v>2590</v>
      </c>
      <c r="I5117" s="8"/>
      <c r="J5117" s="7"/>
      <c r="K5117" s="40"/>
      <c r="L5117" s="40"/>
      <c r="M5117" s="40"/>
      <c r="N5117" s="40"/>
      <c r="O5117" s="40"/>
      <c r="P5117" s="40"/>
      <c r="Q5117" s="40"/>
      <c r="R5117" s="40"/>
    </row>
    <row r="5118">
      <c r="A5118" s="8" t="s">
        <v>2586</v>
      </c>
      <c r="B5118" s="2"/>
      <c r="C5118" s="2" t="s">
        <v>14225</v>
      </c>
      <c r="D5118" s="2" t="s">
        <v>14226</v>
      </c>
      <c r="E5118" s="2" t="s">
        <v>14227</v>
      </c>
      <c r="F5118" s="42" t="s">
        <v>2740</v>
      </c>
      <c r="G5118" s="8" t="s">
        <v>8038</v>
      </c>
      <c r="H5118" s="41" t="s">
        <v>2760</v>
      </c>
      <c r="I5118" s="34" t="s">
        <v>14228</v>
      </c>
      <c r="J5118" s="35"/>
      <c r="K5118" s="33"/>
      <c r="L5118" s="33"/>
      <c r="M5118" s="33"/>
      <c r="N5118" s="33"/>
      <c r="O5118" s="33"/>
      <c r="P5118" s="33"/>
      <c r="Q5118" s="33"/>
      <c r="R5118" s="33"/>
    </row>
    <row r="5119">
      <c r="A5119" s="7" t="s">
        <v>2633</v>
      </c>
      <c r="B5119" s="7"/>
      <c r="C5119" s="7" t="s">
        <v>14229</v>
      </c>
      <c r="D5119" s="8" t="s">
        <v>14230</v>
      </c>
      <c r="E5119" s="7" t="s">
        <v>14231</v>
      </c>
      <c r="F5119" s="8" t="s">
        <v>2740</v>
      </c>
      <c r="G5119" s="8" t="s">
        <v>8038</v>
      </c>
      <c r="H5119" s="41" t="s">
        <v>2760</v>
      </c>
      <c r="I5119" s="8"/>
      <c r="J5119" s="35"/>
      <c r="K5119" s="33"/>
      <c r="L5119" s="33"/>
      <c r="M5119" s="33"/>
      <c r="N5119" s="33"/>
      <c r="O5119" s="33"/>
      <c r="P5119" s="33"/>
      <c r="Q5119" s="33"/>
      <c r="R5119" s="33"/>
    </row>
    <row r="5120">
      <c r="A5120" s="7" t="s">
        <v>2586</v>
      </c>
      <c r="B5120" s="7"/>
      <c r="C5120" s="7" t="s">
        <v>14232</v>
      </c>
      <c r="D5120" s="8" t="s">
        <v>14233</v>
      </c>
      <c r="E5120" s="7" t="s">
        <v>14234</v>
      </c>
      <c r="F5120" s="8" t="s">
        <v>2740</v>
      </c>
      <c r="G5120" s="31" t="s">
        <v>8038</v>
      </c>
      <c r="H5120" s="8" t="s">
        <v>2765</v>
      </c>
      <c r="I5120" s="8"/>
      <c r="J5120" s="37"/>
      <c r="K5120" s="38"/>
      <c r="L5120" s="38"/>
      <c r="M5120" s="38"/>
      <c r="N5120" s="38"/>
      <c r="O5120" s="38"/>
      <c r="P5120" s="38"/>
      <c r="Q5120" s="38"/>
      <c r="R5120" s="38"/>
    </row>
    <row r="5121">
      <c r="A5121" s="8" t="s">
        <v>2586</v>
      </c>
      <c r="B5121" s="2"/>
      <c r="C5121" s="2" t="s">
        <v>14232</v>
      </c>
      <c r="D5121" s="2" t="s">
        <v>14235</v>
      </c>
      <c r="E5121" s="2" t="s">
        <v>14236</v>
      </c>
      <c r="F5121" s="8" t="s">
        <v>2740</v>
      </c>
      <c r="G5121" s="8" t="s">
        <v>8038</v>
      </c>
      <c r="H5121" s="8" t="s">
        <v>2765</v>
      </c>
      <c r="I5121" s="34" t="s">
        <v>14237</v>
      </c>
      <c r="J5121" s="35"/>
      <c r="K5121" s="33"/>
      <c r="L5121" s="33"/>
      <c r="M5121" s="33"/>
      <c r="N5121" s="33"/>
      <c r="O5121" s="33"/>
      <c r="P5121" s="33"/>
      <c r="Q5121" s="33"/>
      <c r="R5121" s="33"/>
    </row>
    <row r="5122">
      <c r="A5122" s="7" t="s">
        <v>2586</v>
      </c>
      <c r="B5122" s="7"/>
      <c r="C5122" s="7" t="s">
        <v>14238</v>
      </c>
      <c r="D5122" s="8" t="s">
        <v>14239</v>
      </c>
      <c r="E5122" s="7" t="s">
        <v>14240</v>
      </c>
      <c r="F5122" s="8" t="s">
        <v>2740</v>
      </c>
      <c r="G5122" s="31" t="s">
        <v>8038</v>
      </c>
      <c r="H5122" s="41" t="s">
        <v>2686</v>
      </c>
      <c r="I5122" s="8"/>
      <c r="J5122" s="35"/>
      <c r="K5122" s="33"/>
      <c r="L5122" s="33"/>
      <c r="M5122" s="33"/>
      <c r="N5122" s="33"/>
      <c r="O5122" s="33"/>
      <c r="P5122" s="33"/>
      <c r="Q5122" s="33"/>
      <c r="R5122" s="33"/>
    </row>
    <row r="5123">
      <c r="A5123" s="8" t="s">
        <v>2586</v>
      </c>
      <c r="B5123" s="2"/>
      <c r="C5123" s="2" t="s">
        <v>14241</v>
      </c>
      <c r="D5123" s="2" t="s">
        <v>14242</v>
      </c>
      <c r="E5123" s="2" t="s">
        <v>14243</v>
      </c>
      <c r="F5123" s="8" t="s">
        <v>2740</v>
      </c>
      <c r="G5123" s="8" t="s">
        <v>8038</v>
      </c>
      <c r="H5123" s="31" t="s">
        <v>2603</v>
      </c>
      <c r="I5123" s="34" t="s">
        <v>14244</v>
      </c>
      <c r="J5123" s="35"/>
      <c r="K5123" s="33"/>
      <c r="L5123" s="33"/>
      <c r="M5123" s="33"/>
      <c r="N5123" s="33"/>
      <c r="O5123" s="33"/>
      <c r="P5123" s="33"/>
      <c r="Q5123" s="33"/>
      <c r="R5123" s="33"/>
    </row>
    <row r="5124">
      <c r="A5124" s="7" t="s">
        <v>2586</v>
      </c>
      <c r="B5124" s="7"/>
      <c r="C5124" s="7" t="s">
        <v>14245</v>
      </c>
      <c r="D5124" s="8" t="str">
        <f>IFERROR(__xludf.DUMMYFUNCTION("CONCATENATE(REGEXEXTRACT(C5124,""[A-Za-z]+""),"","")"),"Sishi,")</f>
        <v>Sishi,</v>
      </c>
      <c r="E5124" s="7" t="s">
        <v>14246</v>
      </c>
      <c r="F5124" s="8" t="s">
        <v>2740</v>
      </c>
      <c r="G5124" s="31" t="s">
        <v>8038</v>
      </c>
      <c r="H5124" s="42" t="s">
        <v>2686</v>
      </c>
      <c r="I5124" s="8"/>
      <c r="J5124" s="35"/>
      <c r="K5124" s="33"/>
      <c r="L5124" s="33"/>
      <c r="M5124" s="33"/>
      <c r="N5124" s="33"/>
      <c r="O5124" s="33"/>
      <c r="P5124" s="33"/>
      <c r="Q5124" s="33"/>
      <c r="R5124" s="33"/>
    </row>
    <row r="5125">
      <c r="A5125" s="7" t="s">
        <v>2586</v>
      </c>
      <c r="B5125" s="7"/>
      <c r="C5125" s="7" t="s">
        <v>14247</v>
      </c>
      <c r="D5125" s="8" t="s">
        <v>14248</v>
      </c>
      <c r="E5125" s="7" t="s">
        <v>14249</v>
      </c>
      <c r="F5125" s="8" t="s">
        <v>2740</v>
      </c>
      <c r="G5125" s="8" t="s">
        <v>8038</v>
      </c>
      <c r="H5125" s="45" t="s">
        <v>4080</v>
      </c>
      <c r="I5125" s="8"/>
      <c r="J5125" s="37"/>
      <c r="K5125" s="38"/>
      <c r="L5125" s="38"/>
      <c r="M5125" s="38"/>
      <c r="N5125" s="38"/>
      <c r="O5125" s="38"/>
      <c r="P5125" s="38"/>
      <c r="Q5125" s="38"/>
      <c r="R5125" s="38"/>
    </row>
    <row r="5126">
      <c r="A5126" s="7" t="s">
        <v>2633</v>
      </c>
      <c r="B5126" s="7"/>
      <c r="C5126" s="7" t="s">
        <v>14247</v>
      </c>
      <c r="D5126" s="8" t="s">
        <v>14248</v>
      </c>
      <c r="E5126" s="7" t="s">
        <v>14250</v>
      </c>
      <c r="F5126" s="8" t="s">
        <v>2740</v>
      </c>
      <c r="G5126" s="8" t="s">
        <v>8038</v>
      </c>
      <c r="H5126" s="45" t="s">
        <v>4080</v>
      </c>
      <c r="I5126" s="8"/>
      <c r="J5126" s="37"/>
      <c r="K5126" s="38"/>
      <c r="L5126" s="38"/>
      <c r="M5126" s="38"/>
      <c r="N5126" s="38"/>
      <c r="O5126" s="38"/>
      <c r="P5126" s="38"/>
      <c r="Q5126" s="38"/>
      <c r="R5126" s="38"/>
    </row>
    <row r="5127">
      <c r="A5127" s="7" t="s">
        <v>2586</v>
      </c>
      <c r="B5127" s="7"/>
      <c r="C5127" s="7" t="s">
        <v>14251</v>
      </c>
      <c r="D5127" s="8" t="str">
        <f>IFERROR(__xludf.DUMMYFUNCTION("CONCATENATE(REGEXEXTRACT(C5127,""[A-Za-z]+""),"","")"),"Skapes,")</f>
        <v>Skapes,</v>
      </c>
      <c r="E5127" s="7" t="s">
        <v>14252</v>
      </c>
      <c r="F5127" s="8" t="s">
        <v>2740</v>
      </c>
      <c r="G5127" s="8" t="s">
        <v>8038</v>
      </c>
      <c r="H5127" s="31" t="s">
        <v>2590</v>
      </c>
      <c r="I5127" s="8"/>
      <c r="J5127" s="10"/>
      <c r="K5127" s="44"/>
      <c r="L5127" s="44"/>
      <c r="M5127" s="44"/>
      <c r="N5127" s="44"/>
      <c r="O5127" s="44"/>
      <c r="P5127" s="44"/>
      <c r="Q5127" s="44"/>
      <c r="R5127" s="44"/>
    </row>
    <row r="5128">
      <c r="A5128" s="7" t="s">
        <v>2586</v>
      </c>
      <c r="B5128" s="7"/>
      <c r="C5128" s="7" t="s">
        <v>14253</v>
      </c>
      <c r="D5128" s="8" t="s">
        <v>14254</v>
      </c>
      <c r="E5128" s="7" t="s">
        <v>14255</v>
      </c>
      <c r="F5128" s="8" t="s">
        <v>2740</v>
      </c>
      <c r="G5128" s="31" t="s">
        <v>8038</v>
      </c>
      <c r="H5128" s="45" t="s">
        <v>2952</v>
      </c>
      <c r="I5128" s="8"/>
      <c r="J5128" s="37"/>
      <c r="K5128" s="38"/>
      <c r="L5128" s="38"/>
      <c r="M5128" s="38"/>
      <c r="N5128" s="38"/>
      <c r="O5128" s="38"/>
      <c r="P5128" s="38"/>
      <c r="Q5128" s="38"/>
      <c r="R5128" s="38"/>
    </row>
    <row r="5129">
      <c r="A5129" s="8" t="s">
        <v>2586</v>
      </c>
      <c r="B5129" s="2"/>
      <c r="C5129" s="2" t="s">
        <v>14256</v>
      </c>
      <c r="D5129" s="2" t="s">
        <v>14257</v>
      </c>
      <c r="E5129" s="2" t="s">
        <v>14258</v>
      </c>
      <c r="F5129" s="42" t="s">
        <v>2740</v>
      </c>
      <c r="G5129" s="8" t="s">
        <v>8038</v>
      </c>
      <c r="H5129" s="41" t="s">
        <v>2760</v>
      </c>
      <c r="I5129" s="36" t="s">
        <v>14259</v>
      </c>
      <c r="J5129" s="35"/>
      <c r="K5129" s="33"/>
      <c r="L5129" s="33"/>
      <c r="M5129" s="33"/>
      <c r="N5129" s="33"/>
      <c r="O5129" s="33"/>
      <c r="P5129" s="33"/>
      <c r="Q5129" s="33"/>
      <c r="R5129" s="33"/>
    </row>
    <row r="5130">
      <c r="A5130" s="6" t="s">
        <v>2861</v>
      </c>
      <c r="B5130" s="2"/>
      <c r="C5130" s="2" t="s">
        <v>7362</v>
      </c>
      <c r="D5130" s="2" t="s">
        <v>14260</v>
      </c>
      <c r="E5130" s="2" t="s">
        <v>14261</v>
      </c>
      <c r="F5130" s="8" t="s">
        <v>2740</v>
      </c>
      <c r="G5130" s="8" t="s">
        <v>8038</v>
      </c>
      <c r="H5130" s="49" t="s">
        <v>2840</v>
      </c>
      <c r="I5130" s="36" t="s">
        <v>14262</v>
      </c>
      <c r="J5130" s="37"/>
      <c r="K5130" s="38"/>
      <c r="L5130" s="38"/>
      <c r="M5130" s="38"/>
      <c r="N5130" s="38"/>
      <c r="O5130" s="38"/>
      <c r="P5130" s="38"/>
      <c r="Q5130" s="38"/>
      <c r="R5130" s="38"/>
    </row>
    <row r="5131">
      <c r="A5131" s="7" t="s">
        <v>2586</v>
      </c>
      <c r="B5131" s="7"/>
      <c r="C5131" s="7" t="s">
        <v>14263</v>
      </c>
      <c r="D5131" s="8" t="s">
        <v>14264</v>
      </c>
      <c r="E5131" s="7" t="s">
        <v>14265</v>
      </c>
      <c r="F5131" s="8" t="s">
        <v>2740</v>
      </c>
      <c r="G5131" s="8" t="s">
        <v>8038</v>
      </c>
      <c r="H5131" s="31" t="s">
        <v>2742</v>
      </c>
      <c r="I5131" s="8"/>
      <c r="J5131" s="35"/>
      <c r="K5131" s="33"/>
      <c r="L5131" s="33"/>
      <c r="M5131" s="33"/>
      <c r="N5131" s="33"/>
      <c r="O5131" s="33"/>
      <c r="P5131" s="33"/>
      <c r="Q5131" s="33"/>
      <c r="R5131" s="33"/>
    </row>
    <row r="5132">
      <c r="A5132" s="6" t="s">
        <v>2861</v>
      </c>
      <c r="B5132" s="7"/>
      <c r="C5132" s="7" t="s">
        <v>14266</v>
      </c>
      <c r="D5132" s="8" t="str">
        <f>IFERROR(__xludf.DUMMYFUNCTION("CONCATENATE(REGEXEXTRACT(C5132,""[A-Za-z]+""),"","")"),"Slurm,")</f>
        <v>Slurm,</v>
      </c>
      <c r="E5132" s="7" t="s">
        <v>14267</v>
      </c>
      <c r="F5132" s="8" t="s">
        <v>2740</v>
      </c>
      <c r="G5132" s="8" t="s">
        <v>8038</v>
      </c>
      <c r="H5132" s="31" t="s">
        <v>2590</v>
      </c>
      <c r="I5132" s="8"/>
      <c r="J5132" s="35"/>
      <c r="K5132" s="33"/>
      <c r="L5132" s="33"/>
      <c r="M5132" s="33"/>
      <c r="N5132" s="33"/>
      <c r="O5132" s="33"/>
      <c r="P5132" s="33"/>
      <c r="Q5132" s="33"/>
      <c r="R5132" s="33"/>
    </row>
    <row r="5133">
      <c r="A5133" s="7" t="s">
        <v>2586</v>
      </c>
      <c r="B5133" s="7"/>
      <c r="C5133" s="7" t="s">
        <v>14268</v>
      </c>
      <c r="D5133" s="8" t="str">
        <f>IFERROR(__xludf.DUMMYFUNCTION("CONCATENATE(REGEXEXTRACT(C5133,""[A-Za-z]+""),"","")"),"smile,")</f>
        <v>smile,</v>
      </c>
      <c r="E5133" s="7" t="s">
        <v>14269</v>
      </c>
      <c r="F5133" s="42" t="s">
        <v>2740</v>
      </c>
      <c r="G5133" s="8" t="s">
        <v>8038</v>
      </c>
      <c r="H5133" s="31" t="s">
        <v>2590</v>
      </c>
      <c r="I5133" s="8"/>
      <c r="J5133" s="35"/>
      <c r="K5133" s="33"/>
      <c r="L5133" s="33"/>
      <c r="M5133" s="33"/>
      <c r="N5133" s="33"/>
      <c r="O5133" s="33"/>
      <c r="P5133" s="33"/>
      <c r="Q5133" s="33"/>
      <c r="R5133" s="33"/>
    </row>
    <row r="5134">
      <c r="A5134" s="7" t="s">
        <v>2586</v>
      </c>
      <c r="B5134" s="7"/>
      <c r="C5134" s="7" t="s">
        <v>14270</v>
      </c>
      <c r="D5134" s="8" t="s">
        <v>14271</v>
      </c>
      <c r="E5134" s="7" t="s">
        <v>14272</v>
      </c>
      <c r="F5134" s="8" t="s">
        <v>2740</v>
      </c>
      <c r="G5134" s="8" t="s">
        <v>8038</v>
      </c>
      <c r="H5134" s="31" t="s">
        <v>2590</v>
      </c>
      <c r="I5134" s="8"/>
      <c r="J5134" s="37"/>
      <c r="K5134" s="38"/>
      <c r="L5134" s="38"/>
      <c r="M5134" s="38"/>
      <c r="N5134" s="38"/>
      <c r="O5134" s="38"/>
      <c r="P5134" s="38"/>
      <c r="Q5134" s="38"/>
      <c r="R5134" s="38"/>
    </row>
    <row r="5135">
      <c r="A5135" s="7" t="s">
        <v>2586</v>
      </c>
      <c r="B5135" s="7"/>
      <c r="C5135" s="7" t="s">
        <v>14273</v>
      </c>
      <c r="D5135" s="8" t="str">
        <f>IFERROR(__xludf.DUMMYFUNCTION("CONCATENATE(REGEXEXTRACT(C5135,""[A-Za-z]+""),"","")"),"SMURFOUDIRTY,")</f>
        <v>SMURFOUDIRTY,</v>
      </c>
      <c r="E5135" s="7" t="s">
        <v>14274</v>
      </c>
      <c r="F5135" s="8" t="s">
        <v>2740</v>
      </c>
      <c r="G5135" s="8" t="s">
        <v>8038</v>
      </c>
      <c r="H5135" s="31" t="s">
        <v>2590</v>
      </c>
      <c r="I5135" s="8"/>
      <c r="J5135" s="35"/>
      <c r="K5135" s="33"/>
      <c r="L5135" s="33"/>
      <c r="M5135" s="33"/>
      <c r="N5135" s="33"/>
      <c r="O5135" s="33"/>
      <c r="P5135" s="33"/>
      <c r="Q5135" s="33"/>
      <c r="R5135" s="33"/>
    </row>
    <row r="5136">
      <c r="A5136" s="7" t="s">
        <v>2586</v>
      </c>
      <c r="B5136" s="7"/>
      <c r="C5136" s="7" t="s">
        <v>14275</v>
      </c>
      <c r="D5136" s="8" t="str">
        <f>IFERROR(__xludf.DUMMYFUNCTION("CONCATENATE(REGEXEXTRACT(C5136,""[A-Za-z]+""),"","")"),"Smutlee,")</f>
        <v>Smutlee,</v>
      </c>
      <c r="E5136" s="7" t="s">
        <v>14276</v>
      </c>
      <c r="F5136" s="8" t="s">
        <v>2740</v>
      </c>
      <c r="G5136" s="6" t="s">
        <v>8038</v>
      </c>
      <c r="H5136" s="31" t="s">
        <v>2590</v>
      </c>
      <c r="I5136" s="8"/>
      <c r="J5136" s="7"/>
      <c r="K5136" s="40"/>
      <c r="L5136" s="40"/>
      <c r="M5136" s="40"/>
      <c r="N5136" s="40"/>
      <c r="O5136" s="40"/>
      <c r="P5136" s="40"/>
      <c r="Q5136" s="40"/>
      <c r="R5136" s="40"/>
    </row>
    <row r="5137">
      <c r="A5137" s="8" t="s">
        <v>2586</v>
      </c>
      <c r="B5137" s="2"/>
      <c r="C5137" s="2" t="s">
        <v>14277</v>
      </c>
      <c r="D5137" s="2" t="s">
        <v>14278</v>
      </c>
      <c r="E5137" s="2" t="s">
        <v>14279</v>
      </c>
      <c r="F5137" s="8" t="s">
        <v>2740</v>
      </c>
      <c r="G5137" s="45" t="s">
        <v>8038</v>
      </c>
      <c r="H5137" s="31" t="s">
        <v>2742</v>
      </c>
      <c r="I5137" s="34" t="s">
        <v>14280</v>
      </c>
      <c r="J5137" s="37"/>
      <c r="K5137" s="38"/>
      <c r="L5137" s="38"/>
      <c r="M5137" s="38"/>
      <c r="N5137" s="38"/>
      <c r="O5137" s="38"/>
      <c r="P5137" s="38"/>
      <c r="Q5137" s="38"/>
      <c r="R5137" s="38"/>
    </row>
    <row r="5138">
      <c r="A5138" s="7" t="s">
        <v>2586</v>
      </c>
      <c r="B5138" s="7"/>
      <c r="C5138" s="7" t="s">
        <v>14281</v>
      </c>
      <c r="D5138" s="8" t="s">
        <v>5621</v>
      </c>
      <c r="E5138" s="7" t="s">
        <v>14282</v>
      </c>
      <c r="F5138" s="8" t="s">
        <v>2740</v>
      </c>
      <c r="G5138" s="31" t="s">
        <v>8038</v>
      </c>
      <c r="H5138" s="31" t="s">
        <v>2590</v>
      </c>
      <c r="I5138" s="8"/>
      <c r="J5138" s="37"/>
      <c r="K5138" s="38"/>
      <c r="L5138" s="38"/>
      <c r="M5138" s="38"/>
      <c r="N5138" s="38"/>
      <c r="O5138" s="38"/>
      <c r="P5138" s="38"/>
      <c r="Q5138" s="38"/>
      <c r="R5138" s="38"/>
    </row>
    <row r="5139">
      <c r="A5139" s="7" t="s">
        <v>2586</v>
      </c>
      <c r="B5139" s="7"/>
      <c r="C5139" s="7" t="s">
        <v>14283</v>
      </c>
      <c r="D5139" s="8" t="str">
        <f>IFERROR(__xludf.DUMMYFUNCTION("CONCATENATE(REGEXEXTRACT(C5139,""[A-Za-z]+""),"","")"),"SO,")</f>
        <v>SO,</v>
      </c>
      <c r="E5139" s="7" t="s">
        <v>14284</v>
      </c>
      <c r="F5139" s="8" t="s">
        <v>2740</v>
      </c>
      <c r="G5139" s="8" t="s">
        <v>8038</v>
      </c>
      <c r="H5139" s="31" t="s">
        <v>2590</v>
      </c>
      <c r="I5139" s="8"/>
      <c r="J5139" s="37"/>
      <c r="K5139" s="38"/>
      <c r="L5139" s="38"/>
      <c r="M5139" s="38"/>
      <c r="N5139" s="38"/>
      <c r="O5139" s="38"/>
      <c r="P5139" s="38"/>
      <c r="Q5139" s="38"/>
      <c r="R5139" s="38"/>
    </row>
    <row r="5140">
      <c r="A5140" s="8" t="s">
        <v>2586</v>
      </c>
      <c r="B5140" s="3"/>
      <c r="C5140" s="3" t="s">
        <v>14285</v>
      </c>
      <c r="D5140" s="2" t="s">
        <v>14286</v>
      </c>
      <c r="E5140" s="5" t="s">
        <v>14287</v>
      </c>
      <c r="F5140" s="8" t="s">
        <v>2740</v>
      </c>
      <c r="G5140" s="31" t="s">
        <v>8038</v>
      </c>
      <c r="H5140" s="31" t="s">
        <v>2603</v>
      </c>
      <c r="I5140" s="18" t="s">
        <v>14288</v>
      </c>
      <c r="J5140" s="35"/>
      <c r="K5140" s="33"/>
      <c r="L5140" s="33"/>
      <c r="M5140" s="33"/>
      <c r="N5140" s="33"/>
      <c r="O5140" s="33"/>
      <c r="P5140" s="33"/>
      <c r="Q5140" s="33"/>
      <c r="R5140" s="33"/>
    </row>
    <row r="5141">
      <c r="A5141" s="7" t="s">
        <v>2586</v>
      </c>
      <c r="B5141" s="7"/>
      <c r="C5141" s="7" t="s">
        <v>14289</v>
      </c>
      <c r="D5141" s="8" t="s">
        <v>14290</v>
      </c>
      <c r="E5141" s="7" t="s">
        <v>14291</v>
      </c>
      <c r="F5141" s="8" t="s">
        <v>2740</v>
      </c>
      <c r="G5141" s="31" t="s">
        <v>8038</v>
      </c>
      <c r="H5141" s="41" t="s">
        <v>2686</v>
      </c>
      <c r="I5141" s="8"/>
      <c r="J5141" s="35"/>
      <c r="K5141" s="33"/>
      <c r="L5141" s="33"/>
      <c r="M5141" s="33"/>
      <c r="N5141" s="33"/>
      <c r="O5141" s="33"/>
      <c r="P5141" s="33"/>
      <c r="Q5141" s="33"/>
      <c r="R5141" s="33"/>
    </row>
    <row r="5142">
      <c r="A5142" s="8" t="s">
        <v>2586</v>
      </c>
      <c r="B5142" s="8"/>
      <c r="C5142" s="8" t="s">
        <v>14292</v>
      </c>
      <c r="D5142" s="8" t="s">
        <v>14293</v>
      </c>
      <c r="E5142" s="12" t="s">
        <v>14294</v>
      </c>
      <c r="F5142" s="8" t="s">
        <v>2740</v>
      </c>
      <c r="G5142" s="31" t="s">
        <v>8038</v>
      </c>
      <c r="H5142" s="45" t="s">
        <v>3287</v>
      </c>
      <c r="I5142" s="8"/>
      <c r="J5142" s="35"/>
      <c r="K5142" s="33"/>
      <c r="L5142" s="33"/>
      <c r="M5142" s="33"/>
      <c r="N5142" s="33"/>
      <c r="O5142" s="33"/>
      <c r="P5142" s="33"/>
      <c r="Q5142" s="33"/>
      <c r="R5142" s="33"/>
    </row>
    <row r="5143">
      <c r="A5143" s="7" t="s">
        <v>2586</v>
      </c>
      <c r="B5143" s="7"/>
      <c r="C5143" s="7" t="s">
        <v>14295</v>
      </c>
      <c r="D5143" s="8" t="str">
        <f>IFERROR(__xludf.DUMMYFUNCTION("CONCATENATE(REGEXEXTRACT(C5143,""[A-Za-z]+""),"","")"),"SOLARC,")</f>
        <v>SOLARC,</v>
      </c>
      <c r="E5143" s="7" t="s">
        <v>14296</v>
      </c>
      <c r="F5143" s="8" t="s">
        <v>2740</v>
      </c>
      <c r="G5143" s="31" t="s">
        <v>8038</v>
      </c>
      <c r="H5143" s="31" t="s">
        <v>2590</v>
      </c>
      <c r="I5143" s="8"/>
      <c r="J5143" s="35"/>
      <c r="K5143" s="33"/>
      <c r="L5143" s="33"/>
      <c r="M5143" s="33"/>
      <c r="N5143" s="33"/>
      <c r="O5143" s="33"/>
      <c r="P5143" s="33"/>
      <c r="Q5143" s="33"/>
      <c r="R5143" s="33"/>
    </row>
    <row r="5144">
      <c r="A5144" s="7" t="s">
        <v>2586</v>
      </c>
      <c r="B5144" s="7"/>
      <c r="C5144" s="7" t="s">
        <v>14297</v>
      </c>
      <c r="D5144" s="8" t="s">
        <v>14298</v>
      </c>
      <c r="E5144" s="7" t="s">
        <v>14299</v>
      </c>
      <c r="F5144" s="8" t="s">
        <v>2740</v>
      </c>
      <c r="G5144" s="31" t="s">
        <v>8038</v>
      </c>
      <c r="H5144" s="31" t="s">
        <v>2590</v>
      </c>
      <c r="I5144" s="8"/>
      <c r="J5144" s="7"/>
      <c r="K5144" s="40"/>
      <c r="L5144" s="40"/>
      <c r="M5144" s="40"/>
      <c r="N5144" s="40"/>
      <c r="O5144" s="40"/>
      <c r="P5144" s="40"/>
      <c r="Q5144" s="40"/>
      <c r="R5144" s="40"/>
    </row>
    <row r="5145">
      <c r="A5145" s="7" t="s">
        <v>2586</v>
      </c>
      <c r="B5145" s="7"/>
      <c r="C5145" s="7" t="s">
        <v>14300</v>
      </c>
      <c r="D5145" s="8" t="str">
        <f>IFERROR(__xludf.DUMMYFUNCTION("CONCATENATE(REGEXEXTRACT(C5145,""[A-Za-z]+""),"","")"),"Somersault,")</f>
        <v>Somersault,</v>
      </c>
      <c r="E5145" s="7" t="s">
        <v>14301</v>
      </c>
      <c r="F5145" s="8" t="s">
        <v>2740</v>
      </c>
      <c r="G5145" s="31" t="s">
        <v>8038</v>
      </c>
      <c r="H5145" s="31" t="s">
        <v>2590</v>
      </c>
      <c r="I5145" s="8"/>
      <c r="J5145" s="37"/>
      <c r="K5145" s="38"/>
      <c r="L5145" s="38"/>
      <c r="M5145" s="38"/>
      <c r="N5145" s="38"/>
      <c r="O5145" s="38"/>
      <c r="P5145" s="38"/>
      <c r="Q5145" s="38"/>
      <c r="R5145" s="38"/>
    </row>
    <row r="5146">
      <c r="A5146" s="7" t="s">
        <v>2586</v>
      </c>
      <c r="B5146" s="7"/>
      <c r="C5146" s="7" t="s">
        <v>14302</v>
      </c>
      <c r="D5146" s="8" t="str">
        <f>IFERROR(__xludf.DUMMYFUNCTION("CONCATENATE(REGEXEXTRACT(C5146,""[A-Za-z]+""),"","")"),"SONNS,")</f>
        <v>SONNS,</v>
      </c>
      <c r="E5146" s="7" t="s">
        <v>14303</v>
      </c>
      <c r="F5146" s="8" t="s">
        <v>2740</v>
      </c>
      <c r="G5146" s="31" t="s">
        <v>8038</v>
      </c>
      <c r="H5146" s="31" t="s">
        <v>2590</v>
      </c>
      <c r="I5146" s="8"/>
      <c r="J5146" s="37"/>
      <c r="K5146" s="38"/>
      <c r="L5146" s="38"/>
      <c r="M5146" s="38"/>
      <c r="N5146" s="38"/>
      <c r="O5146" s="38"/>
      <c r="P5146" s="38"/>
      <c r="Q5146" s="38"/>
      <c r="R5146" s="38"/>
    </row>
    <row r="5147">
      <c r="A5147" s="7" t="s">
        <v>2586</v>
      </c>
      <c r="B5147" s="7"/>
      <c r="C5147" s="7" t="s">
        <v>14304</v>
      </c>
      <c r="D5147" s="8" t="s">
        <v>14305</v>
      </c>
      <c r="E5147" s="7" t="s">
        <v>14306</v>
      </c>
      <c r="F5147" s="8" t="s">
        <v>2740</v>
      </c>
      <c r="G5147" s="8" t="s">
        <v>8038</v>
      </c>
      <c r="H5147" s="43" t="s">
        <v>2760</v>
      </c>
      <c r="I5147" s="8"/>
      <c r="J5147" s="7"/>
      <c r="K5147" s="40"/>
      <c r="L5147" s="40"/>
      <c r="M5147" s="40"/>
      <c r="N5147" s="40"/>
      <c r="O5147" s="40"/>
      <c r="P5147" s="40"/>
      <c r="Q5147" s="40"/>
      <c r="R5147" s="40"/>
    </row>
    <row r="5148">
      <c r="A5148" s="7" t="s">
        <v>2586</v>
      </c>
      <c r="B5148" s="7"/>
      <c r="C5148" s="7" t="s">
        <v>14307</v>
      </c>
      <c r="D5148" s="8" t="str">
        <f>IFERROR(__xludf.DUMMYFUNCTION("CONCATENATE(REGEXEXTRACT(C5148,""[A-Za-z]+""),"","")"),"Sonson,")</f>
        <v>Sonson,</v>
      </c>
      <c r="E5148" s="7" t="s">
        <v>14308</v>
      </c>
      <c r="F5148" s="8" t="s">
        <v>2740</v>
      </c>
      <c r="G5148" s="31" t="s">
        <v>8038</v>
      </c>
      <c r="H5148" s="42" t="s">
        <v>2686</v>
      </c>
      <c r="I5148" s="8"/>
      <c r="J5148" s="19"/>
      <c r="K5148" s="39"/>
      <c r="L5148" s="39"/>
      <c r="M5148" s="39"/>
      <c r="N5148" s="39"/>
      <c r="O5148" s="39"/>
      <c r="P5148" s="39"/>
      <c r="Q5148" s="39"/>
      <c r="R5148" s="39"/>
    </row>
    <row r="5149">
      <c r="A5149" s="8" t="s">
        <v>2586</v>
      </c>
      <c r="B5149" s="2"/>
      <c r="C5149" s="2" t="s">
        <v>14309</v>
      </c>
      <c r="D5149" s="2" t="s">
        <v>14310</v>
      </c>
      <c r="E5149" s="2" t="s">
        <v>14311</v>
      </c>
      <c r="F5149" s="8" t="s">
        <v>2740</v>
      </c>
      <c r="G5149" s="31" t="s">
        <v>8038</v>
      </c>
      <c r="H5149" s="41" t="s">
        <v>2760</v>
      </c>
      <c r="I5149" s="34" t="s">
        <v>14312</v>
      </c>
      <c r="J5149" s="37"/>
      <c r="K5149" s="38"/>
      <c r="L5149" s="38"/>
      <c r="M5149" s="38"/>
      <c r="N5149" s="38"/>
      <c r="O5149" s="38"/>
      <c r="P5149" s="38"/>
      <c r="Q5149" s="38"/>
      <c r="R5149" s="38"/>
    </row>
    <row r="5150">
      <c r="A5150" s="7" t="s">
        <v>2586</v>
      </c>
      <c r="B5150" s="7"/>
      <c r="C5150" s="7" t="s">
        <v>14313</v>
      </c>
      <c r="D5150" s="8" t="str">
        <f>IFERROR(__xludf.DUMMYFUNCTION("CONCATENATE(REGEXEXTRACT(C5150,""[A-Za-z]+""),"","")"),"Sooney,")</f>
        <v>Sooney,</v>
      </c>
      <c r="E5150" s="7" t="s">
        <v>14314</v>
      </c>
      <c r="F5150" s="8" t="s">
        <v>2740</v>
      </c>
      <c r="G5150" s="31" t="s">
        <v>8038</v>
      </c>
      <c r="H5150" s="31" t="s">
        <v>2590</v>
      </c>
      <c r="I5150" s="8"/>
      <c r="J5150" s="35"/>
      <c r="K5150" s="33"/>
      <c r="L5150" s="33"/>
      <c r="M5150" s="33"/>
      <c r="N5150" s="33"/>
      <c r="O5150" s="33"/>
      <c r="P5150" s="33"/>
      <c r="Q5150" s="33"/>
      <c r="R5150" s="33"/>
    </row>
    <row r="5151">
      <c r="A5151" s="8" t="s">
        <v>2586</v>
      </c>
      <c r="B5151" s="8"/>
      <c r="C5151" s="8" t="s">
        <v>14315</v>
      </c>
      <c r="D5151" s="8" t="s">
        <v>14316</v>
      </c>
      <c r="E5151" s="12" t="s">
        <v>14317</v>
      </c>
      <c r="F5151" s="8" t="s">
        <v>2740</v>
      </c>
      <c r="G5151" s="8" t="s">
        <v>8038</v>
      </c>
      <c r="H5151" s="41" t="s">
        <v>2760</v>
      </c>
      <c r="I5151" s="8"/>
      <c r="J5151" s="35"/>
      <c r="K5151" s="33"/>
      <c r="L5151" s="33"/>
      <c r="M5151" s="33"/>
      <c r="N5151" s="33"/>
      <c r="O5151" s="33"/>
      <c r="P5151" s="33"/>
      <c r="Q5151" s="33"/>
      <c r="R5151" s="33"/>
    </row>
    <row r="5152">
      <c r="A5152" s="8" t="s">
        <v>2586</v>
      </c>
      <c r="B5152" s="2"/>
      <c r="C5152" s="2" t="s">
        <v>14318</v>
      </c>
      <c r="D5152" s="2" t="s">
        <v>4303</v>
      </c>
      <c r="E5152" s="2" t="s">
        <v>14319</v>
      </c>
      <c r="F5152" s="8" t="s">
        <v>2740</v>
      </c>
      <c r="G5152" s="31" t="s">
        <v>8038</v>
      </c>
      <c r="H5152" s="41" t="s">
        <v>2760</v>
      </c>
      <c r="I5152" s="34" t="s">
        <v>14320</v>
      </c>
      <c r="J5152" s="37"/>
      <c r="K5152" s="38"/>
      <c r="L5152" s="38"/>
      <c r="M5152" s="38"/>
      <c r="N5152" s="38"/>
      <c r="O5152" s="38"/>
      <c r="P5152" s="38"/>
      <c r="Q5152" s="38"/>
      <c r="R5152" s="38"/>
    </row>
    <row r="5153">
      <c r="A5153" s="7" t="s">
        <v>2586</v>
      </c>
      <c r="B5153" s="7"/>
      <c r="C5153" s="7" t="s">
        <v>14321</v>
      </c>
      <c r="D5153" s="8" t="s">
        <v>7386</v>
      </c>
      <c r="E5153" s="7" t="s">
        <v>14322</v>
      </c>
      <c r="F5153" s="8" t="s">
        <v>2740</v>
      </c>
      <c r="G5153" s="31" t="s">
        <v>8038</v>
      </c>
      <c r="H5153" s="41" t="s">
        <v>2760</v>
      </c>
      <c r="I5153" s="8"/>
      <c r="J5153" s="35"/>
      <c r="K5153" s="33"/>
      <c r="L5153" s="33"/>
      <c r="M5153" s="33"/>
      <c r="N5153" s="33"/>
      <c r="O5153" s="33"/>
      <c r="P5153" s="33"/>
      <c r="Q5153" s="33"/>
      <c r="R5153" s="33"/>
    </row>
    <row r="5154">
      <c r="A5154" s="7" t="s">
        <v>2586</v>
      </c>
      <c r="B5154" s="7"/>
      <c r="C5154" s="7" t="s">
        <v>14323</v>
      </c>
      <c r="D5154" s="8" t="s">
        <v>14324</v>
      </c>
      <c r="E5154" s="7" t="s">
        <v>14325</v>
      </c>
      <c r="F5154" s="8" t="s">
        <v>2740</v>
      </c>
      <c r="G5154" s="31" t="s">
        <v>8038</v>
      </c>
      <c r="H5154" s="8"/>
      <c r="I5154" s="8"/>
      <c r="J5154" s="7"/>
      <c r="K5154" s="40"/>
      <c r="L5154" s="40"/>
      <c r="M5154" s="40"/>
      <c r="N5154" s="40"/>
      <c r="O5154" s="40"/>
      <c r="P5154" s="40"/>
      <c r="Q5154" s="40"/>
      <c r="R5154" s="40"/>
    </row>
    <row r="5155">
      <c r="A5155" s="7" t="s">
        <v>2586</v>
      </c>
      <c r="B5155" s="7"/>
      <c r="C5155" s="7" t="s">
        <v>14326</v>
      </c>
      <c r="D5155" s="8" t="str">
        <f>IFERROR(__xludf.DUMMYFUNCTION("CONCATENATE(REGEXEXTRACT(C5155,""[A-Za-z]+""),"","")"),"Sorley,")</f>
        <v>Sorley,</v>
      </c>
      <c r="E5155" s="7" t="s">
        <v>14327</v>
      </c>
      <c r="F5155" s="8" t="s">
        <v>2740</v>
      </c>
      <c r="G5155" s="31" t="s">
        <v>8038</v>
      </c>
      <c r="H5155" s="8"/>
      <c r="I5155" s="8"/>
      <c r="J5155" s="37"/>
      <c r="K5155" s="38"/>
      <c r="L5155" s="38"/>
      <c r="M5155" s="38"/>
      <c r="N5155" s="38"/>
      <c r="O5155" s="38"/>
      <c r="P5155" s="38"/>
      <c r="Q5155" s="38"/>
      <c r="R5155" s="38"/>
    </row>
    <row r="5156">
      <c r="A5156" s="7" t="s">
        <v>2586</v>
      </c>
      <c r="B5156" s="7"/>
      <c r="C5156" s="7" t="s">
        <v>14328</v>
      </c>
      <c r="D5156" s="8" t="str">
        <f>IFERROR(__xludf.DUMMYFUNCTION("CONCATENATE(REGEXEXTRACT(C5156,""[A-Za-z]+""),"","")"),"SOSA,")</f>
        <v>SOSA,</v>
      </c>
      <c r="E5156" s="7" t="s">
        <v>14329</v>
      </c>
      <c r="F5156" s="8" t="s">
        <v>2740</v>
      </c>
      <c r="G5156" s="31" t="s">
        <v>8038</v>
      </c>
      <c r="H5156" s="6" t="s">
        <v>2760</v>
      </c>
      <c r="I5156" s="8"/>
      <c r="J5156" s="35"/>
      <c r="K5156" s="33"/>
      <c r="L5156" s="33"/>
      <c r="M5156" s="33"/>
      <c r="N5156" s="33"/>
      <c r="O5156" s="33"/>
      <c r="P5156" s="33"/>
      <c r="Q5156" s="33"/>
      <c r="R5156" s="33"/>
    </row>
    <row r="5157">
      <c r="A5157" s="7" t="s">
        <v>2586</v>
      </c>
      <c r="B5157" s="7"/>
      <c r="C5157" s="7" t="s">
        <v>14330</v>
      </c>
      <c r="D5157" s="8" t="str">
        <f>IFERROR(__xludf.DUMMYFUNCTION("CONCATENATE(REGEXEXTRACT(C5157,""[A-Za-z]+""),"","")"),"Sossa,")</f>
        <v>Sossa,</v>
      </c>
      <c r="E5157" s="7" t="s">
        <v>14331</v>
      </c>
      <c r="F5157" s="42" t="s">
        <v>2740</v>
      </c>
      <c r="G5157" s="31" t="s">
        <v>8038</v>
      </c>
      <c r="H5157" s="31" t="s">
        <v>2603</v>
      </c>
      <c r="I5157" s="8"/>
      <c r="J5157" s="7"/>
      <c r="K5157" s="40"/>
      <c r="L5157" s="40"/>
      <c r="M5157" s="40"/>
      <c r="N5157" s="40"/>
      <c r="O5157" s="40"/>
      <c r="P5157" s="40"/>
      <c r="Q5157" s="40"/>
      <c r="R5157" s="40"/>
    </row>
    <row r="5158">
      <c r="A5158" s="7" t="s">
        <v>2586</v>
      </c>
      <c r="B5158" s="7"/>
      <c r="C5158" s="7" t="s">
        <v>14332</v>
      </c>
      <c r="D5158" s="8" t="s">
        <v>14333</v>
      </c>
      <c r="E5158" s="7" t="s">
        <v>14334</v>
      </c>
      <c r="F5158" s="8" t="s">
        <v>2740</v>
      </c>
      <c r="G5158" s="31" t="s">
        <v>8038</v>
      </c>
      <c r="H5158" s="43" t="s">
        <v>2760</v>
      </c>
      <c r="I5158" s="8"/>
      <c r="J5158" s="37"/>
      <c r="K5158" s="38"/>
      <c r="L5158" s="38"/>
      <c r="M5158" s="38"/>
      <c r="N5158" s="38"/>
      <c r="O5158" s="38"/>
      <c r="P5158" s="38"/>
      <c r="Q5158" s="38"/>
      <c r="R5158" s="38"/>
    </row>
    <row r="5159">
      <c r="A5159" s="7" t="s">
        <v>2586</v>
      </c>
      <c r="B5159" s="7"/>
      <c r="C5159" s="7" t="s">
        <v>14335</v>
      </c>
      <c r="D5159" s="8" t="s">
        <v>14333</v>
      </c>
      <c r="E5159" s="7" t="s">
        <v>14336</v>
      </c>
      <c r="F5159" s="8" t="s">
        <v>2740</v>
      </c>
      <c r="G5159" s="31" t="s">
        <v>8038</v>
      </c>
      <c r="H5159" s="31" t="s">
        <v>2590</v>
      </c>
      <c r="I5159" s="8"/>
      <c r="J5159" s="35"/>
      <c r="K5159" s="33"/>
      <c r="L5159" s="33"/>
      <c r="M5159" s="33"/>
      <c r="N5159" s="33"/>
      <c r="O5159" s="33"/>
      <c r="P5159" s="33"/>
      <c r="Q5159" s="33"/>
      <c r="R5159" s="33"/>
    </row>
    <row r="5160">
      <c r="A5160" s="7" t="s">
        <v>2586</v>
      </c>
      <c r="B5160" s="7"/>
      <c r="C5160" s="7" t="s">
        <v>14337</v>
      </c>
      <c r="D5160" s="8" t="s">
        <v>14333</v>
      </c>
      <c r="E5160" s="7" t="s">
        <v>14338</v>
      </c>
      <c r="F5160" s="8" t="s">
        <v>2740</v>
      </c>
      <c r="G5160" s="31" t="s">
        <v>8038</v>
      </c>
      <c r="H5160" s="31" t="s">
        <v>2590</v>
      </c>
      <c r="I5160" s="8"/>
      <c r="J5160" s="35"/>
      <c r="K5160" s="33"/>
      <c r="L5160" s="33"/>
      <c r="M5160" s="33"/>
      <c r="N5160" s="33"/>
      <c r="O5160" s="33"/>
      <c r="P5160" s="33"/>
      <c r="Q5160" s="33"/>
      <c r="R5160" s="33"/>
    </row>
    <row r="5161">
      <c r="A5161" s="7" t="s">
        <v>2586</v>
      </c>
      <c r="B5161" s="7"/>
      <c r="C5161" s="7" t="s">
        <v>14339</v>
      </c>
      <c r="D5161" s="8" t="str">
        <f>IFERROR(__xludf.DUMMYFUNCTION("CONCATENATE(REGEXEXTRACT(C5161,""[A-Za-z]+""),"","")"),"Souldynamic,")</f>
        <v>Souldynamic,</v>
      </c>
      <c r="E5161" s="7" t="s">
        <v>14340</v>
      </c>
      <c r="F5161" s="8" t="s">
        <v>2740</v>
      </c>
      <c r="G5161" s="8" t="s">
        <v>8038</v>
      </c>
      <c r="H5161" s="31" t="s">
        <v>2603</v>
      </c>
      <c r="I5161" s="8"/>
      <c r="J5161" s="35"/>
      <c r="K5161" s="33"/>
      <c r="L5161" s="33"/>
      <c r="M5161" s="33"/>
      <c r="N5161" s="33"/>
      <c r="O5161" s="33"/>
      <c r="P5161" s="33"/>
      <c r="Q5161" s="33"/>
      <c r="R5161" s="33"/>
    </row>
    <row r="5162">
      <c r="A5162" s="7" t="s">
        <v>2586</v>
      </c>
      <c r="B5162" s="7"/>
      <c r="C5162" s="7" t="s">
        <v>14341</v>
      </c>
      <c r="D5162" s="8" t="s">
        <v>14342</v>
      </c>
      <c r="E5162" s="7" t="s">
        <v>14343</v>
      </c>
      <c r="F5162" s="8" t="s">
        <v>2740</v>
      </c>
      <c r="G5162" s="31" t="s">
        <v>8038</v>
      </c>
      <c r="H5162" s="31" t="s">
        <v>2590</v>
      </c>
      <c r="I5162" s="8"/>
      <c r="J5162" s="35"/>
      <c r="K5162" s="33"/>
      <c r="L5162" s="33"/>
      <c r="M5162" s="33"/>
      <c r="N5162" s="33"/>
      <c r="O5162" s="33"/>
      <c r="P5162" s="33"/>
      <c r="Q5162" s="33"/>
      <c r="R5162" s="33"/>
    </row>
    <row r="5163">
      <c r="A5163" s="7" t="s">
        <v>2586</v>
      </c>
      <c r="B5163" s="7"/>
      <c r="C5163" s="7" t="s">
        <v>14344</v>
      </c>
      <c r="D5163" s="8" t="str">
        <f>IFERROR(__xludf.DUMMYFUNCTION("CONCATENATE(REGEXEXTRACT(C5163,""[A-Za-z]+""),"","")"),"SouveQ,")</f>
        <v>SouveQ,</v>
      </c>
      <c r="E5163" s="7" t="s">
        <v>14345</v>
      </c>
      <c r="F5163" s="8" t="s">
        <v>2740</v>
      </c>
      <c r="G5163" s="31" t="s">
        <v>8038</v>
      </c>
      <c r="H5163" s="31" t="s">
        <v>2590</v>
      </c>
      <c r="I5163" s="8"/>
      <c r="J5163" s="35"/>
      <c r="K5163" s="33"/>
      <c r="L5163" s="33"/>
      <c r="M5163" s="33"/>
      <c r="N5163" s="33"/>
      <c r="O5163" s="33"/>
      <c r="P5163" s="33"/>
      <c r="Q5163" s="33"/>
      <c r="R5163" s="33"/>
    </row>
    <row r="5164">
      <c r="A5164" s="7" t="s">
        <v>2586</v>
      </c>
      <c r="B5164" s="7"/>
      <c r="C5164" s="7" t="s">
        <v>14346</v>
      </c>
      <c r="D5164" s="8" t="s">
        <v>14347</v>
      </c>
      <c r="E5164" s="7" t="s">
        <v>14348</v>
      </c>
      <c r="F5164" s="8" t="s">
        <v>2740</v>
      </c>
      <c r="G5164" s="31" t="s">
        <v>8038</v>
      </c>
      <c r="H5164" s="31" t="s">
        <v>2590</v>
      </c>
      <c r="I5164" s="8"/>
      <c r="J5164" s="35"/>
      <c r="K5164" s="33"/>
      <c r="L5164" s="33"/>
      <c r="M5164" s="33"/>
      <c r="N5164" s="33"/>
      <c r="O5164" s="33"/>
      <c r="P5164" s="33"/>
      <c r="Q5164" s="33"/>
      <c r="R5164" s="33"/>
    </row>
    <row r="5165">
      <c r="A5165" s="8" t="s">
        <v>2633</v>
      </c>
      <c r="B5165" s="2"/>
      <c r="C5165" s="2" t="s">
        <v>14349</v>
      </c>
      <c r="D5165" s="2" t="s">
        <v>14350</v>
      </c>
      <c r="E5165" s="2" t="s">
        <v>14351</v>
      </c>
      <c r="F5165" s="8" t="s">
        <v>2740</v>
      </c>
      <c r="G5165" s="31" t="s">
        <v>8038</v>
      </c>
      <c r="H5165" s="41" t="s">
        <v>2760</v>
      </c>
      <c r="I5165" s="34" t="s">
        <v>14352</v>
      </c>
      <c r="J5165" s="35"/>
      <c r="K5165" s="33"/>
      <c r="L5165" s="33"/>
      <c r="M5165" s="33"/>
      <c r="N5165" s="33"/>
      <c r="O5165" s="33"/>
      <c r="P5165" s="33"/>
      <c r="Q5165" s="33"/>
      <c r="R5165" s="33"/>
    </row>
    <row r="5166">
      <c r="A5166" s="7" t="s">
        <v>2633</v>
      </c>
      <c r="B5166" s="7"/>
      <c r="C5166" s="7" t="s">
        <v>14353</v>
      </c>
      <c r="D5166" s="8" t="str">
        <f>IFERROR(__xludf.DUMMYFUNCTION("CONCATENATE(REGEXEXTRACT(C5166,""[A-Za-z]+""),"","")"),"Spen,")</f>
        <v>Spen,</v>
      </c>
      <c r="E5166" s="7" t="s">
        <v>14354</v>
      </c>
      <c r="F5166" s="8" t="s">
        <v>2740</v>
      </c>
      <c r="G5166" s="31" t="s">
        <v>8038</v>
      </c>
      <c r="H5166" s="31" t="s">
        <v>2590</v>
      </c>
      <c r="I5166" s="8"/>
      <c r="J5166" s="35"/>
      <c r="K5166" s="33"/>
      <c r="L5166" s="33"/>
      <c r="M5166" s="33"/>
      <c r="N5166" s="33"/>
      <c r="O5166" s="33"/>
      <c r="P5166" s="33"/>
      <c r="Q5166" s="33"/>
      <c r="R5166" s="33"/>
    </row>
    <row r="5167">
      <c r="A5167" s="8" t="s">
        <v>2586</v>
      </c>
      <c r="B5167" s="8"/>
      <c r="C5167" s="8" t="s">
        <v>14355</v>
      </c>
      <c r="D5167" s="8" t="s">
        <v>7394</v>
      </c>
      <c r="E5167" s="12" t="s">
        <v>14356</v>
      </c>
      <c r="F5167" s="8" t="s">
        <v>2740</v>
      </c>
      <c r="G5167" s="31" t="s">
        <v>8038</v>
      </c>
      <c r="H5167" s="41" t="s">
        <v>3328</v>
      </c>
      <c r="I5167" s="8"/>
      <c r="J5167" s="19"/>
      <c r="K5167" s="39"/>
      <c r="L5167" s="39"/>
      <c r="M5167" s="39"/>
      <c r="N5167" s="39"/>
      <c r="O5167" s="39"/>
      <c r="P5167" s="39"/>
      <c r="Q5167" s="39"/>
      <c r="R5167" s="39"/>
    </row>
    <row r="5168">
      <c r="A5168" s="8" t="s">
        <v>2586</v>
      </c>
      <c r="B5168" s="12"/>
      <c r="C5168" s="12" t="s">
        <v>14357</v>
      </c>
      <c r="D5168" s="12" t="s">
        <v>14358</v>
      </c>
      <c r="E5168" s="12" t="s">
        <v>14359</v>
      </c>
      <c r="F5168" s="42" t="s">
        <v>2740</v>
      </c>
      <c r="G5168" s="8" t="s">
        <v>8038</v>
      </c>
      <c r="H5168" s="31" t="s">
        <v>2590</v>
      </c>
      <c r="I5168" s="2"/>
      <c r="J5168" s="35"/>
      <c r="K5168" s="33"/>
      <c r="L5168" s="33"/>
      <c r="M5168" s="33"/>
      <c r="N5168" s="33"/>
      <c r="O5168" s="33"/>
      <c r="P5168" s="33"/>
      <c r="Q5168" s="33"/>
      <c r="R5168" s="33"/>
    </row>
    <row r="5169">
      <c r="A5169" s="7" t="s">
        <v>2586</v>
      </c>
      <c r="B5169" s="7"/>
      <c r="C5169" s="7" t="s">
        <v>14360</v>
      </c>
      <c r="D5169" s="8" t="str">
        <f>IFERROR(__xludf.DUMMYFUNCTION("CONCATENATE(REGEXEXTRACT(C5169,""[A-Za-z]+""),"","")"),"Spuri,")</f>
        <v>Spuri,</v>
      </c>
      <c r="E5169" s="7" t="s">
        <v>14361</v>
      </c>
      <c r="F5169" s="8" t="s">
        <v>2740</v>
      </c>
      <c r="G5169" s="8" t="s">
        <v>8038</v>
      </c>
      <c r="H5169" s="31" t="s">
        <v>2590</v>
      </c>
      <c r="I5169" s="8"/>
      <c r="J5169" s="35"/>
      <c r="K5169" s="33"/>
      <c r="L5169" s="33"/>
      <c r="M5169" s="33"/>
      <c r="N5169" s="33"/>
      <c r="O5169" s="33"/>
      <c r="P5169" s="33"/>
      <c r="Q5169" s="33"/>
      <c r="R5169" s="33"/>
    </row>
    <row r="5170">
      <c r="A5170" s="7" t="s">
        <v>2586</v>
      </c>
      <c r="B5170" s="7"/>
      <c r="C5170" s="7" t="s">
        <v>14362</v>
      </c>
      <c r="D5170" s="8" t="str">
        <f>IFERROR(__xludf.DUMMYFUNCTION("CONCATENATE(REGEXEXTRACT(C5170,""[A-Za-z]+""),"","")"),"St,")</f>
        <v>St,</v>
      </c>
      <c r="E5170" s="7" t="s">
        <v>14363</v>
      </c>
      <c r="F5170" s="8" t="s">
        <v>2740</v>
      </c>
      <c r="G5170" s="31" t="s">
        <v>8038</v>
      </c>
      <c r="H5170" s="31" t="s">
        <v>2590</v>
      </c>
      <c r="I5170" s="8"/>
      <c r="J5170" s="37"/>
      <c r="K5170" s="38"/>
      <c r="L5170" s="38"/>
      <c r="M5170" s="38"/>
      <c r="N5170" s="38"/>
      <c r="O5170" s="38"/>
      <c r="P5170" s="38"/>
      <c r="Q5170" s="38"/>
      <c r="R5170" s="38"/>
    </row>
    <row r="5171">
      <c r="A5171" s="8" t="s">
        <v>2586</v>
      </c>
      <c r="B5171" s="2"/>
      <c r="C5171" s="2" t="s">
        <v>7402</v>
      </c>
      <c r="D5171" s="2" t="s">
        <v>14364</v>
      </c>
      <c r="E5171" s="2" t="s">
        <v>14365</v>
      </c>
      <c r="F5171" s="8" t="s">
        <v>2740</v>
      </c>
      <c r="G5171" s="31" t="s">
        <v>8038</v>
      </c>
      <c r="H5171" s="31" t="s">
        <v>2742</v>
      </c>
      <c r="I5171" s="34" t="s">
        <v>14366</v>
      </c>
      <c r="J5171" s="35"/>
      <c r="K5171" s="33"/>
      <c r="L5171" s="33"/>
      <c r="M5171" s="33"/>
      <c r="N5171" s="33"/>
      <c r="O5171" s="33"/>
      <c r="P5171" s="33"/>
      <c r="Q5171" s="33"/>
      <c r="R5171" s="33"/>
    </row>
    <row r="5172">
      <c r="A5172" s="8" t="s">
        <v>2586</v>
      </c>
      <c r="B5172" s="2"/>
      <c r="C5172" s="2" t="s">
        <v>14367</v>
      </c>
      <c r="D5172" s="2" t="s">
        <v>14368</v>
      </c>
      <c r="E5172" s="2" t="s">
        <v>14369</v>
      </c>
      <c r="F5172" s="8" t="s">
        <v>2740</v>
      </c>
      <c r="G5172" s="31" t="s">
        <v>8038</v>
      </c>
      <c r="H5172" s="41" t="s">
        <v>2802</v>
      </c>
      <c r="I5172" s="34" t="s">
        <v>14370</v>
      </c>
      <c r="J5172" s="7"/>
      <c r="K5172" s="40"/>
      <c r="L5172" s="40"/>
      <c r="M5172" s="40"/>
      <c r="N5172" s="40"/>
      <c r="O5172" s="40"/>
      <c r="P5172" s="40"/>
      <c r="Q5172" s="40"/>
      <c r="R5172" s="40"/>
    </row>
    <row r="5173">
      <c r="A5173" s="7" t="s">
        <v>2586</v>
      </c>
      <c r="B5173" s="7"/>
      <c r="C5173" s="7" t="s">
        <v>14371</v>
      </c>
      <c r="D5173" s="6" t="s">
        <v>14372</v>
      </c>
      <c r="E5173" s="7" t="s">
        <v>14373</v>
      </c>
      <c r="F5173" s="8" t="s">
        <v>2740</v>
      </c>
      <c r="G5173" s="31" t="s">
        <v>8038</v>
      </c>
      <c r="H5173" s="31" t="s">
        <v>2590</v>
      </c>
      <c r="I5173" s="8"/>
      <c r="J5173" s="7"/>
      <c r="K5173" s="40"/>
      <c r="L5173" s="40"/>
      <c r="M5173" s="40"/>
      <c r="N5173" s="40"/>
      <c r="O5173" s="40"/>
      <c r="P5173" s="40"/>
      <c r="Q5173" s="40"/>
      <c r="R5173" s="40"/>
    </row>
    <row r="5174">
      <c r="A5174" s="7" t="s">
        <v>2586</v>
      </c>
      <c r="B5174" s="7"/>
      <c r="C5174" s="7" t="s">
        <v>14374</v>
      </c>
      <c r="D5174" s="8" t="s">
        <v>14375</v>
      </c>
      <c r="E5174" s="7" t="s">
        <v>14376</v>
      </c>
      <c r="F5174" s="8" t="s">
        <v>2740</v>
      </c>
      <c r="G5174" s="31" t="s">
        <v>8038</v>
      </c>
      <c r="H5174" s="45" t="s">
        <v>3768</v>
      </c>
      <c r="I5174" s="8"/>
      <c r="J5174" s="37"/>
      <c r="K5174" s="38"/>
      <c r="L5174" s="38"/>
      <c r="M5174" s="38"/>
      <c r="N5174" s="38"/>
      <c r="O5174" s="38"/>
      <c r="P5174" s="38"/>
      <c r="Q5174" s="38"/>
      <c r="R5174" s="38"/>
    </row>
    <row r="5175">
      <c r="A5175" s="8" t="s">
        <v>2586</v>
      </c>
      <c r="B5175" s="6"/>
      <c r="C5175" s="6" t="s">
        <v>14377</v>
      </c>
      <c r="D5175" s="6" t="s">
        <v>14378</v>
      </c>
      <c r="E5175" s="19" t="s">
        <v>14379</v>
      </c>
      <c r="F5175" s="8" t="s">
        <v>2740</v>
      </c>
      <c r="G5175" s="31" t="s">
        <v>8038</v>
      </c>
      <c r="H5175" s="42" t="s">
        <v>3110</v>
      </c>
      <c r="I5175" s="7"/>
      <c r="J5175" s="35"/>
      <c r="K5175" s="33"/>
      <c r="L5175" s="33"/>
      <c r="M5175" s="33"/>
      <c r="N5175" s="33"/>
      <c r="O5175" s="33"/>
      <c r="P5175" s="33"/>
      <c r="Q5175" s="33"/>
      <c r="R5175" s="33"/>
    </row>
    <row r="5176">
      <c r="A5176" s="8" t="s">
        <v>2586</v>
      </c>
      <c r="B5176" s="2"/>
      <c r="C5176" s="2" t="s">
        <v>14380</v>
      </c>
      <c r="D5176" s="2" t="s">
        <v>14381</v>
      </c>
      <c r="E5176" s="2" t="s">
        <v>14382</v>
      </c>
      <c r="F5176" s="42" t="s">
        <v>2740</v>
      </c>
      <c r="G5176" s="8" t="s">
        <v>8038</v>
      </c>
      <c r="H5176" s="42" t="s">
        <v>4138</v>
      </c>
      <c r="I5176" s="36" t="s">
        <v>14383</v>
      </c>
      <c r="J5176" s="35"/>
      <c r="K5176" s="33"/>
      <c r="L5176" s="33"/>
      <c r="M5176" s="33"/>
      <c r="N5176" s="33"/>
      <c r="O5176" s="33"/>
      <c r="P5176" s="33"/>
      <c r="Q5176" s="33"/>
      <c r="R5176" s="33"/>
    </row>
    <row r="5177">
      <c r="A5177" s="7" t="s">
        <v>2586</v>
      </c>
      <c r="B5177" s="7"/>
      <c r="C5177" s="7" t="s">
        <v>14384</v>
      </c>
      <c r="D5177" s="8" t="s">
        <v>14385</v>
      </c>
      <c r="E5177" s="7" t="s">
        <v>14386</v>
      </c>
      <c r="F5177" s="8" t="s">
        <v>2740</v>
      </c>
      <c r="G5177" s="8" t="s">
        <v>8038</v>
      </c>
      <c r="H5177" s="31" t="s">
        <v>2590</v>
      </c>
      <c r="I5177" s="8"/>
      <c r="J5177" s="37"/>
      <c r="K5177" s="38"/>
      <c r="L5177" s="38"/>
      <c r="M5177" s="38"/>
      <c r="N5177" s="38"/>
      <c r="O5177" s="38"/>
      <c r="P5177" s="38"/>
      <c r="Q5177" s="38"/>
      <c r="R5177" s="38"/>
    </row>
    <row r="5178">
      <c r="A5178" s="7" t="s">
        <v>2586</v>
      </c>
      <c r="B5178" s="7"/>
      <c r="C5178" s="7" t="s">
        <v>14387</v>
      </c>
      <c r="D5178" s="8" t="s">
        <v>5624</v>
      </c>
      <c r="E5178" s="7" t="s">
        <v>14388</v>
      </c>
      <c r="F5178" s="8" t="s">
        <v>2740</v>
      </c>
      <c r="G5178" s="31" t="s">
        <v>8038</v>
      </c>
      <c r="H5178" s="41" t="s">
        <v>8413</v>
      </c>
      <c r="I5178" s="8"/>
      <c r="J5178" s="35"/>
      <c r="K5178" s="33"/>
      <c r="L5178" s="33"/>
      <c r="M5178" s="33"/>
      <c r="N5178" s="33"/>
      <c r="O5178" s="33"/>
      <c r="P5178" s="33"/>
      <c r="Q5178" s="33"/>
      <c r="R5178" s="33"/>
    </row>
    <row r="5179">
      <c r="A5179" s="7" t="s">
        <v>2586</v>
      </c>
      <c r="B5179" s="7"/>
      <c r="C5179" s="7" t="s">
        <v>14389</v>
      </c>
      <c r="D5179" s="8" t="s">
        <v>5624</v>
      </c>
      <c r="E5179" s="7" t="s">
        <v>14390</v>
      </c>
      <c r="F5179" s="8" t="s">
        <v>2740</v>
      </c>
      <c r="G5179" s="8" t="s">
        <v>8038</v>
      </c>
      <c r="H5179" s="41" t="s">
        <v>3792</v>
      </c>
      <c r="I5179" s="8"/>
      <c r="J5179" s="35"/>
      <c r="K5179" s="33"/>
      <c r="L5179" s="33"/>
      <c r="M5179" s="33"/>
      <c r="N5179" s="33"/>
      <c r="O5179" s="33"/>
      <c r="P5179" s="33"/>
      <c r="Q5179" s="33"/>
      <c r="R5179" s="33"/>
    </row>
    <row r="5180">
      <c r="A5180" s="7" t="s">
        <v>2586</v>
      </c>
      <c r="B5180" s="7"/>
      <c r="C5180" s="7" t="s">
        <v>14391</v>
      </c>
      <c r="D5180" s="8" t="s">
        <v>7413</v>
      </c>
      <c r="E5180" s="7" t="s">
        <v>14392</v>
      </c>
      <c r="F5180" s="8" t="s">
        <v>2740</v>
      </c>
      <c r="G5180" s="8" t="s">
        <v>8038</v>
      </c>
      <c r="H5180" s="31" t="s">
        <v>2590</v>
      </c>
      <c r="I5180" s="8"/>
      <c r="J5180" s="35"/>
      <c r="K5180" s="33"/>
      <c r="L5180" s="33"/>
      <c r="M5180" s="33"/>
      <c r="N5180" s="33"/>
      <c r="O5180" s="33"/>
      <c r="P5180" s="33"/>
      <c r="Q5180" s="33"/>
      <c r="R5180" s="33"/>
    </row>
    <row r="5181">
      <c r="A5181" s="7" t="s">
        <v>2586</v>
      </c>
      <c r="B5181" s="7"/>
      <c r="C5181" s="7" t="s">
        <v>14393</v>
      </c>
      <c r="D5181" s="8" t="str">
        <f>IFERROR(__xludf.DUMMYFUNCTION("CONCATENATE(REGEXEXTRACT(C5181,""[A-Za-z]+""),"","")"),"Stefano,")</f>
        <v>Stefano,</v>
      </c>
      <c r="E5181" s="7" t="s">
        <v>14394</v>
      </c>
      <c r="F5181" s="8" t="s">
        <v>2740</v>
      </c>
      <c r="G5181" s="31" t="s">
        <v>8038</v>
      </c>
      <c r="H5181" s="31" t="s">
        <v>2603</v>
      </c>
      <c r="I5181" s="8"/>
      <c r="J5181" s="7"/>
      <c r="K5181" s="40"/>
      <c r="L5181" s="40"/>
      <c r="M5181" s="40"/>
      <c r="N5181" s="40"/>
      <c r="O5181" s="40"/>
      <c r="P5181" s="40"/>
      <c r="Q5181" s="40"/>
      <c r="R5181" s="40"/>
    </row>
    <row r="5182">
      <c r="A5182" s="8" t="s">
        <v>2586</v>
      </c>
      <c r="B5182" s="8"/>
      <c r="C5182" s="8" t="s">
        <v>14395</v>
      </c>
      <c r="D5182" s="8" t="s">
        <v>7413</v>
      </c>
      <c r="E5182" s="12" t="s">
        <v>14396</v>
      </c>
      <c r="F5182" s="8" t="s">
        <v>2740</v>
      </c>
      <c r="G5182" s="8" t="s">
        <v>8038</v>
      </c>
      <c r="H5182" s="42" t="s">
        <v>3162</v>
      </c>
      <c r="I5182" s="8"/>
      <c r="J5182" s="35"/>
      <c r="K5182" s="33"/>
      <c r="L5182" s="33"/>
      <c r="M5182" s="33"/>
      <c r="N5182" s="33"/>
      <c r="O5182" s="33"/>
      <c r="P5182" s="33"/>
      <c r="Q5182" s="33"/>
      <c r="R5182" s="33"/>
    </row>
    <row r="5183">
      <c r="A5183" s="8" t="s">
        <v>2586</v>
      </c>
      <c r="B5183" s="2"/>
      <c r="C5183" s="2" t="s">
        <v>14397</v>
      </c>
      <c r="D5183" s="2" t="s">
        <v>14398</v>
      </c>
      <c r="E5183" s="2" t="s">
        <v>14399</v>
      </c>
      <c r="F5183" s="8" t="s">
        <v>2740</v>
      </c>
      <c r="G5183" s="6" t="s">
        <v>8038</v>
      </c>
      <c r="H5183" s="41" t="s">
        <v>8480</v>
      </c>
      <c r="I5183" s="34" t="s">
        <v>14400</v>
      </c>
      <c r="J5183" s="35"/>
      <c r="K5183" s="33"/>
      <c r="L5183" s="33"/>
      <c r="M5183" s="33"/>
      <c r="N5183" s="33"/>
      <c r="O5183" s="33"/>
      <c r="P5183" s="33"/>
      <c r="Q5183" s="33"/>
      <c r="R5183" s="33"/>
    </row>
    <row r="5184">
      <c r="A5184" s="8" t="s">
        <v>2586</v>
      </c>
      <c r="B5184" s="8"/>
      <c r="C5184" s="8" t="s">
        <v>14401</v>
      </c>
      <c r="D5184" s="8" t="s">
        <v>14402</v>
      </c>
      <c r="E5184" s="12" t="s">
        <v>14403</v>
      </c>
      <c r="F5184" s="8" t="s">
        <v>2740</v>
      </c>
      <c r="G5184" s="8" t="s">
        <v>8038</v>
      </c>
      <c r="H5184" s="41" t="s">
        <v>2686</v>
      </c>
      <c r="I5184" s="8"/>
      <c r="J5184" s="35"/>
      <c r="K5184" s="33"/>
      <c r="L5184" s="33"/>
      <c r="M5184" s="33"/>
      <c r="N5184" s="33"/>
      <c r="O5184" s="33"/>
      <c r="P5184" s="33"/>
      <c r="Q5184" s="33"/>
      <c r="R5184" s="33"/>
    </row>
    <row r="5185">
      <c r="A5185" s="7" t="s">
        <v>2586</v>
      </c>
      <c r="B5185" s="7"/>
      <c r="C5185" s="7" t="s">
        <v>14404</v>
      </c>
      <c r="D5185" s="8" t="s">
        <v>14405</v>
      </c>
      <c r="E5185" s="7" t="s">
        <v>14406</v>
      </c>
      <c r="F5185" s="8" t="s">
        <v>2740</v>
      </c>
      <c r="G5185" s="31" t="s">
        <v>8038</v>
      </c>
      <c r="H5185" s="41" t="s">
        <v>2760</v>
      </c>
      <c r="I5185" s="8"/>
      <c r="J5185" s="35"/>
      <c r="K5185" s="33"/>
      <c r="L5185" s="33"/>
      <c r="M5185" s="33"/>
      <c r="N5185" s="33"/>
      <c r="O5185" s="33"/>
      <c r="P5185" s="33"/>
      <c r="Q5185" s="33"/>
      <c r="R5185" s="33"/>
    </row>
    <row r="5186">
      <c r="A5186" s="7" t="s">
        <v>2586</v>
      </c>
      <c r="B5186" s="7"/>
      <c r="C5186" s="7" t="s">
        <v>14407</v>
      </c>
      <c r="D5186" s="8" t="s">
        <v>4810</v>
      </c>
      <c r="E5186" s="7" t="s">
        <v>14408</v>
      </c>
      <c r="F5186" s="8" t="s">
        <v>2740</v>
      </c>
      <c r="G5186" s="8" t="s">
        <v>8038</v>
      </c>
      <c r="H5186" s="31" t="s">
        <v>2778</v>
      </c>
      <c r="I5186" s="8"/>
      <c r="J5186" s="37"/>
      <c r="K5186" s="38"/>
      <c r="L5186" s="38"/>
      <c r="M5186" s="38"/>
      <c r="N5186" s="38"/>
      <c r="O5186" s="38"/>
      <c r="P5186" s="38"/>
      <c r="Q5186" s="38"/>
      <c r="R5186" s="38"/>
    </row>
    <row r="5187">
      <c r="A5187" s="7" t="s">
        <v>2586</v>
      </c>
      <c r="B5187" s="7"/>
      <c r="C5187" s="7" t="s">
        <v>14409</v>
      </c>
      <c r="D5187" s="8" t="s">
        <v>14410</v>
      </c>
      <c r="E5187" s="7" t="s">
        <v>14411</v>
      </c>
      <c r="F5187" s="8" t="s">
        <v>2740</v>
      </c>
      <c r="G5187" s="8" t="s">
        <v>8038</v>
      </c>
      <c r="H5187" s="41" t="s">
        <v>2686</v>
      </c>
      <c r="I5187" s="8"/>
      <c r="J5187" s="35"/>
      <c r="K5187" s="33"/>
      <c r="L5187" s="33"/>
      <c r="M5187" s="33"/>
      <c r="N5187" s="33"/>
      <c r="O5187" s="33"/>
      <c r="P5187" s="33"/>
      <c r="Q5187" s="33"/>
      <c r="R5187" s="33"/>
    </row>
    <row r="5188">
      <c r="A5188" s="7" t="s">
        <v>2586</v>
      </c>
      <c r="B5188" s="6"/>
      <c r="C5188" s="6" t="s">
        <v>14412</v>
      </c>
      <c r="D5188" s="6" t="s">
        <v>14413</v>
      </c>
      <c r="E5188" s="6" t="s">
        <v>14414</v>
      </c>
      <c r="F5188" s="8" t="s">
        <v>2740</v>
      </c>
      <c r="G5188" s="8" t="s">
        <v>8038</v>
      </c>
      <c r="H5188" s="31" t="s">
        <v>2590</v>
      </c>
      <c r="I5188" s="8"/>
      <c r="J5188" s="7"/>
      <c r="K5188" s="40"/>
      <c r="L5188" s="40"/>
      <c r="M5188" s="40"/>
      <c r="N5188" s="40"/>
      <c r="O5188" s="40"/>
      <c r="P5188" s="40"/>
      <c r="Q5188" s="40"/>
      <c r="R5188" s="40"/>
    </row>
    <row r="5189">
      <c r="A5189" s="7" t="s">
        <v>2586</v>
      </c>
      <c r="B5189" s="7"/>
      <c r="C5189" s="7" t="s">
        <v>14415</v>
      </c>
      <c r="D5189" s="8" t="s">
        <v>14416</v>
      </c>
      <c r="E5189" s="7" t="s">
        <v>14417</v>
      </c>
      <c r="F5189" s="8" t="s">
        <v>2740</v>
      </c>
      <c r="G5189" s="8" t="s">
        <v>8038</v>
      </c>
      <c r="H5189" s="31" t="s">
        <v>2590</v>
      </c>
      <c r="I5189" s="8"/>
      <c r="J5189" s="37"/>
      <c r="K5189" s="38"/>
      <c r="L5189" s="38"/>
      <c r="M5189" s="38"/>
      <c r="N5189" s="38"/>
      <c r="O5189" s="38"/>
      <c r="P5189" s="38"/>
      <c r="Q5189" s="38"/>
      <c r="R5189" s="38"/>
    </row>
    <row r="5190">
      <c r="A5190" s="6" t="s">
        <v>2861</v>
      </c>
      <c r="B5190" s="7"/>
      <c r="C5190" s="7" t="s">
        <v>14418</v>
      </c>
      <c r="D5190" s="8" t="s">
        <v>4322</v>
      </c>
      <c r="E5190" s="7" t="s">
        <v>14419</v>
      </c>
      <c r="F5190" s="8" t="s">
        <v>2740</v>
      </c>
      <c r="G5190" s="8" t="s">
        <v>8038</v>
      </c>
      <c r="H5190" s="31" t="s">
        <v>2590</v>
      </c>
      <c r="I5190" s="8"/>
      <c r="J5190" s="35"/>
      <c r="K5190" s="33"/>
      <c r="L5190" s="33"/>
      <c r="M5190" s="33"/>
      <c r="N5190" s="33"/>
      <c r="O5190" s="33"/>
      <c r="P5190" s="33"/>
      <c r="Q5190" s="33"/>
      <c r="R5190" s="33"/>
    </row>
    <row r="5191">
      <c r="A5191" s="7" t="s">
        <v>2586</v>
      </c>
      <c r="B5191" s="7"/>
      <c r="C5191" s="7" t="s">
        <v>14420</v>
      </c>
      <c r="D5191" s="8" t="str">
        <f>IFERROR(__xludf.DUMMYFUNCTION("CONCATENATE(REGEXEXTRACT(C5191,""[A-Za-z]+""),"","")"),"Steve,")</f>
        <v>Steve,</v>
      </c>
      <c r="E5191" s="7" t="s">
        <v>14421</v>
      </c>
      <c r="F5191" s="8" t="s">
        <v>2740</v>
      </c>
      <c r="G5191" s="8" t="s">
        <v>8038</v>
      </c>
      <c r="H5191" s="41" t="s">
        <v>2760</v>
      </c>
      <c r="I5191" s="8"/>
      <c r="J5191" s="35"/>
      <c r="K5191" s="33"/>
      <c r="L5191" s="33"/>
      <c r="M5191" s="33"/>
      <c r="N5191" s="33"/>
      <c r="O5191" s="33"/>
      <c r="P5191" s="33"/>
      <c r="Q5191" s="33"/>
      <c r="R5191" s="33"/>
    </row>
    <row r="5192">
      <c r="A5192" s="7" t="s">
        <v>2586</v>
      </c>
      <c r="B5192" s="7"/>
      <c r="C5192" s="7" t="s">
        <v>14422</v>
      </c>
      <c r="D5192" s="8" t="str">
        <f>IFERROR(__xludf.DUMMYFUNCTION("CONCATENATE(REGEXEXTRACT(C5192,""[A-Za-z]+""),"","")"),"Steve,")</f>
        <v>Steve,</v>
      </c>
      <c r="E5192" s="7" t="s">
        <v>14423</v>
      </c>
      <c r="F5192" s="42" t="s">
        <v>2740</v>
      </c>
      <c r="G5192" s="31" t="s">
        <v>8038</v>
      </c>
      <c r="H5192" s="31" t="s">
        <v>2590</v>
      </c>
      <c r="I5192" s="8"/>
      <c r="J5192" s="37"/>
      <c r="K5192" s="38"/>
      <c r="L5192" s="38"/>
      <c r="M5192" s="38"/>
      <c r="N5192" s="38"/>
      <c r="O5192" s="38"/>
      <c r="P5192" s="38"/>
      <c r="Q5192" s="38"/>
      <c r="R5192" s="38"/>
    </row>
    <row r="5193">
      <c r="A5193" s="8" t="s">
        <v>2586</v>
      </c>
      <c r="B5193" s="8"/>
      <c r="C5193" s="8" t="s">
        <v>14424</v>
      </c>
      <c r="D5193" s="8" t="s">
        <v>4322</v>
      </c>
      <c r="E5193" s="12" t="s">
        <v>14425</v>
      </c>
      <c r="F5193" s="8" t="s">
        <v>2740</v>
      </c>
      <c r="G5193" s="8" t="s">
        <v>8038</v>
      </c>
      <c r="H5193" s="41" t="s">
        <v>2760</v>
      </c>
      <c r="I5193" s="8"/>
      <c r="J5193" s="35"/>
      <c r="K5193" s="33"/>
      <c r="L5193" s="33"/>
      <c r="M5193" s="33"/>
      <c r="N5193" s="33"/>
      <c r="O5193" s="33"/>
      <c r="P5193" s="33"/>
      <c r="Q5193" s="33"/>
      <c r="R5193" s="33"/>
    </row>
    <row r="5194">
      <c r="A5194" s="7" t="s">
        <v>2586</v>
      </c>
      <c r="B5194" s="7"/>
      <c r="C5194" s="7" t="s">
        <v>14426</v>
      </c>
      <c r="D5194" s="8" t="s">
        <v>4322</v>
      </c>
      <c r="E5194" s="7" t="s">
        <v>14427</v>
      </c>
      <c r="F5194" s="42" t="s">
        <v>2740</v>
      </c>
      <c r="G5194" s="8" t="s">
        <v>8038</v>
      </c>
      <c r="H5194" s="31" t="s">
        <v>2590</v>
      </c>
      <c r="I5194" s="8"/>
      <c r="J5194" s="7"/>
      <c r="K5194" s="40"/>
      <c r="L5194" s="40"/>
      <c r="M5194" s="40"/>
      <c r="N5194" s="40"/>
      <c r="O5194" s="40"/>
      <c r="P5194" s="40"/>
      <c r="Q5194" s="40"/>
      <c r="R5194" s="40"/>
    </row>
    <row r="5195">
      <c r="A5195" s="7" t="s">
        <v>2586</v>
      </c>
      <c r="B5195" s="7"/>
      <c r="C5195" s="7" t="s">
        <v>14428</v>
      </c>
      <c r="D5195" s="8" t="str">
        <f>IFERROR(__xludf.DUMMYFUNCTION("CONCATENATE(REGEXEXTRACT(C5195,""[A-Za-z]+""),"","")"),"steve,")</f>
        <v>steve,</v>
      </c>
      <c r="E5195" s="7" t="s">
        <v>14428</v>
      </c>
      <c r="F5195" s="8" t="s">
        <v>2740</v>
      </c>
      <c r="G5195" s="8" t="s">
        <v>8038</v>
      </c>
      <c r="H5195" s="31" t="s">
        <v>2590</v>
      </c>
      <c r="I5195" s="8"/>
      <c r="J5195" s="35"/>
      <c r="K5195" s="33"/>
      <c r="L5195" s="33"/>
      <c r="M5195" s="33"/>
      <c r="N5195" s="33"/>
      <c r="O5195" s="33"/>
      <c r="P5195" s="33"/>
      <c r="Q5195" s="33"/>
      <c r="R5195" s="33"/>
    </row>
    <row r="5196">
      <c r="A5196" s="7" t="s">
        <v>2633</v>
      </c>
      <c r="B5196" s="7"/>
      <c r="C5196" s="7" t="s">
        <v>14429</v>
      </c>
      <c r="D5196" s="8" t="str">
        <f>IFERROR(__xludf.DUMMYFUNCTION("CONCATENATE(REGEXEXTRACT(C5196,""[A-Za-z]+""),"","")"),"Steve,")</f>
        <v>Steve,</v>
      </c>
      <c r="E5196" s="7" t="s">
        <v>14430</v>
      </c>
      <c r="F5196" s="8" t="s">
        <v>2740</v>
      </c>
      <c r="G5196" s="31" t="s">
        <v>8038</v>
      </c>
      <c r="H5196" s="31" t="s">
        <v>2590</v>
      </c>
      <c r="I5196" s="8"/>
      <c r="J5196" s="7"/>
      <c r="K5196" s="40"/>
      <c r="L5196" s="40"/>
      <c r="M5196" s="40"/>
      <c r="N5196" s="40"/>
      <c r="O5196" s="40"/>
      <c r="P5196" s="40"/>
      <c r="Q5196" s="40"/>
      <c r="R5196" s="40"/>
    </row>
    <row r="5197">
      <c r="A5197" s="7" t="s">
        <v>2633</v>
      </c>
      <c r="B5197" s="7"/>
      <c r="C5197" s="7" t="s">
        <v>14431</v>
      </c>
      <c r="D5197" s="8" t="s">
        <v>4322</v>
      </c>
      <c r="E5197" s="7" t="s">
        <v>14432</v>
      </c>
      <c r="F5197" s="8" t="s">
        <v>2740</v>
      </c>
      <c r="G5197" s="31" t="s">
        <v>8038</v>
      </c>
      <c r="H5197" s="31" t="s">
        <v>2590</v>
      </c>
      <c r="I5197" s="8"/>
      <c r="J5197" s="7"/>
      <c r="K5197" s="40"/>
      <c r="L5197" s="40"/>
      <c r="M5197" s="40"/>
      <c r="N5197" s="40"/>
      <c r="O5197" s="40"/>
      <c r="P5197" s="40"/>
      <c r="Q5197" s="40"/>
      <c r="R5197" s="40"/>
    </row>
    <row r="5198">
      <c r="A5198" s="8" t="s">
        <v>2586</v>
      </c>
      <c r="B5198" s="2"/>
      <c r="C5198" s="2" t="s">
        <v>7427</v>
      </c>
      <c r="D5198" s="2" t="s">
        <v>3711</v>
      </c>
      <c r="E5198" s="2" t="s">
        <v>14433</v>
      </c>
      <c r="F5198" s="42" t="s">
        <v>2740</v>
      </c>
      <c r="G5198" s="8" t="s">
        <v>8038</v>
      </c>
      <c r="H5198" s="31" t="s">
        <v>2742</v>
      </c>
      <c r="I5198" s="34" t="s">
        <v>14434</v>
      </c>
      <c r="J5198" s="35"/>
      <c r="K5198" s="33"/>
      <c r="L5198" s="33"/>
      <c r="M5198" s="33"/>
      <c r="N5198" s="33"/>
      <c r="O5198" s="33"/>
      <c r="P5198" s="33"/>
      <c r="Q5198" s="33"/>
      <c r="R5198" s="33"/>
    </row>
    <row r="5199">
      <c r="A5199" s="7" t="s">
        <v>2633</v>
      </c>
      <c r="B5199" s="7"/>
      <c r="C5199" s="7" t="s">
        <v>14435</v>
      </c>
      <c r="D5199" s="8" t="str">
        <f>IFERROR(__xludf.DUMMYFUNCTION("CONCATENATE(REGEXEXTRACT(C5199,""[A-Za-z]+""),"","")"),"Steven,")</f>
        <v>Steven,</v>
      </c>
      <c r="E5199" s="7" t="s">
        <v>14436</v>
      </c>
      <c r="F5199" s="8" t="s">
        <v>2740</v>
      </c>
      <c r="G5199" s="8" t="s">
        <v>8038</v>
      </c>
      <c r="H5199" s="31" t="s">
        <v>2590</v>
      </c>
      <c r="I5199" s="8"/>
      <c r="J5199" s="37"/>
      <c r="K5199" s="38"/>
      <c r="L5199" s="38"/>
      <c r="M5199" s="38"/>
      <c r="N5199" s="38"/>
      <c r="O5199" s="38"/>
      <c r="P5199" s="38"/>
      <c r="Q5199" s="38"/>
      <c r="R5199" s="38"/>
    </row>
    <row r="5200">
      <c r="A5200" s="8" t="s">
        <v>2586</v>
      </c>
      <c r="B5200" s="8"/>
      <c r="C5200" s="8" t="s">
        <v>14437</v>
      </c>
      <c r="D5200" s="8" t="s">
        <v>4273</v>
      </c>
      <c r="E5200" s="12" t="s">
        <v>14438</v>
      </c>
      <c r="F5200" s="8" t="s">
        <v>2740</v>
      </c>
      <c r="G5200" s="8" t="s">
        <v>8038</v>
      </c>
      <c r="H5200" s="31" t="s">
        <v>2802</v>
      </c>
      <c r="I5200" s="8"/>
      <c r="J5200" s="37"/>
      <c r="K5200" s="38"/>
      <c r="L5200" s="38"/>
      <c r="M5200" s="38"/>
      <c r="N5200" s="38"/>
      <c r="O5200" s="38"/>
      <c r="P5200" s="38"/>
      <c r="Q5200" s="38"/>
      <c r="R5200" s="38"/>
    </row>
    <row r="5201">
      <c r="A5201" s="8" t="s">
        <v>2586</v>
      </c>
      <c r="B5201" s="2"/>
      <c r="C5201" s="2" t="s">
        <v>14439</v>
      </c>
      <c r="D5201" s="2" t="s">
        <v>4273</v>
      </c>
      <c r="E5201" s="2" t="s">
        <v>14440</v>
      </c>
      <c r="F5201" s="42" t="s">
        <v>2740</v>
      </c>
      <c r="G5201" s="8" t="s">
        <v>8038</v>
      </c>
      <c r="H5201" s="43" t="s">
        <v>2760</v>
      </c>
      <c r="I5201" s="31"/>
      <c r="J5201" s="37"/>
      <c r="K5201" s="38"/>
      <c r="L5201" s="38"/>
      <c r="M5201" s="38"/>
      <c r="N5201" s="38"/>
      <c r="O5201" s="38"/>
      <c r="P5201" s="38"/>
      <c r="Q5201" s="38"/>
      <c r="R5201" s="38"/>
    </row>
    <row r="5202">
      <c r="A5202" s="8" t="s">
        <v>2586</v>
      </c>
      <c r="B5202" s="6"/>
      <c r="C5202" s="6" t="s">
        <v>14441</v>
      </c>
      <c r="D5202" s="6" t="s">
        <v>4273</v>
      </c>
      <c r="E5202" s="7" t="s">
        <v>14442</v>
      </c>
      <c r="F5202" s="8" t="s">
        <v>2740</v>
      </c>
      <c r="G5202" s="8" t="s">
        <v>8038</v>
      </c>
      <c r="H5202" s="31" t="s">
        <v>2742</v>
      </c>
      <c r="I5202" s="8"/>
      <c r="J5202" s="35"/>
      <c r="K5202" s="33"/>
      <c r="L5202" s="33"/>
      <c r="M5202" s="33"/>
      <c r="N5202" s="33"/>
      <c r="O5202" s="33"/>
      <c r="P5202" s="33"/>
      <c r="Q5202" s="33"/>
      <c r="R5202" s="33"/>
    </row>
    <row r="5203">
      <c r="A5203" s="7" t="s">
        <v>2586</v>
      </c>
      <c r="B5203" s="7"/>
      <c r="C5203" s="7" t="s">
        <v>14443</v>
      </c>
      <c r="D5203" s="8" t="s">
        <v>14444</v>
      </c>
      <c r="E5203" s="7" t="s">
        <v>14445</v>
      </c>
      <c r="F5203" s="8" t="s">
        <v>2740</v>
      </c>
      <c r="G5203" s="8" t="s">
        <v>8038</v>
      </c>
      <c r="H5203" s="31" t="s">
        <v>2590</v>
      </c>
      <c r="I5203" s="8"/>
      <c r="J5203" s="35"/>
      <c r="K5203" s="33"/>
      <c r="L5203" s="33"/>
      <c r="M5203" s="33"/>
      <c r="N5203" s="33"/>
      <c r="O5203" s="33"/>
      <c r="P5203" s="33"/>
      <c r="Q5203" s="33"/>
      <c r="R5203" s="33"/>
    </row>
    <row r="5204">
      <c r="A5204" s="8" t="s">
        <v>2586</v>
      </c>
      <c r="B5204" s="8"/>
      <c r="C5204" s="8" t="s">
        <v>14446</v>
      </c>
      <c r="D5204" s="8" t="s">
        <v>14447</v>
      </c>
      <c r="E5204" s="12" t="s">
        <v>14448</v>
      </c>
      <c r="F5204" s="8" t="s">
        <v>2740</v>
      </c>
      <c r="G5204" s="6" t="s">
        <v>8038</v>
      </c>
      <c r="H5204" s="41" t="s">
        <v>3182</v>
      </c>
      <c r="I5204" s="8"/>
      <c r="J5204" s="7"/>
      <c r="K5204" s="40"/>
      <c r="L5204" s="40"/>
      <c r="M5204" s="40"/>
      <c r="N5204" s="40"/>
      <c r="O5204" s="40"/>
      <c r="P5204" s="40"/>
      <c r="Q5204" s="40"/>
      <c r="R5204" s="40"/>
    </row>
    <row r="5205">
      <c r="A5205" s="7" t="s">
        <v>2586</v>
      </c>
      <c r="B5205" s="7"/>
      <c r="C5205" s="7" t="s">
        <v>14449</v>
      </c>
      <c r="D5205" s="8" t="s">
        <v>14450</v>
      </c>
      <c r="E5205" s="7" t="s">
        <v>14451</v>
      </c>
      <c r="F5205" s="8" t="s">
        <v>2740</v>
      </c>
      <c r="G5205" s="8" t="s">
        <v>8038</v>
      </c>
      <c r="H5205" s="31" t="s">
        <v>2590</v>
      </c>
      <c r="I5205" s="8"/>
      <c r="J5205" s="35"/>
      <c r="K5205" s="33"/>
      <c r="L5205" s="33"/>
      <c r="M5205" s="33"/>
      <c r="N5205" s="33"/>
      <c r="O5205" s="33"/>
      <c r="P5205" s="33"/>
      <c r="Q5205" s="33"/>
      <c r="R5205" s="33"/>
    </row>
    <row r="5206">
      <c r="A5206" s="7" t="s">
        <v>2586</v>
      </c>
      <c r="B5206" s="7"/>
      <c r="C5206" s="7" t="s">
        <v>14452</v>
      </c>
      <c r="D5206" s="8" t="str">
        <f>IFERROR(__xludf.DUMMYFUNCTION("CONCATENATE(REGEXEXTRACT(C5206,""[A-Za-z]+""),"","")"),"Subjacent,")</f>
        <v>Subjacent,</v>
      </c>
      <c r="E5206" s="7" t="s">
        <v>14453</v>
      </c>
      <c r="F5206" s="8" t="s">
        <v>2740</v>
      </c>
      <c r="G5206" s="31" t="s">
        <v>8038</v>
      </c>
      <c r="H5206" s="31" t="s">
        <v>2590</v>
      </c>
      <c r="I5206" s="8"/>
      <c r="J5206" s="35"/>
      <c r="K5206" s="33"/>
      <c r="L5206" s="33"/>
      <c r="M5206" s="33"/>
      <c r="N5206" s="33"/>
      <c r="O5206" s="33"/>
      <c r="P5206" s="33"/>
      <c r="Q5206" s="33"/>
      <c r="R5206" s="33"/>
    </row>
    <row r="5207">
      <c r="A5207" s="7" t="s">
        <v>2586</v>
      </c>
      <c r="B5207" s="7"/>
      <c r="C5207" s="7" t="s">
        <v>14454</v>
      </c>
      <c r="D5207" s="8" t="str">
        <f>IFERROR(__xludf.DUMMYFUNCTION("CONCATENATE(REGEXEXTRACT(C5207,""[A-Za-z]+""),"","")"),"Subsky,")</f>
        <v>Subsky,</v>
      </c>
      <c r="E5207" s="7" t="s">
        <v>14455</v>
      </c>
      <c r="F5207" s="8" t="s">
        <v>2740</v>
      </c>
      <c r="G5207" s="8" t="s">
        <v>8038</v>
      </c>
      <c r="H5207" s="31" t="s">
        <v>2590</v>
      </c>
      <c r="I5207" s="8"/>
      <c r="J5207" s="37"/>
      <c r="K5207" s="38"/>
      <c r="L5207" s="38"/>
      <c r="M5207" s="38"/>
      <c r="N5207" s="38"/>
      <c r="O5207" s="38"/>
      <c r="P5207" s="38"/>
      <c r="Q5207" s="38"/>
      <c r="R5207" s="38"/>
    </row>
    <row r="5208">
      <c r="A5208" s="8" t="s">
        <v>2586</v>
      </c>
      <c r="B5208" s="2"/>
      <c r="C5208" s="2" t="s">
        <v>14456</v>
      </c>
      <c r="D5208" s="2" t="s">
        <v>14457</v>
      </c>
      <c r="E5208" s="2" t="s">
        <v>14458</v>
      </c>
      <c r="F5208" s="41" t="s">
        <v>2740</v>
      </c>
      <c r="G5208" s="31" t="s">
        <v>8038</v>
      </c>
      <c r="H5208" s="45" t="s">
        <v>2824</v>
      </c>
      <c r="I5208" s="36" t="s">
        <v>14459</v>
      </c>
      <c r="J5208" s="35"/>
      <c r="K5208" s="33"/>
      <c r="L5208" s="33"/>
      <c r="M5208" s="33"/>
      <c r="N5208" s="33"/>
      <c r="O5208" s="33"/>
      <c r="P5208" s="33"/>
      <c r="Q5208" s="33"/>
      <c r="R5208" s="33"/>
    </row>
    <row r="5209">
      <c r="A5209" s="8" t="s">
        <v>2586</v>
      </c>
      <c r="B5209" s="8"/>
      <c r="C5209" s="8" t="s">
        <v>14460</v>
      </c>
      <c r="D5209" s="8" t="s">
        <v>14461</v>
      </c>
      <c r="E5209" s="12" t="s">
        <v>14462</v>
      </c>
      <c r="F5209" s="42" t="s">
        <v>2740</v>
      </c>
      <c r="G5209" s="8" t="s">
        <v>8038</v>
      </c>
      <c r="H5209" s="41" t="s">
        <v>2686</v>
      </c>
      <c r="I5209" s="8"/>
      <c r="J5209" s="37"/>
      <c r="K5209" s="38"/>
      <c r="L5209" s="38"/>
      <c r="M5209" s="38"/>
      <c r="N5209" s="38"/>
      <c r="O5209" s="38"/>
      <c r="P5209" s="38"/>
      <c r="Q5209" s="38"/>
      <c r="R5209" s="38"/>
    </row>
    <row r="5210">
      <c r="A5210" s="8" t="s">
        <v>2633</v>
      </c>
      <c r="B5210" s="8"/>
      <c r="C5210" s="8" t="s">
        <v>14463</v>
      </c>
      <c r="D5210" s="8" t="s">
        <v>14464</v>
      </c>
      <c r="E5210" s="12" t="s">
        <v>14465</v>
      </c>
      <c r="F5210" s="8" t="s">
        <v>2740</v>
      </c>
      <c r="G5210" s="8" t="s">
        <v>8038</v>
      </c>
      <c r="H5210" s="41" t="s">
        <v>2760</v>
      </c>
      <c r="I5210" s="8"/>
      <c r="J5210" s="37"/>
      <c r="K5210" s="38"/>
      <c r="L5210" s="38"/>
      <c r="M5210" s="38"/>
      <c r="N5210" s="38"/>
      <c r="O5210" s="38"/>
      <c r="P5210" s="38"/>
      <c r="Q5210" s="38"/>
      <c r="R5210" s="38"/>
    </row>
    <row r="5211">
      <c r="A5211" s="7" t="s">
        <v>2586</v>
      </c>
      <c r="B5211" s="7"/>
      <c r="C5211" s="7" t="s">
        <v>14466</v>
      </c>
      <c r="D5211" s="8" t="str">
        <f>IFERROR(__xludf.DUMMYFUNCTION("CONCATENATE(REGEXEXTRACT(C5211,""[A-Za-z]+""),"","")"),"Sunshine,")</f>
        <v>Sunshine,</v>
      </c>
      <c r="E5211" s="7" t="s">
        <v>14467</v>
      </c>
      <c r="F5211" s="8" t="s">
        <v>2740</v>
      </c>
      <c r="G5211" s="8" t="s">
        <v>8038</v>
      </c>
      <c r="H5211" s="42" t="s">
        <v>2686</v>
      </c>
      <c r="I5211" s="8"/>
      <c r="J5211" s="7"/>
      <c r="K5211" s="40"/>
      <c r="L5211" s="40"/>
      <c r="M5211" s="40"/>
      <c r="N5211" s="40"/>
      <c r="O5211" s="40"/>
      <c r="P5211" s="40"/>
      <c r="Q5211" s="40"/>
      <c r="R5211" s="40"/>
    </row>
    <row r="5212">
      <c r="A5212" s="7" t="s">
        <v>2586</v>
      </c>
      <c r="B5212" s="7"/>
      <c r="C5212" s="7" t="s">
        <v>14468</v>
      </c>
      <c r="D5212" s="8" t="str">
        <f>IFERROR(__xludf.DUMMYFUNCTION("CONCATENATE(REGEXEXTRACT(C5212,""[A-Za-z]+""),"","")"),"Superlounge,")</f>
        <v>Superlounge,</v>
      </c>
      <c r="E5212" s="7" t="s">
        <v>14469</v>
      </c>
      <c r="F5212" s="8" t="s">
        <v>2740</v>
      </c>
      <c r="G5212" s="8" t="s">
        <v>8038</v>
      </c>
      <c r="H5212" s="31" t="s">
        <v>2590</v>
      </c>
      <c r="I5212" s="8"/>
      <c r="J5212" s="7"/>
      <c r="K5212" s="40"/>
      <c r="L5212" s="40"/>
      <c r="M5212" s="40"/>
      <c r="N5212" s="40"/>
      <c r="O5212" s="40"/>
      <c r="P5212" s="40"/>
      <c r="Q5212" s="40"/>
      <c r="R5212" s="40"/>
    </row>
    <row r="5213">
      <c r="A5213" s="7" t="s">
        <v>2586</v>
      </c>
      <c r="B5213" s="7"/>
      <c r="C5213" s="7" t="s">
        <v>14470</v>
      </c>
      <c r="D5213" s="8" t="str">
        <f>IFERROR(__xludf.DUMMYFUNCTION("CONCATENATE(REGEXEXTRACT(C5213,""[A-Za-z]+""),"","")"),"Supernova,")</f>
        <v>Supernova,</v>
      </c>
      <c r="E5213" s="7" t="s">
        <v>14471</v>
      </c>
      <c r="F5213" s="8" t="s">
        <v>2740</v>
      </c>
      <c r="G5213" s="8" t="s">
        <v>8038</v>
      </c>
      <c r="H5213" s="31" t="s">
        <v>2590</v>
      </c>
      <c r="I5213" s="8"/>
      <c r="J5213" s="35"/>
      <c r="K5213" s="33"/>
      <c r="L5213" s="33"/>
      <c r="M5213" s="33"/>
      <c r="N5213" s="33"/>
      <c r="O5213" s="33"/>
      <c r="P5213" s="33"/>
      <c r="Q5213" s="33"/>
      <c r="R5213" s="33"/>
    </row>
    <row r="5214">
      <c r="A5214" s="7" t="s">
        <v>2586</v>
      </c>
      <c r="B5214" s="7"/>
      <c r="C5214" s="7" t="s">
        <v>14472</v>
      </c>
      <c r="D5214" s="8" t="s">
        <v>14473</v>
      </c>
      <c r="E5214" s="7" t="s">
        <v>14474</v>
      </c>
      <c r="F5214" s="8" t="s">
        <v>2740</v>
      </c>
      <c r="G5214" s="8" t="s">
        <v>8038</v>
      </c>
      <c r="H5214" s="31" t="s">
        <v>2590</v>
      </c>
      <c r="I5214" s="8"/>
      <c r="J5214" s="35"/>
      <c r="K5214" s="33"/>
      <c r="L5214" s="33"/>
      <c r="M5214" s="33"/>
      <c r="N5214" s="33"/>
      <c r="O5214" s="33"/>
      <c r="P5214" s="33"/>
      <c r="Q5214" s="33"/>
      <c r="R5214" s="33"/>
    </row>
    <row r="5215">
      <c r="A5215" s="7" t="s">
        <v>2586</v>
      </c>
      <c r="B5215" s="7"/>
      <c r="C5215" s="7" t="s">
        <v>10872</v>
      </c>
      <c r="D5215" s="6" t="s">
        <v>14475</v>
      </c>
      <c r="E5215" s="7" t="s">
        <v>14476</v>
      </c>
      <c r="F5215" s="8" t="s">
        <v>2740</v>
      </c>
      <c r="G5215" s="31" t="s">
        <v>8038</v>
      </c>
      <c r="H5215" s="31" t="s">
        <v>2590</v>
      </c>
      <c r="I5215" s="8"/>
      <c r="J5215" s="35"/>
      <c r="K5215" s="33"/>
      <c r="L5215" s="33"/>
      <c r="M5215" s="33"/>
      <c r="N5215" s="33"/>
      <c r="O5215" s="33"/>
      <c r="P5215" s="33"/>
      <c r="Q5215" s="33"/>
      <c r="R5215" s="33"/>
    </row>
    <row r="5216">
      <c r="A5216" s="7" t="s">
        <v>2586</v>
      </c>
      <c r="B5216" s="7"/>
      <c r="C5216" s="7" t="s">
        <v>14477</v>
      </c>
      <c r="D5216" s="8" t="s">
        <v>14478</v>
      </c>
      <c r="E5216" s="7" t="s">
        <v>14479</v>
      </c>
      <c r="F5216" s="8" t="s">
        <v>2740</v>
      </c>
      <c r="G5216" s="31" t="s">
        <v>8038</v>
      </c>
      <c r="H5216" s="31" t="s">
        <v>2590</v>
      </c>
      <c r="I5216" s="8"/>
      <c r="J5216" s="35"/>
      <c r="K5216" s="33"/>
      <c r="L5216" s="33"/>
      <c r="M5216" s="33"/>
      <c r="N5216" s="33"/>
      <c r="O5216" s="33"/>
      <c r="P5216" s="33"/>
      <c r="Q5216" s="33"/>
      <c r="R5216" s="33"/>
    </row>
    <row r="5217">
      <c r="A5217" s="7" t="s">
        <v>2633</v>
      </c>
      <c r="B5217" s="7"/>
      <c r="C5217" s="7" t="s">
        <v>14480</v>
      </c>
      <c r="D5217" s="8" t="s">
        <v>14481</v>
      </c>
      <c r="E5217" s="7" t="s">
        <v>14482</v>
      </c>
      <c r="F5217" s="8" t="s">
        <v>2740</v>
      </c>
      <c r="G5217" s="8" t="s">
        <v>8038</v>
      </c>
      <c r="H5217" s="31" t="s">
        <v>2590</v>
      </c>
      <c r="I5217" s="8"/>
      <c r="J5217" s="37"/>
      <c r="K5217" s="38"/>
      <c r="L5217" s="38"/>
      <c r="M5217" s="38"/>
      <c r="N5217" s="38"/>
      <c r="O5217" s="38"/>
      <c r="P5217" s="38"/>
      <c r="Q5217" s="38"/>
      <c r="R5217" s="38"/>
    </row>
    <row r="5218">
      <c r="A5218" s="8" t="s">
        <v>2586</v>
      </c>
      <c r="B5218" s="8"/>
      <c r="C5218" s="8" t="s">
        <v>14483</v>
      </c>
      <c r="D5218" s="8" t="s">
        <v>14484</v>
      </c>
      <c r="E5218" s="12" t="s">
        <v>14485</v>
      </c>
      <c r="F5218" s="8" t="s">
        <v>2740</v>
      </c>
      <c r="G5218" s="8" t="s">
        <v>8038</v>
      </c>
      <c r="H5218" s="42" t="s">
        <v>2686</v>
      </c>
      <c r="I5218" s="8"/>
      <c r="J5218" s="37"/>
      <c r="K5218" s="38"/>
      <c r="L5218" s="38"/>
      <c r="M5218" s="38"/>
      <c r="N5218" s="38"/>
      <c r="O5218" s="38"/>
      <c r="P5218" s="38"/>
      <c r="Q5218" s="38"/>
      <c r="R5218" s="38"/>
    </row>
    <row r="5219">
      <c r="A5219" s="7" t="s">
        <v>2586</v>
      </c>
      <c r="B5219" s="7"/>
      <c r="C5219" s="7" t="s">
        <v>14486</v>
      </c>
      <c r="D5219" s="8" t="s">
        <v>14484</v>
      </c>
      <c r="E5219" s="7" t="s">
        <v>14487</v>
      </c>
      <c r="F5219" s="8" t="s">
        <v>2740</v>
      </c>
      <c r="G5219" s="8" t="s">
        <v>8038</v>
      </c>
      <c r="H5219" s="42" t="s">
        <v>2686</v>
      </c>
      <c r="I5219" s="8"/>
      <c r="J5219" s="7"/>
      <c r="K5219" s="40"/>
      <c r="L5219" s="40"/>
      <c r="M5219" s="40"/>
      <c r="N5219" s="40"/>
      <c r="O5219" s="40"/>
      <c r="P5219" s="40"/>
      <c r="Q5219" s="40"/>
      <c r="R5219" s="40"/>
    </row>
    <row r="5220">
      <c r="A5220" s="8" t="s">
        <v>2586</v>
      </c>
      <c r="B5220" s="2"/>
      <c r="C5220" s="2" t="s">
        <v>14488</v>
      </c>
      <c r="D5220" s="2" t="s">
        <v>14489</v>
      </c>
      <c r="E5220" s="2" t="s">
        <v>14490</v>
      </c>
      <c r="F5220" s="41" t="s">
        <v>2740</v>
      </c>
      <c r="G5220" s="31" t="s">
        <v>8038</v>
      </c>
      <c r="H5220" s="41" t="s">
        <v>2686</v>
      </c>
      <c r="I5220" s="34" t="s">
        <v>14491</v>
      </c>
      <c r="J5220" s="37"/>
      <c r="K5220" s="38"/>
      <c r="L5220" s="38"/>
      <c r="M5220" s="38"/>
      <c r="N5220" s="38"/>
      <c r="O5220" s="38"/>
      <c r="P5220" s="38"/>
      <c r="Q5220" s="38"/>
      <c r="R5220" s="38"/>
    </row>
    <row r="5221">
      <c r="A5221" s="8" t="s">
        <v>2633</v>
      </c>
      <c r="B5221" s="2"/>
      <c r="C5221" s="2" t="s">
        <v>14492</v>
      </c>
      <c r="D5221" s="2" t="s">
        <v>14489</v>
      </c>
      <c r="E5221" s="2" t="s">
        <v>14493</v>
      </c>
      <c r="F5221" s="8" t="s">
        <v>2740</v>
      </c>
      <c r="G5221" s="6" t="s">
        <v>8038</v>
      </c>
      <c r="H5221" s="31" t="s">
        <v>2802</v>
      </c>
      <c r="I5221" s="36" t="s">
        <v>14494</v>
      </c>
      <c r="J5221" s="35"/>
      <c r="K5221" s="33"/>
      <c r="L5221" s="33"/>
      <c r="M5221" s="33"/>
      <c r="N5221" s="33"/>
      <c r="O5221" s="33"/>
      <c r="P5221" s="33"/>
      <c r="Q5221" s="33"/>
      <c r="R5221" s="33"/>
    </row>
    <row r="5222">
      <c r="A5222" s="8" t="s">
        <v>2586</v>
      </c>
      <c r="B5222" s="2"/>
      <c r="C5222" s="2" t="s">
        <v>14495</v>
      </c>
      <c r="D5222" s="2" t="s">
        <v>14489</v>
      </c>
      <c r="E5222" s="2" t="s">
        <v>14496</v>
      </c>
      <c r="F5222" s="8" t="s">
        <v>2740</v>
      </c>
      <c r="G5222" s="8" t="s">
        <v>8038</v>
      </c>
      <c r="H5222" s="41" t="s">
        <v>2686</v>
      </c>
      <c r="I5222" s="34" t="s">
        <v>14497</v>
      </c>
      <c r="J5222" s="7"/>
      <c r="K5222" s="40"/>
      <c r="L5222" s="40"/>
      <c r="M5222" s="40"/>
      <c r="N5222" s="40"/>
      <c r="O5222" s="40"/>
      <c r="P5222" s="40"/>
      <c r="Q5222" s="40"/>
      <c r="R5222" s="40"/>
    </row>
    <row r="5223">
      <c r="A5223" s="7" t="s">
        <v>2586</v>
      </c>
      <c r="B5223" s="7"/>
      <c r="C5223" s="7" t="s">
        <v>14498</v>
      </c>
      <c r="D5223" s="8" t="s">
        <v>14499</v>
      </c>
      <c r="E5223" s="7" t="s">
        <v>14500</v>
      </c>
      <c r="F5223" s="8" t="s">
        <v>2740</v>
      </c>
      <c r="G5223" s="8" t="s">
        <v>8038</v>
      </c>
      <c r="H5223" s="31" t="s">
        <v>2590</v>
      </c>
      <c r="I5223" s="8"/>
      <c r="J5223" s="35"/>
      <c r="K5223" s="33"/>
      <c r="L5223" s="33"/>
      <c r="M5223" s="33"/>
      <c r="N5223" s="33"/>
      <c r="O5223" s="33"/>
      <c r="P5223" s="33"/>
      <c r="Q5223" s="33"/>
      <c r="R5223" s="33"/>
    </row>
    <row r="5224">
      <c r="A5224" s="7" t="s">
        <v>2586</v>
      </c>
      <c r="B5224" s="7"/>
      <c r="C5224" s="7" t="s">
        <v>14501</v>
      </c>
      <c r="D5224" s="8" t="s">
        <v>14499</v>
      </c>
      <c r="E5224" s="7" t="s">
        <v>14502</v>
      </c>
      <c r="F5224" s="8" t="s">
        <v>2740</v>
      </c>
      <c r="G5224" s="8" t="s">
        <v>8038</v>
      </c>
      <c r="H5224" s="8" t="s">
        <v>2765</v>
      </c>
      <c r="I5224" s="8"/>
      <c r="J5224" s="35"/>
      <c r="K5224" s="33"/>
      <c r="L5224" s="33"/>
      <c r="M5224" s="33"/>
      <c r="N5224" s="33"/>
      <c r="O5224" s="33"/>
      <c r="P5224" s="33"/>
      <c r="Q5224" s="33"/>
      <c r="R5224" s="33"/>
    </row>
    <row r="5225">
      <c r="A5225" s="7" t="s">
        <v>2586</v>
      </c>
      <c r="B5225" s="7"/>
      <c r="C5225" s="7" t="s">
        <v>14503</v>
      </c>
      <c r="D5225" s="8" t="s">
        <v>14499</v>
      </c>
      <c r="E5225" s="7" t="s">
        <v>14504</v>
      </c>
      <c r="F5225" s="8" t="s">
        <v>2740</v>
      </c>
      <c r="G5225" s="31" t="s">
        <v>8038</v>
      </c>
      <c r="H5225" s="31" t="s">
        <v>2603</v>
      </c>
      <c r="I5225" s="8"/>
      <c r="J5225" s="37"/>
      <c r="K5225" s="38"/>
      <c r="L5225" s="38"/>
      <c r="M5225" s="38"/>
      <c r="N5225" s="38"/>
      <c r="O5225" s="38"/>
      <c r="P5225" s="38"/>
      <c r="Q5225" s="38"/>
      <c r="R5225" s="38"/>
    </row>
    <row r="5226">
      <c r="A5226" s="7" t="s">
        <v>2586</v>
      </c>
      <c r="B5226" s="7"/>
      <c r="C5226" s="7" t="s">
        <v>14505</v>
      </c>
      <c r="D5226" s="8" t="s">
        <v>14506</v>
      </c>
      <c r="E5226" s="7" t="s">
        <v>14507</v>
      </c>
      <c r="F5226" s="8" t="s">
        <v>2740</v>
      </c>
      <c r="G5226" s="8" t="s">
        <v>8038</v>
      </c>
      <c r="H5226" s="41" t="s">
        <v>2760</v>
      </c>
      <c r="I5226" s="8"/>
      <c r="J5226" s="35"/>
      <c r="K5226" s="33"/>
      <c r="L5226" s="33"/>
      <c r="M5226" s="33"/>
      <c r="N5226" s="33"/>
      <c r="O5226" s="33"/>
      <c r="P5226" s="33"/>
      <c r="Q5226" s="33"/>
      <c r="R5226" s="33"/>
    </row>
    <row r="5227">
      <c r="A5227" s="8" t="s">
        <v>2586</v>
      </c>
      <c r="B5227" s="2"/>
      <c r="C5227" s="2" t="s">
        <v>14508</v>
      </c>
      <c r="D5227" s="2" t="s">
        <v>14509</v>
      </c>
      <c r="E5227" s="2" t="s">
        <v>14510</v>
      </c>
      <c r="F5227" s="42" t="s">
        <v>2740</v>
      </c>
      <c r="G5227" s="8" t="s">
        <v>8038</v>
      </c>
      <c r="H5227" s="45" t="s">
        <v>2765</v>
      </c>
      <c r="I5227" s="34" t="s">
        <v>14511</v>
      </c>
      <c r="J5227" s="37"/>
      <c r="K5227" s="38"/>
      <c r="L5227" s="38"/>
      <c r="M5227" s="38"/>
      <c r="N5227" s="38"/>
      <c r="O5227" s="38"/>
      <c r="P5227" s="38"/>
      <c r="Q5227" s="38"/>
      <c r="R5227" s="38"/>
    </row>
    <row r="5228">
      <c r="A5228" s="8" t="s">
        <v>2586</v>
      </c>
      <c r="B5228" s="8"/>
      <c r="C5228" s="8" t="s">
        <v>14512</v>
      </c>
      <c r="D5228" s="8" t="s">
        <v>14509</v>
      </c>
      <c r="E5228" s="12" t="s">
        <v>14513</v>
      </c>
      <c r="F5228" s="8" t="s">
        <v>2740</v>
      </c>
      <c r="G5228" s="8" t="s">
        <v>8038</v>
      </c>
      <c r="H5228" s="8" t="s">
        <v>2765</v>
      </c>
      <c r="I5228" s="8"/>
      <c r="J5228" s="7"/>
      <c r="K5228" s="40"/>
      <c r="L5228" s="40"/>
      <c r="M5228" s="40"/>
      <c r="N5228" s="40"/>
      <c r="O5228" s="40"/>
      <c r="P5228" s="40"/>
      <c r="Q5228" s="40"/>
      <c r="R5228" s="40"/>
    </row>
    <row r="5229">
      <c r="A5229" s="8" t="s">
        <v>2586</v>
      </c>
      <c r="B5229" s="8"/>
      <c r="C5229" s="8" t="s">
        <v>14514</v>
      </c>
      <c r="D5229" s="8" t="s">
        <v>14515</v>
      </c>
      <c r="E5229" s="12" t="s">
        <v>14516</v>
      </c>
      <c r="F5229" s="8" t="s">
        <v>2740</v>
      </c>
      <c r="G5229" s="31" t="s">
        <v>8038</v>
      </c>
      <c r="H5229" s="31" t="s">
        <v>3933</v>
      </c>
      <c r="I5229" s="8"/>
      <c r="J5229" s="35"/>
      <c r="K5229" s="33"/>
      <c r="L5229" s="33"/>
      <c r="M5229" s="33"/>
      <c r="N5229" s="33"/>
      <c r="O5229" s="33"/>
      <c r="P5229" s="33"/>
      <c r="Q5229" s="33"/>
      <c r="R5229" s="33"/>
    </row>
    <row r="5230">
      <c r="A5230" s="7" t="s">
        <v>2586</v>
      </c>
      <c r="B5230" s="7"/>
      <c r="C5230" s="7" t="s">
        <v>14517</v>
      </c>
      <c r="D5230" s="8" t="str">
        <f>IFERROR(__xludf.DUMMYFUNCTION("CONCATENATE(REGEXEXTRACT(C5230,""[A-Za-z]+""),"","")"),"Synesthyzer,")</f>
        <v>Synesthyzer,</v>
      </c>
      <c r="E5230" s="7" t="s">
        <v>14518</v>
      </c>
      <c r="F5230" s="8" t="s">
        <v>2740</v>
      </c>
      <c r="G5230" s="45" t="s">
        <v>8038</v>
      </c>
      <c r="H5230" s="31" t="s">
        <v>2590</v>
      </c>
      <c r="I5230" s="8"/>
      <c r="J5230" s="7"/>
      <c r="K5230" s="40"/>
      <c r="L5230" s="40"/>
      <c r="M5230" s="40"/>
      <c r="N5230" s="40"/>
      <c r="O5230" s="40"/>
      <c r="P5230" s="40"/>
      <c r="Q5230" s="40"/>
      <c r="R5230" s="40"/>
    </row>
    <row r="5231">
      <c r="A5231" s="7" t="s">
        <v>2586</v>
      </c>
      <c r="B5231" s="7"/>
      <c r="C5231" s="7" t="s">
        <v>14519</v>
      </c>
      <c r="D5231" s="8" t="str">
        <f>IFERROR(__xludf.DUMMYFUNCTION("CONCATENATE(REGEXEXTRACT(C5231,""[A-Za-z]+""),"","")"),"Syreeta,")</f>
        <v>Syreeta,</v>
      </c>
      <c r="E5231" s="7" t="s">
        <v>14520</v>
      </c>
      <c r="F5231" s="8" t="s">
        <v>2740</v>
      </c>
      <c r="G5231" s="31" t="s">
        <v>8038</v>
      </c>
      <c r="H5231" s="31" t="s">
        <v>2590</v>
      </c>
      <c r="I5231" s="8"/>
      <c r="J5231" s="35"/>
      <c r="K5231" s="33"/>
      <c r="L5231" s="33"/>
      <c r="M5231" s="33"/>
      <c r="N5231" s="33"/>
      <c r="O5231" s="33"/>
      <c r="P5231" s="33"/>
      <c r="Q5231" s="33"/>
      <c r="R5231" s="33"/>
    </row>
    <row r="5232">
      <c r="A5232" s="8" t="s">
        <v>2633</v>
      </c>
      <c r="B5232" s="2"/>
      <c r="C5232" s="2" t="s">
        <v>14521</v>
      </c>
      <c r="D5232" s="2" t="s">
        <v>7449</v>
      </c>
      <c r="E5232" s="2" t="s">
        <v>14522</v>
      </c>
      <c r="F5232" s="42" t="s">
        <v>2740</v>
      </c>
      <c r="G5232" s="45" t="s">
        <v>8038</v>
      </c>
      <c r="H5232" s="42" t="s">
        <v>2686</v>
      </c>
      <c r="I5232" s="36" t="s">
        <v>14523</v>
      </c>
      <c r="J5232" s="37"/>
      <c r="K5232" s="38"/>
      <c r="L5232" s="38"/>
      <c r="M5232" s="38"/>
      <c r="N5232" s="38"/>
      <c r="O5232" s="38"/>
      <c r="P5232" s="38"/>
      <c r="Q5232" s="38"/>
      <c r="R5232" s="38"/>
    </row>
    <row r="5233">
      <c r="A5233" s="7" t="s">
        <v>2586</v>
      </c>
      <c r="B5233" s="7"/>
      <c r="C5233" s="7" t="s">
        <v>14524</v>
      </c>
      <c r="D5233" s="8" t="str">
        <f>IFERROR(__xludf.DUMMYFUNCTION("CONCATENATE(REGEXEXTRACT(C5233,""[A-Za-z]+""),"","")"),"T,")</f>
        <v>T,</v>
      </c>
      <c r="E5233" s="7" t="s">
        <v>14525</v>
      </c>
      <c r="F5233" s="8" t="s">
        <v>2740</v>
      </c>
      <c r="G5233" s="31" t="s">
        <v>8038</v>
      </c>
      <c r="H5233" s="31" t="s">
        <v>2590</v>
      </c>
      <c r="I5233" s="8"/>
      <c r="J5233" s="35"/>
      <c r="K5233" s="33"/>
      <c r="L5233" s="33"/>
      <c r="M5233" s="33"/>
      <c r="N5233" s="33"/>
      <c r="O5233" s="33"/>
      <c r="P5233" s="33"/>
      <c r="Q5233" s="33"/>
      <c r="R5233" s="33"/>
    </row>
    <row r="5234">
      <c r="A5234" s="7" t="s">
        <v>2586</v>
      </c>
      <c r="B5234" s="7"/>
      <c r="C5234" s="7" t="s">
        <v>14526</v>
      </c>
      <c r="D5234" s="8" t="str">
        <f>IFERROR(__xludf.DUMMYFUNCTION("CONCATENATE(REGEXEXTRACT(C5234,""[A-Za-z]+""),"","")"),"T,")</f>
        <v>T,</v>
      </c>
      <c r="E5234" s="7" t="s">
        <v>14527</v>
      </c>
      <c r="F5234" s="8" t="s">
        <v>2740</v>
      </c>
      <c r="G5234" s="31" t="s">
        <v>8038</v>
      </c>
      <c r="H5234" s="31" t="s">
        <v>2590</v>
      </c>
      <c r="I5234" s="8"/>
      <c r="J5234" s="7"/>
      <c r="K5234" s="40"/>
      <c r="L5234" s="40"/>
      <c r="M5234" s="40"/>
      <c r="N5234" s="40"/>
      <c r="O5234" s="40"/>
      <c r="P5234" s="40"/>
      <c r="Q5234" s="40"/>
      <c r="R5234" s="40"/>
    </row>
    <row r="5235">
      <c r="A5235" s="7" t="s">
        <v>2586</v>
      </c>
      <c r="B5235" s="7"/>
      <c r="C5235" s="7" t="s">
        <v>14528</v>
      </c>
      <c r="D5235" s="8" t="s">
        <v>14529</v>
      </c>
      <c r="E5235" s="7" t="s">
        <v>14530</v>
      </c>
      <c r="F5235" s="8" t="s">
        <v>2740</v>
      </c>
      <c r="G5235" s="8" t="s">
        <v>8038</v>
      </c>
      <c r="H5235" s="31" t="s">
        <v>2590</v>
      </c>
      <c r="I5235" s="8"/>
      <c r="J5235" s="7"/>
      <c r="K5235" s="40"/>
      <c r="L5235" s="40"/>
      <c r="M5235" s="40"/>
      <c r="N5235" s="40"/>
      <c r="O5235" s="40"/>
      <c r="P5235" s="40"/>
      <c r="Q5235" s="40"/>
      <c r="R5235" s="40"/>
    </row>
    <row r="5236">
      <c r="A5236" s="7" t="s">
        <v>2586</v>
      </c>
      <c r="B5236" s="9"/>
      <c r="C5236" s="9" t="s">
        <v>14531</v>
      </c>
      <c r="D5236" s="10" t="s">
        <v>14532</v>
      </c>
      <c r="E5236" s="10" t="s">
        <v>14533</v>
      </c>
      <c r="F5236" s="42" t="s">
        <v>2740</v>
      </c>
      <c r="G5236" s="31" t="s">
        <v>8038</v>
      </c>
      <c r="H5236" s="41" t="s">
        <v>2760</v>
      </c>
      <c r="I5236" s="16"/>
      <c r="J5236" s="37"/>
      <c r="K5236" s="38"/>
      <c r="L5236" s="38"/>
      <c r="M5236" s="38"/>
      <c r="N5236" s="38"/>
      <c r="O5236" s="38"/>
      <c r="P5236" s="38"/>
      <c r="Q5236" s="38"/>
      <c r="R5236" s="38"/>
    </row>
    <row r="5237">
      <c r="A5237" s="7" t="s">
        <v>2586</v>
      </c>
      <c r="B5237" s="7"/>
      <c r="C5237" s="7" t="s">
        <v>14534</v>
      </c>
      <c r="D5237" s="8" t="s">
        <v>14535</v>
      </c>
      <c r="E5237" s="7" t="s">
        <v>14536</v>
      </c>
      <c r="F5237" s="8" t="s">
        <v>2740</v>
      </c>
      <c r="G5237" s="31" t="s">
        <v>8038</v>
      </c>
      <c r="H5237" s="31" t="s">
        <v>2590</v>
      </c>
      <c r="I5237" s="8"/>
      <c r="J5237" s="7"/>
      <c r="K5237" s="40"/>
      <c r="L5237" s="40"/>
      <c r="M5237" s="40"/>
      <c r="N5237" s="40"/>
      <c r="O5237" s="40"/>
      <c r="P5237" s="40"/>
      <c r="Q5237" s="40"/>
      <c r="R5237" s="40"/>
    </row>
    <row r="5238">
      <c r="A5238" s="7" t="s">
        <v>2586</v>
      </c>
      <c r="B5238" s="9"/>
      <c r="C5238" s="9" t="s">
        <v>14537</v>
      </c>
      <c r="D5238" s="9" t="s">
        <v>14538</v>
      </c>
      <c r="E5238" s="9" t="s">
        <v>14539</v>
      </c>
      <c r="F5238" s="8" t="s">
        <v>2740</v>
      </c>
      <c r="G5238" s="31" t="s">
        <v>8038</v>
      </c>
      <c r="H5238" s="43" t="s">
        <v>2686</v>
      </c>
      <c r="I5238" s="16" t="s">
        <v>14540</v>
      </c>
      <c r="J5238" s="35"/>
      <c r="K5238" s="33"/>
      <c r="L5238" s="33"/>
      <c r="M5238" s="33"/>
      <c r="N5238" s="33"/>
      <c r="O5238" s="33"/>
      <c r="P5238" s="33"/>
      <c r="Q5238" s="33"/>
      <c r="R5238" s="33"/>
    </row>
    <row r="5239">
      <c r="A5239" s="7" t="s">
        <v>2586</v>
      </c>
      <c r="B5239" s="7"/>
      <c r="C5239" s="7" t="s">
        <v>14541</v>
      </c>
      <c r="D5239" s="8" t="s">
        <v>14542</v>
      </c>
      <c r="E5239" s="7" t="s">
        <v>14543</v>
      </c>
      <c r="F5239" s="8" t="s">
        <v>2740</v>
      </c>
      <c r="G5239" s="31" t="s">
        <v>8038</v>
      </c>
      <c r="H5239" s="41" t="s">
        <v>2760</v>
      </c>
      <c r="I5239" s="8"/>
      <c r="J5239" s="35"/>
      <c r="K5239" s="33"/>
      <c r="L5239" s="33"/>
      <c r="M5239" s="33"/>
      <c r="N5239" s="33"/>
      <c r="O5239" s="33"/>
      <c r="P5239" s="33"/>
      <c r="Q5239" s="33"/>
      <c r="R5239" s="33"/>
    </row>
    <row r="5240">
      <c r="A5240" s="7" t="s">
        <v>2586</v>
      </c>
      <c r="B5240" s="7"/>
      <c r="C5240" s="7" t="s">
        <v>14544</v>
      </c>
      <c r="D5240" s="8" t="s">
        <v>14545</v>
      </c>
      <c r="E5240" s="7" t="s">
        <v>14546</v>
      </c>
      <c r="F5240" s="8" t="s">
        <v>2740</v>
      </c>
      <c r="G5240" s="31" t="s">
        <v>8038</v>
      </c>
      <c r="H5240" s="31" t="s">
        <v>2590</v>
      </c>
      <c r="I5240" s="8"/>
      <c r="J5240" s="35"/>
      <c r="K5240" s="33"/>
      <c r="L5240" s="33"/>
      <c r="M5240" s="33"/>
      <c r="N5240" s="33"/>
      <c r="O5240" s="33"/>
      <c r="P5240" s="33"/>
      <c r="Q5240" s="33"/>
      <c r="R5240" s="33"/>
    </row>
    <row r="5241">
      <c r="A5241" s="7" t="s">
        <v>2586</v>
      </c>
      <c r="B5241" s="7"/>
      <c r="C5241" s="7" t="s">
        <v>14547</v>
      </c>
      <c r="D5241" s="8" t="str">
        <f>IFERROR(__xludf.DUMMYFUNCTION("CONCATENATE(REGEXEXTRACT(C5241,""[A-Za-z]+""),"","")"),"Tanner,")</f>
        <v>Tanner,</v>
      </c>
      <c r="E5241" s="7" t="s">
        <v>14548</v>
      </c>
      <c r="F5241" s="8" t="s">
        <v>2740</v>
      </c>
      <c r="G5241" s="31" t="s">
        <v>8038</v>
      </c>
      <c r="H5241" s="31" t="s">
        <v>2742</v>
      </c>
      <c r="I5241" s="8"/>
      <c r="J5241" s="7"/>
      <c r="K5241" s="40"/>
      <c r="L5241" s="40"/>
      <c r="M5241" s="40"/>
      <c r="N5241" s="40"/>
      <c r="O5241" s="40"/>
      <c r="P5241" s="40"/>
      <c r="Q5241" s="40"/>
      <c r="R5241" s="40"/>
    </row>
    <row r="5242">
      <c r="A5242" s="7" t="s">
        <v>2586</v>
      </c>
      <c r="B5242" s="7"/>
      <c r="C5242" s="7" t="s">
        <v>14549</v>
      </c>
      <c r="D5242" s="8" t="str">
        <f>IFERROR(__xludf.DUMMYFUNCTION("CONCATENATE(REGEXEXTRACT(C5242,""[A-Za-z]+""),"","")"),"Tanov,")</f>
        <v>Tanov,</v>
      </c>
      <c r="E5242" s="7" t="s">
        <v>14550</v>
      </c>
      <c r="F5242" s="8" t="s">
        <v>2740</v>
      </c>
      <c r="G5242" s="31" t="s">
        <v>8038</v>
      </c>
      <c r="H5242" s="45" t="s">
        <v>2765</v>
      </c>
      <c r="I5242" s="8"/>
      <c r="J5242" s="35"/>
      <c r="K5242" s="33"/>
      <c r="L5242" s="33"/>
      <c r="M5242" s="33"/>
      <c r="N5242" s="33"/>
      <c r="O5242" s="33"/>
      <c r="P5242" s="33"/>
      <c r="Q5242" s="33"/>
      <c r="R5242" s="33"/>
    </row>
    <row r="5243">
      <c r="A5243" s="7" t="s">
        <v>2586</v>
      </c>
      <c r="B5243" s="7"/>
      <c r="C5243" s="7" t="s">
        <v>14551</v>
      </c>
      <c r="D5243" s="8" t="s">
        <v>14552</v>
      </c>
      <c r="E5243" s="7" t="s">
        <v>14553</v>
      </c>
      <c r="F5243" s="8" t="s">
        <v>2740</v>
      </c>
      <c r="G5243" s="31" t="s">
        <v>8038</v>
      </c>
      <c r="H5243" s="31" t="s">
        <v>2590</v>
      </c>
      <c r="I5243" s="8"/>
      <c r="J5243" s="35"/>
      <c r="K5243" s="33"/>
      <c r="L5243" s="33"/>
      <c r="M5243" s="33"/>
      <c r="N5243" s="33"/>
      <c r="O5243" s="33"/>
      <c r="P5243" s="33"/>
      <c r="Q5243" s="33"/>
      <c r="R5243" s="33"/>
    </row>
    <row r="5244">
      <c r="A5244" s="7" t="s">
        <v>2586</v>
      </c>
      <c r="B5244" s="7"/>
      <c r="C5244" s="7" t="s">
        <v>14554</v>
      </c>
      <c r="D5244" s="8" t="s">
        <v>14552</v>
      </c>
      <c r="E5244" s="7" t="s">
        <v>14555</v>
      </c>
      <c r="F5244" s="8" t="s">
        <v>2740</v>
      </c>
      <c r="G5244" s="31" t="s">
        <v>8038</v>
      </c>
      <c r="H5244" s="31" t="s">
        <v>2590</v>
      </c>
      <c r="I5244" s="8"/>
      <c r="J5244" s="7"/>
      <c r="K5244" s="40"/>
      <c r="L5244" s="40"/>
      <c r="M5244" s="40"/>
      <c r="N5244" s="40"/>
      <c r="O5244" s="40"/>
      <c r="P5244" s="40"/>
      <c r="Q5244" s="40"/>
      <c r="R5244" s="40"/>
    </row>
    <row r="5245">
      <c r="A5245" s="7" t="s">
        <v>2586</v>
      </c>
      <c r="B5245" s="7"/>
      <c r="C5245" s="7" t="s">
        <v>14556</v>
      </c>
      <c r="D5245" s="8" t="s">
        <v>14557</v>
      </c>
      <c r="E5245" s="7" t="s">
        <v>14558</v>
      </c>
      <c r="F5245" s="8" t="s">
        <v>2740</v>
      </c>
      <c r="G5245" s="31" t="s">
        <v>8038</v>
      </c>
      <c r="H5245" s="41" t="s">
        <v>2760</v>
      </c>
      <c r="I5245" s="8"/>
      <c r="J5245" s="35"/>
      <c r="K5245" s="33"/>
      <c r="L5245" s="33"/>
      <c r="M5245" s="33"/>
      <c r="N5245" s="33"/>
      <c r="O5245" s="33"/>
      <c r="P5245" s="33"/>
      <c r="Q5245" s="33"/>
      <c r="R5245" s="33"/>
    </row>
    <row r="5246">
      <c r="A5246" s="7" t="s">
        <v>2586</v>
      </c>
      <c r="B5246" s="7"/>
      <c r="C5246" s="7" t="s">
        <v>14559</v>
      </c>
      <c r="D5246" s="8" t="str">
        <f>IFERROR(__xludf.DUMMYFUNCTION("CONCATENATE(REGEXEXTRACT(C5246,""[A-Za-z]+""),"","")"),"Tari,")</f>
        <v>Tari,</v>
      </c>
      <c r="E5246" s="7" t="s">
        <v>14560</v>
      </c>
      <c r="F5246" s="8" t="s">
        <v>2740</v>
      </c>
      <c r="G5246" s="8" t="s">
        <v>8038</v>
      </c>
      <c r="H5246" s="31" t="s">
        <v>2590</v>
      </c>
      <c r="I5246" s="8"/>
      <c r="J5246" s="35"/>
      <c r="K5246" s="33"/>
      <c r="L5246" s="33"/>
      <c r="M5246" s="33"/>
      <c r="N5246" s="33"/>
      <c r="O5246" s="33"/>
      <c r="P5246" s="33"/>
      <c r="Q5246" s="33"/>
      <c r="R5246" s="33"/>
    </row>
    <row r="5247">
      <c r="A5247" s="7" t="s">
        <v>2586</v>
      </c>
      <c r="B5247" s="7"/>
      <c r="C5247" s="7" t="s">
        <v>14561</v>
      </c>
      <c r="D5247" s="8" t="s">
        <v>14562</v>
      </c>
      <c r="E5247" s="7" t="s">
        <v>14563</v>
      </c>
      <c r="F5247" s="8" t="s">
        <v>2740</v>
      </c>
      <c r="G5247" s="31" t="s">
        <v>8038</v>
      </c>
      <c r="H5247" s="31" t="s">
        <v>2590</v>
      </c>
      <c r="I5247" s="8"/>
      <c r="J5247" s="37"/>
      <c r="K5247" s="38"/>
      <c r="L5247" s="38"/>
      <c r="M5247" s="38"/>
      <c r="N5247" s="38"/>
      <c r="O5247" s="38"/>
      <c r="P5247" s="38"/>
      <c r="Q5247" s="38"/>
      <c r="R5247" s="38"/>
    </row>
    <row r="5248">
      <c r="A5248" s="7" t="s">
        <v>2586</v>
      </c>
      <c r="B5248" s="7"/>
      <c r="C5248" s="7" t="s">
        <v>14564</v>
      </c>
      <c r="D5248" s="8" t="str">
        <f>IFERROR(__xludf.DUMMYFUNCTION("CONCATENATE(REGEXEXTRACT(C5248,""[A-Za-z]+""),"","")"),"Tayllor,")</f>
        <v>Tayllor,</v>
      </c>
      <c r="E5248" s="7" t="s">
        <v>14565</v>
      </c>
      <c r="F5248" s="8" t="s">
        <v>2740</v>
      </c>
      <c r="G5248" s="8" t="s">
        <v>8038</v>
      </c>
      <c r="H5248" s="31" t="s">
        <v>2590</v>
      </c>
      <c r="I5248" s="8"/>
      <c r="J5248" s="7"/>
      <c r="K5248" s="40"/>
      <c r="L5248" s="40"/>
      <c r="M5248" s="40"/>
      <c r="N5248" s="40"/>
      <c r="O5248" s="40"/>
      <c r="P5248" s="40"/>
      <c r="Q5248" s="40"/>
      <c r="R5248" s="40"/>
    </row>
    <row r="5249">
      <c r="A5249" s="7" t="s">
        <v>2586</v>
      </c>
      <c r="B5249" s="7"/>
      <c r="C5249" s="7" t="s">
        <v>14566</v>
      </c>
      <c r="D5249" s="8" t="str">
        <f>IFERROR(__xludf.DUMMYFUNCTION("CONCATENATE(REGEXEXTRACT(C5249,""[A-Za-z]+""),"","")"),"Technasia,")</f>
        <v>Technasia,</v>
      </c>
      <c r="E5249" s="7" t="s">
        <v>14567</v>
      </c>
      <c r="F5249" s="8" t="s">
        <v>2740</v>
      </c>
      <c r="G5249" s="8" t="s">
        <v>8038</v>
      </c>
      <c r="H5249" s="43" t="s">
        <v>2742</v>
      </c>
      <c r="I5249" s="8"/>
      <c r="J5249" s="37"/>
      <c r="K5249" s="38"/>
      <c r="L5249" s="38"/>
      <c r="M5249" s="38"/>
      <c r="N5249" s="38"/>
      <c r="O5249" s="38"/>
      <c r="P5249" s="38"/>
      <c r="Q5249" s="38"/>
      <c r="R5249" s="38"/>
    </row>
    <row r="5250">
      <c r="A5250" s="7" t="s">
        <v>2586</v>
      </c>
      <c r="B5250" s="7"/>
      <c r="C5250" s="7" t="s">
        <v>14568</v>
      </c>
      <c r="D5250" s="8" t="str">
        <f>IFERROR(__xludf.DUMMYFUNCTION("CONCATENATE(REGEXEXTRACT(C5250,""[A-Za-z]+""),"","")"),"Technowitch,")</f>
        <v>Technowitch,</v>
      </c>
      <c r="E5250" s="7" t="s">
        <v>14569</v>
      </c>
      <c r="F5250" s="8" t="s">
        <v>2740</v>
      </c>
      <c r="G5250" s="8" t="s">
        <v>8038</v>
      </c>
      <c r="H5250" s="31" t="s">
        <v>2590</v>
      </c>
      <c r="I5250" s="8"/>
      <c r="J5250" s="35"/>
      <c r="K5250" s="33"/>
      <c r="L5250" s="33"/>
      <c r="M5250" s="33"/>
      <c r="N5250" s="33"/>
      <c r="O5250" s="33"/>
      <c r="P5250" s="33"/>
      <c r="Q5250" s="33"/>
      <c r="R5250" s="33"/>
    </row>
    <row r="5251">
      <c r="A5251" s="7" t="s">
        <v>2586</v>
      </c>
      <c r="B5251" s="7"/>
      <c r="C5251" s="7" t="s">
        <v>14570</v>
      </c>
      <c r="D5251" s="8" t="str">
        <f>IFERROR(__xludf.DUMMYFUNCTION("CONCATENATE(REGEXEXTRACT(C5251,""[A-Za-z]+""),"","")"),"teddp,")</f>
        <v>teddp,</v>
      </c>
      <c r="E5251" s="7" t="s">
        <v>14571</v>
      </c>
      <c r="F5251" s="8" t="s">
        <v>2740</v>
      </c>
      <c r="G5251" s="31" t="s">
        <v>8038</v>
      </c>
      <c r="H5251" s="31" t="s">
        <v>2590</v>
      </c>
      <c r="I5251" s="8"/>
      <c r="J5251" s="37"/>
      <c r="K5251" s="38"/>
      <c r="L5251" s="38"/>
      <c r="M5251" s="38"/>
      <c r="N5251" s="38"/>
      <c r="O5251" s="38"/>
      <c r="P5251" s="38"/>
      <c r="Q5251" s="38"/>
      <c r="R5251" s="38"/>
    </row>
    <row r="5252">
      <c r="A5252" s="7" t="s">
        <v>2633</v>
      </c>
      <c r="B5252" s="7"/>
      <c r="C5252" s="7" t="s">
        <v>14572</v>
      </c>
      <c r="D5252" s="8" t="s">
        <v>14573</v>
      </c>
      <c r="E5252" s="7" t="s">
        <v>14574</v>
      </c>
      <c r="F5252" s="8" t="s">
        <v>2740</v>
      </c>
      <c r="G5252" s="8" t="s">
        <v>8038</v>
      </c>
      <c r="H5252" s="41" t="s">
        <v>2760</v>
      </c>
      <c r="I5252" s="8"/>
      <c r="J5252" s="35"/>
      <c r="K5252" s="33"/>
      <c r="L5252" s="33"/>
      <c r="M5252" s="33"/>
      <c r="N5252" s="33"/>
      <c r="O5252" s="33"/>
      <c r="P5252" s="33"/>
      <c r="Q5252" s="33"/>
      <c r="R5252" s="33"/>
    </row>
    <row r="5253">
      <c r="A5253" s="8" t="s">
        <v>2586</v>
      </c>
      <c r="B5253" s="2"/>
      <c r="C5253" s="2" t="s">
        <v>14575</v>
      </c>
      <c r="D5253" s="2" t="s">
        <v>14576</v>
      </c>
      <c r="E5253" s="2" t="s">
        <v>14577</v>
      </c>
      <c r="F5253" s="8" t="s">
        <v>2740</v>
      </c>
      <c r="G5253" s="31" t="s">
        <v>8038</v>
      </c>
      <c r="H5253" s="41" t="s">
        <v>2760</v>
      </c>
      <c r="I5253" s="34" t="s">
        <v>14578</v>
      </c>
      <c r="J5253" s="35"/>
      <c r="K5253" s="33"/>
      <c r="L5253" s="33"/>
      <c r="M5253" s="33"/>
      <c r="N5253" s="33"/>
      <c r="O5253" s="33"/>
      <c r="P5253" s="33"/>
      <c r="Q5253" s="33"/>
      <c r="R5253" s="33"/>
    </row>
    <row r="5254">
      <c r="A5254" s="7" t="s">
        <v>2586</v>
      </c>
      <c r="B5254" s="7"/>
      <c r="C5254" s="7" t="s">
        <v>14579</v>
      </c>
      <c r="D5254" s="8" t="s">
        <v>14580</v>
      </c>
      <c r="E5254" s="7" t="s">
        <v>14581</v>
      </c>
      <c r="F5254" s="8" t="s">
        <v>2740</v>
      </c>
      <c r="G5254" s="8" t="s">
        <v>8038</v>
      </c>
      <c r="H5254" s="31" t="s">
        <v>2590</v>
      </c>
      <c r="I5254" s="8"/>
      <c r="J5254" s="35"/>
      <c r="K5254" s="33"/>
      <c r="L5254" s="33"/>
      <c r="M5254" s="33"/>
      <c r="N5254" s="33"/>
      <c r="O5254" s="33"/>
      <c r="P5254" s="33"/>
      <c r="Q5254" s="33"/>
      <c r="R5254" s="33"/>
    </row>
    <row r="5255">
      <c r="A5255" s="7" t="s">
        <v>2586</v>
      </c>
      <c r="B5255" s="7"/>
      <c r="C5255" s="7" t="s">
        <v>14582</v>
      </c>
      <c r="D5255" s="8" t="str">
        <f>IFERROR(__xludf.DUMMYFUNCTION("CONCATENATE(REGEXEXTRACT(C5255,""[A-Za-z]+""),"","")"),"Tennan,")</f>
        <v>Tennan,</v>
      </c>
      <c r="E5255" s="7" t="s">
        <v>14583</v>
      </c>
      <c r="F5255" s="8" t="s">
        <v>2740</v>
      </c>
      <c r="G5255" s="8" t="s">
        <v>8038</v>
      </c>
      <c r="H5255" s="31" t="s">
        <v>2590</v>
      </c>
      <c r="I5255" s="8"/>
      <c r="J5255" s="35"/>
      <c r="K5255" s="33"/>
      <c r="L5255" s="33"/>
      <c r="M5255" s="33"/>
      <c r="N5255" s="33"/>
      <c r="O5255" s="33"/>
      <c r="P5255" s="33"/>
      <c r="Q5255" s="33"/>
      <c r="R5255" s="33"/>
    </row>
    <row r="5256">
      <c r="A5256" s="8" t="s">
        <v>2586</v>
      </c>
      <c r="B5256" s="2"/>
      <c r="C5256" s="2" t="s">
        <v>14584</v>
      </c>
      <c r="D5256" s="2" t="s">
        <v>14585</v>
      </c>
      <c r="E5256" s="2" t="s">
        <v>14586</v>
      </c>
      <c r="F5256" s="8" t="s">
        <v>2740</v>
      </c>
      <c r="G5256" s="31" t="s">
        <v>8038</v>
      </c>
      <c r="H5256" s="45" t="s">
        <v>2824</v>
      </c>
      <c r="I5256" s="36" t="s">
        <v>14587</v>
      </c>
      <c r="J5256" s="35"/>
      <c r="K5256" s="33"/>
      <c r="L5256" s="33"/>
      <c r="M5256" s="33"/>
      <c r="N5256" s="33"/>
      <c r="O5256" s="33"/>
      <c r="P5256" s="33"/>
      <c r="Q5256" s="33"/>
      <c r="R5256" s="33"/>
    </row>
    <row r="5257">
      <c r="A5257" s="7" t="s">
        <v>2586</v>
      </c>
      <c r="B5257" s="7"/>
      <c r="C5257" s="7" t="s">
        <v>14588</v>
      </c>
      <c r="D5257" s="8" t="str">
        <f>IFERROR(__xludf.DUMMYFUNCTION("CONCATENATE(REGEXEXTRACT(C5257,""[A-Za-z]+""),"","")"),"Terrence,")</f>
        <v>Terrence,</v>
      </c>
      <c r="E5257" s="7" t="s">
        <v>14589</v>
      </c>
      <c r="F5257" s="8" t="s">
        <v>2740</v>
      </c>
      <c r="G5257" s="31" t="s">
        <v>8038</v>
      </c>
      <c r="H5257" s="41" t="s">
        <v>2760</v>
      </c>
      <c r="I5257" s="8"/>
      <c r="J5257" s="37"/>
      <c r="K5257" s="38"/>
      <c r="L5257" s="38"/>
      <c r="M5257" s="38"/>
      <c r="N5257" s="38"/>
      <c r="O5257" s="38"/>
      <c r="P5257" s="38"/>
      <c r="Q5257" s="38"/>
      <c r="R5257" s="38"/>
    </row>
    <row r="5258">
      <c r="A5258" s="8" t="s">
        <v>2586</v>
      </c>
      <c r="B5258" s="3"/>
      <c r="C5258" s="3" t="s">
        <v>14590</v>
      </c>
      <c r="D5258" s="4" t="s">
        <v>4376</v>
      </c>
      <c r="E5258" s="5" t="s">
        <v>14591</v>
      </c>
      <c r="F5258" s="8" t="s">
        <v>2740</v>
      </c>
      <c r="G5258" s="8" t="s">
        <v>8038</v>
      </c>
      <c r="H5258" s="45" t="s">
        <v>2765</v>
      </c>
      <c r="I5258" s="18" t="s">
        <v>14592</v>
      </c>
      <c r="J5258" s="35"/>
      <c r="K5258" s="33"/>
      <c r="L5258" s="33"/>
      <c r="M5258" s="33"/>
      <c r="N5258" s="33"/>
      <c r="O5258" s="33"/>
      <c r="P5258" s="33"/>
      <c r="Q5258" s="33"/>
      <c r="R5258" s="33"/>
    </row>
    <row r="5259">
      <c r="A5259" s="8" t="s">
        <v>2586</v>
      </c>
      <c r="B5259" s="12"/>
      <c r="C5259" s="12" t="s">
        <v>14593</v>
      </c>
      <c r="D5259" s="6" t="s">
        <v>14594</v>
      </c>
      <c r="E5259" s="12" t="s">
        <v>14595</v>
      </c>
      <c r="F5259" s="8" t="s">
        <v>2740</v>
      </c>
      <c r="G5259" s="8" t="s">
        <v>8038</v>
      </c>
      <c r="H5259" s="41" t="s">
        <v>3182</v>
      </c>
      <c r="I5259" s="2"/>
      <c r="J5259" s="35"/>
      <c r="K5259" s="33"/>
      <c r="L5259" s="33"/>
      <c r="M5259" s="33"/>
      <c r="N5259" s="33"/>
      <c r="O5259" s="33"/>
      <c r="P5259" s="33"/>
      <c r="Q5259" s="33"/>
      <c r="R5259" s="33"/>
    </row>
    <row r="5260">
      <c r="A5260" s="7" t="s">
        <v>2586</v>
      </c>
      <c r="B5260" s="7"/>
      <c r="C5260" s="7" t="s">
        <v>14596</v>
      </c>
      <c r="D5260" s="8" t="str">
        <f>IFERROR(__xludf.DUMMYFUNCTION("CONCATENATE(REGEXEXTRACT(C5260,""[A-Za-z]+""),"","")"),"Tesen,")</f>
        <v>Tesen,</v>
      </c>
      <c r="E5260" s="7" t="s">
        <v>14597</v>
      </c>
      <c r="F5260" s="8" t="s">
        <v>2740</v>
      </c>
      <c r="G5260" s="8" t="s">
        <v>8038</v>
      </c>
      <c r="H5260" s="31" t="s">
        <v>2590</v>
      </c>
      <c r="I5260" s="8"/>
      <c r="J5260" s="37"/>
      <c r="K5260" s="38"/>
      <c r="L5260" s="38"/>
      <c r="M5260" s="38"/>
      <c r="N5260" s="38"/>
      <c r="O5260" s="38"/>
      <c r="P5260" s="38"/>
      <c r="Q5260" s="38"/>
      <c r="R5260" s="38"/>
    </row>
    <row r="5261">
      <c r="A5261" s="8" t="s">
        <v>2586</v>
      </c>
      <c r="B5261" s="6"/>
      <c r="C5261" s="6" t="s">
        <v>14598</v>
      </c>
      <c r="D5261" s="6" t="s">
        <v>14599</v>
      </c>
      <c r="E5261" s="7" t="s">
        <v>14600</v>
      </c>
      <c r="F5261" s="42" t="s">
        <v>2740</v>
      </c>
      <c r="G5261" s="8" t="s">
        <v>8038</v>
      </c>
      <c r="H5261" s="43" t="s">
        <v>2742</v>
      </c>
      <c r="I5261" s="8"/>
      <c r="J5261" s="35"/>
      <c r="K5261" s="33"/>
      <c r="L5261" s="33"/>
      <c r="M5261" s="33"/>
      <c r="N5261" s="33"/>
      <c r="O5261" s="33"/>
      <c r="P5261" s="33"/>
      <c r="Q5261" s="33"/>
      <c r="R5261" s="33"/>
    </row>
    <row r="5262">
      <c r="A5262" s="7" t="s">
        <v>2586</v>
      </c>
      <c r="B5262" s="7"/>
      <c r="C5262" s="7" t="s">
        <v>14601</v>
      </c>
      <c r="D5262" s="6" t="s">
        <v>14602</v>
      </c>
      <c r="E5262" s="7" t="s">
        <v>14603</v>
      </c>
      <c r="F5262" s="8" t="s">
        <v>2740</v>
      </c>
      <c r="G5262" s="31" t="s">
        <v>8038</v>
      </c>
      <c r="H5262" s="8" t="s">
        <v>2765</v>
      </c>
      <c r="I5262" s="8"/>
      <c r="J5262" s="35"/>
      <c r="K5262" s="33"/>
      <c r="L5262" s="33"/>
      <c r="M5262" s="33"/>
      <c r="N5262" s="33"/>
      <c r="O5262" s="33"/>
      <c r="P5262" s="33"/>
      <c r="Q5262" s="33"/>
      <c r="R5262" s="33"/>
    </row>
    <row r="5263">
      <c r="A5263" s="7" t="s">
        <v>2586</v>
      </c>
      <c r="B5263" s="7"/>
      <c r="C5263" s="7" t="s">
        <v>14604</v>
      </c>
      <c r="D5263" s="8" t="s">
        <v>14605</v>
      </c>
      <c r="E5263" s="7" t="s">
        <v>14606</v>
      </c>
      <c r="F5263" s="8" t="s">
        <v>2740</v>
      </c>
      <c r="G5263" s="31" t="s">
        <v>8038</v>
      </c>
      <c r="H5263" s="41" t="s">
        <v>2760</v>
      </c>
      <c r="I5263" s="8"/>
      <c r="J5263" s="37"/>
      <c r="K5263" s="38"/>
      <c r="L5263" s="38"/>
      <c r="M5263" s="38"/>
      <c r="N5263" s="38"/>
      <c r="O5263" s="38"/>
      <c r="P5263" s="38"/>
      <c r="Q5263" s="38"/>
      <c r="R5263" s="38"/>
    </row>
    <row r="5264">
      <c r="A5264" s="7" t="s">
        <v>2586</v>
      </c>
      <c r="B5264" s="7"/>
      <c r="C5264" s="7" t="s">
        <v>14607</v>
      </c>
      <c r="D5264" s="8" t="s">
        <v>14608</v>
      </c>
      <c r="E5264" s="7" t="s">
        <v>14609</v>
      </c>
      <c r="F5264" s="8" t="s">
        <v>2740</v>
      </c>
      <c r="G5264" s="8" t="s">
        <v>8038</v>
      </c>
      <c r="H5264" s="31" t="s">
        <v>2590</v>
      </c>
      <c r="I5264" s="8"/>
      <c r="J5264" s="37"/>
      <c r="K5264" s="38"/>
      <c r="L5264" s="38"/>
      <c r="M5264" s="38"/>
      <c r="N5264" s="38"/>
      <c r="O5264" s="38"/>
      <c r="P5264" s="38"/>
      <c r="Q5264" s="38"/>
      <c r="R5264" s="38"/>
    </row>
    <row r="5265">
      <c r="A5265" s="7" t="s">
        <v>2586</v>
      </c>
      <c r="B5265" s="7"/>
      <c r="C5265" s="7" t="s">
        <v>14610</v>
      </c>
      <c r="D5265" s="8" t="s">
        <v>7513</v>
      </c>
      <c r="E5265" s="7" t="s">
        <v>14611</v>
      </c>
      <c r="F5265" s="8" t="s">
        <v>2740</v>
      </c>
      <c r="G5265" s="31" t="s">
        <v>8038</v>
      </c>
      <c r="H5265" s="31" t="s">
        <v>2590</v>
      </c>
      <c r="I5265" s="8"/>
      <c r="J5265" s="35"/>
      <c r="K5265" s="33"/>
      <c r="L5265" s="33"/>
      <c r="M5265" s="33"/>
      <c r="N5265" s="33"/>
      <c r="O5265" s="33"/>
      <c r="P5265" s="33"/>
      <c r="Q5265" s="33"/>
      <c r="R5265" s="33"/>
    </row>
    <row r="5266">
      <c r="A5266" s="7" t="s">
        <v>2586</v>
      </c>
      <c r="B5266" s="7"/>
      <c r="C5266" s="7" t="s">
        <v>14612</v>
      </c>
      <c r="D5266" s="8" t="s">
        <v>7513</v>
      </c>
      <c r="E5266" s="7" t="s">
        <v>14613</v>
      </c>
      <c r="F5266" s="8" t="s">
        <v>2740</v>
      </c>
      <c r="G5266" s="8" t="s">
        <v>8038</v>
      </c>
      <c r="H5266" s="31" t="s">
        <v>2590</v>
      </c>
      <c r="I5266" s="8"/>
      <c r="J5266" s="35"/>
      <c r="K5266" s="33"/>
      <c r="L5266" s="33"/>
      <c r="M5266" s="33"/>
      <c r="N5266" s="33"/>
      <c r="O5266" s="33"/>
      <c r="P5266" s="33"/>
      <c r="Q5266" s="33"/>
      <c r="R5266" s="33"/>
    </row>
    <row r="5267">
      <c r="A5267" s="7" t="s">
        <v>2586</v>
      </c>
      <c r="B5267" s="7"/>
      <c r="C5267" s="7" t="s">
        <v>14614</v>
      </c>
      <c r="D5267" s="8" t="s">
        <v>7513</v>
      </c>
      <c r="E5267" s="7" t="s">
        <v>14615</v>
      </c>
      <c r="F5267" s="8" t="s">
        <v>2740</v>
      </c>
      <c r="G5267" s="8" t="s">
        <v>8038</v>
      </c>
      <c r="H5267" s="41" t="s">
        <v>2760</v>
      </c>
      <c r="I5267" s="8"/>
      <c r="J5267" s="7"/>
      <c r="K5267" s="40"/>
      <c r="L5267" s="40"/>
      <c r="M5267" s="40"/>
      <c r="N5267" s="40"/>
      <c r="O5267" s="40"/>
      <c r="P5267" s="40"/>
      <c r="Q5267" s="40"/>
      <c r="R5267" s="40"/>
    </row>
    <row r="5268">
      <c r="A5268" s="7" t="s">
        <v>2586</v>
      </c>
      <c r="B5268" s="7"/>
      <c r="C5268" s="7" t="s">
        <v>14616</v>
      </c>
      <c r="D5268" s="8" t="s">
        <v>7513</v>
      </c>
      <c r="E5268" s="7" t="s">
        <v>14617</v>
      </c>
      <c r="F5268" s="8" t="s">
        <v>2740</v>
      </c>
      <c r="G5268" s="8" t="s">
        <v>8038</v>
      </c>
      <c r="H5268" s="41" t="s">
        <v>2760</v>
      </c>
      <c r="I5268" s="8"/>
      <c r="J5268" s="19"/>
      <c r="K5268" s="39"/>
      <c r="L5268" s="39"/>
      <c r="M5268" s="39"/>
      <c r="N5268" s="39"/>
      <c r="O5268" s="39"/>
      <c r="P5268" s="39"/>
      <c r="Q5268" s="39"/>
      <c r="R5268" s="39"/>
    </row>
    <row r="5269">
      <c r="A5269" s="7" t="s">
        <v>2586</v>
      </c>
      <c r="B5269" s="7"/>
      <c r="C5269" s="7" t="s">
        <v>14616</v>
      </c>
      <c r="D5269" s="8" t="s">
        <v>7513</v>
      </c>
      <c r="E5269" s="7" t="s">
        <v>14618</v>
      </c>
      <c r="F5269" s="8" t="s">
        <v>2740</v>
      </c>
      <c r="G5269" s="8" t="s">
        <v>8038</v>
      </c>
      <c r="H5269" s="41" t="s">
        <v>2760</v>
      </c>
      <c r="I5269" s="8"/>
      <c r="J5269" s="35"/>
      <c r="K5269" s="33"/>
      <c r="L5269" s="33"/>
      <c r="M5269" s="33"/>
      <c r="N5269" s="33"/>
      <c r="O5269" s="33"/>
      <c r="P5269" s="33"/>
      <c r="Q5269" s="33"/>
      <c r="R5269" s="33"/>
    </row>
    <row r="5270">
      <c r="A5270" s="7" t="s">
        <v>2586</v>
      </c>
      <c r="B5270" s="7"/>
      <c r="C5270" s="7" t="s">
        <v>14619</v>
      </c>
      <c r="D5270" s="8" t="s">
        <v>7513</v>
      </c>
      <c r="E5270" s="7" t="s">
        <v>14620</v>
      </c>
      <c r="F5270" s="8" t="s">
        <v>2740</v>
      </c>
      <c r="G5270" s="8" t="s">
        <v>8038</v>
      </c>
      <c r="H5270" s="31" t="s">
        <v>2590</v>
      </c>
      <c r="I5270" s="8"/>
      <c r="J5270" s="35"/>
      <c r="K5270" s="33"/>
      <c r="L5270" s="33"/>
      <c r="M5270" s="33"/>
      <c r="N5270" s="33"/>
      <c r="O5270" s="33"/>
      <c r="P5270" s="33"/>
      <c r="Q5270" s="33"/>
      <c r="R5270" s="33"/>
    </row>
    <row r="5271">
      <c r="A5271" s="7" t="s">
        <v>2586</v>
      </c>
      <c r="B5271" s="7"/>
      <c r="C5271" s="7" t="s">
        <v>13718</v>
      </c>
      <c r="D5271" s="8" t="s">
        <v>7513</v>
      </c>
      <c r="E5271" s="7" t="s">
        <v>14621</v>
      </c>
      <c r="F5271" s="8" t="s">
        <v>2740</v>
      </c>
      <c r="G5271" s="6" t="s">
        <v>8038</v>
      </c>
      <c r="H5271" s="31" t="s">
        <v>2590</v>
      </c>
      <c r="I5271" s="8"/>
      <c r="J5271" s="19"/>
      <c r="K5271" s="39"/>
      <c r="L5271" s="39"/>
      <c r="M5271" s="39"/>
      <c r="N5271" s="39"/>
      <c r="O5271" s="39"/>
      <c r="P5271" s="39"/>
      <c r="Q5271" s="39"/>
      <c r="R5271" s="39"/>
    </row>
    <row r="5272">
      <c r="A5272" s="7" t="s">
        <v>2586</v>
      </c>
      <c r="B5272" s="7"/>
      <c r="C5272" s="7" t="s">
        <v>14622</v>
      </c>
      <c r="D5272" s="8" t="s">
        <v>7513</v>
      </c>
      <c r="E5272" s="7" t="s">
        <v>14623</v>
      </c>
      <c r="F5272" s="8" t="s">
        <v>2740</v>
      </c>
      <c r="G5272" s="8" t="s">
        <v>8038</v>
      </c>
      <c r="H5272" s="31" t="s">
        <v>2590</v>
      </c>
      <c r="I5272" s="8"/>
      <c r="J5272" s="7"/>
      <c r="K5272" s="40"/>
      <c r="L5272" s="40"/>
      <c r="M5272" s="40"/>
      <c r="N5272" s="40"/>
      <c r="O5272" s="40"/>
      <c r="P5272" s="40"/>
      <c r="Q5272" s="40"/>
      <c r="R5272" s="40"/>
    </row>
    <row r="5273">
      <c r="A5273" s="7" t="s">
        <v>2586</v>
      </c>
      <c r="B5273" s="7"/>
      <c r="C5273" s="7" t="s">
        <v>14624</v>
      </c>
      <c r="D5273" s="8" t="s">
        <v>7513</v>
      </c>
      <c r="E5273" s="7" t="s">
        <v>14625</v>
      </c>
      <c r="F5273" s="8" t="s">
        <v>2740</v>
      </c>
      <c r="G5273" s="8" t="s">
        <v>8038</v>
      </c>
      <c r="H5273" s="41" t="s">
        <v>2760</v>
      </c>
      <c r="I5273" s="8"/>
      <c r="J5273" s="35"/>
      <c r="K5273" s="33"/>
      <c r="L5273" s="33"/>
      <c r="M5273" s="33"/>
      <c r="N5273" s="33"/>
      <c r="O5273" s="33"/>
      <c r="P5273" s="33"/>
      <c r="Q5273" s="33"/>
      <c r="R5273" s="33"/>
    </row>
    <row r="5274">
      <c r="A5274" s="7" t="s">
        <v>2633</v>
      </c>
      <c r="B5274" s="7"/>
      <c r="C5274" s="7" t="s">
        <v>14626</v>
      </c>
      <c r="D5274" s="8" t="s">
        <v>7513</v>
      </c>
      <c r="E5274" s="7" t="s">
        <v>14627</v>
      </c>
      <c r="F5274" s="42" t="s">
        <v>2740</v>
      </c>
      <c r="G5274" s="8" t="s">
        <v>8038</v>
      </c>
      <c r="H5274" s="31" t="s">
        <v>2590</v>
      </c>
      <c r="I5274" s="8"/>
      <c r="J5274" s="7"/>
      <c r="K5274" s="40"/>
      <c r="L5274" s="40"/>
      <c r="M5274" s="40"/>
      <c r="N5274" s="40"/>
      <c r="O5274" s="40"/>
      <c r="P5274" s="40"/>
      <c r="Q5274" s="40"/>
      <c r="R5274" s="40"/>
    </row>
    <row r="5275">
      <c r="A5275" s="7" t="s">
        <v>2586</v>
      </c>
      <c r="B5275" s="7"/>
      <c r="C5275" s="7" t="s">
        <v>14628</v>
      </c>
      <c r="D5275" s="8" t="str">
        <f>IFERROR(__xludf.DUMMYFUNCTION("CONCATENATE(REGEXEXTRACT(C5275,""[A-Za-z]+""),"","")"),"Themba,")</f>
        <v>Themba,</v>
      </c>
      <c r="E5275" s="7" t="s">
        <v>14629</v>
      </c>
      <c r="F5275" s="8" t="s">
        <v>2740</v>
      </c>
      <c r="G5275" s="8" t="s">
        <v>8038</v>
      </c>
      <c r="H5275" s="31" t="s">
        <v>4080</v>
      </c>
      <c r="I5275" s="8"/>
      <c r="J5275" s="7"/>
      <c r="K5275" s="40"/>
      <c r="L5275" s="40"/>
      <c r="M5275" s="40"/>
      <c r="N5275" s="40"/>
      <c r="O5275" s="40"/>
      <c r="P5275" s="40"/>
      <c r="Q5275" s="40"/>
      <c r="R5275" s="40"/>
    </row>
    <row r="5276">
      <c r="A5276" s="7" t="s">
        <v>2586</v>
      </c>
      <c r="B5276" s="7"/>
      <c r="C5276" s="7" t="s">
        <v>14630</v>
      </c>
      <c r="D5276" s="8" t="str">
        <f>IFERROR(__xludf.DUMMYFUNCTION("CONCATENATE(REGEXEXTRACT(C5276,""[A-Za-z]+""),"","")"),"Theo,")</f>
        <v>Theo,</v>
      </c>
      <c r="E5276" s="7" t="s">
        <v>14631</v>
      </c>
      <c r="F5276" s="8" t="s">
        <v>2740</v>
      </c>
      <c r="G5276" s="8" t="s">
        <v>8038</v>
      </c>
      <c r="H5276" s="31" t="s">
        <v>2590</v>
      </c>
      <c r="I5276" s="8"/>
      <c r="J5276" s="37"/>
      <c r="K5276" s="38"/>
      <c r="L5276" s="38"/>
      <c r="M5276" s="38"/>
      <c r="N5276" s="38"/>
      <c r="O5276" s="38"/>
      <c r="P5276" s="38"/>
      <c r="Q5276" s="38"/>
      <c r="R5276" s="38"/>
    </row>
    <row r="5277">
      <c r="A5277" s="8" t="s">
        <v>2586</v>
      </c>
      <c r="B5277" s="2"/>
      <c r="C5277" s="2" t="s">
        <v>14632</v>
      </c>
      <c r="D5277" s="2" t="s">
        <v>14633</v>
      </c>
      <c r="E5277" s="2" t="s">
        <v>14634</v>
      </c>
      <c r="F5277" s="8" t="s">
        <v>2740</v>
      </c>
      <c r="G5277" s="31" t="s">
        <v>8038</v>
      </c>
      <c r="H5277" s="41" t="s">
        <v>2760</v>
      </c>
      <c r="I5277" s="34" t="s">
        <v>14635</v>
      </c>
      <c r="J5277" s="35"/>
      <c r="K5277" s="33"/>
      <c r="L5277" s="33"/>
      <c r="M5277" s="33"/>
      <c r="N5277" s="33"/>
      <c r="O5277" s="33"/>
      <c r="P5277" s="33"/>
      <c r="Q5277" s="33"/>
      <c r="R5277" s="33"/>
    </row>
    <row r="5278">
      <c r="A5278" s="7" t="s">
        <v>2586</v>
      </c>
      <c r="B5278" s="7"/>
      <c r="C5278" s="7" t="s">
        <v>14636</v>
      </c>
      <c r="D5278" s="8" t="str">
        <f>IFERROR(__xludf.DUMMYFUNCTION("CONCATENATE(REGEXEXTRACT(C5278,""[A-Za-z]+""),"","")"),"THEOS,")</f>
        <v>THEOS,</v>
      </c>
      <c r="E5278" s="7" t="s">
        <v>14637</v>
      </c>
      <c r="F5278" s="8" t="s">
        <v>2740</v>
      </c>
      <c r="G5278" s="8" t="s">
        <v>8038</v>
      </c>
      <c r="H5278" s="31" t="s">
        <v>2590</v>
      </c>
      <c r="I5278" s="8"/>
      <c r="J5278" s="37"/>
      <c r="K5278" s="38"/>
      <c r="L5278" s="38"/>
      <c r="M5278" s="38"/>
      <c r="N5278" s="38"/>
      <c r="O5278" s="38"/>
      <c r="P5278" s="38"/>
      <c r="Q5278" s="38"/>
      <c r="R5278" s="38"/>
    </row>
    <row r="5279">
      <c r="A5279" s="7" t="s">
        <v>2586</v>
      </c>
      <c r="B5279" s="7"/>
      <c r="C5279" s="7" t="s">
        <v>14638</v>
      </c>
      <c r="D5279" s="8" t="str">
        <f>IFERROR(__xludf.DUMMYFUNCTION("CONCATENATE(REGEXEXTRACT(C5279,""[A-Za-z]+""),"","")"),"thewalkerbarnard,")</f>
        <v>thewalkerbarnard,</v>
      </c>
      <c r="E5279" s="7" t="s">
        <v>14638</v>
      </c>
      <c r="F5279" s="8" t="s">
        <v>2740</v>
      </c>
      <c r="G5279" s="8" t="s">
        <v>8038</v>
      </c>
      <c r="H5279" s="31" t="s">
        <v>2590</v>
      </c>
      <c r="I5279" s="8"/>
      <c r="J5279" s="35"/>
      <c r="K5279" s="33"/>
      <c r="L5279" s="33"/>
      <c r="M5279" s="33"/>
      <c r="N5279" s="33"/>
      <c r="O5279" s="33"/>
      <c r="P5279" s="33"/>
      <c r="Q5279" s="33"/>
      <c r="R5279" s="33"/>
    </row>
    <row r="5280">
      <c r="A5280" s="7" t="s">
        <v>2586</v>
      </c>
      <c r="B5280" s="7"/>
      <c r="C5280" s="7" t="s">
        <v>14639</v>
      </c>
      <c r="D5280" s="8" t="s">
        <v>14640</v>
      </c>
      <c r="E5280" s="7" t="s">
        <v>14641</v>
      </c>
      <c r="F5280" s="8" t="s">
        <v>2740</v>
      </c>
      <c r="G5280" s="8" t="s">
        <v>8038</v>
      </c>
      <c r="H5280" s="31" t="s">
        <v>2590</v>
      </c>
      <c r="I5280" s="8"/>
      <c r="J5280" s="37"/>
      <c r="K5280" s="38"/>
      <c r="L5280" s="38"/>
      <c r="M5280" s="38"/>
      <c r="N5280" s="38"/>
      <c r="O5280" s="38"/>
      <c r="P5280" s="38"/>
      <c r="Q5280" s="38"/>
      <c r="R5280" s="38"/>
    </row>
    <row r="5281">
      <c r="A5281" s="8" t="s">
        <v>2586</v>
      </c>
      <c r="B5281" s="2"/>
      <c r="C5281" s="2" t="s">
        <v>14642</v>
      </c>
      <c r="D5281" s="2" t="s">
        <v>14643</v>
      </c>
      <c r="E5281" s="2" t="s">
        <v>14644</v>
      </c>
      <c r="F5281" s="42" t="s">
        <v>2740</v>
      </c>
      <c r="G5281" s="8" t="s">
        <v>8038</v>
      </c>
      <c r="H5281" s="42" t="s">
        <v>3162</v>
      </c>
      <c r="I5281" s="36" t="s">
        <v>14645</v>
      </c>
      <c r="J5281" s="35"/>
      <c r="K5281" s="33"/>
      <c r="L5281" s="33"/>
      <c r="M5281" s="33"/>
      <c r="N5281" s="33"/>
      <c r="O5281" s="33"/>
      <c r="P5281" s="33"/>
      <c r="Q5281" s="33"/>
      <c r="R5281" s="33"/>
    </row>
    <row r="5282">
      <c r="A5282" s="8" t="s">
        <v>2586</v>
      </c>
      <c r="B5282" s="2"/>
      <c r="C5282" s="2" t="s">
        <v>14646</v>
      </c>
      <c r="D5282" s="2" t="s">
        <v>14647</v>
      </c>
      <c r="E5282" s="2" t="s">
        <v>14648</v>
      </c>
      <c r="F5282" s="42" t="s">
        <v>2740</v>
      </c>
      <c r="G5282" s="31" t="s">
        <v>8038</v>
      </c>
      <c r="H5282" s="41" t="s">
        <v>2686</v>
      </c>
      <c r="I5282" s="34" t="s">
        <v>14649</v>
      </c>
      <c r="J5282" s="37"/>
      <c r="K5282" s="38"/>
      <c r="L5282" s="38"/>
      <c r="M5282" s="38"/>
      <c r="N5282" s="38"/>
      <c r="O5282" s="38"/>
      <c r="P5282" s="38"/>
      <c r="Q5282" s="38"/>
      <c r="R5282" s="38"/>
    </row>
    <row r="5283">
      <c r="A5283" s="7" t="s">
        <v>2586</v>
      </c>
      <c r="B5283" s="7"/>
      <c r="C5283" s="7" t="s">
        <v>14650</v>
      </c>
      <c r="D5283" s="8" t="s">
        <v>14651</v>
      </c>
      <c r="E5283" s="7" t="s">
        <v>14652</v>
      </c>
      <c r="F5283" s="8" t="s">
        <v>2740</v>
      </c>
      <c r="G5283" s="8" t="s">
        <v>8038</v>
      </c>
      <c r="H5283" s="31" t="s">
        <v>2590</v>
      </c>
      <c r="I5283" s="8"/>
      <c r="J5283" s="7"/>
      <c r="K5283" s="40"/>
      <c r="L5283" s="40"/>
      <c r="M5283" s="40"/>
      <c r="N5283" s="40"/>
      <c r="O5283" s="40"/>
      <c r="P5283" s="40"/>
      <c r="Q5283" s="40"/>
      <c r="R5283" s="40"/>
    </row>
    <row r="5284">
      <c r="A5284" s="7" t="s">
        <v>2586</v>
      </c>
      <c r="B5284" s="7"/>
      <c r="C5284" s="7" t="s">
        <v>14653</v>
      </c>
      <c r="D5284" s="8" t="s">
        <v>14654</v>
      </c>
      <c r="E5284" s="7" t="s">
        <v>14655</v>
      </c>
      <c r="F5284" s="8" t="s">
        <v>2740</v>
      </c>
      <c r="G5284" s="8" t="s">
        <v>8038</v>
      </c>
      <c r="H5284" s="41" t="s">
        <v>2760</v>
      </c>
      <c r="I5284" s="8"/>
      <c r="J5284" s="37"/>
      <c r="K5284" s="38"/>
      <c r="L5284" s="38"/>
      <c r="M5284" s="38"/>
      <c r="N5284" s="38"/>
      <c r="O5284" s="38"/>
      <c r="P5284" s="38"/>
      <c r="Q5284" s="38"/>
      <c r="R5284" s="38"/>
    </row>
    <row r="5285">
      <c r="A5285" s="8" t="s">
        <v>2586</v>
      </c>
      <c r="B5285" s="2"/>
      <c r="C5285" s="2" t="s">
        <v>14656</v>
      </c>
      <c r="D5285" s="2" t="s">
        <v>14657</v>
      </c>
      <c r="E5285" s="2" t="s">
        <v>14658</v>
      </c>
      <c r="F5285" s="42" t="s">
        <v>2740</v>
      </c>
      <c r="G5285" s="8" t="s">
        <v>8038</v>
      </c>
      <c r="H5285" s="31" t="s">
        <v>3296</v>
      </c>
      <c r="I5285" s="34" t="s">
        <v>14659</v>
      </c>
      <c r="J5285" s="35"/>
      <c r="K5285" s="33"/>
      <c r="L5285" s="33"/>
      <c r="M5285" s="33"/>
      <c r="N5285" s="33"/>
      <c r="O5285" s="33"/>
      <c r="P5285" s="33"/>
      <c r="Q5285" s="33"/>
      <c r="R5285" s="33"/>
    </row>
    <row r="5286">
      <c r="A5286" s="7" t="s">
        <v>2586</v>
      </c>
      <c r="B5286" s="7"/>
      <c r="C5286" s="7" t="s">
        <v>14660</v>
      </c>
      <c r="D5286" s="8" t="s">
        <v>3817</v>
      </c>
      <c r="E5286" s="7" t="s">
        <v>14661</v>
      </c>
      <c r="F5286" s="8" t="s">
        <v>2740</v>
      </c>
      <c r="G5286" s="45" t="s">
        <v>8038</v>
      </c>
      <c r="H5286" s="31" t="s">
        <v>2742</v>
      </c>
      <c r="I5286" s="8"/>
      <c r="J5286" s="35"/>
      <c r="K5286" s="33"/>
      <c r="L5286" s="33"/>
      <c r="M5286" s="33"/>
      <c r="N5286" s="33"/>
      <c r="O5286" s="33"/>
      <c r="P5286" s="33"/>
      <c r="Q5286" s="33"/>
      <c r="R5286" s="33"/>
    </row>
    <row r="5287">
      <c r="A5287" s="7" t="s">
        <v>2586</v>
      </c>
      <c r="B5287" s="7"/>
      <c r="C5287" s="7" t="s">
        <v>14662</v>
      </c>
      <c r="D5287" s="8" t="s">
        <v>3817</v>
      </c>
      <c r="E5287" s="7" t="s">
        <v>14663</v>
      </c>
      <c r="F5287" s="8" t="s">
        <v>2740</v>
      </c>
      <c r="G5287" s="8" t="s">
        <v>8038</v>
      </c>
      <c r="H5287" s="43" t="s">
        <v>2742</v>
      </c>
      <c r="I5287" s="8"/>
      <c r="J5287" s="7"/>
      <c r="K5287" s="40"/>
      <c r="L5287" s="40"/>
      <c r="M5287" s="40"/>
      <c r="N5287" s="40"/>
      <c r="O5287" s="40"/>
      <c r="P5287" s="40"/>
      <c r="Q5287" s="40"/>
      <c r="R5287" s="40"/>
    </row>
    <row r="5288">
      <c r="A5288" s="7" t="s">
        <v>2586</v>
      </c>
      <c r="B5288" s="7"/>
      <c r="C5288" s="7" t="s">
        <v>14664</v>
      </c>
      <c r="D5288" s="8" t="str">
        <f>IFERROR(__xludf.DUMMYFUNCTION("CONCATENATE(REGEXEXTRACT(C5288,""[A-Za-z]+""),"","")"),"Thomas,")</f>
        <v>Thomas,</v>
      </c>
      <c r="E5288" s="7" t="s">
        <v>14665</v>
      </c>
      <c r="F5288" s="8" t="s">
        <v>2740</v>
      </c>
      <c r="G5288" s="8" t="s">
        <v>8038</v>
      </c>
      <c r="H5288" s="31" t="s">
        <v>2590</v>
      </c>
      <c r="I5288" s="8"/>
      <c r="J5288" s="35"/>
      <c r="K5288" s="33"/>
      <c r="L5288" s="33"/>
      <c r="M5288" s="33"/>
      <c r="N5288" s="33"/>
      <c r="O5288" s="33"/>
      <c r="P5288" s="33"/>
      <c r="Q5288" s="33"/>
      <c r="R5288" s="33"/>
    </row>
    <row r="5289">
      <c r="A5289" s="7" t="s">
        <v>2586</v>
      </c>
      <c r="B5289" s="7"/>
      <c r="C5289" s="7" t="s">
        <v>14666</v>
      </c>
      <c r="D5289" s="8" t="s">
        <v>3817</v>
      </c>
      <c r="E5289" s="7" t="s">
        <v>14667</v>
      </c>
      <c r="F5289" s="8" t="s">
        <v>2740</v>
      </c>
      <c r="G5289" s="8" t="s">
        <v>8038</v>
      </c>
      <c r="H5289" s="41" t="s">
        <v>3287</v>
      </c>
      <c r="I5289" s="8"/>
      <c r="J5289" s="37"/>
      <c r="K5289" s="38"/>
      <c r="L5289" s="38"/>
      <c r="M5289" s="38"/>
      <c r="N5289" s="38"/>
      <c r="O5289" s="38"/>
      <c r="P5289" s="38"/>
      <c r="Q5289" s="38"/>
      <c r="R5289" s="38"/>
    </row>
    <row r="5290">
      <c r="A5290" s="7" t="s">
        <v>2586</v>
      </c>
      <c r="B5290" s="7"/>
      <c r="C5290" s="7" t="s">
        <v>14668</v>
      </c>
      <c r="D5290" s="8" t="s">
        <v>3817</v>
      </c>
      <c r="E5290" s="7" t="s">
        <v>14669</v>
      </c>
      <c r="F5290" s="8" t="s">
        <v>2740</v>
      </c>
      <c r="G5290" s="8" t="s">
        <v>8038</v>
      </c>
      <c r="H5290" s="45" t="s">
        <v>2765</v>
      </c>
      <c r="I5290" s="8"/>
      <c r="J5290" s="35"/>
      <c r="K5290" s="33"/>
      <c r="L5290" s="33"/>
      <c r="M5290" s="33"/>
      <c r="N5290" s="33"/>
      <c r="O5290" s="33"/>
      <c r="P5290" s="33"/>
      <c r="Q5290" s="33"/>
      <c r="R5290" s="33"/>
    </row>
    <row r="5291">
      <c r="A5291" s="7" t="s">
        <v>2586</v>
      </c>
      <c r="B5291" s="7"/>
      <c r="C5291" s="7" t="s">
        <v>14670</v>
      </c>
      <c r="D5291" s="8" t="s">
        <v>3817</v>
      </c>
      <c r="E5291" s="7" t="s">
        <v>14671</v>
      </c>
      <c r="F5291" s="8" t="s">
        <v>2740</v>
      </c>
      <c r="G5291" s="8" t="s">
        <v>8038</v>
      </c>
      <c r="H5291" s="42" t="s">
        <v>2686</v>
      </c>
      <c r="I5291" s="8"/>
      <c r="J5291" s="35"/>
      <c r="K5291" s="33"/>
      <c r="L5291" s="33"/>
      <c r="M5291" s="33"/>
      <c r="N5291" s="33"/>
      <c r="O5291" s="33"/>
      <c r="P5291" s="33"/>
      <c r="Q5291" s="33"/>
      <c r="R5291" s="33"/>
    </row>
    <row r="5292">
      <c r="A5292" s="7" t="s">
        <v>2586</v>
      </c>
      <c r="B5292" s="7"/>
      <c r="C5292" s="7" t="s">
        <v>14672</v>
      </c>
      <c r="D5292" s="8" t="s">
        <v>3817</v>
      </c>
      <c r="E5292" s="7" t="s">
        <v>14673</v>
      </c>
      <c r="F5292" s="8" t="s">
        <v>2740</v>
      </c>
      <c r="G5292" s="31" t="s">
        <v>8038</v>
      </c>
      <c r="H5292" s="41" t="s">
        <v>2686</v>
      </c>
      <c r="I5292" s="8"/>
      <c r="J5292" s="37"/>
      <c r="K5292" s="38"/>
      <c r="L5292" s="38"/>
      <c r="M5292" s="38"/>
      <c r="N5292" s="38"/>
      <c r="O5292" s="38"/>
      <c r="P5292" s="38"/>
      <c r="Q5292" s="38"/>
      <c r="R5292" s="38"/>
    </row>
    <row r="5293">
      <c r="A5293" s="7" t="s">
        <v>2586</v>
      </c>
      <c r="B5293" s="7"/>
      <c r="C5293" s="7" t="s">
        <v>14674</v>
      </c>
      <c r="D5293" s="8" t="s">
        <v>3817</v>
      </c>
      <c r="E5293" s="7" t="s">
        <v>14675</v>
      </c>
      <c r="F5293" s="8" t="s">
        <v>2740</v>
      </c>
      <c r="G5293" s="8" t="s">
        <v>8038</v>
      </c>
      <c r="H5293" s="42" t="s">
        <v>2952</v>
      </c>
      <c r="I5293" s="8"/>
      <c r="J5293" s="35"/>
      <c r="K5293" s="33"/>
      <c r="L5293" s="33"/>
      <c r="M5293" s="33"/>
      <c r="N5293" s="33"/>
      <c r="O5293" s="33"/>
      <c r="P5293" s="33"/>
      <c r="Q5293" s="33"/>
      <c r="R5293" s="33"/>
    </row>
    <row r="5294">
      <c r="A5294" s="7" t="s">
        <v>2586</v>
      </c>
      <c r="B5294" s="7"/>
      <c r="C5294" s="7" t="s">
        <v>14676</v>
      </c>
      <c r="D5294" s="8" t="str">
        <f>IFERROR(__xludf.DUMMYFUNCTION("CONCATENATE(REGEXEXTRACT(C5294,""[A-Za-z]+""),"","")"),"Thomas,")</f>
        <v>Thomas,</v>
      </c>
      <c r="E5294" s="7" t="s">
        <v>14677</v>
      </c>
      <c r="F5294" s="8" t="s">
        <v>2740</v>
      </c>
      <c r="G5294" s="31" t="s">
        <v>8038</v>
      </c>
      <c r="H5294" s="41" t="s">
        <v>2760</v>
      </c>
      <c r="I5294" s="8"/>
      <c r="J5294" s="35"/>
      <c r="K5294" s="33"/>
      <c r="L5294" s="33"/>
      <c r="M5294" s="33"/>
      <c r="N5294" s="33"/>
      <c r="O5294" s="33"/>
      <c r="P5294" s="33"/>
      <c r="Q5294" s="33"/>
      <c r="R5294" s="33"/>
    </row>
    <row r="5295">
      <c r="A5295" s="8" t="s">
        <v>2586</v>
      </c>
      <c r="B5295" s="2"/>
      <c r="C5295" s="2" t="s">
        <v>14678</v>
      </c>
      <c r="D5295" s="2" t="s">
        <v>3448</v>
      </c>
      <c r="E5295" s="2" t="s">
        <v>14679</v>
      </c>
      <c r="F5295" s="42" t="s">
        <v>2740</v>
      </c>
      <c r="G5295" s="8" t="s">
        <v>8038</v>
      </c>
      <c r="H5295" s="45" t="s">
        <v>2765</v>
      </c>
      <c r="I5295" s="34" t="s">
        <v>14680</v>
      </c>
      <c r="J5295" s="7"/>
      <c r="K5295" s="40"/>
      <c r="L5295" s="40"/>
      <c r="M5295" s="40"/>
      <c r="N5295" s="40"/>
      <c r="O5295" s="40"/>
      <c r="P5295" s="40"/>
      <c r="Q5295" s="40"/>
      <c r="R5295" s="40"/>
    </row>
    <row r="5296">
      <c r="A5296" s="8" t="s">
        <v>2586</v>
      </c>
      <c r="B5296" s="2"/>
      <c r="C5296" s="2" t="s">
        <v>14681</v>
      </c>
      <c r="D5296" s="2" t="s">
        <v>3448</v>
      </c>
      <c r="E5296" s="2" t="s">
        <v>14682</v>
      </c>
      <c r="F5296" s="42" t="s">
        <v>2740</v>
      </c>
      <c r="G5296" s="31" t="s">
        <v>8038</v>
      </c>
      <c r="H5296" s="43" t="s">
        <v>2760</v>
      </c>
      <c r="I5296" s="34" t="s">
        <v>14683</v>
      </c>
      <c r="J5296" s="35"/>
      <c r="K5296" s="33"/>
      <c r="L5296" s="33"/>
      <c r="M5296" s="33"/>
      <c r="N5296" s="33"/>
      <c r="O5296" s="33"/>
      <c r="P5296" s="33"/>
      <c r="Q5296" s="33"/>
      <c r="R5296" s="33"/>
    </row>
    <row r="5297">
      <c r="A5297" s="8" t="s">
        <v>2586</v>
      </c>
      <c r="B5297" s="2"/>
      <c r="C5297" s="2" t="s">
        <v>14684</v>
      </c>
      <c r="D5297" s="2" t="s">
        <v>3448</v>
      </c>
      <c r="E5297" s="2" t="s">
        <v>14685</v>
      </c>
      <c r="F5297" s="42" t="s">
        <v>2740</v>
      </c>
      <c r="G5297" s="31" t="s">
        <v>8038</v>
      </c>
      <c r="H5297" s="41" t="s">
        <v>2765</v>
      </c>
      <c r="I5297" s="34" t="s">
        <v>14686</v>
      </c>
      <c r="J5297" s="37"/>
      <c r="K5297" s="38"/>
      <c r="L5297" s="38"/>
      <c r="M5297" s="38"/>
      <c r="N5297" s="38"/>
      <c r="O5297" s="38"/>
      <c r="P5297" s="38"/>
      <c r="Q5297" s="38"/>
      <c r="R5297" s="38"/>
    </row>
    <row r="5298">
      <c r="A5298" s="8" t="s">
        <v>2586</v>
      </c>
      <c r="B5298" s="2"/>
      <c r="C5298" s="2" t="s">
        <v>14672</v>
      </c>
      <c r="D5298" s="2" t="s">
        <v>3448</v>
      </c>
      <c r="E5298" s="2" t="s">
        <v>14687</v>
      </c>
      <c r="F5298" s="42" t="s">
        <v>2740</v>
      </c>
      <c r="G5298" s="8" t="s">
        <v>8038</v>
      </c>
      <c r="H5298" s="41" t="s">
        <v>2686</v>
      </c>
      <c r="I5298" s="34" t="s">
        <v>14688</v>
      </c>
      <c r="J5298" s="35"/>
      <c r="K5298" s="33"/>
      <c r="L5298" s="33"/>
      <c r="M5298" s="33"/>
      <c r="N5298" s="33"/>
      <c r="O5298" s="33"/>
      <c r="P5298" s="33"/>
      <c r="Q5298" s="33"/>
      <c r="R5298" s="33"/>
    </row>
    <row r="5299">
      <c r="A5299" s="8" t="s">
        <v>2586</v>
      </c>
      <c r="B5299" s="12"/>
      <c r="C5299" s="12" t="s">
        <v>14689</v>
      </c>
      <c r="D5299" s="13" t="s">
        <v>3448</v>
      </c>
      <c r="E5299" s="12" t="s">
        <v>14690</v>
      </c>
      <c r="F5299" s="8" t="s">
        <v>2740</v>
      </c>
      <c r="G5299" s="8" t="s">
        <v>8038</v>
      </c>
      <c r="H5299" s="41" t="s">
        <v>2760</v>
      </c>
      <c r="I5299" s="2"/>
      <c r="J5299" s="7"/>
      <c r="K5299" s="40"/>
      <c r="L5299" s="40"/>
      <c r="M5299" s="40"/>
      <c r="N5299" s="40"/>
      <c r="O5299" s="40"/>
      <c r="P5299" s="40"/>
      <c r="Q5299" s="40"/>
      <c r="R5299" s="40"/>
    </row>
    <row r="5300">
      <c r="A5300" s="8" t="s">
        <v>2586</v>
      </c>
      <c r="B5300" s="6"/>
      <c r="C5300" s="6" t="s">
        <v>14691</v>
      </c>
      <c r="D5300" s="7" t="s">
        <v>14692</v>
      </c>
      <c r="E5300" s="19" t="s">
        <v>14693</v>
      </c>
      <c r="F5300" s="8" t="s">
        <v>2740</v>
      </c>
      <c r="G5300" s="31" t="s">
        <v>8038</v>
      </c>
      <c r="H5300" s="31" t="s">
        <v>2603</v>
      </c>
      <c r="I5300" s="7"/>
      <c r="J5300" s="7"/>
      <c r="K5300" s="40"/>
      <c r="L5300" s="40"/>
      <c r="M5300" s="40"/>
      <c r="N5300" s="40"/>
      <c r="O5300" s="40"/>
      <c r="P5300" s="40"/>
      <c r="Q5300" s="40"/>
      <c r="R5300" s="40"/>
    </row>
    <row r="5301">
      <c r="A5301" s="7" t="s">
        <v>2586</v>
      </c>
      <c r="B5301" s="7"/>
      <c r="C5301" s="7" t="s">
        <v>14694</v>
      </c>
      <c r="D5301" s="8" t="str">
        <f>IFERROR(__xludf.DUMMYFUNCTION("CONCATENATE(REGEXEXTRACT(C5301,""[A-Za-z]+""),"","")"),"Thugfucker,")</f>
        <v>Thugfucker,</v>
      </c>
      <c r="E5301" s="7" t="s">
        <v>14695</v>
      </c>
      <c r="F5301" s="8" t="s">
        <v>2740</v>
      </c>
      <c r="G5301" s="8" t="s">
        <v>8038</v>
      </c>
      <c r="H5301" s="31" t="s">
        <v>2742</v>
      </c>
      <c r="I5301" s="8"/>
      <c r="J5301" s="7"/>
      <c r="K5301" s="40"/>
      <c r="L5301" s="40"/>
      <c r="M5301" s="40"/>
      <c r="N5301" s="40"/>
      <c r="O5301" s="40"/>
      <c r="P5301" s="40"/>
      <c r="Q5301" s="40"/>
      <c r="R5301" s="40"/>
    </row>
    <row r="5302">
      <c r="A5302" s="7" t="s">
        <v>2586</v>
      </c>
      <c r="B5302" s="7"/>
      <c r="C5302" s="7" t="s">
        <v>14696</v>
      </c>
      <c r="D5302" s="6" t="s">
        <v>14697</v>
      </c>
      <c r="E5302" s="19" t="s">
        <v>14698</v>
      </c>
      <c r="F5302" s="42" t="s">
        <v>2740</v>
      </c>
      <c r="G5302" s="8" t="s">
        <v>8038</v>
      </c>
      <c r="H5302" s="41" t="s">
        <v>2760</v>
      </c>
      <c r="I5302" s="7"/>
      <c r="J5302" s="19"/>
      <c r="K5302" s="39"/>
      <c r="L5302" s="39"/>
      <c r="M5302" s="39"/>
      <c r="N5302" s="39"/>
      <c r="O5302" s="39"/>
      <c r="P5302" s="39"/>
      <c r="Q5302" s="39"/>
      <c r="R5302" s="39"/>
    </row>
    <row r="5303">
      <c r="A5303" s="8" t="s">
        <v>2633</v>
      </c>
      <c r="B5303" s="8"/>
      <c r="C5303" s="8" t="s">
        <v>14699</v>
      </c>
      <c r="D5303" s="8" t="s">
        <v>14700</v>
      </c>
      <c r="E5303" s="12" t="s">
        <v>14701</v>
      </c>
      <c r="F5303" s="8" t="s">
        <v>2740</v>
      </c>
      <c r="G5303" s="8" t="s">
        <v>8038</v>
      </c>
      <c r="H5303" s="42" t="s">
        <v>2686</v>
      </c>
      <c r="I5303" s="8"/>
      <c r="J5303" s="37"/>
      <c r="K5303" s="38"/>
      <c r="L5303" s="38"/>
      <c r="M5303" s="38"/>
      <c r="N5303" s="38"/>
      <c r="O5303" s="38"/>
      <c r="P5303" s="38"/>
      <c r="Q5303" s="38"/>
      <c r="R5303" s="38"/>
    </row>
    <row r="5304">
      <c r="A5304" s="7" t="s">
        <v>2586</v>
      </c>
      <c r="B5304" s="7"/>
      <c r="C5304" s="7" t="s">
        <v>14702</v>
      </c>
      <c r="D5304" s="7" t="s">
        <v>14703</v>
      </c>
      <c r="E5304" s="19" t="s">
        <v>14704</v>
      </c>
      <c r="F5304" s="42" t="s">
        <v>2740</v>
      </c>
      <c r="G5304" s="8" t="s">
        <v>8038</v>
      </c>
      <c r="H5304" s="43" t="s">
        <v>2760</v>
      </c>
      <c r="I5304" s="7"/>
      <c r="J5304" s="35"/>
      <c r="K5304" s="33"/>
      <c r="L5304" s="33"/>
      <c r="M5304" s="33"/>
      <c r="N5304" s="33"/>
      <c r="O5304" s="33"/>
      <c r="P5304" s="33"/>
      <c r="Q5304" s="33"/>
      <c r="R5304" s="33"/>
    </row>
    <row r="5305">
      <c r="A5305" s="8" t="s">
        <v>2586</v>
      </c>
      <c r="B5305" s="2"/>
      <c r="C5305" s="2" t="s">
        <v>14705</v>
      </c>
      <c r="D5305" s="2" t="s">
        <v>14706</v>
      </c>
      <c r="E5305" s="2" t="s">
        <v>14707</v>
      </c>
      <c r="F5305" s="8" t="s">
        <v>2740</v>
      </c>
      <c r="G5305" s="8" t="s">
        <v>8038</v>
      </c>
      <c r="H5305" s="41" t="s">
        <v>2937</v>
      </c>
      <c r="I5305" s="36" t="s">
        <v>14708</v>
      </c>
      <c r="J5305" s="7"/>
      <c r="K5305" s="40"/>
      <c r="L5305" s="40"/>
      <c r="M5305" s="40"/>
      <c r="N5305" s="40"/>
      <c r="O5305" s="40"/>
      <c r="P5305" s="40"/>
      <c r="Q5305" s="40"/>
      <c r="R5305" s="40"/>
    </row>
    <row r="5306">
      <c r="A5306" s="8" t="s">
        <v>2586</v>
      </c>
      <c r="B5306" s="2"/>
      <c r="C5306" s="2" t="s">
        <v>7547</v>
      </c>
      <c r="D5306" s="2" t="s">
        <v>14709</v>
      </c>
      <c r="E5306" s="2" t="s">
        <v>14710</v>
      </c>
      <c r="F5306" s="8" t="s">
        <v>2740</v>
      </c>
      <c r="G5306" s="8" t="s">
        <v>8038</v>
      </c>
      <c r="H5306" s="31" t="s">
        <v>2952</v>
      </c>
      <c r="I5306" s="36" t="s">
        <v>14711</v>
      </c>
      <c r="J5306" s="35"/>
      <c r="K5306" s="33"/>
      <c r="L5306" s="33"/>
      <c r="M5306" s="33"/>
      <c r="N5306" s="33"/>
      <c r="O5306" s="33"/>
      <c r="P5306" s="33"/>
      <c r="Q5306" s="33"/>
      <c r="R5306" s="33"/>
    </row>
    <row r="5307">
      <c r="A5307" s="8" t="s">
        <v>2586</v>
      </c>
      <c r="B5307" s="2"/>
      <c r="C5307" s="2" t="s">
        <v>14712</v>
      </c>
      <c r="D5307" s="2" t="s">
        <v>14713</v>
      </c>
      <c r="E5307" s="2" t="s">
        <v>14714</v>
      </c>
      <c r="F5307" s="8" t="s">
        <v>2740</v>
      </c>
      <c r="G5307" s="6" t="s">
        <v>8038</v>
      </c>
      <c r="H5307" s="31" t="s">
        <v>4812</v>
      </c>
      <c r="I5307" s="36" t="s">
        <v>14715</v>
      </c>
      <c r="J5307" s="7"/>
      <c r="K5307" s="40"/>
      <c r="L5307" s="40"/>
      <c r="M5307" s="40"/>
      <c r="N5307" s="40"/>
      <c r="O5307" s="40"/>
      <c r="P5307" s="40"/>
      <c r="Q5307" s="40"/>
      <c r="R5307" s="40"/>
    </row>
    <row r="5308">
      <c r="A5308" s="8" t="s">
        <v>2586</v>
      </c>
      <c r="B5308" s="8"/>
      <c r="C5308" s="8" t="s">
        <v>14716</v>
      </c>
      <c r="D5308" s="8" t="s">
        <v>14717</v>
      </c>
      <c r="E5308" s="12" t="s">
        <v>14718</v>
      </c>
      <c r="F5308" s="8" t="s">
        <v>2740</v>
      </c>
      <c r="G5308" s="45" t="s">
        <v>8038</v>
      </c>
      <c r="H5308" s="41" t="s">
        <v>2760</v>
      </c>
      <c r="I5308" s="8"/>
      <c r="J5308" s="35"/>
      <c r="K5308" s="33"/>
      <c r="L5308" s="33"/>
      <c r="M5308" s="33"/>
      <c r="N5308" s="33"/>
      <c r="O5308" s="33"/>
      <c r="P5308" s="33"/>
      <c r="Q5308" s="33"/>
      <c r="R5308" s="33"/>
    </row>
    <row r="5309">
      <c r="A5309" s="8" t="s">
        <v>2586</v>
      </c>
      <c r="B5309" s="18"/>
      <c r="C5309" s="18" t="s">
        <v>14719</v>
      </c>
      <c r="D5309" s="5" t="s">
        <v>14720</v>
      </c>
      <c r="E5309" s="5" t="s">
        <v>14721</v>
      </c>
      <c r="F5309" s="8" t="s">
        <v>2740</v>
      </c>
      <c r="G5309" s="31" t="s">
        <v>8038</v>
      </c>
      <c r="H5309" s="42" t="s">
        <v>2686</v>
      </c>
      <c r="I5309" s="18"/>
      <c r="J5309" s="35"/>
      <c r="K5309" s="33"/>
      <c r="L5309" s="33"/>
      <c r="M5309" s="33"/>
      <c r="N5309" s="33"/>
      <c r="O5309" s="33"/>
      <c r="P5309" s="33"/>
      <c r="Q5309" s="33"/>
      <c r="R5309" s="33"/>
    </row>
    <row r="5310">
      <c r="A5310" s="8" t="s">
        <v>2586</v>
      </c>
      <c r="B5310" s="2"/>
      <c r="C5310" s="2" t="s">
        <v>14722</v>
      </c>
      <c r="D5310" s="2" t="s">
        <v>5781</v>
      </c>
      <c r="E5310" s="2" t="s">
        <v>14723</v>
      </c>
      <c r="F5310" s="8" t="s">
        <v>2740</v>
      </c>
      <c r="G5310" s="31" t="s">
        <v>8038</v>
      </c>
      <c r="H5310" s="8" t="s">
        <v>2765</v>
      </c>
      <c r="I5310" s="34" t="s">
        <v>14724</v>
      </c>
      <c r="J5310" s="7"/>
      <c r="K5310" s="40"/>
      <c r="L5310" s="40"/>
      <c r="M5310" s="40"/>
      <c r="N5310" s="40"/>
      <c r="O5310" s="40"/>
      <c r="P5310" s="40"/>
      <c r="Q5310" s="40"/>
      <c r="R5310" s="40"/>
    </row>
    <row r="5311">
      <c r="A5311" s="7" t="s">
        <v>2586</v>
      </c>
      <c r="B5311" s="7"/>
      <c r="C5311" s="7" t="s">
        <v>14722</v>
      </c>
      <c r="D5311" s="8" t="s">
        <v>5781</v>
      </c>
      <c r="E5311" s="7" t="s">
        <v>14725</v>
      </c>
      <c r="F5311" s="8" t="s">
        <v>2740</v>
      </c>
      <c r="G5311" s="31" t="s">
        <v>8038</v>
      </c>
      <c r="H5311" s="8" t="s">
        <v>2765</v>
      </c>
      <c r="I5311" s="8"/>
      <c r="J5311" s="37"/>
      <c r="K5311" s="38"/>
      <c r="L5311" s="38"/>
      <c r="M5311" s="38"/>
      <c r="N5311" s="38"/>
      <c r="O5311" s="38"/>
      <c r="P5311" s="38"/>
      <c r="Q5311" s="38"/>
      <c r="R5311" s="38"/>
    </row>
    <row r="5312">
      <c r="A5312" s="7" t="s">
        <v>2586</v>
      </c>
      <c r="B5312" s="7"/>
      <c r="C5312" s="7" t="s">
        <v>14726</v>
      </c>
      <c r="D5312" s="8" t="s">
        <v>5781</v>
      </c>
      <c r="E5312" s="7" t="s">
        <v>14727</v>
      </c>
      <c r="F5312" s="8" t="s">
        <v>2740</v>
      </c>
      <c r="G5312" s="31" t="s">
        <v>8038</v>
      </c>
      <c r="H5312" s="43" t="s">
        <v>4138</v>
      </c>
      <c r="I5312" s="8"/>
      <c r="J5312" s="35"/>
      <c r="K5312" s="33"/>
      <c r="L5312" s="33"/>
      <c r="M5312" s="33"/>
      <c r="N5312" s="33"/>
      <c r="O5312" s="33"/>
      <c r="P5312" s="33"/>
      <c r="Q5312" s="33"/>
      <c r="R5312" s="33"/>
    </row>
    <row r="5313">
      <c r="A5313" s="7" t="s">
        <v>2586</v>
      </c>
      <c r="B5313" s="7"/>
      <c r="C5313" s="7" t="s">
        <v>14728</v>
      </c>
      <c r="D5313" s="8" t="str">
        <f>IFERROR(__xludf.DUMMYFUNCTION("CONCATENATE(REGEXEXTRACT(C5313,""[A-Za-z]+""),"","")"),"Tim,")</f>
        <v>Tim,</v>
      </c>
      <c r="E5313" s="7" t="s">
        <v>14729</v>
      </c>
      <c r="F5313" s="8" t="s">
        <v>2740</v>
      </c>
      <c r="G5313" s="31" t="s">
        <v>8038</v>
      </c>
      <c r="H5313" s="43" t="s">
        <v>2760</v>
      </c>
      <c r="I5313" s="8"/>
      <c r="J5313" s="35"/>
      <c r="K5313" s="33"/>
      <c r="L5313" s="33"/>
      <c r="M5313" s="33"/>
      <c r="N5313" s="33"/>
      <c r="O5313" s="33"/>
      <c r="P5313" s="33"/>
      <c r="Q5313" s="33"/>
      <c r="R5313" s="33"/>
    </row>
    <row r="5314">
      <c r="A5314" s="7" t="s">
        <v>2586</v>
      </c>
      <c r="B5314" s="7"/>
      <c r="C5314" s="7" t="s">
        <v>14730</v>
      </c>
      <c r="D5314" s="8" t="s">
        <v>5781</v>
      </c>
      <c r="E5314" s="7" t="s">
        <v>14731</v>
      </c>
      <c r="F5314" s="8" t="s">
        <v>2740</v>
      </c>
      <c r="G5314" s="31" t="s">
        <v>8038</v>
      </c>
      <c r="H5314" s="31" t="s">
        <v>2802</v>
      </c>
      <c r="I5314" s="8"/>
      <c r="J5314" s="7"/>
      <c r="K5314" s="40"/>
      <c r="L5314" s="40"/>
      <c r="M5314" s="40"/>
      <c r="N5314" s="40"/>
      <c r="O5314" s="40"/>
      <c r="P5314" s="40"/>
      <c r="Q5314" s="40"/>
      <c r="R5314" s="40"/>
    </row>
    <row r="5315">
      <c r="A5315" s="7" t="s">
        <v>2586</v>
      </c>
      <c r="B5315" s="7"/>
      <c r="C5315" s="7" t="s">
        <v>14732</v>
      </c>
      <c r="D5315" s="8" t="s">
        <v>5781</v>
      </c>
      <c r="E5315" s="7" t="s">
        <v>14733</v>
      </c>
      <c r="F5315" s="8" t="s">
        <v>2740</v>
      </c>
      <c r="G5315" s="31" t="s">
        <v>8038</v>
      </c>
      <c r="H5315" s="41" t="s">
        <v>2760</v>
      </c>
      <c r="I5315" s="8"/>
      <c r="J5315" s="7"/>
      <c r="K5315" s="40"/>
      <c r="L5315" s="40"/>
      <c r="M5315" s="40"/>
      <c r="N5315" s="40"/>
      <c r="O5315" s="40"/>
      <c r="P5315" s="40"/>
      <c r="Q5315" s="40"/>
      <c r="R5315" s="40"/>
    </row>
    <row r="5316">
      <c r="A5316" s="7" t="s">
        <v>2633</v>
      </c>
      <c r="B5316" s="7"/>
      <c r="C5316" s="7" t="s">
        <v>14734</v>
      </c>
      <c r="D5316" s="8" t="s">
        <v>5781</v>
      </c>
      <c r="E5316" s="7" t="s">
        <v>14735</v>
      </c>
      <c r="F5316" s="8" t="s">
        <v>2740</v>
      </c>
      <c r="G5316" s="8" t="s">
        <v>8038</v>
      </c>
      <c r="H5316" s="41" t="s">
        <v>2760</v>
      </c>
      <c r="I5316" s="8"/>
      <c r="J5316" s="37"/>
      <c r="K5316" s="38"/>
      <c r="L5316" s="38"/>
      <c r="M5316" s="38"/>
      <c r="N5316" s="38"/>
      <c r="O5316" s="38"/>
      <c r="P5316" s="38"/>
      <c r="Q5316" s="38"/>
      <c r="R5316" s="38"/>
    </row>
    <row r="5317">
      <c r="A5317" s="8" t="s">
        <v>2586</v>
      </c>
      <c r="B5317" s="2"/>
      <c r="C5317" s="2" t="s">
        <v>14736</v>
      </c>
      <c r="D5317" s="2" t="s">
        <v>2729</v>
      </c>
      <c r="E5317" s="2" t="s">
        <v>14737</v>
      </c>
      <c r="F5317" s="42" t="s">
        <v>2740</v>
      </c>
      <c r="G5317" s="31" t="s">
        <v>8038</v>
      </c>
      <c r="H5317" s="41" t="s">
        <v>2686</v>
      </c>
      <c r="I5317" s="34" t="s">
        <v>14738</v>
      </c>
      <c r="J5317" s="37"/>
      <c r="K5317" s="38"/>
      <c r="L5317" s="38"/>
      <c r="M5317" s="38"/>
      <c r="N5317" s="38"/>
      <c r="O5317" s="38"/>
      <c r="P5317" s="38"/>
      <c r="Q5317" s="38"/>
      <c r="R5317" s="38"/>
    </row>
    <row r="5318">
      <c r="A5318" s="7" t="s">
        <v>2633</v>
      </c>
      <c r="B5318" s="7"/>
      <c r="C5318" s="7" t="s">
        <v>14739</v>
      </c>
      <c r="D5318" s="8" t="str">
        <f>IFERROR(__xludf.DUMMYFUNCTION("CONCATENATE(REGEXEXTRACT(C5318,""[A-Za-z]+""),"","")"),"Timboletti,")</f>
        <v>Timboletti,</v>
      </c>
      <c r="E5318" s="7" t="s">
        <v>14740</v>
      </c>
      <c r="F5318" s="8" t="s">
        <v>2740</v>
      </c>
      <c r="G5318" s="31" t="s">
        <v>8038</v>
      </c>
      <c r="H5318" s="42" t="s">
        <v>2686</v>
      </c>
      <c r="I5318" s="8"/>
      <c r="J5318" s="37"/>
      <c r="K5318" s="38"/>
      <c r="L5318" s="38"/>
      <c r="M5318" s="38"/>
      <c r="N5318" s="38"/>
      <c r="O5318" s="38"/>
      <c r="P5318" s="38"/>
      <c r="Q5318" s="38"/>
      <c r="R5318" s="38"/>
    </row>
    <row r="5319">
      <c r="A5319" s="7" t="s">
        <v>2586</v>
      </c>
      <c r="B5319" s="7"/>
      <c r="C5319" s="7" t="s">
        <v>14741</v>
      </c>
      <c r="D5319" s="8" t="str">
        <f>IFERROR(__xludf.DUMMYFUNCTION("CONCATENATE(REGEXEXTRACT(C5319,""[A-Za-z]+""),"","")"),"Time,")</f>
        <v>Time,</v>
      </c>
      <c r="E5319" s="7" t="s">
        <v>14742</v>
      </c>
      <c r="F5319" s="8" t="s">
        <v>2740</v>
      </c>
      <c r="G5319" s="31" t="s">
        <v>8038</v>
      </c>
      <c r="H5319" s="31" t="s">
        <v>2603</v>
      </c>
      <c r="I5319" s="8"/>
      <c r="J5319" s="7"/>
      <c r="K5319" s="40"/>
      <c r="L5319" s="40"/>
      <c r="M5319" s="40"/>
      <c r="N5319" s="40"/>
      <c r="O5319" s="40"/>
      <c r="P5319" s="40"/>
      <c r="Q5319" s="40"/>
      <c r="R5319" s="40"/>
    </row>
    <row r="5320">
      <c r="A5320" s="7" t="s">
        <v>2586</v>
      </c>
      <c r="B5320" s="7"/>
      <c r="C5320" s="7" t="s">
        <v>14743</v>
      </c>
      <c r="D5320" s="8" t="str">
        <f>IFERROR(__xludf.DUMMYFUNCTION("CONCATENATE(REGEXEXTRACT(C5320,""[A-Za-z]+""),"","")"),"Timka,")</f>
        <v>Timka,</v>
      </c>
      <c r="E5320" s="7" t="s">
        <v>14744</v>
      </c>
      <c r="F5320" s="8" t="s">
        <v>2740</v>
      </c>
      <c r="G5320" s="31" t="s">
        <v>8038</v>
      </c>
      <c r="H5320" s="31" t="s">
        <v>2590</v>
      </c>
      <c r="I5320" s="8"/>
      <c r="J5320" s="35"/>
      <c r="K5320" s="33"/>
      <c r="L5320" s="33"/>
      <c r="M5320" s="33"/>
      <c r="N5320" s="33"/>
      <c r="O5320" s="33"/>
      <c r="P5320" s="33"/>
      <c r="Q5320" s="33"/>
      <c r="R5320" s="33"/>
    </row>
    <row r="5321">
      <c r="A5321" s="7" t="s">
        <v>2586</v>
      </c>
      <c r="B5321" s="7"/>
      <c r="C5321" s="7" t="s">
        <v>14745</v>
      </c>
      <c r="D5321" s="8" t="str">
        <f>IFERROR(__xludf.DUMMYFUNCTION("CONCATENATE(REGEXEXTRACT(C5321,""[A-Za-z]+""),"","")"),"timmyrr,")</f>
        <v>timmyrr,</v>
      </c>
      <c r="E5321" s="7" t="s">
        <v>14745</v>
      </c>
      <c r="F5321" s="8" t="s">
        <v>2740</v>
      </c>
      <c r="G5321" s="31" t="s">
        <v>8038</v>
      </c>
      <c r="H5321" s="31" t="s">
        <v>2590</v>
      </c>
      <c r="I5321" s="8"/>
      <c r="J5321" s="35"/>
      <c r="K5321" s="33"/>
      <c r="L5321" s="33"/>
      <c r="M5321" s="33"/>
      <c r="N5321" s="33"/>
      <c r="O5321" s="33"/>
      <c r="P5321" s="33"/>
      <c r="Q5321" s="33"/>
      <c r="R5321" s="33"/>
    </row>
    <row r="5322">
      <c r="A5322" s="8" t="s">
        <v>2586</v>
      </c>
      <c r="B5322" s="6"/>
      <c r="C5322" s="6" t="s">
        <v>14746</v>
      </c>
      <c r="D5322" s="8" t="s">
        <v>14747</v>
      </c>
      <c r="E5322" s="7" t="s">
        <v>14748</v>
      </c>
      <c r="F5322" s="8" t="s">
        <v>2740</v>
      </c>
      <c r="G5322" s="45" t="s">
        <v>8038</v>
      </c>
      <c r="H5322" s="41" t="s">
        <v>2760</v>
      </c>
      <c r="I5322" s="8"/>
      <c r="J5322" s="35"/>
      <c r="K5322" s="33"/>
      <c r="L5322" s="33"/>
      <c r="M5322" s="33"/>
      <c r="N5322" s="33"/>
      <c r="O5322" s="33"/>
      <c r="P5322" s="33"/>
      <c r="Q5322" s="33"/>
      <c r="R5322" s="33"/>
    </row>
    <row r="5323">
      <c r="A5323" s="7" t="s">
        <v>2586</v>
      </c>
      <c r="B5323" s="7"/>
      <c r="C5323" s="7" t="s">
        <v>7555</v>
      </c>
      <c r="D5323" s="8" t="s">
        <v>14747</v>
      </c>
      <c r="E5323" s="7" t="s">
        <v>14749</v>
      </c>
      <c r="F5323" s="8" t="s">
        <v>2740</v>
      </c>
      <c r="G5323" s="31" t="s">
        <v>8038</v>
      </c>
      <c r="H5323" s="41" t="s">
        <v>2686</v>
      </c>
      <c r="I5323" s="8"/>
      <c r="J5323" s="37"/>
      <c r="K5323" s="38"/>
      <c r="L5323" s="38"/>
      <c r="M5323" s="38"/>
      <c r="N5323" s="38"/>
      <c r="O5323" s="38"/>
      <c r="P5323" s="38"/>
      <c r="Q5323" s="38"/>
      <c r="R5323" s="38"/>
    </row>
    <row r="5324">
      <c r="A5324" s="7" t="s">
        <v>2586</v>
      </c>
      <c r="B5324" s="54"/>
      <c r="C5324" s="54" t="s">
        <v>7555</v>
      </c>
      <c r="D5324" s="15" t="s">
        <v>14747</v>
      </c>
      <c r="E5324" s="9" t="s">
        <v>14750</v>
      </c>
      <c r="F5324" s="42" t="s">
        <v>2740</v>
      </c>
      <c r="G5324" s="31" t="s">
        <v>8038</v>
      </c>
      <c r="H5324" s="41" t="s">
        <v>2686</v>
      </c>
      <c r="I5324" s="9"/>
      <c r="J5324" s="35"/>
      <c r="K5324" s="33"/>
      <c r="L5324" s="33"/>
      <c r="M5324" s="33"/>
      <c r="N5324" s="33"/>
      <c r="O5324" s="33"/>
      <c r="P5324" s="33"/>
      <c r="Q5324" s="33"/>
      <c r="R5324" s="33"/>
    </row>
    <row r="5325">
      <c r="A5325" s="7" t="s">
        <v>2633</v>
      </c>
      <c r="B5325" s="7"/>
      <c r="C5325" s="7" t="s">
        <v>14751</v>
      </c>
      <c r="D5325" s="8" t="str">
        <f>IFERROR(__xludf.DUMMYFUNCTION("CONCATENATE(REGEXEXTRACT(C5325,""[A-Za-z]+""),"","")"),"Timo,")</f>
        <v>Timo,</v>
      </c>
      <c r="E5325" s="7" t="s">
        <v>14752</v>
      </c>
      <c r="F5325" s="8" t="s">
        <v>2740</v>
      </c>
      <c r="G5325" s="31" t="s">
        <v>8038</v>
      </c>
      <c r="H5325" s="31" t="s">
        <v>2590</v>
      </c>
      <c r="I5325" s="8"/>
      <c r="J5325" s="35"/>
      <c r="K5325" s="33"/>
      <c r="L5325" s="33"/>
      <c r="M5325" s="33"/>
      <c r="N5325" s="33"/>
      <c r="O5325" s="33"/>
      <c r="P5325" s="33"/>
      <c r="Q5325" s="33"/>
      <c r="R5325" s="33"/>
    </row>
    <row r="5326">
      <c r="A5326" s="7" t="s">
        <v>2586</v>
      </c>
      <c r="B5326" s="7"/>
      <c r="C5326" s="7" t="s">
        <v>14753</v>
      </c>
      <c r="D5326" s="8" t="s">
        <v>14754</v>
      </c>
      <c r="E5326" s="7" t="s">
        <v>14755</v>
      </c>
      <c r="F5326" s="8" t="s">
        <v>2740</v>
      </c>
      <c r="G5326" s="31" t="s">
        <v>8038</v>
      </c>
      <c r="H5326" s="43" t="s">
        <v>2742</v>
      </c>
      <c r="I5326" s="8"/>
      <c r="J5326" s="7"/>
      <c r="K5326" s="40"/>
      <c r="L5326" s="40"/>
      <c r="M5326" s="40"/>
      <c r="N5326" s="40"/>
      <c r="O5326" s="40"/>
      <c r="P5326" s="40"/>
      <c r="Q5326" s="40"/>
      <c r="R5326" s="40"/>
    </row>
    <row r="5327">
      <c r="A5327" s="8" t="s">
        <v>2586</v>
      </c>
      <c r="B5327" s="18"/>
      <c r="C5327" s="18" t="s">
        <v>14756</v>
      </c>
      <c r="D5327" s="4" t="s">
        <v>14757</v>
      </c>
      <c r="E5327" s="5" t="s">
        <v>14758</v>
      </c>
      <c r="F5327" s="8" t="s">
        <v>2740</v>
      </c>
      <c r="G5327" s="8" t="s">
        <v>8038</v>
      </c>
      <c r="H5327" s="31" t="s">
        <v>2802</v>
      </c>
      <c r="I5327" s="18"/>
      <c r="J5327" s="35"/>
      <c r="K5327" s="33"/>
      <c r="L5327" s="33"/>
      <c r="M5327" s="33"/>
      <c r="N5327" s="33"/>
      <c r="O5327" s="33"/>
      <c r="P5327" s="33"/>
      <c r="Q5327" s="33"/>
      <c r="R5327" s="33"/>
    </row>
    <row r="5328">
      <c r="A5328" s="7" t="s">
        <v>2586</v>
      </c>
      <c r="B5328" s="7"/>
      <c r="C5328" s="7" t="s">
        <v>14759</v>
      </c>
      <c r="D5328" s="6" t="s">
        <v>14760</v>
      </c>
      <c r="E5328" s="7" t="s">
        <v>14761</v>
      </c>
      <c r="F5328" s="6" t="s">
        <v>2740</v>
      </c>
      <c r="G5328" s="6" t="s">
        <v>8038</v>
      </c>
      <c r="H5328" s="45" t="s">
        <v>2753</v>
      </c>
      <c r="I5328" s="8"/>
      <c r="J5328" s="7"/>
      <c r="K5328" s="40"/>
      <c r="L5328" s="40"/>
      <c r="M5328" s="40"/>
      <c r="N5328" s="40"/>
      <c r="O5328" s="40"/>
      <c r="P5328" s="40"/>
      <c r="Q5328" s="40"/>
      <c r="R5328" s="40"/>
    </row>
    <row r="5329">
      <c r="A5329" s="7" t="s">
        <v>2586</v>
      </c>
      <c r="B5329" s="7"/>
      <c r="C5329" s="7" t="s">
        <v>14762</v>
      </c>
      <c r="D5329" s="8" t="s">
        <v>14763</v>
      </c>
      <c r="E5329" s="7" t="s">
        <v>14764</v>
      </c>
      <c r="F5329" s="8" t="s">
        <v>2740</v>
      </c>
      <c r="G5329" s="31" t="s">
        <v>8038</v>
      </c>
      <c r="H5329" s="41" t="s">
        <v>2760</v>
      </c>
      <c r="I5329" s="8"/>
      <c r="J5329" s="7"/>
      <c r="K5329" s="40"/>
      <c r="L5329" s="40"/>
      <c r="M5329" s="40"/>
      <c r="N5329" s="40"/>
      <c r="O5329" s="40"/>
      <c r="P5329" s="40"/>
      <c r="Q5329" s="40"/>
      <c r="R5329" s="40"/>
    </row>
    <row r="5330">
      <c r="A5330" s="7" t="s">
        <v>2586</v>
      </c>
      <c r="B5330" s="7"/>
      <c r="C5330" s="7" t="s">
        <v>14765</v>
      </c>
      <c r="D5330" s="6" t="s">
        <v>14766</v>
      </c>
      <c r="E5330" s="7" t="s">
        <v>14767</v>
      </c>
      <c r="F5330" s="8" t="s">
        <v>2740</v>
      </c>
      <c r="G5330" s="8" t="s">
        <v>8038</v>
      </c>
      <c r="H5330" s="31" t="s">
        <v>4225</v>
      </c>
      <c r="I5330" s="8"/>
      <c r="J5330" s="35"/>
      <c r="K5330" s="33"/>
      <c r="L5330" s="33"/>
      <c r="M5330" s="33"/>
      <c r="N5330" s="33"/>
      <c r="O5330" s="33"/>
      <c r="P5330" s="33"/>
      <c r="Q5330" s="33"/>
      <c r="R5330" s="33"/>
    </row>
    <row r="5331">
      <c r="A5331" s="8" t="s">
        <v>2586</v>
      </c>
      <c r="B5331" s="8"/>
      <c r="C5331" s="8" t="s">
        <v>14768</v>
      </c>
      <c r="D5331" s="8" t="s">
        <v>14769</v>
      </c>
      <c r="E5331" s="12" t="s">
        <v>14770</v>
      </c>
      <c r="F5331" s="8" t="s">
        <v>2740</v>
      </c>
      <c r="G5331" s="31" t="s">
        <v>8038</v>
      </c>
      <c r="H5331" s="45" t="s">
        <v>2753</v>
      </c>
      <c r="I5331" s="8"/>
      <c r="J5331" s="7"/>
      <c r="K5331" s="40"/>
      <c r="L5331" s="40"/>
      <c r="M5331" s="40"/>
      <c r="N5331" s="40"/>
      <c r="O5331" s="40"/>
      <c r="P5331" s="40"/>
      <c r="Q5331" s="40"/>
      <c r="R5331" s="40"/>
    </row>
    <row r="5332">
      <c r="A5332" s="8" t="s">
        <v>2586</v>
      </c>
      <c r="B5332" s="12"/>
      <c r="C5332" s="12" t="s">
        <v>14771</v>
      </c>
      <c r="D5332" s="12" t="s">
        <v>14772</v>
      </c>
      <c r="E5332" s="12" t="s">
        <v>14773</v>
      </c>
      <c r="F5332" s="8" t="s">
        <v>2740</v>
      </c>
      <c r="G5332" s="31" t="s">
        <v>8038</v>
      </c>
      <c r="H5332" s="41" t="s">
        <v>2760</v>
      </c>
      <c r="I5332" s="2"/>
      <c r="J5332" s="37"/>
      <c r="K5332" s="38"/>
      <c r="L5332" s="38"/>
      <c r="M5332" s="38"/>
      <c r="N5332" s="38"/>
      <c r="O5332" s="38"/>
      <c r="P5332" s="38"/>
      <c r="Q5332" s="38"/>
      <c r="R5332" s="38"/>
    </row>
    <row r="5333">
      <c r="A5333" s="8" t="s">
        <v>2633</v>
      </c>
      <c r="B5333" s="2"/>
      <c r="C5333" s="2" t="s">
        <v>14774</v>
      </c>
      <c r="D5333" s="2" t="s">
        <v>7581</v>
      </c>
      <c r="E5333" s="2" t="s">
        <v>14775</v>
      </c>
      <c r="F5333" s="8" t="s">
        <v>2740</v>
      </c>
      <c r="G5333" s="8" t="s">
        <v>8038</v>
      </c>
      <c r="H5333" s="31" t="s">
        <v>2742</v>
      </c>
      <c r="I5333" s="34" t="s">
        <v>14776</v>
      </c>
      <c r="J5333" s="35"/>
      <c r="K5333" s="33"/>
      <c r="L5333" s="33"/>
      <c r="M5333" s="33"/>
      <c r="N5333" s="33"/>
      <c r="O5333" s="33"/>
      <c r="P5333" s="33"/>
      <c r="Q5333" s="33"/>
      <c r="R5333" s="33"/>
    </row>
    <row r="5334">
      <c r="A5334" s="7" t="s">
        <v>2586</v>
      </c>
      <c r="B5334" s="7"/>
      <c r="C5334" s="7" t="s">
        <v>14777</v>
      </c>
      <c r="D5334" s="8" t="s">
        <v>7584</v>
      </c>
      <c r="E5334" s="7" t="s">
        <v>14778</v>
      </c>
      <c r="F5334" s="8" t="s">
        <v>2740</v>
      </c>
      <c r="G5334" s="8" t="s">
        <v>8038</v>
      </c>
      <c r="H5334" s="31" t="s">
        <v>2742</v>
      </c>
      <c r="I5334" s="8"/>
      <c r="J5334" s="37"/>
      <c r="K5334" s="38"/>
      <c r="L5334" s="38"/>
      <c r="M5334" s="38"/>
      <c r="N5334" s="38"/>
      <c r="O5334" s="38"/>
      <c r="P5334" s="38"/>
      <c r="Q5334" s="38"/>
      <c r="R5334" s="38"/>
    </row>
    <row r="5335">
      <c r="A5335" s="7" t="s">
        <v>2633</v>
      </c>
      <c r="B5335" s="9"/>
      <c r="C5335" s="9" t="s">
        <v>14779</v>
      </c>
      <c r="D5335" s="15" t="s">
        <v>7584</v>
      </c>
      <c r="E5335" s="9" t="s">
        <v>14780</v>
      </c>
      <c r="F5335" s="8" t="s">
        <v>2740</v>
      </c>
      <c r="G5335" s="31" t="s">
        <v>8038</v>
      </c>
      <c r="H5335" s="31" t="s">
        <v>2742</v>
      </c>
      <c r="I5335" s="9"/>
      <c r="J5335" s="7"/>
      <c r="K5335" s="40"/>
      <c r="L5335" s="40"/>
      <c r="M5335" s="40"/>
      <c r="N5335" s="40"/>
      <c r="O5335" s="40"/>
      <c r="P5335" s="40"/>
      <c r="Q5335" s="40"/>
      <c r="R5335" s="40"/>
    </row>
    <row r="5336">
      <c r="A5336" s="8" t="s">
        <v>2586</v>
      </c>
      <c r="B5336" s="12"/>
      <c r="C5336" s="12" t="s">
        <v>14781</v>
      </c>
      <c r="D5336" s="13" t="s">
        <v>14782</v>
      </c>
      <c r="E5336" s="12" t="s">
        <v>14783</v>
      </c>
      <c r="F5336" s="8" t="s">
        <v>2740</v>
      </c>
      <c r="G5336" s="6" t="s">
        <v>8038</v>
      </c>
      <c r="H5336" s="41" t="s">
        <v>4418</v>
      </c>
      <c r="I5336" s="2"/>
      <c r="J5336" s="35"/>
      <c r="K5336" s="33"/>
      <c r="L5336" s="33"/>
      <c r="M5336" s="33"/>
      <c r="N5336" s="33"/>
      <c r="O5336" s="33"/>
      <c r="P5336" s="33"/>
      <c r="Q5336" s="33"/>
      <c r="R5336" s="33"/>
    </row>
    <row r="5337">
      <c r="A5337" s="7" t="s">
        <v>2586</v>
      </c>
      <c r="B5337" s="7"/>
      <c r="C5337" s="7" t="s">
        <v>14784</v>
      </c>
      <c r="D5337" s="6" t="s">
        <v>2732</v>
      </c>
      <c r="E5337" s="7" t="s">
        <v>14785</v>
      </c>
      <c r="F5337" s="42" t="s">
        <v>2740</v>
      </c>
      <c r="G5337" s="8" t="s">
        <v>8038</v>
      </c>
      <c r="H5337" s="41" t="s">
        <v>2760</v>
      </c>
      <c r="I5337" s="8"/>
      <c r="J5337" s="35"/>
      <c r="K5337" s="33"/>
      <c r="L5337" s="33"/>
      <c r="M5337" s="33"/>
      <c r="N5337" s="33"/>
      <c r="O5337" s="33"/>
      <c r="P5337" s="33"/>
      <c r="Q5337" s="33"/>
      <c r="R5337" s="33"/>
    </row>
    <row r="5338">
      <c r="A5338" s="7" t="s">
        <v>2586</v>
      </c>
      <c r="B5338" s="7"/>
      <c r="C5338" s="7" t="s">
        <v>14786</v>
      </c>
      <c r="D5338" s="8" t="s">
        <v>2732</v>
      </c>
      <c r="E5338" s="7" t="s">
        <v>14787</v>
      </c>
      <c r="F5338" s="8" t="s">
        <v>2740</v>
      </c>
      <c r="G5338" s="31" t="s">
        <v>8038</v>
      </c>
      <c r="H5338" s="41" t="s">
        <v>3182</v>
      </c>
      <c r="I5338" s="8"/>
      <c r="J5338" s="37"/>
      <c r="K5338" s="38"/>
      <c r="L5338" s="38"/>
      <c r="M5338" s="38"/>
      <c r="N5338" s="38"/>
      <c r="O5338" s="38"/>
      <c r="P5338" s="38"/>
      <c r="Q5338" s="38"/>
      <c r="R5338" s="38"/>
    </row>
    <row r="5339">
      <c r="A5339" s="7" t="s">
        <v>2586</v>
      </c>
      <c r="B5339" s="7"/>
      <c r="C5339" s="7" t="s">
        <v>14788</v>
      </c>
      <c r="D5339" s="8" t="s">
        <v>2732</v>
      </c>
      <c r="E5339" s="7" t="s">
        <v>14789</v>
      </c>
      <c r="F5339" s="8" t="s">
        <v>2740</v>
      </c>
      <c r="G5339" s="31" t="s">
        <v>8038</v>
      </c>
      <c r="H5339" s="41" t="s">
        <v>2760</v>
      </c>
      <c r="I5339" s="8"/>
      <c r="J5339" s="7"/>
      <c r="K5339" s="40"/>
      <c r="L5339" s="40"/>
      <c r="M5339" s="40"/>
      <c r="N5339" s="40"/>
      <c r="O5339" s="40"/>
      <c r="P5339" s="40"/>
      <c r="Q5339" s="40"/>
      <c r="R5339" s="40"/>
    </row>
    <row r="5340">
      <c r="A5340" s="7" t="s">
        <v>2586</v>
      </c>
      <c r="B5340" s="7"/>
      <c r="C5340" s="7" t="s">
        <v>14790</v>
      </c>
      <c r="D5340" s="8" t="s">
        <v>2732</v>
      </c>
      <c r="E5340" s="7" t="s">
        <v>14791</v>
      </c>
      <c r="F5340" s="8" t="s">
        <v>2740</v>
      </c>
      <c r="G5340" s="31" t="s">
        <v>8038</v>
      </c>
      <c r="H5340" s="41" t="s">
        <v>2686</v>
      </c>
      <c r="I5340" s="8"/>
      <c r="J5340" s="35"/>
      <c r="K5340" s="33"/>
      <c r="L5340" s="33"/>
      <c r="M5340" s="33"/>
      <c r="N5340" s="33"/>
      <c r="O5340" s="33"/>
      <c r="P5340" s="33"/>
      <c r="Q5340" s="33"/>
      <c r="R5340" s="33"/>
    </row>
    <row r="5341">
      <c r="A5341" s="7" t="s">
        <v>2633</v>
      </c>
      <c r="B5341" s="7"/>
      <c r="C5341" s="7" t="s">
        <v>14792</v>
      </c>
      <c r="D5341" s="8" t="s">
        <v>2732</v>
      </c>
      <c r="E5341" s="7" t="s">
        <v>14793</v>
      </c>
      <c r="F5341" s="8" t="s">
        <v>2740</v>
      </c>
      <c r="G5341" s="31" t="s">
        <v>8038</v>
      </c>
      <c r="H5341" s="43" t="s">
        <v>2760</v>
      </c>
      <c r="I5341" s="8"/>
      <c r="J5341" s="37"/>
      <c r="K5341" s="38"/>
      <c r="L5341" s="38"/>
      <c r="M5341" s="38"/>
      <c r="N5341" s="38"/>
      <c r="O5341" s="38"/>
      <c r="P5341" s="38"/>
      <c r="Q5341" s="38"/>
      <c r="R5341" s="38"/>
    </row>
    <row r="5342">
      <c r="A5342" s="7" t="s">
        <v>2633</v>
      </c>
      <c r="B5342" s="7"/>
      <c r="C5342" s="7" t="s">
        <v>14794</v>
      </c>
      <c r="D5342" s="8" t="s">
        <v>2732</v>
      </c>
      <c r="E5342" s="7" t="s">
        <v>14795</v>
      </c>
      <c r="F5342" s="8" t="s">
        <v>2740</v>
      </c>
      <c r="G5342" s="31" t="s">
        <v>8038</v>
      </c>
      <c r="H5342" s="42" t="s">
        <v>2686</v>
      </c>
      <c r="I5342" s="8"/>
      <c r="J5342" s="7"/>
      <c r="K5342" s="40"/>
      <c r="L5342" s="40"/>
      <c r="M5342" s="40"/>
      <c r="N5342" s="40"/>
      <c r="O5342" s="40"/>
      <c r="P5342" s="40"/>
      <c r="Q5342" s="40"/>
      <c r="R5342" s="40"/>
    </row>
    <row r="5343">
      <c r="A5343" s="8" t="s">
        <v>2633</v>
      </c>
      <c r="B5343" s="2"/>
      <c r="C5343" s="2" t="s">
        <v>14796</v>
      </c>
      <c r="D5343" s="2" t="s">
        <v>3382</v>
      </c>
      <c r="E5343" s="2" t="s">
        <v>14797</v>
      </c>
      <c r="F5343" s="42" t="s">
        <v>2740</v>
      </c>
      <c r="G5343" s="8" t="s">
        <v>8038</v>
      </c>
      <c r="H5343" s="31" t="s">
        <v>2802</v>
      </c>
      <c r="I5343" s="34" t="s">
        <v>14798</v>
      </c>
      <c r="J5343" s="35"/>
      <c r="K5343" s="33"/>
      <c r="L5343" s="33"/>
      <c r="M5343" s="33"/>
      <c r="N5343" s="33"/>
      <c r="O5343" s="33"/>
      <c r="P5343" s="33"/>
      <c r="Q5343" s="33"/>
      <c r="R5343" s="33"/>
    </row>
    <row r="5344">
      <c r="A5344" s="8" t="s">
        <v>2586</v>
      </c>
      <c r="B5344" s="2"/>
      <c r="C5344" s="2" t="s">
        <v>14799</v>
      </c>
      <c r="D5344" s="2" t="s">
        <v>3382</v>
      </c>
      <c r="E5344" s="2" t="s">
        <v>14800</v>
      </c>
      <c r="F5344" s="8" t="s">
        <v>2740</v>
      </c>
      <c r="G5344" s="31" t="s">
        <v>8038</v>
      </c>
      <c r="H5344" s="41" t="s">
        <v>2760</v>
      </c>
      <c r="I5344" s="34" t="s">
        <v>14801</v>
      </c>
      <c r="J5344" s="35"/>
      <c r="K5344" s="33"/>
      <c r="L5344" s="33"/>
      <c r="M5344" s="33"/>
      <c r="N5344" s="33"/>
      <c r="O5344" s="33"/>
      <c r="P5344" s="33"/>
      <c r="Q5344" s="33"/>
      <c r="R5344" s="33"/>
    </row>
    <row r="5345">
      <c r="A5345" s="8" t="s">
        <v>2586</v>
      </c>
      <c r="B5345" s="2"/>
      <c r="C5345" s="2" t="s">
        <v>14802</v>
      </c>
      <c r="D5345" s="2" t="s">
        <v>3382</v>
      </c>
      <c r="E5345" s="2" t="s">
        <v>14803</v>
      </c>
      <c r="F5345" s="42" t="s">
        <v>2740</v>
      </c>
      <c r="G5345" s="31" t="s">
        <v>8038</v>
      </c>
      <c r="H5345" s="41" t="s">
        <v>2802</v>
      </c>
      <c r="I5345" s="34" t="s">
        <v>14804</v>
      </c>
      <c r="J5345" s="7"/>
      <c r="K5345" s="40"/>
      <c r="L5345" s="40"/>
      <c r="M5345" s="40"/>
      <c r="N5345" s="40"/>
      <c r="O5345" s="40"/>
      <c r="P5345" s="40"/>
      <c r="Q5345" s="40"/>
      <c r="R5345" s="40"/>
    </row>
    <row r="5346">
      <c r="A5346" s="8" t="s">
        <v>2586</v>
      </c>
      <c r="B5346" s="3"/>
      <c r="C5346" s="3" t="s">
        <v>14805</v>
      </c>
      <c r="D5346" s="4" t="s">
        <v>3382</v>
      </c>
      <c r="E5346" s="3" t="s">
        <v>14806</v>
      </c>
      <c r="F5346" s="8" t="s">
        <v>2740</v>
      </c>
      <c r="G5346" s="31" t="s">
        <v>8038</v>
      </c>
      <c r="H5346" s="41" t="s">
        <v>2760</v>
      </c>
      <c r="I5346" s="3"/>
      <c r="J5346" s="35"/>
      <c r="K5346" s="33"/>
      <c r="L5346" s="33"/>
      <c r="M5346" s="33"/>
      <c r="N5346" s="33"/>
      <c r="O5346" s="33"/>
      <c r="P5346" s="33"/>
      <c r="Q5346" s="33"/>
      <c r="R5346" s="33"/>
    </row>
    <row r="5347">
      <c r="A5347" s="8" t="s">
        <v>2586</v>
      </c>
      <c r="B5347" s="6"/>
      <c r="C5347" s="6" t="s">
        <v>14807</v>
      </c>
      <c r="D5347" s="8" t="s">
        <v>3382</v>
      </c>
      <c r="E5347" s="12" t="s">
        <v>14808</v>
      </c>
      <c r="F5347" s="8" t="s">
        <v>2740</v>
      </c>
      <c r="G5347" s="6" t="s">
        <v>8038</v>
      </c>
      <c r="H5347" s="43" t="s">
        <v>2760</v>
      </c>
      <c r="I5347" s="8"/>
      <c r="J5347" s="37"/>
      <c r="K5347" s="38"/>
      <c r="L5347" s="38"/>
      <c r="M5347" s="38"/>
      <c r="N5347" s="38"/>
      <c r="O5347" s="38"/>
      <c r="P5347" s="38"/>
      <c r="Q5347" s="38"/>
      <c r="R5347" s="38"/>
    </row>
    <row r="5348">
      <c r="A5348" s="8" t="s">
        <v>2633</v>
      </c>
      <c r="B5348" s="6"/>
      <c r="C5348" s="6" t="s">
        <v>14809</v>
      </c>
      <c r="D5348" s="6" t="s">
        <v>3382</v>
      </c>
      <c r="E5348" s="6" t="s">
        <v>14810</v>
      </c>
      <c r="F5348" s="8" t="s">
        <v>2740</v>
      </c>
      <c r="G5348" s="8" t="s">
        <v>8038</v>
      </c>
      <c r="H5348" s="41" t="s">
        <v>2802</v>
      </c>
      <c r="I5348" s="8"/>
      <c r="J5348" s="37"/>
      <c r="K5348" s="38"/>
      <c r="L5348" s="38"/>
      <c r="M5348" s="38"/>
      <c r="N5348" s="38"/>
      <c r="O5348" s="38"/>
      <c r="P5348" s="38"/>
      <c r="Q5348" s="38"/>
      <c r="R5348" s="38"/>
    </row>
    <row r="5349">
      <c r="A5349" s="8" t="s">
        <v>2586</v>
      </c>
      <c r="B5349" s="2"/>
      <c r="C5349" s="2" t="s">
        <v>14811</v>
      </c>
      <c r="D5349" s="2" t="s">
        <v>14812</v>
      </c>
      <c r="E5349" s="2" t="s">
        <v>14813</v>
      </c>
      <c r="F5349" s="42" t="s">
        <v>2740</v>
      </c>
      <c r="G5349" s="45" t="s">
        <v>8038</v>
      </c>
      <c r="H5349" s="8" t="s">
        <v>2765</v>
      </c>
      <c r="I5349" s="34" t="s">
        <v>14814</v>
      </c>
      <c r="J5349" s="7"/>
      <c r="K5349" s="40"/>
      <c r="L5349" s="40"/>
      <c r="M5349" s="40"/>
      <c r="N5349" s="40"/>
      <c r="O5349" s="40"/>
      <c r="P5349" s="40"/>
      <c r="Q5349" s="40"/>
      <c r="R5349" s="40"/>
    </row>
    <row r="5350">
      <c r="A5350" s="7" t="s">
        <v>2586</v>
      </c>
      <c r="B5350" s="7"/>
      <c r="C5350" s="7" t="s">
        <v>14815</v>
      </c>
      <c r="D5350" s="8" t="s">
        <v>14816</v>
      </c>
      <c r="E5350" s="7" t="s">
        <v>14817</v>
      </c>
      <c r="F5350" s="8" t="s">
        <v>2740</v>
      </c>
      <c r="G5350" s="31" t="s">
        <v>8038</v>
      </c>
      <c r="H5350" s="48" t="s">
        <v>2937</v>
      </c>
      <c r="I5350" s="8"/>
      <c r="J5350" s="35"/>
      <c r="K5350" s="33"/>
      <c r="L5350" s="33"/>
      <c r="M5350" s="33"/>
      <c r="N5350" s="33"/>
      <c r="O5350" s="33"/>
      <c r="P5350" s="33"/>
      <c r="Q5350" s="33"/>
      <c r="R5350" s="33"/>
    </row>
    <row r="5351">
      <c r="A5351" s="8" t="s">
        <v>2586</v>
      </c>
      <c r="B5351" s="8"/>
      <c r="C5351" s="8" t="s">
        <v>14818</v>
      </c>
      <c r="D5351" s="8" t="s">
        <v>14819</v>
      </c>
      <c r="E5351" s="12" t="s">
        <v>14820</v>
      </c>
      <c r="F5351" s="8" t="s">
        <v>2740</v>
      </c>
      <c r="G5351" s="8" t="s">
        <v>8038</v>
      </c>
      <c r="H5351" s="48" t="s">
        <v>2937</v>
      </c>
      <c r="I5351" s="8"/>
      <c r="J5351" s="35"/>
      <c r="K5351" s="33"/>
      <c r="L5351" s="33"/>
      <c r="M5351" s="33"/>
      <c r="N5351" s="33"/>
      <c r="O5351" s="33"/>
      <c r="P5351" s="33"/>
      <c r="Q5351" s="33"/>
      <c r="R5351" s="33"/>
    </row>
    <row r="5352">
      <c r="A5352" s="8" t="s">
        <v>2586</v>
      </c>
      <c r="B5352" s="8"/>
      <c r="C5352" s="8" t="s">
        <v>14821</v>
      </c>
      <c r="D5352" s="8" t="s">
        <v>14822</v>
      </c>
      <c r="E5352" s="12" t="s">
        <v>14823</v>
      </c>
      <c r="F5352" s="8" t="s">
        <v>2740</v>
      </c>
      <c r="G5352" s="31" t="s">
        <v>8038</v>
      </c>
      <c r="H5352" s="41" t="s">
        <v>3933</v>
      </c>
      <c r="I5352" s="8"/>
      <c r="J5352" s="7"/>
      <c r="K5352" s="40"/>
      <c r="L5352" s="40"/>
      <c r="M5352" s="40"/>
      <c r="N5352" s="40"/>
      <c r="O5352" s="40"/>
      <c r="P5352" s="40"/>
      <c r="Q5352" s="40"/>
      <c r="R5352" s="40"/>
    </row>
    <row r="5353">
      <c r="A5353" s="8" t="s">
        <v>2586</v>
      </c>
      <c r="B5353" s="2"/>
      <c r="C5353" s="2" t="s">
        <v>14824</v>
      </c>
      <c r="D5353" s="2" t="s">
        <v>14825</v>
      </c>
      <c r="E5353" s="2" t="s">
        <v>14826</v>
      </c>
      <c r="F5353" s="42" t="s">
        <v>2740</v>
      </c>
      <c r="G5353" s="31" t="s">
        <v>8038</v>
      </c>
      <c r="H5353" s="31" t="s">
        <v>3933</v>
      </c>
      <c r="I5353" s="36" t="s">
        <v>14827</v>
      </c>
      <c r="J5353" s="35"/>
      <c r="K5353" s="33"/>
      <c r="L5353" s="33"/>
      <c r="M5353" s="33"/>
      <c r="N5353" s="33"/>
      <c r="O5353" s="33"/>
      <c r="P5353" s="33"/>
      <c r="Q5353" s="33"/>
      <c r="R5353" s="33"/>
    </row>
    <row r="5354">
      <c r="A5354" s="8" t="s">
        <v>2633</v>
      </c>
      <c r="B5354" s="6"/>
      <c r="C5354" s="6" t="s">
        <v>14828</v>
      </c>
      <c r="D5354" s="8" t="s">
        <v>14829</v>
      </c>
      <c r="E5354" s="7" t="s">
        <v>14830</v>
      </c>
      <c r="F5354" s="8" t="s">
        <v>2740</v>
      </c>
      <c r="G5354" s="8" t="s">
        <v>8038</v>
      </c>
      <c r="H5354" s="41" t="s">
        <v>8571</v>
      </c>
      <c r="I5354" s="8"/>
      <c r="J5354" s="7"/>
      <c r="K5354" s="40"/>
      <c r="L5354" s="40"/>
      <c r="M5354" s="40"/>
      <c r="N5354" s="40"/>
      <c r="O5354" s="40"/>
      <c r="P5354" s="40"/>
      <c r="Q5354" s="40"/>
      <c r="R5354" s="40"/>
    </row>
    <row r="5355">
      <c r="A5355" s="8" t="s">
        <v>2586</v>
      </c>
      <c r="B5355" s="3"/>
      <c r="C5355" s="3" t="s">
        <v>14831</v>
      </c>
      <c r="D5355" s="2" t="s">
        <v>14832</v>
      </c>
      <c r="E5355" s="5" t="s">
        <v>14833</v>
      </c>
      <c r="F5355" s="42" t="s">
        <v>2740</v>
      </c>
      <c r="G5355" s="8" t="s">
        <v>8038</v>
      </c>
      <c r="H5355" s="45" t="s">
        <v>2753</v>
      </c>
      <c r="I5355" s="18" t="s">
        <v>14834</v>
      </c>
      <c r="J5355" s="35"/>
      <c r="K5355" s="33"/>
      <c r="L5355" s="33"/>
      <c r="M5355" s="33"/>
      <c r="N5355" s="33"/>
      <c r="O5355" s="33"/>
      <c r="P5355" s="33"/>
      <c r="Q5355" s="33"/>
      <c r="R5355" s="33"/>
    </row>
    <row r="5356">
      <c r="A5356" s="8" t="s">
        <v>2586</v>
      </c>
      <c r="B5356" s="2"/>
      <c r="C5356" s="2" t="s">
        <v>14835</v>
      </c>
      <c r="D5356" s="2" t="s">
        <v>14836</v>
      </c>
      <c r="E5356" s="2" t="s">
        <v>14837</v>
      </c>
      <c r="F5356" s="42" t="s">
        <v>2740</v>
      </c>
      <c r="G5356" s="8" t="s">
        <v>8038</v>
      </c>
      <c r="H5356" s="42" t="s">
        <v>2900</v>
      </c>
      <c r="I5356" s="36" t="s">
        <v>14838</v>
      </c>
      <c r="J5356" s="7"/>
      <c r="K5356" s="40"/>
      <c r="L5356" s="40"/>
      <c r="M5356" s="40"/>
      <c r="N5356" s="40"/>
      <c r="O5356" s="40"/>
      <c r="P5356" s="40"/>
      <c r="Q5356" s="40"/>
      <c r="R5356" s="40"/>
    </row>
    <row r="5357">
      <c r="A5357" s="7" t="s">
        <v>2586</v>
      </c>
      <c r="B5357" s="7"/>
      <c r="C5357" s="7" t="s">
        <v>14839</v>
      </c>
      <c r="D5357" s="8" t="s">
        <v>14840</v>
      </c>
      <c r="E5357" s="7" t="s">
        <v>14841</v>
      </c>
      <c r="F5357" s="8" t="s">
        <v>2740</v>
      </c>
      <c r="G5357" s="8" t="s">
        <v>8038</v>
      </c>
      <c r="H5357" s="42" t="s">
        <v>3305</v>
      </c>
      <c r="I5357" s="8"/>
      <c r="J5357" s="37"/>
      <c r="K5357" s="38"/>
      <c r="L5357" s="38"/>
      <c r="M5357" s="38"/>
      <c r="N5357" s="38"/>
      <c r="O5357" s="38"/>
      <c r="P5357" s="38"/>
      <c r="Q5357" s="38"/>
      <c r="R5357" s="38"/>
    </row>
    <row r="5358">
      <c r="A5358" s="8" t="s">
        <v>2586</v>
      </c>
      <c r="B5358" s="2"/>
      <c r="C5358" s="2" t="s">
        <v>14842</v>
      </c>
      <c r="D5358" s="2" t="s">
        <v>14843</v>
      </c>
      <c r="E5358" s="2" t="s">
        <v>14844</v>
      </c>
      <c r="F5358" s="41" t="s">
        <v>2740</v>
      </c>
      <c r="G5358" s="8" t="s">
        <v>8038</v>
      </c>
      <c r="H5358" s="31" t="s">
        <v>4812</v>
      </c>
      <c r="I5358" s="36" t="s">
        <v>14845</v>
      </c>
      <c r="J5358" s="35"/>
      <c r="K5358" s="33"/>
      <c r="L5358" s="33"/>
      <c r="M5358" s="33"/>
      <c r="N5358" s="33"/>
      <c r="O5358" s="33"/>
      <c r="P5358" s="33"/>
      <c r="Q5358" s="33"/>
      <c r="R5358" s="33"/>
    </row>
    <row r="5359">
      <c r="A5359" s="8" t="s">
        <v>2586</v>
      </c>
      <c r="B5359" s="8"/>
      <c r="C5359" s="8" t="s">
        <v>10006</v>
      </c>
      <c r="D5359" s="8" t="s">
        <v>14846</v>
      </c>
      <c r="E5359" s="12" t="s">
        <v>14847</v>
      </c>
      <c r="F5359" s="8" t="s">
        <v>2740</v>
      </c>
      <c r="G5359" s="8" t="s">
        <v>8038</v>
      </c>
      <c r="H5359" s="41" t="s">
        <v>2686</v>
      </c>
      <c r="I5359" s="8"/>
      <c r="J5359" s="35"/>
      <c r="K5359" s="33"/>
      <c r="L5359" s="33"/>
      <c r="M5359" s="33"/>
      <c r="N5359" s="33"/>
      <c r="O5359" s="33"/>
      <c r="P5359" s="33"/>
      <c r="Q5359" s="33"/>
      <c r="R5359" s="33"/>
    </row>
    <row r="5360">
      <c r="A5360" s="8" t="s">
        <v>2633</v>
      </c>
      <c r="B5360" s="2"/>
      <c r="C5360" s="2" t="s">
        <v>14848</v>
      </c>
      <c r="D5360" s="2" t="s">
        <v>14849</v>
      </c>
      <c r="E5360" s="2" t="s">
        <v>14850</v>
      </c>
      <c r="F5360" s="42" t="s">
        <v>2740</v>
      </c>
      <c r="G5360" s="31" t="s">
        <v>8038</v>
      </c>
      <c r="H5360" s="48" t="s">
        <v>2937</v>
      </c>
      <c r="I5360" s="36" t="s">
        <v>14851</v>
      </c>
      <c r="J5360" s="35"/>
      <c r="K5360" s="33"/>
      <c r="L5360" s="33"/>
      <c r="M5360" s="33"/>
      <c r="N5360" s="33"/>
      <c r="O5360" s="33"/>
      <c r="P5360" s="33"/>
      <c r="Q5360" s="33"/>
      <c r="R5360" s="33"/>
    </row>
    <row r="5361">
      <c r="A5361" s="7" t="s">
        <v>2586</v>
      </c>
      <c r="B5361" s="7"/>
      <c r="C5361" s="7" t="s">
        <v>14852</v>
      </c>
      <c r="D5361" s="8" t="s">
        <v>7468</v>
      </c>
      <c r="E5361" s="7" t="s">
        <v>14853</v>
      </c>
      <c r="F5361" s="8" t="s">
        <v>2740</v>
      </c>
      <c r="G5361" s="8" t="s">
        <v>8038</v>
      </c>
      <c r="H5361" s="31" t="s">
        <v>5114</v>
      </c>
      <c r="I5361" s="8"/>
      <c r="J5361" s="35"/>
      <c r="K5361" s="33"/>
      <c r="L5361" s="33"/>
      <c r="M5361" s="33"/>
      <c r="N5361" s="33"/>
      <c r="O5361" s="33"/>
      <c r="P5361" s="33"/>
      <c r="Q5361" s="33"/>
      <c r="R5361" s="33"/>
    </row>
    <row r="5362">
      <c r="A5362" s="7" t="s">
        <v>2586</v>
      </c>
      <c r="B5362" s="7"/>
      <c r="C5362" s="7" t="s">
        <v>14854</v>
      </c>
      <c r="D5362" s="8" t="s">
        <v>7468</v>
      </c>
      <c r="E5362" s="7" t="s">
        <v>14855</v>
      </c>
      <c r="F5362" s="42" t="s">
        <v>2740</v>
      </c>
      <c r="G5362" s="31" t="s">
        <v>8038</v>
      </c>
      <c r="H5362" s="43" t="s">
        <v>2742</v>
      </c>
      <c r="I5362" s="8"/>
      <c r="J5362" s="7"/>
      <c r="K5362" s="40"/>
      <c r="L5362" s="40"/>
      <c r="M5362" s="40"/>
      <c r="N5362" s="40"/>
      <c r="O5362" s="40"/>
      <c r="P5362" s="40"/>
      <c r="Q5362" s="40"/>
      <c r="R5362" s="40"/>
    </row>
    <row r="5363">
      <c r="A5363" s="6" t="s">
        <v>2861</v>
      </c>
      <c r="B5363" s="3"/>
      <c r="C5363" s="3" t="s">
        <v>14856</v>
      </c>
      <c r="D5363" s="3" t="s">
        <v>7610</v>
      </c>
      <c r="E5363" s="3" t="s">
        <v>14857</v>
      </c>
      <c r="F5363" s="42" t="s">
        <v>2740</v>
      </c>
      <c r="G5363" s="8" t="s">
        <v>8038</v>
      </c>
      <c r="H5363" s="43" t="s">
        <v>2742</v>
      </c>
      <c r="I5363" s="3"/>
      <c r="J5363" s="35"/>
      <c r="K5363" s="33"/>
      <c r="L5363" s="33"/>
      <c r="M5363" s="33"/>
      <c r="N5363" s="33"/>
      <c r="O5363" s="33"/>
      <c r="P5363" s="33"/>
      <c r="Q5363" s="33"/>
      <c r="R5363" s="33"/>
    </row>
    <row r="5364">
      <c r="A5364" s="6" t="s">
        <v>2861</v>
      </c>
      <c r="B5364" s="3"/>
      <c r="C5364" s="3" t="s">
        <v>14856</v>
      </c>
      <c r="D5364" s="3" t="s">
        <v>7610</v>
      </c>
      <c r="E5364" s="3" t="s">
        <v>14858</v>
      </c>
      <c r="F5364" s="31" t="s">
        <v>2740</v>
      </c>
      <c r="G5364" s="31" t="s">
        <v>8038</v>
      </c>
      <c r="H5364" s="31" t="s">
        <v>2742</v>
      </c>
      <c r="I5364" s="3"/>
      <c r="J5364" s="35"/>
      <c r="K5364" s="33"/>
      <c r="L5364" s="33"/>
      <c r="M5364" s="33"/>
      <c r="N5364" s="33"/>
      <c r="O5364" s="33"/>
      <c r="P5364" s="33"/>
      <c r="Q5364" s="33"/>
      <c r="R5364" s="33"/>
    </row>
    <row r="5365">
      <c r="A5365" s="8" t="s">
        <v>2586</v>
      </c>
      <c r="B5365" s="12"/>
      <c r="C5365" s="12" t="s">
        <v>14859</v>
      </c>
      <c r="D5365" s="12" t="s">
        <v>14860</v>
      </c>
      <c r="E5365" s="12" t="s">
        <v>14861</v>
      </c>
      <c r="F5365" s="42" t="s">
        <v>2740</v>
      </c>
      <c r="G5365" s="8" t="s">
        <v>8038</v>
      </c>
      <c r="H5365" s="42" t="s">
        <v>3162</v>
      </c>
      <c r="I5365" s="2"/>
      <c r="J5365" s="7"/>
      <c r="K5365" s="40"/>
      <c r="L5365" s="40"/>
      <c r="M5365" s="40"/>
      <c r="N5365" s="40"/>
      <c r="O5365" s="40"/>
      <c r="P5365" s="40"/>
      <c r="Q5365" s="40"/>
      <c r="R5365" s="40"/>
    </row>
    <row r="5366">
      <c r="A5366" s="7" t="s">
        <v>2586</v>
      </c>
      <c r="B5366" s="7"/>
      <c r="C5366" s="7" t="s">
        <v>14862</v>
      </c>
      <c r="D5366" s="8" t="s">
        <v>14863</v>
      </c>
      <c r="E5366" s="7" t="s">
        <v>14864</v>
      </c>
      <c r="F5366" s="8" t="s">
        <v>2740</v>
      </c>
      <c r="G5366" s="31" t="s">
        <v>8038</v>
      </c>
      <c r="H5366" s="41" t="s">
        <v>2760</v>
      </c>
      <c r="I5366" s="8"/>
      <c r="J5366" s="35"/>
      <c r="K5366" s="33"/>
      <c r="L5366" s="33"/>
      <c r="M5366" s="33"/>
      <c r="N5366" s="33"/>
      <c r="O5366" s="33"/>
      <c r="P5366" s="33"/>
      <c r="Q5366" s="33"/>
      <c r="R5366" s="33"/>
    </row>
    <row r="5367">
      <c r="A5367" s="7" t="s">
        <v>2586</v>
      </c>
      <c r="B5367" s="7"/>
      <c r="C5367" s="7" t="s">
        <v>14865</v>
      </c>
      <c r="D5367" s="8" t="str">
        <f>IFERROR(__xludf.DUMMYFUNCTION("CONCATENATE(REGEXEXTRACT(C5367,""[A-Za-z]+""),"","")"),"Trafik,")</f>
        <v>Trafik,</v>
      </c>
      <c r="E5367" s="7" t="s">
        <v>14866</v>
      </c>
      <c r="F5367" s="8" t="s">
        <v>2740</v>
      </c>
      <c r="G5367" s="8" t="s">
        <v>8038</v>
      </c>
      <c r="H5367" s="41" t="s">
        <v>2760</v>
      </c>
      <c r="I5367" s="8"/>
      <c r="J5367" s="35"/>
      <c r="K5367" s="33"/>
      <c r="L5367" s="33"/>
      <c r="M5367" s="33"/>
      <c r="N5367" s="33"/>
      <c r="O5367" s="33"/>
      <c r="P5367" s="33"/>
      <c r="Q5367" s="33"/>
      <c r="R5367" s="33"/>
    </row>
    <row r="5368">
      <c r="A5368" s="6" t="s">
        <v>2861</v>
      </c>
      <c r="B5368" s="9"/>
      <c r="C5368" s="9" t="s">
        <v>14867</v>
      </c>
      <c r="D5368" s="15" t="s">
        <v>14868</v>
      </c>
      <c r="E5368" s="9" t="s">
        <v>14869</v>
      </c>
      <c r="F5368" s="42" t="s">
        <v>2740</v>
      </c>
      <c r="G5368" s="8" t="s">
        <v>8038</v>
      </c>
      <c r="H5368" s="43" t="s">
        <v>2824</v>
      </c>
      <c r="I5368" s="9"/>
      <c r="J5368" s="35"/>
      <c r="K5368" s="33"/>
      <c r="L5368" s="33"/>
      <c r="M5368" s="33"/>
      <c r="N5368" s="33"/>
      <c r="O5368" s="33"/>
      <c r="P5368" s="33"/>
      <c r="Q5368" s="33"/>
      <c r="R5368" s="33"/>
    </row>
    <row r="5369">
      <c r="A5369" s="7" t="s">
        <v>2586</v>
      </c>
      <c r="B5369" s="7"/>
      <c r="C5369" s="7" t="s">
        <v>14870</v>
      </c>
      <c r="D5369" s="8" t="str">
        <f>IFERROR(__xludf.DUMMYFUNCTION("CONCATENATE(REGEXEXTRACT(C5369,""[A-Za-z]+""),"","")"),"Transcore,")</f>
        <v>Transcore,</v>
      </c>
      <c r="E5369" s="7" t="s">
        <v>14871</v>
      </c>
      <c r="F5369" s="8" t="s">
        <v>2740</v>
      </c>
      <c r="G5369" s="8" t="s">
        <v>8038</v>
      </c>
      <c r="H5369" s="31" t="s">
        <v>2590</v>
      </c>
      <c r="I5369" s="8"/>
      <c r="J5369" s="35"/>
      <c r="K5369" s="33"/>
      <c r="L5369" s="33"/>
      <c r="M5369" s="33"/>
      <c r="N5369" s="33"/>
      <c r="O5369" s="33"/>
      <c r="P5369" s="33"/>
      <c r="Q5369" s="33"/>
      <c r="R5369" s="33"/>
    </row>
    <row r="5370">
      <c r="A5370" s="7" t="s">
        <v>2586</v>
      </c>
      <c r="B5370" s="7"/>
      <c r="C5370" s="7" t="s">
        <v>14872</v>
      </c>
      <c r="D5370" s="8" t="str">
        <f>IFERROR(__xludf.DUMMYFUNCTION("CONCATENATE(REGEXEXTRACT(C5370,""[A-Za-z]+""),"","")"),"travis,")</f>
        <v>travis,</v>
      </c>
      <c r="E5370" s="7" t="s">
        <v>14872</v>
      </c>
      <c r="F5370" s="8" t="s">
        <v>2740</v>
      </c>
      <c r="G5370" s="31" t="s">
        <v>8038</v>
      </c>
      <c r="H5370" s="31" t="s">
        <v>2590</v>
      </c>
      <c r="I5370" s="8"/>
      <c r="J5370" s="37"/>
      <c r="K5370" s="38"/>
      <c r="L5370" s="38"/>
      <c r="M5370" s="38"/>
      <c r="N5370" s="38"/>
      <c r="O5370" s="38"/>
      <c r="P5370" s="38"/>
      <c r="Q5370" s="38"/>
      <c r="R5370" s="38"/>
    </row>
    <row r="5371">
      <c r="A5371" s="7" t="s">
        <v>2586</v>
      </c>
      <c r="B5371" s="7"/>
      <c r="C5371" s="7" t="s">
        <v>14873</v>
      </c>
      <c r="D5371" s="8" t="s">
        <v>14874</v>
      </c>
      <c r="E5371" s="7" t="s">
        <v>14875</v>
      </c>
      <c r="F5371" s="8" t="s">
        <v>2740</v>
      </c>
      <c r="G5371" s="8" t="s">
        <v>8038</v>
      </c>
      <c r="H5371" s="31" t="s">
        <v>2590</v>
      </c>
      <c r="I5371" s="8"/>
      <c r="J5371" s="37"/>
      <c r="K5371" s="38"/>
      <c r="L5371" s="38"/>
      <c r="M5371" s="38"/>
      <c r="N5371" s="38"/>
      <c r="O5371" s="38"/>
      <c r="P5371" s="38"/>
      <c r="Q5371" s="38"/>
      <c r="R5371" s="38"/>
    </row>
    <row r="5372">
      <c r="A5372" s="7" t="s">
        <v>2586</v>
      </c>
      <c r="B5372" s="7"/>
      <c r="C5372" s="7" t="s">
        <v>14876</v>
      </c>
      <c r="D5372" s="8" t="str">
        <f>IFERROR(__xludf.DUMMYFUNCTION("CONCATENATE(REGEXEXTRACT(C5372,""[A-Za-z]+""),"","")"),"Trinidanian,")</f>
        <v>Trinidanian,</v>
      </c>
      <c r="E5372" s="7" t="s">
        <v>14877</v>
      </c>
      <c r="F5372" s="42" t="s">
        <v>2740</v>
      </c>
      <c r="G5372" s="8" t="s">
        <v>8038</v>
      </c>
      <c r="H5372" s="31" t="s">
        <v>2742</v>
      </c>
      <c r="I5372" s="8"/>
      <c r="J5372" s="7"/>
      <c r="K5372" s="40"/>
      <c r="L5372" s="40"/>
      <c r="M5372" s="40"/>
      <c r="N5372" s="40"/>
      <c r="O5372" s="40"/>
      <c r="P5372" s="40"/>
      <c r="Q5372" s="40"/>
      <c r="R5372" s="40"/>
    </row>
    <row r="5373">
      <c r="A5373" s="8" t="s">
        <v>2586</v>
      </c>
      <c r="B5373" s="2"/>
      <c r="C5373" s="2" t="s">
        <v>14878</v>
      </c>
      <c r="D5373" s="2" t="s">
        <v>14879</v>
      </c>
      <c r="E5373" s="2" t="s">
        <v>14880</v>
      </c>
      <c r="F5373" s="42" t="s">
        <v>2740</v>
      </c>
      <c r="G5373" s="8" t="s">
        <v>8038</v>
      </c>
      <c r="H5373" s="41" t="s">
        <v>2760</v>
      </c>
      <c r="I5373" s="34" t="s">
        <v>14881</v>
      </c>
      <c r="J5373" s="35"/>
      <c r="K5373" s="33"/>
      <c r="L5373" s="33"/>
      <c r="M5373" s="33"/>
      <c r="N5373" s="33"/>
      <c r="O5373" s="33"/>
      <c r="P5373" s="33"/>
      <c r="Q5373" s="33"/>
      <c r="R5373" s="33"/>
    </row>
    <row r="5374">
      <c r="A5374" s="8" t="s">
        <v>2586</v>
      </c>
      <c r="B5374" s="3"/>
      <c r="C5374" s="3" t="s">
        <v>14882</v>
      </c>
      <c r="D5374" s="4" t="s">
        <v>14883</v>
      </c>
      <c r="E5374" s="5" t="s">
        <v>14884</v>
      </c>
      <c r="F5374" s="42" t="s">
        <v>2740</v>
      </c>
      <c r="G5374" s="8" t="s">
        <v>8038</v>
      </c>
      <c r="H5374" s="48" t="s">
        <v>2824</v>
      </c>
      <c r="I5374" s="18" t="s">
        <v>14885</v>
      </c>
      <c r="J5374" s="7"/>
      <c r="K5374" s="40"/>
      <c r="L5374" s="40"/>
      <c r="M5374" s="40"/>
      <c r="N5374" s="40"/>
      <c r="O5374" s="40"/>
      <c r="P5374" s="40"/>
      <c r="Q5374" s="40"/>
      <c r="R5374" s="40"/>
    </row>
    <row r="5375">
      <c r="A5375" s="8" t="s">
        <v>2586</v>
      </c>
      <c r="B5375" s="2"/>
      <c r="C5375" s="2" t="s">
        <v>14886</v>
      </c>
      <c r="D5375" s="2" t="s">
        <v>14887</v>
      </c>
      <c r="E5375" s="2" t="s">
        <v>14888</v>
      </c>
      <c r="F5375" s="42" t="s">
        <v>2740</v>
      </c>
      <c r="G5375" s="8" t="s">
        <v>8038</v>
      </c>
      <c r="H5375" s="42" t="s">
        <v>2686</v>
      </c>
      <c r="I5375" s="36" t="s">
        <v>14889</v>
      </c>
      <c r="J5375" s="7"/>
      <c r="K5375" s="40"/>
      <c r="L5375" s="40"/>
      <c r="M5375" s="40"/>
      <c r="N5375" s="40"/>
      <c r="O5375" s="40"/>
      <c r="P5375" s="40"/>
      <c r="Q5375" s="40"/>
      <c r="R5375" s="40"/>
    </row>
    <row r="5376">
      <c r="A5376" s="7" t="s">
        <v>2586</v>
      </c>
      <c r="B5376" s="7"/>
      <c r="C5376" s="7" t="s">
        <v>14890</v>
      </c>
      <c r="D5376" s="8" t="s">
        <v>14891</v>
      </c>
      <c r="E5376" s="7" t="s">
        <v>14892</v>
      </c>
      <c r="F5376" s="8" t="s">
        <v>2740</v>
      </c>
      <c r="G5376" s="8" t="s">
        <v>8038</v>
      </c>
      <c r="H5376" s="31" t="s">
        <v>2590</v>
      </c>
      <c r="I5376" s="8"/>
      <c r="J5376" s="7"/>
      <c r="K5376" s="40"/>
      <c r="L5376" s="40"/>
      <c r="M5376" s="40"/>
      <c r="N5376" s="40"/>
      <c r="O5376" s="40"/>
      <c r="P5376" s="40"/>
      <c r="Q5376" s="40"/>
      <c r="R5376" s="40"/>
    </row>
    <row r="5377">
      <c r="A5377" s="7" t="s">
        <v>2586</v>
      </c>
      <c r="B5377" s="7"/>
      <c r="C5377" s="7" t="s">
        <v>14893</v>
      </c>
      <c r="D5377" s="8" t="s">
        <v>14894</v>
      </c>
      <c r="E5377" s="7" t="s">
        <v>14895</v>
      </c>
      <c r="F5377" s="8" t="s">
        <v>2740</v>
      </c>
      <c r="G5377" s="31" t="s">
        <v>8038</v>
      </c>
      <c r="H5377" s="41" t="s">
        <v>2760</v>
      </c>
      <c r="I5377" s="8"/>
      <c r="J5377" s="35"/>
      <c r="K5377" s="33"/>
      <c r="L5377" s="33"/>
      <c r="M5377" s="33"/>
      <c r="N5377" s="33"/>
      <c r="O5377" s="33"/>
      <c r="P5377" s="33"/>
      <c r="Q5377" s="33"/>
      <c r="R5377" s="33"/>
    </row>
    <row r="5378">
      <c r="A5378" s="7" t="s">
        <v>2586</v>
      </c>
      <c r="B5378" s="7"/>
      <c r="C5378" s="7" t="s">
        <v>14896</v>
      </c>
      <c r="D5378" s="6" t="s">
        <v>14897</v>
      </c>
      <c r="E5378" s="7" t="s">
        <v>14898</v>
      </c>
      <c r="F5378" s="8" t="s">
        <v>2740</v>
      </c>
      <c r="G5378" s="8" t="s">
        <v>8038</v>
      </c>
      <c r="H5378" s="42" t="s">
        <v>3110</v>
      </c>
      <c r="I5378" s="8"/>
      <c r="J5378" s="35"/>
      <c r="K5378" s="33"/>
      <c r="L5378" s="33"/>
      <c r="M5378" s="33"/>
      <c r="N5378" s="33"/>
      <c r="O5378" s="33"/>
      <c r="P5378" s="33"/>
      <c r="Q5378" s="33"/>
      <c r="R5378" s="33"/>
    </row>
    <row r="5379">
      <c r="A5379" s="7" t="s">
        <v>2586</v>
      </c>
      <c r="B5379" s="7"/>
      <c r="C5379" s="7" t="s">
        <v>14899</v>
      </c>
      <c r="D5379" s="8" t="s">
        <v>14900</v>
      </c>
      <c r="E5379" s="7" t="s">
        <v>14901</v>
      </c>
      <c r="F5379" s="8" t="s">
        <v>2740</v>
      </c>
      <c r="G5379" s="8" t="s">
        <v>8038</v>
      </c>
      <c r="H5379" s="31" t="s">
        <v>2590</v>
      </c>
      <c r="I5379" s="8"/>
      <c r="J5379" s="35"/>
      <c r="K5379" s="33"/>
      <c r="L5379" s="33"/>
      <c r="M5379" s="33"/>
      <c r="N5379" s="33"/>
      <c r="O5379" s="33"/>
      <c r="P5379" s="33"/>
      <c r="Q5379" s="33"/>
      <c r="R5379" s="33"/>
    </row>
    <row r="5380">
      <c r="A5380" s="7" t="s">
        <v>2586</v>
      </c>
      <c r="B5380" s="7"/>
      <c r="C5380" s="7" t="s">
        <v>14902</v>
      </c>
      <c r="D5380" s="8" t="str">
        <f>IFERROR(__xludf.DUMMYFUNCTION("CONCATENATE(REGEXEXTRACT(C5380,""[A-Za-z]+""),"","")"),"UBBAH,")</f>
        <v>UBBAH,</v>
      </c>
      <c r="E5380" s="7" t="s">
        <v>14903</v>
      </c>
      <c r="F5380" s="8" t="s">
        <v>2740</v>
      </c>
      <c r="G5380" s="8" t="s">
        <v>8038</v>
      </c>
      <c r="H5380" s="31" t="s">
        <v>2590</v>
      </c>
      <c r="I5380" s="8"/>
      <c r="J5380" s="35"/>
      <c r="K5380" s="33"/>
      <c r="L5380" s="33"/>
      <c r="M5380" s="33"/>
      <c r="N5380" s="33"/>
      <c r="O5380" s="33"/>
      <c r="P5380" s="33"/>
      <c r="Q5380" s="33"/>
      <c r="R5380" s="33"/>
    </row>
    <row r="5381">
      <c r="A5381" s="7" t="s">
        <v>2586</v>
      </c>
      <c r="B5381" s="7"/>
      <c r="C5381" s="7" t="s">
        <v>9906</v>
      </c>
      <c r="D5381" s="6" t="s">
        <v>14904</v>
      </c>
      <c r="E5381" s="7" t="s">
        <v>14905</v>
      </c>
      <c r="F5381" s="8" t="s">
        <v>2740</v>
      </c>
      <c r="G5381" s="45" t="s">
        <v>8038</v>
      </c>
      <c r="H5381" s="41" t="s">
        <v>2686</v>
      </c>
      <c r="I5381" s="8"/>
      <c r="J5381" s="7"/>
      <c r="K5381" s="40"/>
      <c r="L5381" s="40"/>
      <c r="M5381" s="40"/>
      <c r="N5381" s="40"/>
      <c r="O5381" s="40"/>
      <c r="P5381" s="40"/>
      <c r="Q5381" s="40"/>
      <c r="R5381" s="40"/>
    </row>
    <row r="5382">
      <c r="A5382" s="7" t="s">
        <v>2586</v>
      </c>
      <c r="B5382" s="7"/>
      <c r="C5382" s="7" t="s">
        <v>14906</v>
      </c>
      <c r="D5382" s="8" t="s">
        <v>14904</v>
      </c>
      <c r="E5382" s="7" t="s">
        <v>14907</v>
      </c>
      <c r="F5382" s="8" t="s">
        <v>2740</v>
      </c>
      <c r="G5382" s="31" t="s">
        <v>8038</v>
      </c>
      <c r="H5382" s="41" t="s">
        <v>2686</v>
      </c>
      <c r="I5382" s="8"/>
      <c r="J5382" s="37"/>
      <c r="K5382" s="38"/>
      <c r="L5382" s="38"/>
      <c r="M5382" s="38"/>
      <c r="N5382" s="38"/>
      <c r="O5382" s="38"/>
      <c r="P5382" s="38"/>
      <c r="Q5382" s="38"/>
      <c r="R5382" s="38"/>
    </row>
    <row r="5383">
      <c r="A5383" s="7" t="s">
        <v>2586</v>
      </c>
      <c r="B5383" s="7"/>
      <c r="C5383" s="7" t="s">
        <v>14908</v>
      </c>
      <c r="D5383" s="8" t="s">
        <v>14909</v>
      </c>
      <c r="E5383" s="7" t="s">
        <v>14910</v>
      </c>
      <c r="F5383" s="8" t="s">
        <v>2740</v>
      </c>
      <c r="G5383" s="31" t="s">
        <v>8038</v>
      </c>
      <c r="H5383" s="41" t="s">
        <v>2760</v>
      </c>
      <c r="I5383" s="8"/>
      <c r="J5383" s="35"/>
      <c r="K5383" s="33"/>
      <c r="L5383" s="33"/>
      <c r="M5383" s="33"/>
      <c r="N5383" s="33"/>
      <c r="O5383" s="33"/>
      <c r="P5383" s="33"/>
      <c r="Q5383" s="33"/>
      <c r="R5383" s="33"/>
    </row>
    <row r="5384">
      <c r="A5384" s="8" t="s">
        <v>2633</v>
      </c>
      <c r="B5384" s="2"/>
      <c r="C5384" s="2" t="s">
        <v>8013</v>
      </c>
      <c r="D5384" s="2" t="s">
        <v>14911</v>
      </c>
      <c r="E5384" s="2" t="s">
        <v>14912</v>
      </c>
      <c r="F5384" s="8" t="s">
        <v>2740</v>
      </c>
      <c r="G5384" s="8" t="s">
        <v>8038</v>
      </c>
      <c r="H5384" s="41" t="s">
        <v>7661</v>
      </c>
      <c r="I5384" s="36" t="s">
        <v>14913</v>
      </c>
      <c r="J5384" s="35"/>
      <c r="K5384" s="33"/>
      <c r="L5384" s="33"/>
      <c r="M5384" s="33"/>
      <c r="N5384" s="33"/>
      <c r="O5384" s="33"/>
      <c r="P5384" s="33"/>
      <c r="Q5384" s="33"/>
      <c r="R5384" s="33"/>
    </row>
    <row r="5385">
      <c r="A5385" s="7" t="s">
        <v>2586</v>
      </c>
      <c r="B5385" s="7"/>
      <c r="C5385" s="7" t="s">
        <v>14914</v>
      </c>
      <c r="D5385" s="8" t="str">
        <f>IFERROR(__xludf.DUMMYFUNCTION("CONCATENATE(REGEXEXTRACT(C5385,""[A-Za-z]+""),"","")"),"Uner,")</f>
        <v>Uner,</v>
      </c>
      <c r="E5385" s="7" t="s">
        <v>14915</v>
      </c>
      <c r="F5385" s="8" t="s">
        <v>2740</v>
      </c>
      <c r="G5385" s="31" t="s">
        <v>8038</v>
      </c>
      <c r="H5385" s="48" t="s">
        <v>2937</v>
      </c>
      <c r="I5385" s="8"/>
      <c r="J5385" s="37"/>
      <c r="K5385" s="38"/>
      <c r="L5385" s="38"/>
      <c r="M5385" s="38"/>
      <c r="N5385" s="38"/>
      <c r="O5385" s="38"/>
      <c r="P5385" s="38"/>
      <c r="Q5385" s="38"/>
      <c r="R5385" s="38"/>
    </row>
    <row r="5386">
      <c r="A5386" s="7" t="s">
        <v>2586</v>
      </c>
      <c r="B5386" s="7"/>
      <c r="C5386" s="7" t="s">
        <v>14916</v>
      </c>
      <c r="D5386" s="8" t="str">
        <f>IFERROR(__xludf.DUMMYFUNCTION("CONCATENATE(REGEXEXTRACT(C5386,""[A-Za-z]+""),"","")"),"Unseen,")</f>
        <v>Unseen,</v>
      </c>
      <c r="E5386" s="7" t="s">
        <v>14917</v>
      </c>
      <c r="F5386" s="8" t="s">
        <v>2740</v>
      </c>
      <c r="G5386" s="31" t="s">
        <v>8038</v>
      </c>
      <c r="H5386" s="31" t="s">
        <v>2590</v>
      </c>
      <c r="I5386" s="8"/>
      <c r="J5386" s="37"/>
      <c r="K5386" s="38"/>
      <c r="L5386" s="38"/>
      <c r="M5386" s="38"/>
      <c r="N5386" s="38"/>
      <c r="O5386" s="38"/>
      <c r="P5386" s="38"/>
      <c r="Q5386" s="38"/>
      <c r="R5386" s="38"/>
    </row>
    <row r="5387">
      <c r="A5387" s="7" t="s">
        <v>2586</v>
      </c>
      <c r="B5387" s="7"/>
      <c r="C5387" s="7" t="s">
        <v>14918</v>
      </c>
      <c r="D5387" s="8" t="str">
        <f>IFERROR(__xludf.DUMMYFUNCTION("CONCATENATE(REGEXEXTRACT(C5387,""[A-Za-z]+""),"","")"),"unueberlegt,")</f>
        <v>unueberlegt,</v>
      </c>
      <c r="E5387" s="7" t="s">
        <v>14919</v>
      </c>
      <c r="F5387" s="42" t="s">
        <v>2740</v>
      </c>
      <c r="G5387" s="8" t="s">
        <v>8038</v>
      </c>
      <c r="H5387" s="31" t="s">
        <v>2590</v>
      </c>
      <c r="I5387" s="8"/>
      <c r="J5387" s="35"/>
      <c r="K5387" s="33"/>
      <c r="L5387" s="33"/>
      <c r="M5387" s="33"/>
      <c r="N5387" s="33"/>
      <c r="O5387" s="33"/>
      <c r="P5387" s="33"/>
      <c r="Q5387" s="33"/>
      <c r="R5387" s="33"/>
    </row>
    <row r="5388">
      <c r="A5388" s="7" t="s">
        <v>2586</v>
      </c>
      <c r="B5388" s="7"/>
      <c r="C5388" s="7" t="s">
        <v>14920</v>
      </c>
      <c r="D5388" s="8" t="str">
        <f>IFERROR(__xludf.DUMMYFUNCTION("CONCATENATE(REGEXEXTRACT(C5388,""[A-Za-z]+""),"","")"),"Uone,")</f>
        <v>Uone,</v>
      </c>
      <c r="E5388" s="7" t="s">
        <v>14921</v>
      </c>
      <c r="F5388" s="8" t="s">
        <v>2740</v>
      </c>
      <c r="G5388" s="8" t="s">
        <v>8038</v>
      </c>
      <c r="H5388" s="31" t="s">
        <v>2590</v>
      </c>
      <c r="I5388" s="8"/>
      <c r="J5388" s="35"/>
      <c r="K5388" s="33"/>
      <c r="L5388" s="33"/>
      <c r="M5388" s="33"/>
      <c r="N5388" s="33"/>
      <c r="O5388" s="33"/>
      <c r="P5388" s="33"/>
      <c r="Q5388" s="33"/>
      <c r="R5388" s="33"/>
    </row>
    <row r="5389">
      <c r="A5389" s="8" t="s">
        <v>2586</v>
      </c>
      <c r="B5389" s="6"/>
      <c r="C5389" s="6" t="s">
        <v>14922</v>
      </c>
      <c r="D5389" s="8" t="s">
        <v>14923</v>
      </c>
      <c r="E5389" s="12" t="s">
        <v>14924</v>
      </c>
      <c r="F5389" s="8" t="s">
        <v>2740</v>
      </c>
      <c r="G5389" s="31" t="s">
        <v>8038</v>
      </c>
      <c r="H5389" s="43" t="s">
        <v>4138</v>
      </c>
      <c r="I5389" s="8"/>
      <c r="J5389" s="7"/>
      <c r="K5389" s="40"/>
      <c r="L5389" s="40"/>
      <c r="M5389" s="40"/>
      <c r="N5389" s="40"/>
      <c r="O5389" s="40"/>
      <c r="P5389" s="40"/>
      <c r="Q5389" s="40"/>
      <c r="R5389" s="40"/>
    </row>
    <row r="5390">
      <c r="A5390" s="7" t="s">
        <v>2586</v>
      </c>
      <c r="B5390" s="7"/>
      <c r="C5390" s="7" t="s">
        <v>14925</v>
      </c>
      <c r="D5390" s="8" t="s">
        <v>14926</v>
      </c>
      <c r="E5390" s="7" t="s">
        <v>14927</v>
      </c>
      <c r="F5390" s="8" t="s">
        <v>2740</v>
      </c>
      <c r="G5390" s="8" t="s">
        <v>8038</v>
      </c>
      <c r="H5390" s="31" t="s">
        <v>2590</v>
      </c>
      <c r="I5390" s="8"/>
      <c r="J5390" s="7"/>
      <c r="K5390" s="40"/>
      <c r="L5390" s="40"/>
      <c r="M5390" s="40"/>
      <c r="N5390" s="40"/>
      <c r="O5390" s="40"/>
      <c r="P5390" s="40"/>
      <c r="Q5390" s="40"/>
      <c r="R5390" s="40"/>
    </row>
    <row r="5391">
      <c r="A5391" s="7" t="s">
        <v>2586</v>
      </c>
      <c r="B5391" s="7"/>
      <c r="C5391" s="7" t="s">
        <v>14928</v>
      </c>
      <c r="D5391" s="8" t="s">
        <v>14929</v>
      </c>
      <c r="E5391" s="7" t="s">
        <v>14930</v>
      </c>
      <c r="F5391" s="8" t="s">
        <v>2740</v>
      </c>
      <c r="G5391" s="31" t="s">
        <v>8038</v>
      </c>
      <c r="H5391" s="31" t="s">
        <v>2590</v>
      </c>
      <c r="I5391" s="8"/>
      <c r="J5391" s="7"/>
      <c r="K5391" s="40"/>
      <c r="L5391" s="40"/>
      <c r="M5391" s="40"/>
      <c r="N5391" s="40"/>
      <c r="O5391" s="40"/>
      <c r="P5391" s="40"/>
      <c r="Q5391" s="40"/>
      <c r="R5391" s="40"/>
    </row>
    <row r="5392">
      <c r="A5392" s="8" t="s">
        <v>2586</v>
      </c>
      <c r="B5392" s="6"/>
      <c r="C5392" s="6" t="s">
        <v>14931</v>
      </c>
      <c r="D5392" s="6" t="s">
        <v>14932</v>
      </c>
      <c r="E5392" s="7" t="s">
        <v>14933</v>
      </c>
      <c r="F5392" s="6" t="s">
        <v>2740</v>
      </c>
      <c r="G5392" s="8" t="s">
        <v>8038</v>
      </c>
      <c r="H5392" s="31" t="s">
        <v>2603</v>
      </c>
      <c r="I5392" s="8"/>
      <c r="J5392" s="35"/>
      <c r="K5392" s="33"/>
      <c r="L5392" s="33"/>
      <c r="M5392" s="33"/>
      <c r="N5392" s="33"/>
      <c r="O5392" s="33"/>
      <c r="P5392" s="33"/>
      <c r="Q5392" s="33"/>
      <c r="R5392" s="33"/>
    </row>
    <row r="5393">
      <c r="A5393" s="8" t="s">
        <v>2586</v>
      </c>
      <c r="B5393" s="6"/>
      <c r="C5393" s="6" t="s">
        <v>14934</v>
      </c>
      <c r="D5393" s="6" t="s">
        <v>14935</v>
      </c>
      <c r="E5393" s="7" t="s">
        <v>14936</v>
      </c>
      <c r="F5393" s="8" t="s">
        <v>2740</v>
      </c>
      <c r="G5393" s="8" t="s">
        <v>8038</v>
      </c>
      <c r="H5393" s="45" t="s">
        <v>2824</v>
      </c>
      <c r="I5393" s="8"/>
      <c r="J5393" s="35"/>
      <c r="K5393" s="33"/>
      <c r="L5393" s="33"/>
      <c r="M5393" s="33"/>
      <c r="N5393" s="33"/>
      <c r="O5393" s="33"/>
      <c r="P5393" s="33"/>
      <c r="Q5393" s="33"/>
      <c r="R5393" s="33"/>
    </row>
    <row r="5394">
      <c r="A5394" s="7" t="s">
        <v>2586</v>
      </c>
      <c r="B5394" s="7"/>
      <c r="C5394" s="7" t="s">
        <v>14937</v>
      </c>
      <c r="D5394" s="8" t="s">
        <v>14938</v>
      </c>
      <c r="E5394" s="7" t="s">
        <v>14939</v>
      </c>
      <c r="F5394" s="42" t="s">
        <v>2740</v>
      </c>
      <c r="G5394" s="31" t="s">
        <v>8038</v>
      </c>
      <c r="H5394" s="41" t="s">
        <v>2686</v>
      </c>
      <c r="I5394" s="8"/>
      <c r="J5394" s="37"/>
      <c r="K5394" s="38"/>
      <c r="L5394" s="38"/>
      <c r="M5394" s="38"/>
      <c r="N5394" s="38"/>
      <c r="O5394" s="38"/>
      <c r="P5394" s="38"/>
      <c r="Q5394" s="38"/>
      <c r="R5394" s="38"/>
    </row>
    <row r="5395">
      <c r="A5395" s="7" t="s">
        <v>2586</v>
      </c>
      <c r="B5395" s="7"/>
      <c r="C5395" s="7" t="s">
        <v>14940</v>
      </c>
      <c r="D5395" s="8" t="str">
        <f>IFERROR(__xludf.DUMMYFUNCTION("CONCATENATE(REGEXEXTRACT(C5395,""[A-Za-z]+""),"","")"),"UZEF,")</f>
        <v>UZEF,</v>
      </c>
      <c r="E5395" s="7" t="s">
        <v>14941</v>
      </c>
      <c r="F5395" s="8" t="s">
        <v>2740</v>
      </c>
      <c r="G5395" s="8" t="s">
        <v>8038</v>
      </c>
      <c r="H5395" s="31" t="s">
        <v>2590</v>
      </c>
      <c r="I5395" s="8"/>
      <c r="J5395" s="37"/>
      <c r="K5395" s="38"/>
      <c r="L5395" s="38"/>
      <c r="M5395" s="38"/>
      <c r="N5395" s="38"/>
      <c r="O5395" s="38"/>
      <c r="P5395" s="38"/>
      <c r="Q5395" s="38"/>
      <c r="R5395" s="38"/>
    </row>
    <row r="5396">
      <c r="A5396" s="8" t="s">
        <v>2586</v>
      </c>
      <c r="B5396" s="3"/>
      <c r="C5396" s="3" t="s">
        <v>14942</v>
      </c>
      <c r="D5396" s="4" t="s">
        <v>14943</v>
      </c>
      <c r="E5396" s="5" t="s">
        <v>14944</v>
      </c>
      <c r="F5396" s="8" t="s">
        <v>2740</v>
      </c>
      <c r="G5396" s="31" t="s">
        <v>8038</v>
      </c>
      <c r="H5396" s="45" t="s">
        <v>3768</v>
      </c>
      <c r="I5396" s="18" t="s">
        <v>14945</v>
      </c>
      <c r="J5396" s="7"/>
      <c r="K5396" s="40"/>
      <c r="L5396" s="40"/>
      <c r="M5396" s="40"/>
      <c r="N5396" s="40"/>
      <c r="O5396" s="40"/>
      <c r="P5396" s="40"/>
      <c r="Q5396" s="40"/>
      <c r="R5396" s="40"/>
    </row>
    <row r="5397">
      <c r="A5397" s="7" t="s">
        <v>2586</v>
      </c>
      <c r="B5397" s="7"/>
      <c r="C5397" s="7" t="s">
        <v>14946</v>
      </c>
      <c r="D5397" s="8" t="s">
        <v>14947</v>
      </c>
      <c r="E5397" s="7" t="s">
        <v>14948</v>
      </c>
      <c r="F5397" s="8" t="s">
        <v>2740</v>
      </c>
      <c r="G5397" s="31" t="s">
        <v>8038</v>
      </c>
      <c r="H5397" s="31" t="s">
        <v>3768</v>
      </c>
      <c r="I5397" s="8"/>
      <c r="J5397" s="35"/>
      <c r="K5397" s="33"/>
      <c r="L5397" s="33"/>
      <c r="M5397" s="33"/>
      <c r="N5397" s="33"/>
      <c r="O5397" s="33"/>
      <c r="P5397" s="33"/>
      <c r="Q5397" s="33"/>
      <c r="R5397" s="33"/>
    </row>
    <row r="5398">
      <c r="A5398" s="7" t="s">
        <v>2586</v>
      </c>
      <c r="B5398" s="7"/>
      <c r="C5398" s="7" t="s">
        <v>14949</v>
      </c>
      <c r="D5398" s="8" t="s">
        <v>14950</v>
      </c>
      <c r="E5398" s="7" t="s">
        <v>14951</v>
      </c>
      <c r="F5398" s="8" t="s">
        <v>2740</v>
      </c>
      <c r="G5398" s="31" t="s">
        <v>8038</v>
      </c>
      <c r="H5398" s="31" t="s">
        <v>3296</v>
      </c>
      <c r="I5398" s="8"/>
      <c r="J5398" s="7"/>
      <c r="K5398" s="40"/>
      <c r="L5398" s="40"/>
      <c r="M5398" s="40"/>
      <c r="N5398" s="40"/>
      <c r="O5398" s="40"/>
      <c r="P5398" s="40"/>
      <c r="Q5398" s="40"/>
      <c r="R5398" s="40"/>
    </row>
    <row r="5399">
      <c r="A5399" s="8" t="s">
        <v>2633</v>
      </c>
      <c r="B5399" s="2"/>
      <c r="C5399" s="2" t="s">
        <v>14952</v>
      </c>
      <c r="D5399" s="2" t="s">
        <v>14953</v>
      </c>
      <c r="E5399" s="2" t="s">
        <v>14954</v>
      </c>
      <c r="F5399" s="8" t="s">
        <v>2740</v>
      </c>
      <c r="G5399" s="31" t="s">
        <v>8038</v>
      </c>
      <c r="H5399" s="45" t="s">
        <v>2824</v>
      </c>
      <c r="I5399" s="36" t="s">
        <v>14955</v>
      </c>
      <c r="J5399" s="37"/>
      <c r="K5399" s="38"/>
      <c r="L5399" s="38"/>
      <c r="M5399" s="38"/>
      <c r="N5399" s="38"/>
      <c r="O5399" s="38"/>
      <c r="P5399" s="38"/>
      <c r="Q5399" s="38"/>
      <c r="R5399" s="38"/>
    </row>
    <row r="5400">
      <c r="A5400" s="8" t="s">
        <v>2586</v>
      </c>
      <c r="B5400" s="12"/>
      <c r="C5400" s="12" t="s">
        <v>14956</v>
      </c>
      <c r="D5400" s="12" t="s">
        <v>14957</v>
      </c>
      <c r="E5400" s="12" t="s">
        <v>14958</v>
      </c>
      <c r="F5400" s="8" t="s">
        <v>2740</v>
      </c>
      <c r="G5400" s="8" t="s">
        <v>8038</v>
      </c>
      <c r="H5400" s="45" t="s">
        <v>3768</v>
      </c>
      <c r="I5400" s="2"/>
      <c r="J5400" s="7"/>
      <c r="K5400" s="40"/>
      <c r="L5400" s="40"/>
      <c r="M5400" s="40"/>
      <c r="N5400" s="40"/>
      <c r="O5400" s="40"/>
      <c r="P5400" s="40"/>
      <c r="Q5400" s="40"/>
      <c r="R5400" s="40"/>
    </row>
    <row r="5401">
      <c r="A5401" s="7" t="s">
        <v>2586</v>
      </c>
      <c r="B5401" s="7"/>
      <c r="C5401" s="7" t="s">
        <v>14959</v>
      </c>
      <c r="D5401" s="8" t="s">
        <v>14960</v>
      </c>
      <c r="E5401" s="7" t="s">
        <v>14961</v>
      </c>
      <c r="F5401" s="8" t="s">
        <v>2740</v>
      </c>
      <c r="G5401" s="8" t="s">
        <v>8038</v>
      </c>
      <c r="H5401" s="31" t="s">
        <v>2590</v>
      </c>
      <c r="I5401" s="8"/>
      <c r="J5401" s="35"/>
      <c r="K5401" s="33"/>
      <c r="L5401" s="33"/>
      <c r="M5401" s="33"/>
      <c r="N5401" s="33"/>
      <c r="O5401" s="33"/>
      <c r="P5401" s="33"/>
      <c r="Q5401" s="33"/>
      <c r="R5401" s="33"/>
    </row>
    <row r="5402">
      <c r="A5402" s="8" t="s">
        <v>2633</v>
      </c>
      <c r="B5402" s="2"/>
      <c r="C5402" s="2" t="s">
        <v>14962</v>
      </c>
      <c r="D5402" s="2" t="s">
        <v>14963</v>
      </c>
      <c r="E5402" s="2" t="s">
        <v>14964</v>
      </c>
      <c r="F5402" s="42" t="s">
        <v>2740</v>
      </c>
      <c r="G5402" s="31" t="s">
        <v>8038</v>
      </c>
      <c r="H5402" s="41" t="s">
        <v>3143</v>
      </c>
      <c r="I5402" s="34" t="s">
        <v>14965</v>
      </c>
      <c r="J5402" s="35"/>
      <c r="K5402" s="33"/>
      <c r="L5402" s="33"/>
      <c r="M5402" s="33"/>
      <c r="N5402" s="33"/>
      <c r="O5402" s="33"/>
      <c r="P5402" s="33"/>
      <c r="Q5402" s="33"/>
      <c r="R5402" s="33"/>
    </row>
    <row r="5403">
      <c r="A5403" s="7" t="s">
        <v>2586</v>
      </c>
      <c r="B5403" s="7"/>
      <c r="C5403" s="7" t="s">
        <v>14966</v>
      </c>
      <c r="D5403" s="8" t="str">
        <f>IFERROR(__xludf.DUMMYFUNCTION("CONCATENATE(REGEXEXTRACT(C5403,""[A-Za-z]+""),"","")"),"Vales,")</f>
        <v>Vales,</v>
      </c>
      <c r="E5403" s="7" t="s">
        <v>14967</v>
      </c>
      <c r="F5403" s="8" t="s">
        <v>2740</v>
      </c>
      <c r="G5403" s="31" t="s">
        <v>8038</v>
      </c>
      <c r="H5403" s="31" t="s">
        <v>2590</v>
      </c>
      <c r="I5403" s="8"/>
      <c r="J5403" s="7"/>
      <c r="K5403" s="40"/>
      <c r="L5403" s="40"/>
      <c r="M5403" s="40"/>
      <c r="N5403" s="40"/>
      <c r="O5403" s="40"/>
      <c r="P5403" s="40"/>
      <c r="Q5403" s="40"/>
      <c r="R5403" s="40"/>
    </row>
    <row r="5404">
      <c r="A5404" s="7" t="s">
        <v>2586</v>
      </c>
      <c r="B5404" s="7"/>
      <c r="C5404" s="7" t="s">
        <v>14968</v>
      </c>
      <c r="D5404" s="8" t="str">
        <f>IFERROR(__xludf.DUMMYFUNCTION("CONCATENATE(REGEXEXTRACT(C5404,""[A-Za-z]+""),"","")"),"Valexx,")</f>
        <v>Valexx,</v>
      </c>
      <c r="E5404" s="7" t="s">
        <v>14969</v>
      </c>
      <c r="F5404" s="8" t="s">
        <v>2740</v>
      </c>
      <c r="G5404" s="8" t="s">
        <v>8038</v>
      </c>
      <c r="H5404" s="31" t="s">
        <v>2590</v>
      </c>
      <c r="I5404" s="8"/>
      <c r="J5404" s="35"/>
      <c r="K5404" s="33"/>
      <c r="L5404" s="33"/>
      <c r="M5404" s="33"/>
      <c r="N5404" s="33"/>
      <c r="O5404" s="33"/>
      <c r="P5404" s="33"/>
      <c r="Q5404" s="33"/>
      <c r="R5404" s="33"/>
    </row>
    <row r="5405">
      <c r="A5405" s="8" t="s">
        <v>2633</v>
      </c>
      <c r="B5405" s="8"/>
      <c r="C5405" s="8" t="s">
        <v>14970</v>
      </c>
      <c r="D5405" s="8" t="s">
        <v>14971</v>
      </c>
      <c r="E5405" s="12" t="s">
        <v>14972</v>
      </c>
      <c r="F5405" s="8" t="s">
        <v>2740</v>
      </c>
      <c r="G5405" s="8" t="s">
        <v>8038</v>
      </c>
      <c r="H5405" s="31" t="s">
        <v>2742</v>
      </c>
      <c r="I5405" s="8"/>
      <c r="J5405" s="7"/>
      <c r="K5405" s="40"/>
      <c r="L5405" s="40"/>
      <c r="M5405" s="40"/>
      <c r="N5405" s="40"/>
      <c r="O5405" s="40"/>
      <c r="P5405" s="40"/>
      <c r="Q5405" s="40"/>
      <c r="R5405" s="40"/>
    </row>
    <row r="5406">
      <c r="A5406" s="8" t="s">
        <v>2586</v>
      </c>
      <c r="B5406" s="3"/>
      <c r="C5406" s="3" t="s">
        <v>14973</v>
      </c>
      <c r="D5406" s="4" t="s">
        <v>14974</v>
      </c>
      <c r="E5406" s="5" t="s">
        <v>14975</v>
      </c>
      <c r="F5406" s="42" t="s">
        <v>2740</v>
      </c>
      <c r="G5406" s="8" t="s">
        <v>8038</v>
      </c>
      <c r="H5406" s="31" t="s">
        <v>2742</v>
      </c>
      <c r="I5406" s="18" t="s">
        <v>14976</v>
      </c>
      <c r="J5406" s="35"/>
      <c r="K5406" s="33"/>
      <c r="L5406" s="33"/>
      <c r="M5406" s="33"/>
      <c r="N5406" s="33"/>
      <c r="O5406" s="33"/>
      <c r="P5406" s="33"/>
      <c r="Q5406" s="33"/>
      <c r="R5406" s="33"/>
    </row>
    <row r="5407">
      <c r="A5407" s="7" t="s">
        <v>2633</v>
      </c>
      <c r="B5407" s="7"/>
      <c r="C5407" s="7" t="s">
        <v>14977</v>
      </c>
      <c r="D5407" s="8" t="s">
        <v>14978</v>
      </c>
      <c r="E5407" s="7" t="s">
        <v>14979</v>
      </c>
      <c r="F5407" s="8" t="s">
        <v>2740</v>
      </c>
      <c r="G5407" s="8" t="s">
        <v>8038</v>
      </c>
      <c r="H5407" s="45" t="s">
        <v>4080</v>
      </c>
      <c r="I5407" s="8"/>
      <c r="J5407" s="35"/>
      <c r="K5407" s="33"/>
      <c r="L5407" s="33"/>
      <c r="M5407" s="33"/>
      <c r="N5407" s="33"/>
      <c r="O5407" s="33"/>
      <c r="P5407" s="33"/>
      <c r="Q5407" s="33"/>
      <c r="R5407" s="33"/>
    </row>
    <row r="5408">
      <c r="A5408" s="7" t="s">
        <v>2586</v>
      </c>
      <c r="B5408" s="7"/>
      <c r="C5408" s="7" t="s">
        <v>14980</v>
      </c>
      <c r="D5408" s="6" t="s">
        <v>14981</v>
      </c>
      <c r="E5408" s="7" t="s">
        <v>14982</v>
      </c>
      <c r="F5408" s="8" t="s">
        <v>2740</v>
      </c>
      <c r="G5408" s="8" t="s">
        <v>8038</v>
      </c>
      <c r="H5408" s="45" t="s">
        <v>2753</v>
      </c>
      <c r="I5408" s="8"/>
      <c r="J5408" s="37"/>
      <c r="K5408" s="38"/>
      <c r="L5408" s="38"/>
      <c r="M5408" s="38"/>
      <c r="N5408" s="38"/>
      <c r="O5408" s="38"/>
      <c r="P5408" s="38"/>
      <c r="Q5408" s="38"/>
      <c r="R5408" s="38"/>
    </row>
    <row r="5409">
      <c r="A5409" s="8" t="s">
        <v>2586</v>
      </c>
      <c r="B5409" s="6"/>
      <c r="C5409" s="6" t="s">
        <v>14983</v>
      </c>
      <c r="D5409" s="6" t="s">
        <v>14984</v>
      </c>
      <c r="E5409" s="7" t="s">
        <v>14985</v>
      </c>
      <c r="F5409" s="8" t="s">
        <v>2740</v>
      </c>
      <c r="G5409" s="8" t="s">
        <v>8038</v>
      </c>
      <c r="H5409" s="45" t="s">
        <v>3410</v>
      </c>
      <c r="I5409" s="8"/>
      <c r="J5409" s="35"/>
      <c r="K5409" s="33"/>
      <c r="L5409" s="33"/>
      <c r="M5409" s="33"/>
      <c r="N5409" s="33"/>
      <c r="O5409" s="33"/>
      <c r="P5409" s="33"/>
      <c r="Q5409" s="33"/>
      <c r="R5409" s="33"/>
    </row>
    <row r="5410">
      <c r="A5410" s="7" t="s">
        <v>2586</v>
      </c>
      <c r="B5410" s="9"/>
      <c r="C5410" s="9" t="s">
        <v>14986</v>
      </c>
      <c r="D5410" s="10" t="s">
        <v>14987</v>
      </c>
      <c r="E5410" s="10" t="s">
        <v>14988</v>
      </c>
      <c r="F5410" s="42" t="s">
        <v>2740</v>
      </c>
      <c r="G5410" s="31" t="s">
        <v>8038</v>
      </c>
      <c r="H5410" s="43" t="s">
        <v>4138</v>
      </c>
      <c r="I5410" s="16"/>
      <c r="J5410" s="35"/>
      <c r="K5410" s="33"/>
      <c r="L5410" s="33"/>
      <c r="M5410" s="33"/>
      <c r="N5410" s="33"/>
      <c r="O5410" s="33"/>
      <c r="P5410" s="33"/>
      <c r="Q5410" s="33"/>
      <c r="R5410" s="33"/>
    </row>
    <row r="5411">
      <c r="A5411" s="6" t="s">
        <v>2861</v>
      </c>
      <c r="B5411" s="6"/>
      <c r="C5411" s="6" t="s">
        <v>14989</v>
      </c>
      <c r="D5411" s="8" t="str">
        <f>IFERROR(__xludf.DUMMYFUNCTION("CONCATENATE(REGEXEXTRACT(C5411,""[A-Za-z]+""),"","")"),"Velanche,")</f>
        <v>Velanche,</v>
      </c>
      <c r="E5411" s="7" t="s">
        <v>14990</v>
      </c>
      <c r="F5411" s="8" t="s">
        <v>2740</v>
      </c>
      <c r="G5411" s="45" t="s">
        <v>8038</v>
      </c>
      <c r="H5411" s="31" t="s">
        <v>2742</v>
      </c>
      <c r="I5411" s="8"/>
      <c r="J5411" s="35"/>
      <c r="K5411" s="33"/>
      <c r="L5411" s="33"/>
      <c r="M5411" s="33"/>
      <c r="N5411" s="33"/>
      <c r="O5411" s="33"/>
      <c r="P5411" s="33"/>
      <c r="Q5411" s="33"/>
      <c r="R5411" s="33"/>
    </row>
    <row r="5412">
      <c r="A5412" s="8" t="s">
        <v>2586</v>
      </c>
      <c r="B5412" s="2"/>
      <c r="C5412" s="2" t="s">
        <v>14991</v>
      </c>
      <c r="D5412" s="2" t="s">
        <v>14992</v>
      </c>
      <c r="E5412" s="2" t="s">
        <v>14993</v>
      </c>
      <c r="F5412" s="42" t="s">
        <v>2740</v>
      </c>
      <c r="G5412" s="8" t="s">
        <v>8038</v>
      </c>
      <c r="H5412" s="41" t="s">
        <v>2686</v>
      </c>
      <c r="I5412" s="34" t="s">
        <v>14994</v>
      </c>
      <c r="J5412" s="35"/>
      <c r="K5412" s="33"/>
      <c r="L5412" s="33"/>
      <c r="M5412" s="33"/>
      <c r="N5412" s="33"/>
      <c r="O5412" s="33"/>
      <c r="P5412" s="33"/>
      <c r="Q5412" s="33"/>
      <c r="R5412" s="33"/>
    </row>
    <row r="5413">
      <c r="A5413" s="7" t="s">
        <v>2586</v>
      </c>
      <c r="B5413" s="7"/>
      <c r="C5413" s="7" t="s">
        <v>14995</v>
      </c>
      <c r="D5413" s="8" t="s">
        <v>14992</v>
      </c>
      <c r="E5413" s="7" t="s">
        <v>14996</v>
      </c>
      <c r="F5413" s="8" t="s">
        <v>2740</v>
      </c>
      <c r="G5413" s="8" t="s">
        <v>8038</v>
      </c>
      <c r="H5413" s="42" t="s">
        <v>2686</v>
      </c>
      <c r="I5413" s="8"/>
      <c r="J5413" s="35"/>
      <c r="K5413" s="33"/>
      <c r="L5413" s="33"/>
      <c r="M5413" s="33"/>
      <c r="N5413" s="33"/>
      <c r="O5413" s="33"/>
      <c r="P5413" s="33"/>
      <c r="Q5413" s="33"/>
      <c r="R5413" s="33"/>
    </row>
    <row r="5414">
      <c r="A5414" s="8" t="s">
        <v>2586</v>
      </c>
      <c r="B5414" s="2"/>
      <c r="C5414" s="2" t="s">
        <v>14997</v>
      </c>
      <c r="D5414" s="2" t="s">
        <v>14998</v>
      </c>
      <c r="E5414" s="2" t="s">
        <v>14999</v>
      </c>
      <c r="F5414" s="42" t="s">
        <v>2740</v>
      </c>
      <c r="G5414" s="8" t="s">
        <v>8038</v>
      </c>
      <c r="H5414" s="31" t="s">
        <v>2603</v>
      </c>
      <c r="I5414" s="36" t="s">
        <v>3244</v>
      </c>
      <c r="J5414" s="7"/>
      <c r="K5414" s="40"/>
      <c r="L5414" s="40"/>
      <c r="M5414" s="40"/>
      <c r="N5414" s="40"/>
      <c r="O5414" s="40"/>
      <c r="P5414" s="40"/>
      <c r="Q5414" s="40"/>
      <c r="R5414" s="40"/>
    </row>
    <row r="5415">
      <c r="A5415" s="7" t="s">
        <v>2586</v>
      </c>
      <c r="B5415" s="7"/>
      <c r="C5415" s="7" t="s">
        <v>15000</v>
      </c>
      <c r="D5415" s="8" t="s">
        <v>15001</v>
      </c>
      <c r="E5415" s="7" t="s">
        <v>15002</v>
      </c>
      <c r="F5415" s="8" t="s">
        <v>2740</v>
      </c>
      <c r="G5415" s="31" t="s">
        <v>8038</v>
      </c>
      <c r="H5415" s="48" t="s">
        <v>2937</v>
      </c>
      <c r="I5415" s="8"/>
      <c r="J5415" s="37"/>
      <c r="K5415" s="38"/>
      <c r="L5415" s="38"/>
      <c r="M5415" s="38"/>
      <c r="N5415" s="38"/>
      <c r="O5415" s="38"/>
      <c r="P5415" s="38"/>
      <c r="Q5415" s="38"/>
      <c r="R5415" s="38"/>
    </row>
    <row r="5416">
      <c r="A5416" s="8" t="s">
        <v>2586</v>
      </c>
      <c r="B5416" s="12"/>
      <c r="C5416" s="12" t="s">
        <v>15003</v>
      </c>
      <c r="D5416" s="12" t="s">
        <v>15003</v>
      </c>
      <c r="E5416" s="12" t="s">
        <v>15004</v>
      </c>
      <c r="F5416" s="42" t="s">
        <v>2740</v>
      </c>
      <c r="G5416" s="31" t="s">
        <v>8038</v>
      </c>
      <c r="H5416" s="48" t="s">
        <v>2937</v>
      </c>
      <c r="I5416" s="2"/>
      <c r="J5416" s="35"/>
      <c r="K5416" s="33"/>
      <c r="L5416" s="33"/>
      <c r="M5416" s="33"/>
      <c r="N5416" s="33"/>
      <c r="O5416" s="33"/>
      <c r="P5416" s="33"/>
      <c r="Q5416" s="33"/>
      <c r="R5416" s="33"/>
    </row>
    <row r="5417">
      <c r="A5417" s="7" t="s">
        <v>2586</v>
      </c>
      <c r="B5417" s="7"/>
      <c r="C5417" s="7" t="s">
        <v>15005</v>
      </c>
      <c r="D5417" s="6" t="s">
        <v>15006</v>
      </c>
      <c r="E5417" s="7" t="s">
        <v>15007</v>
      </c>
      <c r="F5417" s="8" t="s">
        <v>2740</v>
      </c>
      <c r="G5417" s="31" t="s">
        <v>8038</v>
      </c>
      <c r="H5417" s="48" t="s">
        <v>2937</v>
      </c>
      <c r="I5417" s="8"/>
      <c r="J5417" s="37"/>
      <c r="K5417" s="38"/>
      <c r="L5417" s="38"/>
      <c r="M5417" s="38"/>
      <c r="N5417" s="38"/>
      <c r="O5417" s="38"/>
      <c r="P5417" s="38"/>
      <c r="Q5417" s="38"/>
      <c r="R5417" s="38"/>
    </row>
    <row r="5418">
      <c r="A5418" s="7" t="s">
        <v>2586</v>
      </c>
      <c r="B5418" s="7"/>
      <c r="C5418" s="7" t="s">
        <v>15008</v>
      </c>
      <c r="D5418" s="8" t="s">
        <v>15009</v>
      </c>
      <c r="E5418" s="7" t="s">
        <v>15010</v>
      </c>
      <c r="F5418" s="8" t="s">
        <v>2740</v>
      </c>
      <c r="G5418" s="31" t="s">
        <v>8038</v>
      </c>
      <c r="H5418" s="41" t="s">
        <v>2760</v>
      </c>
      <c r="I5418" s="8"/>
      <c r="J5418" s="37"/>
      <c r="K5418" s="38"/>
      <c r="L5418" s="38"/>
      <c r="M5418" s="38"/>
      <c r="N5418" s="38"/>
      <c r="O5418" s="38"/>
      <c r="P5418" s="38"/>
      <c r="Q5418" s="38"/>
      <c r="R5418" s="38"/>
    </row>
    <row r="5419">
      <c r="A5419" s="7" t="s">
        <v>2586</v>
      </c>
      <c r="B5419" s="7"/>
      <c r="C5419" s="7" t="s">
        <v>15011</v>
      </c>
      <c r="D5419" s="8" t="s">
        <v>15012</v>
      </c>
      <c r="E5419" s="7" t="s">
        <v>15013</v>
      </c>
      <c r="F5419" s="42" t="s">
        <v>2740</v>
      </c>
      <c r="G5419" s="31" t="s">
        <v>8038</v>
      </c>
      <c r="H5419" s="31" t="s">
        <v>2742</v>
      </c>
      <c r="I5419" s="8"/>
      <c r="J5419" s="7"/>
      <c r="K5419" s="40"/>
      <c r="L5419" s="40"/>
      <c r="M5419" s="40"/>
      <c r="N5419" s="40"/>
      <c r="O5419" s="40"/>
      <c r="P5419" s="40"/>
      <c r="Q5419" s="40"/>
      <c r="R5419" s="40"/>
    </row>
    <row r="5420">
      <c r="A5420" s="8" t="s">
        <v>2586</v>
      </c>
      <c r="B5420" s="8"/>
      <c r="C5420" s="8" t="s">
        <v>15014</v>
      </c>
      <c r="D5420" s="8" t="s">
        <v>15015</v>
      </c>
      <c r="E5420" s="12" t="s">
        <v>15016</v>
      </c>
      <c r="F5420" s="8" t="s">
        <v>2740</v>
      </c>
      <c r="G5420" s="6" t="s">
        <v>8038</v>
      </c>
      <c r="H5420" s="31" t="s">
        <v>2603</v>
      </c>
      <c r="I5420" s="8"/>
      <c r="J5420" s="37"/>
      <c r="K5420" s="38"/>
      <c r="L5420" s="38"/>
      <c r="M5420" s="38"/>
      <c r="N5420" s="38"/>
      <c r="O5420" s="38"/>
      <c r="P5420" s="38"/>
      <c r="Q5420" s="38"/>
      <c r="R5420" s="38"/>
    </row>
    <row r="5421">
      <c r="A5421" s="8" t="s">
        <v>2586</v>
      </c>
      <c r="B5421" s="3"/>
      <c r="C5421" s="3" t="s">
        <v>15017</v>
      </c>
      <c r="D5421" s="4" t="s">
        <v>3480</v>
      </c>
      <c r="E5421" s="20" t="s">
        <v>15018</v>
      </c>
      <c r="F5421" s="8" t="s">
        <v>2740</v>
      </c>
      <c r="G5421" s="8" t="s">
        <v>8038</v>
      </c>
      <c r="H5421" s="41" t="s">
        <v>8678</v>
      </c>
      <c r="I5421" s="18" t="s">
        <v>15019</v>
      </c>
      <c r="J5421" s="7"/>
      <c r="K5421" s="40"/>
      <c r="L5421" s="40"/>
      <c r="M5421" s="40"/>
      <c r="N5421" s="40"/>
      <c r="O5421" s="40"/>
      <c r="P5421" s="40"/>
      <c r="Q5421" s="40"/>
      <c r="R5421" s="40"/>
    </row>
    <row r="5422">
      <c r="A5422" s="6" t="s">
        <v>2861</v>
      </c>
      <c r="B5422" s="3"/>
      <c r="C5422" s="3" t="s">
        <v>15020</v>
      </c>
      <c r="D5422" s="4" t="s">
        <v>3480</v>
      </c>
      <c r="E5422" s="5" t="s">
        <v>15021</v>
      </c>
      <c r="F5422" s="8" t="s">
        <v>2740</v>
      </c>
      <c r="G5422" s="31" t="s">
        <v>8038</v>
      </c>
      <c r="H5422" s="45" t="s">
        <v>2824</v>
      </c>
      <c r="I5422" s="18" t="s">
        <v>15022</v>
      </c>
      <c r="J5422" s="35"/>
      <c r="K5422" s="33"/>
      <c r="L5422" s="33"/>
      <c r="M5422" s="33"/>
      <c r="N5422" s="33"/>
      <c r="O5422" s="33"/>
      <c r="P5422" s="33"/>
      <c r="Q5422" s="33"/>
      <c r="R5422" s="33"/>
    </row>
    <row r="5423">
      <c r="A5423" s="6" t="s">
        <v>2861</v>
      </c>
      <c r="B5423" s="7"/>
      <c r="C5423" s="7" t="s">
        <v>15023</v>
      </c>
      <c r="D5423" s="8" t="s">
        <v>3480</v>
      </c>
      <c r="E5423" s="7" t="s">
        <v>15024</v>
      </c>
      <c r="F5423" s="8" t="s">
        <v>2740</v>
      </c>
      <c r="G5423" s="31" t="s">
        <v>8038</v>
      </c>
      <c r="H5423" s="31" t="s">
        <v>2742</v>
      </c>
      <c r="I5423" s="8"/>
      <c r="J5423" s="35"/>
      <c r="K5423" s="33"/>
      <c r="L5423" s="33"/>
      <c r="M5423" s="33"/>
      <c r="N5423" s="33"/>
      <c r="O5423" s="33"/>
      <c r="P5423" s="33"/>
      <c r="Q5423" s="33"/>
      <c r="R5423" s="33"/>
    </row>
    <row r="5424">
      <c r="A5424" s="6" t="s">
        <v>2861</v>
      </c>
      <c r="B5424" s="7"/>
      <c r="C5424" s="7" t="s">
        <v>15025</v>
      </c>
      <c r="D5424" s="8" t="s">
        <v>3480</v>
      </c>
      <c r="E5424" s="7" t="s">
        <v>15026</v>
      </c>
      <c r="F5424" s="8" t="s">
        <v>2740</v>
      </c>
      <c r="G5424" s="31" t="s">
        <v>8038</v>
      </c>
      <c r="H5424" s="31" t="s">
        <v>2742</v>
      </c>
      <c r="I5424" s="8"/>
      <c r="J5424" s="37"/>
      <c r="K5424" s="38"/>
      <c r="L5424" s="38"/>
      <c r="M5424" s="38"/>
      <c r="N5424" s="38"/>
      <c r="O5424" s="38"/>
      <c r="P5424" s="38"/>
      <c r="Q5424" s="38"/>
      <c r="R5424" s="38"/>
    </row>
    <row r="5425">
      <c r="A5425" s="7" t="s">
        <v>2586</v>
      </c>
      <c r="B5425" s="7"/>
      <c r="C5425" s="7" t="s">
        <v>15027</v>
      </c>
      <c r="D5425" s="8" t="s">
        <v>3480</v>
      </c>
      <c r="E5425" s="7" t="s">
        <v>15028</v>
      </c>
      <c r="F5425" s="8" t="s">
        <v>2740</v>
      </c>
      <c r="G5425" s="8" t="s">
        <v>8038</v>
      </c>
      <c r="H5425" s="31" t="s">
        <v>2603</v>
      </c>
      <c r="I5425" s="8"/>
      <c r="J5425" s="7"/>
      <c r="K5425" s="40"/>
      <c r="L5425" s="40"/>
      <c r="M5425" s="40"/>
      <c r="N5425" s="40"/>
      <c r="O5425" s="40"/>
      <c r="P5425" s="40"/>
      <c r="Q5425" s="40"/>
      <c r="R5425" s="40"/>
    </row>
    <row r="5426">
      <c r="A5426" s="8" t="s">
        <v>2586</v>
      </c>
      <c r="B5426" s="6"/>
      <c r="C5426" s="6" t="s">
        <v>15029</v>
      </c>
      <c r="D5426" s="6" t="s">
        <v>3480</v>
      </c>
      <c r="E5426" s="19" t="s">
        <v>15030</v>
      </c>
      <c r="F5426" s="8" t="s">
        <v>2740</v>
      </c>
      <c r="G5426" s="31" t="s">
        <v>8038</v>
      </c>
      <c r="H5426" s="42" t="s">
        <v>2686</v>
      </c>
      <c r="I5426" s="7"/>
      <c r="J5426" s="7"/>
      <c r="K5426" s="40"/>
      <c r="L5426" s="40"/>
      <c r="M5426" s="40"/>
      <c r="N5426" s="40"/>
      <c r="O5426" s="40"/>
      <c r="P5426" s="40"/>
      <c r="Q5426" s="40"/>
      <c r="R5426" s="40"/>
    </row>
    <row r="5427">
      <c r="A5427" s="7" t="s">
        <v>2586</v>
      </c>
      <c r="B5427" s="7"/>
      <c r="C5427" s="7" t="s">
        <v>15031</v>
      </c>
      <c r="D5427" s="6" t="s">
        <v>3480</v>
      </c>
      <c r="E5427" s="7" t="s">
        <v>15032</v>
      </c>
      <c r="F5427" s="8" t="s">
        <v>2740</v>
      </c>
      <c r="G5427" s="8" t="s">
        <v>8038</v>
      </c>
      <c r="H5427" s="31" t="s">
        <v>2742</v>
      </c>
      <c r="I5427" s="8"/>
      <c r="J5427" s="35"/>
      <c r="K5427" s="33"/>
      <c r="L5427" s="33"/>
      <c r="M5427" s="33"/>
      <c r="N5427" s="33"/>
      <c r="O5427" s="33"/>
      <c r="P5427" s="33"/>
      <c r="Q5427" s="33"/>
      <c r="R5427" s="33"/>
    </row>
    <row r="5428">
      <c r="A5428" s="8" t="s">
        <v>2586</v>
      </c>
      <c r="B5428" s="8"/>
      <c r="C5428" s="8" t="s">
        <v>15033</v>
      </c>
      <c r="D5428" s="8" t="s">
        <v>3480</v>
      </c>
      <c r="E5428" s="12" t="s">
        <v>15034</v>
      </c>
      <c r="F5428" s="8" t="s">
        <v>2740</v>
      </c>
      <c r="G5428" s="31" t="s">
        <v>8038</v>
      </c>
      <c r="H5428" s="41" t="s">
        <v>2760</v>
      </c>
      <c r="I5428" s="8"/>
      <c r="J5428" s="7"/>
      <c r="K5428" s="40"/>
      <c r="L5428" s="40"/>
      <c r="M5428" s="40"/>
      <c r="N5428" s="40"/>
      <c r="O5428" s="40"/>
      <c r="P5428" s="40"/>
      <c r="Q5428" s="40"/>
      <c r="R5428" s="40"/>
    </row>
    <row r="5429">
      <c r="A5429" s="8" t="s">
        <v>2586</v>
      </c>
      <c r="B5429" s="2"/>
      <c r="C5429" s="2" t="s">
        <v>15035</v>
      </c>
      <c r="D5429" s="2" t="s">
        <v>4240</v>
      </c>
      <c r="E5429" s="2" t="s">
        <v>15036</v>
      </c>
      <c r="F5429" s="42" t="s">
        <v>2740</v>
      </c>
      <c r="G5429" s="31" t="s">
        <v>8038</v>
      </c>
      <c r="H5429" s="41" t="s">
        <v>2760</v>
      </c>
      <c r="I5429" s="34" t="s">
        <v>15037</v>
      </c>
      <c r="J5429" s="35"/>
      <c r="K5429" s="33"/>
      <c r="L5429" s="33"/>
      <c r="M5429" s="33"/>
      <c r="N5429" s="33"/>
      <c r="O5429" s="33"/>
      <c r="P5429" s="33"/>
      <c r="Q5429" s="33"/>
      <c r="R5429" s="33"/>
    </row>
    <row r="5430">
      <c r="A5430" s="8" t="s">
        <v>2586</v>
      </c>
      <c r="B5430" s="2"/>
      <c r="C5430" s="2" t="s">
        <v>15038</v>
      </c>
      <c r="D5430" s="2" t="s">
        <v>4240</v>
      </c>
      <c r="E5430" s="2" t="s">
        <v>15039</v>
      </c>
      <c r="F5430" s="8" t="s">
        <v>2740</v>
      </c>
      <c r="G5430" s="31" t="s">
        <v>8038</v>
      </c>
      <c r="H5430" s="41" t="s">
        <v>3095</v>
      </c>
      <c r="I5430" s="36" t="s">
        <v>15040</v>
      </c>
      <c r="J5430" s="37"/>
      <c r="K5430" s="38"/>
      <c r="L5430" s="38"/>
      <c r="M5430" s="38"/>
      <c r="N5430" s="38"/>
      <c r="O5430" s="38"/>
      <c r="P5430" s="38"/>
      <c r="Q5430" s="38"/>
      <c r="R5430" s="38"/>
    </row>
    <row r="5431">
      <c r="A5431" s="7" t="s">
        <v>2586</v>
      </c>
      <c r="B5431" s="7"/>
      <c r="C5431" s="7" t="s">
        <v>15041</v>
      </c>
      <c r="D5431" s="6" t="s">
        <v>4240</v>
      </c>
      <c r="E5431" s="7" t="s">
        <v>15042</v>
      </c>
      <c r="F5431" s="8" t="s">
        <v>2740</v>
      </c>
      <c r="G5431" s="31" t="s">
        <v>8038</v>
      </c>
      <c r="H5431" s="48" t="s">
        <v>2937</v>
      </c>
      <c r="I5431" s="8"/>
      <c r="J5431" s="37"/>
      <c r="K5431" s="38"/>
      <c r="L5431" s="38"/>
      <c r="M5431" s="38"/>
      <c r="N5431" s="38"/>
      <c r="O5431" s="38"/>
      <c r="P5431" s="38"/>
      <c r="Q5431" s="38"/>
      <c r="R5431" s="38"/>
    </row>
    <row r="5432">
      <c r="A5432" s="8" t="s">
        <v>2586</v>
      </c>
      <c r="B5432" s="2"/>
      <c r="C5432" s="2" t="s">
        <v>15043</v>
      </c>
      <c r="D5432" s="2" t="s">
        <v>15044</v>
      </c>
      <c r="E5432" s="2" t="s">
        <v>15045</v>
      </c>
      <c r="F5432" s="8" t="s">
        <v>2740</v>
      </c>
      <c r="G5432" s="45" t="s">
        <v>8038</v>
      </c>
      <c r="H5432" s="41" t="s">
        <v>2760</v>
      </c>
      <c r="I5432" s="34" t="s">
        <v>15046</v>
      </c>
      <c r="J5432" s="35"/>
      <c r="K5432" s="33"/>
      <c r="L5432" s="33"/>
      <c r="M5432" s="33"/>
      <c r="N5432" s="33"/>
      <c r="O5432" s="33"/>
      <c r="P5432" s="33"/>
      <c r="Q5432" s="33"/>
      <c r="R5432" s="33"/>
    </row>
    <row r="5433">
      <c r="A5433" s="7" t="s">
        <v>2586</v>
      </c>
      <c r="B5433" s="7"/>
      <c r="C5433" s="7" t="s">
        <v>15047</v>
      </c>
      <c r="D5433" s="8" t="str">
        <f>IFERROR(__xludf.DUMMYFUNCTION("CONCATENATE(REGEXEXTRACT(C5433,""[A-Za-z]+""),"","")"),"VIKTOP,")</f>
        <v>VIKTOP,</v>
      </c>
      <c r="E5433" s="7" t="s">
        <v>15048</v>
      </c>
      <c r="F5433" s="8" t="s">
        <v>2740</v>
      </c>
      <c r="G5433" s="31" t="s">
        <v>8038</v>
      </c>
      <c r="H5433" s="31" t="s">
        <v>2590</v>
      </c>
      <c r="I5433" s="8"/>
      <c r="J5433" s="37"/>
      <c r="K5433" s="38"/>
      <c r="L5433" s="38"/>
      <c r="M5433" s="38"/>
      <c r="N5433" s="38"/>
      <c r="O5433" s="38"/>
      <c r="P5433" s="38"/>
      <c r="Q5433" s="38"/>
      <c r="R5433" s="38"/>
    </row>
    <row r="5434">
      <c r="A5434" s="6" t="s">
        <v>2861</v>
      </c>
      <c r="B5434" s="7"/>
      <c r="C5434" s="7" t="s">
        <v>15049</v>
      </c>
      <c r="D5434" s="6" t="s">
        <v>3133</v>
      </c>
      <c r="E5434" s="7" t="s">
        <v>15050</v>
      </c>
      <c r="F5434" s="8" t="s">
        <v>2740</v>
      </c>
      <c r="G5434" s="31" t="s">
        <v>8038</v>
      </c>
      <c r="H5434" s="43" t="s">
        <v>2802</v>
      </c>
      <c r="I5434" s="8"/>
      <c r="J5434" s="35"/>
      <c r="K5434" s="33"/>
      <c r="L5434" s="33"/>
      <c r="M5434" s="33"/>
      <c r="N5434" s="33"/>
      <c r="O5434" s="33"/>
      <c r="P5434" s="33"/>
      <c r="Q5434" s="33"/>
      <c r="R5434" s="33"/>
    </row>
    <row r="5435">
      <c r="A5435" s="6" t="s">
        <v>2861</v>
      </c>
      <c r="B5435" s="7"/>
      <c r="C5435" s="7" t="s">
        <v>15051</v>
      </c>
      <c r="D5435" s="8" t="s">
        <v>3133</v>
      </c>
      <c r="E5435" s="7" t="s">
        <v>15052</v>
      </c>
      <c r="F5435" s="8" t="s">
        <v>2740</v>
      </c>
      <c r="G5435" s="31" t="s">
        <v>8038</v>
      </c>
      <c r="H5435" s="31" t="s">
        <v>2603</v>
      </c>
      <c r="I5435" s="8"/>
      <c r="J5435" s="35"/>
      <c r="K5435" s="33"/>
      <c r="L5435" s="33"/>
      <c r="M5435" s="33"/>
      <c r="N5435" s="33"/>
      <c r="O5435" s="33"/>
      <c r="P5435" s="33"/>
      <c r="Q5435" s="33"/>
      <c r="R5435" s="33"/>
    </row>
    <row r="5436">
      <c r="A5436" s="8" t="s">
        <v>2586</v>
      </c>
      <c r="B5436" s="6"/>
      <c r="C5436" s="6" t="s">
        <v>15053</v>
      </c>
      <c r="D5436" s="6" t="s">
        <v>3133</v>
      </c>
      <c r="E5436" s="7" t="s">
        <v>15054</v>
      </c>
      <c r="F5436" s="8" t="s">
        <v>2740</v>
      </c>
      <c r="G5436" s="31" t="s">
        <v>8038</v>
      </c>
      <c r="H5436" s="43" t="s">
        <v>2760</v>
      </c>
      <c r="I5436" s="8"/>
      <c r="J5436" s="7"/>
      <c r="K5436" s="40"/>
      <c r="L5436" s="40"/>
      <c r="M5436" s="40"/>
      <c r="N5436" s="40"/>
      <c r="O5436" s="40"/>
      <c r="P5436" s="40"/>
      <c r="Q5436" s="40"/>
      <c r="R5436" s="40"/>
    </row>
    <row r="5437">
      <c r="A5437" s="8" t="s">
        <v>2586</v>
      </c>
      <c r="B5437" s="2"/>
      <c r="C5437" s="2" t="s">
        <v>15055</v>
      </c>
      <c r="D5437" s="2" t="s">
        <v>15056</v>
      </c>
      <c r="E5437" s="2" t="s">
        <v>15057</v>
      </c>
      <c r="F5437" s="42" t="s">
        <v>2740</v>
      </c>
      <c r="G5437" s="31" t="s">
        <v>8038</v>
      </c>
      <c r="H5437" s="41" t="s">
        <v>2686</v>
      </c>
      <c r="I5437" s="34" t="s">
        <v>15058</v>
      </c>
      <c r="J5437" s="35"/>
      <c r="K5437" s="33"/>
      <c r="L5437" s="33"/>
      <c r="M5437" s="33"/>
      <c r="N5437" s="33"/>
      <c r="O5437" s="33"/>
      <c r="P5437" s="33"/>
      <c r="Q5437" s="33"/>
      <c r="R5437" s="33"/>
    </row>
    <row r="5438">
      <c r="A5438" s="8" t="s">
        <v>2586</v>
      </c>
      <c r="B5438" s="8"/>
      <c r="C5438" s="8" t="s">
        <v>15059</v>
      </c>
      <c r="D5438" s="8" t="s">
        <v>15056</v>
      </c>
      <c r="E5438" s="12" t="s">
        <v>15060</v>
      </c>
      <c r="F5438" s="8" t="s">
        <v>2740</v>
      </c>
      <c r="G5438" s="8" t="s">
        <v>8038</v>
      </c>
      <c r="H5438" s="49" t="s">
        <v>2840</v>
      </c>
      <c r="I5438" s="8"/>
      <c r="J5438" s="35"/>
      <c r="K5438" s="33"/>
      <c r="L5438" s="33"/>
      <c r="M5438" s="33"/>
      <c r="N5438" s="33"/>
      <c r="O5438" s="33"/>
      <c r="P5438" s="33"/>
      <c r="Q5438" s="33"/>
      <c r="R5438" s="33"/>
    </row>
    <row r="5439">
      <c r="A5439" s="8" t="s">
        <v>2586</v>
      </c>
      <c r="B5439" s="2"/>
      <c r="C5439" s="2" t="s">
        <v>15061</v>
      </c>
      <c r="D5439" s="2" t="s">
        <v>15062</v>
      </c>
      <c r="E5439" s="2" t="s">
        <v>15063</v>
      </c>
      <c r="F5439" s="8" t="s">
        <v>2740</v>
      </c>
      <c r="G5439" s="31" t="s">
        <v>8038</v>
      </c>
      <c r="H5439" s="31" t="s">
        <v>2603</v>
      </c>
      <c r="I5439" s="34" t="s">
        <v>15064</v>
      </c>
      <c r="J5439" s="35"/>
      <c r="K5439" s="33"/>
      <c r="L5439" s="33"/>
      <c r="M5439" s="33"/>
      <c r="N5439" s="33"/>
      <c r="O5439" s="33"/>
      <c r="P5439" s="33"/>
      <c r="Q5439" s="33"/>
      <c r="R5439" s="33"/>
    </row>
    <row r="5440">
      <c r="A5440" s="8" t="s">
        <v>2586</v>
      </c>
      <c r="B5440" s="3"/>
      <c r="C5440" s="3" t="s">
        <v>15065</v>
      </c>
      <c r="D5440" s="59" t="s">
        <v>15062</v>
      </c>
      <c r="E5440" s="18" t="s">
        <v>15066</v>
      </c>
      <c r="F5440" s="8" t="s">
        <v>2740</v>
      </c>
      <c r="G5440" s="8" t="s">
        <v>8038</v>
      </c>
      <c r="H5440" s="31" t="s">
        <v>2603</v>
      </c>
      <c r="I5440" s="18"/>
      <c r="J5440" s="7"/>
      <c r="K5440" s="40"/>
      <c r="L5440" s="40"/>
      <c r="M5440" s="40"/>
      <c r="N5440" s="40"/>
      <c r="O5440" s="40"/>
      <c r="P5440" s="40"/>
      <c r="Q5440" s="40"/>
      <c r="R5440" s="40"/>
    </row>
    <row r="5441">
      <c r="A5441" s="7" t="s">
        <v>2586</v>
      </c>
      <c r="B5441" s="7"/>
      <c r="C5441" s="7" t="s">
        <v>15067</v>
      </c>
      <c r="D5441" s="8" t="s">
        <v>15068</v>
      </c>
      <c r="E5441" s="7" t="s">
        <v>15069</v>
      </c>
      <c r="F5441" s="8" t="s">
        <v>2740</v>
      </c>
      <c r="G5441" s="8" t="s">
        <v>8038</v>
      </c>
      <c r="H5441" s="45" t="s">
        <v>3162</v>
      </c>
      <c r="I5441" s="8"/>
      <c r="J5441" s="7"/>
      <c r="K5441" s="40"/>
      <c r="L5441" s="40"/>
      <c r="M5441" s="40"/>
      <c r="N5441" s="40"/>
      <c r="O5441" s="40"/>
      <c r="P5441" s="40"/>
      <c r="Q5441" s="40"/>
      <c r="R5441" s="40"/>
    </row>
    <row r="5442">
      <c r="A5442" s="8" t="s">
        <v>2586</v>
      </c>
      <c r="B5442" s="6"/>
      <c r="C5442" s="6" t="s">
        <v>15070</v>
      </c>
      <c r="D5442" s="6" t="s">
        <v>15071</v>
      </c>
      <c r="E5442" s="12" t="s">
        <v>15072</v>
      </c>
      <c r="F5442" s="8" t="s">
        <v>2740</v>
      </c>
      <c r="G5442" s="8" t="s">
        <v>8038</v>
      </c>
      <c r="H5442" s="42" t="s">
        <v>3162</v>
      </c>
      <c r="I5442" s="8"/>
      <c r="J5442" s="7"/>
      <c r="K5442" s="40"/>
      <c r="L5442" s="40"/>
      <c r="M5442" s="40"/>
      <c r="N5442" s="40"/>
      <c r="O5442" s="40"/>
      <c r="P5442" s="40"/>
      <c r="Q5442" s="40"/>
      <c r="R5442" s="40"/>
    </row>
    <row r="5443">
      <c r="A5443" s="7" t="s">
        <v>2586</v>
      </c>
      <c r="B5443" s="7"/>
      <c r="C5443" s="7" t="s">
        <v>15073</v>
      </c>
      <c r="D5443" s="6" t="s">
        <v>15071</v>
      </c>
      <c r="E5443" s="7" t="s">
        <v>15074</v>
      </c>
      <c r="F5443" s="8" t="s">
        <v>2740</v>
      </c>
      <c r="G5443" s="6" t="s">
        <v>8038</v>
      </c>
      <c r="H5443" s="42" t="s">
        <v>3162</v>
      </c>
      <c r="I5443" s="8"/>
      <c r="J5443" s="37"/>
      <c r="K5443" s="38"/>
      <c r="L5443" s="38"/>
      <c r="M5443" s="38"/>
      <c r="N5443" s="38"/>
      <c r="O5443" s="38"/>
      <c r="P5443" s="38"/>
      <c r="Q5443" s="38"/>
      <c r="R5443" s="38"/>
    </row>
    <row r="5444">
      <c r="A5444" s="7" t="s">
        <v>2586</v>
      </c>
      <c r="B5444" s="7"/>
      <c r="C5444" s="7" t="s">
        <v>15075</v>
      </c>
      <c r="D5444" s="8" t="s">
        <v>15071</v>
      </c>
      <c r="E5444" s="7" t="s">
        <v>15076</v>
      </c>
      <c r="F5444" s="8" t="s">
        <v>2740</v>
      </c>
      <c r="G5444" s="8" t="s">
        <v>8038</v>
      </c>
      <c r="H5444" s="41" t="s">
        <v>2760</v>
      </c>
      <c r="I5444" s="8"/>
      <c r="J5444" s="37"/>
      <c r="K5444" s="38"/>
      <c r="L5444" s="38"/>
      <c r="M5444" s="38"/>
      <c r="N5444" s="38"/>
      <c r="O5444" s="38"/>
      <c r="P5444" s="38"/>
      <c r="Q5444" s="38"/>
      <c r="R5444" s="38"/>
    </row>
    <row r="5445">
      <c r="A5445" s="7" t="s">
        <v>2633</v>
      </c>
      <c r="B5445" s="7"/>
      <c r="C5445" s="7" t="s">
        <v>15077</v>
      </c>
      <c r="D5445" s="8" t="s">
        <v>7684</v>
      </c>
      <c r="E5445" s="7" t="s">
        <v>15078</v>
      </c>
      <c r="F5445" s="8" t="s">
        <v>2740</v>
      </c>
      <c r="G5445" s="31" t="s">
        <v>8038</v>
      </c>
      <c r="H5445" s="45" t="s">
        <v>4080</v>
      </c>
      <c r="I5445" s="8"/>
      <c r="J5445" s="35"/>
      <c r="K5445" s="33"/>
      <c r="L5445" s="33"/>
      <c r="M5445" s="33"/>
      <c r="N5445" s="33"/>
      <c r="O5445" s="33"/>
      <c r="P5445" s="33"/>
      <c r="Q5445" s="33"/>
      <c r="R5445" s="33"/>
    </row>
    <row r="5446">
      <c r="A5446" s="7" t="s">
        <v>2586</v>
      </c>
      <c r="B5446" s="7"/>
      <c r="C5446" s="7" t="s">
        <v>15079</v>
      </c>
      <c r="D5446" s="8" t="s">
        <v>15080</v>
      </c>
      <c r="E5446" s="7" t="s">
        <v>15081</v>
      </c>
      <c r="F5446" s="42" t="s">
        <v>2740</v>
      </c>
      <c r="G5446" s="8" t="s">
        <v>8038</v>
      </c>
      <c r="H5446" s="45" t="s">
        <v>3162</v>
      </c>
      <c r="I5446" s="8"/>
      <c r="J5446" s="37"/>
      <c r="K5446" s="38"/>
      <c r="L5446" s="38"/>
      <c r="M5446" s="38"/>
      <c r="N5446" s="38"/>
      <c r="O5446" s="38"/>
      <c r="P5446" s="38"/>
      <c r="Q5446" s="38"/>
      <c r="R5446" s="38"/>
    </row>
    <row r="5447">
      <c r="A5447" s="7" t="s">
        <v>2586</v>
      </c>
      <c r="B5447" s="7"/>
      <c r="C5447" s="7" t="s">
        <v>15082</v>
      </c>
      <c r="D5447" s="8" t="str">
        <f>IFERROR(__xludf.DUMMYFUNCTION("CONCATENATE(REGEXEXTRACT(C5447,""[A-Za-z]+""),"","")"),"Visionkids,")</f>
        <v>Visionkids,</v>
      </c>
      <c r="E5447" s="7" t="s">
        <v>15083</v>
      </c>
      <c r="F5447" s="8" t="s">
        <v>2740</v>
      </c>
      <c r="G5447" s="8" t="s">
        <v>8038</v>
      </c>
      <c r="H5447" s="45" t="s">
        <v>2753</v>
      </c>
      <c r="I5447" s="8"/>
      <c r="J5447" s="35"/>
      <c r="K5447" s="33"/>
      <c r="L5447" s="33"/>
      <c r="M5447" s="33"/>
      <c r="N5447" s="33"/>
      <c r="O5447" s="33"/>
      <c r="P5447" s="33"/>
      <c r="Q5447" s="33"/>
      <c r="R5447" s="33"/>
    </row>
    <row r="5448">
      <c r="A5448" s="7" t="s">
        <v>2586</v>
      </c>
      <c r="B5448" s="7"/>
      <c r="C5448" s="7" t="s">
        <v>15084</v>
      </c>
      <c r="D5448" s="8" t="str">
        <f>IFERROR(__xludf.DUMMYFUNCTION("CONCATENATE(REGEXEXTRACT(C5448,""[A-Za-z]+""),"","")"),"VITO,")</f>
        <v>VITO,</v>
      </c>
      <c r="E5448" s="7" t="s">
        <v>15085</v>
      </c>
      <c r="F5448" s="8" t="s">
        <v>2740</v>
      </c>
      <c r="G5448" s="8" t="s">
        <v>8038</v>
      </c>
      <c r="H5448" s="41" t="s">
        <v>2760</v>
      </c>
      <c r="I5448" s="8"/>
      <c r="J5448" s="37"/>
      <c r="K5448" s="38"/>
      <c r="L5448" s="38"/>
      <c r="M5448" s="38"/>
      <c r="N5448" s="38"/>
      <c r="O5448" s="38"/>
      <c r="P5448" s="38"/>
      <c r="Q5448" s="38"/>
      <c r="R5448" s="38"/>
    </row>
    <row r="5449">
      <c r="A5449" s="7" t="s">
        <v>2586</v>
      </c>
      <c r="B5449" s="7"/>
      <c r="C5449" s="7" t="s">
        <v>15086</v>
      </c>
      <c r="D5449" s="8" t="str">
        <f>IFERROR(__xludf.DUMMYFUNCTION("CONCATENATE(REGEXEXTRACT(C5449,""[A-Za-z]+""),"","")"),"Vito,")</f>
        <v>Vito,</v>
      </c>
      <c r="E5449" s="7" t="s">
        <v>15087</v>
      </c>
      <c r="F5449" s="8" t="s">
        <v>2740</v>
      </c>
      <c r="G5449" s="8" t="s">
        <v>8038</v>
      </c>
      <c r="H5449" s="31" t="s">
        <v>2603</v>
      </c>
      <c r="I5449" s="8"/>
      <c r="J5449" s="35"/>
      <c r="K5449" s="33"/>
      <c r="L5449" s="33"/>
      <c r="M5449" s="33"/>
      <c r="N5449" s="33"/>
      <c r="O5449" s="33"/>
      <c r="P5449" s="33"/>
      <c r="Q5449" s="33"/>
      <c r="R5449" s="33"/>
    </row>
    <row r="5450">
      <c r="A5450" s="8" t="s">
        <v>2586</v>
      </c>
      <c r="B5450" s="2"/>
      <c r="C5450" s="2" t="s">
        <v>15088</v>
      </c>
      <c r="D5450" s="2" t="s">
        <v>15089</v>
      </c>
      <c r="E5450" s="2" t="s">
        <v>15090</v>
      </c>
      <c r="F5450" s="8" t="s">
        <v>2740</v>
      </c>
      <c r="G5450" s="8" t="s">
        <v>8038</v>
      </c>
      <c r="H5450" s="31" t="s">
        <v>2603</v>
      </c>
      <c r="I5450" s="34" t="s">
        <v>15091</v>
      </c>
      <c r="J5450" s="35"/>
      <c r="K5450" s="33"/>
      <c r="L5450" s="33"/>
      <c r="M5450" s="33"/>
      <c r="N5450" s="33"/>
      <c r="O5450" s="33"/>
      <c r="P5450" s="33"/>
      <c r="Q5450" s="33"/>
      <c r="R5450" s="33"/>
    </row>
    <row r="5451">
      <c r="A5451" s="8" t="s">
        <v>2586</v>
      </c>
      <c r="B5451" s="6"/>
      <c r="C5451" s="6" t="s">
        <v>15092</v>
      </c>
      <c r="D5451" s="6" t="s">
        <v>15093</v>
      </c>
      <c r="E5451" s="19" t="s">
        <v>15094</v>
      </c>
      <c r="F5451" s="8" t="s">
        <v>2740</v>
      </c>
      <c r="G5451" s="8" t="s">
        <v>8038</v>
      </c>
      <c r="H5451" s="42" t="s">
        <v>3162</v>
      </c>
      <c r="I5451" s="7"/>
      <c r="J5451" s="35"/>
      <c r="K5451" s="33"/>
      <c r="L5451" s="33"/>
      <c r="M5451" s="33"/>
      <c r="N5451" s="33"/>
      <c r="O5451" s="33"/>
      <c r="P5451" s="33"/>
      <c r="Q5451" s="33"/>
      <c r="R5451" s="33"/>
    </row>
    <row r="5452">
      <c r="A5452" s="8" t="s">
        <v>2586</v>
      </c>
      <c r="B5452" s="3"/>
      <c r="C5452" s="3" t="s">
        <v>15095</v>
      </c>
      <c r="D5452" s="4" t="s">
        <v>15096</v>
      </c>
      <c r="E5452" s="5" t="s">
        <v>15097</v>
      </c>
      <c r="F5452" s="8" t="s">
        <v>2740</v>
      </c>
      <c r="G5452" s="8" t="s">
        <v>8038</v>
      </c>
      <c r="H5452" s="48" t="s">
        <v>2937</v>
      </c>
      <c r="I5452" s="18"/>
      <c r="J5452" s="35"/>
      <c r="K5452" s="33"/>
      <c r="L5452" s="33"/>
      <c r="M5452" s="33"/>
      <c r="N5452" s="33"/>
      <c r="O5452" s="33"/>
      <c r="P5452" s="33"/>
      <c r="Q5452" s="33"/>
      <c r="R5452" s="33"/>
    </row>
    <row r="5453">
      <c r="A5453" s="8" t="s">
        <v>2586</v>
      </c>
      <c r="B5453" s="12"/>
      <c r="C5453" s="12" t="s">
        <v>15098</v>
      </c>
      <c r="D5453" s="12" t="s">
        <v>15099</v>
      </c>
      <c r="E5453" s="12" t="s">
        <v>15100</v>
      </c>
      <c r="F5453" s="8" t="s">
        <v>2740</v>
      </c>
      <c r="G5453" s="31" t="s">
        <v>8038</v>
      </c>
      <c r="H5453" s="41" t="s">
        <v>2760</v>
      </c>
      <c r="I5453" s="2"/>
      <c r="J5453" s="35"/>
      <c r="K5453" s="33"/>
      <c r="L5453" s="33"/>
      <c r="M5453" s="33"/>
      <c r="N5453" s="33"/>
      <c r="O5453" s="33"/>
      <c r="P5453" s="33"/>
      <c r="Q5453" s="33"/>
      <c r="R5453" s="33"/>
    </row>
    <row r="5454">
      <c r="A5454" s="8" t="s">
        <v>2586</v>
      </c>
      <c r="B5454" s="3"/>
      <c r="C5454" s="3" t="s">
        <v>15101</v>
      </c>
      <c r="D5454" s="4" t="s">
        <v>15102</v>
      </c>
      <c r="E5454" s="5" t="s">
        <v>15103</v>
      </c>
      <c r="F5454" s="42" t="s">
        <v>2740</v>
      </c>
      <c r="G5454" s="8" t="s">
        <v>8038</v>
      </c>
      <c r="H5454" s="31" t="s">
        <v>3768</v>
      </c>
      <c r="I5454" s="18" t="s">
        <v>15104</v>
      </c>
      <c r="J5454" s="35"/>
      <c r="K5454" s="33"/>
      <c r="L5454" s="33"/>
      <c r="M5454" s="33"/>
      <c r="N5454" s="33"/>
      <c r="O5454" s="33"/>
      <c r="P5454" s="33"/>
      <c r="Q5454" s="33"/>
      <c r="R5454" s="33"/>
    </row>
    <row r="5455">
      <c r="A5455" s="8" t="s">
        <v>2586</v>
      </c>
      <c r="B5455" s="2"/>
      <c r="C5455" s="2" t="s">
        <v>15105</v>
      </c>
      <c r="D5455" s="2" t="s">
        <v>15106</v>
      </c>
      <c r="E5455" s="2" t="s">
        <v>15107</v>
      </c>
      <c r="F5455" s="8" t="s">
        <v>2740</v>
      </c>
      <c r="G5455" s="31" t="s">
        <v>8038</v>
      </c>
      <c r="H5455" s="45" t="s">
        <v>2824</v>
      </c>
      <c r="I5455" s="36" t="s">
        <v>15108</v>
      </c>
      <c r="J5455" s="35"/>
      <c r="K5455" s="33"/>
      <c r="L5455" s="33"/>
      <c r="M5455" s="33"/>
      <c r="N5455" s="33"/>
      <c r="O5455" s="33"/>
      <c r="P5455" s="33"/>
      <c r="Q5455" s="33"/>
      <c r="R5455" s="33"/>
    </row>
    <row r="5456">
      <c r="A5456" s="7" t="s">
        <v>2586</v>
      </c>
      <c r="B5456" s="9"/>
      <c r="C5456" s="9" t="s">
        <v>15109</v>
      </c>
      <c r="D5456" s="10" t="s">
        <v>15106</v>
      </c>
      <c r="E5456" s="14" t="s">
        <v>15110</v>
      </c>
      <c r="F5456" s="8" t="s">
        <v>2740</v>
      </c>
      <c r="G5456" s="8" t="s">
        <v>8038</v>
      </c>
      <c r="H5456" s="45" t="s">
        <v>2824</v>
      </c>
      <c r="I5456" s="16"/>
      <c r="J5456" s="7"/>
      <c r="K5456" s="40"/>
      <c r="L5456" s="40"/>
      <c r="M5456" s="40"/>
      <c r="N5456" s="40"/>
      <c r="O5456" s="40"/>
      <c r="P5456" s="40"/>
      <c r="Q5456" s="40"/>
      <c r="R5456" s="40"/>
    </row>
    <row r="5457">
      <c r="A5457" s="7" t="s">
        <v>2586</v>
      </c>
      <c r="B5457" s="7"/>
      <c r="C5457" s="7" t="s">
        <v>15111</v>
      </c>
      <c r="D5457" s="8" t="s">
        <v>15106</v>
      </c>
      <c r="E5457" s="7" t="s">
        <v>15112</v>
      </c>
      <c r="F5457" s="8" t="s">
        <v>2740</v>
      </c>
      <c r="G5457" s="8" t="s">
        <v>8038</v>
      </c>
      <c r="H5457" s="41" t="s">
        <v>2760</v>
      </c>
      <c r="I5457" s="8"/>
      <c r="J5457" s="19"/>
      <c r="K5457" s="39"/>
      <c r="L5457" s="39"/>
      <c r="M5457" s="39"/>
      <c r="N5457" s="39"/>
      <c r="O5457" s="39"/>
      <c r="P5457" s="39"/>
      <c r="Q5457" s="39"/>
      <c r="R5457" s="39"/>
    </row>
    <row r="5458">
      <c r="A5458" s="8" t="s">
        <v>2586</v>
      </c>
      <c r="B5458" s="8"/>
      <c r="C5458" s="8" t="s">
        <v>15113</v>
      </c>
      <c r="D5458" s="8" t="s">
        <v>15106</v>
      </c>
      <c r="E5458" s="12" t="s">
        <v>15114</v>
      </c>
      <c r="F5458" s="8" t="s">
        <v>2740</v>
      </c>
      <c r="G5458" s="8" t="s">
        <v>8038</v>
      </c>
      <c r="H5458" s="45" t="s">
        <v>2824</v>
      </c>
      <c r="I5458" s="8"/>
      <c r="J5458" s="7"/>
      <c r="K5458" s="40"/>
      <c r="L5458" s="40"/>
      <c r="M5458" s="40"/>
      <c r="N5458" s="40"/>
      <c r="O5458" s="40"/>
      <c r="P5458" s="40"/>
      <c r="Q5458" s="40"/>
      <c r="R5458" s="40"/>
    </row>
    <row r="5459">
      <c r="A5459" s="8" t="s">
        <v>2586</v>
      </c>
      <c r="B5459" s="2"/>
      <c r="C5459" s="2" t="s">
        <v>15115</v>
      </c>
      <c r="D5459" s="2" t="s">
        <v>15116</v>
      </c>
      <c r="E5459" s="2" t="s">
        <v>15117</v>
      </c>
      <c r="F5459" s="8" t="s">
        <v>2740</v>
      </c>
      <c r="G5459" s="8" t="s">
        <v>8038</v>
      </c>
      <c r="H5459" s="42" t="s">
        <v>3305</v>
      </c>
      <c r="I5459" s="34" t="s">
        <v>15118</v>
      </c>
      <c r="J5459" s="35"/>
      <c r="K5459" s="33"/>
      <c r="L5459" s="33"/>
      <c r="M5459" s="33"/>
      <c r="N5459" s="33"/>
      <c r="O5459" s="33"/>
      <c r="P5459" s="33"/>
      <c r="Q5459" s="33"/>
      <c r="R5459" s="33"/>
    </row>
    <row r="5460">
      <c r="A5460" s="8" t="s">
        <v>2586</v>
      </c>
      <c r="B5460" s="8"/>
      <c r="C5460" s="8" t="s">
        <v>15119</v>
      </c>
      <c r="D5460" s="8" t="s">
        <v>15120</v>
      </c>
      <c r="E5460" s="12" t="s">
        <v>15121</v>
      </c>
      <c r="F5460" s="8" t="s">
        <v>2740</v>
      </c>
      <c r="G5460" s="8" t="s">
        <v>8038</v>
      </c>
      <c r="H5460" s="45" t="s">
        <v>3768</v>
      </c>
      <c r="I5460" s="8"/>
      <c r="J5460" s="35"/>
      <c r="K5460" s="33"/>
      <c r="L5460" s="33"/>
      <c r="M5460" s="33"/>
      <c r="N5460" s="33"/>
      <c r="O5460" s="33"/>
      <c r="P5460" s="33"/>
      <c r="Q5460" s="33"/>
      <c r="R5460" s="33"/>
    </row>
    <row r="5461">
      <c r="A5461" s="8" t="s">
        <v>2586</v>
      </c>
      <c r="B5461" s="8"/>
      <c r="C5461" s="8" t="s">
        <v>15122</v>
      </c>
      <c r="D5461" s="8" t="s">
        <v>15123</v>
      </c>
      <c r="E5461" s="12" t="s">
        <v>15124</v>
      </c>
      <c r="F5461" s="8" t="s">
        <v>2740</v>
      </c>
      <c r="G5461" s="8" t="s">
        <v>8038</v>
      </c>
      <c r="H5461" s="41" t="s">
        <v>2760</v>
      </c>
      <c r="I5461" s="8"/>
      <c r="J5461" s="19"/>
      <c r="K5461" s="39"/>
      <c r="L5461" s="39"/>
      <c r="M5461" s="39"/>
      <c r="N5461" s="39"/>
      <c r="O5461" s="39"/>
      <c r="P5461" s="39"/>
      <c r="Q5461" s="39"/>
      <c r="R5461" s="39"/>
    </row>
    <row r="5462">
      <c r="A5462" s="7" t="s">
        <v>2586</v>
      </c>
      <c r="B5462" s="9"/>
      <c r="C5462" s="9" t="s">
        <v>15125</v>
      </c>
      <c r="D5462" s="10" t="s">
        <v>15126</v>
      </c>
      <c r="E5462" s="10" t="s">
        <v>15127</v>
      </c>
      <c r="F5462" s="8" t="s">
        <v>2740</v>
      </c>
      <c r="G5462" s="31" t="s">
        <v>8038</v>
      </c>
      <c r="H5462" s="31" t="s">
        <v>7267</v>
      </c>
      <c r="I5462" s="16"/>
      <c r="J5462" s="7"/>
      <c r="K5462" s="40"/>
      <c r="L5462" s="40"/>
      <c r="M5462" s="40"/>
      <c r="N5462" s="40"/>
      <c r="O5462" s="40"/>
      <c r="P5462" s="40"/>
      <c r="Q5462" s="40"/>
      <c r="R5462" s="40"/>
    </row>
    <row r="5463">
      <c r="A5463" s="8" t="s">
        <v>2586</v>
      </c>
      <c r="B5463" s="2"/>
      <c r="C5463" s="2" t="s">
        <v>15128</v>
      </c>
      <c r="D5463" s="2" t="s">
        <v>15129</v>
      </c>
      <c r="E5463" s="2" t="s">
        <v>15130</v>
      </c>
      <c r="F5463" s="42" t="s">
        <v>2740</v>
      </c>
      <c r="G5463" s="8" t="s">
        <v>8038</v>
      </c>
      <c r="H5463" s="42" t="s">
        <v>3162</v>
      </c>
      <c r="I5463" s="36" t="s">
        <v>15131</v>
      </c>
      <c r="J5463" s="7"/>
      <c r="K5463" s="40"/>
      <c r="L5463" s="40"/>
      <c r="M5463" s="40"/>
      <c r="N5463" s="40"/>
      <c r="O5463" s="40"/>
      <c r="P5463" s="40"/>
      <c r="Q5463" s="40"/>
      <c r="R5463" s="40"/>
    </row>
    <row r="5464">
      <c r="A5464" s="6" t="s">
        <v>2861</v>
      </c>
      <c r="B5464" s="7"/>
      <c r="C5464" s="7" t="s">
        <v>15132</v>
      </c>
      <c r="D5464" s="8" t="s">
        <v>15133</v>
      </c>
      <c r="E5464" s="7" t="s">
        <v>15134</v>
      </c>
      <c r="F5464" s="8" t="s">
        <v>2740</v>
      </c>
      <c r="G5464" s="8" t="s">
        <v>8038</v>
      </c>
      <c r="H5464" s="31" t="s">
        <v>2742</v>
      </c>
      <c r="I5464" s="8"/>
      <c r="J5464" s="35"/>
      <c r="K5464" s="33"/>
      <c r="L5464" s="33"/>
      <c r="M5464" s="33"/>
      <c r="N5464" s="33"/>
      <c r="O5464" s="33"/>
      <c r="P5464" s="33"/>
      <c r="Q5464" s="33"/>
      <c r="R5464" s="33"/>
    </row>
    <row r="5465">
      <c r="A5465" s="7" t="s">
        <v>2586</v>
      </c>
      <c r="B5465" s="7"/>
      <c r="C5465" s="7" t="s">
        <v>15135</v>
      </c>
      <c r="D5465" s="8" t="s">
        <v>15136</v>
      </c>
      <c r="E5465" s="7" t="s">
        <v>15137</v>
      </c>
      <c r="F5465" s="8" t="s">
        <v>2740</v>
      </c>
      <c r="G5465" s="31" t="s">
        <v>8038</v>
      </c>
      <c r="H5465" s="42" t="s">
        <v>2952</v>
      </c>
      <c r="I5465" s="8"/>
      <c r="J5465" s="37"/>
      <c r="K5465" s="38"/>
      <c r="L5465" s="38"/>
      <c r="M5465" s="38"/>
      <c r="N5465" s="38"/>
      <c r="O5465" s="38"/>
      <c r="P5465" s="38"/>
      <c r="Q5465" s="38"/>
      <c r="R5465" s="38"/>
    </row>
    <row r="5466">
      <c r="A5466" s="8" t="s">
        <v>2586</v>
      </c>
      <c r="B5466" s="2"/>
      <c r="C5466" s="2" t="s">
        <v>15138</v>
      </c>
      <c r="D5466" s="2" t="s">
        <v>15139</v>
      </c>
      <c r="E5466" s="2" t="s">
        <v>15140</v>
      </c>
      <c r="F5466" s="41" t="s">
        <v>2740</v>
      </c>
      <c r="G5466" s="31" t="s">
        <v>8038</v>
      </c>
      <c r="H5466" s="42" t="s">
        <v>3305</v>
      </c>
      <c r="I5466" s="34" t="s">
        <v>15141</v>
      </c>
      <c r="J5466" s="7"/>
      <c r="K5466" s="40"/>
      <c r="L5466" s="40"/>
      <c r="M5466" s="40"/>
      <c r="N5466" s="40"/>
      <c r="O5466" s="40"/>
      <c r="P5466" s="40"/>
      <c r="Q5466" s="40"/>
      <c r="R5466" s="40"/>
    </row>
    <row r="5467">
      <c r="A5467" s="7" t="s">
        <v>2586</v>
      </c>
      <c r="B5467" s="7"/>
      <c r="C5467" s="7" t="s">
        <v>15142</v>
      </c>
      <c r="D5467" s="8" t="str">
        <f>IFERROR(__xludf.DUMMYFUNCTION("CONCATENATE(REGEXEXTRACT(C5467,""[A-Za-z]+""),"","")"),"Washerman,")</f>
        <v>Washerman,</v>
      </c>
      <c r="E5467" s="7" t="s">
        <v>15143</v>
      </c>
      <c r="F5467" s="8" t="s">
        <v>2740</v>
      </c>
      <c r="G5467" s="31" t="s">
        <v>8038</v>
      </c>
      <c r="H5467" s="45" t="s">
        <v>2753</v>
      </c>
      <c r="I5467" s="8"/>
      <c r="J5467" s="7"/>
      <c r="K5467" s="40"/>
      <c r="L5467" s="40"/>
      <c r="M5467" s="40"/>
      <c r="N5467" s="40"/>
      <c r="O5467" s="40"/>
      <c r="P5467" s="40"/>
      <c r="Q5467" s="40"/>
      <c r="R5467" s="40"/>
    </row>
    <row r="5468">
      <c r="A5468" s="8" t="s">
        <v>2586</v>
      </c>
      <c r="B5468" s="12"/>
      <c r="C5468" s="12" t="s">
        <v>15144</v>
      </c>
      <c r="D5468" s="8" t="s">
        <v>15145</v>
      </c>
      <c r="E5468" s="12" t="s">
        <v>15146</v>
      </c>
      <c r="F5468" s="8" t="s">
        <v>2740</v>
      </c>
      <c r="G5468" s="8" t="s">
        <v>8038</v>
      </c>
      <c r="H5468" s="45" t="s">
        <v>3768</v>
      </c>
      <c r="I5468" s="2"/>
      <c r="J5468" s="37"/>
      <c r="K5468" s="38"/>
      <c r="L5468" s="38"/>
      <c r="M5468" s="38"/>
      <c r="N5468" s="38"/>
      <c r="O5468" s="38"/>
      <c r="P5468" s="38"/>
      <c r="Q5468" s="38"/>
      <c r="R5468" s="38"/>
    </row>
    <row r="5469">
      <c r="A5469" s="7" t="s">
        <v>2586</v>
      </c>
      <c r="B5469" s="7"/>
      <c r="C5469" s="7" t="s">
        <v>15147</v>
      </c>
      <c r="D5469" s="8" t="s">
        <v>15148</v>
      </c>
      <c r="E5469" s="7" t="s">
        <v>15149</v>
      </c>
      <c r="F5469" s="8" t="s">
        <v>2740</v>
      </c>
      <c r="G5469" s="6" t="s">
        <v>8038</v>
      </c>
      <c r="H5469" s="45" t="s">
        <v>3110</v>
      </c>
      <c r="I5469" s="8"/>
      <c r="J5469" s="37"/>
      <c r="K5469" s="38"/>
      <c r="L5469" s="38"/>
      <c r="M5469" s="38"/>
      <c r="N5469" s="38"/>
      <c r="O5469" s="38"/>
      <c r="P5469" s="38"/>
      <c r="Q5469" s="38"/>
      <c r="R5469" s="38"/>
    </row>
    <row r="5470">
      <c r="A5470" s="7" t="s">
        <v>2586</v>
      </c>
      <c r="B5470" s="7"/>
      <c r="C5470" s="7" t="s">
        <v>15150</v>
      </c>
      <c r="D5470" s="8" t="s">
        <v>15151</v>
      </c>
      <c r="E5470" s="7" t="s">
        <v>15152</v>
      </c>
      <c r="F5470" s="8" t="s">
        <v>2740</v>
      </c>
      <c r="G5470" s="31" t="s">
        <v>8038</v>
      </c>
      <c r="H5470" s="42" t="s">
        <v>3162</v>
      </c>
      <c r="I5470" s="8"/>
      <c r="J5470" s="7"/>
      <c r="K5470" s="40"/>
      <c r="L5470" s="40"/>
      <c r="M5470" s="40"/>
      <c r="N5470" s="40"/>
      <c r="O5470" s="40"/>
      <c r="P5470" s="40"/>
      <c r="Q5470" s="40"/>
      <c r="R5470" s="40"/>
    </row>
    <row r="5471">
      <c r="A5471" s="7" t="s">
        <v>2586</v>
      </c>
      <c r="B5471" s="7"/>
      <c r="C5471" s="7" t="s">
        <v>15150</v>
      </c>
      <c r="D5471" s="8" t="s">
        <v>15151</v>
      </c>
      <c r="E5471" s="7" t="s">
        <v>15153</v>
      </c>
      <c r="F5471" s="8" t="s">
        <v>2740</v>
      </c>
      <c r="G5471" s="8" t="s">
        <v>8038</v>
      </c>
      <c r="H5471" s="42" t="s">
        <v>3162</v>
      </c>
      <c r="I5471" s="8"/>
      <c r="J5471" s="7"/>
      <c r="K5471" s="40"/>
      <c r="L5471" s="40"/>
      <c r="M5471" s="40"/>
      <c r="N5471" s="40"/>
      <c r="O5471" s="40"/>
      <c r="P5471" s="40"/>
      <c r="Q5471" s="40"/>
      <c r="R5471" s="40"/>
    </row>
    <row r="5472">
      <c r="A5472" s="7" t="s">
        <v>2586</v>
      </c>
      <c r="B5472" s="7"/>
      <c r="C5472" s="7" t="s">
        <v>15154</v>
      </c>
      <c r="D5472" s="8" t="s">
        <v>15155</v>
      </c>
      <c r="E5472" s="7" t="s">
        <v>15156</v>
      </c>
      <c r="F5472" s="8" t="s">
        <v>2740</v>
      </c>
      <c r="G5472" s="8" t="s">
        <v>8038</v>
      </c>
      <c r="H5472" s="31" t="s">
        <v>2742</v>
      </c>
      <c r="I5472" s="8"/>
      <c r="J5472" s="37"/>
      <c r="K5472" s="38"/>
      <c r="L5472" s="38"/>
      <c r="M5472" s="38"/>
      <c r="N5472" s="38"/>
      <c r="O5472" s="38"/>
      <c r="P5472" s="38"/>
      <c r="Q5472" s="38"/>
      <c r="R5472" s="38"/>
    </row>
    <row r="5473">
      <c r="A5473" s="7" t="s">
        <v>2586</v>
      </c>
      <c r="B5473" s="7"/>
      <c r="C5473" s="7" t="s">
        <v>15157</v>
      </c>
      <c r="D5473" s="8" t="s">
        <v>15158</v>
      </c>
      <c r="E5473" s="7" t="s">
        <v>15159</v>
      </c>
      <c r="F5473" s="8" t="s">
        <v>2740</v>
      </c>
      <c r="G5473" s="31" t="s">
        <v>8038</v>
      </c>
      <c r="H5473" s="41" t="s">
        <v>2760</v>
      </c>
      <c r="I5473" s="8"/>
      <c r="J5473" s="35"/>
      <c r="K5473" s="33"/>
      <c r="L5473" s="33"/>
      <c r="M5473" s="33"/>
      <c r="N5473" s="33"/>
      <c r="O5473" s="33"/>
      <c r="P5473" s="33"/>
      <c r="Q5473" s="33"/>
      <c r="R5473" s="33"/>
    </row>
    <row r="5474">
      <c r="A5474" s="8" t="s">
        <v>2586</v>
      </c>
      <c r="B5474" s="2"/>
      <c r="C5474" s="2" t="s">
        <v>15160</v>
      </c>
      <c r="D5474" s="2" t="s">
        <v>15161</v>
      </c>
      <c r="E5474" s="2" t="s">
        <v>15162</v>
      </c>
      <c r="F5474" s="42" t="s">
        <v>2740</v>
      </c>
      <c r="G5474" s="31" t="s">
        <v>8038</v>
      </c>
      <c r="H5474" s="42" t="s">
        <v>2686</v>
      </c>
      <c r="I5474" s="2"/>
      <c r="J5474" s="35"/>
      <c r="K5474" s="33"/>
      <c r="L5474" s="33"/>
      <c r="M5474" s="33"/>
      <c r="N5474" s="33"/>
      <c r="O5474" s="33"/>
      <c r="P5474" s="33"/>
      <c r="Q5474" s="33"/>
      <c r="R5474" s="33"/>
    </row>
    <row r="5475">
      <c r="A5475" s="8" t="s">
        <v>2586</v>
      </c>
      <c r="B5475" s="2"/>
      <c r="C5475" s="2" t="s">
        <v>15163</v>
      </c>
      <c r="D5475" s="2" t="s">
        <v>15164</v>
      </c>
      <c r="E5475" s="2" t="s">
        <v>15165</v>
      </c>
      <c r="F5475" s="42" t="s">
        <v>2740</v>
      </c>
      <c r="G5475" s="31" t="s">
        <v>8038</v>
      </c>
      <c r="H5475" s="8" t="s">
        <v>2765</v>
      </c>
      <c r="I5475" s="34" t="s">
        <v>15166</v>
      </c>
      <c r="J5475" s="35"/>
      <c r="K5475" s="33"/>
      <c r="L5475" s="33"/>
      <c r="M5475" s="33"/>
      <c r="N5475" s="33"/>
      <c r="O5475" s="33"/>
      <c r="P5475" s="33"/>
      <c r="Q5475" s="33"/>
      <c r="R5475" s="33"/>
    </row>
    <row r="5476">
      <c r="A5476" s="8" t="s">
        <v>2586</v>
      </c>
      <c r="B5476" s="8"/>
      <c r="C5476" s="8" t="s">
        <v>15167</v>
      </c>
      <c r="D5476" s="8" t="s">
        <v>7028</v>
      </c>
      <c r="E5476" s="12" t="s">
        <v>15168</v>
      </c>
      <c r="F5476" s="8" t="s">
        <v>2740</v>
      </c>
      <c r="G5476" s="31" t="s">
        <v>8038</v>
      </c>
      <c r="H5476" s="41" t="s">
        <v>3328</v>
      </c>
      <c r="I5476" s="8"/>
      <c r="J5476" s="7"/>
      <c r="K5476" s="40"/>
      <c r="L5476" s="40"/>
      <c r="M5476" s="40"/>
      <c r="N5476" s="40"/>
      <c r="O5476" s="40"/>
      <c r="P5476" s="40"/>
      <c r="Q5476" s="40"/>
      <c r="R5476" s="40"/>
    </row>
    <row r="5477">
      <c r="A5477" s="8" t="s">
        <v>2586</v>
      </c>
      <c r="B5477" s="6"/>
      <c r="C5477" s="6" t="s">
        <v>15167</v>
      </c>
      <c r="D5477" s="8" t="s">
        <v>7028</v>
      </c>
      <c r="E5477" s="12" t="s">
        <v>15169</v>
      </c>
      <c r="F5477" s="8" t="s">
        <v>2740</v>
      </c>
      <c r="G5477" s="31" t="s">
        <v>8038</v>
      </c>
      <c r="H5477" s="41" t="s">
        <v>3328</v>
      </c>
      <c r="I5477" s="8"/>
      <c r="J5477" s="7"/>
      <c r="K5477" s="40"/>
      <c r="L5477" s="40"/>
      <c r="M5477" s="40"/>
      <c r="N5477" s="40"/>
      <c r="O5477" s="40"/>
      <c r="P5477" s="40"/>
      <c r="Q5477" s="40"/>
      <c r="R5477" s="40"/>
    </row>
    <row r="5478">
      <c r="A5478" s="8" t="s">
        <v>2586</v>
      </c>
      <c r="B5478" s="8"/>
      <c r="C5478" s="8" t="s">
        <v>15167</v>
      </c>
      <c r="D5478" s="8" t="s">
        <v>7028</v>
      </c>
      <c r="E5478" s="12" t="s">
        <v>15170</v>
      </c>
      <c r="F5478" s="8" t="s">
        <v>2740</v>
      </c>
      <c r="G5478" s="31" t="s">
        <v>8038</v>
      </c>
      <c r="H5478" s="41" t="s">
        <v>3328</v>
      </c>
      <c r="I5478" s="8"/>
      <c r="J5478" s="35"/>
      <c r="K5478" s="33"/>
      <c r="L5478" s="33"/>
      <c r="M5478" s="33"/>
      <c r="N5478" s="33"/>
      <c r="O5478" s="33"/>
      <c r="P5478" s="33"/>
      <c r="Q5478" s="33"/>
      <c r="R5478" s="33"/>
    </row>
    <row r="5479">
      <c r="A5479" s="8" t="s">
        <v>2586</v>
      </c>
      <c r="B5479" s="6"/>
      <c r="C5479" s="6" t="s">
        <v>15167</v>
      </c>
      <c r="D5479" s="8" t="s">
        <v>7028</v>
      </c>
      <c r="E5479" s="12" t="s">
        <v>15171</v>
      </c>
      <c r="F5479" s="42" t="s">
        <v>2740</v>
      </c>
      <c r="G5479" s="31" t="s">
        <v>8038</v>
      </c>
      <c r="H5479" s="41" t="s">
        <v>3328</v>
      </c>
      <c r="I5479" s="8"/>
      <c r="J5479" s="35"/>
      <c r="K5479" s="33"/>
      <c r="L5479" s="33"/>
      <c r="M5479" s="33"/>
      <c r="N5479" s="33"/>
      <c r="O5479" s="33"/>
      <c r="P5479" s="33"/>
      <c r="Q5479" s="33"/>
      <c r="R5479" s="33"/>
    </row>
    <row r="5480">
      <c r="A5480" s="8" t="s">
        <v>2586</v>
      </c>
      <c r="B5480" s="6"/>
      <c r="C5480" s="6" t="s">
        <v>15172</v>
      </c>
      <c r="D5480" s="8" t="s">
        <v>7028</v>
      </c>
      <c r="E5480" s="7" t="s">
        <v>15173</v>
      </c>
      <c r="F5480" s="8" t="s">
        <v>2740</v>
      </c>
      <c r="G5480" s="31" t="s">
        <v>8038</v>
      </c>
      <c r="H5480" s="31" t="s">
        <v>2742</v>
      </c>
      <c r="I5480" s="8"/>
      <c r="J5480" s="35"/>
      <c r="K5480" s="33"/>
      <c r="L5480" s="33"/>
      <c r="M5480" s="33"/>
      <c r="N5480" s="33"/>
      <c r="O5480" s="33"/>
      <c r="P5480" s="33"/>
      <c r="Q5480" s="33"/>
      <c r="R5480" s="33"/>
    </row>
    <row r="5481">
      <c r="A5481" s="8" t="s">
        <v>2586</v>
      </c>
      <c r="B5481" s="8"/>
      <c r="C5481" s="8" t="s">
        <v>15174</v>
      </c>
      <c r="D5481" s="8" t="s">
        <v>7028</v>
      </c>
      <c r="E5481" s="12" t="s">
        <v>15175</v>
      </c>
      <c r="F5481" s="8" t="s">
        <v>2740</v>
      </c>
      <c r="G5481" s="8" t="s">
        <v>8038</v>
      </c>
      <c r="H5481" s="41" t="s">
        <v>2760</v>
      </c>
      <c r="I5481" s="8"/>
      <c r="J5481" s="35"/>
      <c r="K5481" s="33"/>
      <c r="L5481" s="33"/>
      <c r="M5481" s="33"/>
      <c r="N5481" s="33"/>
      <c r="O5481" s="33"/>
      <c r="P5481" s="33"/>
      <c r="Q5481" s="33"/>
      <c r="R5481" s="33"/>
    </row>
    <row r="5482">
      <c r="A5482" s="7" t="s">
        <v>2586</v>
      </c>
      <c r="B5482" s="7"/>
      <c r="C5482" s="7" t="s">
        <v>15176</v>
      </c>
      <c r="D5482" s="8" t="s">
        <v>7028</v>
      </c>
      <c r="E5482" s="7" t="s">
        <v>15177</v>
      </c>
      <c r="F5482" s="8" t="s">
        <v>2740</v>
      </c>
      <c r="G5482" s="8" t="s">
        <v>8038</v>
      </c>
      <c r="H5482" s="31" t="s">
        <v>2742</v>
      </c>
      <c r="I5482" s="8"/>
      <c r="J5482" s="7"/>
      <c r="K5482" s="40"/>
      <c r="L5482" s="40"/>
      <c r="M5482" s="40"/>
      <c r="N5482" s="40"/>
      <c r="O5482" s="40"/>
      <c r="P5482" s="40"/>
      <c r="Q5482" s="40"/>
      <c r="R5482" s="40"/>
    </row>
    <row r="5483">
      <c r="A5483" s="7" t="s">
        <v>2586</v>
      </c>
      <c r="B5483" s="7"/>
      <c r="C5483" s="7" t="s">
        <v>15178</v>
      </c>
      <c r="D5483" s="8" t="s">
        <v>7028</v>
      </c>
      <c r="E5483" s="7" t="s">
        <v>15179</v>
      </c>
      <c r="F5483" s="42" t="s">
        <v>2740</v>
      </c>
      <c r="G5483" s="8" t="s">
        <v>8038</v>
      </c>
      <c r="H5483" s="41" t="s">
        <v>2760</v>
      </c>
      <c r="I5483" s="8"/>
      <c r="J5483" s="35"/>
      <c r="K5483" s="33"/>
      <c r="L5483" s="33"/>
      <c r="M5483" s="33"/>
      <c r="N5483" s="33"/>
      <c r="O5483" s="33"/>
      <c r="P5483" s="33"/>
      <c r="Q5483" s="33"/>
      <c r="R5483" s="33"/>
    </row>
    <row r="5484">
      <c r="A5484" s="8" t="s">
        <v>2586</v>
      </c>
      <c r="B5484" s="8"/>
      <c r="C5484" s="8" t="s">
        <v>15174</v>
      </c>
      <c r="D5484" s="8" t="s">
        <v>4521</v>
      </c>
      <c r="E5484" s="12" t="s">
        <v>15180</v>
      </c>
      <c r="F5484" s="8" t="s">
        <v>2740</v>
      </c>
      <c r="G5484" s="31" t="s">
        <v>8038</v>
      </c>
      <c r="H5484" s="41" t="s">
        <v>2760</v>
      </c>
      <c r="I5484" s="8"/>
      <c r="J5484" s="35"/>
      <c r="K5484" s="33"/>
      <c r="L5484" s="33"/>
      <c r="M5484" s="33"/>
      <c r="N5484" s="33"/>
      <c r="O5484" s="33"/>
      <c r="P5484" s="33"/>
      <c r="Q5484" s="33"/>
      <c r="R5484" s="33"/>
    </row>
    <row r="5485">
      <c r="A5485" s="8" t="s">
        <v>2586</v>
      </c>
      <c r="B5485" s="12"/>
      <c r="C5485" s="12" t="s">
        <v>15181</v>
      </c>
      <c r="D5485" s="12" t="s">
        <v>15182</v>
      </c>
      <c r="E5485" s="12" t="s">
        <v>15183</v>
      </c>
      <c r="F5485" s="8" t="s">
        <v>2740</v>
      </c>
      <c r="G5485" s="31" t="s">
        <v>8038</v>
      </c>
      <c r="H5485" s="41" t="s">
        <v>2802</v>
      </c>
      <c r="I5485" s="2"/>
      <c r="J5485" s="35"/>
      <c r="K5485" s="33"/>
      <c r="L5485" s="33"/>
      <c r="M5485" s="33"/>
      <c r="N5485" s="33"/>
      <c r="O5485" s="33"/>
      <c r="P5485" s="33"/>
      <c r="Q5485" s="33"/>
      <c r="R5485" s="33"/>
    </row>
    <row r="5486">
      <c r="A5486" s="7" t="s">
        <v>2586</v>
      </c>
      <c r="B5486" s="7"/>
      <c r="C5486" s="7" t="s">
        <v>15184</v>
      </c>
      <c r="D5486" s="8" t="s">
        <v>5157</v>
      </c>
      <c r="E5486" s="7" t="s">
        <v>15185</v>
      </c>
      <c r="F5486" s="8" t="s">
        <v>2740</v>
      </c>
      <c r="G5486" s="8" t="s">
        <v>8038</v>
      </c>
      <c r="H5486" s="31" t="s">
        <v>2590</v>
      </c>
      <c r="I5486" s="8"/>
      <c r="J5486" s="19"/>
      <c r="K5486" s="39"/>
      <c r="L5486" s="39"/>
      <c r="M5486" s="39"/>
      <c r="N5486" s="39"/>
      <c r="O5486" s="39"/>
      <c r="P5486" s="39"/>
      <c r="Q5486" s="39"/>
      <c r="R5486" s="39"/>
    </row>
    <row r="5487">
      <c r="A5487" s="8" t="s">
        <v>2586</v>
      </c>
      <c r="B5487" s="8"/>
      <c r="C5487" s="8" t="s">
        <v>15186</v>
      </c>
      <c r="D5487" s="8" t="s">
        <v>5157</v>
      </c>
      <c r="E5487" s="12" t="s">
        <v>15187</v>
      </c>
      <c r="F5487" s="8" t="s">
        <v>2740</v>
      </c>
      <c r="G5487" s="8" t="s">
        <v>8038</v>
      </c>
      <c r="H5487" s="42" t="s">
        <v>3110</v>
      </c>
      <c r="I5487" s="8"/>
      <c r="J5487" s="37"/>
      <c r="K5487" s="38"/>
      <c r="L5487" s="38"/>
      <c r="M5487" s="38"/>
      <c r="N5487" s="38"/>
      <c r="O5487" s="38"/>
      <c r="P5487" s="38"/>
      <c r="Q5487" s="38"/>
      <c r="R5487" s="38"/>
    </row>
    <row r="5488">
      <c r="A5488" s="7" t="s">
        <v>2586</v>
      </c>
      <c r="B5488" s="7"/>
      <c r="C5488" s="7" t="s">
        <v>15188</v>
      </c>
      <c r="D5488" s="8" t="s">
        <v>15189</v>
      </c>
      <c r="E5488" s="7" t="s">
        <v>15190</v>
      </c>
      <c r="F5488" s="8" t="s">
        <v>2740</v>
      </c>
      <c r="G5488" s="8" t="s">
        <v>8038</v>
      </c>
      <c r="H5488" s="43" t="s">
        <v>2760</v>
      </c>
      <c r="I5488" s="8"/>
      <c r="J5488" s="35"/>
      <c r="K5488" s="33"/>
      <c r="L5488" s="33"/>
      <c r="M5488" s="33"/>
      <c r="N5488" s="33"/>
      <c r="O5488" s="33"/>
      <c r="P5488" s="33"/>
      <c r="Q5488" s="33"/>
      <c r="R5488" s="33"/>
    </row>
    <row r="5489">
      <c r="A5489" s="7" t="s">
        <v>2586</v>
      </c>
      <c r="B5489" s="7"/>
      <c r="C5489" s="7" t="s">
        <v>15191</v>
      </c>
      <c r="D5489" s="8" t="s">
        <v>15192</v>
      </c>
      <c r="E5489" s="7" t="s">
        <v>15193</v>
      </c>
      <c r="F5489" s="8" t="s">
        <v>2740</v>
      </c>
      <c r="G5489" s="8" t="s">
        <v>8038</v>
      </c>
      <c r="H5489" s="43" t="s">
        <v>2742</v>
      </c>
      <c r="I5489" s="8"/>
      <c r="J5489" s="7"/>
      <c r="K5489" s="40"/>
      <c r="L5489" s="40"/>
      <c r="M5489" s="40"/>
      <c r="N5489" s="40"/>
      <c r="O5489" s="40"/>
      <c r="P5489" s="40"/>
      <c r="Q5489" s="40"/>
      <c r="R5489" s="40"/>
    </row>
    <row r="5490">
      <c r="A5490" s="7" t="s">
        <v>2586</v>
      </c>
      <c r="B5490" s="7"/>
      <c r="C5490" s="7" t="s">
        <v>15194</v>
      </c>
      <c r="D5490" s="8" t="s">
        <v>15195</v>
      </c>
      <c r="E5490" s="7" t="s">
        <v>15196</v>
      </c>
      <c r="F5490" s="8" t="s">
        <v>2740</v>
      </c>
      <c r="G5490" s="8" t="s">
        <v>8038</v>
      </c>
      <c r="H5490" s="31" t="s">
        <v>2742</v>
      </c>
      <c r="I5490" s="8"/>
      <c r="J5490" s="37"/>
      <c r="K5490" s="38"/>
      <c r="L5490" s="38"/>
      <c r="M5490" s="38"/>
      <c r="N5490" s="38"/>
      <c r="O5490" s="38"/>
      <c r="P5490" s="38"/>
      <c r="Q5490" s="38"/>
      <c r="R5490" s="38"/>
    </row>
    <row r="5491">
      <c r="A5491" s="8" t="s">
        <v>2586</v>
      </c>
      <c r="B5491" s="15"/>
      <c r="C5491" s="15" t="s">
        <v>15197</v>
      </c>
      <c r="D5491" s="4" t="s">
        <v>15198</v>
      </c>
      <c r="E5491" s="5" t="s">
        <v>15199</v>
      </c>
      <c r="F5491" s="42" t="s">
        <v>2740</v>
      </c>
      <c r="G5491" s="8" t="s">
        <v>8038</v>
      </c>
      <c r="H5491" s="8" t="s">
        <v>2765</v>
      </c>
      <c r="I5491" s="18"/>
      <c r="J5491" s="35"/>
      <c r="K5491" s="33"/>
      <c r="L5491" s="33"/>
      <c r="M5491" s="33"/>
      <c r="N5491" s="33"/>
      <c r="O5491" s="33"/>
      <c r="P5491" s="33"/>
      <c r="Q5491" s="33"/>
      <c r="R5491" s="33"/>
    </row>
    <row r="5492">
      <c r="A5492" s="7" t="s">
        <v>2586</v>
      </c>
      <c r="B5492" s="7"/>
      <c r="C5492" s="7" t="s">
        <v>15200</v>
      </c>
      <c r="D5492" s="8" t="str">
        <f>IFERROR(__xludf.DUMMYFUNCTION("CONCATENATE(REGEXEXTRACT(C5492,""[A-Za-z]+""),"","")"),"Wolf,")</f>
        <v>Wolf,</v>
      </c>
      <c r="E5492" s="7" t="s">
        <v>15201</v>
      </c>
      <c r="F5492" s="8" t="s">
        <v>2740</v>
      </c>
      <c r="G5492" s="8" t="s">
        <v>8038</v>
      </c>
      <c r="H5492" s="43" t="s">
        <v>2742</v>
      </c>
      <c r="I5492" s="8"/>
      <c r="J5492" s="35"/>
      <c r="K5492" s="33"/>
      <c r="L5492" s="33"/>
      <c r="M5492" s="33"/>
      <c r="N5492" s="33"/>
      <c r="O5492" s="33"/>
      <c r="P5492" s="33"/>
      <c r="Q5492" s="33"/>
      <c r="R5492" s="33"/>
    </row>
    <row r="5493">
      <c r="A5493" s="7" t="s">
        <v>2586</v>
      </c>
      <c r="B5493" s="7"/>
      <c r="C5493" s="7" t="s">
        <v>15202</v>
      </c>
      <c r="D5493" s="8" t="str">
        <f>IFERROR(__xludf.DUMMYFUNCTION("CONCATENATE(REGEXEXTRACT(C5493,""[A-Za-z]+""),"","")"),"Wookieboy,")</f>
        <v>Wookieboy,</v>
      </c>
      <c r="E5493" s="7" t="s">
        <v>15203</v>
      </c>
      <c r="F5493" s="8" t="s">
        <v>2740</v>
      </c>
      <c r="G5493" s="31" t="s">
        <v>8038</v>
      </c>
      <c r="H5493" s="41" t="s">
        <v>2760</v>
      </c>
      <c r="I5493" s="8"/>
      <c r="J5493" s="37"/>
      <c r="K5493" s="38"/>
      <c r="L5493" s="38"/>
      <c r="M5493" s="38"/>
      <c r="N5493" s="38"/>
      <c r="O5493" s="38"/>
      <c r="P5493" s="38"/>
      <c r="Q5493" s="38"/>
      <c r="R5493" s="38"/>
    </row>
    <row r="5494">
      <c r="A5494" s="7" t="s">
        <v>2586</v>
      </c>
      <c r="B5494" s="7"/>
      <c r="C5494" s="7" t="s">
        <v>15204</v>
      </c>
      <c r="D5494" s="8" t="s">
        <v>15205</v>
      </c>
      <c r="E5494" s="7" t="s">
        <v>15206</v>
      </c>
      <c r="F5494" s="8" t="s">
        <v>2740</v>
      </c>
      <c r="G5494" s="8" t="s">
        <v>8038</v>
      </c>
      <c r="H5494" s="31" t="s">
        <v>2603</v>
      </c>
      <c r="I5494" s="8"/>
      <c r="J5494" s="37"/>
      <c r="K5494" s="38"/>
      <c r="L5494" s="38"/>
      <c r="M5494" s="38"/>
      <c r="N5494" s="38"/>
      <c r="O5494" s="38"/>
      <c r="P5494" s="38"/>
      <c r="Q5494" s="38"/>
      <c r="R5494" s="38"/>
    </row>
    <row r="5495">
      <c r="A5495" s="8" t="s">
        <v>2586</v>
      </c>
      <c r="B5495" s="12"/>
      <c r="C5495" s="12" t="s">
        <v>15207</v>
      </c>
      <c r="D5495" s="12" t="s">
        <v>15208</v>
      </c>
      <c r="E5495" s="12" t="s">
        <v>15209</v>
      </c>
      <c r="F5495" s="8" t="s">
        <v>2740</v>
      </c>
      <c r="G5495" s="8" t="s">
        <v>8038</v>
      </c>
      <c r="H5495" s="48" t="s">
        <v>2937</v>
      </c>
      <c r="I5495" s="2"/>
      <c r="J5495" s="35"/>
      <c r="K5495" s="33"/>
      <c r="L5495" s="33"/>
      <c r="M5495" s="33"/>
      <c r="N5495" s="33"/>
      <c r="O5495" s="33"/>
      <c r="P5495" s="33"/>
      <c r="Q5495" s="33"/>
      <c r="R5495" s="33"/>
    </row>
    <row r="5496">
      <c r="A5496" s="8" t="s">
        <v>2586</v>
      </c>
      <c r="B5496" s="2"/>
      <c r="C5496" s="2" t="s">
        <v>15210</v>
      </c>
      <c r="D5496" s="17" t="s">
        <v>15211</v>
      </c>
      <c r="E5496" s="2" t="s">
        <v>15212</v>
      </c>
      <c r="F5496" s="8" t="s">
        <v>2740</v>
      </c>
      <c r="G5496" s="8" t="s">
        <v>8038</v>
      </c>
      <c r="H5496" s="31" t="s">
        <v>2742</v>
      </c>
      <c r="I5496" s="34" t="s">
        <v>15213</v>
      </c>
      <c r="J5496" s="7"/>
      <c r="K5496" s="40"/>
      <c r="L5496" s="40"/>
      <c r="M5496" s="40"/>
      <c r="N5496" s="40"/>
      <c r="O5496" s="40"/>
      <c r="P5496" s="40"/>
      <c r="Q5496" s="40"/>
      <c r="R5496" s="40"/>
    </row>
    <row r="5497">
      <c r="A5497" s="7" t="s">
        <v>2586</v>
      </c>
      <c r="B5497" s="7"/>
      <c r="C5497" s="7" t="s">
        <v>15214</v>
      </c>
      <c r="D5497" s="6" t="s">
        <v>15215</v>
      </c>
      <c r="E5497" s="7" t="s">
        <v>15216</v>
      </c>
      <c r="F5497" s="8" t="s">
        <v>2740</v>
      </c>
      <c r="G5497" s="31" t="s">
        <v>8038</v>
      </c>
      <c r="H5497" s="41" t="s">
        <v>2760</v>
      </c>
      <c r="I5497" s="8"/>
      <c r="J5497" s="35"/>
      <c r="K5497" s="33"/>
      <c r="L5497" s="33"/>
      <c r="M5497" s="33"/>
      <c r="N5497" s="33"/>
      <c r="O5497" s="33"/>
      <c r="P5497" s="33"/>
      <c r="Q5497" s="33"/>
      <c r="R5497" s="33"/>
    </row>
    <row r="5498">
      <c r="A5498" s="7" t="s">
        <v>2586</v>
      </c>
      <c r="B5498" s="7"/>
      <c r="C5498" s="7" t="s">
        <v>15217</v>
      </c>
      <c r="D5498" s="8" t="str">
        <f>IFERROR(__xludf.DUMMYFUNCTION("CONCATENATE(REGEXEXTRACT(C5498,""[A-Za-z]+""),"","")"),"Xander,")</f>
        <v>Xander,</v>
      </c>
      <c r="E5498" s="7" t="s">
        <v>15218</v>
      </c>
      <c r="F5498" s="8" t="s">
        <v>2740</v>
      </c>
      <c r="G5498" s="8" t="s">
        <v>8038</v>
      </c>
      <c r="H5498" s="31" t="s">
        <v>2590</v>
      </c>
      <c r="I5498" s="8"/>
      <c r="J5498" s="19"/>
      <c r="K5498" s="39"/>
      <c r="L5498" s="39"/>
      <c r="M5498" s="39"/>
      <c r="N5498" s="39"/>
      <c r="O5498" s="39"/>
      <c r="P5498" s="39"/>
      <c r="Q5498" s="39"/>
      <c r="R5498" s="39"/>
    </row>
    <row r="5499">
      <c r="A5499" s="7" t="s">
        <v>2586</v>
      </c>
      <c r="B5499" s="7"/>
      <c r="C5499" s="7" t="s">
        <v>15219</v>
      </c>
      <c r="D5499" s="8" t="str">
        <f>IFERROR(__xludf.DUMMYFUNCTION("CONCATENATE(REGEXEXTRACT(C5499,""[A-Za-z]+""),"","")"),"Xashes,")</f>
        <v>Xashes,</v>
      </c>
      <c r="E5499" s="7" t="s">
        <v>15220</v>
      </c>
      <c r="F5499" s="8" t="s">
        <v>2740</v>
      </c>
      <c r="G5499" s="31" t="s">
        <v>8038</v>
      </c>
      <c r="H5499" s="31" t="s">
        <v>2590</v>
      </c>
      <c r="I5499" s="8"/>
      <c r="J5499" s="35"/>
      <c r="K5499" s="33"/>
      <c r="L5499" s="33"/>
      <c r="M5499" s="33"/>
      <c r="N5499" s="33"/>
      <c r="O5499" s="33"/>
      <c r="P5499" s="33"/>
      <c r="Q5499" s="33"/>
      <c r="R5499" s="33"/>
    </row>
    <row r="5500">
      <c r="A5500" s="8" t="s">
        <v>2586</v>
      </c>
      <c r="B5500" s="2"/>
      <c r="C5500" s="2" t="s">
        <v>15221</v>
      </c>
      <c r="D5500" s="2" t="s">
        <v>15222</v>
      </c>
      <c r="E5500" s="2" t="s">
        <v>15223</v>
      </c>
      <c r="F5500" s="42" t="s">
        <v>2740</v>
      </c>
      <c r="G5500" s="31" t="s">
        <v>8038</v>
      </c>
      <c r="H5500" s="41" t="s">
        <v>3296</v>
      </c>
      <c r="I5500" s="34" t="s">
        <v>15224</v>
      </c>
      <c r="J5500" s="37"/>
      <c r="K5500" s="38"/>
      <c r="L5500" s="38"/>
      <c r="M5500" s="38"/>
      <c r="N5500" s="38"/>
      <c r="O5500" s="38"/>
      <c r="P5500" s="38"/>
      <c r="Q5500" s="38"/>
      <c r="R5500" s="38"/>
    </row>
    <row r="5501">
      <c r="A5501" s="8" t="s">
        <v>2586</v>
      </c>
      <c r="B5501" s="2"/>
      <c r="C5501" s="2" t="s">
        <v>15225</v>
      </c>
      <c r="D5501" s="2" t="s">
        <v>15226</v>
      </c>
      <c r="E5501" s="2" t="s">
        <v>15227</v>
      </c>
      <c r="F5501" s="42" t="s">
        <v>2740</v>
      </c>
      <c r="G5501" s="8" t="s">
        <v>8038</v>
      </c>
      <c r="H5501" s="8" t="s">
        <v>2765</v>
      </c>
      <c r="I5501" s="34" t="s">
        <v>15228</v>
      </c>
      <c r="J5501" s="35"/>
      <c r="K5501" s="33"/>
      <c r="L5501" s="33"/>
      <c r="M5501" s="33"/>
      <c r="N5501" s="33"/>
      <c r="O5501" s="33"/>
      <c r="P5501" s="33"/>
      <c r="Q5501" s="33"/>
      <c r="R5501" s="33"/>
    </row>
    <row r="5502">
      <c r="A5502" s="7" t="s">
        <v>2586</v>
      </c>
      <c r="B5502" s="7"/>
      <c r="C5502" s="7" t="s">
        <v>15229</v>
      </c>
      <c r="D5502" s="8" t="s">
        <v>15226</v>
      </c>
      <c r="E5502" s="7" t="s">
        <v>15230</v>
      </c>
      <c r="F5502" s="42" t="s">
        <v>2740</v>
      </c>
      <c r="G5502" s="8" t="s">
        <v>8038</v>
      </c>
      <c r="H5502" s="41" t="s">
        <v>2760</v>
      </c>
      <c r="I5502" s="8"/>
      <c r="J5502" s="35"/>
      <c r="K5502" s="33"/>
      <c r="L5502" s="33"/>
      <c r="M5502" s="33"/>
      <c r="N5502" s="33"/>
      <c r="O5502" s="33"/>
      <c r="P5502" s="33"/>
      <c r="Q5502" s="33"/>
      <c r="R5502" s="33"/>
    </row>
    <row r="5503">
      <c r="A5503" s="7" t="s">
        <v>2586</v>
      </c>
      <c r="B5503" s="7"/>
      <c r="C5503" s="7" t="s">
        <v>15231</v>
      </c>
      <c r="D5503" s="8" t="s">
        <v>15232</v>
      </c>
      <c r="E5503" s="7" t="s">
        <v>15233</v>
      </c>
      <c r="F5503" s="8" t="s">
        <v>2740</v>
      </c>
      <c r="G5503" s="45" t="s">
        <v>8038</v>
      </c>
      <c r="H5503" s="43" t="s">
        <v>2760</v>
      </c>
      <c r="I5503" s="8"/>
      <c r="J5503" s="37"/>
      <c r="K5503" s="38"/>
      <c r="L5503" s="38"/>
      <c r="M5503" s="38"/>
      <c r="N5503" s="38"/>
      <c r="O5503" s="38"/>
      <c r="P5503" s="38"/>
      <c r="Q5503" s="38"/>
      <c r="R5503" s="38"/>
    </row>
    <row r="5504">
      <c r="A5504" s="8" t="s">
        <v>2586</v>
      </c>
      <c r="B5504" s="8"/>
      <c r="C5504" s="8" t="s">
        <v>15234</v>
      </c>
      <c r="D5504" s="8" t="s">
        <v>15235</v>
      </c>
      <c r="E5504" s="12" t="s">
        <v>15236</v>
      </c>
      <c r="F5504" s="8" t="s">
        <v>2740</v>
      </c>
      <c r="G5504" s="31" t="s">
        <v>8038</v>
      </c>
      <c r="H5504" s="45" t="s">
        <v>3768</v>
      </c>
      <c r="I5504" s="8"/>
      <c r="J5504" s="35"/>
      <c r="K5504" s="33"/>
      <c r="L5504" s="33"/>
      <c r="M5504" s="33"/>
      <c r="N5504" s="33"/>
      <c r="O5504" s="33"/>
      <c r="P5504" s="33"/>
      <c r="Q5504" s="33"/>
      <c r="R5504" s="33"/>
    </row>
    <row r="5505">
      <c r="A5505" s="8" t="s">
        <v>2586</v>
      </c>
      <c r="B5505" s="8"/>
      <c r="C5505" s="8" t="s">
        <v>9735</v>
      </c>
      <c r="D5505" s="8" t="s">
        <v>15237</v>
      </c>
      <c r="E5505" s="12" t="s">
        <v>15238</v>
      </c>
      <c r="F5505" s="8" t="s">
        <v>2740</v>
      </c>
      <c r="G5505" s="31" t="s">
        <v>8038</v>
      </c>
      <c r="H5505" s="45" t="s">
        <v>2765</v>
      </c>
      <c r="I5505" s="8"/>
      <c r="J5505" s="37"/>
      <c r="K5505" s="38"/>
      <c r="L5505" s="38"/>
      <c r="M5505" s="38"/>
      <c r="N5505" s="38"/>
      <c r="O5505" s="38"/>
      <c r="P5505" s="38"/>
      <c r="Q5505" s="38"/>
      <c r="R5505" s="38"/>
    </row>
    <row r="5506">
      <c r="A5506" s="7" t="s">
        <v>2633</v>
      </c>
      <c r="B5506" s="7"/>
      <c r="C5506" s="7" t="s">
        <v>15239</v>
      </c>
      <c r="D5506" s="8" t="s">
        <v>15240</v>
      </c>
      <c r="E5506" s="7" t="s">
        <v>15241</v>
      </c>
      <c r="F5506" s="8" t="s">
        <v>2740</v>
      </c>
      <c r="G5506" s="31" t="s">
        <v>8038</v>
      </c>
      <c r="H5506" s="41" t="s">
        <v>2686</v>
      </c>
      <c r="I5506" s="8"/>
      <c r="J5506" s="7"/>
      <c r="K5506" s="40"/>
      <c r="L5506" s="40"/>
      <c r="M5506" s="40"/>
      <c r="N5506" s="40"/>
      <c r="O5506" s="40"/>
      <c r="P5506" s="40"/>
      <c r="Q5506" s="40"/>
      <c r="R5506" s="40"/>
    </row>
    <row r="5507">
      <c r="A5507" s="8" t="s">
        <v>2586</v>
      </c>
      <c r="B5507" s="6"/>
      <c r="C5507" s="6" t="s">
        <v>15242</v>
      </c>
      <c r="D5507" s="6" t="s">
        <v>15243</v>
      </c>
      <c r="E5507" s="7" t="s">
        <v>15244</v>
      </c>
      <c r="F5507" s="8" t="s">
        <v>2740</v>
      </c>
      <c r="G5507" s="6" t="s">
        <v>8038</v>
      </c>
      <c r="H5507" s="41" t="s">
        <v>2760</v>
      </c>
      <c r="I5507" s="8"/>
      <c r="J5507" s="7"/>
      <c r="K5507" s="40"/>
      <c r="L5507" s="40"/>
      <c r="M5507" s="40"/>
      <c r="N5507" s="40"/>
      <c r="O5507" s="40"/>
      <c r="P5507" s="40"/>
      <c r="Q5507" s="40"/>
      <c r="R5507" s="40"/>
    </row>
    <row r="5508">
      <c r="A5508" s="8" t="s">
        <v>2586</v>
      </c>
      <c r="B5508" s="2"/>
      <c r="C5508" s="2" t="s">
        <v>15245</v>
      </c>
      <c r="D5508" s="2" t="s">
        <v>15246</v>
      </c>
      <c r="E5508" s="2" t="s">
        <v>15247</v>
      </c>
      <c r="F5508" s="8" t="s">
        <v>2740</v>
      </c>
      <c r="G5508" s="31" t="s">
        <v>8038</v>
      </c>
      <c r="H5508" s="43" t="s">
        <v>2760</v>
      </c>
      <c r="I5508" s="34" t="s">
        <v>15248</v>
      </c>
      <c r="J5508" s="35"/>
      <c r="K5508" s="33"/>
      <c r="L5508" s="33"/>
      <c r="M5508" s="33"/>
      <c r="N5508" s="33"/>
      <c r="O5508" s="33"/>
      <c r="P5508" s="33"/>
      <c r="Q5508" s="33"/>
      <c r="R5508" s="33"/>
    </row>
    <row r="5509">
      <c r="A5509" s="7" t="s">
        <v>2586</v>
      </c>
      <c r="B5509" s="7"/>
      <c r="C5509" s="7" t="s">
        <v>15249</v>
      </c>
      <c r="D5509" s="8" t="s">
        <v>7736</v>
      </c>
      <c r="E5509" s="7" t="s">
        <v>15250</v>
      </c>
      <c r="F5509" s="8" t="s">
        <v>2740</v>
      </c>
      <c r="G5509" s="31" t="s">
        <v>8038</v>
      </c>
      <c r="H5509" s="48" t="s">
        <v>2937</v>
      </c>
      <c r="I5509" s="8"/>
      <c r="J5509" s="37"/>
      <c r="K5509" s="38"/>
      <c r="L5509" s="38"/>
      <c r="M5509" s="38"/>
      <c r="N5509" s="38"/>
      <c r="O5509" s="38"/>
      <c r="P5509" s="38"/>
      <c r="Q5509" s="38"/>
      <c r="R5509" s="38"/>
    </row>
    <row r="5510">
      <c r="A5510" s="7" t="s">
        <v>2586</v>
      </c>
      <c r="B5510" s="7"/>
      <c r="C5510" s="7" t="s">
        <v>15251</v>
      </c>
      <c r="D5510" s="8" t="s">
        <v>15252</v>
      </c>
      <c r="E5510" s="7" t="s">
        <v>15253</v>
      </c>
      <c r="F5510" s="8" t="s">
        <v>2740</v>
      </c>
      <c r="G5510" s="8" t="s">
        <v>8038</v>
      </c>
      <c r="H5510" s="45" t="s">
        <v>3768</v>
      </c>
      <c r="I5510" s="8"/>
      <c r="J5510" s="7"/>
      <c r="K5510" s="40"/>
      <c r="L5510" s="40"/>
      <c r="M5510" s="40"/>
      <c r="N5510" s="40"/>
      <c r="O5510" s="40"/>
      <c r="P5510" s="40"/>
      <c r="Q5510" s="40"/>
      <c r="R5510" s="40"/>
    </row>
    <row r="5511">
      <c r="A5511" s="7" t="s">
        <v>2586</v>
      </c>
      <c r="B5511" s="7"/>
      <c r="C5511" s="7" t="s">
        <v>15254</v>
      </c>
      <c r="D5511" s="8" t="str">
        <f>IFERROR(__xludf.DUMMYFUNCTION("CONCATENATE(REGEXEXTRACT(C5511,""[A-Za-z]+""),"","")"),"Yaya,")</f>
        <v>Yaya,</v>
      </c>
      <c r="E5511" s="7" t="s">
        <v>15255</v>
      </c>
      <c r="F5511" s="8" t="s">
        <v>2740</v>
      </c>
      <c r="G5511" s="31" t="s">
        <v>8038</v>
      </c>
      <c r="H5511" s="31" t="s">
        <v>2603</v>
      </c>
      <c r="I5511" s="8"/>
      <c r="J5511" s="7"/>
      <c r="K5511" s="40"/>
      <c r="L5511" s="40"/>
      <c r="M5511" s="40"/>
      <c r="N5511" s="40"/>
      <c r="O5511" s="40"/>
      <c r="P5511" s="40"/>
      <c r="Q5511" s="40"/>
      <c r="R5511" s="40"/>
    </row>
    <row r="5512">
      <c r="A5512" s="8" t="s">
        <v>2586</v>
      </c>
      <c r="B5512" s="18"/>
      <c r="C5512" s="18" t="s">
        <v>15254</v>
      </c>
      <c r="D5512" s="5" t="s">
        <v>15256</v>
      </c>
      <c r="E5512" s="5" t="s">
        <v>15257</v>
      </c>
      <c r="F5512" s="8" t="s">
        <v>2740</v>
      </c>
      <c r="G5512" s="31" t="s">
        <v>8038</v>
      </c>
      <c r="H5512" s="31" t="s">
        <v>2603</v>
      </c>
      <c r="I5512" s="18"/>
      <c r="J5512" s="7"/>
      <c r="K5512" s="40"/>
      <c r="L5512" s="40"/>
      <c r="M5512" s="40"/>
      <c r="N5512" s="40"/>
      <c r="O5512" s="40"/>
      <c r="P5512" s="40"/>
      <c r="Q5512" s="40"/>
      <c r="R5512" s="40"/>
    </row>
    <row r="5513">
      <c r="A5513" s="8" t="s">
        <v>2586</v>
      </c>
      <c r="B5513" s="12"/>
      <c r="C5513" s="12" t="s">
        <v>15258</v>
      </c>
      <c r="D5513" s="13" t="s">
        <v>15259</v>
      </c>
      <c r="E5513" s="119" t="s">
        <v>15260</v>
      </c>
      <c r="F5513" s="8" t="s">
        <v>2740</v>
      </c>
      <c r="G5513" s="8" t="s">
        <v>8038</v>
      </c>
      <c r="H5513" s="31" t="s">
        <v>3296</v>
      </c>
      <c r="I5513" s="18"/>
      <c r="J5513" s="7"/>
      <c r="K5513" s="40"/>
      <c r="L5513" s="40"/>
      <c r="M5513" s="40"/>
      <c r="N5513" s="40"/>
      <c r="O5513" s="40"/>
      <c r="P5513" s="40"/>
      <c r="Q5513" s="40"/>
      <c r="R5513" s="40"/>
    </row>
    <row r="5514">
      <c r="A5514" s="8" t="s">
        <v>2586</v>
      </c>
      <c r="B5514" s="8"/>
      <c r="C5514" s="8" t="s">
        <v>15261</v>
      </c>
      <c r="D5514" s="8" t="s">
        <v>15262</v>
      </c>
      <c r="E5514" s="12" t="s">
        <v>15263</v>
      </c>
      <c r="F5514" s="8" t="s">
        <v>2740</v>
      </c>
      <c r="G5514" s="45" t="s">
        <v>8038</v>
      </c>
      <c r="H5514" s="41" t="s">
        <v>2760</v>
      </c>
      <c r="I5514" s="8"/>
      <c r="J5514" s="35"/>
      <c r="K5514" s="33"/>
      <c r="L5514" s="33"/>
      <c r="M5514" s="33"/>
      <c r="N5514" s="33"/>
      <c r="O5514" s="33"/>
      <c r="P5514" s="33"/>
      <c r="Q5514" s="33"/>
      <c r="R5514" s="33"/>
    </row>
    <row r="5515">
      <c r="A5515" s="7" t="s">
        <v>2633</v>
      </c>
      <c r="B5515" s="7"/>
      <c r="C5515" s="7" t="s">
        <v>15264</v>
      </c>
      <c r="D5515" s="8" t="s">
        <v>15262</v>
      </c>
      <c r="E5515" s="7" t="s">
        <v>15265</v>
      </c>
      <c r="F5515" s="8" t="s">
        <v>2740</v>
      </c>
      <c r="G5515" s="31" t="s">
        <v>8038</v>
      </c>
      <c r="H5515" s="42" t="s">
        <v>2952</v>
      </c>
      <c r="I5515" s="8"/>
      <c r="J5515" s="35"/>
      <c r="K5515" s="33"/>
      <c r="L5515" s="33"/>
      <c r="M5515" s="33"/>
      <c r="N5515" s="33"/>
      <c r="O5515" s="33"/>
      <c r="P5515" s="33"/>
      <c r="Q5515" s="33"/>
      <c r="R5515" s="33"/>
    </row>
    <row r="5516">
      <c r="A5516" s="7" t="s">
        <v>2633</v>
      </c>
      <c r="B5516" s="9"/>
      <c r="C5516" s="9" t="s">
        <v>15266</v>
      </c>
      <c r="D5516" s="15" t="s">
        <v>15267</v>
      </c>
      <c r="E5516" s="9" t="s">
        <v>15268</v>
      </c>
      <c r="F5516" s="8" t="s">
        <v>2740</v>
      </c>
      <c r="G5516" s="31" t="s">
        <v>8038</v>
      </c>
      <c r="H5516" s="42" t="s">
        <v>3110</v>
      </c>
      <c r="I5516" s="16" t="s">
        <v>15269</v>
      </c>
      <c r="J5516" s="35"/>
      <c r="K5516" s="33"/>
      <c r="L5516" s="33"/>
      <c r="M5516" s="33"/>
      <c r="N5516" s="33"/>
      <c r="O5516" s="33"/>
      <c r="P5516" s="33"/>
      <c r="Q5516" s="33"/>
      <c r="R5516" s="33"/>
    </row>
    <row r="5517">
      <c r="A5517" s="7" t="s">
        <v>2586</v>
      </c>
      <c r="B5517" s="7"/>
      <c r="C5517" s="7" t="s">
        <v>15270</v>
      </c>
      <c r="D5517" s="8" t="str">
        <f>IFERROR(__xludf.DUMMYFUNCTION("CONCATENATE(REGEXEXTRACT(C5517,""[A-Za-z]+""),"","")"),"YokoO,")</f>
        <v>YokoO,</v>
      </c>
      <c r="E5517" s="7" t="s">
        <v>15271</v>
      </c>
      <c r="F5517" s="42" t="s">
        <v>2740</v>
      </c>
      <c r="G5517" s="31" t="s">
        <v>8038</v>
      </c>
      <c r="H5517" s="42" t="s">
        <v>3110</v>
      </c>
      <c r="I5517" s="8"/>
      <c r="J5517" s="7"/>
      <c r="K5517" s="40"/>
      <c r="L5517" s="40"/>
      <c r="M5517" s="40"/>
      <c r="N5517" s="40"/>
      <c r="O5517" s="40"/>
      <c r="P5517" s="40"/>
      <c r="Q5517" s="40"/>
      <c r="R5517" s="40"/>
    </row>
    <row r="5518">
      <c r="A5518" s="7" t="s">
        <v>2586</v>
      </c>
      <c r="B5518" s="7"/>
      <c r="C5518" s="7" t="s">
        <v>15272</v>
      </c>
      <c r="D5518" s="6" t="s">
        <v>15273</v>
      </c>
      <c r="E5518" s="7" t="s">
        <v>15274</v>
      </c>
      <c r="F5518" s="8" t="s">
        <v>2740</v>
      </c>
      <c r="G5518" s="8" t="s">
        <v>8038</v>
      </c>
      <c r="H5518" s="41" t="s">
        <v>3742</v>
      </c>
      <c r="I5518" s="8"/>
      <c r="J5518" s="7"/>
      <c r="K5518" s="40"/>
      <c r="L5518" s="40"/>
      <c r="M5518" s="40"/>
      <c r="N5518" s="40"/>
      <c r="O5518" s="40"/>
      <c r="P5518" s="40"/>
      <c r="Q5518" s="40"/>
      <c r="R5518" s="40"/>
    </row>
    <row r="5519">
      <c r="A5519" s="7" t="s">
        <v>2586</v>
      </c>
      <c r="B5519" s="7"/>
      <c r="C5519" s="7" t="s">
        <v>15275</v>
      </c>
      <c r="D5519" s="8" t="s">
        <v>15276</v>
      </c>
      <c r="E5519" s="7" t="s">
        <v>15277</v>
      </c>
      <c r="F5519" s="8" t="s">
        <v>2740</v>
      </c>
      <c r="G5519" s="8" t="s">
        <v>8038</v>
      </c>
      <c r="H5519" s="31" t="s">
        <v>2590</v>
      </c>
      <c r="I5519" s="8"/>
      <c r="J5519" s="35"/>
      <c r="K5519" s="33"/>
      <c r="L5519" s="33"/>
      <c r="M5519" s="33"/>
      <c r="N5519" s="33"/>
      <c r="O5519" s="33"/>
      <c r="P5519" s="33"/>
      <c r="Q5519" s="33"/>
      <c r="R5519" s="33"/>
    </row>
    <row r="5520">
      <c r="A5520" s="8" t="s">
        <v>2586</v>
      </c>
      <c r="B5520" s="2"/>
      <c r="C5520" s="2" t="s">
        <v>15278</v>
      </c>
      <c r="D5520" s="2" t="s">
        <v>15279</v>
      </c>
      <c r="E5520" s="2" t="s">
        <v>15280</v>
      </c>
      <c r="F5520" s="42" t="s">
        <v>2740</v>
      </c>
      <c r="G5520" s="31" t="s">
        <v>8038</v>
      </c>
      <c r="H5520" s="42" t="s">
        <v>4418</v>
      </c>
      <c r="I5520" s="36" t="s">
        <v>15281</v>
      </c>
      <c r="J5520" s="35"/>
      <c r="K5520" s="33"/>
      <c r="L5520" s="33"/>
      <c r="M5520" s="33"/>
      <c r="N5520" s="33"/>
      <c r="O5520" s="33"/>
      <c r="P5520" s="33"/>
      <c r="Q5520" s="33"/>
      <c r="R5520" s="33"/>
    </row>
    <row r="5521">
      <c r="A5521" s="7" t="s">
        <v>2586</v>
      </c>
      <c r="B5521" s="7"/>
      <c r="C5521" s="7" t="s">
        <v>15282</v>
      </c>
      <c r="D5521" s="8" t="str">
        <f>IFERROR(__xludf.DUMMYFUNCTION("CONCATENATE(REGEXEXTRACT(C5521,""[A-Za-z]+""),"","")"),"Younes,")</f>
        <v>Younes,</v>
      </c>
      <c r="E5521" s="7" t="s">
        <v>15283</v>
      </c>
      <c r="F5521" s="8" t="s">
        <v>2740</v>
      </c>
      <c r="G5521" s="31" t="s">
        <v>8038</v>
      </c>
      <c r="H5521" s="43" t="s">
        <v>4138</v>
      </c>
      <c r="I5521" s="8"/>
      <c r="J5521" s="35"/>
      <c r="K5521" s="33"/>
      <c r="L5521" s="33"/>
      <c r="M5521" s="33"/>
      <c r="N5521" s="33"/>
      <c r="O5521" s="33"/>
      <c r="P5521" s="33"/>
      <c r="Q5521" s="33"/>
      <c r="R5521" s="33"/>
    </row>
    <row r="5522">
      <c r="A5522" s="7" t="s">
        <v>2633</v>
      </c>
      <c r="B5522" s="7"/>
      <c r="C5522" s="7" t="s">
        <v>15284</v>
      </c>
      <c r="D5522" s="8" t="s">
        <v>15285</v>
      </c>
      <c r="E5522" s="7" t="s">
        <v>15286</v>
      </c>
      <c r="F5522" s="8" t="s">
        <v>2740</v>
      </c>
      <c r="G5522" s="31" t="s">
        <v>8038</v>
      </c>
      <c r="H5522" s="43" t="s">
        <v>2760</v>
      </c>
      <c r="I5522" s="8"/>
      <c r="J5522" s="35"/>
      <c r="K5522" s="33"/>
      <c r="L5522" s="33"/>
      <c r="M5522" s="33"/>
      <c r="N5522" s="33"/>
      <c r="O5522" s="33"/>
      <c r="P5522" s="33"/>
      <c r="Q5522" s="33"/>
      <c r="R5522" s="33"/>
    </row>
    <row r="5523">
      <c r="A5523" s="7" t="s">
        <v>2586</v>
      </c>
      <c r="B5523" s="7"/>
      <c r="C5523" s="7" t="s">
        <v>15287</v>
      </c>
      <c r="D5523" s="8" t="s">
        <v>15288</v>
      </c>
      <c r="E5523" s="7" t="s">
        <v>15289</v>
      </c>
      <c r="F5523" s="8" t="s">
        <v>2740</v>
      </c>
      <c r="G5523" s="31" t="s">
        <v>8038</v>
      </c>
      <c r="H5523" s="41" t="s">
        <v>2760</v>
      </c>
      <c r="I5523" s="8"/>
      <c r="J5523" s="37"/>
      <c r="K5523" s="38"/>
      <c r="L5523" s="38"/>
      <c r="M5523" s="38"/>
      <c r="N5523" s="38"/>
      <c r="O5523" s="38"/>
      <c r="P5523" s="38"/>
      <c r="Q5523" s="38"/>
      <c r="R5523" s="38"/>
    </row>
    <row r="5524">
      <c r="A5524" s="8" t="s">
        <v>2586</v>
      </c>
      <c r="B5524" s="2"/>
      <c r="C5524" s="2" t="s">
        <v>15290</v>
      </c>
      <c r="D5524" s="2" t="s">
        <v>15291</v>
      </c>
      <c r="E5524" s="2" t="s">
        <v>15292</v>
      </c>
      <c r="F5524" s="8" t="s">
        <v>2740</v>
      </c>
      <c r="G5524" s="8" t="s">
        <v>8038</v>
      </c>
      <c r="H5524" s="42" t="s">
        <v>2900</v>
      </c>
      <c r="I5524" s="36" t="s">
        <v>15293</v>
      </c>
      <c r="J5524" s="35"/>
      <c r="K5524" s="33"/>
      <c r="L5524" s="33"/>
      <c r="M5524" s="33"/>
      <c r="N5524" s="33"/>
      <c r="O5524" s="33"/>
      <c r="P5524" s="33"/>
      <c r="Q5524" s="33"/>
      <c r="R5524" s="33"/>
    </row>
    <row r="5525">
      <c r="A5525" s="7" t="s">
        <v>2586</v>
      </c>
      <c r="B5525" s="7"/>
      <c r="C5525" s="7" t="s">
        <v>15294</v>
      </c>
      <c r="D5525" s="6" t="s">
        <v>15295</v>
      </c>
      <c r="E5525" s="7" t="s">
        <v>15296</v>
      </c>
      <c r="F5525" s="8" t="s">
        <v>2740</v>
      </c>
      <c r="G5525" s="8" t="s">
        <v>8038</v>
      </c>
      <c r="H5525" s="31" t="s">
        <v>4225</v>
      </c>
      <c r="I5525" s="8"/>
      <c r="J5525" s="35"/>
      <c r="K5525" s="33"/>
      <c r="L5525" s="33"/>
      <c r="M5525" s="33"/>
      <c r="N5525" s="33"/>
      <c r="O5525" s="33"/>
      <c r="P5525" s="33"/>
      <c r="Q5525" s="33"/>
      <c r="R5525" s="33"/>
    </row>
    <row r="5526">
      <c r="A5526" s="8" t="s">
        <v>2586</v>
      </c>
      <c r="B5526" s="12"/>
      <c r="C5526" s="12" t="s">
        <v>15297</v>
      </c>
      <c r="D5526" s="12" t="s">
        <v>15298</v>
      </c>
      <c r="E5526" s="12" t="s">
        <v>15299</v>
      </c>
      <c r="F5526" s="42" t="s">
        <v>2740</v>
      </c>
      <c r="G5526" s="31" t="s">
        <v>8038</v>
      </c>
      <c r="H5526" s="41" t="s">
        <v>2760</v>
      </c>
      <c r="I5526" s="2"/>
      <c r="J5526" s="35"/>
      <c r="K5526" s="33"/>
      <c r="L5526" s="33"/>
      <c r="M5526" s="33"/>
      <c r="N5526" s="33"/>
      <c r="O5526" s="33"/>
      <c r="P5526" s="33"/>
      <c r="Q5526" s="33"/>
      <c r="R5526" s="33"/>
    </row>
    <row r="5527">
      <c r="A5527" s="8" t="s">
        <v>2586</v>
      </c>
      <c r="B5527" s="2"/>
      <c r="C5527" s="2" t="s">
        <v>15300</v>
      </c>
      <c r="D5527" s="2" t="s">
        <v>15301</v>
      </c>
      <c r="E5527" s="2" t="s">
        <v>15302</v>
      </c>
      <c r="F5527" s="42" t="s">
        <v>2740</v>
      </c>
      <c r="G5527" s="31" t="s">
        <v>8038</v>
      </c>
      <c r="H5527" s="48" t="s">
        <v>2937</v>
      </c>
      <c r="I5527" s="34" t="s">
        <v>15303</v>
      </c>
      <c r="J5527" s="35"/>
      <c r="K5527" s="33"/>
      <c r="L5527" s="33"/>
      <c r="M5527" s="33"/>
      <c r="N5527" s="33"/>
      <c r="O5527" s="33"/>
      <c r="P5527" s="33"/>
      <c r="Q5527" s="33"/>
      <c r="R5527" s="33"/>
    </row>
    <row r="5528">
      <c r="A5528" s="7" t="s">
        <v>2586</v>
      </c>
      <c r="B5528" s="7"/>
      <c r="C5528" s="7" t="s">
        <v>15304</v>
      </c>
      <c r="D5528" s="8" t="s">
        <v>7747</v>
      </c>
      <c r="E5528" s="7" t="s">
        <v>15305</v>
      </c>
      <c r="F5528" s="8" t="s">
        <v>2740</v>
      </c>
      <c r="G5528" s="31" t="s">
        <v>8038</v>
      </c>
      <c r="H5528" s="41" t="s">
        <v>2760</v>
      </c>
      <c r="I5528" s="8"/>
      <c r="J5528" s="35"/>
      <c r="K5528" s="33"/>
      <c r="L5528" s="33"/>
      <c r="M5528" s="33"/>
      <c r="N5528" s="33"/>
      <c r="O5528" s="33"/>
      <c r="P5528" s="33"/>
      <c r="Q5528" s="33"/>
      <c r="R5528" s="33"/>
    </row>
    <row r="5529">
      <c r="A5529" s="7" t="s">
        <v>2586</v>
      </c>
      <c r="B5529" s="7"/>
      <c r="C5529" s="7" t="s">
        <v>15306</v>
      </c>
      <c r="D5529" s="8" t="s">
        <v>7747</v>
      </c>
      <c r="E5529" s="7" t="s">
        <v>15307</v>
      </c>
      <c r="F5529" s="8" t="s">
        <v>2740</v>
      </c>
      <c r="G5529" s="31" t="s">
        <v>8038</v>
      </c>
      <c r="H5529" s="41" t="s">
        <v>2686</v>
      </c>
      <c r="I5529" s="8"/>
      <c r="J5529" s="7"/>
      <c r="K5529" s="40"/>
      <c r="L5529" s="40"/>
      <c r="M5529" s="40"/>
      <c r="N5529" s="40"/>
      <c r="O5529" s="40"/>
      <c r="P5529" s="40"/>
      <c r="Q5529" s="40"/>
      <c r="R5529" s="40"/>
    </row>
    <row r="5530">
      <c r="A5530" s="7" t="s">
        <v>2633</v>
      </c>
      <c r="B5530" s="7"/>
      <c r="C5530" s="7" t="s">
        <v>15308</v>
      </c>
      <c r="D5530" s="8" t="str">
        <f>IFERROR(__xludf.DUMMYFUNCTION("CONCATENATE(REGEXEXTRACT(C5530,""[A-Za-z]+""),"","")"),"Zach,")</f>
        <v>Zach,</v>
      </c>
      <c r="E5530" s="7" t="s">
        <v>15309</v>
      </c>
      <c r="F5530" s="8" t="s">
        <v>2740</v>
      </c>
      <c r="G5530" s="31" t="s">
        <v>8038</v>
      </c>
      <c r="H5530" s="41" t="s">
        <v>2760</v>
      </c>
      <c r="I5530" s="8"/>
      <c r="J5530" s="35"/>
      <c r="K5530" s="33"/>
      <c r="L5530" s="33"/>
      <c r="M5530" s="33"/>
      <c r="N5530" s="33"/>
      <c r="O5530" s="33"/>
      <c r="P5530" s="33"/>
      <c r="Q5530" s="33"/>
      <c r="R5530" s="33"/>
    </row>
    <row r="5531">
      <c r="A5531" s="8" t="s">
        <v>2586</v>
      </c>
      <c r="B5531" s="2"/>
      <c r="C5531" s="2" t="s">
        <v>15310</v>
      </c>
      <c r="D5531" s="2" t="s">
        <v>15311</v>
      </c>
      <c r="E5531" s="2" t="s">
        <v>15312</v>
      </c>
      <c r="F5531" s="8" t="s">
        <v>2740</v>
      </c>
      <c r="G5531" s="31" t="s">
        <v>8038</v>
      </c>
      <c r="H5531" s="41" t="s">
        <v>8413</v>
      </c>
      <c r="I5531" s="34" t="s">
        <v>15313</v>
      </c>
      <c r="J5531" s="7"/>
      <c r="K5531" s="40"/>
      <c r="L5531" s="40"/>
      <c r="M5531" s="40"/>
      <c r="N5531" s="40"/>
      <c r="O5531" s="40"/>
      <c r="P5531" s="40"/>
      <c r="Q5531" s="40"/>
      <c r="R5531" s="40"/>
    </row>
    <row r="5532">
      <c r="A5532" s="8" t="s">
        <v>2586</v>
      </c>
      <c r="B5532" s="2"/>
      <c r="C5532" s="2" t="s">
        <v>15314</v>
      </c>
      <c r="D5532" s="2" t="s">
        <v>15315</v>
      </c>
      <c r="E5532" s="2" t="s">
        <v>15316</v>
      </c>
      <c r="F5532" s="42" t="s">
        <v>2740</v>
      </c>
      <c r="G5532" s="8" t="s">
        <v>8038</v>
      </c>
      <c r="H5532" s="45" t="s">
        <v>3768</v>
      </c>
      <c r="I5532" s="36" t="s">
        <v>15317</v>
      </c>
      <c r="J5532" s="35"/>
      <c r="K5532" s="33"/>
      <c r="L5532" s="33"/>
      <c r="M5532" s="33"/>
      <c r="N5532" s="33"/>
      <c r="O5532" s="33"/>
      <c r="P5532" s="33"/>
      <c r="Q5532" s="33"/>
      <c r="R5532" s="33"/>
    </row>
    <row r="5533">
      <c r="A5533" s="7" t="s">
        <v>2586</v>
      </c>
      <c r="B5533" s="7"/>
      <c r="C5533" s="7" t="s">
        <v>15318</v>
      </c>
      <c r="D5533" s="8" t="s">
        <v>15319</v>
      </c>
      <c r="E5533" s="7" t="s">
        <v>15320</v>
      </c>
      <c r="F5533" s="8" t="s">
        <v>2740</v>
      </c>
      <c r="G5533" s="31" t="s">
        <v>8038</v>
      </c>
      <c r="H5533" s="42" t="s">
        <v>2686</v>
      </c>
      <c r="I5533" s="8"/>
      <c r="J5533" s="35"/>
      <c r="K5533" s="33"/>
      <c r="L5533" s="33"/>
      <c r="M5533" s="33"/>
      <c r="N5533" s="33"/>
      <c r="O5533" s="33"/>
      <c r="P5533" s="33"/>
      <c r="Q5533" s="33"/>
      <c r="R5533" s="33"/>
    </row>
    <row r="5534">
      <c r="A5534" s="7" t="s">
        <v>2586</v>
      </c>
      <c r="B5534" s="7"/>
      <c r="C5534" s="7" t="s">
        <v>15321</v>
      </c>
      <c r="D5534" s="8" t="s">
        <v>15322</v>
      </c>
      <c r="E5534" s="7" t="s">
        <v>15323</v>
      </c>
      <c r="F5534" s="8" t="s">
        <v>2740</v>
      </c>
      <c r="G5534" s="31" t="s">
        <v>8038</v>
      </c>
      <c r="H5534" s="41" t="s">
        <v>2760</v>
      </c>
      <c r="I5534" s="8"/>
      <c r="J5534" s="37"/>
      <c r="K5534" s="38"/>
      <c r="L5534" s="38"/>
      <c r="M5534" s="38"/>
      <c r="N5534" s="38"/>
      <c r="O5534" s="38"/>
      <c r="P5534" s="38"/>
      <c r="Q5534" s="38"/>
      <c r="R5534" s="38"/>
    </row>
    <row r="5535">
      <c r="A5535" s="7" t="s">
        <v>2586</v>
      </c>
      <c r="B5535" s="7"/>
      <c r="C5535" s="7" t="s">
        <v>15324</v>
      </c>
      <c r="D5535" s="8" t="str">
        <f>IFERROR(__xludf.DUMMYFUNCTION("CONCATENATE(REGEXEXTRACT(C5535,""[A-Za-z]+""),"","")"),"Zero,")</f>
        <v>Zero,</v>
      </c>
      <c r="E5535" s="7" t="s">
        <v>15325</v>
      </c>
      <c r="F5535" s="8" t="s">
        <v>2740</v>
      </c>
      <c r="G5535" s="31" t="s">
        <v>8038</v>
      </c>
      <c r="H5535" s="43" t="s">
        <v>2760</v>
      </c>
      <c r="I5535" s="8"/>
      <c r="J5535" s="37"/>
      <c r="K5535" s="38"/>
      <c r="L5535" s="38"/>
      <c r="M5535" s="38"/>
      <c r="N5535" s="38"/>
      <c r="O5535" s="38"/>
      <c r="P5535" s="38"/>
      <c r="Q5535" s="38"/>
      <c r="R5535" s="38"/>
    </row>
    <row r="5536">
      <c r="A5536" s="8" t="s">
        <v>2586</v>
      </c>
      <c r="B5536" s="3"/>
      <c r="C5536" s="3" t="s">
        <v>15326</v>
      </c>
      <c r="D5536" s="4" t="s">
        <v>15327</v>
      </c>
      <c r="E5536" s="20" t="s">
        <v>15328</v>
      </c>
      <c r="F5536" s="42" t="s">
        <v>2740</v>
      </c>
      <c r="G5536" s="45" t="s">
        <v>8038</v>
      </c>
      <c r="H5536" s="41" t="s">
        <v>15329</v>
      </c>
      <c r="I5536" s="18" t="s">
        <v>15330</v>
      </c>
      <c r="J5536" s="35"/>
      <c r="K5536" s="33"/>
      <c r="L5536" s="33"/>
      <c r="M5536" s="33"/>
      <c r="N5536" s="33"/>
      <c r="O5536" s="33"/>
      <c r="P5536" s="33"/>
      <c r="Q5536" s="33"/>
      <c r="R5536" s="33"/>
    </row>
    <row r="5537">
      <c r="A5537" s="8" t="s">
        <v>2586</v>
      </c>
      <c r="B5537" s="6"/>
      <c r="C5537" s="6" t="s">
        <v>15331</v>
      </c>
      <c r="D5537" s="6" t="s">
        <v>15332</v>
      </c>
      <c r="E5537" s="7" t="s">
        <v>15333</v>
      </c>
      <c r="F5537" s="6" t="s">
        <v>2740</v>
      </c>
      <c r="G5537" s="6" t="s">
        <v>9708</v>
      </c>
      <c r="H5537" s="41" t="s">
        <v>3143</v>
      </c>
      <c r="I5537" s="8"/>
      <c r="J5537" s="7"/>
      <c r="K5537" s="40"/>
      <c r="L5537" s="40"/>
      <c r="M5537" s="40"/>
      <c r="N5537" s="40"/>
      <c r="O5537" s="40"/>
      <c r="P5537" s="40"/>
      <c r="Q5537" s="40"/>
      <c r="R5537" s="40"/>
    </row>
    <row r="5538">
      <c r="A5538" s="8" t="s">
        <v>2586</v>
      </c>
      <c r="B5538" s="2"/>
      <c r="C5538" s="2" t="s">
        <v>15334</v>
      </c>
      <c r="D5538" s="2" t="s">
        <v>15335</v>
      </c>
      <c r="E5538" s="2" t="s">
        <v>15336</v>
      </c>
      <c r="F5538" s="8" t="s">
        <v>2740</v>
      </c>
      <c r="G5538" s="8" t="s">
        <v>8038</v>
      </c>
      <c r="H5538" s="41" t="s">
        <v>2760</v>
      </c>
      <c r="I5538" s="34" t="s">
        <v>15337</v>
      </c>
      <c r="J5538" s="7"/>
      <c r="K5538" s="40"/>
      <c r="L5538" s="40"/>
      <c r="M5538" s="40"/>
      <c r="N5538" s="40"/>
      <c r="O5538" s="40"/>
      <c r="P5538" s="40"/>
      <c r="Q5538" s="40"/>
      <c r="R5538" s="40"/>
    </row>
    <row r="5539">
      <c r="A5539" s="7" t="s">
        <v>2586</v>
      </c>
      <c r="B5539" s="7"/>
      <c r="C5539" s="7" t="s">
        <v>15338</v>
      </c>
      <c r="D5539" s="8" t="s">
        <v>15339</v>
      </c>
      <c r="E5539" s="7" t="s">
        <v>15340</v>
      </c>
      <c r="F5539" s="8" t="s">
        <v>2740</v>
      </c>
      <c r="G5539" s="45" t="s">
        <v>8038</v>
      </c>
      <c r="H5539" s="31" t="s">
        <v>2952</v>
      </c>
      <c r="I5539" s="8"/>
      <c r="J5539" s="35"/>
      <c r="K5539" s="33"/>
      <c r="L5539" s="33"/>
      <c r="M5539" s="33"/>
      <c r="N5539" s="33"/>
      <c r="O5539" s="33"/>
      <c r="P5539" s="33"/>
      <c r="Q5539" s="33"/>
      <c r="R5539" s="33"/>
    </row>
    <row r="5540">
      <c r="A5540" s="8" t="s">
        <v>2586</v>
      </c>
      <c r="B5540" s="6"/>
      <c r="C5540" s="6" t="s">
        <v>15341</v>
      </c>
      <c r="D5540" s="6" t="s">
        <v>15342</v>
      </c>
      <c r="E5540" s="19" t="s">
        <v>15343</v>
      </c>
      <c r="F5540" s="8" t="s">
        <v>2740</v>
      </c>
      <c r="G5540" s="31" t="s">
        <v>8038</v>
      </c>
      <c r="H5540" s="31" t="s">
        <v>4225</v>
      </c>
      <c r="I5540" s="7"/>
      <c r="J5540" s="35"/>
      <c r="K5540" s="33"/>
      <c r="L5540" s="33"/>
      <c r="M5540" s="33"/>
      <c r="N5540" s="33"/>
      <c r="O5540" s="33"/>
      <c r="P5540" s="33"/>
      <c r="Q5540" s="33"/>
      <c r="R5540" s="33"/>
    </row>
    <row r="5541">
      <c r="A5541" s="7" t="s">
        <v>2586</v>
      </c>
      <c r="B5541" s="7"/>
      <c r="C5541" s="7" t="s">
        <v>15344</v>
      </c>
      <c r="D5541" s="8" t="str">
        <f>IFERROR(__xludf.DUMMYFUNCTION("CONCATENATE(REGEXEXTRACT(C5541,""[A-Za-z]+""),"","")"),"Zombie,")</f>
        <v>Zombie,</v>
      </c>
      <c r="E5541" s="7" t="s">
        <v>15345</v>
      </c>
      <c r="F5541" s="42" t="s">
        <v>2740</v>
      </c>
      <c r="G5541" s="31" t="s">
        <v>8038</v>
      </c>
      <c r="H5541" s="41" t="s">
        <v>2686</v>
      </c>
      <c r="I5541" s="8"/>
      <c r="J5541" s="35"/>
      <c r="K5541" s="33"/>
      <c r="L5541" s="33"/>
      <c r="M5541" s="33"/>
      <c r="N5541" s="33"/>
      <c r="O5541" s="33"/>
      <c r="P5541" s="33"/>
      <c r="Q5541" s="33"/>
      <c r="R5541" s="33"/>
    </row>
    <row r="5542">
      <c r="A5542" s="7" t="s">
        <v>2586</v>
      </c>
      <c r="B5542" s="9"/>
      <c r="C5542" s="9" t="s">
        <v>15346</v>
      </c>
      <c r="D5542" s="15" t="s">
        <v>15347</v>
      </c>
      <c r="E5542" s="9" t="s">
        <v>15348</v>
      </c>
      <c r="F5542" s="8" t="s">
        <v>2740</v>
      </c>
      <c r="G5542" s="31" t="s">
        <v>8038</v>
      </c>
      <c r="H5542" s="41" t="s">
        <v>2760</v>
      </c>
      <c r="I5542" s="9"/>
      <c r="J5542" s="35"/>
      <c r="K5542" s="33"/>
      <c r="L5542" s="33"/>
      <c r="M5542" s="33"/>
      <c r="N5542" s="33"/>
      <c r="O5542" s="33"/>
      <c r="P5542" s="33"/>
      <c r="Q5542" s="33"/>
      <c r="R5542" s="33"/>
    </row>
    <row r="5543">
      <c r="A5543" s="8" t="s">
        <v>2586</v>
      </c>
      <c r="B5543" s="8"/>
      <c r="C5543" s="8" t="s">
        <v>15349</v>
      </c>
      <c r="D5543" s="8" t="s">
        <v>15349</v>
      </c>
      <c r="E5543" s="12" t="s">
        <v>15350</v>
      </c>
      <c r="F5543" s="8" t="s">
        <v>2740</v>
      </c>
      <c r="G5543" s="8" t="s">
        <v>8038</v>
      </c>
      <c r="H5543" s="42" t="s">
        <v>3305</v>
      </c>
      <c r="I5543" s="8"/>
      <c r="J5543" s="7"/>
      <c r="K5543" s="40"/>
      <c r="L5543" s="40"/>
      <c r="M5543" s="40"/>
      <c r="N5543" s="40"/>
      <c r="O5543" s="40"/>
      <c r="P5543" s="40"/>
      <c r="Q5543" s="40"/>
      <c r="R5543" s="40"/>
    </row>
    <row r="5544">
      <c r="A5544" s="7" t="s">
        <v>2586</v>
      </c>
      <c r="B5544" s="19"/>
      <c r="C5544" s="19" t="s">
        <v>15351</v>
      </c>
      <c r="D5544" s="8" t="s">
        <v>15352</v>
      </c>
      <c r="E5544" s="7" t="s">
        <v>15353</v>
      </c>
      <c r="F5544" s="8" t="s">
        <v>2740</v>
      </c>
      <c r="G5544" s="8" t="s">
        <v>8038</v>
      </c>
      <c r="H5544" s="42" t="s">
        <v>3162</v>
      </c>
      <c r="I5544" s="8"/>
      <c r="J5544" s="37"/>
      <c r="K5544" s="38"/>
      <c r="L5544" s="38"/>
      <c r="M5544" s="38"/>
      <c r="N5544" s="38"/>
      <c r="O5544" s="38"/>
      <c r="P5544" s="38"/>
      <c r="Q5544" s="38"/>
      <c r="R5544" s="38"/>
    </row>
    <row r="5545">
      <c r="A5545" s="8" t="s">
        <v>2586</v>
      </c>
      <c r="B5545" s="2"/>
      <c r="C5545" s="2" t="s">
        <v>15354</v>
      </c>
      <c r="D5545" s="2"/>
      <c r="E5545" s="2" t="s">
        <v>15355</v>
      </c>
      <c r="F5545" s="42" t="s">
        <v>2740</v>
      </c>
      <c r="G5545" s="31" t="s">
        <v>8038</v>
      </c>
      <c r="H5545" s="42" t="s">
        <v>2686</v>
      </c>
      <c r="I5545" s="36" t="s">
        <v>15356</v>
      </c>
      <c r="J5545" s="7"/>
      <c r="K5545" s="40"/>
      <c r="L5545" s="40"/>
      <c r="M5545" s="40"/>
      <c r="N5545" s="40"/>
      <c r="O5545" s="40"/>
      <c r="P5545" s="40"/>
      <c r="Q5545" s="40"/>
      <c r="R5545" s="40"/>
    </row>
    <row r="5546">
      <c r="A5546" s="8" t="s">
        <v>2586</v>
      </c>
      <c r="B5546" s="2"/>
      <c r="C5546" s="2" t="s">
        <v>15357</v>
      </c>
      <c r="D5546" s="2"/>
      <c r="E5546" s="2" t="s">
        <v>15358</v>
      </c>
      <c r="F5546" s="42" t="s">
        <v>2740</v>
      </c>
      <c r="G5546" s="31" t="s">
        <v>8038</v>
      </c>
      <c r="H5546" s="42" t="s">
        <v>2686</v>
      </c>
      <c r="I5546" s="36" t="s">
        <v>15359</v>
      </c>
      <c r="J5546" s="35"/>
      <c r="K5546" s="33"/>
      <c r="L5546" s="33"/>
      <c r="M5546" s="33"/>
      <c r="N5546" s="33"/>
      <c r="O5546" s="33"/>
      <c r="P5546" s="33"/>
      <c r="Q5546" s="33"/>
      <c r="R5546" s="33"/>
    </row>
    <row r="5547">
      <c r="A5547" s="8" t="s">
        <v>2586</v>
      </c>
      <c r="B5547" s="6"/>
      <c r="C5547" s="6" t="s">
        <v>15360</v>
      </c>
      <c r="D5547" s="6" t="s">
        <v>1472</v>
      </c>
      <c r="E5547" s="6" t="s">
        <v>15361</v>
      </c>
      <c r="F5547" s="8" t="s">
        <v>2740</v>
      </c>
      <c r="G5547" s="8" t="s">
        <v>8038</v>
      </c>
      <c r="H5547" s="48" t="s">
        <v>2937</v>
      </c>
      <c r="I5547" s="8"/>
      <c r="J5547" s="37"/>
      <c r="K5547" s="38"/>
      <c r="L5547" s="38"/>
      <c r="M5547" s="38"/>
      <c r="N5547" s="38"/>
      <c r="O5547" s="38"/>
      <c r="P5547" s="38"/>
      <c r="Q5547" s="38"/>
      <c r="R5547" s="38"/>
    </row>
    <row r="5548">
      <c r="A5548" s="8" t="s">
        <v>2586</v>
      </c>
      <c r="B5548" s="8"/>
      <c r="C5548" s="8" t="s">
        <v>15362</v>
      </c>
      <c r="D5548" s="6" t="s">
        <v>2950</v>
      </c>
      <c r="E5548" s="12" t="s">
        <v>15363</v>
      </c>
      <c r="F5548" s="8" t="s">
        <v>2740</v>
      </c>
      <c r="G5548" s="8" t="s">
        <v>8038</v>
      </c>
      <c r="H5548" s="41" t="s">
        <v>2686</v>
      </c>
      <c r="I5548" s="8"/>
      <c r="J5548" s="35"/>
      <c r="K5548" s="33"/>
      <c r="L5548" s="33"/>
      <c r="M5548" s="33"/>
      <c r="N5548" s="33"/>
      <c r="O5548" s="33"/>
      <c r="P5548" s="33"/>
      <c r="Q5548" s="33"/>
      <c r="R5548" s="33"/>
    </row>
    <row r="5549">
      <c r="A5549" s="7" t="s">
        <v>2586</v>
      </c>
      <c r="B5549" s="7"/>
      <c r="C5549" s="7" t="s">
        <v>15364</v>
      </c>
      <c r="D5549" s="6" t="s">
        <v>2588</v>
      </c>
      <c r="E5549" s="19" t="s">
        <v>15365</v>
      </c>
      <c r="F5549" s="8" t="s">
        <v>2740</v>
      </c>
      <c r="G5549" s="8" t="s">
        <v>8038</v>
      </c>
      <c r="H5549" s="43" t="s">
        <v>2742</v>
      </c>
      <c r="I5549" s="7"/>
      <c r="J5549" s="35"/>
      <c r="K5549" s="33"/>
      <c r="L5549" s="33"/>
      <c r="M5549" s="33"/>
      <c r="N5549" s="33"/>
      <c r="O5549" s="33"/>
      <c r="P5549" s="33"/>
      <c r="Q5549" s="33"/>
      <c r="R5549" s="33"/>
    </row>
    <row r="5550">
      <c r="A5550" s="8" t="s">
        <v>2586</v>
      </c>
      <c r="B5550" s="6"/>
      <c r="C5550" s="6" t="s">
        <v>7137</v>
      </c>
      <c r="D5550" s="6" t="s">
        <v>4141</v>
      </c>
      <c r="E5550" s="19" t="s">
        <v>15366</v>
      </c>
      <c r="F5550" s="8" t="s">
        <v>2740</v>
      </c>
      <c r="G5550" s="8" t="s">
        <v>8038</v>
      </c>
      <c r="H5550" s="42" t="s">
        <v>2686</v>
      </c>
      <c r="I5550" s="7"/>
      <c r="J5550" s="35"/>
      <c r="K5550" s="33"/>
      <c r="L5550" s="33"/>
      <c r="M5550" s="33"/>
      <c r="N5550" s="33"/>
      <c r="O5550" s="33"/>
      <c r="P5550" s="33"/>
      <c r="Q5550" s="33"/>
      <c r="R5550" s="33"/>
    </row>
    <row r="5551">
      <c r="A5551" s="6" t="s">
        <v>15367</v>
      </c>
      <c r="B5551" s="8"/>
      <c r="C5551" s="8" t="s">
        <v>15368</v>
      </c>
      <c r="D5551" s="8" t="s">
        <v>15369</v>
      </c>
      <c r="E5551" s="12" t="s">
        <v>15370</v>
      </c>
      <c r="F5551" s="8" t="s">
        <v>2740</v>
      </c>
      <c r="G5551" s="8" t="s">
        <v>9708</v>
      </c>
      <c r="H5551" s="31" t="s">
        <v>2802</v>
      </c>
      <c r="I5551" s="8"/>
      <c r="J5551" s="7"/>
      <c r="K5551" s="40"/>
      <c r="L5551" s="40"/>
      <c r="M5551" s="40"/>
      <c r="N5551" s="40"/>
      <c r="O5551" s="40"/>
      <c r="P5551" s="40"/>
      <c r="Q5551" s="40"/>
      <c r="R5551" s="40"/>
    </row>
    <row r="5552">
      <c r="A5552" s="6" t="s">
        <v>2586</v>
      </c>
      <c r="B5552" s="2"/>
      <c r="C5552" s="2" t="s">
        <v>15371</v>
      </c>
      <c r="D5552" s="2" t="s">
        <v>4078</v>
      </c>
      <c r="E5552" s="2" t="s">
        <v>15372</v>
      </c>
      <c r="F5552" s="42" t="s">
        <v>2740</v>
      </c>
      <c r="G5552" s="31" t="s">
        <v>15373</v>
      </c>
      <c r="H5552" s="31" t="s">
        <v>15374</v>
      </c>
      <c r="I5552" s="17"/>
      <c r="J5552" s="37"/>
      <c r="K5552" s="38"/>
      <c r="L5552" s="38"/>
      <c r="M5552" s="38"/>
      <c r="N5552" s="38"/>
      <c r="O5552" s="38"/>
      <c r="P5552" s="38"/>
      <c r="Q5552" s="38"/>
      <c r="R5552" s="38"/>
    </row>
    <row r="5553">
      <c r="A5553" s="8" t="s">
        <v>2586</v>
      </c>
      <c r="B5553" s="2"/>
      <c r="C5553" s="2" t="s">
        <v>15375</v>
      </c>
      <c r="D5553" s="2" t="s">
        <v>15376</v>
      </c>
      <c r="E5553" s="2" t="s">
        <v>15377</v>
      </c>
      <c r="F5553" s="42" t="s">
        <v>2740</v>
      </c>
      <c r="G5553" s="31" t="s">
        <v>15373</v>
      </c>
      <c r="H5553" s="31" t="s">
        <v>2802</v>
      </c>
      <c r="I5553" s="36" t="s">
        <v>15378</v>
      </c>
      <c r="J5553" s="7"/>
      <c r="K5553" s="40"/>
      <c r="L5553" s="40"/>
      <c r="M5553" s="40"/>
      <c r="N5553" s="40"/>
      <c r="O5553" s="40"/>
      <c r="P5553" s="40"/>
      <c r="Q5553" s="40"/>
      <c r="R5553" s="40"/>
    </row>
    <row r="5554">
      <c r="A5554" s="8" t="s">
        <v>2586</v>
      </c>
      <c r="B5554" s="2"/>
      <c r="C5554" s="2" t="s">
        <v>15379</v>
      </c>
      <c r="D5554" s="2" t="s">
        <v>2588</v>
      </c>
      <c r="E5554" s="2" t="s">
        <v>15380</v>
      </c>
      <c r="F5554" s="42" t="s">
        <v>2740</v>
      </c>
      <c r="G5554" s="31" t="s">
        <v>15373</v>
      </c>
      <c r="H5554" s="41" t="s">
        <v>3768</v>
      </c>
      <c r="I5554" s="36" t="s">
        <v>15381</v>
      </c>
      <c r="J5554" s="10"/>
      <c r="K5554" s="44"/>
      <c r="L5554" s="44"/>
      <c r="M5554" s="44"/>
      <c r="N5554" s="44"/>
      <c r="O5554" s="44"/>
      <c r="P5554" s="44"/>
      <c r="Q5554" s="44"/>
      <c r="R5554" s="44"/>
    </row>
    <row r="5555">
      <c r="A5555" s="8" t="s">
        <v>2586</v>
      </c>
      <c r="B5555" s="2"/>
      <c r="C5555" s="2" t="s">
        <v>15382</v>
      </c>
      <c r="D5555" s="2" t="s">
        <v>583</v>
      </c>
      <c r="E5555" s="2" t="s">
        <v>15383</v>
      </c>
      <c r="F5555" s="42" t="s">
        <v>2740</v>
      </c>
      <c r="G5555" s="31" t="s">
        <v>15373</v>
      </c>
      <c r="H5555" s="41" t="s">
        <v>2760</v>
      </c>
      <c r="I5555" s="34" t="s">
        <v>15384</v>
      </c>
      <c r="J5555" s="37"/>
      <c r="K5555" s="38"/>
      <c r="L5555" s="38"/>
      <c r="M5555" s="38"/>
      <c r="N5555" s="38"/>
      <c r="O5555" s="38"/>
      <c r="P5555" s="38"/>
      <c r="Q5555" s="38"/>
      <c r="R5555" s="38"/>
    </row>
    <row r="5556">
      <c r="A5556" s="7" t="s">
        <v>2586</v>
      </c>
      <c r="B5556" s="9"/>
      <c r="C5556" s="9" t="s">
        <v>15385</v>
      </c>
      <c r="D5556" s="9" t="s">
        <v>2863</v>
      </c>
      <c r="E5556" s="9" t="s">
        <v>15386</v>
      </c>
      <c r="F5556" s="42" t="s">
        <v>2740</v>
      </c>
      <c r="G5556" s="31" t="s">
        <v>15373</v>
      </c>
      <c r="H5556" s="43" t="s">
        <v>3095</v>
      </c>
      <c r="I5556" s="16" t="s">
        <v>15387</v>
      </c>
      <c r="J5556" s="37"/>
      <c r="K5556" s="38"/>
      <c r="L5556" s="38"/>
      <c r="M5556" s="38"/>
      <c r="N5556" s="38"/>
      <c r="O5556" s="38"/>
      <c r="P5556" s="38"/>
      <c r="Q5556" s="38"/>
      <c r="R5556" s="38"/>
    </row>
    <row r="5557">
      <c r="A5557" s="8" t="s">
        <v>2586</v>
      </c>
      <c r="B5557" s="2"/>
      <c r="C5557" s="2" t="s">
        <v>15388</v>
      </c>
      <c r="D5557" s="2" t="s">
        <v>15389</v>
      </c>
      <c r="E5557" s="2" t="s">
        <v>15390</v>
      </c>
      <c r="F5557" s="42" t="s">
        <v>2740</v>
      </c>
      <c r="G5557" s="31" t="s">
        <v>15373</v>
      </c>
      <c r="H5557" s="41" t="s">
        <v>2802</v>
      </c>
      <c r="I5557" s="36" t="s">
        <v>15391</v>
      </c>
      <c r="J5557" s="35"/>
      <c r="K5557" s="33"/>
      <c r="L5557" s="33"/>
      <c r="M5557" s="33"/>
      <c r="N5557" s="33"/>
      <c r="O5557" s="33"/>
      <c r="P5557" s="33"/>
      <c r="Q5557" s="33"/>
      <c r="R5557" s="33"/>
    </row>
    <row r="5558">
      <c r="A5558" s="6" t="s">
        <v>2861</v>
      </c>
      <c r="B5558" s="2"/>
      <c r="C5558" s="2" t="s">
        <v>15392</v>
      </c>
      <c r="D5558" s="2" t="s">
        <v>1831</v>
      </c>
      <c r="E5558" s="2" t="s">
        <v>15393</v>
      </c>
      <c r="F5558" s="42" t="s">
        <v>2740</v>
      </c>
      <c r="G5558" s="31" t="s">
        <v>15373</v>
      </c>
      <c r="H5558" s="41" t="s">
        <v>2760</v>
      </c>
      <c r="I5558" s="36" t="s">
        <v>15394</v>
      </c>
      <c r="J5558" s="35"/>
      <c r="K5558" s="33"/>
      <c r="L5558" s="33"/>
      <c r="M5558" s="33"/>
      <c r="N5558" s="33"/>
      <c r="O5558" s="33"/>
      <c r="P5558" s="33"/>
      <c r="Q5558" s="33"/>
      <c r="R5558" s="33"/>
    </row>
    <row r="5559">
      <c r="A5559" s="8" t="s">
        <v>2586</v>
      </c>
      <c r="B5559" s="61"/>
      <c r="C5559" s="53" t="s">
        <v>15395</v>
      </c>
      <c r="D5559" s="15" t="s">
        <v>574</v>
      </c>
      <c r="E5559" s="9" t="s">
        <v>15396</v>
      </c>
      <c r="F5559" s="42" t="s">
        <v>2740</v>
      </c>
      <c r="G5559" s="31" t="s">
        <v>15373</v>
      </c>
      <c r="H5559" s="4"/>
      <c r="I5559" s="16" t="s">
        <v>15397</v>
      </c>
      <c r="J5559" s="35"/>
      <c r="K5559" s="33"/>
      <c r="L5559" s="33"/>
      <c r="M5559" s="33"/>
      <c r="N5559" s="33"/>
      <c r="O5559" s="33"/>
      <c r="P5559" s="33"/>
      <c r="Q5559" s="33"/>
      <c r="R5559" s="33"/>
    </row>
    <row r="5560">
      <c r="A5560" s="8" t="s">
        <v>2586</v>
      </c>
      <c r="B5560" s="15"/>
      <c r="C5560" s="15" t="s">
        <v>15398</v>
      </c>
      <c r="D5560" s="15" t="s">
        <v>2635</v>
      </c>
      <c r="E5560" s="9" t="s">
        <v>15399</v>
      </c>
      <c r="F5560" s="8" t="s">
        <v>2740</v>
      </c>
      <c r="G5560" s="31" t="s">
        <v>15373</v>
      </c>
      <c r="H5560" s="41" t="s">
        <v>2760</v>
      </c>
      <c r="I5560" s="16" t="s">
        <v>15400</v>
      </c>
      <c r="J5560" s="7"/>
      <c r="K5560" s="40"/>
      <c r="L5560" s="40"/>
      <c r="M5560" s="40"/>
      <c r="N5560" s="40"/>
      <c r="O5560" s="40"/>
      <c r="P5560" s="40"/>
      <c r="Q5560" s="40"/>
      <c r="R5560" s="40"/>
    </row>
    <row r="5561">
      <c r="A5561" s="8" t="s">
        <v>2586</v>
      </c>
      <c r="B5561" s="2"/>
      <c r="C5561" s="2" t="s">
        <v>15401</v>
      </c>
      <c r="D5561" s="2" t="s">
        <v>15402</v>
      </c>
      <c r="E5561" s="2" t="s">
        <v>15403</v>
      </c>
      <c r="F5561" s="42" t="s">
        <v>2740</v>
      </c>
      <c r="G5561" s="31" t="s">
        <v>15373</v>
      </c>
      <c r="H5561" s="43" t="s">
        <v>2760</v>
      </c>
      <c r="I5561" s="34" t="s">
        <v>15404</v>
      </c>
      <c r="J5561" s="35"/>
      <c r="K5561" s="33"/>
      <c r="L5561" s="33"/>
      <c r="M5561" s="33"/>
      <c r="N5561" s="33"/>
      <c r="O5561" s="33"/>
      <c r="P5561" s="33"/>
      <c r="Q5561" s="33"/>
      <c r="R5561" s="33"/>
    </row>
    <row r="5562">
      <c r="A5562" s="8" t="s">
        <v>2586</v>
      </c>
      <c r="B5562" s="15"/>
      <c r="C5562" s="15" t="s">
        <v>15405</v>
      </c>
      <c r="D5562" s="15" t="s">
        <v>15406</v>
      </c>
      <c r="E5562" s="9" t="s">
        <v>15407</v>
      </c>
      <c r="F5562" s="8" t="s">
        <v>2740</v>
      </c>
      <c r="G5562" s="31" t="s">
        <v>15373</v>
      </c>
      <c r="H5562" s="41" t="s">
        <v>2760</v>
      </c>
      <c r="I5562" s="16" t="s">
        <v>15408</v>
      </c>
      <c r="J5562" s="7"/>
      <c r="K5562" s="40"/>
      <c r="L5562" s="40"/>
      <c r="M5562" s="40"/>
      <c r="N5562" s="40"/>
      <c r="O5562" s="40"/>
      <c r="P5562" s="40"/>
      <c r="Q5562" s="40"/>
      <c r="R5562" s="40"/>
    </row>
    <row r="5563">
      <c r="A5563" s="8" t="s">
        <v>2586</v>
      </c>
      <c r="B5563" s="2"/>
      <c r="C5563" s="2" t="s">
        <v>15409</v>
      </c>
      <c r="D5563" s="2" t="s">
        <v>2588</v>
      </c>
      <c r="E5563" s="2" t="s">
        <v>15410</v>
      </c>
      <c r="F5563" s="8" t="s">
        <v>2740</v>
      </c>
      <c r="G5563" s="31" t="s">
        <v>15373</v>
      </c>
      <c r="H5563" s="41" t="s">
        <v>2760</v>
      </c>
      <c r="I5563" s="34" t="s">
        <v>15411</v>
      </c>
      <c r="J5563" s="35"/>
      <c r="K5563" s="33"/>
      <c r="L5563" s="33"/>
      <c r="M5563" s="33"/>
      <c r="N5563" s="33"/>
      <c r="O5563" s="33"/>
      <c r="P5563" s="33"/>
      <c r="Q5563" s="33"/>
      <c r="R5563" s="33"/>
    </row>
    <row r="5564">
      <c r="A5564" s="8" t="s">
        <v>2586</v>
      </c>
      <c r="B5564" s="3"/>
      <c r="C5564" s="3" t="s">
        <v>7902</v>
      </c>
      <c r="D5564" s="5" t="s">
        <v>6218</v>
      </c>
      <c r="E5564" s="5" t="s">
        <v>15412</v>
      </c>
      <c r="F5564" s="42" t="s">
        <v>2740</v>
      </c>
      <c r="G5564" s="31" t="s">
        <v>15373</v>
      </c>
      <c r="H5564" s="41" t="s">
        <v>2760</v>
      </c>
      <c r="I5564" s="18" t="s">
        <v>15413</v>
      </c>
      <c r="J5564" s="35"/>
      <c r="K5564" s="33"/>
      <c r="L5564" s="33"/>
      <c r="M5564" s="33"/>
      <c r="N5564" s="33"/>
      <c r="O5564" s="33"/>
      <c r="P5564" s="33"/>
      <c r="Q5564" s="33"/>
      <c r="R5564" s="33"/>
    </row>
    <row r="5565">
      <c r="A5565" s="6" t="s">
        <v>2861</v>
      </c>
      <c r="B5565" s="7"/>
      <c r="C5565" s="7" t="s">
        <v>15414</v>
      </c>
      <c r="D5565" s="8" t="s">
        <v>4744</v>
      </c>
      <c r="E5565" s="7" t="s">
        <v>15415</v>
      </c>
      <c r="F5565" s="8" t="s">
        <v>2740</v>
      </c>
      <c r="G5565" s="31" t="s">
        <v>15373</v>
      </c>
      <c r="H5565" s="41" t="s">
        <v>2760</v>
      </c>
      <c r="I5565" s="8"/>
      <c r="J5565" s="35"/>
      <c r="K5565" s="33"/>
      <c r="L5565" s="33"/>
      <c r="M5565" s="33"/>
      <c r="N5565" s="33"/>
      <c r="O5565" s="33"/>
      <c r="P5565" s="33"/>
      <c r="Q5565" s="33"/>
      <c r="R5565" s="33"/>
    </row>
    <row r="5566">
      <c r="A5566" s="6" t="s">
        <v>2861</v>
      </c>
      <c r="B5566" s="7"/>
      <c r="C5566" s="7" t="s">
        <v>15416</v>
      </c>
      <c r="D5566" s="8" t="s">
        <v>4971</v>
      </c>
      <c r="E5566" s="7" t="s">
        <v>15417</v>
      </c>
      <c r="F5566" s="8" t="s">
        <v>2740</v>
      </c>
      <c r="G5566" s="31" t="s">
        <v>15373</v>
      </c>
      <c r="H5566" s="8" t="s">
        <v>2765</v>
      </c>
      <c r="I5566" s="8"/>
      <c r="J5566" s="7"/>
      <c r="K5566" s="40"/>
      <c r="L5566" s="40"/>
      <c r="M5566" s="40"/>
      <c r="N5566" s="40"/>
      <c r="O5566" s="40"/>
      <c r="P5566" s="40"/>
      <c r="Q5566" s="40"/>
      <c r="R5566" s="40"/>
    </row>
    <row r="5567">
      <c r="A5567" s="6" t="s">
        <v>2861</v>
      </c>
      <c r="B5567" s="7"/>
      <c r="C5567" s="7" t="s">
        <v>15418</v>
      </c>
      <c r="D5567" s="8" t="str">
        <f>IFERROR(__xludf.DUMMYFUNCTION("CONCATENATE(REGEXEXTRACT(C5567,""[A-Za-z]+""),"","")"),"Stefano,")</f>
        <v>Stefano,</v>
      </c>
      <c r="E5567" s="7" t="s">
        <v>15419</v>
      </c>
      <c r="F5567" s="8" t="s">
        <v>2740</v>
      </c>
      <c r="G5567" s="31" t="s">
        <v>15373</v>
      </c>
      <c r="H5567" s="31" t="s">
        <v>2603</v>
      </c>
      <c r="I5567" s="8"/>
      <c r="J5567" s="37"/>
      <c r="K5567" s="38"/>
      <c r="L5567" s="38"/>
      <c r="M5567" s="38"/>
      <c r="N5567" s="38"/>
      <c r="O5567" s="38"/>
      <c r="P5567" s="38"/>
      <c r="Q5567" s="38"/>
      <c r="R5567" s="38"/>
    </row>
    <row r="5568">
      <c r="A5568" s="7" t="s">
        <v>2586</v>
      </c>
      <c r="B5568" s="7"/>
      <c r="C5568" s="7" t="s">
        <v>15420</v>
      </c>
      <c r="D5568" s="8" t="s">
        <v>2588</v>
      </c>
      <c r="E5568" s="7" t="s">
        <v>15421</v>
      </c>
      <c r="F5568" s="8" t="s">
        <v>2740</v>
      </c>
      <c r="G5568" s="31" t="s">
        <v>15373</v>
      </c>
      <c r="H5568" s="41" t="s">
        <v>2802</v>
      </c>
      <c r="I5568" s="8"/>
      <c r="J5568" s="35"/>
      <c r="K5568" s="33"/>
      <c r="L5568" s="33"/>
      <c r="M5568" s="33"/>
      <c r="N5568" s="33"/>
      <c r="O5568" s="33"/>
      <c r="P5568" s="33"/>
      <c r="Q5568" s="33"/>
      <c r="R5568" s="33"/>
    </row>
    <row r="5569">
      <c r="A5569" s="7" t="s">
        <v>2586</v>
      </c>
      <c r="B5569" s="7"/>
      <c r="C5569" s="7" t="s">
        <v>15422</v>
      </c>
      <c r="D5569" s="8" t="s">
        <v>2306</v>
      </c>
      <c r="E5569" s="7" t="s">
        <v>15423</v>
      </c>
      <c r="F5569" s="8" t="s">
        <v>2740</v>
      </c>
      <c r="G5569" s="31" t="s">
        <v>15373</v>
      </c>
      <c r="H5569" s="42" t="s">
        <v>2686</v>
      </c>
      <c r="I5569" s="8"/>
      <c r="J5569" s="37"/>
      <c r="K5569" s="38"/>
      <c r="L5569" s="38"/>
      <c r="M5569" s="38"/>
      <c r="N5569" s="38"/>
      <c r="O5569" s="38"/>
      <c r="P5569" s="38"/>
      <c r="Q5569" s="38"/>
      <c r="R5569" s="38"/>
    </row>
    <row r="5570">
      <c r="A5570" s="8" t="s">
        <v>2586</v>
      </c>
      <c r="B5570" s="8"/>
      <c r="C5570" s="8" t="s">
        <v>15424</v>
      </c>
      <c r="D5570" s="8" t="s">
        <v>12232</v>
      </c>
      <c r="E5570" s="12" t="s">
        <v>15425</v>
      </c>
      <c r="F5570" s="8" t="s">
        <v>2740</v>
      </c>
      <c r="G5570" s="31" t="s">
        <v>15373</v>
      </c>
      <c r="H5570" s="42" t="s">
        <v>2765</v>
      </c>
      <c r="I5570" s="8"/>
      <c r="J5570" s="35"/>
      <c r="K5570" s="33"/>
      <c r="L5570" s="33"/>
      <c r="M5570" s="33"/>
      <c r="N5570" s="33"/>
      <c r="O5570" s="33"/>
      <c r="P5570" s="33"/>
      <c r="Q5570" s="33"/>
      <c r="R5570" s="33"/>
    </row>
    <row r="5571">
      <c r="A5571" s="7" t="s">
        <v>2586</v>
      </c>
      <c r="B5571" s="7"/>
      <c r="C5571" s="7" t="s">
        <v>15426</v>
      </c>
      <c r="D5571" s="8" t="s">
        <v>57</v>
      </c>
      <c r="E5571" s="7" t="s">
        <v>15427</v>
      </c>
      <c r="F5571" s="8" t="s">
        <v>2740</v>
      </c>
      <c r="G5571" s="31" t="s">
        <v>15373</v>
      </c>
      <c r="H5571" s="8" t="s">
        <v>2765</v>
      </c>
      <c r="I5571" s="8"/>
      <c r="J5571" s="35"/>
      <c r="K5571" s="33"/>
      <c r="L5571" s="33"/>
      <c r="M5571" s="33"/>
      <c r="N5571" s="33"/>
      <c r="O5571" s="33"/>
      <c r="P5571" s="33"/>
      <c r="Q5571" s="33"/>
      <c r="R5571" s="33"/>
    </row>
    <row r="5572">
      <c r="A5572" s="8" t="s">
        <v>2586</v>
      </c>
      <c r="B5572" s="8"/>
      <c r="C5572" s="8" t="s">
        <v>15428</v>
      </c>
      <c r="D5572" s="8" t="s">
        <v>15429</v>
      </c>
      <c r="E5572" s="12" t="s">
        <v>15430</v>
      </c>
      <c r="F5572" s="8" t="s">
        <v>2740</v>
      </c>
      <c r="G5572" s="31" t="s">
        <v>15373</v>
      </c>
      <c r="H5572" s="42" t="s">
        <v>2686</v>
      </c>
      <c r="I5572" s="8"/>
      <c r="J5572" s="35"/>
      <c r="K5572" s="33"/>
      <c r="L5572" s="33"/>
      <c r="M5572" s="33"/>
      <c r="N5572" s="33"/>
      <c r="O5572" s="33"/>
      <c r="P5572" s="33"/>
      <c r="Q5572" s="33"/>
      <c r="R5572" s="33"/>
    </row>
    <row r="5573">
      <c r="A5573" s="8" t="s">
        <v>2586</v>
      </c>
      <c r="B5573" s="8"/>
      <c r="C5573" s="8" t="s">
        <v>15431</v>
      </c>
      <c r="D5573" s="8" t="s">
        <v>15432</v>
      </c>
      <c r="E5573" s="12" t="s">
        <v>15433</v>
      </c>
      <c r="F5573" s="8" t="s">
        <v>2740</v>
      </c>
      <c r="G5573" s="31" t="s">
        <v>15373</v>
      </c>
      <c r="H5573" s="41" t="s">
        <v>2760</v>
      </c>
      <c r="I5573" s="8"/>
      <c r="J5573" s="7"/>
      <c r="K5573" s="40"/>
      <c r="L5573" s="40"/>
      <c r="M5573" s="40"/>
      <c r="N5573" s="40"/>
      <c r="O5573" s="40"/>
      <c r="P5573" s="40"/>
      <c r="Q5573" s="40"/>
      <c r="R5573" s="40"/>
    </row>
    <row r="5574">
      <c r="A5574" s="7" t="s">
        <v>2586</v>
      </c>
      <c r="B5574" s="7"/>
      <c r="C5574" s="7" t="s">
        <v>15434</v>
      </c>
      <c r="D5574" s="8" t="s">
        <v>15435</v>
      </c>
      <c r="E5574" s="7" t="s">
        <v>15436</v>
      </c>
      <c r="F5574" s="8" t="s">
        <v>2740</v>
      </c>
      <c r="G5574" s="31" t="s">
        <v>15373</v>
      </c>
      <c r="H5574" s="31" t="s">
        <v>2840</v>
      </c>
      <c r="I5574" s="8"/>
      <c r="J5574" s="35"/>
      <c r="K5574" s="33"/>
      <c r="L5574" s="33"/>
      <c r="M5574" s="33"/>
      <c r="N5574" s="33"/>
      <c r="O5574" s="33"/>
      <c r="P5574" s="33"/>
      <c r="Q5574" s="33"/>
      <c r="R5574" s="33"/>
    </row>
    <row r="5575">
      <c r="A5575" s="7" t="s">
        <v>2586</v>
      </c>
      <c r="B5575" s="7"/>
      <c r="C5575" s="7" t="s">
        <v>15437</v>
      </c>
      <c r="D5575" s="8" t="s">
        <v>15438</v>
      </c>
      <c r="E5575" s="7" t="s">
        <v>15439</v>
      </c>
      <c r="F5575" s="8" t="s">
        <v>2740</v>
      </c>
      <c r="G5575" s="31" t="s">
        <v>15373</v>
      </c>
      <c r="H5575" s="31" t="s">
        <v>2603</v>
      </c>
      <c r="I5575" s="8"/>
      <c r="J5575" s="7"/>
      <c r="K5575" s="40"/>
      <c r="L5575" s="40"/>
      <c r="M5575" s="40"/>
      <c r="N5575" s="40"/>
      <c r="O5575" s="40"/>
      <c r="P5575" s="40"/>
      <c r="Q5575" s="40"/>
      <c r="R5575" s="40"/>
    </row>
    <row r="5576">
      <c r="A5576" s="7" t="s">
        <v>2586</v>
      </c>
      <c r="B5576" s="7"/>
      <c r="C5576" s="7" t="s">
        <v>15440</v>
      </c>
      <c r="D5576" s="8" t="s">
        <v>4721</v>
      </c>
      <c r="E5576" s="7" t="s">
        <v>15441</v>
      </c>
      <c r="F5576" s="8" t="s">
        <v>2740</v>
      </c>
      <c r="G5576" s="31" t="s">
        <v>15373</v>
      </c>
      <c r="H5576" s="41" t="s">
        <v>3328</v>
      </c>
      <c r="I5576" s="8"/>
      <c r="J5576" s="35"/>
      <c r="K5576" s="33"/>
      <c r="L5576" s="33"/>
      <c r="M5576" s="33"/>
      <c r="N5576" s="33"/>
      <c r="O5576" s="33"/>
      <c r="P5576" s="33"/>
      <c r="Q5576" s="33"/>
      <c r="R5576" s="33"/>
    </row>
    <row r="5577">
      <c r="A5577" s="7" t="s">
        <v>2586</v>
      </c>
      <c r="B5577" s="7"/>
      <c r="C5577" s="7" t="s">
        <v>15442</v>
      </c>
      <c r="D5577" s="8" t="s">
        <v>15443</v>
      </c>
      <c r="E5577" s="7" t="s">
        <v>15444</v>
      </c>
      <c r="F5577" s="8" t="s">
        <v>2740</v>
      </c>
      <c r="G5577" s="31" t="s">
        <v>15373</v>
      </c>
      <c r="H5577" s="8" t="s">
        <v>2765</v>
      </c>
      <c r="I5577" s="8"/>
      <c r="J5577" s="35"/>
      <c r="K5577" s="33"/>
      <c r="L5577" s="33"/>
      <c r="M5577" s="33"/>
      <c r="N5577" s="33"/>
      <c r="O5577" s="33"/>
      <c r="P5577" s="33"/>
      <c r="Q5577" s="33"/>
      <c r="R5577" s="33"/>
    </row>
    <row r="5578">
      <c r="A5578" s="7" t="s">
        <v>2586</v>
      </c>
      <c r="B5578" s="7"/>
      <c r="C5578" s="7" t="s">
        <v>15445</v>
      </c>
      <c r="D5578" s="8" t="s">
        <v>5433</v>
      </c>
      <c r="E5578" s="7" t="s">
        <v>15446</v>
      </c>
      <c r="F5578" s="8" t="s">
        <v>2740</v>
      </c>
      <c r="G5578" s="31" t="s">
        <v>15373</v>
      </c>
      <c r="H5578" s="41" t="s">
        <v>2760</v>
      </c>
      <c r="I5578" s="8"/>
      <c r="J5578" s="37"/>
      <c r="K5578" s="38"/>
      <c r="L5578" s="38"/>
      <c r="M5578" s="38"/>
      <c r="N5578" s="38"/>
      <c r="O5578" s="38"/>
      <c r="P5578" s="38"/>
      <c r="Q5578" s="38"/>
      <c r="R5578" s="38"/>
    </row>
    <row r="5579">
      <c r="A5579" s="7" t="s">
        <v>2586</v>
      </c>
      <c r="B5579" s="7"/>
      <c r="C5579" s="7" t="s">
        <v>15447</v>
      </c>
      <c r="D5579" s="8" t="s">
        <v>15448</v>
      </c>
      <c r="E5579" s="7" t="s">
        <v>15449</v>
      </c>
      <c r="F5579" s="8" t="s">
        <v>2740</v>
      </c>
      <c r="G5579" s="31" t="s">
        <v>15373</v>
      </c>
      <c r="H5579" s="41" t="s">
        <v>2760</v>
      </c>
      <c r="I5579" s="8"/>
      <c r="J5579" s="35"/>
      <c r="K5579" s="33"/>
      <c r="L5579" s="33"/>
      <c r="M5579" s="33"/>
      <c r="N5579" s="33"/>
      <c r="O5579" s="33"/>
      <c r="P5579" s="33"/>
      <c r="Q5579" s="33"/>
      <c r="R5579" s="33"/>
    </row>
    <row r="5580">
      <c r="A5580" s="7" t="s">
        <v>2586</v>
      </c>
      <c r="B5580" s="7"/>
      <c r="C5580" s="7" t="s">
        <v>15450</v>
      </c>
      <c r="D5580" s="8" t="s">
        <v>15451</v>
      </c>
      <c r="E5580" s="7" t="s">
        <v>15452</v>
      </c>
      <c r="F5580" s="8" t="s">
        <v>2740</v>
      </c>
      <c r="G5580" s="31" t="s">
        <v>15373</v>
      </c>
      <c r="H5580" s="41" t="s">
        <v>2760</v>
      </c>
      <c r="I5580" s="8"/>
      <c r="J5580" s="7"/>
      <c r="K5580" s="40"/>
      <c r="L5580" s="40"/>
      <c r="M5580" s="40"/>
      <c r="N5580" s="40"/>
      <c r="O5580" s="40"/>
      <c r="P5580" s="40"/>
      <c r="Q5580" s="40"/>
      <c r="R5580" s="40"/>
    </row>
    <row r="5581">
      <c r="A5581" s="7" t="s">
        <v>2586</v>
      </c>
      <c r="B5581" s="7"/>
      <c r="C5581" s="7" t="s">
        <v>15453</v>
      </c>
      <c r="D5581" s="8" t="s">
        <v>15454</v>
      </c>
      <c r="E5581" s="7" t="s">
        <v>15455</v>
      </c>
      <c r="F5581" s="8" t="s">
        <v>2740</v>
      </c>
      <c r="G5581" s="31" t="s">
        <v>15373</v>
      </c>
      <c r="H5581" s="41" t="s">
        <v>2760</v>
      </c>
      <c r="I5581" s="8"/>
      <c r="J5581" s="35"/>
      <c r="K5581" s="33"/>
      <c r="L5581" s="33"/>
      <c r="M5581" s="33"/>
      <c r="N5581" s="33"/>
      <c r="O5581" s="33"/>
      <c r="P5581" s="33"/>
      <c r="Q5581" s="33"/>
      <c r="R5581" s="33"/>
    </row>
    <row r="5582">
      <c r="A5582" s="7" t="s">
        <v>2586</v>
      </c>
      <c r="B5582" s="7"/>
      <c r="C5582" s="7" t="s">
        <v>9217</v>
      </c>
      <c r="D5582" s="8" t="s">
        <v>15456</v>
      </c>
      <c r="E5582" s="7" t="s">
        <v>15457</v>
      </c>
      <c r="F5582" s="8" t="s">
        <v>2740</v>
      </c>
      <c r="G5582" s="31" t="s">
        <v>15373</v>
      </c>
      <c r="H5582" s="41" t="s">
        <v>2760</v>
      </c>
      <c r="I5582" s="8"/>
      <c r="J5582" s="37"/>
      <c r="K5582" s="38"/>
      <c r="L5582" s="38"/>
      <c r="M5582" s="38"/>
      <c r="N5582" s="38"/>
      <c r="O5582" s="38"/>
      <c r="P5582" s="38"/>
      <c r="Q5582" s="38"/>
      <c r="R5582" s="38"/>
    </row>
    <row r="5583">
      <c r="A5583" s="7" t="s">
        <v>2586</v>
      </c>
      <c r="B5583" s="7"/>
      <c r="C5583" s="7" t="s">
        <v>837</v>
      </c>
      <c r="D5583" s="8" t="s">
        <v>833</v>
      </c>
      <c r="E5583" s="7" t="s">
        <v>15458</v>
      </c>
      <c r="F5583" s="8" t="s">
        <v>2740</v>
      </c>
      <c r="G5583" s="31" t="s">
        <v>15373</v>
      </c>
      <c r="H5583" s="48" t="s">
        <v>2937</v>
      </c>
      <c r="I5583" s="8"/>
      <c r="J5583" s="7"/>
      <c r="K5583" s="40"/>
      <c r="L5583" s="40"/>
      <c r="M5583" s="40"/>
      <c r="N5583" s="40"/>
      <c r="O5583" s="40"/>
      <c r="P5583" s="40"/>
      <c r="Q5583" s="40"/>
      <c r="R5583" s="40"/>
    </row>
    <row r="5584">
      <c r="A5584" s="7" t="s">
        <v>2586</v>
      </c>
      <c r="B5584" s="7"/>
      <c r="C5584" s="7" t="s">
        <v>15459</v>
      </c>
      <c r="D5584" s="8" t="s">
        <v>1087</v>
      </c>
      <c r="E5584" s="7" t="s">
        <v>15460</v>
      </c>
      <c r="F5584" s="8" t="s">
        <v>2740</v>
      </c>
      <c r="G5584" s="31" t="s">
        <v>15373</v>
      </c>
      <c r="H5584" s="41" t="s">
        <v>2760</v>
      </c>
      <c r="I5584" s="8"/>
      <c r="J5584" s="19"/>
      <c r="K5584" s="39"/>
      <c r="L5584" s="39"/>
      <c r="M5584" s="39"/>
      <c r="N5584" s="39"/>
      <c r="O5584" s="39"/>
      <c r="P5584" s="39"/>
      <c r="Q5584" s="39"/>
      <c r="R5584" s="39"/>
    </row>
    <row r="5585">
      <c r="A5585" s="7" t="s">
        <v>2586</v>
      </c>
      <c r="B5585" s="7"/>
      <c r="C5585" s="7" t="s">
        <v>15461</v>
      </c>
      <c r="D5585" s="6" t="s">
        <v>2635</v>
      </c>
      <c r="E5585" s="7" t="s">
        <v>15462</v>
      </c>
      <c r="F5585" s="8" t="s">
        <v>2740</v>
      </c>
      <c r="G5585" s="31" t="s">
        <v>15373</v>
      </c>
      <c r="H5585" s="42" t="s">
        <v>2686</v>
      </c>
      <c r="I5585" s="8"/>
      <c r="J5585" s="35"/>
      <c r="K5585" s="33"/>
      <c r="L5585" s="33"/>
      <c r="M5585" s="33"/>
      <c r="N5585" s="33"/>
      <c r="O5585" s="33"/>
      <c r="P5585" s="33"/>
      <c r="Q5585" s="33"/>
      <c r="R5585" s="33"/>
    </row>
    <row r="5586">
      <c r="A5586" s="7" t="s">
        <v>2586</v>
      </c>
      <c r="B5586" s="7"/>
      <c r="C5586" s="7" t="s">
        <v>15463</v>
      </c>
      <c r="D5586" s="8" t="s">
        <v>1441</v>
      </c>
      <c r="E5586" s="7" t="s">
        <v>15464</v>
      </c>
      <c r="F5586" s="8" t="s">
        <v>2740</v>
      </c>
      <c r="G5586" s="31" t="s">
        <v>15373</v>
      </c>
      <c r="H5586" s="8" t="s">
        <v>2765</v>
      </c>
      <c r="I5586" s="8"/>
      <c r="J5586" s="35"/>
      <c r="K5586" s="33"/>
      <c r="L5586" s="33"/>
      <c r="M5586" s="33"/>
      <c r="N5586" s="33"/>
      <c r="O5586" s="33"/>
      <c r="P5586" s="33"/>
      <c r="Q5586" s="33"/>
      <c r="R5586" s="33"/>
    </row>
    <row r="5587">
      <c r="A5587" s="7" t="s">
        <v>2586</v>
      </c>
      <c r="B5587" s="7"/>
      <c r="C5587" s="7" t="s">
        <v>15465</v>
      </c>
      <c r="D5587" s="8" t="s">
        <v>15466</v>
      </c>
      <c r="E5587" s="7" t="s">
        <v>15467</v>
      </c>
      <c r="F5587" s="8" t="s">
        <v>2740</v>
      </c>
      <c r="G5587" s="31" t="s">
        <v>15373</v>
      </c>
      <c r="H5587" s="41" t="s">
        <v>2760</v>
      </c>
      <c r="I5587" s="8"/>
      <c r="J5587" s="35"/>
      <c r="K5587" s="33"/>
      <c r="L5587" s="33"/>
      <c r="M5587" s="33"/>
      <c r="N5587" s="33"/>
      <c r="O5587" s="33"/>
      <c r="P5587" s="33"/>
      <c r="Q5587" s="33"/>
      <c r="R5587" s="33"/>
    </row>
    <row r="5588">
      <c r="A5588" s="7" t="s">
        <v>2586</v>
      </c>
      <c r="B5588" s="7"/>
      <c r="C5588" s="7" t="s">
        <v>2374</v>
      </c>
      <c r="D5588" s="8" t="s">
        <v>2366</v>
      </c>
      <c r="E5588" s="7" t="s">
        <v>15468</v>
      </c>
      <c r="F5588" s="8" t="s">
        <v>2740</v>
      </c>
      <c r="G5588" s="31" t="s">
        <v>15373</v>
      </c>
      <c r="H5588" s="41" t="s">
        <v>2760</v>
      </c>
      <c r="I5588" s="8"/>
      <c r="J5588" s="35"/>
      <c r="K5588" s="33"/>
      <c r="L5588" s="33"/>
      <c r="M5588" s="33"/>
      <c r="N5588" s="33"/>
      <c r="O5588" s="33"/>
      <c r="P5588" s="33"/>
      <c r="Q5588" s="33"/>
      <c r="R5588" s="33"/>
    </row>
    <row r="5589">
      <c r="A5589" s="7" t="s">
        <v>2586</v>
      </c>
      <c r="B5589" s="7"/>
      <c r="C5589" s="7" t="s">
        <v>15469</v>
      </c>
      <c r="D5589" s="8" t="s">
        <v>3581</v>
      </c>
      <c r="E5589" s="7" t="s">
        <v>15470</v>
      </c>
      <c r="F5589" s="8" t="s">
        <v>2740</v>
      </c>
      <c r="G5589" s="31" t="s">
        <v>15373</v>
      </c>
      <c r="H5589" s="41" t="s">
        <v>2760</v>
      </c>
      <c r="I5589" s="8"/>
      <c r="J5589" s="35"/>
      <c r="K5589" s="33"/>
      <c r="L5589" s="33"/>
      <c r="M5589" s="33"/>
      <c r="N5589" s="33"/>
      <c r="O5589" s="33"/>
      <c r="P5589" s="33"/>
      <c r="Q5589" s="33"/>
      <c r="R5589" s="33"/>
    </row>
    <row r="5590">
      <c r="A5590" s="8" t="s">
        <v>2586</v>
      </c>
      <c r="B5590" s="8"/>
      <c r="C5590" s="8" t="s">
        <v>15471</v>
      </c>
      <c r="D5590" s="8" t="s">
        <v>15471</v>
      </c>
      <c r="E5590" s="12" t="s">
        <v>15472</v>
      </c>
      <c r="F5590" s="8" t="s">
        <v>2740</v>
      </c>
      <c r="G5590" s="31" t="s">
        <v>15373</v>
      </c>
      <c r="H5590" s="41" t="s">
        <v>2760</v>
      </c>
      <c r="I5590" s="8"/>
      <c r="J5590" s="7"/>
      <c r="K5590" s="40"/>
      <c r="L5590" s="40"/>
      <c r="M5590" s="40"/>
      <c r="N5590" s="40"/>
      <c r="O5590" s="40"/>
      <c r="P5590" s="40"/>
      <c r="Q5590" s="40"/>
      <c r="R5590" s="40"/>
    </row>
    <row r="5591">
      <c r="A5591" s="7" t="s">
        <v>2586</v>
      </c>
      <c r="B5591" s="7"/>
      <c r="C5591" s="7" t="s">
        <v>15473</v>
      </c>
      <c r="D5591" s="8" t="str">
        <f>IFERROR(__xludf.DUMMYFUNCTION("CONCATENATE(REGEXEXTRACT(C5591,""[A-Za-z]+""),"","")"),"Felix,")</f>
        <v>Felix,</v>
      </c>
      <c r="E5591" s="7" t="s">
        <v>15474</v>
      </c>
      <c r="F5591" s="8" t="s">
        <v>2740</v>
      </c>
      <c r="G5591" s="31" t="s">
        <v>15373</v>
      </c>
      <c r="H5591" s="41" t="s">
        <v>2686</v>
      </c>
      <c r="I5591" s="8"/>
      <c r="J5591" s="35"/>
      <c r="K5591" s="33"/>
      <c r="L5591" s="33"/>
      <c r="M5591" s="33"/>
      <c r="N5591" s="33"/>
      <c r="O5591" s="33"/>
      <c r="P5591" s="33"/>
      <c r="Q5591" s="33"/>
      <c r="R5591" s="33"/>
    </row>
    <row r="5592">
      <c r="A5592" s="7" t="s">
        <v>2586</v>
      </c>
      <c r="B5592" s="7"/>
      <c r="C5592" s="7" t="s">
        <v>15475</v>
      </c>
      <c r="D5592" s="8" t="str">
        <f>IFERROR(__xludf.DUMMYFUNCTION("CONCATENATE(REGEXEXTRACT(C5592,""[A-Za-z]+""),"","")"),"Felix,")</f>
        <v>Felix,</v>
      </c>
      <c r="E5592" s="7" t="s">
        <v>15476</v>
      </c>
      <c r="F5592" s="8" t="s">
        <v>2740</v>
      </c>
      <c r="G5592" s="31" t="s">
        <v>15373</v>
      </c>
      <c r="H5592" s="43" t="s">
        <v>2760</v>
      </c>
      <c r="I5592" s="8"/>
      <c r="J5592" s="7"/>
      <c r="K5592" s="40"/>
      <c r="L5592" s="40"/>
      <c r="M5592" s="40"/>
      <c r="N5592" s="40"/>
      <c r="O5592" s="40"/>
      <c r="P5592" s="40"/>
      <c r="Q5592" s="40"/>
      <c r="R5592" s="40"/>
    </row>
    <row r="5593">
      <c r="A5593" s="7" t="s">
        <v>2586</v>
      </c>
      <c r="B5593" s="7"/>
      <c r="C5593" s="7" t="s">
        <v>15477</v>
      </c>
      <c r="D5593" s="8" t="str">
        <f>IFERROR(__xludf.DUMMYFUNCTION("CONCATENATE(REGEXEXTRACT(C5593,""[A-Za-z]+""),"","")"),"Fisher,")</f>
        <v>Fisher,</v>
      </c>
      <c r="E5593" s="7" t="s">
        <v>15478</v>
      </c>
      <c r="F5593" s="8" t="s">
        <v>2740</v>
      </c>
      <c r="G5593" s="31" t="s">
        <v>15373</v>
      </c>
      <c r="H5593" s="42" t="s">
        <v>3110</v>
      </c>
      <c r="I5593" s="8"/>
      <c r="J5593" s="7"/>
      <c r="K5593" s="40"/>
      <c r="L5593" s="40"/>
      <c r="M5593" s="40"/>
      <c r="N5593" s="40"/>
      <c r="O5593" s="40"/>
      <c r="P5593" s="40"/>
      <c r="Q5593" s="40"/>
      <c r="R5593" s="40"/>
    </row>
    <row r="5594">
      <c r="A5594" s="7" t="s">
        <v>2586</v>
      </c>
      <c r="B5594" s="7"/>
      <c r="C5594" s="7" t="s">
        <v>2365</v>
      </c>
      <c r="D5594" s="8" t="str">
        <f>IFERROR(__xludf.DUMMYFUNCTION("CONCATENATE(REGEXEXTRACT(C5594,""[A-Za-z]+""),"","")"),"Gabe,")</f>
        <v>Gabe,</v>
      </c>
      <c r="E5594" s="7" t="s">
        <v>15479</v>
      </c>
      <c r="F5594" s="8" t="s">
        <v>2740</v>
      </c>
      <c r="G5594" s="31" t="s">
        <v>15373</v>
      </c>
      <c r="H5594" s="42" t="s">
        <v>3162</v>
      </c>
      <c r="I5594" s="8"/>
      <c r="J5594" s="37"/>
      <c r="K5594" s="38"/>
      <c r="L5594" s="38"/>
      <c r="M5594" s="38"/>
      <c r="N5594" s="38"/>
      <c r="O5594" s="38"/>
      <c r="P5594" s="38"/>
      <c r="Q5594" s="38"/>
      <c r="R5594" s="38"/>
    </row>
    <row r="5595">
      <c r="A5595" s="7" t="s">
        <v>2586</v>
      </c>
      <c r="B5595" s="7"/>
      <c r="C5595" s="7" t="s">
        <v>15480</v>
      </c>
      <c r="D5595" s="8" t="str">
        <f>IFERROR(__xludf.DUMMYFUNCTION("CONCATENATE(REGEXEXTRACT(C5595,""[A-Za-z]+""),"","")"),"Gordo,")</f>
        <v>Gordo,</v>
      </c>
      <c r="E5595" s="7" t="s">
        <v>15481</v>
      </c>
      <c r="F5595" s="8" t="s">
        <v>2740</v>
      </c>
      <c r="G5595" s="31" t="s">
        <v>15373</v>
      </c>
      <c r="H5595" s="41" t="s">
        <v>2760</v>
      </c>
      <c r="I5595" s="8"/>
      <c r="J5595" s="37"/>
      <c r="K5595" s="38"/>
      <c r="L5595" s="38"/>
      <c r="M5595" s="38"/>
      <c r="N5595" s="38"/>
      <c r="O5595" s="38"/>
      <c r="P5595" s="38"/>
      <c r="Q5595" s="38"/>
      <c r="R5595" s="38"/>
    </row>
    <row r="5596">
      <c r="A5596" s="7" t="s">
        <v>2586</v>
      </c>
      <c r="B5596" s="7"/>
      <c r="C5596" s="7" t="s">
        <v>15482</v>
      </c>
      <c r="D5596" s="6" t="s">
        <v>3448</v>
      </c>
      <c r="E5596" s="7" t="s">
        <v>15483</v>
      </c>
      <c r="F5596" s="8" t="s">
        <v>2740</v>
      </c>
      <c r="G5596" s="31" t="s">
        <v>15373</v>
      </c>
      <c r="H5596" s="31" t="s">
        <v>2802</v>
      </c>
      <c r="I5596" s="8"/>
      <c r="J5596" s="37"/>
      <c r="K5596" s="38"/>
      <c r="L5596" s="38"/>
      <c r="M5596" s="38"/>
      <c r="N5596" s="38"/>
      <c r="O5596" s="38"/>
      <c r="P5596" s="38"/>
      <c r="Q5596" s="38"/>
      <c r="R5596" s="38"/>
    </row>
    <row r="5597">
      <c r="A5597" s="7" t="s">
        <v>2586</v>
      </c>
      <c r="B5597" s="7"/>
      <c r="C5597" s="7" t="s">
        <v>15484</v>
      </c>
      <c r="D5597" s="8" t="str">
        <f>IFERROR(__xludf.DUMMYFUNCTION("CONCATENATE(REGEXEXTRACT(C5597,""[A-Za-z]+""),"","")"),"Henry,")</f>
        <v>Henry,</v>
      </c>
      <c r="E5597" s="7" t="s">
        <v>15485</v>
      </c>
      <c r="F5597" s="8" t="s">
        <v>2740</v>
      </c>
      <c r="G5597" s="31" t="s">
        <v>15373</v>
      </c>
      <c r="H5597" s="43" t="s">
        <v>2760</v>
      </c>
      <c r="I5597" s="8"/>
      <c r="J5597" s="35"/>
      <c r="K5597" s="33"/>
      <c r="L5597" s="33"/>
      <c r="M5597" s="33"/>
      <c r="N5597" s="33"/>
      <c r="O5597" s="33"/>
      <c r="P5597" s="33"/>
      <c r="Q5597" s="33"/>
      <c r="R5597" s="33"/>
    </row>
    <row r="5598">
      <c r="A5598" s="7" t="s">
        <v>2586</v>
      </c>
      <c r="B5598" s="7"/>
      <c r="C5598" s="7" t="s">
        <v>15486</v>
      </c>
      <c r="D5598" s="6" t="s">
        <v>15487</v>
      </c>
      <c r="E5598" s="7" t="s">
        <v>15488</v>
      </c>
      <c r="F5598" s="8" t="s">
        <v>2740</v>
      </c>
      <c r="G5598" s="31" t="s">
        <v>15373</v>
      </c>
      <c r="H5598" s="41" t="s">
        <v>2760</v>
      </c>
      <c r="I5598" s="8"/>
      <c r="J5598" s="35"/>
      <c r="K5598" s="33"/>
      <c r="L5598" s="33"/>
      <c r="M5598" s="33"/>
      <c r="N5598" s="33"/>
      <c r="O5598" s="33"/>
      <c r="P5598" s="33"/>
      <c r="Q5598" s="33"/>
      <c r="R5598" s="33"/>
    </row>
    <row r="5599">
      <c r="A5599" s="7" t="s">
        <v>2586</v>
      </c>
      <c r="B5599" s="7"/>
      <c r="C5599" s="7" t="s">
        <v>15489</v>
      </c>
      <c r="D5599" s="6" t="s">
        <v>15490</v>
      </c>
      <c r="E5599" s="7" t="s">
        <v>15491</v>
      </c>
      <c r="F5599" s="8" t="s">
        <v>2740</v>
      </c>
      <c r="G5599" s="31" t="s">
        <v>15373</v>
      </c>
      <c r="H5599" s="41" t="s">
        <v>2760</v>
      </c>
      <c r="I5599" s="8"/>
      <c r="J5599" s="35"/>
      <c r="K5599" s="33"/>
      <c r="L5599" s="33"/>
      <c r="M5599" s="33"/>
      <c r="N5599" s="33"/>
      <c r="O5599" s="33"/>
      <c r="P5599" s="33"/>
      <c r="Q5599" s="33"/>
      <c r="R5599" s="33"/>
    </row>
    <row r="5600">
      <c r="A5600" s="8" t="s">
        <v>2586</v>
      </c>
      <c r="B5600" s="18"/>
      <c r="C5600" s="18" t="s">
        <v>15492</v>
      </c>
      <c r="D5600" s="4" t="s">
        <v>8945</v>
      </c>
      <c r="E5600" s="3" t="s">
        <v>15493</v>
      </c>
      <c r="F5600" s="42" t="s">
        <v>2740</v>
      </c>
      <c r="G5600" s="31" t="s">
        <v>15373</v>
      </c>
      <c r="H5600" s="42" t="s">
        <v>2765</v>
      </c>
      <c r="I5600" s="3"/>
      <c r="J5600" s="35"/>
      <c r="K5600" s="33"/>
      <c r="L5600" s="33"/>
      <c r="M5600" s="33"/>
      <c r="N5600" s="33"/>
      <c r="O5600" s="33"/>
      <c r="P5600" s="33"/>
      <c r="Q5600" s="33"/>
      <c r="R5600" s="33"/>
    </row>
    <row r="5601">
      <c r="A5601" s="8" t="s">
        <v>2586</v>
      </c>
      <c r="B5601" s="12"/>
      <c r="C5601" s="12" t="s">
        <v>15494</v>
      </c>
      <c r="D5601" s="12" t="s">
        <v>15495</v>
      </c>
      <c r="E5601" s="12" t="s">
        <v>15496</v>
      </c>
      <c r="F5601" s="42" t="s">
        <v>2740</v>
      </c>
      <c r="G5601" s="31" t="s">
        <v>15373</v>
      </c>
      <c r="H5601" s="41" t="s">
        <v>2760</v>
      </c>
      <c r="I5601" s="2"/>
      <c r="J5601" s="35"/>
      <c r="K5601" s="33"/>
      <c r="L5601" s="33"/>
      <c r="M5601" s="33"/>
      <c r="N5601" s="33"/>
      <c r="O5601" s="33"/>
      <c r="P5601" s="33"/>
      <c r="Q5601" s="33"/>
      <c r="R5601" s="33"/>
    </row>
    <row r="5602">
      <c r="A5602" s="8" t="s">
        <v>2586</v>
      </c>
      <c r="B5602" s="6"/>
      <c r="C5602" s="6" t="s">
        <v>15497</v>
      </c>
      <c r="D5602" s="8" t="s">
        <v>15498</v>
      </c>
      <c r="E5602" s="12" t="s">
        <v>15499</v>
      </c>
      <c r="F5602" s="8" t="s">
        <v>2740</v>
      </c>
      <c r="G5602" s="31" t="s">
        <v>15373</v>
      </c>
      <c r="H5602" s="41" t="s">
        <v>3328</v>
      </c>
      <c r="I5602" s="8"/>
      <c r="J5602" s="7"/>
      <c r="K5602" s="40"/>
      <c r="L5602" s="40"/>
      <c r="M5602" s="40"/>
      <c r="N5602" s="40"/>
      <c r="O5602" s="40"/>
      <c r="P5602" s="40"/>
      <c r="Q5602" s="40"/>
      <c r="R5602" s="40"/>
    </row>
    <row r="5603">
      <c r="A5603" s="7" t="s">
        <v>2586</v>
      </c>
      <c r="B5603" s="7"/>
      <c r="C5603" s="7" t="s">
        <v>15500</v>
      </c>
      <c r="D5603" s="8" t="s">
        <v>6051</v>
      </c>
      <c r="E5603" s="7" t="s">
        <v>15501</v>
      </c>
      <c r="F5603" s="8" t="s">
        <v>2740</v>
      </c>
      <c r="G5603" s="31" t="s">
        <v>15373</v>
      </c>
      <c r="H5603" s="41" t="s">
        <v>2760</v>
      </c>
      <c r="I5603" s="8"/>
      <c r="J5603" s="35"/>
      <c r="K5603" s="33"/>
      <c r="L5603" s="33"/>
      <c r="M5603" s="33"/>
      <c r="N5603" s="33"/>
      <c r="O5603" s="33"/>
      <c r="P5603" s="33"/>
      <c r="Q5603" s="33"/>
      <c r="R5603" s="33"/>
    </row>
    <row r="5604">
      <c r="A5604" s="7" t="s">
        <v>2586</v>
      </c>
      <c r="B5604" s="7"/>
      <c r="C5604" s="7" t="s">
        <v>15502</v>
      </c>
      <c r="D5604" s="8" t="s">
        <v>15503</v>
      </c>
      <c r="E5604" s="7" t="s">
        <v>15504</v>
      </c>
      <c r="F5604" s="8" t="s">
        <v>2740</v>
      </c>
      <c r="G5604" s="31" t="s">
        <v>15373</v>
      </c>
      <c r="H5604" s="41" t="s">
        <v>2760</v>
      </c>
      <c r="I5604" s="8"/>
      <c r="J5604" s="7"/>
      <c r="K5604" s="40"/>
      <c r="L5604" s="40"/>
      <c r="M5604" s="40"/>
      <c r="N5604" s="40"/>
      <c r="O5604" s="40"/>
      <c r="P5604" s="40"/>
      <c r="Q5604" s="40"/>
      <c r="R5604" s="40"/>
    </row>
    <row r="5605">
      <c r="A5605" s="7" t="s">
        <v>2586</v>
      </c>
      <c r="B5605" s="7"/>
      <c r="C5605" s="7" t="s">
        <v>15505</v>
      </c>
      <c r="D5605" s="8" t="s">
        <v>10757</v>
      </c>
      <c r="E5605" s="7" t="s">
        <v>15506</v>
      </c>
      <c r="F5605" s="8" t="s">
        <v>2740</v>
      </c>
      <c r="G5605" s="31" t="s">
        <v>15373</v>
      </c>
      <c r="H5605" s="31" t="s">
        <v>3296</v>
      </c>
      <c r="I5605" s="8"/>
      <c r="J5605" s="7"/>
      <c r="K5605" s="40"/>
      <c r="L5605" s="40"/>
      <c r="M5605" s="40"/>
      <c r="N5605" s="40"/>
      <c r="O5605" s="40"/>
      <c r="P5605" s="40"/>
      <c r="Q5605" s="40"/>
      <c r="R5605" s="40"/>
    </row>
    <row r="5606">
      <c r="A5606" s="7" t="s">
        <v>2586</v>
      </c>
      <c r="B5606" s="7"/>
      <c r="C5606" s="7" t="s">
        <v>15507</v>
      </c>
      <c r="D5606" s="8" t="s">
        <v>6423</v>
      </c>
      <c r="E5606" s="7" t="s">
        <v>15508</v>
      </c>
      <c r="F5606" s="8" t="s">
        <v>2740</v>
      </c>
      <c r="G5606" s="31" t="s">
        <v>15373</v>
      </c>
      <c r="H5606" s="41" t="s">
        <v>2760</v>
      </c>
      <c r="I5606" s="8"/>
      <c r="J5606" s="35"/>
      <c r="K5606" s="33"/>
      <c r="L5606" s="33"/>
      <c r="M5606" s="33"/>
      <c r="N5606" s="33"/>
      <c r="O5606" s="33"/>
      <c r="P5606" s="33"/>
      <c r="Q5606" s="33"/>
      <c r="R5606" s="33"/>
    </row>
    <row r="5607">
      <c r="A5607" s="7" t="s">
        <v>2586</v>
      </c>
      <c r="B5607" s="7"/>
      <c r="C5607" s="7" t="s">
        <v>15507</v>
      </c>
      <c r="D5607" s="8" t="s">
        <v>6423</v>
      </c>
      <c r="E5607" s="6" t="s">
        <v>15509</v>
      </c>
      <c r="F5607" s="8" t="s">
        <v>2740</v>
      </c>
      <c r="G5607" s="31" t="s">
        <v>15373</v>
      </c>
      <c r="H5607" s="41" t="s">
        <v>2760</v>
      </c>
      <c r="I5607" s="8"/>
      <c r="J5607" s="7"/>
      <c r="K5607" s="40"/>
      <c r="L5607" s="40"/>
      <c r="M5607" s="40"/>
      <c r="N5607" s="40"/>
      <c r="O5607" s="40"/>
      <c r="P5607" s="40"/>
      <c r="Q5607" s="40"/>
      <c r="R5607" s="40"/>
    </row>
    <row r="5608">
      <c r="A5608" s="7" t="s">
        <v>2586</v>
      </c>
      <c r="B5608" s="7"/>
      <c r="C5608" s="7" t="s">
        <v>15510</v>
      </c>
      <c r="D5608" s="8" t="s">
        <v>15511</v>
      </c>
      <c r="E5608" s="7" t="s">
        <v>15512</v>
      </c>
      <c r="F5608" s="8" t="s">
        <v>2740</v>
      </c>
      <c r="G5608" s="31" t="s">
        <v>15373</v>
      </c>
      <c r="H5608" s="41" t="s">
        <v>2760</v>
      </c>
      <c r="I5608" s="8"/>
      <c r="J5608" s="7"/>
      <c r="K5608" s="40"/>
      <c r="L5608" s="40"/>
      <c r="M5608" s="40"/>
      <c r="N5608" s="40"/>
      <c r="O5608" s="40"/>
      <c r="P5608" s="40"/>
      <c r="Q5608" s="40"/>
      <c r="R5608" s="40"/>
    </row>
    <row r="5609">
      <c r="A5609" s="8" t="s">
        <v>2586</v>
      </c>
      <c r="B5609" s="8"/>
      <c r="C5609" s="8" t="s">
        <v>15513</v>
      </c>
      <c r="D5609" s="8" t="s">
        <v>14085</v>
      </c>
      <c r="E5609" s="12" t="s">
        <v>15514</v>
      </c>
      <c r="F5609" s="42" t="s">
        <v>2740</v>
      </c>
      <c r="G5609" s="31" t="s">
        <v>15373</v>
      </c>
      <c r="H5609" s="48" t="s">
        <v>2937</v>
      </c>
      <c r="I5609" s="8"/>
      <c r="J5609" s="35"/>
      <c r="K5609" s="33"/>
      <c r="L5609" s="33"/>
      <c r="M5609" s="33"/>
      <c r="N5609" s="33"/>
      <c r="O5609" s="33"/>
      <c r="P5609" s="33"/>
      <c r="Q5609" s="33"/>
      <c r="R5609" s="33"/>
    </row>
    <row r="5610">
      <c r="A5610" s="7" t="s">
        <v>2586</v>
      </c>
      <c r="B5610" s="7"/>
      <c r="C5610" s="7" t="s">
        <v>15515</v>
      </c>
      <c r="D5610" s="8" t="str">
        <f>IFERROR(__xludf.DUMMYFUNCTION("CONCATENATE(REGEXEXTRACT(C5610,""[A-Za-z]+""),"","")"),"Lexlay,")</f>
        <v>Lexlay,</v>
      </c>
      <c r="E5610" s="7" t="s">
        <v>15516</v>
      </c>
      <c r="F5610" s="8" t="s">
        <v>2740</v>
      </c>
      <c r="G5610" s="31" t="s">
        <v>15373</v>
      </c>
      <c r="H5610" s="48" t="s">
        <v>2937</v>
      </c>
      <c r="I5610" s="8"/>
      <c r="J5610" s="7"/>
      <c r="K5610" s="40"/>
      <c r="L5610" s="40"/>
      <c r="M5610" s="40"/>
      <c r="N5610" s="40"/>
      <c r="O5610" s="40"/>
      <c r="P5610" s="40"/>
      <c r="Q5610" s="40"/>
      <c r="R5610" s="40"/>
    </row>
    <row r="5611">
      <c r="A5611" s="7" t="s">
        <v>2586</v>
      </c>
      <c r="B5611" s="7"/>
      <c r="C5611" s="7" t="s">
        <v>15517</v>
      </c>
      <c r="D5611" s="8" t="s">
        <v>15518</v>
      </c>
      <c r="E5611" s="7" t="s">
        <v>15519</v>
      </c>
      <c r="F5611" s="8" t="s">
        <v>2740</v>
      </c>
      <c r="G5611" s="31" t="s">
        <v>15373</v>
      </c>
      <c r="H5611" s="41" t="s">
        <v>2753</v>
      </c>
      <c r="I5611" s="8"/>
      <c r="J5611" s="7"/>
      <c r="K5611" s="40"/>
      <c r="L5611" s="40"/>
      <c r="M5611" s="40"/>
      <c r="N5611" s="40"/>
      <c r="O5611" s="40"/>
      <c r="P5611" s="40"/>
      <c r="Q5611" s="40"/>
      <c r="R5611" s="40"/>
    </row>
    <row r="5612">
      <c r="A5612" s="7" t="s">
        <v>2586</v>
      </c>
      <c r="B5612" s="7"/>
      <c r="C5612" s="7" t="s">
        <v>15520</v>
      </c>
      <c r="D5612" s="8" t="s">
        <v>6382</v>
      </c>
      <c r="E5612" s="7" t="s">
        <v>15521</v>
      </c>
      <c r="F5612" s="8" t="s">
        <v>2740</v>
      </c>
      <c r="G5612" s="31" t="s">
        <v>15373</v>
      </c>
      <c r="H5612" s="41" t="s">
        <v>2760</v>
      </c>
      <c r="I5612" s="8"/>
      <c r="J5612" s="37"/>
      <c r="K5612" s="38"/>
      <c r="L5612" s="38"/>
      <c r="M5612" s="38"/>
      <c r="N5612" s="38"/>
      <c r="O5612" s="38"/>
      <c r="P5612" s="38"/>
      <c r="Q5612" s="38"/>
      <c r="R5612" s="38"/>
    </row>
    <row r="5613">
      <c r="A5613" s="7" t="s">
        <v>2586</v>
      </c>
      <c r="B5613" s="7"/>
      <c r="C5613" s="7" t="s">
        <v>15522</v>
      </c>
      <c r="D5613" s="8" t="s">
        <v>5509</v>
      </c>
      <c r="E5613" s="7" t="s">
        <v>15523</v>
      </c>
      <c r="F5613" s="8" t="s">
        <v>2740</v>
      </c>
      <c r="G5613" s="31" t="s">
        <v>15373</v>
      </c>
      <c r="H5613" s="8" t="s">
        <v>2765</v>
      </c>
      <c r="I5613" s="8"/>
      <c r="J5613" s="35"/>
      <c r="K5613" s="33"/>
      <c r="L5613" s="33"/>
      <c r="M5613" s="33"/>
      <c r="N5613" s="33"/>
      <c r="O5613" s="33"/>
      <c r="P5613" s="33"/>
      <c r="Q5613" s="33"/>
      <c r="R5613" s="33"/>
    </row>
    <row r="5614">
      <c r="A5614" s="7" t="s">
        <v>2586</v>
      </c>
      <c r="B5614" s="7"/>
      <c r="C5614" s="7" t="s">
        <v>15524</v>
      </c>
      <c r="D5614" s="8" t="s">
        <v>15525</v>
      </c>
      <c r="E5614" s="7" t="s">
        <v>15526</v>
      </c>
      <c r="F5614" s="8" t="s">
        <v>2740</v>
      </c>
      <c r="G5614" s="31" t="s">
        <v>15373</v>
      </c>
      <c r="H5614" s="43" t="s">
        <v>2760</v>
      </c>
      <c r="I5614" s="8"/>
      <c r="J5614" s="35"/>
      <c r="K5614" s="33"/>
      <c r="L5614" s="33"/>
      <c r="M5614" s="33"/>
      <c r="N5614" s="33"/>
      <c r="O5614" s="33"/>
      <c r="P5614" s="33"/>
      <c r="Q5614" s="33"/>
      <c r="R5614" s="33"/>
    </row>
    <row r="5615">
      <c r="A5615" s="8" t="s">
        <v>2586</v>
      </c>
      <c r="B5615" s="8"/>
      <c r="C5615" s="8" t="s">
        <v>15527</v>
      </c>
      <c r="D5615" s="8" t="s">
        <v>6140</v>
      </c>
      <c r="E5615" s="12" t="s">
        <v>15528</v>
      </c>
      <c r="F5615" s="8" t="s">
        <v>2740</v>
      </c>
      <c r="G5615" s="31" t="s">
        <v>15373</v>
      </c>
      <c r="H5615" s="42" t="s">
        <v>2686</v>
      </c>
      <c r="I5615" s="8"/>
      <c r="J5615" s="35"/>
      <c r="K5615" s="33"/>
      <c r="L5615" s="33"/>
      <c r="M5615" s="33"/>
      <c r="N5615" s="33"/>
      <c r="O5615" s="33"/>
      <c r="P5615" s="33"/>
      <c r="Q5615" s="33"/>
      <c r="R5615" s="33"/>
    </row>
    <row r="5616">
      <c r="A5616" s="7" t="s">
        <v>2586</v>
      </c>
      <c r="B5616" s="7"/>
      <c r="C5616" s="7" t="s">
        <v>15529</v>
      </c>
      <c r="D5616" s="6" t="s">
        <v>15530</v>
      </c>
      <c r="E5616" s="7" t="s">
        <v>15531</v>
      </c>
      <c r="F5616" s="8" t="s">
        <v>2740</v>
      </c>
      <c r="G5616" s="31" t="s">
        <v>15373</v>
      </c>
      <c r="H5616" s="41" t="s">
        <v>3328</v>
      </c>
      <c r="I5616" s="8"/>
      <c r="J5616" s="35"/>
      <c r="K5616" s="33"/>
      <c r="L5616" s="33"/>
      <c r="M5616" s="33"/>
      <c r="N5616" s="33"/>
      <c r="O5616" s="33"/>
      <c r="P5616" s="33"/>
      <c r="Q5616" s="33"/>
      <c r="R5616" s="33"/>
    </row>
    <row r="5617">
      <c r="A5617" s="7" t="s">
        <v>2586</v>
      </c>
      <c r="B5617" s="7"/>
      <c r="C5617" s="7" t="s">
        <v>15532</v>
      </c>
      <c r="D5617" s="8" t="s">
        <v>6559</v>
      </c>
      <c r="E5617" s="7" t="s">
        <v>15533</v>
      </c>
      <c r="F5617" s="8" t="s">
        <v>2740</v>
      </c>
      <c r="G5617" s="31" t="s">
        <v>15373</v>
      </c>
      <c r="H5617" s="48" t="s">
        <v>2937</v>
      </c>
      <c r="I5617" s="8"/>
      <c r="J5617" s="7"/>
      <c r="K5617" s="40"/>
      <c r="L5617" s="40"/>
      <c r="M5617" s="40"/>
      <c r="N5617" s="40"/>
      <c r="O5617" s="40"/>
      <c r="P5617" s="40"/>
      <c r="Q5617" s="40"/>
      <c r="R5617" s="40"/>
    </row>
    <row r="5618">
      <c r="A5618" s="7" t="s">
        <v>2586</v>
      </c>
      <c r="B5618" s="7"/>
      <c r="C5618" s="7" t="s">
        <v>15534</v>
      </c>
      <c r="D5618" s="6" t="s">
        <v>15535</v>
      </c>
      <c r="E5618" s="7" t="s">
        <v>15536</v>
      </c>
      <c r="F5618" s="8" t="s">
        <v>2740</v>
      </c>
      <c r="G5618" s="31" t="s">
        <v>15373</v>
      </c>
      <c r="H5618" s="41" t="s">
        <v>2760</v>
      </c>
      <c r="I5618" s="8"/>
      <c r="J5618" s="7"/>
      <c r="K5618" s="40"/>
      <c r="L5618" s="40"/>
      <c r="M5618" s="40"/>
      <c r="N5618" s="40"/>
      <c r="O5618" s="40"/>
      <c r="P5618" s="40"/>
      <c r="Q5618" s="40"/>
      <c r="R5618" s="40"/>
    </row>
    <row r="5619">
      <c r="A5619" s="8" t="s">
        <v>2586</v>
      </c>
      <c r="B5619" s="6"/>
      <c r="C5619" s="6" t="s">
        <v>15537</v>
      </c>
      <c r="D5619" s="6" t="s">
        <v>15538</v>
      </c>
      <c r="E5619" s="19" t="s">
        <v>15539</v>
      </c>
      <c r="F5619" s="8" t="s">
        <v>2740</v>
      </c>
      <c r="G5619" s="31" t="s">
        <v>15373</v>
      </c>
      <c r="H5619" s="41" t="s">
        <v>2760</v>
      </c>
      <c r="I5619" s="7"/>
      <c r="J5619" s="7"/>
      <c r="K5619" s="40"/>
      <c r="L5619" s="40"/>
      <c r="M5619" s="40"/>
      <c r="N5619" s="40"/>
      <c r="O5619" s="40"/>
      <c r="P5619" s="40"/>
      <c r="Q5619" s="40"/>
      <c r="R5619" s="40"/>
    </row>
    <row r="5620">
      <c r="A5620" s="7" t="s">
        <v>2586</v>
      </c>
      <c r="B5620" s="7"/>
      <c r="C5620" s="7" t="s">
        <v>15540</v>
      </c>
      <c r="D5620" s="8" t="s">
        <v>15541</v>
      </c>
      <c r="E5620" s="7" t="s">
        <v>15542</v>
      </c>
      <c r="F5620" s="8" t="s">
        <v>2740</v>
      </c>
      <c r="G5620" s="31" t="s">
        <v>15373</v>
      </c>
      <c r="H5620" s="31" t="s">
        <v>4080</v>
      </c>
      <c r="I5620" s="8"/>
      <c r="J5620" s="37"/>
      <c r="K5620" s="38"/>
      <c r="L5620" s="38"/>
      <c r="M5620" s="38"/>
      <c r="N5620" s="38"/>
      <c r="O5620" s="38"/>
      <c r="P5620" s="38"/>
      <c r="Q5620" s="38"/>
      <c r="R5620" s="38"/>
    </row>
    <row r="5621">
      <c r="A5621" s="7" t="s">
        <v>2586</v>
      </c>
      <c r="B5621" s="7"/>
      <c r="C5621" s="7" t="s">
        <v>15543</v>
      </c>
      <c r="D5621" s="8" t="s">
        <v>6881</v>
      </c>
      <c r="E5621" s="7" t="s">
        <v>15544</v>
      </c>
      <c r="F5621" s="8" t="s">
        <v>2740</v>
      </c>
      <c r="G5621" s="31" t="s">
        <v>15373</v>
      </c>
      <c r="H5621" s="41" t="s">
        <v>2802</v>
      </c>
      <c r="I5621" s="8"/>
      <c r="J5621" s="35"/>
      <c r="K5621" s="33"/>
      <c r="L5621" s="33"/>
      <c r="M5621" s="33"/>
      <c r="N5621" s="33"/>
      <c r="O5621" s="33"/>
      <c r="P5621" s="33"/>
      <c r="Q5621" s="33"/>
      <c r="R5621" s="33"/>
    </row>
    <row r="5622">
      <c r="A5622" s="7" t="s">
        <v>2586</v>
      </c>
      <c r="B5622" s="7"/>
      <c r="C5622" s="7" t="s">
        <v>15545</v>
      </c>
      <c r="D5622" s="6" t="s">
        <v>3098</v>
      </c>
      <c r="E5622" s="7" t="s">
        <v>15546</v>
      </c>
      <c r="F5622" s="8" t="s">
        <v>2740</v>
      </c>
      <c r="G5622" s="31" t="s">
        <v>15373</v>
      </c>
      <c r="H5622" s="43" t="s">
        <v>3095</v>
      </c>
      <c r="I5622" s="8"/>
      <c r="J5622" s="7"/>
      <c r="K5622" s="40"/>
      <c r="L5622" s="40"/>
      <c r="M5622" s="40"/>
      <c r="N5622" s="40"/>
      <c r="O5622" s="40"/>
      <c r="P5622" s="40"/>
      <c r="Q5622" s="40"/>
      <c r="R5622" s="40"/>
    </row>
    <row r="5623">
      <c r="A5623" s="8" t="s">
        <v>2586</v>
      </c>
      <c r="B5623" s="6"/>
      <c r="C5623" s="6" t="s">
        <v>15547</v>
      </c>
      <c r="D5623" s="7" t="s">
        <v>6998</v>
      </c>
      <c r="E5623" s="19" t="s">
        <v>15548</v>
      </c>
      <c r="F5623" s="8" t="s">
        <v>2740</v>
      </c>
      <c r="G5623" s="31" t="s">
        <v>15373</v>
      </c>
      <c r="H5623" s="41" t="s">
        <v>2760</v>
      </c>
      <c r="I5623" s="7"/>
      <c r="J5623" s="37"/>
      <c r="K5623" s="38"/>
      <c r="L5623" s="38"/>
      <c r="M5623" s="38"/>
      <c r="N5623" s="38"/>
      <c r="O5623" s="38"/>
      <c r="P5623" s="38"/>
      <c r="Q5623" s="38"/>
      <c r="R5623" s="38"/>
    </row>
    <row r="5624">
      <c r="A5624" s="8" t="s">
        <v>2586</v>
      </c>
      <c r="B5624" s="6"/>
      <c r="C5624" s="6" t="s">
        <v>15549</v>
      </c>
      <c r="D5624" s="6" t="s">
        <v>15550</v>
      </c>
      <c r="E5624" s="19" t="s">
        <v>15551</v>
      </c>
      <c r="F5624" s="8" t="s">
        <v>2740</v>
      </c>
      <c r="G5624" s="31" t="s">
        <v>15373</v>
      </c>
      <c r="H5624" s="42" t="s">
        <v>2686</v>
      </c>
      <c r="I5624" s="7"/>
      <c r="J5624" s="35"/>
      <c r="K5624" s="33"/>
      <c r="L5624" s="33"/>
      <c r="M5624" s="33"/>
      <c r="N5624" s="33"/>
      <c r="O5624" s="33"/>
      <c r="P5624" s="33"/>
      <c r="Q5624" s="33"/>
      <c r="R5624" s="33"/>
    </row>
    <row r="5625">
      <c r="A5625" s="7" t="s">
        <v>2586</v>
      </c>
      <c r="B5625" s="7"/>
      <c r="C5625" s="7" t="s">
        <v>15552</v>
      </c>
      <c r="D5625" s="8" t="s">
        <v>15553</v>
      </c>
      <c r="E5625" s="7" t="s">
        <v>15554</v>
      </c>
      <c r="F5625" s="8" t="s">
        <v>2740</v>
      </c>
      <c r="G5625" s="31" t="s">
        <v>15373</v>
      </c>
      <c r="H5625" s="31" t="s">
        <v>2603</v>
      </c>
      <c r="I5625" s="8"/>
      <c r="J5625" s="35"/>
      <c r="K5625" s="33"/>
      <c r="L5625" s="33"/>
      <c r="M5625" s="33"/>
      <c r="N5625" s="33"/>
      <c r="O5625" s="33"/>
      <c r="P5625" s="33"/>
      <c r="Q5625" s="33"/>
      <c r="R5625" s="33"/>
    </row>
    <row r="5626">
      <c r="A5626" s="8" t="s">
        <v>2586</v>
      </c>
      <c r="B5626" s="6"/>
      <c r="C5626" s="6" t="s">
        <v>15555</v>
      </c>
      <c r="D5626" s="6" t="s">
        <v>15553</v>
      </c>
      <c r="E5626" s="19" t="s">
        <v>15556</v>
      </c>
      <c r="F5626" s="8" t="s">
        <v>2740</v>
      </c>
      <c r="G5626" s="31" t="s">
        <v>15373</v>
      </c>
      <c r="H5626" s="41" t="s">
        <v>2760</v>
      </c>
      <c r="I5626" s="7"/>
      <c r="J5626" s="35"/>
      <c r="K5626" s="33"/>
      <c r="L5626" s="33"/>
      <c r="M5626" s="33"/>
      <c r="N5626" s="33"/>
      <c r="O5626" s="33"/>
      <c r="P5626" s="33"/>
      <c r="Q5626" s="33"/>
      <c r="R5626" s="33"/>
    </row>
    <row r="5627">
      <c r="A5627" s="7" t="s">
        <v>2586</v>
      </c>
      <c r="B5627" s="7"/>
      <c r="C5627" s="7" t="s">
        <v>15557</v>
      </c>
      <c r="D5627" s="8" t="s">
        <v>15558</v>
      </c>
      <c r="E5627" s="7" t="s">
        <v>15559</v>
      </c>
      <c r="F5627" s="8" t="s">
        <v>2740</v>
      </c>
      <c r="G5627" s="31" t="s">
        <v>15373</v>
      </c>
      <c r="H5627" s="31" t="s">
        <v>2802</v>
      </c>
      <c r="I5627" s="8"/>
      <c r="J5627" s="35"/>
      <c r="K5627" s="33"/>
      <c r="L5627" s="33"/>
      <c r="M5627" s="33"/>
      <c r="N5627" s="33"/>
      <c r="O5627" s="33"/>
      <c r="P5627" s="33"/>
      <c r="Q5627" s="33"/>
      <c r="R5627" s="33"/>
    </row>
    <row r="5628">
      <c r="A5628" s="7" t="s">
        <v>2586</v>
      </c>
      <c r="B5628" s="7"/>
      <c r="C5628" s="7" t="s">
        <v>15560</v>
      </c>
      <c r="D5628" s="8" t="str">
        <f>IFERROR(__xludf.DUMMYFUNCTION("CONCATENATE(REGEXEXTRACT(C5628,""[A-Za-z]+""),"","")"),"Roog,")</f>
        <v>Roog,</v>
      </c>
      <c r="E5628" s="7" t="s">
        <v>15561</v>
      </c>
      <c r="F5628" s="8" t="s">
        <v>2740</v>
      </c>
      <c r="G5628" s="31" t="s">
        <v>15373</v>
      </c>
      <c r="H5628" s="41" t="s">
        <v>2802</v>
      </c>
      <c r="I5628" s="8"/>
      <c r="J5628" s="7"/>
      <c r="K5628" s="40"/>
      <c r="L5628" s="40"/>
      <c r="M5628" s="40"/>
      <c r="N5628" s="40"/>
      <c r="O5628" s="40"/>
      <c r="P5628" s="40"/>
      <c r="Q5628" s="40"/>
      <c r="R5628" s="40"/>
    </row>
    <row r="5629">
      <c r="A5629" s="7" t="s">
        <v>2586</v>
      </c>
      <c r="B5629" s="7"/>
      <c r="C5629" s="7" t="s">
        <v>15562</v>
      </c>
      <c r="D5629" s="8" t="s">
        <v>15563</v>
      </c>
      <c r="E5629" s="7" t="s">
        <v>15564</v>
      </c>
      <c r="F5629" s="8" t="s">
        <v>2740</v>
      </c>
      <c r="G5629" s="31" t="s">
        <v>15373</v>
      </c>
      <c r="H5629" s="43" t="s">
        <v>2760</v>
      </c>
      <c r="I5629" s="8"/>
      <c r="J5629" s="7"/>
      <c r="K5629" s="40"/>
      <c r="L5629" s="40"/>
      <c r="M5629" s="40"/>
      <c r="N5629" s="40"/>
      <c r="O5629" s="40"/>
      <c r="P5629" s="40"/>
      <c r="Q5629" s="40"/>
      <c r="R5629" s="40"/>
    </row>
    <row r="5630">
      <c r="A5630" s="7" t="s">
        <v>2586</v>
      </c>
      <c r="B5630" s="7"/>
      <c r="C5630" s="7" t="s">
        <v>15565</v>
      </c>
      <c r="D5630" s="8" t="s">
        <v>7231</v>
      </c>
      <c r="E5630" s="7" t="s">
        <v>15566</v>
      </c>
      <c r="F5630" s="8" t="s">
        <v>2740</v>
      </c>
      <c r="G5630" s="31" t="s">
        <v>15373</v>
      </c>
      <c r="H5630" s="41" t="s">
        <v>2760</v>
      </c>
      <c r="I5630" s="8"/>
      <c r="J5630" s="7"/>
      <c r="K5630" s="40"/>
      <c r="L5630" s="40"/>
      <c r="M5630" s="40"/>
      <c r="N5630" s="40"/>
      <c r="O5630" s="40"/>
      <c r="P5630" s="40"/>
      <c r="Q5630" s="40"/>
      <c r="R5630" s="40"/>
    </row>
    <row r="5631">
      <c r="A5631" s="7" t="s">
        <v>2586</v>
      </c>
      <c r="B5631" s="7"/>
      <c r="C5631" s="7" t="s">
        <v>7972</v>
      </c>
      <c r="D5631" s="8" t="s">
        <v>15567</v>
      </c>
      <c r="E5631" s="7" t="s">
        <v>15568</v>
      </c>
      <c r="F5631" s="8" t="s">
        <v>2740</v>
      </c>
      <c r="G5631" s="31" t="s">
        <v>15373</v>
      </c>
      <c r="H5631" s="41" t="s">
        <v>2760</v>
      </c>
      <c r="I5631" s="8"/>
      <c r="J5631" s="35"/>
      <c r="K5631" s="33"/>
      <c r="L5631" s="33"/>
      <c r="M5631" s="33"/>
      <c r="N5631" s="33"/>
      <c r="O5631" s="33"/>
      <c r="P5631" s="33"/>
      <c r="Q5631" s="33"/>
      <c r="R5631" s="33"/>
    </row>
    <row r="5632">
      <c r="A5632" s="7" t="s">
        <v>2586</v>
      </c>
      <c r="B5632" s="7"/>
      <c r="C5632" s="7" t="s">
        <v>15416</v>
      </c>
      <c r="D5632" s="8" t="s">
        <v>4971</v>
      </c>
      <c r="E5632" s="7" t="s">
        <v>15569</v>
      </c>
      <c r="F5632" s="8" t="s">
        <v>2740</v>
      </c>
      <c r="G5632" s="31" t="s">
        <v>15373</v>
      </c>
      <c r="H5632" s="8" t="s">
        <v>2765</v>
      </c>
      <c r="I5632" s="8"/>
      <c r="J5632" s="35"/>
      <c r="K5632" s="33"/>
      <c r="L5632" s="33"/>
      <c r="M5632" s="33"/>
      <c r="N5632" s="33"/>
      <c r="O5632" s="33"/>
      <c r="P5632" s="33"/>
      <c r="Q5632" s="33"/>
      <c r="R5632" s="33"/>
    </row>
    <row r="5633">
      <c r="A5633" s="7" t="s">
        <v>2586</v>
      </c>
      <c r="B5633" s="7"/>
      <c r="C5633" s="7" t="s">
        <v>15416</v>
      </c>
      <c r="D5633" s="8" t="s">
        <v>4971</v>
      </c>
      <c r="E5633" s="7" t="s">
        <v>15570</v>
      </c>
      <c r="F5633" s="8" t="s">
        <v>2740</v>
      </c>
      <c r="G5633" s="31" t="s">
        <v>15373</v>
      </c>
      <c r="H5633" s="42" t="s">
        <v>2765</v>
      </c>
      <c r="I5633" s="8"/>
      <c r="J5633" s="7"/>
      <c r="K5633" s="40"/>
      <c r="L5633" s="40"/>
      <c r="M5633" s="40"/>
      <c r="N5633" s="40"/>
      <c r="O5633" s="40"/>
      <c r="P5633" s="40"/>
      <c r="Q5633" s="40"/>
      <c r="R5633" s="40"/>
    </row>
    <row r="5634">
      <c r="A5634" s="7" t="s">
        <v>2586</v>
      </c>
      <c r="B5634" s="7"/>
      <c r="C5634" s="7" t="s">
        <v>14111</v>
      </c>
      <c r="D5634" s="6" t="s">
        <v>12657</v>
      </c>
      <c r="E5634" s="7" t="s">
        <v>15571</v>
      </c>
      <c r="F5634" s="8" t="s">
        <v>2740</v>
      </c>
      <c r="G5634" s="31" t="s">
        <v>15373</v>
      </c>
      <c r="H5634" s="42" t="s">
        <v>3305</v>
      </c>
      <c r="I5634" s="8"/>
      <c r="J5634" s="7"/>
      <c r="K5634" s="40"/>
      <c r="L5634" s="40"/>
      <c r="M5634" s="40"/>
      <c r="N5634" s="40"/>
      <c r="O5634" s="40"/>
      <c r="P5634" s="40"/>
      <c r="Q5634" s="40"/>
      <c r="R5634" s="40"/>
    </row>
    <row r="5635">
      <c r="A5635" s="8" t="s">
        <v>2586</v>
      </c>
      <c r="B5635" s="8"/>
      <c r="C5635" s="8" t="s">
        <v>14232</v>
      </c>
      <c r="D5635" s="8" t="s">
        <v>14233</v>
      </c>
      <c r="E5635" s="12" t="s">
        <v>15572</v>
      </c>
      <c r="F5635" s="8" t="s">
        <v>2740</v>
      </c>
      <c r="G5635" s="31" t="s">
        <v>15373</v>
      </c>
      <c r="H5635" s="45" t="s">
        <v>2765</v>
      </c>
      <c r="I5635" s="8"/>
      <c r="J5635" s="7"/>
      <c r="K5635" s="40"/>
      <c r="L5635" s="40"/>
      <c r="M5635" s="40"/>
      <c r="N5635" s="40"/>
      <c r="O5635" s="40"/>
      <c r="P5635" s="40"/>
      <c r="Q5635" s="40"/>
      <c r="R5635" s="40"/>
    </row>
    <row r="5636">
      <c r="A5636" s="7" t="s">
        <v>2586</v>
      </c>
      <c r="B5636" s="7"/>
      <c r="C5636" s="7" t="s">
        <v>15409</v>
      </c>
      <c r="D5636" s="6" t="s">
        <v>5638</v>
      </c>
      <c r="E5636" s="7" t="s">
        <v>15573</v>
      </c>
      <c r="F5636" s="8" t="s">
        <v>2740</v>
      </c>
      <c r="G5636" s="31" t="s">
        <v>15373</v>
      </c>
      <c r="H5636" s="41" t="s">
        <v>2760</v>
      </c>
      <c r="I5636" s="8"/>
      <c r="J5636" s="35"/>
      <c r="K5636" s="33"/>
      <c r="L5636" s="33"/>
      <c r="M5636" s="33"/>
      <c r="N5636" s="33"/>
      <c r="O5636" s="33"/>
      <c r="P5636" s="33"/>
      <c r="Q5636" s="33"/>
      <c r="R5636" s="33"/>
    </row>
    <row r="5637">
      <c r="A5637" s="7" t="s">
        <v>2586</v>
      </c>
      <c r="B5637" s="7"/>
      <c r="C5637" s="7" t="s">
        <v>15574</v>
      </c>
      <c r="D5637" s="8" t="s">
        <v>4810</v>
      </c>
      <c r="E5637" s="7" t="s">
        <v>15575</v>
      </c>
      <c r="F5637" s="8" t="s">
        <v>2740</v>
      </c>
      <c r="G5637" s="31" t="s">
        <v>15373</v>
      </c>
      <c r="H5637" s="31" t="s">
        <v>2603</v>
      </c>
      <c r="I5637" s="8"/>
      <c r="J5637" s="35"/>
      <c r="K5637" s="33"/>
      <c r="L5637" s="33"/>
      <c r="M5637" s="33"/>
      <c r="N5637" s="33"/>
      <c r="O5637" s="33"/>
      <c r="P5637" s="33"/>
      <c r="Q5637" s="33"/>
      <c r="R5637" s="33"/>
    </row>
    <row r="5638">
      <c r="A5638" s="8" t="s">
        <v>2586</v>
      </c>
      <c r="B5638" s="6"/>
      <c r="C5638" s="6" t="s">
        <v>15576</v>
      </c>
      <c r="D5638" s="8" t="s">
        <v>5509</v>
      </c>
      <c r="E5638" s="7" t="s">
        <v>15577</v>
      </c>
      <c r="F5638" s="8" t="s">
        <v>2740</v>
      </c>
      <c r="G5638" s="31" t="s">
        <v>15373</v>
      </c>
      <c r="H5638" s="41" t="s">
        <v>2760</v>
      </c>
      <c r="I5638" s="8"/>
      <c r="J5638" s="7"/>
      <c r="K5638" s="40"/>
      <c r="L5638" s="40"/>
      <c r="M5638" s="40"/>
      <c r="N5638" s="40"/>
      <c r="O5638" s="40"/>
      <c r="P5638" s="40"/>
      <c r="Q5638" s="40"/>
      <c r="R5638" s="40"/>
    </row>
    <row r="5639">
      <c r="A5639" s="7" t="s">
        <v>2633</v>
      </c>
      <c r="B5639" s="7"/>
      <c r="C5639" s="7" t="s">
        <v>15578</v>
      </c>
      <c r="D5639" s="8" t="s">
        <v>15579</v>
      </c>
      <c r="E5639" s="7" t="s">
        <v>15580</v>
      </c>
      <c r="F5639" s="8" t="s">
        <v>2740</v>
      </c>
      <c r="G5639" s="31" t="s">
        <v>15373</v>
      </c>
      <c r="H5639" s="43" t="s">
        <v>2760</v>
      </c>
      <c r="I5639" s="8"/>
      <c r="J5639" s="35"/>
      <c r="K5639" s="33"/>
      <c r="L5639" s="33"/>
      <c r="M5639" s="33"/>
      <c r="N5639" s="33"/>
      <c r="O5639" s="33"/>
      <c r="P5639" s="33"/>
      <c r="Q5639" s="33"/>
      <c r="R5639" s="33"/>
    </row>
    <row r="5640">
      <c r="A5640" s="7" t="s">
        <v>2633</v>
      </c>
      <c r="B5640" s="7"/>
      <c r="C5640" s="7" t="s">
        <v>15581</v>
      </c>
      <c r="D5640" s="8" t="s">
        <v>1385</v>
      </c>
      <c r="E5640" s="7" t="s">
        <v>15582</v>
      </c>
      <c r="F5640" s="8" t="s">
        <v>2740</v>
      </c>
      <c r="G5640" s="31" t="s">
        <v>15373</v>
      </c>
      <c r="H5640" s="41" t="s">
        <v>2760</v>
      </c>
      <c r="I5640" s="8"/>
      <c r="J5640" s="19"/>
      <c r="K5640" s="39"/>
      <c r="L5640" s="39"/>
      <c r="M5640" s="39"/>
      <c r="N5640" s="39"/>
      <c r="O5640" s="39"/>
      <c r="P5640" s="39"/>
      <c r="Q5640" s="39"/>
      <c r="R5640" s="39"/>
    </row>
    <row r="5641">
      <c r="A5641" s="7" t="s">
        <v>2633</v>
      </c>
      <c r="B5641" s="7"/>
      <c r="C5641" s="7" t="s">
        <v>15583</v>
      </c>
      <c r="D5641" s="8" t="s">
        <v>6090</v>
      </c>
      <c r="E5641" s="7" t="s">
        <v>15584</v>
      </c>
      <c r="F5641" s="8" t="s">
        <v>2740</v>
      </c>
      <c r="G5641" s="31" t="s">
        <v>15373</v>
      </c>
      <c r="H5641" s="43" t="s">
        <v>2760</v>
      </c>
      <c r="I5641" s="8"/>
      <c r="J5641" s="35"/>
      <c r="K5641" s="33"/>
      <c r="L5641" s="33"/>
      <c r="M5641" s="33"/>
      <c r="N5641" s="33"/>
      <c r="O5641" s="33"/>
      <c r="P5641" s="33"/>
      <c r="Q5641" s="33"/>
      <c r="R5641" s="33"/>
    </row>
    <row r="5642">
      <c r="A5642" s="8" t="s">
        <v>2633</v>
      </c>
      <c r="B5642" s="6"/>
      <c r="C5642" s="6" t="s">
        <v>15585</v>
      </c>
      <c r="D5642" s="8" t="s">
        <v>4869</v>
      </c>
      <c r="E5642" s="7" t="s">
        <v>15586</v>
      </c>
      <c r="F5642" s="8" t="s">
        <v>2740</v>
      </c>
      <c r="G5642" s="31" t="s">
        <v>15373</v>
      </c>
      <c r="H5642" s="41" t="s">
        <v>5609</v>
      </c>
      <c r="I5642" s="8"/>
      <c r="J5642" s="37"/>
      <c r="K5642" s="38"/>
      <c r="L5642" s="38"/>
      <c r="M5642" s="38"/>
      <c r="N5642" s="38"/>
      <c r="O5642" s="38"/>
      <c r="P5642" s="38"/>
      <c r="Q5642" s="38"/>
      <c r="R5642" s="38"/>
    </row>
    <row r="5643">
      <c r="A5643" s="8" t="s">
        <v>2633</v>
      </c>
      <c r="B5643" s="18"/>
      <c r="C5643" s="18" t="s">
        <v>15587</v>
      </c>
      <c r="D5643" s="4" t="s">
        <v>2588</v>
      </c>
      <c r="E5643" s="3" t="s">
        <v>15588</v>
      </c>
      <c r="F5643" s="42" t="s">
        <v>2740</v>
      </c>
      <c r="G5643" s="31" t="s">
        <v>15373</v>
      </c>
      <c r="H5643" s="41" t="s">
        <v>3287</v>
      </c>
      <c r="I5643" s="3"/>
      <c r="J5643" s="37"/>
      <c r="K5643" s="38"/>
      <c r="L5643" s="38"/>
      <c r="M5643" s="38"/>
      <c r="N5643" s="38"/>
      <c r="O5643" s="38"/>
      <c r="P5643" s="38"/>
      <c r="Q5643" s="38"/>
      <c r="R5643" s="38"/>
    </row>
    <row r="5644">
      <c r="A5644" s="7" t="s">
        <v>2633</v>
      </c>
      <c r="B5644" s="7"/>
      <c r="C5644" s="7" t="s">
        <v>15589</v>
      </c>
      <c r="D5644" s="6" t="s">
        <v>15590</v>
      </c>
      <c r="E5644" s="7" t="s">
        <v>15591</v>
      </c>
      <c r="F5644" s="8" t="s">
        <v>2740</v>
      </c>
      <c r="G5644" s="31" t="s">
        <v>15373</v>
      </c>
      <c r="H5644" s="41" t="s">
        <v>2760</v>
      </c>
      <c r="I5644" s="8"/>
      <c r="J5644" s="7"/>
      <c r="K5644" s="40"/>
      <c r="L5644" s="40"/>
      <c r="M5644" s="40"/>
      <c r="N5644" s="40"/>
      <c r="O5644" s="40"/>
      <c r="P5644" s="40"/>
      <c r="Q5644" s="40"/>
      <c r="R5644" s="40"/>
    </row>
    <row r="5645">
      <c r="A5645" s="7" t="s">
        <v>2633</v>
      </c>
      <c r="B5645" s="7"/>
      <c r="C5645" s="7" t="s">
        <v>15592</v>
      </c>
      <c r="D5645" s="8" t="s">
        <v>13934</v>
      </c>
      <c r="E5645" s="7" t="s">
        <v>15593</v>
      </c>
      <c r="F5645" s="8" t="s">
        <v>2740</v>
      </c>
      <c r="G5645" s="31" t="s">
        <v>15373</v>
      </c>
      <c r="H5645" s="41" t="s">
        <v>2802</v>
      </c>
      <c r="I5645" s="8"/>
      <c r="J5645" s="10"/>
      <c r="K5645" s="44"/>
      <c r="L5645" s="44"/>
      <c r="M5645" s="44"/>
      <c r="N5645" s="44"/>
      <c r="O5645" s="44"/>
      <c r="P5645" s="44"/>
      <c r="Q5645" s="44"/>
      <c r="R5645" s="44"/>
    </row>
    <row r="5646">
      <c r="A5646" s="7" t="s">
        <v>2633</v>
      </c>
      <c r="B5646" s="7"/>
      <c r="C5646" s="7" t="s">
        <v>15594</v>
      </c>
      <c r="D5646" s="8" t="str">
        <f>IFERROR(__xludf.DUMMYFUNCTION("CONCATENATE(REGEXEXTRACT(C5646,""[A-Za-z]+""),"","")"),"Spartaque,")</f>
        <v>Spartaque,</v>
      </c>
      <c r="E5646" s="7" t="s">
        <v>15595</v>
      </c>
      <c r="F5646" s="8" t="s">
        <v>2740</v>
      </c>
      <c r="G5646" s="31" t="s">
        <v>15373</v>
      </c>
      <c r="H5646" s="41" t="s">
        <v>3768</v>
      </c>
      <c r="I5646" s="8"/>
      <c r="J5646" s="35"/>
      <c r="K5646" s="33"/>
      <c r="L5646" s="33"/>
      <c r="M5646" s="33"/>
      <c r="N5646" s="33"/>
      <c r="O5646" s="33"/>
      <c r="P5646" s="33"/>
      <c r="Q5646" s="33"/>
      <c r="R5646" s="33"/>
    </row>
    <row r="5647">
      <c r="A5647" s="7" t="s">
        <v>2633</v>
      </c>
      <c r="B5647" s="7"/>
      <c r="C5647" s="7" t="s">
        <v>15596</v>
      </c>
      <c r="D5647" s="8" t="s">
        <v>15597</v>
      </c>
      <c r="E5647" s="7" t="s">
        <v>15598</v>
      </c>
      <c r="F5647" s="8" t="s">
        <v>2740</v>
      </c>
      <c r="G5647" s="31" t="s">
        <v>15373</v>
      </c>
      <c r="H5647" s="41" t="s">
        <v>2760</v>
      </c>
      <c r="I5647" s="8"/>
      <c r="J5647" s="7"/>
      <c r="K5647" s="40"/>
      <c r="L5647" s="40"/>
      <c r="M5647" s="40"/>
      <c r="N5647" s="40"/>
      <c r="O5647" s="40"/>
      <c r="P5647" s="40"/>
      <c r="Q5647" s="40"/>
      <c r="R5647" s="40"/>
    </row>
    <row r="5648">
      <c r="A5648" s="7" t="s">
        <v>2633</v>
      </c>
      <c r="B5648" s="7"/>
      <c r="C5648" s="7" t="s">
        <v>15599</v>
      </c>
      <c r="D5648" s="8" t="s">
        <v>3133</v>
      </c>
      <c r="E5648" s="7" t="s">
        <v>15600</v>
      </c>
      <c r="F5648" s="8" t="s">
        <v>2740</v>
      </c>
      <c r="G5648" s="31" t="s">
        <v>15373</v>
      </c>
      <c r="H5648" s="42" t="s">
        <v>2686</v>
      </c>
      <c r="I5648" s="8"/>
      <c r="J5648" s="35"/>
      <c r="K5648" s="33"/>
      <c r="L5648" s="33"/>
      <c r="M5648" s="33"/>
      <c r="N5648" s="33"/>
      <c r="O5648" s="33"/>
      <c r="P5648" s="33"/>
      <c r="Q5648" s="33"/>
      <c r="R5648" s="33"/>
    </row>
    <row r="5649">
      <c r="A5649" s="8" t="s">
        <v>2586</v>
      </c>
      <c r="B5649" s="2"/>
      <c r="C5649" s="2" t="s">
        <v>15601</v>
      </c>
      <c r="D5649" s="2" t="s">
        <v>4284</v>
      </c>
      <c r="E5649" s="2" t="s">
        <v>15602</v>
      </c>
      <c r="F5649" s="42" t="s">
        <v>2740</v>
      </c>
      <c r="G5649" s="31" t="s">
        <v>2590</v>
      </c>
      <c r="H5649" s="31" t="s">
        <v>2590</v>
      </c>
      <c r="I5649" s="34" t="s">
        <v>15603</v>
      </c>
      <c r="J5649" s="37"/>
      <c r="K5649" s="38"/>
      <c r="L5649" s="38"/>
      <c r="M5649" s="38"/>
      <c r="N5649" s="38"/>
      <c r="O5649" s="38"/>
      <c r="P5649" s="38"/>
      <c r="Q5649" s="38"/>
      <c r="R5649" s="38"/>
    </row>
    <row r="5650">
      <c r="A5650" s="8" t="s">
        <v>2586</v>
      </c>
      <c r="B5650" s="2"/>
      <c r="C5650" s="2" t="s">
        <v>15604</v>
      </c>
      <c r="D5650" s="2" t="s">
        <v>3577</v>
      </c>
      <c r="E5650" s="2" t="s">
        <v>15605</v>
      </c>
      <c r="F5650" s="42" t="s">
        <v>2740</v>
      </c>
      <c r="G5650" s="31" t="s">
        <v>2590</v>
      </c>
      <c r="H5650" s="31" t="s">
        <v>2590</v>
      </c>
      <c r="I5650" s="34" t="s">
        <v>15606</v>
      </c>
      <c r="J5650" s="35"/>
      <c r="K5650" s="33"/>
      <c r="L5650" s="33"/>
      <c r="M5650" s="33"/>
      <c r="N5650" s="33"/>
      <c r="O5650" s="33"/>
      <c r="P5650" s="33"/>
      <c r="Q5650" s="33"/>
      <c r="R5650" s="33"/>
    </row>
    <row r="5651">
      <c r="A5651" s="8" t="s">
        <v>2586</v>
      </c>
      <c r="B5651" s="2"/>
      <c r="C5651" s="2" t="s">
        <v>15607</v>
      </c>
      <c r="D5651" s="2" t="s">
        <v>15608</v>
      </c>
      <c r="E5651" s="2" t="s">
        <v>15609</v>
      </c>
      <c r="F5651" s="42" t="s">
        <v>2740</v>
      </c>
      <c r="G5651" s="31" t="s">
        <v>2590</v>
      </c>
      <c r="H5651" s="31" t="s">
        <v>2590</v>
      </c>
      <c r="I5651" s="34" t="s">
        <v>15610</v>
      </c>
      <c r="J5651" s="7"/>
      <c r="K5651" s="40"/>
      <c r="L5651" s="40"/>
      <c r="M5651" s="40"/>
      <c r="N5651" s="40"/>
      <c r="O5651" s="40"/>
      <c r="P5651" s="40"/>
      <c r="Q5651" s="40"/>
      <c r="R5651" s="40"/>
    </row>
    <row r="5652">
      <c r="A5652" s="8" t="s">
        <v>2586</v>
      </c>
      <c r="B5652" s="2"/>
      <c r="C5652" s="2" t="s">
        <v>15611</v>
      </c>
      <c r="D5652" s="2" t="s">
        <v>15612</v>
      </c>
      <c r="E5652" s="2" t="s">
        <v>15613</v>
      </c>
      <c r="F5652" s="42" t="s">
        <v>2740</v>
      </c>
      <c r="G5652" s="31" t="s">
        <v>2590</v>
      </c>
      <c r="H5652" s="31" t="s">
        <v>2590</v>
      </c>
      <c r="I5652" s="34" t="s">
        <v>15614</v>
      </c>
      <c r="J5652" s="7"/>
      <c r="K5652" s="40"/>
      <c r="L5652" s="40"/>
      <c r="M5652" s="40"/>
      <c r="N5652" s="40"/>
      <c r="O5652" s="40"/>
      <c r="P5652" s="40"/>
      <c r="Q5652" s="40"/>
      <c r="R5652" s="40"/>
    </row>
    <row r="5653">
      <c r="A5653" s="8" t="s">
        <v>2586</v>
      </c>
      <c r="B5653" s="2"/>
      <c r="C5653" s="2" t="s">
        <v>15615</v>
      </c>
      <c r="D5653" s="17" t="s">
        <v>15616</v>
      </c>
      <c r="E5653" s="2" t="s">
        <v>15617</v>
      </c>
      <c r="F5653" s="42" t="s">
        <v>2740</v>
      </c>
      <c r="G5653" s="31" t="s">
        <v>2590</v>
      </c>
      <c r="H5653" s="31" t="s">
        <v>2590</v>
      </c>
      <c r="I5653" s="34" t="s">
        <v>15618</v>
      </c>
      <c r="J5653" s="35"/>
      <c r="K5653" s="33"/>
      <c r="L5653" s="33"/>
      <c r="M5653" s="33"/>
      <c r="N5653" s="33"/>
      <c r="O5653" s="33"/>
      <c r="P5653" s="33"/>
      <c r="Q5653" s="33"/>
      <c r="R5653" s="33"/>
    </row>
    <row r="5654">
      <c r="A5654" s="8" t="s">
        <v>2586</v>
      </c>
      <c r="B5654" s="2"/>
      <c r="C5654" s="2" t="s">
        <v>15619</v>
      </c>
      <c r="D5654" s="2" t="s">
        <v>3274</v>
      </c>
      <c r="E5654" s="2" t="s">
        <v>15620</v>
      </c>
      <c r="F5654" s="42" t="s">
        <v>2740</v>
      </c>
      <c r="G5654" s="31" t="s">
        <v>2590</v>
      </c>
      <c r="H5654" s="41" t="s">
        <v>2760</v>
      </c>
      <c r="I5654" s="34" t="s">
        <v>15621</v>
      </c>
      <c r="J5654" s="37"/>
      <c r="K5654" s="38"/>
      <c r="L5654" s="38"/>
      <c r="M5654" s="38"/>
      <c r="N5654" s="38"/>
      <c r="O5654" s="38"/>
      <c r="P5654" s="38"/>
      <c r="Q5654" s="38"/>
      <c r="R5654" s="38"/>
    </row>
    <row r="5655">
      <c r="A5655" s="8" t="s">
        <v>2586</v>
      </c>
      <c r="B5655" s="2"/>
      <c r="C5655" s="2" t="s">
        <v>15622</v>
      </c>
      <c r="D5655" s="2" t="s">
        <v>15623</v>
      </c>
      <c r="E5655" s="2" t="s">
        <v>15624</v>
      </c>
      <c r="F5655" s="42" t="s">
        <v>2740</v>
      </c>
      <c r="G5655" s="31" t="s">
        <v>2590</v>
      </c>
      <c r="H5655" s="31" t="s">
        <v>2590</v>
      </c>
      <c r="I5655" s="34" t="s">
        <v>15625</v>
      </c>
      <c r="J5655" s="37"/>
      <c r="K5655" s="38"/>
      <c r="L5655" s="38"/>
      <c r="M5655" s="38"/>
      <c r="N5655" s="38"/>
      <c r="O5655" s="38"/>
      <c r="P5655" s="38"/>
      <c r="Q5655" s="38"/>
      <c r="R5655" s="38"/>
    </row>
    <row r="5656">
      <c r="A5656" s="8" t="s">
        <v>2586</v>
      </c>
      <c r="B5656" s="2"/>
      <c r="C5656" s="2" t="s">
        <v>15626</v>
      </c>
      <c r="D5656" s="2" t="s">
        <v>2588</v>
      </c>
      <c r="E5656" s="2" t="s">
        <v>15627</v>
      </c>
      <c r="F5656" s="41" t="s">
        <v>2740</v>
      </c>
      <c r="G5656" s="31" t="s">
        <v>2590</v>
      </c>
      <c r="H5656" s="31" t="s">
        <v>2590</v>
      </c>
      <c r="I5656" s="34" t="s">
        <v>15628</v>
      </c>
      <c r="J5656" s="35"/>
      <c r="K5656" s="33"/>
      <c r="L5656" s="33"/>
      <c r="M5656" s="33"/>
      <c r="N5656" s="33"/>
      <c r="O5656" s="33"/>
      <c r="P5656" s="33"/>
      <c r="Q5656" s="33"/>
      <c r="R5656" s="33"/>
    </row>
    <row r="5657">
      <c r="A5657" s="8" t="s">
        <v>2586</v>
      </c>
      <c r="B5657" s="2"/>
      <c r="C5657" s="2" t="s">
        <v>15629</v>
      </c>
      <c r="D5657" s="2" t="s">
        <v>2588</v>
      </c>
      <c r="E5657" s="2" t="s">
        <v>15630</v>
      </c>
      <c r="F5657" s="41" t="s">
        <v>2740</v>
      </c>
      <c r="G5657" s="31" t="s">
        <v>2590</v>
      </c>
      <c r="H5657" s="41" t="s">
        <v>2760</v>
      </c>
      <c r="I5657" s="34" t="s">
        <v>15631</v>
      </c>
      <c r="J5657" s="35"/>
      <c r="K5657" s="33"/>
      <c r="L5657" s="33"/>
      <c r="M5657" s="33"/>
      <c r="N5657" s="33"/>
      <c r="O5657" s="33"/>
      <c r="P5657" s="33"/>
      <c r="Q5657" s="33"/>
      <c r="R5657" s="33"/>
    </row>
    <row r="5658">
      <c r="A5658" s="7" t="s">
        <v>2586</v>
      </c>
      <c r="B5658" s="9"/>
      <c r="C5658" s="9" t="s">
        <v>14297</v>
      </c>
      <c r="D5658" s="9" t="s">
        <v>3312</v>
      </c>
      <c r="E5658" s="9" t="s">
        <v>15632</v>
      </c>
      <c r="F5658" s="42" t="s">
        <v>2740</v>
      </c>
      <c r="G5658" s="31" t="s">
        <v>2590</v>
      </c>
      <c r="H5658" s="31" t="s">
        <v>2590</v>
      </c>
      <c r="I5658" s="16" t="s">
        <v>15633</v>
      </c>
      <c r="J5658" s="35"/>
      <c r="K5658" s="33"/>
      <c r="L5658" s="33"/>
      <c r="M5658" s="33"/>
      <c r="N5658" s="33"/>
      <c r="O5658" s="33"/>
      <c r="P5658" s="33"/>
      <c r="Q5658" s="33"/>
      <c r="R5658" s="33"/>
    </row>
    <row r="5659">
      <c r="A5659" s="8" t="s">
        <v>2586</v>
      </c>
      <c r="B5659" s="2"/>
      <c r="C5659" s="2" t="s">
        <v>15634</v>
      </c>
      <c r="D5659" s="2" t="s">
        <v>15635</v>
      </c>
      <c r="E5659" s="2" t="s">
        <v>15636</v>
      </c>
      <c r="F5659" s="41" t="s">
        <v>2740</v>
      </c>
      <c r="G5659" s="31" t="s">
        <v>2590</v>
      </c>
      <c r="H5659" s="31" t="s">
        <v>2590</v>
      </c>
      <c r="I5659" s="34" t="s">
        <v>15637</v>
      </c>
      <c r="J5659" s="35"/>
      <c r="K5659" s="33"/>
      <c r="L5659" s="33"/>
      <c r="M5659" s="33"/>
      <c r="N5659" s="33"/>
      <c r="O5659" s="33"/>
      <c r="P5659" s="33"/>
      <c r="Q5659" s="33"/>
      <c r="R5659" s="33"/>
    </row>
    <row r="5660">
      <c r="A5660" s="8" t="s">
        <v>2586</v>
      </c>
      <c r="B5660" s="15"/>
      <c r="C5660" s="15" t="s">
        <v>15638</v>
      </c>
      <c r="D5660" s="9" t="s">
        <v>15639</v>
      </c>
      <c r="E5660" s="9" t="s">
        <v>15640</v>
      </c>
      <c r="F5660" s="8" t="s">
        <v>2740</v>
      </c>
      <c r="G5660" s="31" t="s">
        <v>2590</v>
      </c>
      <c r="H5660" s="31" t="s">
        <v>2590</v>
      </c>
      <c r="I5660" s="16" t="s">
        <v>15641</v>
      </c>
      <c r="J5660" s="37"/>
      <c r="K5660" s="38"/>
      <c r="L5660" s="38"/>
      <c r="M5660" s="38"/>
      <c r="N5660" s="38"/>
      <c r="O5660" s="38"/>
      <c r="P5660" s="38"/>
      <c r="Q5660" s="38"/>
      <c r="R5660" s="38"/>
    </row>
    <row r="5661">
      <c r="A5661" s="8" t="s">
        <v>2586</v>
      </c>
      <c r="B5661" s="2"/>
      <c r="C5661" s="2" t="s">
        <v>15642</v>
      </c>
      <c r="D5661" s="2" t="s">
        <v>7610</v>
      </c>
      <c r="E5661" s="2" t="s">
        <v>15643</v>
      </c>
      <c r="F5661" s="42" t="s">
        <v>2740</v>
      </c>
      <c r="G5661" s="31" t="s">
        <v>2590</v>
      </c>
      <c r="H5661" s="31" t="s">
        <v>2590</v>
      </c>
      <c r="I5661" s="34" t="s">
        <v>15644</v>
      </c>
      <c r="J5661" s="35"/>
      <c r="K5661" s="33"/>
      <c r="L5661" s="33"/>
      <c r="M5661" s="33"/>
      <c r="N5661" s="33"/>
      <c r="O5661" s="33"/>
      <c r="P5661" s="33"/>
      <c r="Q5661" s="33"/>
      <c r="R5661" s="33"/>
    </row>
    <row r="5662">
      <c r="A5662" s="8" t="s">
        <v>2633</v>
      </c>
      <c r="B5662" s="2"/>
      <c r="C5662" s="2" t="s">
        <v>15645</v>
      </c>
      <c r="D5662" s="2" t="s">
        <v>3853</v>
      </c>
      <c r="E5662" s="2" t="s">
        <v>15646</v>
      </c>
      <c r="F5662" s="42" t="s">
        <v>2740</v>
      </c>
      <c r="G5662" s="31" t="s">
        <v>2590</v>
      </c>
      <c r="H5662" s="31" t="s">
        <v>2590</v>
      </c>
      <c r="I5662" s="34" t="s">
        <v>15647</v>
      </c>
      <c r="J5662" s="35"/>
      <c r="K5662" s="33"/>
      <c r="L5662" s="33"/>
      <c r="M5662" s="33"/>
      <c r="N5662" s="33"/>
      <c r="O5662" s="33"/>
      <c r="P5662" s="33"/>
      <c r="Q5662" s="33"/>
      <c r="R5662" s="33"/>
    </row>
    <row r="5663">
      <c r="A5663" s="8" t="s">
        <v>2586</v>
      </c>
      <c r="B5663" s="2"/>
      <c r="C5663" s="2" t="s">
        <v>15648</v>
      </c>
      <c r="D5663" s="2" t="s">
        <v>15649</v>
      </c>
      <c r="E5663" s="2" t="s">
        <v>15650</v>
      </c>
      <c r="F5663" s="42" t="s">
        <v>2740</v>
      </c>
      <c r="G5663" s="31" t="s">
        <v>2590</v>
      </c>
      <c r="H5663" s="31" t="s">
        <v>2590</v>
      </c>
      <c r="I5663" s="34" t="s">
        <v>15651</v>
      </c>
      <c r="J5663" s="35"/>
      <c r="K5663" s="33"/>
      <c r="L5663" s="33"/>
      <c r="M5663" s="33"/>
      <c r="N5663" s="33"/>
      <c r="O5663" s="33"/>
      <c r="P5663" s="33"/>
      <c r="Q5663" s="33"/>
      <c r="R5663" s="33"/>
    </row>
    <row r="5664">
      <c r="A5664" s="8" t="s">
        <v>2586</v>
      </c>
      <c r="B5664" s="2"/>
      <c r="C5664" s="2" t="s">
        <v>15652</v>
      </c>
      <c r="D5664" s="2" t="s">
        <v>2588</v>
      </c>
      <c r="E5664" s="2" t="s">
        <v>15653</v>
      </c>
      <c r="F5664" s="42" t="s">
        <v>2740</v>
      </c>
      <c r="G5664" s="31" t="s">
        <v>2590</v>
      </c>
      <c r="H5664" s="31" t="s">
        <v>2590</v>
      </c>
      <c r="I5664" s="34" t="s">
        <v>15654</v>
      </c>
      <c r="J5664" s="37"/>
      <c r="K5664" s="38"/>
      <c r="L5664" s="38"/>
      <c r="M5664" s="38"/>
      <c r="N5664" s="38"/>
      <c r="O5664" s="38"/>
      <c r="P5664" s="38"/>
      <c r="Q5664" s="38"/>
      <c r="R5664" s="38"/>
    </row>
    <row r="5665">
      <c r="A5665" s="7" t="s">
        <v>2586</v>
      </c>
      <c r="B5665" s="7"/>
      <c r="C5665" s="7" t="s">
        <v>15655</v>
      </c>
      <c r="D5665" s="8" t="s">
        <v>4950</v>
      </c>
      <c r="E5665" s="7" t="s">
        <v>15656</v>
      </c>
      <c r="F5665" s="8" t="s">
        <v>2740</v>
      </c>
      <c r="G5665" s="31" t="s">
        <v>2590</v>
      </c>
      <c r="H5665" s="31" t="s">
        <v>2590</v>
      </c>
      <c r="I5665" s="8"/>
      <c r="J5665" s="7"/>
      <c r="K5665" s="40"/>
      <c r="L5665" s="40"/>
      <c r="M5665" s="40"/>
      <c r="N5665" s="40"/>
      <c r="O5665" s="40"/>
      <c r="P5665" s="40"/>
      <c r="Q5665" s="40"/>
      <c r="R5665" s="40"/>
    </row>
    <row r="5666">
      <c r="A5666" s="7" t="s">
        <v>2586</v>
      </c>
      <c r="B5666" s="7"/>
      <c r="C5666" s="7" t="s">
        <v>15657</v>
      </c>
      <c r="D5666" s="8" t="s">
        <v>15658</v>
      </c>
      <c r="E5666" s="7" t="s">
        <v>15659</v>
      </c>
      <c r="F5666" s="8" t="s">
        <v>2740</v>
      </c>
      <c r="G5666" s="31" t="s">
        <v>2590</v>
      </c>
      <c r="H5666" s="31" t="s">
        <v>2590</v>
      </c>
      <c r="I5666" s="8"/>
      <c r="J5666" s="35"/>
      <c r="K5666" s="33"/>
      <c r="L5666" s="33"/>
      <c r="M5666" s="33"/>
      <c r="N5666" s="33"/>
      <c r="O5666" s="33"/>
      <c r="P5666" s="33"/>
      <c r="Q5666" s="33"/>
      <c r="R5666" s="33"/>
    </row>
    <row r="5667">
      <c r="A5667" s="7" t="s">
        <v>2586</v>
      </c>
      <c r="B5667" s="7"/>
      <c r="C5667" s="7" t="s">
        <v>15660</v>
      </c>
      <c r="D5667" s="8" t="s">
        <v>2635</v>
      </c>
      <c r="E5667" s="7" t="s">
        <v>15661</v>
      </c>
      <c r="F5667" s="8" t="s">
        <v>2740</v>
      </c>
      <c r="G5667" s="31" t="s">
        <v>2590</v>
      </c>
      <c r="H5667" s="31" t="s">
        <v>2590</v>
      </c>
      <c r="I5667" s="8"/>
      <c r="J5667" s="7"/>
      <c r="K5667" s="40"/>
      <c r="L5667" s="40"/>
      <c r="M5667" s="40"/>
      <c r="N5667" s="40"/>
      <c r="O5667" s="40"/>
      <c r="P5667" s="40"/>
      <c r="Q5667" s="40"/>
      <c r="R5667" s="40"/>
    </row>
    <row r="5668">
      <c r="A5668" s="7" t="s">
        <v>2586</v>
      </c>
      <c r="B5668" s="7"/>
      <c r="C5668" s="7" t="s">
        <v>15662</v>
      </c>
      <c r="D5668" s="8" t="s">
        <v>15663</v>
      </c>
      <c r="E5668" s="7" t="s">
        <v>15662</v>
      </c>
      <c r="F5668" s="8" t="s">
        <v>2740</v>
      </c>
      <c r="G5668" s="31" t="s">
        <v>2590</v>
      </c>
      <c r="H5668" s="31" t="s">
        <v>2590</v>
      </c>
      <c r="I5668" s="8"/>
      <c r="J5668" s="35"/>
      <c r="K5668" s="33"/>
      <c r="L5668" s="33"/>
      <c r="M5668" s="33"/>
      <c r="N5668" s="33"/>
      <c r="O5668" s="33"/>
      <c r="P5668" s="33"/>
      <c r="Q5668" s="33"/>
      <c r="R5668" s="33"/>
    </row>
    <row r="5669">
      <c r="A5669" s="7" t="s">
        <v>2586</v>
      </c>
      <c r="B5669" s="7"/>
      <c r="C5669" s="7" t="s">
        <v>15664</v>
      </c>
      <c r="D5669" s="8" t="s">
        <v>15665</v>
      </c>
      <c r="E5669" s="7" t="s">
        <v>15666</v>
      </c>
      <c r="F5669" s="8" t="s">
        <v>2740</v>
      </c>
      <c r="G5669" s="31" t="s">
        <v>2590</v>
      </c>
      <c r="H5669" s="31" t="s">
        <v>2590</v>
      </c>
      <c r="I5669" s="8"/>
      <c r="J5669" s="35"/>
      <c r="K5669" s="33"/>
      <c r="L5669" s="33"/>
      <c r="M5669" s="33"/>
      <c r="N5669" s="33"/>
      <c r="O5669" s="33"/>
      <c r="P5669" s="33"/>
      <c r="Q5669" s="33"/>
      <c r="R5669" s="33"/>
    </row>
    <row r="5670">
      <c r="A5670" s="7" t="s">
        <v>2586</v>
      </c>
      <c r="B5670" s="7"/>
      <c r="C5670" s="7" t="s">
        <v>15667</v>
      </c>
      <c r="D5670" s="8" t="s">
        <v>15668</v>
      </c>
      <c r="E5670" s="7" t="s">
        <v>15669</v>
      </c>
      <c r="F5670" s="8" t="s">
        <v>2740</v>
      </c>
      <c r="G5670" s="31" t="s">
        <v>2590</v>
      </c>
      <c r="H5670" s="31" t="s">
        <v>2590</v>
      </c>
      <c r="I5670" s="8"/>
      <c r="J5670" s="37"/>
      <c r="K5670" s="38"/>
      <c r="L5670" s="38"/>
      <c r="M5670" s="38"/>
      <c r="N5670" s="38"/>
      <c r="O5670" s="38"/>
      <c r="P5670" s="38"/>
      <c r="Q5670" s="38"/>
      <c r="R5670" s="38"/>
    </row>
    <row r="5671">
      <c r="A5671" s="7" t="s">
        <v>2586</v>
      </c>
      <c r="B5671" s="7"/>
      <c r="C5671" s="7" t="s">
        <v>15670</v>
      </c>
      <c r="D5671" s="8" t="s">
        <v>173</v>
      </c>
      <c r="E5671" s="7" t="s">
        <v>15671</v>
      </c>
      <c r="F5671" s="8" t="s">
        <v>2740</v>
      </c>
      <c r="G5671" s="31" t="s">
        <v>2590</v>
      </c>
      <c r="H5671" s="31" t="s">
        <v>2590</v>
      </c>
      <c r="I5671" s="8"/>
      <c r="J5671" s="35"/>
      <c r="K5671" s="33"/>
      <c r="L5671" s="33"/>
      <c r="M5671" s="33"/>
      <c r="N5671" s="33"/>
      <c r="O5671" s="33"/>
      <c r="P5671" s="33"/>
      <c r="Q5671" s="33"/>
      <c r="R5671" s="33"/>
    </row>
    <row r="5672">
      <c r="A5672" s="7" t="s">
        <v>2586</v>
      </c>
      <c r="B5672" s="7"/>
      <c r="C5672" s="7" t="s">
        <v>15672</v>
      </c>
      <c r="D5672" s="8" t="s">
        <v>308</v>
      </c>
      <c r="E5672" s="7" t="s">
        <v>15673</v>
      </c>
      <c r="F5672" s="8" t="s">
        <v>2740</v>
      </c>
      <c r="G5672" s="31" t="s">
        <v>2590</v>
      </c>
      <c r="H5672" s="42" t="s">
        <v>2765</v>
      </c>
      <c r="I5672" s="8"/>
      <c r="J5672" s="35"/>
      <c r="K5672" s="33"/>
      <c r="L5672" s="33"/>
      <c r="M5672" s="33"/>
      <c r="N5672" s="33"/>
      <c r="O5672" s="33"/>
      <c r="P5672" s="33"/>
      <c r="Q5672" s="33"/>
      <c r="R5672" s="33"/>
    </row>
    <row r="5673">
      <c r="A5673" s="7" t="s">
        <v>2586</v>
      </c>
      <c r="B5673" s="7"/>
      <c r="C5673" s="7" t="s">
        <v>15674</v>
      </c>
      <c r="D5673" s="8" t="s">
        <v>527</v>
      </c>
      <c r="E5673" s="7" t="s">
        <v>15675</v>
      </c>
      <c r="F5673" s="8" t="s">
        <v>2740</v>
      </c>
      <c r="G5673" s="31" t="s">
        <v>2590</v>
      </c>
      <c r="H5673" s="31" t="s">
        <v>2590</v>
      </c>
      <c r="I5673" s="8"/>
      <c r="J5673" s="7"/>
      <c r="K5673" s="40"/>
      <c r="L5673" s="40"/>
      <c r="M5673" s="40"/>
      <c r="N5673" s="40"/>
      <c r="O5673" s="40"/>
      <c r="P5673" s="40"/>
      <c r="Q5673" s="40"/>
      <c r="R5673" s="40"/>
    </row>
    <row r="5674">
      <c r="A5674" s="7" t="s">
        <v>2586</v>
      </c>
      <c r="B5674" s="7"/>
      <c r="C5674" s="7" t="s">
        <v>15676</v>
      </c>
      <c r="D5674" s="8" t="s">
        <v>3480</v>
      </c>
      <c r="E5674" s="7" t="s">
        <v>15677</v>
      </c>
      <c r="F5674" s="8" t="s">
        <v>2740</v>
      </c>
      <c r="G5674" s="31" t="s">
        <v>2590</v>
      </c>
      <c r="H5674" s="31" t="s">
        <v>2590</v>
      </c>
      <c r="I5674" s="8"/>
      <c r="J5674" s="37"/>
      <c r="K5674" s="38"/>
      <c r="L5674" s="38"/>
      <c r="M5674" s="38"/>
      <c r="N5674" s="38"/>
      <c r="O5674" s="38"/>
      <c r="P5674" s="38"/>
      <c r="Q5674" s="38"/>
      <c r="R5674" s="38"/>
    </row>
    <row r="5675">
      <c r="A5675" s="7" t="s">
        <v>2586</v>
      </c>
      <c r="B5675" s="7"/>
      <c r="C5675" s="7" t="s">
        <v>15678</v>
      </c>
      <c r="D5675" s="8" t="s">
        <v>6465</v>
      </c>
      <c r="E5675" s="7" t="s">
        <v>15679</v>
      </c>
      <c r="F5675" s="8" t="s">
        <v>2740</v>
      </c>
      <c r="G5675" s="31" t="s">
        <v>2590</v>
      </c>
      <c r="H5675" s="31" t="s">
        <v>2590</v>
      </c>
      <c r="I5675" s="8"/>
      <c r="J5675" s="7"/>
      <c r="K5675" s="40"/>
      <c r="L5675" s="40"/>
      <c r="M5675" s="40"/>
      <c r="N5675" s="40"/>
      <c r="O5675" s="40"/>
      <c r="P5675" s="40"/>
      <c r="Q5675" s="40"/>
      <c r="R5675" s="40"/>
    </row>
    <row r="5676">
      <c r="A5676" s="7" t="s">
        <v>2633</v>
      </c>
      <c r="B5676" s="7"/>
      <c r="C5676" s="7" t="s">
        <v>15680</v>
      </c>
      <c r="D5676" s="8" t="s">
        <v>196</v>
      </c>
      <c r="E5676" s="7" t="s">
        <v>15681</v>
      </c>
      <c r="F5676" s="8" t="s">
        <v>2740</v>
      </c>
      <c r="G5676" s="31" t="s">
        <v>2590</v>
      </c>
      <c r="H5676" s="31" t="s">
        <v>2590</v>
      </c>
      <c r="I5676" s="8"/>
      <c r="J5676" s="7"/>
      <c r="K5676" s="40"/>
      <c r="L5676" s="40"/>
      <c r="M5676" s="40"/>
      <c r="N5676" s="40"/>
      <c r="O5676" s="40"/>
      <c r="P5676" s="40"/>
      <c r="Q5676" s="40"/>
      <c r="R5676" s="40"/>
    </row>
    <row r="5677">
      <c r="A5677" s="7" t="s">
        <v>2633</v>
      </c>
      <c r="B5677" s="7"/>
      <c r="C5677" s="7" t="s">
        <v>15682</v>
      </c>
      <c r="D5677" s="8" t="s">
        <v>606</v>
      </c>
      <c r="E5677" s="7" t="s">
        <v>15683</v>
      </c>
      <c r="F5677" s="8" t="s">
        <v>2740</v>
      </c>
      <c r="G5677" s="31" t="s">
        <v>2590</v>
      </c>
      <c r="H5677" s="31" t="s">
        <v>2590</v>
      </c>
      <c r="I5677" s="8"/>
      <c r="J5677" s="35"/>
      <c r="K5677" s="33"/>
      <c r="L5677" s="33"/>
      <c r="M5677" s="33"/>
      <c r="N5677" s="33"/>
      <c r="O5677" s="33"/>
      <c r="P5677" s="33"/>
      <c r="Q5677" s="33"/>
      <c r="R5677" s="33"/>
    </row>
    <row r="5678">
      <c r="A5678" s="7" t="s">
        <v>2633</v>
      </c>
      <c r="B5678" s="9"/>
      <c r="C5678" s="9" t="s">
        <v>4882</v>
      </c>
      <c r="D5678" s="9" t="s">
        <v>3312</v>
      </c>
      <c r="E5678" s="15" t="s">
        <v>15684</v>
      </c>
      <c r="F5678" s="43" t="s">
        <v>15685</v>
      </c>
      <c r="G5678" s="8" t="s">
        <v>2741</v>
      </c>
      <c r="H5678" s="48" t="s">
        <v>2937</v>
      </c>
      <c r="I5678" s="16" t="s">
        <v>15686</v>
      </c>
      <c r="J5678" s="7"/>
      <c r="K5678" s="40"/>
      <c r="L5678" s="40"/>
      <c r="M5678" s="40"/>
      <c r="N5678" s="40"/>
      <c r="O5678" s="40"/>
      <c r="P5678" s="40"/>
      <c r="Q5678" s="40"/>
      <c r="R5678" s="40"/>
    </row>
    <row r="5679">
      <c r="A5679" s="8" t="s">
        <v>2586</v>
      </c>
      <c r="B5679" s="15"/>
      <c r="C5679" s="15" t="s">
        <v>15687</v>
      </c>
      <c r="D5679" s="9" t="s">
        <v>3312</v>
      </c>
      <c r="E5679" s="9" t="s">
        <v>15688</v>
      </c>
      <c r="F5679" s="43" t="s">
        <v>15685</v>
      </c>
      <c r="G5679" s="8" t="s">
        <v>2741</v>
      </c>
      <c r="H5679" s="43" t="s">
        <v>2686</v>
      </c>
      <c r="I5679" s="16" t="s">
        <v>15689</v>
      </c>
      <c r="J5679" s="35"/>
      <c r="K5679" s="33"/>
      <c r="L5679" s="33"/>
      <c r="M5679" s="33"/>
      <c r="N5679" s="33"/>
      <c r="O5679" s="33"/>
      <c r="P5679" s="33"/>
      <c r="Q5679" s="33"/>
      <c r="R5679" s="33"/>
    </row>
    <row r="5680">
      <c r="A5680" s="7" t="s">
        <v>2633</v>
      </c>
      <c r="B5680" s="9"/>
      <c r="C5680" s="9" t="s">
        <v>15690</v>
      </c>
      <c r="D5680" s="15" t="s">
        <v>8639</v>
      </c>
      <c r="E5680" s="9" t="s">
        <v>15691</v>
      </c>
      <c r="F5680" s="43" t="s">
        <v>15685</v>
      </c>
      <c r="G5680" s="8" t="s">
        <v>2741</v>
      </c>
      <c r="H5680" s="41" t="s">
        <v>2760</v>
      </c>
      <c r="I5680" s="16" t="s">
        <v>15692</v>
      </c>
      <c r="J5680" s="35"/>
      <c r="K5680" s="33"/>
      <c r="L5680" s="33"/>
      <c r="M5680" s="33"/>
      <c r="N5680" s="33"/>
      <c r="O5680" s="33"/>
      <c r="P5680" s="33"/>
      <c r="Q5680" s="33"/>
      <c r="R5680" s="33"/>
    </row>
    <row r="5681">
      <c r="A5681" s="8" t="s">
        <v>2586</v>
      </c>
      <c r="B5681" s="15"/>
      <c r="C5681" s="15" t="s">
        <v>15693</v>
      </c>
      <c r="D5681" s="9" t="s">
        <v>3312</v>
      </c>
      <c r="E5681" s="9" t="s">
        <v>15694</v>
      </c>
      <c r="F5681" s="43" t="s">
        <v>15685</v>
      </c>
      <c r="G5681" s="8" t="s">
        <v>2741</v>
      </c>
      <c r="H5681" s="43" t="s">
        <v>2686</v>
      </c>
      <c r="I5681" s="16" t="s">
        <v>15695</v>
      </c>
      <c r="J5681" s="35"/>
      <c r="K5681" s="33"/>
      <c r="L5681" s="33"/>
      <c r="M5681" s="33"/>
      <c r="N5681" s="33"/>
      <c r="O5681" s="33"/>
      <c r="P5681" s="33"/>
      <c r="Q5681" s="33"/>
      <c r="R5681" s="33"/>
    </row>
    <row r="5682">
      <c r="A5682" s="7" t="s">
        <v>2586</v>
      </c>
      <c r="B5682" s="9"/>
      <c r="C5682" s="9" t="s">
        <v>15690</v>
      </c>
      <c r="D5682" s="9" t="s">
        <v>3312</v>
      </c>
      <c r="E5682" s="9" t="s">
        <v>15696</v>
      </c>
      <c r="F5682" s="43" t="s">
        <v>15685</v>
      </c>
      <c r="G5682" s="8" t="s">
        <v>2741</v>
      </c>
      <c r="H5682" s="48" t="s">
        <v>2686</v>
      </c>
      <c r="I5682" s="10" t="s">
        <v>15697</v>
      </c>
      <c r="J5682" s="7"/>
      <c r="K5682" s="40"/>
      <c r="L5682" s="40"/>
      <c r="M5682" s="40"/>
      <c r="N5682" s="40"/>
      <c r="O5682" s="40"/>
      <c r="P5682" s="40"/>
      <c r="Q5682" s="40"/>
      <c r="R5682" s="40"/>
    </row>
    <row r="5683">
      <c r="A5683" s="7" t="s">
        <v>2586</v>
      </c>
      <c r="B5683" s="9"/>
      <c r="C5683" s="9" t="s">
        <v>15698</v>
      </c>
      <c r="D5683" s="9" t="s">
        <v>15699</v>
      </c>
      <c r="E5683" s="9" t="s">
        <v>15700</v>
      </c>
      <c r="F5683" s="43" t="s">
        <v>15685</v>
      </c>
      <c r="G5683" s="8" t="s">
        <v>2741</v>
      </c>
      <c r="H5683" s="41" t="s">
        <v>2760</v>
      </c>
      <c r="I5683" s="16" t="s">
        <v>15701</v>
      </c>
      <c r="J5683" s="35"/>
      <c r="K5683" s="33"/>
      <c r="L5683" s="33"/>
      <c r="M5683" s="33"/>
      <c r="N5683" s="33"/>
      <c r="O5683" s="33"/>
      <c r="P5683" s="33"/>
      <c r="Q5683" s="33"/>
      <c r="R5683" s="33"/>
    </row>
    <row r="5684">
      <c r="A5684" s="7" t="s">
        <v>2586</v>
      </c>
      <c r="B5684" s="9"/>
      <c r="C5684" s="9" t="s">
        <v>5972</v>
      </c>
      <c r="D5684" s="9" t="s">
        <v>15702</v>
      </c>
      <c r="E5684" s="9" t="s">
        <v>15703</v>
      </c>
      <c r="F5684" s="43" t="s">
        <v>15685</v>
      </c>
      <c r="G5684" s="8" t="s">
        <v>2741</v>
      </c>
      <c r="H5684" s="43" t="s">
        <v>2686</v>
      </c>
      <c r="I5684" s="16" t="s">
        <v>15704</v>
      </c>
      <c r="J5684" s="35"/>
      <c r="K5684" s="33"/>
      <c r="L5684" s="33"/>
      <c r="M5684" s="33"/>
      <c r="N5684" s="33"/>
      <c r="O5684" s="33"/>
      <c r="P5684" s="33"/>
      <c r="Q5684" s="33"/>
      <c r="R5684" s="33"/>
    </row>
    <row r="5685">
      <c r="A5685" s="7" t="s">
        <v>2633</v>
      </c>
      <c r="B5685" s="9"/>
      <c r="C5685" s="9" t="s">
        <v>15705</v>
      </c>
      <c r="D5685" s="9" t="s">
        <v>15706</v>
      </c>
      <c r="E5685" s="9" t="s">
        <v>15707</v>
      </c>
      <c r="F5685" s="43" t="s">
        <v>15685</v>
      </c>
      <c r="G5685" s="8" t="s">
        <v>2741</v>
      </c>
      <c r="H5685" s="43" t="s">
        <v>2760</v>
      </c>
      <c r="I5685" s="16" t="s">
        <v>15708</v>
      </c>
      <c r="J5685" s="35"/>
      <c r="K5685" s="33"/>
      <c r="L5685" s="33"/>
      <c r="M5685" s="33"/>
      <c r="N5685" s="33"/>
      <c r="O5685" s="33"/>
      <c r="P5685" s="33"/>
      <c r="Q5685" s="33"/>
      <c r="R5685" s="33"/>
    </row>
    <row r="5686">
      <c r="A5686" s="7" t="s">
        <v>2586</v>
      </c>
      <c r="B5686" s="9"/>
      <c r="C5686" s="9" t="s">
        <v>15709</v>
      </c>
      <c r="D5686" s="15" t="s">
        <v>15710</v>
      </c>
      <c r="E5686" s="9" t="s">
        <v>15711</v>
      </c>
      <c r="F5686" s="43" t="s">
        <v>15685</v>
      </c>
      <c r="G5686" s="8" t="s">
        <v>2741</v>
      </c>
      <c r="H5686" s="41" t="s">
        <v>2802</v>
      </c>
      <c r="I5686" s="16" t="s">
        <v>15712</v>
      </c>
      <c r="J5686" s="7"/>
      <c r="K5686" s="40"/>
      <c r="L5686" s="40"/>
      <c r="M5686" s="40"/>
      <c r="N5686" s="40"/>
      <c r="O5686" s="40"/>
      <c r="P5686" s="40"/>
      <c r="Q5686" s="40"/>
      <c r="R5686" s="40"/>
    </row>
    <row r="5687">
      <c r="A5687" s="7" t="s">
        <v>2586</v>
      </c>
      <c r="B5687" s="9"/>
      <c r="C5687" s="9" t="s">
        <v>15713</v>
      </c>
      <c r="D5687" s="9" t="s">
        <v>15714</v>
      </c>
      <c r="E5687" s="9" t="s">
        <v>15715</v>
      </c>
      <c r="F5687" s="43" t="s">
        <v>15685</v>
      </c>
      <c r="G5687" s="8" t="s">
        <v>2741</v>
      </c>
      <c r="H5687" s="48" t="s">
        <v>2824</v>
      </c>
      <c r="I5687" s="16" t="s">
        <v>15716</v>
      </c>
      <c r="J5687" s="35"/>
      <c r="K5687" s="33"/>
      <c r="L5687" s="33"/>
      <c r="M5687" s="33"/>
      <c r="N5687" s="33"/>
      <c r="O5687" s="33"/>
      <c r="P5687" s="33"/>
      <c r="Q5687" s="33"/>
      <c r="R5687" s="33"/>
    </row>
    <row r="5688">
      <c r="A5688" s="8" t="s">
        <v>2586</v>
      </c>
      <c r="B5688" s="15"/>
      <c r="C5688" s="15" t="s">
        <v>15717</v>
      </c>
      <c r="D5688" s="15" t="s">
        <v>11073</v>
      </c>
      <c r="E5688" s="9" t="s">
        <v>15718</v>
      </c>
      <c r="F5688" s="43" t="s">
        <v>15685</v>
      </c>
      <c r="G5688" s="8" t="s">
        <v>2741</v>
      </c>
      <c r="H5688" s="41" t="s">
        <v>2760</v>
      </c>
      <c r="I5688" s="16" t="s">
        <v>15719</v>
      </c>
      <c r="J5688" s="7"/>
      <c r="K5688" s="40"/>
      <c r="L5688" s="40"/>
      <c r="M5688" s="40"/>
      <c r="N5688" s="40"/>
      <c r="O5688" s="40"/>
      <c r="P5688" s="40"/>
      <c r="Q5688" s="40"/>
      <c r="R5688" s="40"/>
    </row>
    <row r="5689">
      <c r="A5689" s="7" t="s">
        <v>2586</v>
      </c>
      <c r="B5689" s="9"/>
      <c r="C5689" s="9" t="s">
        <v>4457</v>
      </c>
      <c r="D5689" s="9" t="s">
        <v>15720</v>
      </c>
      <c r="E5689" s="9" t="s">
        <v>15721</v>
      </c>
      <c r="F5689" s="43" t="s">
        <v>15685</v>
      </c>
      <c r="G5689" s="8" t="s">
        <v>2741</v>
      </c>
      <c r="H5689" s="41" t="s">
        <v>2760</v>
      </c>
      <c r="I5689" s="16" t="s">
        <v>15722</v>
      </c>
      <c r="J5689" s="37"/>
      <c r="K5689" s="38"/>
      <c r="L5689" s="38"/>
      <c r="M5689" s="38"/>
      <c r="N5689" s="38"/>
      <c r="O5689" s="38"/>
      <c r="P5689" s="38"/>
      <c r="Q5689" s="38"/>
      <c r="R5689" s="38"/>
    </row>
    <row r="5690">
      <c r="A5690" s="8" t="s">
        <v>2586</v>
      </c>
      <c r="B5690" s="15"/>
      <c r="C5690" s="15" t="s">
        <v>15723</v>
      </c>
      <c r="D5690" s="9" t="s">
        <v>15724</v>
      </c>
      <c r="E5690" s="9" t="s">
        <v>15725</v>
      </c>
      <c r="F5690" s="43" t="s">
        <v>15685</v>
      </c>
      <c r="G5690" s="31" t="s">
        <v>2741</v>
      </c>
      <c r="H5690" s="41" t="s">
        <v>2760</v>
      </c>
      <c r="I5690" s="16" t="s">
        <v>15726</v>
      </c>
      <c r="J5690" s="7"/>
      <c r="K5690" s="40"/>
      <c r="L5690" s="40"/>
      <c r="M5690" s="40"/>
      <c r="N5690" s="40"/>
      <c r="O5690" s="40"/>
      <c r="P5690" s="40"/>
      <c r="Q5690" s="40"/>
      <c r="R5690" s="40"/>
    </row>
    <row r="5691">
      <c r="A5691" s="7" t="s">
        <v>2586</v>
      </c>
      <c r="B5691" s="9"/>
      <c r="C5691" s="9" t="s">
        <v>15727</v>
      </c>
      <c r="D5691" s="9" t="s">
        <v>15728</v>
      </c>
      <c r="E5691" s="9" t="s">
        <v>15729</v>
      </c>
      <c r="F5691" s="43" t="s">
        <v>15685</v>
      </c>
      <c r="G5691" s="8" t="s">
        <v>2741</v>
      </c>
      <c r="H5691" s="7" t="s">
        <v>2765</v>
      </c>
      <c r="I5691" s="16" t="s">
        <v>15730</v>
      </c>
      <c r="J5691" s="7"/>
      <c r="K5691" s="40"/>
      <c r="L5691" s="40"/>
      <c r="M5691" s="40"/>
      <c r="N5691" s="40"/>
      <c r="O5691" s="40"/>
      <c r="P5691" s="40"/>
      <c r="Q5691" s="40"/>
      <c r="R5691" s="40"/>
    </row>
    <row r="5692">
      <c r="A5692" s="8" t="s">
        <v>2586</v>
      </c>
      <c r="B5692" s="15"/>
      <c r="C5692" s="15" t="s">
        <v>15731</v>
      </c>
      <c r="D5692" s="9" t="s">
        <v>15732</v>
      </c>
      <c r="E5692" s="15" t="s">
        <v>15733</v>
      </c>
      <c r="F5692" s="43" t="s">
        <v>15685</v>
      </c>
      <c r="G5692" s="8" t="s">
        <v>2741</v>
      </c>
      <c r="H5692" s="8" t="s">
        <v>2765</v>
      </c>
      <c r="I5692" s="16" t="s">
        <v>2945</v>
      </c>
      <c r="J5692" s="7"/>
      <c r="K5692" s="40"/>
      <c r="L5692" s="40"/>
      <c r="M5692" s="40"/>
      <c r="N5692" s="40"/>
      <c r="O5692" s="40"/>
      <c r="P5692" s="40"/>
      <c r="Q5692" s="40"/>
      <c r="R5692" s="40"/>
    </row>
    <row r="5693">
      <c r="A5693" s="8" t="s">
        <v>2633</v>
      </c>
      <c r="B5693" s="61"/>
      <c r="C5693" s="61" t="s">
        <v>15734</v>
      </c>
      <c r="D5693" s="9" t="s">
        <v>3312</v>
      </c>
      <c r="E5693" s="9" t="s">
        <v>15735</v>
      </c>
      <c r="F5693" s="43" t="s">
        <v>15685</v>
      </c>
      <c r="G5693" s="8" t="s">
        <v>2741</v>
      </c>
      <c r="H5693" s="43" t="s">
        <v>2686</v>
      </c>
      <c r="I5693" s="16" t="s">
        <v>15736</v>
      </c>
      <c r="J5693" s="35"/>
      <c r="K5693" s="33"/>
      <c r="L5693" s="33"/>
      <c r="M5693" s="33"/>
      <c r="N5693" s="33"/>
      <c r="O5693" s="33"/>
      <c r="P5693" s="33"/>
      <c r="Q5693" s="33"/>
      <c r="R5693" s="33"/>
    </row>
    <row r="5694">
      <c r="A5694" s="7" t="s">
        <v>2586</v>
      </c>
      <c r="B5694" s="9"/>
      <c r="C5694" s="9" t="s">
        <v>15737</v>
      </c>
      <c r="D5694" s="9" t="s">
        <v>15738</v>
      </c>
      <c r="E5694" s="9" t="s">
        <v>15739</v>
      </c>
      <c r="F5694" s="43" t="s">
        <v>15685</v>
      </c>
      <c r="G5694" s="8" t="s">
        <v>2741</v>
      </c>
      <c r="H5694" s="43" t="s">
        <v>2937</v>
      </c>
      <c r="I5694" s="16" t="s">
        <v>9243</v>
      </c>
      <c r="J5694" s="37"/>
      <c r="K5694" s="38"/>
      <c r="L5694" s="38"/>
      <c r="M5694" s="38"/>
      <c r="N5694" s="38"/>
      <c r="O5694" s="38"/>
      <c r="P5694" s="38"/>
      <c r="Q5694" s="38"/>
      <c r="R5694" s="38"/>
    </row>
    <row r="5695">
      <c r="A5695" s="8" t="s">
        <v>2633</v>
      </c>
      <c r="B5695" s="15"/>
      <c r="C5695" s="15" t="s">
        <v>15740</v>
      </c>
      <c r="D5695" s="9" t="s">
        <v>15741</v>
      </c>
      <c r="E5695" s="9" t="s">
        <v>15742</v>
      </c>
      <c r="F5695" s="43" t="s">
        <v>15685</v>
      </c>
      <c r="G5695" s="8" t="s">
        <v>2741</v>
      </c>
      <c r="H5695" s="43" t="s">
        <v>2686</v>
      </c>
      <c r="I5695" s="16" t="s">
        <v>15743</v>
      </c>
      <c r="J5695" s="35"/>
      <c r="K5695" s="33"/>
      <c r="L5695" s="33"/>
      <c r="M5695" s="33"/>
      <c r="N5695" s="33"/>
      <c r="O5695" s="33"/>
      <c r="P5695" s="33"/>
      <c r="Q5695" s="33"/>
      <c r="R5695" s="33"/>
    </row>
    <row r="5696">
      <c r="A5696" s="7" t="s">
        <v>2586</v>
      </c>
      <c r="B5696" s="9"/>
      <c r="C5696" s="9" t="s">
        <v>15744</v>
      </c>
      <c r="D5696" s="15" t="s">
        <v>15745</v>
      </c>
      <c r="E5696" s="9" t="s">
        <v>15746</v>
      </c>
      <c r="F5696" s="43" t="s">
        <v>15685</v>
      </c>
      <c r="G5696" s="31" t="s">
        <v>2741</v>
      </c>
      <c r="H5696" s="31" t="s">
        <v>2742</v>
      </c>
      <c r="I5696" s="16" t="s">
        <v>15747</v>
      </c>
      <c r="J5696" s="37"/>
      <c r="K5696" s="38"/>
      <c r="L5696" s="38"/>
      <c r="M5696" s="38"/>
      <c r="N5696" s="38"/>
      <c r="O5696" s="38"/>
      <c r="P5696" s="38"/>
      <c r="Q5696" s="38"/>
      <c r="R5696" s="38"/>
    </row>
    <row r="5697">
      <c r="A5697" s="7" t="s">
        <v>2586</v>
      </c>
      <c r="B5697" s="9"/>
      <c r="C5697" s="9" t="s">
        <v>15748</v>
      </c>
      <c r="D5697" s="9" t="s">
        <v>15749</v>
      </c>
      <c r="E5697" s="9" t="s">
        <v>15750</v>
      </c>
      <c r="F5697" s="43" t="s">
        <v>15685</v>
      </c>
      <c r="G5697" s="31" t="s">
        <v>2741</v>
      </c>
      <c r="H5697" s="31" t="s">
        <v>2742</v>
      </c>
      <c r="I5697" s="16" t="s">
        <v>15751</v>
      </c>
      <c r="J5697" s="37"/>
      <c r="K5697" s="38"/>
      <c r="L5697" s="38"/>
      <c r="M5697" s="38"/>
      <c r="N5697" s="38"/>
      <c r="O5697" s="38"/>
      <c r="P5697" s="38"/>
      <c r="Q5697" s="38"/>
      <c r="R5697" s="38"/>
    </row>
    <row r="5698">
      <c r="A5698" s="7" t="s">
        <v>2586</v>
      </c>
      <c r="B5698" s="9"/>
      <c r="C5698" s="9" t="s">
        <v>15752</v>
      </c>
      <c r="D5698" s="9" t="s">
        <v>15753</v>
      </c>
      <c r="E5698" s="9" t="s">
        <v>15754</v>
      </c>
      <c r="F5698" s="43" t="s">
        <v>15685</v>
      </c>
      <c r="G5698" s="8" t="s">
        <v>2741</v>
      </c>
      <c r="H5698" s="7" t="s">
        <v>2765</v>
      </c>
      <c r="I5698" s="16" t="s">
        <v>15755</v>
      </c>
      <c r="J5698" s="35"/>
      <c r="K5698" s="33"/>
      <c r="L5698" s="33"/>
      <c r="M5698" s="33"/>
      <c r="N5698" s="33"/>
      <c r="O5698" s="33"/>
      <c r="P5698" s="33"/>
      <c r="Q5698" s="33"/>
      <c r="R5698" s="33"/>
    </row>
    <row r="5699">
      <c r="A5699" s="7" t="s">
        <v>2586</v>
      </c>
      <c r="B5699" s="9"/>
      <c r="C5699" s="9" t="s">
        <v>15756</v>
      </c>
      <c r="D5699" s="9" t="s">
        <v>6204</v>
      </c>
      <c r="E5699" s="9" t="s">
        <v>15757</v>
      </c>
      <c r="F5699" s="43" t="s">
        <v>15685</v>
      </c>
      <c r="G5699" s="31" t="s">
        <v>2741</v>
      </c>
      <c r="H5699" s="43" t="s">
        <v>2816</v>
      </c>
      <c r="I5699" s="16" t="s">
        <v>15758</v>
      </c>
      <c r="J5699" s="35"/>
      <c r="K5699" s="33"/>
      <c r="L5699" s="33"/>
      <c r="M5699" s="33"/>
      <c r="N5699" s="33"/>
      <c r="O5699" s="33"/>
      <c r="P5699" s="33"/>
      <c r="Q5699" s="33"/>
      <c r="R5699" s="33"/>
    </row>
    <row r="5700">
      <c r="A5700" s="7" t="s">
        <v>2586</v>
      </c>
      <c r="B5700" s="9"/>
      <c r="C5700" s="9" t="s">
        <v>15759</v>
      </c>
      <c r="D5700" s="15" t="s">
        <v>15760</v>
      </c>
      <c r="E5700" s="9" t="s">
        <v>15761</v>
      </c>
      <c r="F5700" s="43" t="s">
        <v>15685</v>
      </c>
      <c r="G5700" s="31" t="s">
        <v>2741</v>
      </c>
      <c r="H5700" s="31" t="s">
        <v>2742</v>
      </c>
      <c r="I5700" s="16" t="s">
        <v>15762</v>
      </c>
      <c r="J5700" s="37"/>
      <c r="K5700" s="38"/>
      <c r="L5700" s="38"/>
      <c r="M5700" s="38"/>
      <c r="N5700" s="38"/>
      <c r="O5700" s="38"/>
      <c r="P5700" s="38"/>
      <c r="Q5700" s="38"/>
      <c r="R5700" s="38"/>
    </row>
    <row r="5701">
      <c r="A5701" s="8" t="s">
        <v>2633</v>
      </c>
      <c r="B5701" s="15"/>
      <c r="C5701" s="15" t="s">
        <v>15763</v>
      </c>
      <c r="D5701" s="15" t="s">
        <v>1418</v>
      </c>
      <c r="E5701" s="9" t="s">
        <v>15764</v>
      </c>
      <c r="F5701" s="43" t="s">
        <v>15685</v>
      </c>
      <c r="G5701" s="8" t="s">
        <v>2741</v>
      </c>
      <c r="H5701" s="43" t="s">
        <v>2686</v>
      </c>
      <c r="I5701" s="16" t="s">
        <v>14523</v>
      </c>
      <c r="J5701" s="35"/>
      <c r="K5701" s="33"/>
      <c r="L5701" s="33"/>
      <c r="M5701" s="33"/>
      <c r="N5701" s="33"/>
      <c r="O5701" s="33"/>
      <c r="P5701" s="33"/>
      <c r="Q5701" s="33"/>
      <c r="R5701" s="33"/>
    </row>
    <row r="5702">
      <c r="A5702" s="7" t="s">
        <v>2633</v>
      </c>
      <c r="B5702" s="9"/>
      <c r="C5702" s="9" t="s">
        <v>15765</v>
      </c>
      <c r="D5702" s="9" t="s">
        <v>15766</v>
      </c>
      <c r="E5702" s="9" t="s">
        <v>15767</v>
      </c>
      <c r="F5702" s="43" t="s">
        <v>15685</v>
      </c>
      <c r="G5702" s="8" t="s">
        <v>2741</v>
      </c>
      <c r="H5702" s="41" t="s">
        <v>2753</v>
      </c>
      <c r="I5702" s="16" t="s">
        <v>15768</v>
      </c>
      <c r="J5702" s="35"/>
      <c r="K5702" s="33"/>
      <c r="L5702" s="33"/>
      <c r="M5702" s="33"/>
      <c r="N5702" s="33"/>
      <c r="O5702" s="33"/>
      <c r="P5702" s="33"/>
      <c r="Q5702" s="33"/>
      <c r="R5702" s="33"/>
    </row>
    <row r="5703">
      <c r="A5703" s="8" t="s">
        <v>2586</v>
      </c>
      <c r="B5703" s="15"/>
      <c r="C5703" s="15" t="s">
        <v>15769</v>
      </c>
      <c r="D5703" s="9" t="s">
        <v>15770</v>
      </c>
      <c r="E5703" s="9" t="s">
        <v>15771</v>
      </c>
      <c r="F5703" s="43" t="s">
        <v>15685</v>
      </c>
      <c r="G5703" s="8" t="s">
        <v>2741</v>
      </c>
      <c r="H5703" s="43" t="s">
        <v>2686</v>
      </c>
      <c r="I5703" s="16" t="s">
        <v>15772</v>
      </c>
      <c r="J5703" s="35"/>
      <c r="K5703" s="33"/>
      <c r="L5703" s="33"/>
      <c r="M5703" s="33"/>
      <c r="N5703" s="33"/>
      <c r="O5703" s="33"/>
      <c r="P5703" s="33"/>
      <c r="Q5703" s="33"/>
      <c r="R5703" s="33"/>
    </row>
    <row r="5704">
      <c r="A5704" s="7" t="s">
        <v>2586</v>
      </c>
      <c r="B5704" s="9"/>
      <c r="C5704" s="9" t="s">
        <v>15773</v>
      </c>
      <c r="D5704" s="15" t="s">
        <v>15774</v>
      </c>
      <c r="E5704" s="9" t="s">
        <v>15775</v>
      </c>
      <c r="F5704" s="43" t="s">
        <v>15685</v>
      </c>
      <c r="G5704" s="8" t="s">
        <v>2741</v>
      </c>
      <c r="H5704" s="43" t="s">
        <v>2802</v>
      </c>
      <c r="I5704" s="16" t="s">
        <v>15776</v>
      </c>
      <c r="J5704" s="7"/>
      <c r="K5704" s="40"/>
      <c r="L5704" s="40"/>
      <c r="M5704" s="40"/>
      <c r="N5704" s="40"/>
      <c r="O5704" s="40"/>
      <c r="P5704" s="40"/>
      <c r="Q5704" s="40"/>
      <c r="R5704" s="40"/>
    </row>
    <row r="5705">
      <c r="A5705" s="7" t="s">
        <v>2586</v>
      </c>
      <c r="B5705" s="9"/>
      <c r="C5705" s="9" t="s">
        <v>15777</v>
      </c>
      <c r="D5705" s="15" t="s">
        <v>3108</v>
      </c>
      <c r="E5705" s="9" t="s">
        <v>15778</v>
      </c>
      <c r="F5705" s="43" t="s">
        <v>15685</v>
      </c>
      <c r="G5705" s="31" t="s">
        <v>2741</v>
      </c>
      <c r="H5705" s="41" t="s">
        <v>2760</v>
      </c>
      <c r="I5705" s="16" t="s">
        <v>15779</v>
      </c>
      <c r="J5705" s="7"/>
      <c r="K5705" s="40"/>
      <c r="L5705" s="40"/>
      <c r="M5705" s="40"/>
      <c r="N5705" s="40"/>
      <c r="O5705" s="40"/>
      <c r="P5705" s="40"/>
      <c r="Q5705" s="40"/>
      <c r="R5705" s="40"/>
    </row>
    <row r="5706">
      <c r="A5706" s="7" t="s">
        <v>2586</v>
      </c>
      <c r="B5706" s="9"/>
      <c r="C5706" s="9" t="s">
        <v>15780</v>
      </c>
      <c r="D5706" s="9" t="s">
        <v>3312</v>
      </c>
      <c r="E5706" s="9" t="s">
        <v>15781</v>
      </c>
      <c r="F5706" s="43" t="s">
        <v>15685</v>
      </c>
      <c r="G5706" s="31" t="s">
        <v>2741</v>
      </c>
      <c r="H5706" s="43" t="s">
        <v>2742</v>
      </c>
      <c r="I5706" s="16" t="s">
        <v>15782</v>
      </c>
      <c r="J5706" s="37"/>
      <c r="K5706" s="38"/>
      <c r="L5706" s="38"/>
      <c r="M5706" s="38"/>
      <c r="N5706" s="38"/>
      <c r="O5706" s="38"/>
      <c r="P5706" s="38"/>
      <c r="Q5706" s="38"/>
      <c r="R5706" s="38"/>
    </row>
    <row r="5707">
      <c r="A5707" s="7" t="s">
        <v>2633</v>
      </c>
      <c r="B5707" s="9"/>
      <c r="C5707" s="9" t="s">
        <v>15783</v>
      </c>
      <c r="D5707" s="9" t="s">
        <v>15784</v>
      </c>
      <c r="E5707" s="9" t="s">
        <v>15785</v>
      </c>
      <c r="F5707" s="43" t="s">
        <v>15685</v>
      </c>
      <c r="G5707" s="31" t="s">
        <v>2741</v>
      </c>
      <c r="H5707" s="41" t="s">
        <v>2760</v>
      </c>
      <c r="I5707" s="16" t="s">
        <v>15786</v>
      </c>
      <c r="J5707" s="35"/>
      <c r="K5707" s="33"/>
      <c r="L5707" s="33"/>
      <c r="M5707" s="33"/>
      <c r="N5707" s="33"/>
      <c r="O5707" s="33"/>
      <c r="P5707" s="33"/>
      <c r="Q5707" s="33"/>
      <c r="R5707" s="33"/>
    </row>
    <row r="5708">
      <c r="A5708" s="7" t="s">
        <v>2633</v>
      </c>
      <c r="B5708" s="9"/>
      <c r="C5708" s="9" t="s">
        <v>15787</v>
      </c>
      <c r="D5708" s="9" t="s">
        <v>3312</v>
      </c>
      <c r="E5708" s="9" t="s">
        <v>15788</v>
      </c>
      <c r="F5708" s="43" t="s">
        <v>15685</v>
      </c>
      <c r="G5708" s="31" t="s">
        <v>2741</v>
      </c>
      <c r="H5708" s="41" t="s">
        <v>2760</v>
      </c>
      <c r="I5708" s="16" t="s">
        <v>15789</v>
      </c>
      <c r="J5708" s="37"/>
      <c r="K5708" s="38"/>
      <c r="L5708" s="38"/>
      <c r="M5708" s="38"/>
      <c r="N5708" s="38"/>
      <c r="O5708" s="38"/>
      <c r="P5708" s="38"/>
      <c r="Q5708" s="38"/>
      <c r="R5708" s="38"/>
    </row>
    <row r="5709">
      <c r="A5709" s="7" t="s">
        <v>2586</v>
      </c>
      <c r="B5709" s="9"/>
      <c r="C5709" s="9" t="s">
        <v>15790</v>
      </c>
      <c r="D5709" s="9" t="s">
        <v>3312</v>
      </c>
      <c r="E5709" s="9" t="s">
        <v>15791</v>
      </c>
      <c r="F5709" s="43" t="s">
        <v>15685</v>
      </c>
      <c r="G5709" s="31" t="s">
        <v>2741</v>
      </c>
      <c r="H5709" s="31" t="s">
        <v>2778</v>
      </c>
      <c r="I5709" s="16" t="s">
        <v>15792</v>
      </c>
      <c r="J5709" s="35"/>
      <c r="K5709" s="33"/>
      <c r="L5709" s="33"/>
      <c r="M5709" s="33"/>
      <c r="N5709" s="33"/>
      <c r="O5709" s="33"/>
      <c r="P5709" s="33"/>
      <c r="Q5709" s="33"/>
      <c r="R5709" s="33"/>
    </row>
    <row r="5710">
      <c r="A5710" s="7" t="s">
        <v>2586</v>
      </c>
      <c r="B5710" s="9"/>
      <c r="C5710" s="9" t="s">
        <v>15793</v>
      </c>
      <c r="D5710" s="9" t="s">
        <v>15794</v>
      </c>
      <c r="E5710" s="9" t="s">
        <v>15795</v>
      </c>
      <c r="F5710" s="43" t="s">
        <v>15685</v>
      </c>
      <c r="G5710" s="31" t="s">
        <v>2741</v>
      </c>
      <c r="H5710" s="31" t="s">
        <v>2778</v>
      </c>
      <c r="I5710" s="16" t="s">
        <v>15796</v>
      </c>
      <c r="J5710" s="35"/>
      <c r="K5710" s="33"/>
      <c r="L5710" s="33"/>
      <c r="M5710" s="33"/>
      <c r="N5710" s="33"/>
      <c r="O5710" s="33"/>
      <c r="P5710" s="33"/>
      <c r="Q5710" s="33"/>
      <c r="R5710" s="33"/>
    </row>
    <row r="5711">
      <c r="A5711" s="7" t="s">
        <v>2586</v>
      </c>
      <c r="B5711" s="9"/>
      <c r="C5711" s="9" t="s">
        <v>15797</v>
      </c>
      <c r="D5711" s="15" t="s">
        <v>15798</v>
      </c>
      <c r="E5711" s="9" t="s">
        <v>15799</v>
      </c>
      <c r="F5711" s="43" t="s">
        <v>15685</v>
      </c>
      <c r="G5711" s="31" t="s">
        <v>2741</v>
      </c>
      <c r="H5711" s="43" t="s">
        <v>2686</v>
      </c>
      <c r="I5711" s="16" t="s">
        <v>15800</v>
      </c>
      <c r="J5711" s="35"/>
      <c r="K5711" s="33"/>
      <c r="L5711" s="33"/>
      <c r="M5711" s="33"/>
      <c r="N5711" s="33"/>
      <c r="O5711" s="33"/>
      <c r="P5711" s="33"/>
      <c r="Q5711" s="33"/>
      <c r="R5711" s="33"/>
    </row>
    <row r="5712">
      <c r="A5712" s="7" t="s">
        <v>2586</v>
      </c>
      <c r="B5712" s="9"/>
      <c r="C5712" s="9" t="s">
        <v>4864</v>
      </c>
      <c r="D5712" s="15" t="s">
        <v>15801</v>
      </c>
      <c r="E5712" s="9" t="s">
        <v>15802</v>
      </c>
      <c r="F5712" s="43" t="s">
        <v>15685</v>
      </c>
      <c r="G5712" s="31" t="s">
        <v>2741</v>
      </c>
      <c r="H5712" s="41" t="s">
        <v>2760</v>
      </c>
      <c r="I5712" s="16" t="s">
        <v>15803</v>
      </c>
      <c r="J5712" s="37"/>
      <c r="K5712" s="38"/>
      <c r="L5712" s="38"/>
      <c r="M5712" s="38"/>
      <c r="N5712" s="38"/>
      <c r="O5712" s="38"/>
      <c r="P5712" s="38"/>
      <c r="Q5712" s="38"/>
      <c r="R5712" s="38"/>
    </row>
    <row r="5713">
      <c r="A5713" s="7" t="s">
        <v>2633</v>
      </c>
      <c r="B5713" s="9"/>
      <c r="C5713" s="9" t="s">
        <v>15804</v>
      </c>
      <c r="D5713" s="9" t="s">
        <v>3312</v>
      </c>
      <c r="E5713" s="9" t="s">
        <v>15805</v>
      </c>
      <c r="F5713" s="43" t="s">
        <v>15685</v>
      </c>
      <c r="G5713" s="31" t="s">
        <v>2741</v>
      </c>
      <c r="H5713" s="31" t="s">
        <v>2603</v>
      </c>
      <c r="I5713" s="16" t="s">
        <v>15806</v>
      </c>
      <c r="J5713" s="7"/>
      <c r="K5713" s="40"/>
      <c r="L5713" s="40"/>
      <c r="M5713" s="40"/>
      <c r="N5713" s="40"/>
      <c r="O5713" s="40"/>
      <c r="P5713" s="40"/>
      <c r="Q5713" s="40"/>
      <c r="R5713" s="40"/>
    </row>
    <row r="5714">
      <c r="A5714" s="8" t="s">
        <v>2586</v>
      </c>
      <c r="B5714" s="15"/>
      <c r="C5714" s="15" t="s">
        <v>15807</v>
      </c>
      <c r="D5714" s="15" t="s">
        <v>15808</v>
      </c>
      <c r="E5714" s="9" t="s">
        <v>15809</v>
      </c>
      <c r="F5714" s="43" t="s">
        <v>15685</v>
      </c>
      <c r="G5714" s="8" t="s">
        <v>2741</v>
      </c>
      <c r="H5714" s="43" t="s">
        <v>2802</v>
      </c>
      <c r="I5714" s="16" t="s">
        <v>15810</v>
      </c>
      <c r="J5714" s="37"/>
      <c r="K5714" s="38"/>
      <c r="L5714" s="38"/>
      <c r="M5714" s="38"/>
      <c r="N5714" s="38"/>
      <c r="O5714" s="38"/>
      <c r="P5714" s="38"/>
      <c r="Q5714" s="38"/>
      <c r="R5714" s="38"/>
    </row>
    <row r="5715">
      <c r="A5715" s="7" t="s">
        <v>2586</v>
      </c>
      <c r="B5715" s="9"/>
      <c r="C5715" s="9" t="s">
        <v>5569</v>
      </c>
      <c r="D5715" s="9" t="s">
        <v>3312</v>
      </c>
      <c r="E5715" s="9" t="s">
        <v>15811</v>
      </c>
      <c r="F5715" s="43" t="s">
        <v>15685</v>
      </c>
      <c r="G5715" s="31" t="s">
        <v>2741</v>
      </c>
      <c r="H5715" s="41" t="s">
        <v>2760</v>
      </c>
      <c r="I5715" s="16" t="s">
        <v>15812</v>
      </c>
      <c r="J5715" s="7"/>
      <c r="K5715" s="40"/>
      <c r="L5715" s="40"/>
      <c r="M5715" s="40"/>
      <c r="N5715" s="40"/>
      <c r="O5715" s="40"/>
      <c r="P5715" s="40"/>
      <c r="Q5715" s="40"/>
      <c r="R5715" s="40"/>
    </row>
    <row r="5716">
      <c r="A5716" s="7" t="s">
        <v>2586</v>
      </c>
      <c r="B5716" s="9"/>
      <c r="C5716" s="9" t="s">
        <v>15813</v>
      </c>
      <c r="D5716" s="9" t="s">
        <v>5758</v>
      </c>
      <c r="E5716" s="9" t="s">
        <v>15814</v>
      </c>
      <c r="F5716" s="43" t="s">
        <v>15685</v>
      </c>
      <c r="G5716" s="31" t="s">
        <v>2741</v>
      </c>
      <c r="H5716" s="43" t="s">
        <v>2686</v>
      </c>
      <c r="I5716" s="10" t="s">
        <v>15815</v>
      </c>
      <c r="J5716" s="37"/>
      <c r="K5716" s="38"/>
      <c r="L5716" s="38"/>
      <c r="M5716" s="38"/>
      <c r="N5716" s="38"/>
      <c r="O5716" s="38"/>
      <c r="P5716" s="38"/>
      <c r="Q5716" s="38"/>
      <c r="R5716" s="38"/>
    </row>
    <row r="5717">
      <c r="A5717" s="8" t="s">
        <v>2586</v>
      </c>
      <c r="B5717" s="2"/>
      <c r="C5717" s="2" t="s">
        <v>15816</v>
      </c>
      <c r="D5717" s="2" t="s">
        <v>10729</v>
      </c>
      <c r="E5717" s="2" t="s">
        <v>15817</v>
      </c>
      <c r="F5717" s="43" t="s">
        <v>15685</v>
      </c>
      <c r="G5717" s="8" t="s">
        <v>2741</v>
      </c>
      <c r="H5717" s="31" t="s">
        <v>2590</v>
      </c>
      <c r="I5717" s="34" t="s">
        <v>15818</v>
      </c>
      <c r="J5717" s="37"/>
      <c r="K5717" s="38"/>
      <c r="L5717" s="38"/>
      <c r="M5717" s="38"/>
      <c r="N5717" s="38"/>
      <c r="O5717" s="38"/>
      <c r="P5717" s="38"/>
      <c r="Q5717" s="38"/>
      <c r="R5717" s="38"/>
    </row>
    <row r="5718">
      <c r="A5718" s="8" t="s">
        <v>2586</v>
      </c>
      <c r="B5718" s="15"/>
      <c r="C5718" s="15" t="s">
        <v>15819</v>
      </c>
      <c r="D5718" s="9" t="s">
        <v>15749</v>
      </c>
      <c r="E5718" s="9" t="s">
        <v>15820</v>
      </c>
      <c r="F5718" s="43" t="s">
        <v>15685</v>
      </c>
      <c r="G5718" s="6" t="s">
        <v>2741</v>
      </c>
      <c r="H5718" s="31" t="s">
        <v>2742</v>
      </c>
      <c r="I5718" s="16" t="s">
        <v>15821</v>
      </c>
      <c r="J5718" s="35"/>
      <c r="K5718" s="33"/>
      <c r="L5718" s="33"/>
      <c r="M5718" s="33"/>
      <c r="N5718" s="33"/>
      <c r="O5718" s="33"/>
      <c r="P5718" s="33"/>
      <c r="Q5718" s="33"/>
      <c r="R5718" s="33"/>
    </row>
    <row r="5719">
      <c r="A5719" s="8" t="s">
        <v>2586</v>
      </c>
      <c r="B5719" s="15"/>
      <c r="C5719" s="15" t="s">
        <v>15822</v>
      </c>
      <c r="D5719" s="15" t="s">
        <v>4985</v>
      </c>
      <c r="E5719" s="9" t="s">
        <v>15823</v>
      </c>
      <c r="F5719" s="43" t="s">
        <v>15685</v>
      </c>
      <c r="G5719" s="8" t="s">
        <v>2741</v>
      </c>
      <c r="H5719" s="45" t="s">
        <v>2765</v>
      </c>
      <c r="I5719" s="16" t="s">
        <v>15824</v>
      </c>
      <c r="J5719" s="37"/>
      <c r="K5719" s="38"/>
      <c r="L5719" s="38"/>
      <c r="M5719" s="38"/>
      <c r="N5719" s="38"/>
      <c r="O5719" s="38"/>
      <c r="P5719" s="38"/>
      <c r="Q5719" s="38"/>
      <c r="R5719" s="38"/>
    </row>
    <row r="5720">
      <c r="A5720" s="7" t="s">
        <v>2586</v>
      </c>
      <c r="B5720" s="9"/>
      <c r="C5720" s="9" t="s">
        <v>2434</v>
      </c>
      <c r="D5720" s="9" t="s">
        <v>15825</v>
      </c>
      <c r="E5720" s="9" t="s">
        <v>15826</v>
      </c>
      <c r="F5720" s="43" t="s">
        <v>15685</v>
      </c>
      <c r="G5720" s="31" t="s">
        <v>2741</v>
      </c>
      <c r="H5720" s="31" t="s">
        <v>2742</v>
      </c>
      <c r="I5720" s="16" t="s">
        <v>15827</v>
      </c>
      <c r="J5720" s="37"/>
      <c r="K5720" s="38"/>
      <c r="L5720" s="38"/>
      <c r="M5720" s="38"/>
      <c r="N5720" s="38"/>
      <c r="O5720" s="38"/>
      <c r="P5720" s="38"/>
      <c r="Q5720" s="38"/>
      <c r="R5720" s="38"/>
    </row>
    <row r="5721">
      <c r="A5721" s="7" t="s">
        <v>2633</v>
      </c>
      <c r="B5721" s="9"/>
      <c r="C5721" s="9" t="s">
        <v>15828</v>
      </c>
      <c r="D5721" s="15" t="s">
        <v>15829</v>
      </c>
      <c r="E5721" s="9" t="s">
        <v>15830</v>
      </c>
      <c r="F5721" s="43" t="s">
        <v>15685</v>
      </c>
      <c r="G5721" s="31" t="s">
        <v>2741</v>
      </c>
      <c r="H5721" s="41" t="s">
        <v>3328</v>
      </c>
      <c r="I5721" s="16" t="s">
        <v>15831</v>
      </c>
      <c r="J5721" s="37"/>
      <c r="K5721" s="38"/>
      <c r="L5721" s="38"/>
      <c r="M5721" s="38"/>
      <c r="N5721" s="38"/>
      <c r="O5721" s="38"/>
      <c r="P5721" s="38"/>
      <c r="Q5721" s="38"/>
      <c r="R5721" s="38"/>
    </row>
    <row r="5722">
      <c r="A5722" s="7" t="s">
        <v>2586</v>
      </c>
      <c r="B5722" s="9"/>
      <c r="C5722" s="9" t="s">
        <v>5610</v>
      </c>
      <c r="D5722" s="9" t="s">
        <v>15832</v>
      </c>
      <c r="E5722" s="9" t="s">
        <v>15833</v>
      </c>
      <c r="F5722" s="43" t="s">
        <v>15685</v>
      </c>
      <c r="G5722" s="31" t="s">
        <v>2741</v>
      </c>
      <c r="H5722" s="43" t="s">
        <v>2840</v>
      </c>
      <c r="I5722" s="16" t="s">
        <v>15834</v>
      </c>
      <c r="J5722" s="37"/>
      <c r="K5722" s="38"/>
      <c r="L5722" s="38"/>
      <c r="M5722" s="38"/>
      <c r="N5722" s="38"/>
      <c r="O5722" s="38"/>
      <c r="P5722" s="38"/>
      <c r="Q5722" s="38"/>
      <c r="R5722" s="38"/>
    </row>
    <row r="5723">
      <c r="A5723" s="8" t="s">
        <v>2586</v>
      </c>
      <c r="B5723" s="15"/>
      <c r="C5723" s="15" t="s">
        <v>15835</v>
      </c>
      <c r="D5723" s="9" t="s">
        <v>3312</v>
      </c>
      <c r="E5723" s="9" t="s">
        <v>15836</v>
      </c>
      <c r="F5723" s="42" t="s">
        <v>15685</v>
      </c>
      <c r="G5723" s="6" t="s">
        <v>2741</v>
      </c>
      <c r="H5723" s="31" t="s">
        <v>2802</v>
      </c>
      <c r="I5723" s="16" t="s">
        <v>15837</v>
      </c>
      <c r="J5723" s="35"/>
      <c r="K5723" s="33"/>
      <c r="L5723" s="33"/>
      <c r="M5723" s="33"/>
      <c r="N5723" s="33"/>
      <c r="O5723" s="33"/>
      <c r="P5723" s="33"/>
      <c r="Q5723" s="33"/>
      <c r="R5723" s="33"/>
    </row>
    <row r="5724">
      <c r="A5724" s="7" t="s">
        <v>2586</v>
      </c>
      <c r="B5724" s="9"/>
      <c r="C5724" s="9" t="s">
        <v>15838</v>
      </c>
      <c r="D5724" s="15" t="s">
        <v>15839</v>
      </c>
      <c r="E5724" s="9" t="s">
        <v>15840</v>
      </c>
      <c r="F5724" s="43" t="s">
        <v>15685</v>
      </c>
      <c r="G5724" s="31" t="s">
        <v>2741</v>
      </c>
      <c r="H5724" s="31" t="s">
        <v>2742</v>
      </c>
      <c r="I5724" s="16" t="s">
        <v>15841</v>
      </c>
      <c r="J5724" s="35"/>
      <c r="K5724" s="33"/>
      <c r="L5724" s="33"/>
      <c r="M5724" s="33"/>
      <c r="N5724" s="33"/>
      <c r="O5724" s="33"/>
      <c r="P5724" s="33"/>
      <c r="Q5724" s="33"/>
      <c r="R5724" s="33"/>
    </row>
    <row r="5725">
      <c r="A5725" s="7" t="s">
        <v>2633</v>
      </c>
      <c r="B5725" s="9"/>
      <c r="C5725" s="9" t="s">
        <v>6561</v>
      </c>
      <c r="D5725" s="9" t="s">
        <v>11150</v>
      </c>
      <c r="E5725" s="9" t="s">
        <v>15842</v>
      </c>
      <c r="F5725" s="43" t="s">
        <v>15685</v>
      </c>
      <c r="G5725" s="8" t="s">
        <v>2741</v>
      </c>
      <c r="H5725" s="41" t="s">
        <v>2760</v>
      </c>
      <c r="I5725" s="16" t="s">
        <v>15843</v>
      </c>
      <c r="J5725" s="35"/>
      <c r="K5725" s="33"/>
      <c r="L5725" s="33"/>
      <c r="M5725" s="33"/>
      <c r="N5725" s="33"/>
      <c r="O5725" s="33"/>
      <c r="P5725" s="33"/>
      <c r="Q5725" s="33"/>
      <c r="R5725" s="33"/>
    </row>
    <row r="5726">
      <c r="A5726" s="7" t="s">
        <v>2633</v>
      </c>
      <c r="B5726" s="9"/>
      <c r="C5726" s="9" t="s">
        <v>15844</v>
      </c>
      <c r="D5726" s="9" t="s">
        <v>15845</v>
      </c>
      <c r="E5726" s="9" t="s">
        <v>15846</v>
      </c>
      <c r="F5726" s="43" t="s">
        <v>15685</v>
      </c>
      <c r="G5726" s="31" t="s">
        <v>2741</v>
      </c>
      <c r="H5726" s="43" t="s">
        <v>2787</v>
      </c>
      <c r="I5726" s="16" t="s">
        <v>15847</v>
      </c>
      <c r="J5726" s="35"/>
      <c r="K5726" s="33"/>
      <c r="L5726" s="33"/>
      <c r="M5726" s="33"/>
      <c r="N5726" s="33"/>
      <c r="O5726" s="33"/>
      <c r="P5726" s="33"/>
      <c r="Q5726" s="33"/>
      <c r="R5726" s="33"/>
    </row>
    <row r="5727">
      <c r="A5727" s="7" t="s">
        <v>2586</v>
      </c>
      <c r="B5727" s="9"/>
      <c r="C5727" s="9" t="s">
        <v>15848</v>
      </c>
      <c r="D5727" s="9" t="s">
        <v>3312</v>
      </c>
      <c r="E5727" s="9" t="s">
        <v>15849</v>
      </c>
      <c r="F5727" s="43" t="s">
        <v>15685</v>
      </c>
      <c r="G5727" s="31" t="s">
        <v>2741</v>
      </c>
      <c r="H5727" s="31" t="s">
        <v>2802</v>
      </c>
      <c r="I5727" s="16" t="s">
        <v>15850</v>
      </c>
      <c r="J5727" s="37"/>
      <c r="K5727" s="38"/>
      <c r="L5727" s="38"/>
      <c r="M5727" s="38"/>
      <c r="N5727" s="38"/>
      <c r="O5727" s="38"/>
      <c r="P5727" s="38"/>
      <c r="Q5727" s="38"/>
      <c r="R5727" s="38"/>
    </row>
    <row r="5728">
      <c r="A5728" s="7" t="s">
        <v>2586</v>
      </c>
      <c r="B5728" s="9"/>
      <c r="C5728" s="9" t="s">
        <v>15851</v>
      </c>
      <c r="D5728" s="9" t="s">
        <v>15852</v>
      </c>
      <c r="E5728" s="9" t="s">
        <v>15853</v>
      </c>
      <c r="F5728" s="43" t="s">
        <v>15685</v>
      </c>
      <c r="G5728" s="31" t="s">
        <v>2741</v>
      </c>
      <c r="H5728" s="41" t="s">
        <v>2802</v>
      </c>
      <c r="I5728" s="16" t="s">
        <v>15854</v>
      </c>
      <c r="J5728" s="35"/>
      <c r="K5728" s="33"/>
      <c r="L5728" s="33"/>
      <c r="M5728" s="33"/>
      <c r="N5728" s="33"/>
      <c r="O5728" s="33"/>
      <c r="P5728" s="33"/>
      <c r="Q5728" s="33"/>
      <c r="R5728" s="33"/>
    </row>
    <row r="5729">
      <c r="A5729" s="8" t="s">
        <v>2586</v>
      </c>
      <c r="B5729" s="120"/>
      <c r="C5729" s="121" t="s">
        <v>15855</v>
      </c>
      <c r="D5729" s="9" t="s">
        <v>15856</v>
      </c>
      <c r="E5729" s="9" t="s">
        <v>15857</v>
      </c>
      <c r="F5729" s="43" t="s">
        <v>15685</v>
      </c>
      <c r="G5729" s="8" t="s">
        <v>2741</v>
      </c>
      <c r="H5729" s="31" t="s">
        <v>2590</v>
      </c>
      <c r="I5729" s="16" t="s">
        <v>15858</v>
      </c>
      <c r="J5729" s="35"/>
      <c r="K5729" s="33"/>
      <c r="L5729" s="33"/>
      <c r="M5729" s="33"/>
      <c r="N5729" s="33"/>
      <c r="O5729" s="33"/>
      <c r="P5729" s="33"/>
      <c r="Q5729" s="33"/>
      <c r="R5729" s="33"/>
    </row>
    <row r="5730">
      <c r="A5730" s="7" t="s">
        <v>2586</v>
      </c>
      <c r="B5730" s="9"/>
      <c r="C5730" s="9" t="s">
        <v>6596</v>
      </c>
      <c r="D5730" s="9" t="s">
        <v>15859</v>
      </c>
      <c r="E5730" s="9" t="s">
        <v>15860</v>
      </c>
      <c r="F5730" s="43" t="s">
        <v>15685</v>
      </c>
      <c r="G5730" s="8" t="s">
        <v>2741</v>
      </c>
      <c r="H5730" s="43" t="s">
        <v>2686</v>
      </c>
      <c r="I5730" s="16" t="s">
        <v>15861</v>
      </c>
      <c r="J5730" s="19"/>
      <c r="K5730" s="39"/>
      <c r="L5730" s="39"/>
      <c r="M5730" s="39"/>
      <c r="N5730" s="39"/>
      <c r="O5730" s="39"/>
      <c r="P5730" s="39"/>
      <c r="Q5730" s="39"/>
      <c r="R5730" s="39"/>
    </row>
    <row r="5731">
      <c r="A5731" s="8" t="s">
        <v>2586</v>
      </c>
      <c r="B5731" s="15"/>
      <c r="C5731" s="15" t="s">
        <v>15862</v>
      </c>
      <c r="D5731" s="9" t="s">
        <v>15863</v>
      </c>
      <c r="E5731" s="9" t="s">
        <v>15864</v>
      </c>
      <c r="F5731" s="43" t="s">
        <v>15685</v>
      </c>
      <c r="G5731" s="8" t="s">
        <v>2741</v>
      </c>
      <c r="H5731" s="31" t="s">
        <v>2742</v>
      </c>
      <c r="I5731" s="16" t="s">
        <v>15861</v>
      </c>
      <c r="J5731" s="37"/>
      <c r="K5731" s="38"/>
      <c r="L5731" s="38"/>
      <c r="M5731" s="38"/>
      <c r="N5731" s="38"/>
      <c r="O5731" s="38"/>
      <c r="P5731" s="38"/>
      <c r="Q5731" s="38"/>
      <c r="R5731" s="38"/>
    </row>
    <row r="5732">
      <c r="A5732" s="8" t="s">
        <v>2586</v>
      </c>
      <c r="B5732" s="15"/>
      <c r="C5732" s="15" t="s">
        <v>15865</v>
      </c>
      <c r="D5732" s="9" t="s">
        <v>3312</v>
      </c>
      <c r="E5732" s="9" t="s">
        <v>15866</v>
      </c>
      <c r="F5732" s="43" t="s">
        <v>15685</v>
      </c>
      <c r="G5732" s="8" t="s">
        <v>2741</v>
      </c>
      <c r="H5732" s="41" t="s">
        <v>2760</v>
      </c>
      <c r="I5732" s="16" t="s">
        <v>15867</v>
      </c>
      <c r="J5732" s="7"/>
      <c r="K5732" s="40"/>
      <c r="L5732" s="40"/>
      <c r="M5732" s="40"/>
      <c r="N5732" s="40"/>
      <c r="O5732" s="40"/>
      <c r="P5732" s="40"/>
      <c r="Q5732" s="40"/>
      <c r="R5732" s="40"/>
    </row>
    <row r="5733">
      <c r="A5733" s="7" t="s">
        <v>2586</v>
      </c>
      <c r="B5733" s="9"/>
      <c r="C5733" s="9" t="s">
        <v>330</v>
      </c>
      <c r="D5733" s="9" t="s">
        <v>15868</v>
      </c>
      <c r="E5733" s="9" t="s">
        <v>15869</v>
      </c>
      <c r="F5733" s="43" t="s">
        <v>15685</v>
      </c>
      <c r="G5733" s="31" t="s">
        <v>2741</v>
      </c>
      <c r="H5733" s="45" t="s">
        <v>2765</v>
      </c>
      <c r="I5733" s="16" t="s">
        <v>15870</v>
      </c>
      <c r="J5733" s="35"/>
      <c r="K5733" s="33"/>
      <c r="L5733" s="33"/>
      <c r="M5733" s="33"/>
      <c r="N5733" s="33"/>
      <c r="O5733" s="33"/>
      <c r="P5733" s="33"/>
      <c r="Q5733" s="33"/>
      <c r="R5733" s="33"/>
    </row>
    <row r="5734">
      <c r="A5734" s="8" t="s">
        <v>2586</v>
      </c>
      <c r="B5734" s="15"/>
      <c r="C5734" s="15" t="s">
        <v>15871</v>
      </c>
      <c r="D5734" s="15" t="s">
        <v>6687</v>
      </c>
      <c r="E5734" s="9" t="s">
        <v>15872</v>
      </c>
      <c r="F5734" s="43" t="s">
        <v>15685</v>
      </c>
      <c r="G5734" s="31" t="s">
        <v>2741</v>
      </c>
      <c r="H5734" s="41" t="s">
        <v>2760</v>
      </c>
      <c r="I5734" s="16" t="s">
        <v>15873</v>
      </c>
      <c r="J5734" s="7"/>
      <c r="K5734" s="40"/>
      <c r="L5734" s="40"/>
      <c r="M5734" s="40"/>
      <c r="N5734" s="40"/>
      <c r="O5734" s="40"/>
      <c r="P5734" s="40"/>
      <c r="Q5734" s="40"/>
      <c r="R5734" s="40"/>
    </row>
    <row r="5735">
      <c r="A5735" s="8" t="s">
        <v>2586</v>
      </c>
      <c r="B5735" s="15"/>
      <c r="C5735" s="15" t="s">
        <v>15874</v>
      </c>
      <c r="D5735" s="9" t="s">
        <v>15875</v>
      </c>
      <c r="E5735" s="9" t="s">
        <v>15876</v>
      </c>
      <c r="F5735" s="43" t="s">
        <v>15685</v>
      </c>
      <c r="G5735" s="6" t="s">
        <v>2741</v>
      </c>
      <c r="H5735" s="48" t="s">
        <v>2937</v>
      </c>
      <c r="I5735" s="16" t="s">
        <v>15877</v>
      </c>
      <c r="J5735" s="35"/>
      <c r="K5735" s="33"/>
      <c r="L5735" s="33"/>
      <c r="M5735" s="33"/>
      <c r="N5735" s="33"/>
      <c r="O5735" s="33"/>
      <c r="P5735" s="33"/>
      <c r="Q5735" s="33"/>
      <c r="R5735" s="33"/>
    </row>
    <row r="5736">
      <c r="A5736" s="8" t="s">
        <v>2586</v>
      </c>
      <c r="B5736" s="15"/>
      <c r="C5736" s="15" t="s">
        <v>15878</v>
      </c>
      <c r="D5736" s="9" t="s">
        <v>3312</v>
      </c>
      <c r="E5736" s="9" t="s">
        <v>15879</v>
      </c>
      <c r="F5736" s="43" t="s">
        <v>15685</v>
      </c>
      <c r="G5736" s="8" t="s">
        <v>2741</v>
      </c>
      <c r="H5736" s="42" t="s">
        <v>2686</v>
      </c>
      <c r="I5736" s="16" t="s">
        <v>15880</v>
      </c>
      <c r="J5736" s="7"/>
      <c r="K5736" s="40"/>
      <c r="L5736" s="40"/>
      <c r="M5736" s="40"/>
      <c r="N5736" s="40"/>
      <c r="O5736" s="40"/>
      <c r="P5736" s="40"/>
      <c r="Q5736" s="40"/>
      <c r="R5736" s="40"/>
    </row>
    <row r="5737">
      <c r="A5737" s="7" t="s">
        <v>2586</v>
      </c>
      <c r="B5737" s="9"/>
      <c r="C5737" s="9" t="s">
        <v>15881</v>
      </c>
      <c r="D5737" s="15" t="s">
        <v>15882</v>
      </c>
      <c r="E5737" s="9" t="s">
        <v>15883</v>
      </c>
      <c r="F5737" s="43" t="s">
        <v>15685</v>
      </c>
      <c r="G5737" s="8" t="s">
        <v>2741</v>
      </c>
      <c r="H5737" s="43" t="s">
        <v>4138</v>
      </c>
      <c r="I5737" s="16" t="s">
        <v>15884</v>
      </c>
      <c r="J5737" s="35"/>
      <c r="K5737" s="33"/>
      <c r="L5737" s="33"/>
      <c r="M5737" s="33"/>
      <c r="N5737" s="33"/>
      <c r="O5737" s="33"/>
      <c r="P5737" s="33"/>
      <c r="Q5737" s="33"/>
      <c r="R5737" s="33"/>
    </row>
    <row r="5738">
      <c r="A5738" s="8" t="s">
        <v>2586</v>
      </c>
      <c r="B5738" s="15"/>
      <c r="C5738" s="15" t="s">
        <v>15885</v>
      </c>
      <c r="D5738" s="9" t="s">
        <v>3312</v>
      </c>
      <c r="E5738" s="9" t="s">
        <v>15886</v>
      </c>
      <c r="F5738" s="43" t="s">
        <v>15685</v>
      </c>
      <c r="G5738" s="8" t="s">
        <v>2741</v>
      </c>
      <c r="H5738" s="31" t="s">
        <v>2742</v>
      </c>
      <c r="I5738" s="16" t="s">
        <v>15887</v>
      </c>
      <c r="J5738" s="35"/>
      <c r="K5738" s="33"/>
      <c r="L5738" s="33"/>
      <c r="M5738" s="33"/>
      <c r="N5738" s="33"/>
      <c r="O5738" s="33"/>
      <c r="P5738" s="33"/>
      <c r="Q5738" s="33"/>
      <c r="R5738" s="33"/>
    </row>
    <row r="5739">
      <c r="A5739" s="7" t="s">
        <v>2586</v>
      </c>
      <c r="B5739" s="9"/>
      <c r="C5739" s="9" t="s">
        <v>15888</v>
      </c>
      <c r="D5739" s="9" t="s">
        <v>3312</v>
      </c>
      <c r="E5739" s="9" t="s">
        <v>15889</v>
      </c>
      <c r="F5739" s="43" t="s">
        <v>15685</v>
      </c>
      <c r="G5739" s="8" t="s">
        <v>2741</v>
      </c>
      <c r="H5739" s="41" t="s">
        <v>2802</v>
      </c>
      <c r="I5739" s="16" t="s">
        <v>15890</v>
      </c>
      <c r="J5739" s="37"/>
      <c r="K5739" s="38"/>
      <c r="L5739" s="38"/>
      <c r="M5739" s="38"/>
      <c r="N5739" s="38"/>
      <c r="O5739" s="38"/>
      <c r="P5739" s="38"/>
      <c r="Q5739" s="38"/>
      <c r="R5739" s="38"/>
    </row>
    <row r="5740">
      <c r="A5740" s="8" t="s">
        <v>2633</v>
      </c>
      <c r="B5740" s="15"/>
      <c r="C5740" s="15" t="s">
        <v>15891</v>
      </c>
      <c r="D5740" s="9" t="s">
        <v>15892</v>
      </c>
      <c r="E5740" s="9" t="s">
        <v>15893</v>
      </c>
      <c r="F5740" s="43" t="s">
        <v>15685</v>
      </c>
      <c r="G5740" s="8" t="s">
        <v>2741</v>
      </c>
      <c r="H5740" s="41" t="s">
        <v>2760</v>
      </c>
      <c r="I5740" s="16" t="s">
        <v>15894</v>
      </c>
      <c r="J5740" s="7"/>
      <c r="K5740" s="40"/>
      <c r="L5740" s="40"/>
      <c r="M5740" s="40"/>
      <c r="N5740" s="40"/>
      <c r="O5740" s="40"/>
      <c r="P5740" s="40"/>
      <c r="Q5740" s="40"/>
      <c r="R5740" s="40"/>
    </row>
    <row r="5741">
      <c r="A5741" s="8" t="s">
        <v>2586</v>
      </c>
      <c r="B5741" s="2"/>
      <c r="C5741" s="2" t="s">
        <v>3895</v>
      </c>
      <c r="D5741" s="2" t="s">
        <v>5535</v>
      </c>
      <c r="E5741" s="2" t="s">
        <v>15895</v>
      </c>
      <c r="F5741" s="42" t="s">
        <v>15685</v>
      </c>
      <c r="G5741" s="8" t="s">
        <v>2741</v>
      </c>
      <c r="H5741" s="42" t="s">
        <v>2686</v>
      </c>
      <c r="I5741" s="36" t="s">
        <v>15896</v>
      </c>
      <c r="J5741" s="35"/>
      <c r="K5741" s="33"/>
      <c r="L5741" s="33"/>
      <c r="M5741" s="33"/>
      <c r="N5741" s="33"/>
      <c r="O5741" s="33"/>
      <c r="P5741" s="33"/>
      <c r="Q5741" s="33"/>
      <c r="R5741" s="33"/>
    </row>
    <row r="5742">
      <c r="A5742" s="7" t="s">
        <v>2633</v>
      </c>
      <c r="B5742" s="9"/>
      <c r="C5742" s="9" t="s">
        <v>15897</v>
      </c>
      <c r="D5742" s="9" t="s">
        <v>15898</v>
      </c>
      <c r="E5742" s="9" t="s">
        <v>15899</v>
      </c>
      <c r="F5742" s="43" t="s">
        <v>15685</v>
      </c>
      <c r="G5742" s="8" t="s">
        <v>2741</v>
      </c>
      <c r="H5742" s="41" t="s">
        <v>2760</v>
      </c>
      <c r="I5742" s="16" t="s">
        <v>15900</v>
      </c>
      <c r="J5742" s="35"/>
      <c r="K5742" s="33"/>
      <c r="L5742" s="33"/>
      <c r="M5742" s="33"/>
      <c r="N5742" s="33"/>
      <c r="O5742" s="33"/>
      <c r="P5742" s="33"/>
      <c r="Q5742" s="33"/>
      <c r="R5742" s="33"/>
    </row>
    <row r="5743">
      <c r="A5743" s="8" t="s">
        <v>2586</v>
      </c>
      <c r="B5743" s="15"/>
      <c r="C5743" s="15" t="s">
        <v>15901</v>
      </c>
      <c r="D5743" s="9" t="s">
        <v>15902</v>
      </c>
      <c r="E5743" s="9" t="s">
        <v>15903</v>
      </c>
      <c r="F5743" s="43" t="s">
        <v>15685</v>
      </c>
      <c r="G5743" s="8" t="s">
        <v>2741</v>
      </c>
      <c r="H5743" s="31" t="s">
        <v>2590</v>
      </c>
      <c r="I5743" s="16" t="s">
        <v>15904</v>
      </c>
      <c r="J5743" s="7"/>
      <c r="K5743" s="40"/>
      <c r="L5743" s="40"/>
      <c r="M5743" s="40"/>
      <c r="N5743" s="40"/>
      <c r="O5743" s="40"/>
      <c r="P5743" s="40"/>
      <c r="Q5743" s="40"/>
      <c r="R5743" s="40"/>
    </row>
    <row r="5744">
      <c r="A5744" s="7" t="s">
        <v>2586</v>
      </c>
      <c r="B5744" s="9"/>
      <c r="C5744" s="9" t="s">
        <v>15905</v>
      </c>
      <c r="D5744" s="9" t="s">
        <v>3312</v>
      </c>
      <c r="E5744" s="9" t="s">
        <v>15906</v>
      </c>
      <c r="F5744" s="43" t="s">
        <v>15685</v>
      </c>
      <c r="G5744" s="8" t="s">
        <v>2741</v>
      </c>
      <c r="H5744" s="41" t="s">
        <v>2760</v>
      </c>
      <c r="I5744" s="16" t="s">
        <v>15907</v>
      </c>
      <c r="J5744" s="37"/>
      <c r="K5744" s="38"/>
      <c r="L5744" s="38"/>
      <c r="M5744" s="38"/>
      <c r="N5744" s="38"/>
      <c r="O5744" s="38"/>
      <c r="P5744" s="38"/>
      <c r="Q5744" s="38"/>
      <c r="R5744" s="38"/>
    </row>
    <row r="5745">
      <c r="A5745" s="8" t="s">
        <v>2586</v>
      </c>
      <c r="B5745" s="2"/>
      <c r="C5745" s="2" t="s">
        <v>15908</v>
      </c>
      <c r="D5745" s="2" t="s">
        <v>15909</v>
      </c>
      <c r="E5745" s="2" t="s">
        <v>15910</v>
      </c>
      <c r="F5745" s="42" t="s">
        <v>15685</v>
      </c>
      <c r="G5745" s="8" t="s">
        <v>2741</v>
      </c>
      <c r="H5745" s="41" t="s">
        <v>7203</v>
      </c>
      <c r="I5745" s="34" t="s">
        <v>15911</v>
      </c>
      <c r="J5745" s="7"/>
      <c r="K5745" s="40"/>
      <c r="L5745" s="40"/>
      <c r="M5745" s="40"/>
      <c r="N5745" s="40"/>
      <c r="O5745" s="40"/>
      <c r="P5745" s="40"/>
      <c r="Q5745" s="40"/>
      <c r="R5745" s="40"/>
    </row>
    <row r="5746">
      <c r="A5746" s="8" t="s">
        <v>2586</v>
      </c>
      <c r="B5746" s="2"/>
      <c r="C5746" s="2" t="s">
        <v>15912</v>
      </c>
      <c r="D5746" s="2" t="s">
        <v>15913</v>
      </c>
      <c r="E5746" s="2" t="s">
        <v>15914</v>
      </c>
      <c r="F5746" s="43" t="s">
        <v>15685</v>
      </c>
      <c r="G5746" s="8" t="s">
        <v>2741</v>
      </c>
      <c r="H5746" s="41" t="s">
        <v>3933</v>
      </c>
      <c r="I5746" s="34" t="s">
        <v>15915</v>
      </c>
      <c r="J5746" s="37"/>
      <c r="K5746" s="38"/>
      <c r="L5746" s="38"/>
      <c r="M5746" s="38"/>
      <c r="N5746" s="38"/>
      <c r="O5746" s="38"/>
      <c r="P5746" s="38"/>
      <c r="Q5746" s="38"/>
      <c r="R5746" s="38"/>
    </row>
    <row r="5747">
      <c r="A5747" s="7" t="s">
        <v>2586</v>
      </c>
      <c r="B5747" s="9"/>
      <c r="C5747" s="9" t="s">
        <v>15916</v>
      </c>
      <c r="D5747" s="15" t="s">
        <v>1472</v>
      </c>
      <c r="E5747" s="9" t="s">
        <v>15917</v>
      </c>
      <c r="F5747" s="43" t="s">
        <v>15685</v>
      </c>
      <c r="G5747" s="6" t="s">
        <v>2741</v>
      </c>
      <c r="H5747" s="43" t="s">
        <v>2686</v>
      </c>
      <c r="I5747" s="16" t="s">
        <v>15918</v>
      </c>
      <c r="J5747" s="35"/>
      <c r="K5747" s="33"/>
      <c r="L5747" s="33"/>
      <c r="M5747" s="33"/>
      <c r="N5747" s="33"/>
      <c r="O5747" s="33"/>
      <c r="P5747" s="33"/>
      <c r="Q5747" s="33"/>
      <c r="R5747" s="33"/>
    </row>
    <row r="5748">
      <c r="A5748" s="8" t="s">
        <v>2586</v>
      </c>
      <c r="B5748" s="15"/>
      <c r="C5748" s="15" t="s">
        <v>15919</v>
      </c>
      <c r="D5748" s="9" t="s">
        <v>10511</v>
      </c>
      <c r="E5748" s="15" t="s">
        <v>15920</v>
      </c>
      <c r="F5748" s="42" t="s">
        <v>15685</v>
      </c>
      <c r="G5748" s="6" t="s">
        <v>2741</v>
      </c>
      <c r="H5748" s="43" t="s">
        <v>2686</v>
      </c>
      <c r="I5748" s="16" t="s">
        <v>10450</v>
      </c>
      <c r="J5748" s="35"/>
      <c r="K5748" s="33"/>
      <c r="L5748" s="33"/>
      <c r="M5748" s="33"/>
      <c r="N5748" s="33"/>
      <c r="O5748" s="33"/>
      <c r="P5748" s="33"/>
      <c r="Q5748" s="33"/>
      <c r="R5748" s="33"/>
    </row>
    <row r="5749">
      <c r="A5749" s="8" t="s">
        <v>2586</v>
      </c>
      <c r="B5749" s="15"/>
      <c r="C5749" s="15" t="s">
        <v>15919</v>
      </c>
      <c r="D5749" s="9" t="s">
        <v>10511</v>
      </c>
      <c r="E5749" s="9" t="s">
        <v>15921</v>
      </c>
      <c r="F5749" s="43" t="s">
        <v>15685</v>
      </c>
      <c r="G5749" s="8" t="s">
        <v>2741</v>
      </c>
      <c r="H5749" s="43" t="s">
        <v>2686</v>
      </c>
      <c r="I5749" s="16" t="s">
        <v>10450</v>
      </c>
      <c r="J5749" s="37"/>
      <c r="K5749" s="38"/>
      <c r="L5749" s="38"/>
      <c r="M5749" s="38"/>
      <c r="N5749" s="38"/>
      <c r="O5749" s="38"/>
      <c r="P5749" s="38"/>
      <c r="Q5749" s="38"/>
      <c r="R5749" s="38"/>
    </row>
    <row r="5750">
      <c r="A5750" s="8" t="s">
        <v>2633</v>
      </c>
      <c r="B5750" s="15"/>
      <c r="C5750" s="15" t="s">
        <v>15922</v>
      </c>
      <c r="D5750" s="9" t="s">
        <v>3312</v>
      </c>
      <c r="E5750" s="9" t="s">
        <v>15923</v>
      </c>
      <c r="F5750" s="43" t="s">
        <v>15685</v>
      </c>
      <c r="G5750" s="8" t="s">
        <v>2741</v>
      </c>
      <c r="H5750" s="42" t="s">
        <v>2686</v>
      </c>
      <c r="I5750" s="16" t="s">
        <v>15924</v>
      </c>
      <c r="J5750" s="35"/>
      <c r="K5750" s="33"/>
      <c r="L5750" s="33"/>
      <c r="M5750" s="33"/>
      <c r="N5750" s="33"/>
      <c r="O5750" s="33"/>
      <c r="P5750" s="33"/>
      <c r="Q5750" s="33"/>
      <c r="R5750" s="33"/>
    </row>
    <row r="5751">
      <c r="A5751" s="8" t="s">
        <v>2586</v>
      </c>
      <c r="B5751" s="15"/>
      <c r="C5751" s="15" t="s">
        <v>15925</v>
      </c>
      <c r="D5751" s="15" t="s">
        <v>15926</v>
      </c>
      <c r="E5751" s="9" t="s">
        <v>15927</v>
      </c>
      <c r="F5751" s="43" t="s">
        <v>15685</v>
      </c>
      <c r="G5751" s="6" t="s">
        <v>2741</v>
      </c>
      <c r="H5751" s="41" t="s">
        <v>3742</v>
      </c>
      <c r="I5751" s="16" t="s">
        <v>15928</v>
      </c>
      <c r="J5751" s="7"/>
      <c r="K5751" s="40"/>
      <c r="L5751" s="40"/>
      <c r="M5751" s="40"/>
      <c r="N5751" s="40"/>
      <c r="O5751" s="40"/>
      <c r="P5751" s="40"/>
      <c r="Q5751" s="40"/>
      <c r="R5751" s="40"/>
    </row>
    <row r="5752">
      <c r="A5752" s="8" t="s">
        <v>2586</v>
      </c>
      <c r="B5752" s="15"/>
      <c r="C5752" s="15" t="s">
        <v>15929</v>
      </c>
      <c r="D5752" s="9" t="s">
        <v>3312</v>
      </c>
      <c r="E5752" s="9" t="s">
        <v>15930</v>
      </c>
      <c r="F5752" s="43" t="s">
        <v>15685</v>
      </c>
      <c r="G5752" s="8" t="s">
        <v>2741</v>
      </c>
      <c r="H5752" s="41" t="s">
        <v>2760</v>
      </c>
      <c r="I5752" s="16" t="s">
        <v>15931</v>
      </c>
      <c r="J5752" s="7"/>
      <c r="K5752" s="40"/>
      <c r="L5752" s="40"/>
      <c r="M5752" s="40"/>
      <c r="N5752" s="40"/>
      <c r="O5752" s="40"/>
      <c r="P5752" s="40"/>
      <c r="Q5752" s="40"/>
      <c r="R5752" s="40"/>
    </row>
    <row r="5753">
      <c r="A5753" s="7" t="s">
        <v>2586</v>
      </c>
      <c r="B5753" s="9"/>
      <c r="C5753" s="9" t="s">
        <v>7117</v>
      </c>
      <c r="D5753" s="9" t="s">
        <v>15932</v>
      </c>
      <c r="E5753" s="9" t="s">
        <v>15933</v>
      </c>
      <c r="F5753" s="43" t="s">
        <v>15685</v>
      </c>
      <c r="G5753" s="8" t="s">
        <v>2741</v>
      </c>
      <c r="H5753" s="43" t="s">
        <v>7267</v>
      </c>
      <c r="I5753" s="16" t="s">
        <v>15934</v>
      </c>
      <c r="J5753" s="35"/>
      <c r="K5753" s="33"/>
      <c r="L5753" s="33"/>
      <c r="M5753" s="33"/>
      <c r="N5753" s="33"/>
      <c r="O5753" s="33"/>
      <c r="P5753" s="33"/>
      <c r="Q5753" s="33"/>
      <c r="R5753" s="33"/>
    </row>
    <row r="5754">
      <c r="A5754" s="8" t="s">
        <v>2586</v>
      </c>
      <c r="B5754" s="15"/>
      <c r="C5754" s="15" t="s">
        <v>15935</v>
      </c>
      <c r="D5754" s="15" t="s">
        <v>15936</v>
      </c>
      <c r="E5754" s="9" t="s">
        <v>15937</v>
      </c>
      <c r="F5754" s="43" t="s">
        <v>15685</v>
      </c>
      <c r="G5754" s="8" t="s">
        <v>2741</v>
      </c>
      <c r="H5754" s="42" t="s">
        <v>2686</v>
      </c>
      <c r="I5754" s="16" t="s">
        <v>15938</v>
      </c>
      <c r="J5754" s="35"/>
      <c r="K5754" s="33"/>
      <c r="L5754" s="33"/>
      <c r="M5754" s="33"/>
      <c r="N5754" s="33"/>
      <c r="O5754" s="33"/>
      <c r="P5754" s="33"/>
      <c r="Q5754" s="33"/>
      <c r="R5754" s="33"/>
    </row>
    <row r="5755">
      <c r="A5755" s="8" t="s">
        <v>2633</v>
      </c>
      <c r="B5755" s="15"/>
      <c r="C5755" s="15" t="s">
        <v>15939</v>
      </c>
      <c r="D5755" s="15" t="s">
        <v>8239</v>
      </c>
      <c r="E5755" s="9" t="s">
        <v>15940</v>
      </c>
      <c r="F5755" s="43" t="s">
        <v>15685</v>
      </c>
      <c r="G5755" s="8" t="s">
        <v>2741</v>
      </c>
      <c r="H5755" s="31" t="s">
        <v>2590</v>
      </c>
      <c r="I5755" s="16" t="s">
        <v>15941</v>
      </c>
      <c r="J5755" s="35"/>
      <c r="K5755" s="33"/>
      <c r="L5755" s="33"/>
      <c r="M5755" s="33"/>
      <c r="N5755" s="33"/>
      <c r="O5755" s="33"/>
      <c r="P5755" s="33"/>
      <c r="Q5755" s="33"/>
      <c r="R5755" s="33"/>
    </row>
    <row r="5756">
      <c r="A5756" s="8" t="s">
        <v>2633</v>
      </c>
      <c r="B5756" s="15"/>
      <c r="C5756" s="15" t="s">
        <v>15705</v>
      </c>
      <c r="D5756" s="15" t="s">
        <v>15942</v>
      </c>
      <c r="E5756" s="9" t="s">
        <v>15943</v>
      </c>
      <c r="F5756" s="43" t="s">
        <v>15685</v>
      </c>
      <c r="G5756" s="8" t="s">
        <v>2741</v>
      </c>
      <c r="H5756" s="31" t="s">
        <v>2802</v>
      </c>
      <c r="I5756" s="16" t="s">
        <v>15944</v>
      </c>
      <c r="J5756" s="35"/>
      <c r="K5756" s="33"/>
      <c r="L5756" s="33"/>
      <c r="M5756" s="33"/>
      <c r="N5756" s="33"/>
      <c r="O5756" s="33"/>
      <c r="P5756" s="33"/>
      <c r="Q5756" s="33"/>
      <c r="R5756" s="33"/>
    </row>
    <row r="5757">
      <c r="A5757" s="7" t="s">
        <v>2586</v>
      </c>
      <c r="B5757" s="9"/>
      <c r="C5757" s="9" t="s">
        <v>15945</v>
      </c>
      <c r="D5757" s="15" t="s">
        <v>1003</v>
      </c>
      <c r="E5757" s="9" t="s">
        <v>15946</v>
      </c>
      <c r="F5757" s="43" t="s">
        <v>15685</v>
      </c>
      <c r="G5757" s="8" t="s">
        <v>2741</v>
      </c>
      <c r="H5757" s="41" t="s">
        <v>2760</v>
      </c>
      <c r="I5757" s="16" t="s">
        <v>15947</v>
      </c>
      <c r="J5757" s="35"/>
      <c r="K5757" s="33"/>
      <c r="L5757" s="33"/>
      <c r="M5757" s="33"/>
      <c r="N5757" s="33"/>
      <c r="O5757" s="33"/>
      <c r="P5757" s="33"/>
      <c r="Q5757" s="33"/>
      <c r="R5757" s="33"/>
    </row>
    <row r="5758">
      <c r="A5758" s="8" t="s">
        <v>2633</v>
      </c>
      <c r="B5758" s="15"/>
      <c r="C5758" s="15" t="s">
        <v>15948</v>
      </c>
      <c r="D5758" s="9" t="s">
        <v>15949</v>
      </c>
      <c r="E5758" s="9" t="s">
        <v>15950</v>
      </c>
      <c r="F5758" s="43" t="s">
        <v>15685</v>
      </c>
      <c r="G5758" s="8" t="s">
        <v>2741</v>
      </c>
      <c r="H5758" s="41" t="s">
        <v>2760</v>
      </c>
      <c r="I5758" s="16" t="s">
        <v>15951</v>
      </c>
      <c r="J5758" s="35"/>
      <c r="K5758" s="33"/>
      <c r="L5758" s="33"/>
      <c r="M5758" s="33"/>
      <c r="N5758" s="33"/>
      <c r="O5758" s="33"/>
      <c r="P5758" s="33"/>
      <c r="Q5758" s="33"/>
      <c r="R5758" s="33"/>
    </row>
    <row r="5759">
      <c r="A5759" s="8" t="s">
        <v>2633</v>
      </c>
      <c r="B5759" s="15"/>
      <c r="C5759" s="15" t="s">
        <v>15952</v>
      </c>
      <c r="D5759" s="9" t="s">
        <v>15845</v>
      </c>
      <c r="E5759" s="9" t="s">
        <v>15953</v>
      </c>
      <c r="F5759" s="43" t="s">
        <v>15685</v>
      </c>
      <c r="G5759" s="8" t="s">
        <v>2741</v>
      </c>
      <c r="H5759" s="31" t="s">
        <v>2802</v>
      </c>
      <c r="I5759" s="16" t="s">
        <v>15954</v>
      </c>
      <c r="J5759" s="35"/>
      <c r="K5759" s="33"/>
      <c r="L5759" s="33"/>
      <c r="M5759" s="33"/>
      <c r="N5759" s="33"/>
      <c r="O5759" s="33"/>
      <c r="P5759" s="33"/>
      <c r="Q5759" s="33"/>
      <c r="R5759" s="33"/>
    </row>
    <row r="5760">
      <c r="A5760" s="8" t="s">
        <v>2586</v>
      </c>
      <c r="B5760" s="15"/>
      <c r="C5760" s="15" t="s">
        <v>6489</v>
      </c>
      <c r="D5760" s="9" t="s">
        <v>3312</v>
      </c>
      <c r="E5760" s="9" t="s">
        <v>15955</v>
      </c>
      <c r="F5760" s="43" t="s">
        <v>15685</v>
      </c>
      <c r="G5760" s="8" t="s">
        <v>2741</v>
      </c>
      <c r="H5760" s="41" t="s">
        <v>4696</v>
      </c>
      <c r="I5760" s="16" t="s">
        <v>15956</v>
      </c>
      <c r="J5760" s="35"/>
      <c r="K5760" s="33"/>
      <c r="L5760" s="33"/>
      <c r="M5760" s="33"/>
      <c r="N5760" s="33"/>
      <c r="O5760" s="33"/>
      <c r="P5760" s="33"/>
      <c r="Q5760" s="33"/>
      <c r="R5760" s="33"/>
    </row>
    <row r="5761">
      <c r="A5761" s="7" t="s">
        <v>2586</v>
      </c>
      <c r="B5761" s="9"/>
      <c r="C5761" s="9" t="s">
        <v>15957</v>
      </c>
      <c r="D5761" s="9" t="s">
        <v>15958</v>
      </c>
      <c r="E5761" s="9" t="s">
        <v>15959</v>
      </c>
      <c r="F5761" s="43" t="s">
        <v>15685</v>
      </c>
      <c r="G5761" s="8" t="s">
        <v>2741</v>
      </c>
      <c r="H5761" s="43" t="s">
        <v>3328</v>
      </c>
      <c r="I5761" s="16" t="s">
        <v>15960</v>
      </c>
      <c r="J5761" s="35"/>
      <c r="K5761" s="33"/>
      <c r="L5761" s="33"/>
      <c r="M5761" s="33"/>
      <c r="N5761" s="33"/>
      <c r="O5761" s="33"/>
      <c r="P5761" s="33"/>
      <c r="Q5761" s="33"/>
      <c r="R5761" s="33"/>
    </row>
    <row r="5762">
      <c r="A5762" s="8" t="s">
        <v>2633</v>
      </c>
      <c r="B5762" s="15"/>
      <c r="C5762" s="15" t="s">
        <v>15952</v>
      </c>
      <c r="D5762" s="15" t="s">
        <v>10430</v>
      </c>
      <c r="E5762" s="9" t="s">
        <v>15961</v>
      </c>
      <c r="F5762" s="43" t="s">
        <v>15685</v>
      </c>
      <c r="G5762" s="6" t="s">
        <v>2741</v>
      </c>
      <c r="H5762" s="41" t="s">
        <v>2760</v>
      </c>
      <c r="I5762" s="16" t="s">
        <v>15962</v>
      </c>
      <c r="J5762" s="35"/>
      <c r="K5762" s="33"/>
      <c r="L5762" s="33"/>
      <c r="M5762" s="33"/>
      <c r="N5762" s="33"/>
      <c r="O5762" s="33"/>
      <c r="P5762" s="33"/>
      <c r="Q5762" s="33"/>
      <c r="R5762" s="33"/>
    </row>
    <row r="5763">
      <c r="A5763" s="6" t="s">
        <v>2861</v>
      </c>
      <c r="B5763" s="15"/>
      <c r="C5763" s="15" t="s">
        <v>15963</v>
      </c>
      <c r="D5763" s="15" t="s">
        <v>13427</v>
      </c>
      <c r="E5763" s="9" t="s">
        <v>15964</v>
      </c>
      <c r="F5763" s="43" t="s">
        <v>15685</v>
      </c>
      <c r="G5763" s="31" t="s">
        <v>2741</v>
      </c>
      <c r="H5763" s="31" t="s">
        <v>2742</v>
      </c>
      <c r="I5763" s="16" t="s">
        <v>15965</v>
      </c>
      <c r="J5763" s="35"/>
      <c r="K5763" s="33"/>
      <c r="L5763" s="33"/>
      <c r="M5763" s="33"/>
      <c r="N5763" s="33"/>
      <c r="O5763" s="33"/>
      <c r="P5763" s="33"/>
      <c r="Q5763" s="33"/>
      <c r="R5763" s="33"/>
    </row>
    <row r="5764">
      <c r="A5764" s="7" t="s">
        <v>2633</v>
      </c>
      <c r="B5764" s="9"/>
      <c r="C5764" s="9" t="s">
        <v>15966</v>
      </c>
      <c r="D5764" s="9" t="s">
        <v>15967</v>
      </c>
      <c r="E5764" s="9" t="s">
        <v>15968</v>
      </c>
      <c r="F5764" s="43" t="s">
        <v>15685</v>
      </c>
      <c r="G5764" s="8" t="s">
        <v>2741</v>
      </c>
      <c r="H5764" s="41" t="s">
        <v>2760</v>
      </c>
      <c r="I5764" s="16" t="s">
        <v>15969</v>
      </c>
      <c r="J5764" s="35"/>
      <c r="K5764" s="33"/>
      <c r="L5764" s="33"/>
      <c r="M5764" s="33"/>
      <c r="N5764" s="33"/>
      <c r="O5764" s="33"/>
      <c r="P5764" s="33"/>
      <c r="Q5764" s="33"/>
      <c r="R5764" s="33"/>
    </row>
    <row r="5765">
      <c r="A5765" s="8" t="s">
        <v>2586</v>
      </c>
      <c r="B5765" s="2"/>
      <c r="C5765" s="2" t="s">
        <v>15970</v>
      </c>
      <c r="D5765" s="2" t="s">
        <v>7199</v>
      </c>
      <c r="E5765" s="2" t="s">
        <v>15971</v>
      </c>
      <c r="F5765" s="42" t="s">
        <v>15685</v>
      </c>
      <c r="G5765" s="31" t="s">
        <v>2741</v>
      </c>
      <c r="H5765" s="41" t="s">
        <v>2686</v>
      </c>
      <c r="I5765" s="34" t="s">
        <v>15972</v>
      </c>
      <c r="J5765" s="35"/>
      <c r="K5765" s="33"/>
      <c r="L5765" s="33"/>
      <c r="M5765" s="33"/>
      <c r="N5765" s="33"/>
      <c r="O5765" s="33"/>
      <c r="P5765" s="33"/>
      <c r="Q5765" s="33"/>
      <c r="R5765" s="33"/>
    </row>
    <row r="5766">
      <c r="A5766" s="7" t="s">
        <v>2586</v>
      </c>
      <c r="B5766" s="9"/>
      <c r="C5766" s="9" t="s">
        <v>15973</v>
      </c>
      <c r="D5766" s="9" t="s">
        <v>15974</v>
      </c>
      <c r="E5766" s="9" t="s">
        <v>15975</v>
      </c>
      <c r="F5766" s="43" t="s">
        <v>15685</v>
      </c>
      <c r="G5766" s="8" t="s">
        <v>2741</v>
      </c>
      <c r="H5766" s="43" t="s">
        <v>2686</v>
      </c>
      <c r="I5766" s="16" t="s">
        <v>15976</v>
      </c>
      <c r="J5766" s="35"/>
      <c r="K5766" s="33"/>
      <c r="L5766" s="33"/>
      <c r="M5766" s="33"/>
      <c r="N5766" s="33"/>
      <c r="O5766" s="33"/>
      <c r="P5766" s="33"/>
      <c r="Q5766" s="33"/>
      <c r="R5766" s="33"/>
    </row>
    <row r="5767">
      <c r="A5767" s="7" t="s">
        <v>2586</v>
      </c>
      <c r="B5767" s="9"/>
      <c r="C5767" s="9" t="s">
        <v>7496</v>
      </c>
      <c r="D5767" s="9" t="s">
        <v>3312</v>
      </c>
      <c r="E5767" s="9" t="s">
        <v>15977</v>
      </c>
      <c r="F5767" s="43" t="s">
        <v>15685</v>
      </c>
      <c r="G5767" s="8" t="s">
        <v>2741</v>
      </c>
      <c r="H5767" s="41" t="s">
        <v>2760</v>
      </c>
      <c r="I5767" s="16" t="s">
        <v>15978</v>
      </c>
      <c r="J5767" s="7"/>
      <c r="K5767" s="40"/>
      <c r="L5767" s="40"/>
      <c r="M5767" s="40"/>
      <c r="N5767" s="40"/>
      <c r="O5767" s="40"/>
      <c r="P5767" s="40"/>
      <c r="Q5767" s="40"/>
      <c r="R5767" s="40"/>
    </row>
    <row r="5768">
      <c r="A5768" s="7" t="s">
        <v>2586</v>
      </c>
      <c r="B5768" s="9"/>
      <c r="C5768" s="9" t="s">
        <v>8008</v>
      </c>
      <c r="D5768" s="9" t="s">
        <v>15856</v>
      </c>
      <c r="E5768" s="9" t="s">
        <v>15979</v>
      </c>
      <c r="F5768" s="43" t="s">
        <v>15685</v>
      </c>
      <c r="G5768" s="8" t="s">
        <v>2741</v>
      </c>
      <c r="H5768" s="43" t="s">
        <v>2686</v>
      </c>
      <c r="I5768" s="16" t="s">
        <v>15980</v>
      </c>
      <c r="J5768" s="35"/>
      <c r="K5768" s="33"/>
      <c r="L5768" s="33"/>
      <c r="M5768" s="33"/>
      <c r="N5768" s="33"/>
      <c r="O5768" s="33"/>
      <c r="P5768" s="33"/>
      <c r="Q5768" s="33"/>
      <c r="R5768" s="33"/>
    </row>
    <row r="5769">
      <c r="A5769" s="8" t="s">
        <v>8032</v>
      </c>
      <c r="B5769" s="15"/>
      <c r="C5769" s="15" t="s">
        <v>15981</v>
      </c>
      <c r="D5769" s="9" t="s">
        <v>15982</v>
      </c>
      <c r="E5769" s="9" t="s">
        <v>15983</v>
      </c>
      <c r="F5769" s="43" t="s">
        <v>15685</v>
      </c>
      <c r="G5769" s="8" t="s">
        <v>2741</v>
      </c>
      <c r="H5769" s="42" t="s">
        <v>2686</v>
      </c>
      <c r="I5769" s="16" t="s">
        <v>15984</v>
      </c>
      <c r="J5769" s="35"/>
      <c r="K5769" s="33"/>
      <c r="L5769" s="33"/>
      <c r="M5769" s="33"/>
      <c r="N5769" s="33"/>
      <c r="O5769" s="33"/>
      <c r="P5769" s="33"/>
      <c r="Q5769" s="33"/>
      <c r="R5769" s="33"/>
    </row>
    <row r="5770">
      <c r="A5770" s="7" t="s">
        <v>2586</v>
      </c>
      <c r="B5770" s="9"/>
      <c r="C5770" s="9" t="s">
        <v>15985</v>
      </c>
      <c r="D5770" s="15" t="s">
        <v>15986</v>
      </c>
      <c r="E5770" s="9" t="s">
        <v>15987</v>
      </c>
      <c r="F5770" s="43" t="s">
        <v>15685</v>
      </c>
      <c r="G5770" s="8" t="s">
        <v>2741</v>
      </c>
      <c r="H5770" s="31" t="s">
        <v>2742</v>
      </c>
      <c r="I5770" s="16" t="s">
        <v>15988</v>
      </c>
      <c r="J5770" s="37"/>
      <c r="K5770" s="38"/>
      <c r="L5770" s="38"/>
      <c r="M5770" s="38"/>
      <c r="N5770" s="38"/>
      <c r="O5770" s="38"/>
      <c r="P5770" s="38"/>
      <c r="Q5770" s="38"/>
      <c r="R5770" s="38"/>
    </row>
    <row r="5771">
      <c r="A5771" s="8" t="s">
        <v>2586</v>
      </c>
      <c r="B5771" s="15"/>
      <c r="C5771" s="15" t="s">
        <v>15989</v>
      </c>
      <c r="D5771" s="9" t="s">
        <v>3312</v>
      </c>
      <c r="E5771" s="9" t="s">
        <v>15990</v>
      </c>
      <c r="F5771" s="43" t="s">
        <v>15685</v>
      </c>
      <c r="G5771" s="8" t="s">
        <v>2741</v>
      </c>
      <c r="H5771" s="43" t="s">
        <v>2686</v>
      </c>
      <c r="I5771" s="16" t="s">
        <v>15991</v>
      </c>
      <c r="J5771" s="7"/>
      <c r="K5771" s="40"/>
      <c r="L5771" s="40"/>
      <c r="M5771" s="40"/>
      <c r="N5771" s="40"/>
      <c r="O5771" s="40"/>
      <c r="P5771" s="40"/>
      <c r="Q5771" s="40"/>
      <c r="R5771" s="40"/>
    </row>
    <row r="5772">
      <c r="A5772" s="8" t="s">
        <v>2586</v>
      </c>
      <c r="B5772" s="15"/>
      <c r="C5772" s="15" t="s">
        <v>15992</v>
      </c>
      <c r="D5772" s="9" t="s">
        <v>15993</v>
      </c>
      <c r="E5772" s="9" t="s">
        <v>15994</v>
      </c>
      <c r="F5772" s="43" t="s">
        <v>15685</v>
      </c>
      <c r="G5772" s="8" t="s">
        <v>2741</v>
      </c>
      <c r="H5772" s="43" t="s">
        <v>2686</v>
      </c>
      <c r="I5772" s="16" t="s">
        <v>15995</v>
      </c>
      <c r="J5772" s="35"/>
      <c r="K5772" s="33"/>
      <c r="L5772" s="33"/>
      <c r="M5772" s="33"/>
      <c r="N5772" s="33"/>
      <c r="O5772" s="33"/>
      <c r="P5772" s="33"/>
      <c r="Q5772" s="33"/>
      <c r="R5772" s="33"/>
    </row>
    <row r="5773">
      <c r="A5773" s="7" t="s">
        <v>2586</v>
      </c>
      <c r="B5773" s="9"/>
      <c r="C5773" s="9" t="s">
        <v>15996</v>
      </c>
      <c r="D5773" s="9" t="s">
        <v>3312</v>
      </c>
      <c r="E5773" s="9" t="s">
        <v>15997</v>
      </c>
      <c r="F5773" s="45" t="s">
        <v>15685</v>
      </c>
      <c r="G5773" s="6" t="s">
        <v>2741</v>
      </c>
      <c r="H5773" s="31" t="s">
        <v>2742</v>
      </c>
      <c r="I5773" s="16" t="s">
        <v>15998</v>
      </c>
      <c r="J5773" s="35"/>
      <c r="K5773" s="33"/>
      <c r="L5773" s="33"/>
      <c r="M5773" s="33"/>
      <c r="N5773" s="33"/>
      <c r="O5773" s="33"/>
      <c r="P5773" s="33"/>
      <c r="Q5773" s="33"/>
      <c r="R5773" s="33"/>
    </row>
    <row r="5774">
      <c r="A5774" s="8" t="s">
        <v>2586</v>
      </c>
      <c r="B5774" s="15"/>
      <c r="C5774" s="15" t="s">
        <v>15999</v>
      </c>
      <c r="D5774" s="9" t="s">
        <v>3312</v>
      </c>
      <c r="E5774" s="9" t="s">
        <v>16000</v>
      </c>
      <c r="F5774" s="43" t="s">
        <v>15685</v>
      </c>
      <c r="G5774" s="8" t="s">
        <v>2741</v>
      </c>
      <c r="H5774" s="41" t="s">
        <v>2760</v>
      </c>
      <c r="I5774" s="16" t="s">
        <v>16001</v>
      </c>
      <c r="J5774" s="35"/>
      <c r="K5774" s="33"/>
      <c r="L5774" s="33"/>
      <c r="M5774" s="33"/>
      <c r="N5774" s="33"/>
      <c r="O5774" s="33"/>
      <c r="P5774" s="33"/>
      <c r="Q5774" s="33"/>
      <c r="R5774" s="33"/>
    </row>
    <row r="5775">
      <c r="A5775" s="7" t="s">
        <v>2586</v>
      </c>
      <c r="B5775" s="9"/>
      <c r="C5775" s="9" t="s">
        <v>16002</v>
      </c>
      <c r="D5775" s="9" t="s">
        <v>3312</v>
      </c>
      <c r="E5775" s="9" t="s">
        <v>16003</v>
      </c>
      <c r="F5775" s="43" t="s">
        <v>15685</v>
      </c>
      <c r="G5775" s="8" t="s">
        <v>2741</v>
      </c>
      <c r="H5775" s="42" t="s">
        <v>2686</v>
      </c>
      <c r="I5775" s="16" t="s">
        <v>16004</v>
      </c>
      <c r="J5775" s="35"/>
      <c r="K5775" s="33"/>
      <c r="L5775" s="33"/>
      <c r="M5775" s="33"/>
      <c r="N5775" s="33"/>
      <c r="O5775" s="33"/>
      <c r="P5775" s="33"/>
      <c r="Q5775" s="33"/>
      <c r="R5775" s="33"/>
    </row>
    <row r="5776">
      <c r="A5776" s="8" t="s">
        <v>2633</v>
      </c>
      <c r="B5776" s="3"/>
      <c r="C5776" s="3" t="s">
        <v>16005</v>
      </c>
      <c r="D5776" s="4" t="s">
        <v>4947</v>
      </c>
      <c r="E5776" s="5" t="s">
        <v>16006</v>
      </c>
      <c r="F5776" s="42" t="s">
        <v>15685</v>
      </c>
      <c r="G5776" s="8" t="s">
        <v>2741</v>
      </c>
      <c r="H5776" s="31" t="s">
        <v>2603</v>
      </c>
      <c r="I5776" s="18" t="s">
        <v>16007</v>
      </c>
      <c r="J5776" s="35"/>
      <c r="K5776" s="33"/>
      <c r="L5776" s="33"/>
      <c r="M5776" s="33"/>
      <c r="N5776" s="33"/>
      <c r="O5776" s="33"/>
      <c r="P5776" s="33"/>
      <c r="Q5776" s="33"/>
      <c r="R5776" s="33"/>
    </row>
    <row r="5777">
      <c r="A5777" s="8" t="s">
        <v>2586</v>
      </c>
      <c r="B5777" s="3"/>
      <c r="C5777" s="3" t="s">
        <v>5283</v>
      </c>
      <c r="D5777" s="4" t="s">
        <v>16008</v>
      </c>
      <c r="E5777" s="5" t="s">
        <v>16009</v>
      </c>
      <c r="F5777" s="42" t="s">
        <v>15685</v>
      </c>
      <c r="G5777" s="31" t="s">
        <v>2741</v>
      </c>
      <c r="H5777" s="31" t="s">
        <v>2802</v>
      </c>
      <c r="I5777" s="18" t="s">
        <v>16010</v>
      </c>
      <c r="J5777" s="7"/>
      <c r="K5777" s="40"/>
      <c r="L5777" s="40"/>
      <c r="M5777" s="40"/>
      <c r="N5777" s="40"/>
      <c r="O5777" s="40"/>
      <c r="P5777" s="40"/>
      <c r="Q5777" s="40"/>
      <c r="R5777" s="40"/>
    </row>
    <row r="5778">
      <c r="A5778" s="8" t="s">
        <v>2586</v>
      </c>
      <c r="B5778" s="15"/>
      <c r="C5778" s="15" t="s">
        <v>16011</v>
      </c>
      <c r="D5778" s="4" t="s">
        <v>10062</v>
      </c>
      <c r="E5778" s="5" t="s">
        <v>16012</v>
      </c>
      <c r="F5778" s="42" t="s">
        <v>15685</v>
      </c>
      <c r="G5778" s="8" t="s">
        <v>2741</v>
      </c>
      <c r="H5778" s="8" t="s">
        <v>2765</v>
      </c>
      <c r="I5778" s="18" t="s">
        <v>16013</v>
      </c>
      <c r="J5778" s="35"/>
      <c r="K5778" s="33"/>
      <c r="L5778" s="33"/>
      <c r="M5778" s="33"/>
      <c r="N5778" s="33"/>
      <c r="O5778" s="33"/>
      <c r="P5778" s="33"/>
      <c r="Q5778" s="33"/>
      <c r="R5778" s="33"/>
    </row>
    <row r="5779">
      <c r="A5779" s="8" t="s">
        <v>2633</v>
      </c>
      <c r="B5779" s="15"/>
      <c r="C5779" s="15" t="s">
        <v>16014</v>
      </c>
      <c r="D5779" s="4" t="s">
        <v>2588</v>
      </c>
      <c r="E5779" s="5" t="s">
        <v>16015</v>
      </c>
      <c r="F5779" s="42" t="s">
        <v>15685</v>
      </c>
      <c r="G5779" s="8" t="s">
        <v>2741</v>
      </c>
      <c r="H5779" s="31" t="s">
        <v>2742</v>
      </c>
      <c r="I5779" s="18" t="s">
        <v>16016</v>
      </c>
      <c r="J5779" s="19"/>
      <c r="K5779" s="39"/>
      <c r="L5779" s="39"/>
      <c r="M5779" s="39"/>
      <c r="N5779" s="39"/>
      <c r="O5779" s="39"/>
      <c r="P5779" s="39"/>
      <c r="Q5779" s="39"/>
      <c r="R5779" s="39"/>
    </row>
    <row r="5780">
      <c r="A5780" s="8" t="s">
        <v>2586</v>
      </c>
      <c r="B5780" s="3"/>
      <c r="C5780" s="3" t="s">
        <v>16017</v>
      </c>
      <c r="D5780" s="4" t="s">
        <v>4124</v>
      </c>
      <c r="E5780" s="5" t="s">
        <v>16018</v>
      </c>
      <c r="F5780" s="42" t="s">
        <v>15685</v>
      </c>
      <c r="G5780" s="8" t="s">
        <v>2741</v>
      </c>
      <c r="H5780" s="31" t="s">
        <v>2802</v>
      </c>
      <c r="I5780" s="18" t="s">
        <v>16019</v>
      </c>
      <c r="J5780" s="35"/>
      <c r="K5780" s="33"/>
      <c r="L5780" s="33"/>
      <c r="M5780" s="33"/>
      <c r="N5780" s="33"/>
      <c r="O5780" s="33"/>
      <c r="P5780" s="33"/>
      <c r="Q5780" s="33"/>
      <c r="R5780" s="33"/>
    </row>
    <row r="5781">
      <c r="A5781" s="8" t="s">
        <v>2586</v>
      </c>
      <c r="B5781" s="3"/>
      <c r="C5781" s="3" t="s">
        <v>16020</v>
      </c>
      <c r="D5781" s="4" t="s">
        <v>4642</v>
      </c>
      <c r="E5781" s="5" t="s">
        <v>16021</v>
      </c>
      <c r="F5781" s="42" t="s">
        <v>15685</v>
      </c>
      <c r="G5781" s="6" t="s">
        <v>2741</v>
      </c>
      <c r="H5781" s="41" t="s">
        <v>2686</v>
      </c>
      <c r="I5781" s="18" t="s">
        <v>16022</v>
      </c>
      <c r="J5781" s="35"/>
      <c r="K5781" s="33"/>
      <c r="L5781" s="33"/>
      <c r="M5781" s="33"/>
      <c r="N5781" s="33"/>
      <c r="O5781" s="33"/>
      <c r="P5781" s="33"/>
      <c r="Q5781" s="33"/>
      <c r="R5781" s="33"/>
    </row>
    <row r="5782">
      <c r="A5782" s="8" t="s">
        <v>2633</v>
      </c>
      <c r="B5782" s="15"/>
      <c r="C5782" s="15" t="s">
        <v>16023</v>
      </c>
      <c r="D5782" s="4" t="s">
        <v>3799</v>
      </c>
      <c r="E5782" s="5" t="s">
        <v>16024</v>
      </c>
      <c r="F5782" s="43" t="s">
        <v>15685</v>
      </c>
      <c r="G5782" s="8" t="s">
        <v>2741</v>
      </c>
      <c r="H5782" s="41" t="s">
        <v>2686</v>
      </c>
      <c r="I5782" s="18" t="s">
        <v>16025</v>
      </c>
      <c r="J5782" s="35"/>
      <c r="K5782" s="33"/>
      <c r="L5782" s="33"/>
      <c r="M5782" s="33"/>
      <c r="N5782" s="33"/>
      <c r="O5782" s="33"/>
      <c r="P5782" s="33"/>
      <c r="Q5782" s="33"/>
      <c r="R5782" s="33"/>
    </row>
    <row r="5783">
      <c r="A5783" s="8" t="s">
        <v>2586</v>
      </c>
      <c r="B5783" s="3"/>
      <c r="C5783" s="3" t="s">
        <v>7344</v>
      </c>
      <c r="D5783" s="4" t="s">
        <v>6820</v>
      </c>
      <c r="E5783" s="5" t="s">
        <v>16026</v>
      </c>
      <c r="F5783" s="43" t="s">
        <v>15685</v>
      </c>
      <c r="G5783" s="8" t="s">
        <v>2741</v>
      </c>
      <c r="H5783" s="41" t="s">
        <v>2760</v>
      </c>
      <c r="I5783" s="18" t="s">
        <v>16027</v>
      </c>
      <c r="J5783" s="35"/>
      <c r="K5783" s="33"/>
      <c r="L5783" s="33"/>
      <c r="M5783" s="33"/>
      <c r="N5783" s="33"/>
      <c r="O5783" s="33"/>
      <c r="P5783" s="33"/>
      <c r="Q5783" s="33"/>
      <c r="R5783" s="33"/>
    </row>
    <row r="5784">
      <c r="A5784" s="8" t="s">
        <v>2633</v>
      </c>
      <c r="B5784" s="15"/>
      <c r="C5784" s="15" t="s">
        <v>16028</v>
      </c>
      <c r="D5784" s="4" t="s">
        <v>16029</v>
      </c>
      <c r="E5784" s="5" t="s">
        <v>16030</v>
      </c>
      <c r="F5784" s="43" t="s">
        <v>15685</v>
      </c>
      <c r="G5784" s="31" t="s">
        <v>2741</v>
      </c>
      <c r="H5784" s="8" t="s">
        <v>2765</v>
      </c>
      <c r="I5784" s="18" t="s">
        <v>16031</v>
      </c>
      <c r="J5784" s="7"/>
      <c r="K5784" s="40"/>
      <c r="L5784" s="40"/>
      <c r="M5784" s="40"/>
      <c r="N5784" s="40"/>
      <c r="O5784" s="40"/>
      <c r="P5784" s="40"/>
      <c r="Q5784" s="40"/>
      <c r="R5784" s="40"/>
    </row>
    <row r="5785">
      <c r="A5785" s="7" t="s">
        <v>2633</v>
      </c>
      <c r="B5785" s="9"/>
      <c r="C5785" s="9" t="s">
        <v>16032</v>
      </c>
      <c r="D5785" s="9" t="s">
        <v>15958</v>
      </c>
      <c r="E5785" s="9" t="s">
        <v>16033</v>
      </c>
      <c r="F5785" s="43" t="s">
        <v>15685</v>
      </c>
      <c r="G5785" s="6" t="s">
        <v>2741</v>
      </c>
      <c r="H5785" s="41" t="s">
        <v>2760</v>
      </c>
      <c r="I5785" s="114" t="s">
        <v>16034</v>
      </c>
      <c r="J5785" s="10"/>
      <c r="K5785" s="44"/>
      <c r="L5785" s="44"/>
      <c r="M5785" s="44"/>
      <c r="N5785" s="44"/>
      <c r="O5785" s="44"/>
      <c r="P5785" s="44"/>
      <c r="Q5785" s="44"/>
      <c r="R5785" s="44"/>
    </row>
    <row r="5786">
      <c r="A5786" s="6" t="s">
        <v>2861</v>
      </c>
      <c r="B5786" s="8"/>
      <c r="C5786" s="8" t="s">
        <v>16035</v>
      </c>
      <c r="D5786" s="8" t="s">
        <v>2635</v>
      </c>
      <c r="E5786" s="12" t="s">
        <v>16036</v>
      </c>
      <c r="F5786" s="43" t="s">
        <v>15685</v>
      </c>
      <c r="G5786" s="8" t="s">
        <v>2741</v>
      </c>
      <c r="H5786" s="51" t="s">
        <v>2753</v>
      </c>
      <c r="I5786" s="8"/>
      <c r="J5786" s="7"/>
      <c r="K5786" s="40"/>
      <c r="L5786" s="40"/>
      <c r="M5786" s="40"/>
      <c r="N5786" s="40"/>
      <c r="O5786" s="40"/>
      <c r="P5786" s="40"/>
      <c r="Q5786" s="40"/>
      <c r="R5786" s="40"/>
    </row>
    <row r="5787">
      <c r="A5787" s="6" t="s">
        <v>2861</v>
      </c>
      <c r="B5787" s="7"/>
      <c r="C5787" s="7" t="s">
        <v>16037</v>
      </c>
      <c r="D5787" s="8" t="s">
        <v>16038</v>
      </c>
      <c r="E5787" s="7" t="s">
        <v>16039</v>
      </c>
      <c r="F5787" s="43" t="s">
        <v>15685</v>
      </c>
      <c r="G5787" s="8" t="s">
        <v>2741</v>
      </c>
      <c r="H5787" s="8" t="s">
        <v>2765</v>
      </c>
      <c r="I5787" s="8"/>
      <c r="J5787" s="37"/>
      <c r="K5787" s="38"/>
      <c r="L5787" s="38"/>
      <c r="M5787" s="38"/>
      <c r="N5787" s="38"/>
      <c r="O5787" s="38"/>
      <c r="P5787" s="38"/>
      <c r="Q5787" s="38"/>
      <c r="R5787" s="38"/>
    </row>
    <row r="5788">
      <c r="A5788" s="6" t="s">
        <v>2861</v>
      </c>
      <c r="B5788" s="3"/>
      <c r="C5788" s="3" t="s">
        <v>4854</v>
      </c>
      <c r="D5788" s="15" t="s">
        <v>701</v>
      </c>
      <c r="E5788" s="3" t="s">
        <v>16040</v>
      </c>
      <c r="F5788" s="42" t="s">
        <v>15685</v>
      </c>
      <c r="G5788" s="31" t="s">
        <v>2741</v>
      </c>
      <c r="H5788" s="48" t="s">
        <v>2824</v>
      </c>
      <c r="I5788" s="3"/>
      <c r="J5788" s="35"/>
      <c r="K5788" s="33"/>
      <c r="L5788" s="33"/>
      <c r="M5788" s="33"/>
      <c r="N5788" s="33"/>
      <c r="O5788" s="33"/>
      <c r="P5788" s="33"/>
      <c r="Q5788" s="33"/>
      <c r="R5788" s="33"/>
    </row>
    <row r="5789">
      <c r="A5789" s="6" t="s">
        <v>2861</v>
      </c>
      <c r="B5789" s="6"/>
      <c r="C5789" s="6" t="s">
        <v>16041</v>
      </c>
      <c r="D5789" s="8" t="s">
        <v>5009</v>
      </c>
      <c r="E5789" s="7" t="s">
        <v>16042</v>
      </c>
      <c r="F5789" s="43" t="s">
        <v>15685</v>
      </c>
      <c r="G5789" s="8" t="s">
        <v>2741</v>
      </c>
      <c r="H5789" s="43" t="s">
        <v>2742</v>
      </c>
      <c r="I5789" s="8"/>
      <c r="J5789" s="37"/>
      <c r="K5789" s="38"/>
      <c r="L5789" s="38"/>
      <c r="M5789" s="38"/>
      <c r="N5789" s="38"/>
      <c r="O5789" s="38"/>
      <c r="P5789" s="38"/>
      <c r="Q5789" s="38"/>
      <c r="R5789" s="38"/>
    </row>
    <row r="5790">
      <c r="A5790" s="6" t="s">
        <v>2861</v>
      </c>
      <c r="B5790" s="6"/>
      <c r="C5790" s="6" t="s">
        <v>16043</v>
      </c>
      <c r="D5790" s="7" t="s">
        <v>16044</v>
      </c>
      <c r="E5790" s="19" t="s">
        <v>16045</v>
      </c>
      <c r="F5790" s="43" t="s">
        <v>15685</v>
      </c>
      <c r="G5790" s="8" t="s">
        <v>2741</v>
      </c>
      <c r="H5790" s="41" t="s">
        <v>3095</v>
      </c>
      <c r="I5790" s="7"/>
      <c r="J5790" s="7"/>
      <c r="K5790" s="40"/>
      <c r="L5790" s="40"/>
      <c r="M5790" s="40"/>
      <c r="N5790" s="40"/>
      <c r="O5790" s="40"/>
      <c r="P5790" s="40"/>
      <c r="Q5790" s="40"/>
      <c r="R5790" s="40"/>
    </row>
    <row r="5791">
      <c r="A5791" s="8" t="s">
        <v>2586</v>
      </c>
      <c r="B5791" s="6"/>
      <c r="C5791" s="6" t="s">
        <v>16046</v>
      </c>
      <c r="D5791" s="6" t="s">
        <v>6140</v>
      </c>
      <c r="E5791" s="7" t="s">
        <v>16047</v>
      </c>
      <c r="F5791" s="43" t="s">
        <v>15685</v>
      </c>
      <c r="G5791" s="8" t="s">
        <v>2741</v>
      </c>
      <c r="H5791" s="41" t="s">
        <v>2760</v>
      </c>
      <c r="I5791" s="8"/>
      <c r="J5791" s="7"/>
      <c r="K5791" s="40"/>
      <c r="L5791" s="40"/>
      <c r="M5791" s="40"/>
      <c r="N5791" s="40"/>
      <c r="O5791" s="40"/>
      <c r="P5791" s="40"/>
      <c r="Q5791" s="40"/>
      <c r="R5791" s="40"/>
    </row>
    <row r="5792">
      <c r="A5792" s="8" t="s">
        <v>2586</v>
      </c>
      <c r="B5792" s="8"/>
      <c r="C5792" s="8" t="s">
        <v>16048</v>
      </c>
      <c r="D5792" s="8" t="s">
        <v>16049</v>
      </c>
      <c r="E5792" s="12" t="s">
        <v>16050</v>
      </c>
      <c r="F5792" s="43" t="s">
        <v>15685</v>
      </c>
      <c r="G5792" s="8" t="s">
        <v>2741</v>
      </c>
      <c r="H5792" s="41" t="s">
        <v>2760</v>
      </c>
      <c r="I5792" s="8"/>
      <c r="J5792" s="37"/>
      <c r="K5792" s="38"/>
      <c r="L5792" s="38"/>
      <c r="M5792" s="38"/>
      <c r="N5792" s="38"/>
      <c r="O5792" s="38"/>
      <c r="P5792" s="38"/>
      <c r="Q5792" s="38"/>
      <c r="R5792" s="38"/>
    </row>
    <row r="5793">
      <c r="A5793" s="8" t="s">
        <v>2586</v>
      </c>
      <c r="B5793" s="6"/>
      <c r="C5793" s="6" t="s">
        <v>16051</v>
      </c>
      <c r="D5793" s="8" t="s">
        <v>16052</v>
      </c>
      <c r="E5793" s="12" t="s">
        <v>16053</v>
      </c>
      <c r="F5793" s="43" t="s">
        <v>15685</v>
      </c>
      <c r="G5793" s="8" t="s">
        <v>2741</v>
      </c>
      <c r="H5793" s="42" t="s">
        <v>2686</v>
      </c>
      <c r="I5793" s="8"/>
      <c r="J5793" s="7"/>
      <c r="K5793" s="40"/>
      <c r="L5793" s="40"/>
      <c r="M5793" s="40"/>
      <c r="N5793" s="40"/>
      <c r="O5793" s="40"/>
      <c r="P5793" s="40"/>
      <c r="Q5793" s="40"/>
      <c r="R5793" s="40"/>
    </row>
    <row r="5794">
      <c r="A5794" s="8" t="s">
        <v>2586</v>
      </c>
      <c r="B5794" s="8"/>
      <c r="C5794" s="8" t="s">
        <v>16054</v>
      </c>
      <c r="D5794" s="8" t="s">
        <v>1441</v>
      </c>
      <c r="E5794" s="12" t="s">
        <v>16055</v>
      </c>
      <c r="F5794" s="43" t="s">
        <v>15685</v>
      </c>
      <c r="G5794" s="8" t="s">
        <v>2741</v>
      </c>
      <c r="H5794" s="41" t="s">
        <v>3328</v>
      </c>
      <c r="I5794" s="8"/>
      <c r="J5794" s="7"/>
      <c r="K5794" s="40"/>
      <c r="L5794" s="40"/>
      <c r="M5794" s="40"/>
      <c r="N5794" s="40"/>
      <c r="O5794" s="40"/>
      <c r="P5794" s="40"/>
      <c r="Q5794" s="40"/>
      <c r="R5794" s="40"/>
    </row>
    <row r="5795">
      <c r="A5795" s="8" t="s">
        <v>2586</v>
      </c>
      <c r="B5795" s="8"/>
      <c r="C5795" s="8" t="s">
        <v>16056</v>
      </c>
      <c r="D5795" s="8" t="s">
        <v>16057</v>
      </c>
      <c r="E5795" s="12" t="s">
        <v>16058</v>
      </c>
      <c r="F5795" s="43" t="s">
        <v>15685</v>
      </c>
      <c r="G5795" s="8" t="s">
        <v>2741</v>
      </c>
      <c r="H5795" s="31" t="s">
        <v>2802</v>
      </c>
      <c r="I5795" s="8"/>
      <c r="J5795" s="7"/>
      <c r="K5795" s="40"/>
      <c r="L5795" s="40"/>
      <c r="M5795" s="40"/>
      <c r="N5795" s="40"/>
      <c r="O5795" s="40"/>
      <c r="P5795" s="40"/>
      <c r="Q5795" s="40"/>
      <c r="R5795" s="40"/>
    </row>
    <row r="5796">
      <c r="A5796" s="8" t="s">
        <v>2586</v>
      </c>
      <c r="B5796" s="6"/>
      <c r="C5796" s="6" t="s">
        <v>16059</v>
      </c>
      <c r="D5796" s="8" t="s">
        <v>16060</v>
      </c>
      <c r="E5796" s="12" t="s">
        <v>16061</v>
      </c>
      <c r="F5796" s="43" t="s">
        <v>15685</v>
      </c>
      <c r="G5796" s="6" t="s">
        <v>2741</v>
      </c>
      <c r="H5796" s="42" t="s">
        <v>2686</v>
      </c>
      <c r="I5796" s="8"/>
      <c r="J5796" s="7"/>
      <c r="K5796" s="40"/>
      <c r="L5796" s="40"/>
      <c r="M5796" s="40"/>
      <c r="N5796" s="40"/>
      <c r="O5796" s="40"/>
      <c r="P5796" s="40"/>
      <c r="Q5796" s="40"/>
      <c r="R5796" s="40"/>
    </row>
    <row r="5797">
      <c r="A5797" s="8" t="s">
        <v>2586</v>
      </c>
      <c r="B5797" s="8"/>
      <c r="C5797" s="8" t="s">
        <v>16062</v>
      </c>
      <c r="D5797" s="8" t="s">
        <v>16063</v>
      </c>
      <c r="E5797" s="12" t="s">
        <v>16064</v>
      </c>
      <c r="F5797" s="43" t="s">
        <v>15685</v>
      </c>
      <c r="G5797" s="8" t="s">
        <v>2741</v>
      </c>
      <c r="H5797" s="42" t="s">
        <v>3110</v>
      </c>
      <c r="I5797" s="8"/>
      <c r="J5797" s="7"/>
      <c r="K5797" s="40"/>
      <c r="L5797" s="40"/>
      <c r="M5797" s="40"/>
      <c r="N5797" s="40"/>
      <c r="O5797" s="40"/>
      <c r="P5797" s="40"/>
      <c r="Q5797" s="40"/>
      <c r="R5797" s="40"/>
    </row>
    <row r="5798">
      <c r="A5798" s="8" t="s">
        <v>2586</v>
      </c>
      <c r="B5798" s="8"/>
      <c r="C5798" s="8" t="s">
        <v>16065</v>
      </c>
      <c r="D5798" s="8" t="s">
        <v>16066</v>
      </c>
      <c r="E5798" s="12" t="s">
        <v>16067</v>
      </c>
      <c r="F5798" s="43" t="s">
        <v>15685</v>
      </c>
      <c r="G5798" s="8" t="s">
        <v>2741</v>
      </c>
      <c r="H5798" s="31" t="s">
        <v>2742</v>
      </c>
      <c r="I5798" s="8"/>
      <c r="J5798" s="35"/>
      <c r="K5798" s="33"/>
      <c r="L5798" s="33"/>
      <c r="M5798" s="33"/>
      <c r="N5798" s="33"/>
      <c r="O5798" s="33"/>
      <c r="P5798" s="33"/>
      <c r="Q5798" s="33"/>
      <c r="R5798" s="33"/>
    </row>
    <row r="5799">
      <c r="A5799" s="8" t="s">
        <v>2586</v>
      </c>
      <c r="B5799" s="8"/>
      <c r="C5799" s="8" t="s">
        <v>16068</v>
      </c>
      <c r="D5799" s="8" t="s">
        <v>1120</v>
      </c>
      <c r="E5799" s="12" t="s">
        <v>16069</v>
      </c>
      <c r="F5799" s="43" t="s">
        <v>15685</v>
      </c>
      <c r="G5799" s="8" t="s">
        <v>2741</v>
      </c>
      <c r="H5799" s="42" t="s">
        <v>2686</v>
      </c>
      <c r="I5799" s="8"/>
      <c r="J5799" s="35"/>
      <c r="K5799" s="33"/>
      <c r="L5799" s="33"/>
      <c r="M5799" s="33"/>
      <c r="N5799" s="33"/>
      <c r="O5799" s="33"/>
      <c r="P5799" s="33"/>
      <c r="Q5799" s="33"/>
      <c r="R5799" s="33"/>
    </row>
    <row r="5800">
      <c r="A5800" s="8" t="s">
        <v>2586</v>
      </c>
      <c r="B5800" s="6"/>
      <c r="C5800" s="6" t="s">
        <v>16070</v>
      </c>
      <c r="D5800" s="7" t="s">
        <v>16071</v>
      </c>
      <c r="E5800" s="19" t="s">
        <v>16072</v>
      </c>
      <c r="F5800" s="43" t="s">
        <v>15685</v>
      </c>
      <c r="G5800" s="8" t="s">
        <v>2741</v>
      </c>
      <c r="H5800" s="42" t="s">
        <v>3110</v>
      </c>
      <c r="I5800" s="7"/>
      <c r="J5800" s="35"/>
      <c r="K5800" s="33"/>
      <c r="L5800" s="33"/>
      <c r="M5800" s="33"/>
      <c r="N5800" s="33"/>
      <c r="O5800" s="33"/>
      <c r="P5800" s="33"/>
      <c r="Q5800" s="33"/>
      <c r="R5800" s="33"/>
    </row>
    <row r="5801">
      <c r="A5801" s="8" t="s">
        <v>2586</v>
      </c>
      <c r="B5801" s="6"/>
      <c r="C5801" s="6" t="s">
        <v>16073</v>
      </c>
      <c r="D5801" s="7" t="s">
        <v>16074</v>
      </c>
      <c r="E5801" s="19" t="s">
        <v>16075</v>
      </c>
      <c r="F5801" s="43" t="s">
        <v>15685</v>
      </c>
      <c r="G5801" s="8" t="s">
        <v>2741</v>
      </c>
      <c r="H5801" s="31" t="s">
        <v>2603</v>
      </c>
      <c r="I5801" s="7"/>
      <c r="J5801" s="35"/>
      <c r="K5801" s="33"/>
      <c r="L5801" s="33"/>
      <c r="M5801" s="33"/>
      <c r="N5801" s="33"/>
      <c r="O5801" s="33"/>
      <c r="P5801" s="33"/>
      <c r="Q5801" s="33"/>
      <c r="R5801" s="33"/>
    </row>
    <row r="5802">
      <c r="A5802" s="7" t="s">
        <v>2586</v>
      </c>
      <c r="B5802" s="7"/>
      <c r="C5802" s="7" t="s">
        <v>16076</v>
      </c>
      <c r="D5802" s="7" t="s">
        <v>5509</v>
      </c>
      <c r="E5802" s="19" t="s">
        <v>16077</v>
      </c>
      <c r="F5802" s="43" t="s">
        <v>15685</v>
      </c>
      <c r="G5802" s="8" t="s">
        <v>2741</v>
      </c>
      <c r="H5802" s="31" t="s">
        <v>2603</v>
      </c>
      <c r="I5802" s="7"/>
      <c r="J5802" s="37"/>
      <c r="K5802" s="38"/>
      <c r="L5802" s="38"/>
      <c r="M5802" s="38"/>
      <c r="N5802" s="38"/>
      <c r="O5802" s="38"/>
      <c r="P5802" s="38"/>
      <c r="Q5802" s="38"/>
      <c r="R5802" s="38"/>
    </row>
    <row r="5803">
      <c r="A5803" s="8" t="s">
        <v>2586</v>
      </c>
      <c r="B5803" s="6"/>
      <c r="C5803" s="6" t="s">
        <v>16078</v>
      </c>
      <c r="D5803" s="7" t="s">
        <v>7036</v>
      </c>
      <c r="E5803" s="19" t="s">
        <v>16079</v>
      </c>
      <c r="F5803" s="43" t="s">
        <v>15685</v>
      </c>
      <c r="G5803" s="8" t="s">
        <v>2741</v>
      </c>
      <c r="H5803" s="42" t="s">
        <v>2686</v>
      </c>
      <c r="I5803" s="7"/>
      <c r="J5803" s="35"/>
      <c r="K5803" s="33"/>
      <c r="L5803" s="33"/>
      <c r="M5803" s="33"/>
      <c r="N5803" s="33"/>
      <c r="O5803" s="33"/>
      <c r="P5803" s="33"/>
      <c r="Q5803" s="33"/>
      <c r="R5803" s="33"/>
    </row>
    <row r="5804">
      <c r="A5804" s="7" t="s">
        <v>2586</v>
      </c>
      <c r="B5804" s="7"/>
      <c r="C5804" s="7" t="s">
        <v>16080</v>
      </c>
      <c r="D5804" s="8" t="s">
        <v>16081</v>
      </c>
      <c r="E5804" s="7" t="s">
        <v>16082</v>
      </c>
      <c r="F5804" s="43" t="s">
        <v>15685</v>
      </c>
      <c r="G5804" s="6" t="s">
        <v>2741</v>
      </c>
      <c r="H5804" s="41" t="s">
        <v>2686</v>
      </c>
      <c r="I5804" s="8"/>
      <c r="J5804" s="7"/>
      <c r="K5804" s="40"/>
      <c r="L5804" s="40"/>
      <c r="M5804" s="40"/>
      <c r="N5804" s="40"/>
      <c r="O5804" s="40"/>
      <c r="P5804" s="40"/>
      <c r="Q5804" s="40"/>
      <c r="R5804" s="40"/>
    </row>
    <row r="5805">
      <c r="A5805" s="8" t="s">
        <v>2586</v>
      </c>
      <c r="B5805" s="8"/>
      <c r="C5805" s="8" t="s">
        <v>16083</v>
      </c>
      <c r="D5805" s="8" t="s">
        <v>1418</v>
      </c>
      <c r="E5805" s="12" t="s">
        <v>16084</v>
      </c>
      <c r="F5805" s="43" t="s">
        <v>15685</v>
      </c>
      <c r="G5805" s="8" t="s">
        <v>2741</v>
      </c>
      <c r="H5805" s="42" t="s">
        <v>2686</v>
      </c>
      <c r="I5805" s="8"/>
      <c r="J5805" s="7"/>
      <c r="K5805" s="40"/>
      <c r="L5805" s="40"/>
      <c r="M5805" s="40"/>
      <c r="N5805" s="40"/>
      <c r="O5805" s="40"/>
      <c r="P5805" s="40"/>
      <c r="Q5805" s="40"/>
      <c r="R5805" s="40"/>
    </row>
    <row r="5806">
      <c r="A5806" s="8" t="s">
        <v>2586</v>
      </c>
      <c r="B5806" s="8"/>
      <c r="C5806" s="8" t="s">
        <v>16085</v>
      </c>
      <c r="D5806" s="8" t="s">
        <v>6820</v>
      </c>
      <c r="E5806" s="12" t="s">
        <v>16086</v>
      </c>
      <c r="F5806" s="43" t="s">
        <v>15685</v>
      </c>
      <c r="G5806" s="8" t="s">
        <v>2741</v>
      </c>
      <c r="H5806" s="31" t="s">
        <v>2742</v>
      </c>
      <c r="I5806" s="8"/>
      <c r="J5806" s="35"/>
      <c r="K5806" s="33"/>
      <c r="L5806" s="33"/>
      <c r="M5806" s="33"/>
      <c r="N5806" s="33"/>
      <c r="O5806" s="33"/>
      <c r="P5806" s="33"/>
      <c r="Q5806" s="33"/>
      <c r="R5806" s="33"/>
    </row>
    <row r="5807">
      <c r="A5807" s="8" t="s">
        <v>2586</v>
      </c>
      <c r="B5807" s="8"/>
      <c r="C5807" s="8" t="s">
        <v>16085</v>
      </c>
      <c r="D5807" s="8" t="s">
        <v>6820</v>
      </c>
      <c r="E5807" s="12" t="s">
        <v>16087</v>
      </c>
      <c r="F5807" s="43" t="s">
        <v>15685</v>
      </c>
      <c r="G5807" s="8" t="s">
        <v>2741</v>
      </c>
      <c r="H5807" s="31" t="s">
        <v>2742</v>
      </c>
      <c r="I5807" s="8"/>
      <c r="J5807" s="35"/>
      <c r="K5807" s="33"/>
      <c r="L5807" s="33"/>
      <c r="M5807" s="33"/>
      <c r="N5807" s="33"/>
      <c r="O5807" s="33"/>
      <c r="P5807" s="33"/>
      <c r="Q5807" s="33"/>
      <c r="R5807" s="33"/>
    </row>
    <row r="5808">
      <c r="A5808" s="7" t="s">
        <v>2586</v>
      </c>
      <c r="B5808" s="7"/>
      <c r="C5808" s="7" t="s">
        <v>16088</v>
      </c>
      <c r="D5808" s="8" t="s">
        <v>6650</v>
      </c>
      <c r="E5808" s="7" t="s">
        <v>16089</v>
      </c>
      <c r="F5808" s="43" t="s">
        <v>15685</v>
      </c>
      <c r="G5808" s="8" t="s">
        <v>2741</v>
      </c>
      <c r="H5808" s="43" t="s">
        <v>2742</v>
      </c>
      <c r="I5808" s="8"/>
      <c r="J5808" s="7"/>
      <c r="K5808" s="40"/>
      <c r="L5808" s="40"/>
      <c r="M5808" s="40"/>
      <c r="N5808" s="40"/>
      <c r="O5808" s="40"/>
      <c r="P5808" s="40"/>
      <c r="Q5808" s="40"/>
      <c r="R5808" s="40"/>
    </row>
    <row r="5809">
      <c r="A5809" s="7" t="s">
        <v>2586</v>
      </c>
      <c r="B5809" s="7"/>
      <c r="C5809" s="7" t="s">
        <v>16090</v>
      </c>
      <c r="D5809" s="7" t="s">
        <v>16091</v>
      </c>
      <c r="E5809" s="19" t="s">
        <v>16092</v>
      </c>
      <c r="F5809" s="43" t="s">
        <v>15685</v>
      </c>
      <c r="G5809" s="8" t="s">
        <v>2741</v>
      </c>
      <c r="H5809" s="31" t="s">
        <v>2742</v>
      </c>
      <c r="I5809" s="7"/>
      <c r="J5809" s="35"/>
      <c r="K5809" s="33"/>
      <c r="L5809" s="33"/>
      <c r="M5809" s="33"/>
      <c r="N5809" s="33"/>
      <c r="O5809" s="33"/>
      <c r="P5809" s="33"/>
      <c r="Q5809" s="33"/>
      <c r="R5809" s="33"/>
    </row>
    <row r="5810">
      <c r="A5810" s="8" t="s">
        <v>2586</v>
      </c>
      <c r="B5810" s="8"/>
      <c r="C5810" s="8" t="s">
        <v>16093</v>
      </c>
      <c r="D5810" s="8" t="s">
        <v>5490</v>
      </c>
      <c r="E5810" s="12" t="s">
        <v>16094</v>
      </c>
      <c r="F5810" s="43" t="s">
        <v>15685</v>
      </c>
      <c r="G5810" s="8" t="s">
        <v>2741</v>
      </c>
      <c r="H5810" s="42" t="s">
        <v>2686</v>
      </c>
      <c r="I5810" s="8"/>
      <c r="J5810" s="7"/>
      <c r="K5810" s="40"/>
      <c r="L5810" s="40"/>
      <c r="M5810" s="40"/>
      <c r="N5810" s="40"/>
      <c r="O5810" s="40"/>
      <c r="P5810" s="40"/>
      <c r="Q5810" s="40"/>
      <c r="R5810" s="40"/>
    </row>
    <row r="5811">
      <c r="A5811" s="8" t="s">
        <v>2586</v>
      </c>
      <c r="B5811" s="8"/>
      <c r="C5811" s="8" t="s">
        <v>16093</v>
      </c>
      <c r="D5811" s="8" t="s">
        <v>4869</v>
      </c>
      <c r="E5811" s="12" t="s">
        <v>16095</v>
      </c>
      <c r="F5811" s="43" t="s">
        <v>15685</v>
      </c>
      <c r="G5811" s="8" t="s">
        <v>2741</v>
      </c>
      <c r="H5811" s="42" t="s">
        <v>2686</v>
      </c>
      <c r="I5811" s="8"/>
      <c r="J5811" s="7"/>
      <c r="K5811" s="40"/>
      <c r="L5811" s="40"/>
      <c r="M5811" s="40"/>
      <c r="N5811" s="40"/>
      <c r="O5811" s="40"/>
      <c r="P5811" s="40"/>
      <c r="Q5811" s="40"/>
      <c r="R5811" s="40"/>
    </row>
    <row r="5812">
      <c r="A5812" s="8" t="s">
        <v>2586</v>
      </c>
      <c r="B5812" s="8"/>
      <c r="C5812" s="8" t="s">
        <v>16093</v>
      </c>
      <c r="D5812" s="8" t="s">
        <v>16096</v>
      </c>
      <c r="E5812" s="12" t="s">
        <v>16097</v>
      </c>
      <c r="F5812" s="43" t="s">
        <v>15685</v>
      </c>
      <c r="G5812" s="8" t="s">
        <v>2741</v>
      </c>
      <c r="H5812" s="42" t="s">
        <v>2686</v>
      </c>
      <c r="I5812" s="8"/>
      <c r="J5812" s="37"/>
      <c r="K5812" s="38"/>
      <c r="L5812" s="38"/>
      <c r="M5812" s="38"/>
      <c r="N5812" s="38"/>
      <c r="O5812" s="38"/>
      <c r="P5812" s="38"/>
      <c r="Q5812" s="38"/>
      <c r="R5812" s="38"/>
    </row>
    <row r="5813">
      <c r="A5813" s="8" t="s">
        <v>2586</v>
      </c>
      <c r="B5813" s="8"/>
      <c r="C5813" s="8" t="s">
        <v>16098</v>
      </c>
      <c r="D5813" s="8" t="s">
        <v>2588</v>
      </c>
      <c r="E5813" s="12" t="s">
        <v>16099</v>
      </c>
      <c r="F5813" s="43" t="s">
        <v>15685</v>
      </c>
      <c r="G5813" s="8" t="s">
        <v>2741</v>
      </c>
      <c r="H5813" s="41" t="s">
        <v>2686</v>
      </c>
      <c r="I5813" s="8"/>
      <c r="J5813" s="7"/>
      <c r="K5813" s="40"/>
      <c r="L5813" s="40"/>
      <c r="M5813" s="40"/>
      <c r="N5813" s="40"/>
      <c r="O5813" s="40"/>
      <c r="P5813" s="40"/>
      <c r="Q5813" s="40"/>
      <c r="R5813" s="40"/>
    </row>
    <row r="5814">
      <c r="A5814" s="8" t="s">
        <v>2586</v>
      </c>
      <c r="B5814" s="8"/>
      <c r="C5814" s="8" t="s">
        <v>16100</v>
      </c>
      <c r="D5814" s="8" t="s">
        <v>7951</v>
      </c>
      <c r="E5814" s="12" t="s">
        <v>16101</v>
      </c>
      <c r="F5814" s="43" t="s">
        <v>15685</v>
      </c>
      <c r="G5814" s="8" t="s">
        <v>2741</v>
      </c>
      <c r="H5814" s="31" t="s">
        <v>2840</v>
      </c>
      <c r="I5814" s="8"/>
      <c r="J5814" s="37"/>
      <c r="K5814" s="38"/>
      <c r="L5814" s="38"/>
      <c r="M5814" s="38"/>
      <c r="N5814" s="38"/>
      <c r="O5814" s="38"/>
      <c r="P5814" s="38"/>
      <c r="Q5814" s="38"/>
      <c r="R5814" s="38"/>
    </row>
    <row r="5815">
      <c r="A5815" s="8" t="s">
        <v>2586</v>
      </c>
      <c r="B5815" s="6"/>
      <c r="C5815" s="6" t="s">
        <v>16102</v>
      </c>
      <c r="D5815" s="8" t="s">
        <v>16103</v>
      </c>
      <c r="E5815" s="12" t="s">
        <v>16104</v>
      </c>
      <c r="F5815" s="43" t="s">
        <v>15685</v>
      </c>
      <c r="G5815" s="6" t="s">
        <v>2741</v>
      </c>
      <c r="H5815" s="8" t="s">
        <v>2765</v>
      </c>
      <c r="I5815" s="8"/>
      <c r="J5815" s="35"/>
      <c r="K5815" s="33"/>
      <c r="L5815" s="33"/>
      <c r="M5815" s="33"/>
      <c r="N5815" s="33"/>
      <c r="O5815" s="33"/>
      <c r="P5815" s="33"/>
      <c r="Q5815" s="33"/>
      <c r="R5815" s="33"/>
    </row>
    <row r="5816">
      <c r="A5816" s="8" t="s">
        <v>2586</v>
      </c>
      <c r="B5816" s="8"/>
      <c r="C5816" s="8" t="s">
        <v>16105</v>
      </c>
      <c r="D5816" s="8" t="s">
        <v>16106</v>
      </c>
      <c r="E5816" s="12" t="s">
        <v>16107</v>
      </c>
      <c r="F5816" s="43" t="s">
        <v>15685</v>
      </c>
      <c r="G5816" s="8" t="s">
        <v>2741</v>
      </c>
      <c r="H5816" s="8" t="s">
        <v>2765</v>
      </c>
      <c r="I5816" s="8"/>
      <c r="J5816" s="35"/>
      <c r="K5816" s="33"/>
      <c r="L5816" s="33"/>
      <c r="M5816" s="33"/>
      <c r="N5816" s="33"/>
      <c r="O5816" s="33"/>
      <c r="P5816" s="33"/>
      <c r="Q5816" s="33"/>
      <c r="R5816" s="33"/>
    </row>
    <row r="5817">
      <c r="A5817" s="8" t="s">
        <v>2586</v>
      </c>
      <c r="B5817" s="6"/>
      <c r="C5817" s="6" t="s">
        <v>16108</v>
      </c>
      <c r="D5817" s="6" t="s">
        <v>16109</v>
      </c>
      <c r="E5817" s="7" t="s">
        <v>16110</v>
      </c>
      <c r="F5817" s="43" t="s">
        <v>15685</v>
      </c>
      <c r="G5817" s="8" t="s">
        <v>2741</v>
      </c>
      <c r="H5817" s="43" t="s">
        <v>2742</v>
      </c>
      <c r="I5817" s="8"/>
      <c r="J5817" s="35"/>
      <c r="K5817" s="33"/>
      <c r="L5817" s="33"/>
      <c r="M5817" s="33"/>
      <c r="N5817" s="33"/>
      <c r="O5817" s="33"/>
      <c r="P5817" s="33"/>
      <c r="Q5817" s="33"/>
      <c r="R5817" s="33"/>
    </row>
    <row r="5818">
      <c r="A5818" s="8" t="s">
        <v>2586</v>
      </c>
      <c r="B5818" s="15"/>
      <c r="C5818" s="15" t="s">
        <v>16111</v>
      </c>
      <c r="D5818" s="4" t="s">
        <v>8425</v>
      </c>
      <c r="E5818" s="3" t="s">
        <v>16112</v>
      </c>
      <c r="F5818" s="43" t="s">
        <v>15685</v>
      </c>
      <c r="G5818" s="8" t="s">
        <v>2741</v>
      </c>
      <c r="H5818" s="45" t="s">
        <v>3287</v>
      </c>
      <c r="I5818" s="3"/>
      <c r="J5818" s="35"/>
      <c r="K5818" s="33"/>
      <c r="L5818" s="33"/>
      <c r="M5818" s="33"/>
      <c r="N5818" s="33"/>
      <c r="O5818" s="33"/>
      <c r="P5818" s="33"/>
      <c r="Q5818" s="33"/>
      <c r="R5818" s="33"/>
    </row>
    <row r="5819">
      <c r="A5819" s="8" t="s">
        <v>2586</v>
      </c>
      <c r="B5819" s="6"/>
      <c r="C5819" s="6" t="s">
        <v>16113</v>
      </c>
      <c r="D5819" s="8" t="s">
        <v>6321</v>
      </c>
      <c r="E5819" s="7" t="s">
        <v>16114</v>
      </c>
      <c r="F5819" s="43" t="s">
        <v>15685</v>
      </c>
      <c r="G5819" s="8" t="s">
        <v>2741</v>
      </c>
      <c r="H5819" s="41" t="s">
        <v>2686</v>
      </c>
      <c r="I5819" s="8"/>
      <c r="J5819" s="7"/>
      <c r="K5819" s="40"/>
      <c r="L5819" s="40"/>
      <c r="M5819" s="40"/>
      <c r="N5819" s="40"/>
      <c r="O5819" s="40"/>
      <c r="P5819" s="40"/>
      <c r="Q5819" s="40"/>
      <c r="R5819" s="40"/>
    </row>
    <row r="5820">
      <c r="A5820" s="8" t="s">
        <v>2586</v>
      </c>
      <c r="B5820" s="3"/>
      <c r="C5820" s="3" t="s">
        <v>16115</v>
      </c>
      <c r="D5820" s="3" t="s">
        <v>16116</v>
      </c>
      <c r="E5820" s="3" t="s">
        <v>16117</v>
      </c>
      <c r="F5820" s="42" t="s">
        <v>15685</v>
      </c>
      <c r="G5820" s="31" t="s">
        <v>2741</v>
      </c>
      <c r="H5820" s="41" t="s">
        <v>2686</v>
      </c>
      <c r="I5820" s="3"/>
      <c r="J5820" s="35"/>
      <c r="K5820" s="33"/>
      <c r="L5820" s="33"/>
      <c r="M5820" s="33"/>
      <c r="N5820" s="33"/>
      <c r="O5820" s="33"/>
      <c r="P5820" s="33"/>
      <c r="Q5820" s="33"/>
      <c r="R5820" s="33"/>
    </row>
    <row r="5821">
      <c r="A5821" s="8" t="s">
        <v>2586</v>
      </c>
      <c r="B5821" s="8"/>
      <c r="C5821" s="8" t="s">
        <v>15442</v>
      </c>
      <c r="D5821" s="8" t="s">
        <v>7161</v>
      </c>
      <c r="E5821" s="12" t="s">
        <v>16118</v>
      </c>
      <c r="F5821" s="42" t="s">
        <v>15685</v>
      </c>
      <c r="G5821" s="6" t="s">
        <v>2741</v>
      </c>
      <c r="H5821" s="42" t="s">
        <v>2686</v>
      </c>
      <c r="I5821" s="8"/>
      <c r="J5821" s="35"/>
      <c r="K5821" s="33"/>
      <c r="L5821" s="33"/>
      <c r="M5821" s="33"/>
      <c r="N5821" s="33"/>
      <c r="O5821" s="33"/>
      <c r="P5821" s="33"/>
      <c r="Q5821" s="33"/>
      <c r="R5821" s="33"/>
    </row>
    <row r="5822">
      <c r="A5822" s="8" t="s">
        <v>2586</v>
      </c>
      <c r="B5822" s="8"/>
      <c r="C5822" s="8" t="s">
        <v>16119</v>
      </c>
      <c r="D5822" s="8" t="s">
        <v>7149</v>
      </c>
      <c r="E5822" s="12" t="s">
        <v>16120</v>
      </c>
      <c r="F5822" s="42" t="s">
        <v>15685</v>
      </c>
      <c r="G5822" s="8" t="s">
        <v>2741</v>
      </c>
      <c r="H5822" s="42" t="s">
        <v>3162</v>
      </c>
      <c r="I5822" s="8"/>
      <c r="J5822" s="35"/>
      <c r="K5822" s="33"/>
      <c r="L5822" s="33"/>
      <c r="M5822" s="33"/>
      <c r="N5822" s="33"/>
      <c r="O5822" s="33"/>
      <c r="P5822" s="33"/>
      <c r="Q5822" s="33"/>
      <c r="R5822" s="33"/>
    </row>
    <row r="5823">
      <c r="A5823" s="8" t="s">
        <v>2586</v>
      </c>
      <c r="B5823" s="8"/>
      <c r="C5823" s="8" t="s">
        <v>16121</v>
      </c>
      <c r="D5823" s="8" t="s">
        <v>1441</v>
      </c>
      <c r="E5823" s="12" t="s">
        <v>16122</v>
      </c>
      <c r="F5823" s="45" t="s">
        <v>15685</v>
      </c>
      <c r="G5823" s="8" t="s">
        <v>2741</v>
      </c>
      <c r="H5823" s="41" t="s">
        <v>2760</v>
      </c>
      <c r="I5823" s="8"/>
      <c r="J5823" s="37"/>
      <c r="K5823" s="38"/>
      <c r="L5823" s="38"/>
      <c r="M5823" s="38"/>
      <c r="N5823" s="38"/>
      <c r="O5823" s="38"/>
      <c r="P5823" s="38"/>
      <c r="Q5823" s="38"/>
      <c r="R5823" s="38"/>
    </row>
    <row r="5824">
      <c r="A5824" s="8" t="s">
        <v>2586</v>
      </c>
      <c r="B5824" s="6"/>
      <c r="C5824" s="6" t="s">
        <v>16123</v>
      </c>
      <c r="D5824" s="7" t="s">
        <v>16124</v>
      </c>
      <c r="E5824" s="19" t="s">
        <v>16125</v>
      </c>
      <c r="F5824" s="43" t="s">
        <v>15685</v>
      </c>
      <c r="G5824" s="8" t="s">
        <v>2741</v>
      </c>
      <c r="H5824" s="41" t="s">
        <v>2686</v>
      </c>
      <c r="I5824" s="7"/>
      <c r="J5824" s="35"/>
      <c r="K5824" s="33"/>
      <c r="L5824" s="33"/>
      <c r="M5824" s="33"/>
      <c r="N5824" s="33"/>
      <c r="O5824" s="33"/>
      <c r="P5824" s="33"/>
      <c r="Q5824" s="33"/>
      <c r="R5824" s="33"/>
    </row>
    <row r="5825">
      <c r="A5825" s="8" t="s">
        <v>2586</v>
      </c>
      <c r="B5825" s="8"/>
      <c r="C5825" s="8" t="s">
        <v>16126</v>
      </c>
      <c r="D5825" s="8" t="s">
        <v>16127</v>
      </c>
      <c r="E5825" s="12" t="s">
        <v>16128</v>
      </c>
      <c r="F5825" s="8" t="s">
        <v>15685</v>
      </c>
      <c r="G5825" s="8" t="s">
        <v>2741</v>
      </c>
      <c r="H5825" s="48" t="s">
        <v>2937</v>
      </c>
      <c r="I5825" s="8"/>
      <c r="J5825" s="37"/>
      <c r="K5825" s="38"/>
      <c r="L5825" s="38"/>
      <c r="M5825" s="38"/>
      <c r="N5825" s="38"/>
      <c r="O5825" s="38"/>
      <c r="P5825" s="38"/>
      <c r="Q5825" s="38"/>
      <c r="R5825" s="38"/>
    </row>
    <row r="5826">
      <c r="A5826" s="8" t="s">
        <v>2586</v>
      </c>
      <c r="B5826" s="6"/>
      <c r="C5826" s="6" t="s">
        <v>16129</v>
      </c>
      <c r="D5826" s="6" t="s">
        <v>16130</v>
      </c>
      <c r="E5826" s="13" t="s">
        <v>16131</v>
      </c>
      <c r="F5826" s="43" t="s">
        <v>15685</v>
      </c>
      <c r="G5826" s="8" t="s">
        <v>2741</v>
      </c>
      <c r="H5826" s="42" t="s">
        <v>2686</v>
      </c>
      <c r="I5826" s="7"/>
      <c r="J5826" s="37"/>
      <c r="K5826" s="38"/>
      <c r="L5826" s="38"/>
      <c r="M5826" s="38"/>
      <c r="N5826" s="38"/>
      <c r="O5826" s="38"/>
      <c r="P5826" s="38"/>
      <c r="Q5826" s="38"/>
      <c r="R5826" s="38"/>
    </row>
    <row r="5827">
      <c r="A5827" s="8" t="s">
        <v>2586</v>
      </c>
      <c r="B5827" s="8"/>
      <c r="C5827" s="8" t="s">
        <v>16132</v>
      </c>
      <c r="D5827" s="8" t="s">
        <v>16133</v>
      </c>
      <c r="E5827" s="12" t="s">
        <v>16134</v>
      </c>
      <c r="F5827" s="8" t="s">
        <v>15685</v>
      </c>
      <c r="G5827" s="8" t="s">
        <v>2741</v>
      </c>
      <c r="H5827" s="31" t="s">
        <v>2603</v>
      </c>
      <c r="I5827" s="8"/>
      <c r="J5827" s="35"/>
      <c r="K5827" s="33"/>
      <c r="L5827" s="33"/>
      <c r="M5827" s="33"/>
      <c r="N5827" s="33"/>
      <c r="O5827" s="33"/>
      <c r="P5827" s="33"/>
      <c r="Q5827" s="33"/>
      <c r="R5827" s="33"/>
    </row>
    <row r="5828">
      <c r="A5828" s="8" t="s">
        <v>2586</v>
      </c>
      <c r="B5828" s="8"/>
      <c r="C5828" s="8" t="s">
        <v>16135</v>
      </c>
      <c r="D5828" s="8" t="s">
        <v>13163</v>
      </c>
      <c r="E5828" s="12" t="s">
        <v>16136</v>
      </c>
      <c r="F5828" s="43" t="s">
        <v>15685</v>
      </c>
      <c r="G5828" s="8" t="s">
        <v>2741</v>
      </c>
      <c r="H5828" s="31" t="s">
        <v>2742</v>
      </c>
      <c r="I5828" s="8"/>
      <c r="J5828" s="37"/>
      <c r="K5828" s="38"/>
      <c r="L5828" s="38"/>
      <c r="M5828" s="38"/>
      <c r="N5828" s="38"/>
      <c r="O5828" s="38"/>
      <c r="P5828" s="38"/>
      <c r="Q5828" s="38"/>
      <c r="R5828" s="38"/>
    </row>
    <row r="5829">
      <c r="A5829" s="8" t="s">
        <v>2586</v>
      </c>
      <c r="B5829" s="6"/>
      <c r="C5829" s="6" t="s">
        <v>16137</v>
      </c>
      <c r="D5829" s="8" t="s">
        <v>16138</v>
      </c>
      <c r="E5829" s="7" t="s">
        <v>16139</v>
      </c>
      <c r="F5829" s="43" t="s">
        <v>15685</v>
      </c>
      <c r="G5829" s="8" t="s">
        <v>2741</v>
      </c>
      <c r="H5829" s="31" t="s">
        <v>2742</v>
      </c>
      <c r="I5829" s="8"/>
      <c r="J5829" s="35"/>
      <c r="K5829" s="33"/>
      <c r="L5829" s="33"/>
      <c r="M5829" s="33"/>
      <c r="N5829" s="33"/>
      <c r="O5829" s="33"/>
      <c r="P5829" s="33"/>
      <c r="Q5829" s="33"/>
      <c r="R5829" s="33"/>
    </row>
    <row r="5830">
      <c r="A5830" s="8" t="s">
        <v>2586</v>
      </c>
      <c r="B5830" s="18"/>
      <c r="C5830" s="18" t="s">
        <v>6129</v>
      </c>
      <c r="D5830" s="4" t="s">
        <v>16140</v>
      </c>
      <c r="E5830" s="3" t="s">
        <v>16141</v>
      </c>
      <c r="F5830" s="42" t="s">
        <v>15685</v>
      </c>
      <c r="G5830" s="6" t="s">
        <v>2741</v>
      </c>
      <c r="H5830" s="31" t="s">
        <v>2742</v>
      </c>
      <c r="I5830" s="3"/>
      <c r="J5830" s="35"/>
      <c r="K5830" s="33"/>
      <c r="L5830" s="33"/>
      <c r="M5830" s="33"/>
      <c r="N5830" s="33"/>
      <c r="O5830" s="33"/>
      <c r="P5830" s="33"/>
      <c r="Q5830" s="33"/>
      <c r="R5830" s="33"/>
    </row>
    <row r="5831">
      <c r="A5831" s="8" t="s">
        <v>2586</v>
      </c>
      <c r="B5831" s="6"/>
      <c r="C5831" s="6" t="s">
        <v>16142</v>
      </c>
      <c r="D5831" s="8" t="s">
        <v>16143</v>
      </c>
      <c r="E5831" s="7" t="s">
        <v>16144</v>
      </c>
      <c r="F5831" s="43" t="s">
        <v>15685</v>
      </c>
      <c r="G5831" s="8" t="s">
        <v>2741</v>
      </c>
      <c r="H5831" s="41" t="s">
        <v>2760</v>
      </c>
      <c r="I5831" s="8"/>
      <c r="J5831" s="35"/>
      <c r="K5831" s="33"/>
      <c r="L5831" s="33"/>
      <c r="M5831" s="33"/>
      <c r="N5831" s="33"/>
      <c r="O5831" s="33"/>
      <c r="P5831" s="33"/>
      <c r="Q5831" s="33"/>
      <c r="R5831" s="33"/>
    </row>
    <row r="5832">
      <c r="A5832" s="8" t="s">
        <v>2586</v>
      </c>
      <c r="B5832" s="8"/>
      <c r="C5832" s="8" t="s">
        <v>16145</v>
      </c>
      <c r="D5832" s="8" t="s">
        <v>16146</v>
      </c>
      <c r="E5832" s="12" t="s">
        <v>16147</v>
      </c>
      <c r="F5832" s="45" t="s">
        <v>15685</v>
      </c>
      <c r="G5832" s="8" t="s">
        <v>2741</v>
      </c>
      <c r="H5832" s="31" t="s">
        <v>2742</v>
      </c>
      <c r="I5832" s="8"/>
      <c r="J5832" s="35"/>
      <c r="K5832" s="33"/>
      <c r="L5832" s="33"/>
      <c r="M5832" s="33"/>
      <c r="N5832" s="33"/>
      <c r="O5832" s="33"/>
      <c r="P5832" s="33"/>
      <c r="Q5832" s="33"/>
      <c r="R5832" s="33"/>
    </row>
    <row r="5833">
      <c r="A5833" s="8" t="s">
        <v>2586</v>
      </c>
      <c r="B5833" s="15"/>
      <c r="C5833" s="15" t="s">
        <v>6435</v>
      </c>
      <c r="D5833" s="9" t="s">
        <v>16148</v>
      </c>
      <c r="E5833" s="9" t="s">
        <v>16149</v>
      </c>
      <c r="F5833" s="45" t="s">
        <v>15685</v>
      </c>
      <c r="G5833" s="8" t="s">
        <v>2741</v>
      </c>
      <c r="H5833" s="48" t="s">
        <v>2937</v>
      </c>
      <c r="I5833" s="16"/>
      <c r="J5833" s="35"/>
      <c r="K5833" s="33"/>
      <c r="L5833" s="33"/>
      <c r="M5833" s="33"/>
      <c r="N5833" s="33"/>
      <c r="O5833" s="33"/>
      <c r="P5833" s="33"/>
      <c r="Q5833" s="33"/>
      <c r="R5833" s="33"/>
    </row>
    <row r="5834">
      <c r="A5834" s="8" t="s">
        <v>2586</v>
      </c>
      <c r="B5834" s="6"/>
      <c r="C5834" s="6" t="s">
        <v>16150</v>
      </c>
      <c r="D5834" s="6" t="s">
        <v>16151</v>
      </c>
      <c r="E5834" s="19" t="s">
        <v>16152</v>
      </c>
      <c r="F5834" s="43" t="s">
        <v>15685</v>
      </c>
      <c r="G5834" s="6" t="s">
        <v>2741</v>
      </c>
      <c r="H5834" s="41" t="s">
        <v>2802</v>
      </c>
      <c r="I5834" s="7"/>
      <c r="J5834" s="35"/>
      <c r="K5834" s="33"/>
      <c r="L5834" s="33"/>
      <c r="M5834" s="33"/>
      <c r="N5834" s="33"/>
      <c r="O5834" s="33"/>
      <c r="P5834" s="33"/>
      <c r="Q5834" s="33"/>
      <c r="R5834" s="33"/>
    </row>
    <row r="5835">
      <c r="A5835" s="8" t="s">
        <v>2586</v>
      </c>
      <c r="B5835" s="8"/>
      <c r="C5835" s="8" t="s">
        <v>16153</v>
      </c>
      <c r="D5835" s="8" t="s">
        <v>3828</v>
      </c>
      <c r="E5835" s="12" t="s">
        <v>16154</v>
      </c>
      <c r="F5835" s="43" t="s">
        <v>15685</v>
      </c>
      <c r="G5835" s="8" t="s">
        <v>2741</v>
      </c>
      <c r="H5835" s="31" t="s">
        <v>2603</v>
      </c>
      <c r="I5835" s="8"/>
      <c r="J5835" s="37"/>
      <c r="K5835" s="38"/>
      <c r="L5835" s="38"/>
      <c r="M5835" s="38"/>
      <c r="N5835" s="38"/>
      <c r="O5835" s="38"/>
      <c r="P5835" s="38"/>
      <c r="Q5835" s="38"/>
      <c r="R5835" s="38"/>
    </row>
    <row r="5836">
      <c r="A5836" s="8" t="s">
        <v>2586</v>
      </c>
      <c r="B5836" s="8"/>
      <c r="C5836" s="8" t="s">
        <v>16155</v>
      </c>
      <c r="D5836" s="8" t="s">
        <v>16156</v>
      </c>
      <c r="E5836" s="12" t="s">
        <v>16157</v>
      </c>
      <c r="F5836" s="8" t="s">
        <v>15685</v>
      </c>
      <c r="G5836" s="6" t="s">
        <v>2741</v>
      </c>
      <c r="H5836" s="31" t="s">
        <v>2742</v>
      </c>
      <c r="I5836" s="8"/>
      <c r="J5836" s="35"/>
      <c r="K5836" s="33"/>
      <c r="L5836" s="33"/>
      <c r="M5836" s="33"/>
      <c r="N5836" s="33"/>
      <c r="O5836" s="33"/>
      <c r="P5836" s="33"/>
      <c r="Q5836" s="33"/>
      <c r="R5836" s="33"/>
    </row>
    <row r="5837">
      <c r="A5837" s="8" t="s">
        <v>2586</v>
      </c>
      <c r="B5837" s="6"/>
      <c r="C5837" s="6" t="s">
        <v>16158</v>
      </c>
      <c r="D5837" s="8" t="s">
        <v>16159</v>
      </c>
      <c r="E5837" s="7" t="s">
        <v>16160</v>
      </c>
      <c r="F5837" s="43" t="s">
        <v>15685</v>
      </c>
      <c r="G5837" s="8" t="s">
        <v>2741</v>
      </c>
      <c r="H5837" s="42" t="s">
        <v>2686</v>
      </c>
      <c r="I5837" s="8"/>
      <c r="J5837" s="35"/>
      <c r="K5837" s="33"/>
      <c r="L5837" s="33"/>
      <c r="M5837" s="33"/>
      <c r="N5837" s="33"/>
      <c r="O5837" s="33"/>
      <c r="P5837" s="33"/>
      <c r="Q5837" s="33"/>
      <c r="R5837" s="33"/>
    </row>
    <row r="5838">
      <c r="A5838" s="8" t="s">
        <v>2586</v>
      </c>
      <c r="B5838" s="6"/>
      <c r="C5838" s="6" t="s">
        <v>16161</v>
      </c>
      <c r="D5838" s="8" t="s">
        <v>4947</v>
      </c>
      <c r="E5838" s="7" t="s">
        <v>16162</v>
      </c>
      <c r="F5838" s="43" t="s">
        <v>15685</v>
      </c>
      <c r="G5838" s="8" t="s">
        <v>2741</v>
      </c>
      <c r="H5838" s="48" t="s">
        <v>2937</v>
      </c>
      <c r="I5838" s="8"/>
      <c r="J5838" s="35"/>
      <c r="K5838" s="33"/>
      <c r="L5838" s="33"/>
      <c r="M5838" s="33"/>
      <c r="N5838" s="33"/>
      <c r="O5838" s="33"/>
      <c r="P5838" s="33"/>
      <c r="Q5838" s="33"/>
      <c r="R5838" s="33"/>
    </row>
    <row r="5839">
      <c r="A5839" s="8" t="s">
        <v>2586</v>
      </c>
      <c r="B5839" s="6"/>
      <c r="C5839" s="6" t="s">
        <v>6733</v>
      </c>
      <c r="D5839" s="7" t="s">
        <v>6504</v>
      </c>
      <c r="E5839" s="19" t="s">
        <v>16163</v>
      </c>
      <c r="F5839" s="43" t="s">
        <v>15685</v>
      </c>
      <c r="G5839" s="8" t="s">
        <v>2741</v>
      </c>
      <c r="H5839" s="41" t="s">
        <v>3305</v>
      </c>
      <c r="I5839" s="7"/>
      <c r="J5839" s="35"/>
      <c r="K5839" s="33"/>
      <c r="L5839" s="33"/>
      <c r="M5839" s="33"/>
      <c r="N5839" s="33"/>
      <c r="O5839" s="33"/>
      <c r="P5839" s="33"/>
      <c r="Q5839" s="33"/>
      <c r="R5839" s="33"/>
    </row>
    <row r="5840">
      <c r="A5840" s="7" t="s">
        <v>2586</v>
      </c>
      <c r="B5840" s="7"/>
      <c r="C5840" s="7" t="s">
        <v>16164</v>
      </c>
      <c r="D5840" s="6" t="s">
        <v>16165</v>
      </c>
      <c r="E5840" s="7" t="s">
        <v>16166</v>
      </c>
      <c r="F5840" s="43" t="s">
        <v>15685</v>
      </c>
      <c r="G5840" s="8" t="s">
        <v>2741</v>
      </c>
      <c r="H5840" s="43" t="s">
        <v>2760</v>
      </c>
      <c r="I5840" s="8"/>
      <c r="J5840" s="37"/>
      <c r="K5840" s="38"/>
      <c r="L5840" s="38"/>
      <c r="M5840" s="38"/>
      <c r="N5840" s="38"/>
      <c r="O5840" s="38"/>
      <c r="P5840" s="38"/>
      <c r="Q5840" s="38"/>
      <c r="R5840" s="38"/>
    </row>
    <row r="5841">
      <c r="A5841" s="8" t="s">
        <v>2586</v>
      </c>
      <c r="B5841" s="6"/>
      <c r="C5841" s="6" t="s">
        <v>16167</v>
      </c>
      <c r="D5841" s="7" t="s">
        <v>16168</v>
      </c>
      <c r="E5841" s="19" t="s">
        <v>16169</v>
      </c>
      <c r="F5841" s="43" t="s">
        <v>15685</v>
      </c>
      <c r="G5841" s="6" t="s">
        <v>2741</v>
      </c>
      <c r="H5841" s="41" t="s">
        <v>2760</v>
      </c>
      <c r="I5841" s="7"/>
      <c r="J5841" s="35"/>
      <c r="K5841" s="33"/>
      <c r="L5841" s="33"/>
      <c r="M5841" s="33"/>
      <c r="N5841" s="33"/>
      <c r="O5841" s="33"/>
      <c r="P5841" s="33"/>
      <c r="Q5841" s="33"/>
      <c r="R5841" s="33"/>
    </row>
    <row r="5842">
      <c r="A5842" s="8" t="s">
        <v>2586</v>
      </c>
      <c r="B5842" s="6"/>
      <c r="C5842" s="6" t="s">
        <v>16170</v>
      </c>
      <c r="D5842" s="7" t="s">
        <v>6090</v>
      </c>
      <c r="E5842" s="19" t="s">
        <v>16171</v>
      </c>
      <c r="F5842" s="43" t="s">
        <v>15685</v>
      </c>
      <c r="G5842" s="8" t="s">
        <v>2741</v>
      </c>
      <c r="H5842" s="41" t="s">
        <v>2760</v>
      </c>
      <c r="I5842" s="7"/>
      <c r="J5842" s="35"/>
      <c r="K5842" s="33"/>
      <c r="L5842" s="33"/>
      <c r="M5842" s="33"/>
      <c r="N5842" s="33"/>
      <c r="O5842" s="33"/>
      <c r="P5842" s="33"/>
      <c r="Q5842" s="33"/>
      <c r="R5842" s="33"/>
    </row>
    <row r="5843">
      <c r="A5843" s="8" t="s">
        <v>2586</v>
      </c>
      <c r="B5843" s="6"/>
      <c r="C5843" s="6" t="s">
        <v>16170</v>
      </c>
      <c r="D5843" s="7" t="s">
        <v>7867</v>
      </c>
      <c r="E5843" s="19" t="s">
        <v>16172</v>
      </c>
      <c r="F5843" s="43" t="s">
        <v>15685</v>
      </c>
      <c r="G5843" s="8" t="s">
        <v>2741</v>
      </c>
      <c r="H5843" s="41" t="s">
        <v>2760</v>
      </c>
      <c r="I5843" s="7"/>
      <c r="J5843" s="35"/>
      <c r="K5843" s="33"/>
      <c r="L5843" s="33"/>
      <c r="M5843" s="33"/>
      <c r="N5843" s="33"/>
      <c r="O5843" s="33"/>
      <c r="P5843" s="33"/>
      <c r="Q5843" s="33"/>
      <c r="R5843" s="33"/>
    </row>
    <row r="5844">
      <c r="A5844" s="8" t="s">
        <v>2586</v>
      </c>
      <c r="B5844" s="6"/>
      <c r="C5844" s="6" t="s">
        <v>16170</v>
      </c>
      <c r="D5844" s="7" t="s">
        <v>2732</v>
      </c>
      <c r="E5844" s="19" t="s">
        <v>16173</v>
      </c>
      <c r="F5844" s="43" t="s">
        <v>15685</v>
      </c>
      <c r="G5844" s="8" t="s">
        <v>2741</v>
      </c>
      <c r="H5844" s="41" t="s">
        <v>2760</v>
      </c>
      <c r="I5844" s="7"/>
      <c r="J5844" s="35"/>
      <c r="K5844" s="33"/>
      <c r="L5844" s="33"/>
      <c r="M5844" s="33"/>
      <c r="N5844" s="33"/>
      <c r="O5844" s="33"/>
      <c r="P5844" s="33"/>
      <c r="Q5844" s="33"/>
      <c r="R5844" s="33"/>
    </row>
    <row r="5845">
      <c r="A5845" s="8" t="s">
        <v>2586</v>
      </c>
      <c r="B5845" s="15"/>
      <c r="C5845" s="15" t="s">
        <v>16174</v>
      </c>
      <c r="D5845" s="4" t="s">
        <v>2732</v>
      </c>
      <c r="E5845" s="5" t="s">
        <v>16175</v>
      </c>
      <c r="F5845" s="42" t="s">
        <v>15685</v>
      </c>
      <c r="G5845" s="8" t="s">
        <v>2741</v>
      </c>
      <c r="H5845" s="41" t="s">
        <v>2760</v>
      </c>
      <c r="I5845" s="18"/>
      <c r="J5845" s="35"/>
      <c r="K5845" s="33"/>
      <c r="L5845" s="33"/>
      <c r="M5845" s="33"/>
      <c r="N5845" s="33"/>
      <c r="O5845" s="33"/>
      <c r="P5845" s="33"/>
      <c r="Q5845" s="33"/>
      <c r="R5845" s="33"/>
    </row>
    <row r="5846">
      <c r="A5846" s="8" t="s">
        <v>2586</v>
      </c>
      <c r="B5846" s="3"/>
      <c r="C5846" s="3" t="s">
        <v>16176</v>
      </c>
      <c r="D5846" s="4" t="s">
        <v>16177</v>
      </c>
      <c r="E5846" s="3" t="s">
        <v>16178</v>
      </c>
      <c r="F5846" s="42" t="s">
        <v>15685</v>
      </c>
      <c r="G5846" s="6" t="s">
        <v>2741</v>
      </c>
      <c r="H5846" s="43" t="s">
        <v>2760</v>
      </c>
      <c r="I5846" s="3"/>
      <c r="J5846" s="35"/>
      <c r="K5846" s="33"/>
      <c r="L5846" s="33"/>
      <c r="M5846" s="33"/>
      <c r="N5846" s="33"/>
      <c r="O5846" s="33"/>
      <c r="P5846" s="33"/>
      <c r="Q5846" s="33"/>
      <c r="R5846" s="33"/>
    </row>
    <row r="5847">
      <c r="A5847" s="8" t="s">
        <v>2586</v>
      </c>
      <c r="B5847" s="8"/>
      <c r="C5847" s="8" t="s">
        <v>16179</v>
      </c>
      <c r="D5847" s="8" t="s">
        <v>10471</v>
      </c>
      <c r="E5847" s="12" t="s">
        <v>16180</v>
      </c>
      <c r="F5847" s="43" t="s">
        <v>15685</v>
      </c>
      <c r="G5847" s="8" t="s">
        <v>2741</v>
      </c>
      <c r="H5847" s="41" t="s">
        <v>2760</v>
      </c>
      <c r="I5847" s="8"/>
      <c r="J5847" s="37"/>
      <c r="K5847" s="38"/>
      <c r="L5847" s="38"/>
      <c r="M5847" s="38"/>
      <c r="N5847" s="38"/>
      <c r="O5847" s="38"/>
      <c r="P5847" s="38"/>
      <c r="Q5847" s="38"/>
      <c r="R5847" s="38"/>
    </row>
    <row r="5848">
      <c r="A5848" s="8" t="s">
        <v>2586</v>
      </c>
      <c r="B5848" s="6"/>
      <c r="C5848" s="6" t="s">
        <v>16181</v>
      </c>
      <c r="D5848" s="7" t="s">
        <v>5725</v>
      </c>
      <c r="E5848" s="19" t="s">
        <v>16182</v>
      </c>
      <c r="F5848" s="43" t="s">
        <v>15685</v>
      </c>
      <c r="G5848" s="8" t="s">
        <v>2741</v>
      </c>
      <c r="H5848" s="48" t="s">
        <v>2937</v>
      </c>
      <c r="I5848" s="7"/>
      <c r="J5848" s="37"/>
      <c r="K5848" s="38"/>
      <c r="L5848" s="38"/>
      <c r="M5848" s="38"/>
      <c r="N5848" s="38"/>
      <c r="O5848" s="38"/>
      <c r="P5848" s="38"/>
      <c r="Q5848" s="38"/>
      <c r="R5848" s="38"/>
    </row>
    <row r="5849">
      <c r="A5849" s="7" t="s">
        <v>2586</v>
      </c>
      <c r="B5849" s="9"/>
      <c r="C5849" s="9" t="s">
        <v>16183</v>
      </c>
      <c r="D5849" s="15" t="s">
        <v>16184</v>
      </c>
      <c r="E5849" s="9" t="s">
        <v>16185</v>
      </c>
      <c r="F5849" s="42" t="s">
        <v>15685</v>
      </c>
      <c r="G5849" s="8" t="s">
        <v>2741</v>
      </c>
      <c r="H5849" s="45" t="s">
        <v>2753</v>
      </c>
      <c r="I5849" s="9"/>
      <c r="J5849" s="37"/>
      <c r="K5849" s="38"/>
      <c r="L5849" s="38"/>
      <c r="M5849" s="38"/>
      <c r="N5849" s="38"/>
      <c r="O5849" s="38"/>
      <c r="P5849" s="38"/>
      <c r="Q5849" s="38"/>
      <c r="R5849" s="38"/>
    </row>
    <row r="5850">
      <c r="A5850" s="8" t="s">
        <v>2586</v>
      </c>
      <c r="B5850" s="6"/>
      <c r="C5850" s="6" t="s">
        <v>16186</v>
      </c>
      <c r="D5850" s="7" t="s">
        <v>5725</v>
      </c>
      <c r="E5850" s="19" t="s">
        <v>16187</v>
      </c>
      <c r="F5850" s="43" t="s">
        <v>15685</v>
      </c>
      <c r="G5850" s="8" t="s">
        <v>2741</v>
      </c>
      <c r="H5850" s="31" t="s">
        <v>2603</v>
      </c>
      <c r="I5850" s="7"/>
      <c r="J5850" s="35"/>
      <c r="K5850" s="33"/>
      <c r="L5850" s="33"/>
      <c r="M5850" s="33"/>
      <c r="N5850" s="33"/>
      <c r="O5850" s="33"/>
      <c r="P5850" s="33"/>
      <c r="Q5850" s="33"/>
      <c r="R5850" s="33"/>
    </row>
    <row r="5851">
      <c r="A5851" s="7" t="s">
        <v>2586</v>
      </c>
      <c r="B5851" s="54"/>
      <c r="C5851" s="54" t="s">
        <v>16188</v>
      </c>
      <c r="D5851" s="15" t="s">
        <v>16189</v>
      </c>
      <c r="E5851" s="9" t="s">
        <v>16190</v>
      </c>
      <c r="F5851" s="42" t="s">
        <v>15685</v>
      </c>
      <c r="G5851" s="8" t="s">
        <v>2741</v>
      </c>
      <c r="H5851" s="41" t="s">
        <v>2802</v>
      </c>
      <c r="I5851" s="9"/>
      <c r="J5851" s="35"/>
      <c r="K5851" s="33"/>
      <c r="L5851" s="33"/>
      <c r="M5851" s="33"/>
      <c r="N5851" s="33"/>
      <c r="O5851" s="33"/>
      <c r="P5851" s="33"/>
      <c r="Q5851" s="33"/>
      <c r="R5851" s="33"/>
    </row>
    <row r="5852">
      <c r="A5852" s="8" t="s">
        <v>2586</v>
      </c>
      <c r="B5852" s="6"/>
      <c r="C5852" s="6" t="s">
        <v>16191</v>
      </c>
      <c r="D5852" s="8" t="s">
        <v>16192</v>
      </c>
      <c r="E5852" s="7" t="s">
        <v>16193</v>
      </c>
      <c r="F5852" s="43" t="s">
        <v>15685</v>
      </c>
      <c r="G5852" s="8" t="s">
        <v>2741</v>
      </c>
      <c r="H5852" s="42" t="s">
        <v>2686</v>
      </c>
      <c r="I5852" s="8"/>
      <c r="J5852" s="35"/>
      <c r="K5852" s="33"/>
      <c r="L5852" s="33"/>
      <c r="M5852" s="33"/>
      <c r="N5852" s="33"/>
      <c r="O5852" s="33"/>
      <c r="P5852" s="33"/>
      <c r="Q5852" s="33"/>
      <c r="R5852" s="33"/>
    </row>
    <row r="5853">
      <c r="A5853" s="8" t="s">
        <v>2586</v>
      </c>
      <c r="B5853" s="15"/>
      <c r="C5853" s="15" t="s">
        <v>16194</v>
      </c>
      <c r="D5853" s="15" t="s">
        <v>331</v>
      </c>
      <c r="E5853" s="9" t="s">
        <v>16195</v>
      </c>
      <c r="F5853" s="43" t="s">
        <v>15685</v>
      </c>
      <c r="G5853" s="8" t="s">
        <v>2741</v>
      </c>
      <c r="H5853" s="31" t="s">
        <v>2603</v>
      </c>
      <c r="I5853" s="10"/>
      <c r="J5853" s="7"/>
      <c r="K5853" s="40"/>
      <c r="L5853" s="40"/>
      <c r="M5853" s="40"/>
      <c r="N5853" s="40"/>
      <c r="O5853" s="40"/>
      <c r="P5853" s="40"/>
      <c r="Q5853" s="40"/>
      <c r="R5853" s="40"/>
    </row>
    <row r="5854">
      <c r="A5854" s="8" t="s">
        <v>2633</v>
      </c>
      <c r="B5854" s="8"/>
      <c r="C5854" s="8" t="s">
        <v>16196</v>
      </c>
      <c r="D5854" s="8" t="s">
        <v>16197</v>
      </c>
      <c r="E5854" s="12" t="s">
        <v>16198</v>
      </c>
      <c r="F5854" s="43" t="s">
        <v>15685</v>
      </c>
      <c r="G5854" s="8" t="s">
        <v>2741</v>
      </c>
      <c r="H5854" s="42" t="s">
        <v>2686</v>
      </c>
      <c r="I5854" s="8"/>
      <c r="J5854" s="35"/>
      <c r="K5854" s="33"/>
      <c r="L5854" s="33"/>
      <c r="M5854" s="33"/>
      <c r="N5854" s="33"/>
      <c r="O5854" s="33"/>
      <c r="P5854" s="33"/>
      <c r="Q5854" s="33"/>
      <c r="R5854" s="33"/>
    </row>
    <row r="5855">
      <c r="A5855" s="8" t="s">
        <v>2633</v>
      </c>
      <c r="B5855" s="8"/>
      <c r="C5855" s="8" t="s">
        <v>16199</v>
      </c>
      <c r="D5855" s="8" t="s">
        <v>6066</v>
      </c>
      <c r="E5855" s="12" t="s">
        <v>16200</v>
      </c>
      <c r="F5855" s="43" t="s">
        <v>15685</v>
      </c>
      <c r="G5855" s="8" t="s">
        <v>2741</v>
      </c>
      <c r="H5855" s="41" t="s">
        <v>2760</v>
      </c>
      <c r="I5855" s="8"/>
      <c r="J5855" s="35"/>
      <c r="K5855" s="33"/>
      <c r="L5855" s="33"/>
      <c r="M5855" s="33"/>
      <c r="N5855" s="33"/>
      <c r="O5855" s="33"/>
      <c r="P5855" s="33"/>
      <c r="Q5855" s="33"/>
      <c r="R5855" s="33"/>
    </row>
    <row r="5856">
      <c r="A5856" s="8" t="s">
        <v>2633</v>
      </c>
      <c r="B5856" s="8"/>
      <c r="C5856" s="8" t="s">
        <v>16199</v>
      </c>
      <c r="D5856" s="8" t="s">
        <v>16201</v>
      </c>
      <c r="E5856" s="12" t="s">
        <v>16202</v>
      </c>
      <c r="F5856" s="43" t="s">
        <v>15685</v>
      </c>
      <c r="G5856" s="8" t="s">
        <v>2741</v>
      </c>
      <c r="H5856" s="43" t="s">
        <v>2760</v>
      </c>
      <c r="I5856" s="8"/>
      <c r="J5856" s="7"/>
      <c r="K5856" s="40"/>
      <c r="L5856" s="40"/>
      <c r="M5856" s="40"/>
      <c r="N5856" s="40"/>
      <c r="O5856" s="40"/>
      <c r="P5856" s="40"/>
      <c r="Q5856" s="40"/>
      <c r="R5856" s="40"/>
    </row>
    <row r="5857">
      <c r="A5857" s="8" t="s">
        <v>2633</v>
      </c>
      <c r="B5857" s="6"/>
      <c r="C5857" s="6" t="s">
        <v>16203</v>
      </c>
      <c r="D5857" s="8" t="s">
        <v>16204</v>
      </c>
      <c r="E5857" s="12" t="s">
        <v>16205</v>
      </c>
      <c r="F5857" s="43" t="s">
        <v>15685</v>
      </c>
      <c r="G5857" s="8" t="s">
        <v>2741</v>
      </c>
      <c r="H5857" s="41" t="s">
        <v>2760</v>
      </c>
      <c r="I5857" s="8"/>
      <c r="J5857" s="37"/>
      <c r="K5857" s="38"/>
      <c r="L5857" s="38"/>
      <c r="M5857" s="38"/>
      <c r="N5857" s="38"/>
      <c r="O5857" s="38"/>
      <c r="P5857" s="38"/>
      <c r="Q5857" s="38"/>
      <c r="R5857" s="38"/>
    </row>
    <row r="5858">
      <c r="A5858" s="8" t="s">
        <v>2633</v>
      </c>
      <c r="B5858" s="6"/>
      <c r="C5858" s="6" t="s">
        <v>16206</v>
      </c>
      <c r="D5858" s="8" t="s">
        <v>16207</v>
      </c>
      <c r="E5858" s="7" t="s">
        <v>16208</v>
      </c>
      <c r="F5858" s="43" t="s">
        <v>15685</v>
      </c>
      <c r="G5858" s="8" t="s">
        <v>2741</v>
      </c>
      <c r="H5858" s="42" t="s">
        <v>2686</v>
      </c>
      <c r="I5858" s="8"/>
      <c r="J5858" s="7"/>
      <c r="K5858" s="40"/>
      <c r="L5858" s="40"/>
      <c r="M5858" s="40"/>
      <c r="N5858" s="40"/>
      <c r="O5858" s="40"/>
      <c r="P5858" s="40"/>
      <c r="Q5858" s="40"/>
      <c r="R5858" s="40"/>
    </row>
    <row r="5859">
      <c r="A5859" s="8" t="s">
        <v>2633</v>
      </c>
      <c r="B5859" s="8"/>
      <c r="C5859" s="8" t="s">
        <v>16209</v>
      </c>
      <c r="D5859" s="8" t="s">
        <v>2588</v>
      </c>
      <c r="E5859" s="12" t="s">
        <v>16210</v>
      </c>
      <c r="F5859" s="43" t="s">
        <v>15685</v>
      </c>
      <c r="G5859" s="8" t="s">
        <v>2741</v>
      </c>
      <c r="H5859" s="41" t="s">
        <v>2760</v>
      </c>
      <c r="I5859" s="8"/>
      <c r="J5859" s="35"/>
      <c r="K5859" s="33"/>
      <c r="L5859" s="33"/>
      <c r="M5859" s="33"/>
      <c r="N5859" s="33"/>
      <c r="O5859" s="33"/>
      <c r="P5859" s="33"/>
      <c r="Q5859" s="33"/>
      <c r="R5859" s="33"/>
    </row>
    <row r="5860">
      <c r="A5860" s="8" t="s">
        <v>2633</v>
      </c>
      <c r="B5860" s="8"/>
      <c r="C5860" s="8" t="s">
        <v>15705</v>
      </c>
      <c r="D5860" s="8" t="s">
        <v>16211</v>
      </c>
      <c r="E5860" s="12" t="s">
        <v>16212</v>
      </c>
      <c r="F5860" s="43" t="s">
        <v>15685</v>
      </c>
      <c r="G5860" s="8" t="s">
        <v>2741</v>
      </c>
      <c r="H5860" s="41" t="s">
        <v>2802</v>
      </c>
      <c r="I5860" s="8"/>
      <c r="J5860" s="35"/>
      <c r="K5860" s="33"/>
      <c r="L5860" s="33"/>
      <c r="M5860" s="33"/>
      <c r="N5860" s="33"/>
      <c r="O5860" s="33"/>
      <c r="P5860" s="33"/>
      <c r="Q5860" s="33"/>
      <c r="R5860" s="33"/>
    </row>
    <row r="5861">
      <c r="A5861" s="8" t="s">
        <v>2633</v>
      </c>
      <c r="B5861" s="8"/>
      <c r="C5861" s="8" t="s">
        <v>16213</v>
      </c>
      <c r="D5861" s="8" t="s">
        <v>1266</v>
      </c>
      <c r="E5861" s="12" t="s">
        <v>16214</v>
      </c>
      <c r="F5861" s="43" t="s">
        <v>15685</v>
      </c>
      <c r="G5861" s="8" t="s">
        <v>2741</v>
      </c>
      <c r="H5861" s="8" t="s">
        <v>2765</v>
      </c>
      <c r="I5861" s="8"/>
      <c r="J5861" s="7"/>
      <c r="K5861" s="40"/>
      <c r="L5861" s="40"/>
      <c r="M5861" s="40"/>
      <c r="N5861" s="40"/>
      <c r="O5861" s="40"/>
      <c r="P5861" s="40"/>
      <c r="Q5861" s="40"/>
      <c r="R5861" s="40"/>
    </row>
    <row r="5862">
      <c r="A5862" s="8" t="s">
        <v>2633</v>
      </c>
      <c r="B5862" s="6"/>
      <c r="C5862" s="6" t="s">
        <v>7760</v>
      </c>
      <c r="D5862" s="8" t="s">
        <v>16215</v>
      </c>
      <c r="E5862" s="7" t="s">
        <v>16216</v>
      </c>
      <c r="F5862" s="43" t="s">
        <v>15685</v>
      </c>
      <c r="G5862" s="8" t="s">
        <v>2741</v>
      </c>
      <c r="H5862" s="41" t="s">
        <v>2760</v>
      </c>
      <c r="I5862" s="8"/>
      <c r="J5862" s="35"/>
      <c r="K5862" s="33"/>
      <c r="L5862" s="33"/>
      <c r="M5862" s="33"/>
      <c r="N5862" s="33"/>
      <c r="O5862" s="33"/>
      <c r="P5862" s="33"/>
      <c r="Q5862" s="33"/>
      <c r="R5862" s="33"/>
    </row>
    <row r="5863">
      <c r="A5863" s="8" t="s">
        <v>2633</v>
      </c>
      <c r="B5863" s="18"/>
      <c r="C5863" s="18" t="s">
        <v>7760</v>
      </c>
      <c r="D5863" s="3" t="s">
        <v>2588</v>
      </c>
      <c r="E5863" s="3" t="s">
        <v>16217</v>
      </c>
      <c r="F5863" s="42" t="s">
        <v>15685</v>
      </c>
      <c r="G5863" s="8" t="s">
        <v>2741</v>
      </c>
      <c r="H5863" s="41" t="s">
        <v>2760</v>
      </c>
      <c r="I5863" s="3"/>
      <c r="J5863" s="35"/>
      <c r="K5863" s="33"/>
      <c r="L5863" s="33"/>
      <c r="M5863" s="33"/>
      <c r="N5863" s="33"/>
      <c r="O5863" s="33"/>
      <c r="P5863" s="33"/>
      <c r="Q5863" s="33"/>
      <c r="R5863" s="33"/>
    </row>
    <row r="5864">
      <c r="A5864" s="8" t="s">
        <v>2633</v>
      </c>
      <c r="B5864" s="8"/>
      <c r="C5864" s="8" t="s">
        <v>16218</v>
      </c>
      <c r="D5864" s="8" t="s">
        <v>16219</v>
      </c>
      <c r="E5864" s="12" t="s">
        <v>16220</v>
      </c>
      <c r="F5864" s="8" t="s">
        <v>15685</v>
      </c>
      <c r="G5864" s="8" t="s">
        <v>2741</v>
      </c>
      <c r="H5864" s="31" t="s">
        <v>2802</v>
      </c>
      <c r="I5864" s="8"/>
      <c r="J5864" s="37"/>
      <c r="K5864" s="38"/>
      <c r="L5864" s="38"/>
      <c r="M5864" s="38"/>
      <c r="N5864" s="38"/>
      <c r="O5864" s="38"/>
      <c r="P5864" s="38"/>
      <c r="Q5864" s="38"/>
      <c r="R5864" s="38"/>
    </row>
    <row r="5865">
      <c r="A5865" s="8" t="s">
        <v>2633</v>
      </c>
      <c r="B5865" s="6"/>
      <c r="C5865" s="6" t="s">
        <v>5069</v>
      </c>
      <c r="D5865" s="8" t="s">
        <v>3480</v>
      </c>
      <c r="E5865" s="7" t="s">
        <v>16221</v>
      </c>
      <c r="F5865" s="43" t="s">
        <v>15685</v>
      </c>
      <c r="G5865" s="8" t="s">
        <v>2741</v>
      </c>
      <c r="H5865" s="41" t="s">
        <v>3768</v>
      </c>
      <c r="I5865" s="8"/>
      <c r="J5865" s="35"/>
      <c r="K5865" s="33"/>
      <c r="L5865" s="33"/>
      <c r="M5865" s="33"/>
      <c r="N5865" s="33"/>
      <c r="O5865" s="33"/>
      <c r="P5865" s="33"/>
      <c r="Q5865" s="33"/>
      <c r="R5865" s="33"/>
    </row>
    <row r="5866">
      <c r="A5866" s="8" t="s">
        <v>2633</v>
      </c>
      <c r="B5866" s="6"/>
      <c r="C5866" s="6" t="s">
        <v>5076</v>
      </c>
      <c r="D5866" s="6" t="s">
        <v>2588</v>
      </c>
      <c r="E5866" s="19" t="s">
        <v>16222</v>
      </c>
      <c r="F5866" s="43" t="s">
        <v>15685</v>
      </c>
      <c r="G5866" s="8" t="s">
        <v>2741</v>
      </c>
      <c r="H5866" s="42" t="s">
        <v>2686</v>
      </c>
      <c r="I5866" s="7"/>
      <c r="J5866" s="35"/>
      <c r="K5866" s="33"/>
      <c r="L5866" s="33"/>
      <c r="M5866" s="33"/>
      <c r="N5866" s="33"/>
      <c r="O5866" s="33"/>
      <c r="P5866" s="33"/>
      <c r="Q5866" s="33"/>
      <c r="R5866" s="33"/>
    </row>
    <row r="5867">
      <c r="A5867" s="8" t="s">
        <v>2633</v>
      </c>
      <c r="B5867" s="18"/>
      <c r="C5867" s="18" t="s">
        <v>5218</v>
      </c>
      <c r="D5867" s="4" t="s">
        <v>16223</v>
      </c>
      <c r="E5867" s="3" t="s">
        <v>16224</v>
      </c>
      <c r="F5867" s="42" t="s">
        <v>15685</v>
      </c>
      <c r="G5867" s="31" t="s">
        <v>2741</v>
      </c>
      <c r="H5867" s="41" t="s">
        <v>2686</v>
      </c>
      <c r="I5867" s="3"/>
      <c r="J5867" s="37"/>
      <c r="K5867" s="38"/>
      <c r="L5867" s="38"/>
      <c r="M5867" s="38"/>
      <c r="N5867" s="38"/>
      <c r="O5867" s="38"/>
      <c r="P5867" s="38"/>
      <c r="Q5867" s="38"/>
      <c r="R5867" s="38"/>
    </row>
    <row r="5868">
      <c r="A5868" s="8" t="s">
        <v>2633</v>
      </c>
      <c r="B5868" s="8"/>
      <c r="C5868" s="8" t="s">
        <v>16225</v>
      </c>
      <c r="D5868" s="8" t="s">
        <v>16226</v>
      </c>
      <c r="E5868" s="12" t="s">
        <v>16227</v>
      </c>
      <c r="F5868" s="43" t="s">
        <v>15685</v>
      </c>
      <c r="G5868" s="8" t="s">
        <v>2741</v>
      </c>
      <c r="H5868" s="41" t="s">
        <v>2686</v>
      </c>
      <c r="I5868" s="8"/>
      <c r="J5868" s="35"/>
      <c r="K5868" s="33"/>
      <c r="L5868" s="33"/>
      <c r="M5868" s="33"/>
      <c r="N5868" s="33"/>
      <c r="O5868" s="33"/>
      <c r="P5868" s="33"/>
      <c r="Q5868" s="33"/>
      <c r="R5868" s="33"/>
    </row>
    <row r="5869">
      <c r="A5869" s="8" t="s">
        <v>2633</v>
      </c>
      <c r="B5869" s="8"/>
      <c r="C5869" s="8" t="s">
        <v>10650</v>
      </c>
      <c r="D5869" s="8" t="s">
        <v>16133</v>
      </c>
      <c r="E5869" s="12" t="s">
        <v>16228</v>
      </c>
      <c r="F5869" s="8" t="s">
        <v>15685</v>
      </c>
      <c r="G5869" s="8" t="s">
        <v>2741</v>
      </c>
      <c r="H5869" s="31" t="s">
        <v>2603</v>
      </c>
      <c r="I5869" s="8"/>
      <c r="J5869" s="37"/>
      <c r="K5869" s="38"/>
      <c r="L5869" s="38"/>
      <c r="M5869" s="38"/>
      <c r="N5869" s="38"/>
      <c r="O5869" s="38"/>
      <c r="P5869" s="38"/>
      <c r="Q5869" s="38"/>
      <c r="R5869" s="38"/>
    </row>
    <row r="5870">
      <c r="A5870" s="8" t="s">
        <v>2633</v>
      </c>
      <c r="B5870" s="6"/>
      <c r="C5870" s="6" t="s">
        <v>16229</v>
      </c>
      <c r="D5870" s="8" t="s">
        <v>746</v>
      </c>
      <c r="E5870" s="7" t="s">
        <v>16230</v>
      </c>
      <c r="F5870" s="42" t="s">
        <v>15685</v>
      </c>
      <c r="G5870" s="8" t="s">
        <v>2741</v>
      </c>
      <c r="H5870" s="41" t="s">
        <v>2760</v>
      </c>
      <c r="I5870" s="8"/>
      <c r="J5870" s="7"/>
      <c r="K5870" s="40"/>
      <c r="L5870" s="40"/>
      <c r="M5870" s="40"/>
      <c r="N5870" s="40"/>
      <c r="O5870" s="40"/>
      <c r="P5870" s="40"/>
      <c r="Q5870" s="40"/>
      <c r="R5870" s="40"/>
    </row>
    <row r="5871">
      <c r="A5871" s="8" t="s">
        <v>2633</v>
      </c>
      <c r="B5871" s="6"/>
      <c r="C5871" s="6" t="s">
        <v>16231</v>
      </c>
      <c r="D5871" s="7" t="s">
        <v>16232</v>
      </c>
      <c r="E5871" s="19" t="s">
        <v>16233</v>
      </c>
      <c r="F5871" s="43" t="s">
        <v>15685</v>
      </c>
      <c r="G5871" s="8" t="s">
        <v>2741</v>
      </c>
      <c r="H5871" s="42" t="s">
        <v>2686</v>
      </c>
      <c r="I5871" s="7"/>
      <c r="J5871" s="35"/>
      <c r="K5871" s="33"/>
      <c r="L5871" s="33"/>
      <c r="M5871" s="33"/>
      <c r="N5871" s="33"/>
      <c r="O5871" s="33"/>
      <c r="P5871" s="33"/>
      <c r="Q5871" s="33"/>
      <c r="R5871" s="33"/>
    </row>
    <row r="5872">
      <c r="A5872" s="8" t="s">
        <v>2633</v>
      </c>
      <c r="B5872" s="6"/>
      <c r="C5872" s="6" t="s">
        <v>16234</v>
      </c>
      <c r="D5872" s="8" t="s">
        <v>6090</v>
      </c>
      <c r="E5872" s="7" t="s">
        <v>16235</v>
      </c>
      <c r="F5872" s="43" t="s">
        <v>15685</v>
      </c>
      <c r="G5872" s="8" t="s">
        <v>2741</v>
      </c>
      <c r="H5872" s="41" t="s">
        <v>2760</v>
      </c>
      <c r="I5872" s="8"/>
      <c r="J5872" s="37"/>
      <c r="K5872" s="38"/>
      <c r="L5872" s="38"/>
      <c r="M5872" s="38"/>
      <c r="N5872" s="38"/>
      <c r="O5872" s="38"/>
      <c r="P5872" s="38"/>
      <c r="Q5872" s="38"/>
      <c r="R5872" s="38"/>
    </row>
    <row r="5873">
      <c r="A5873" s="8" t="s">
        <v>2633</v>
      </c>
      <c r="B5873" s="8"/>
      <c r="C5873" s="8" t="s">
        <v>16236</v>
      </c>
      <c r="D5873" s="8" t="s">
        <v>16237</v>
      </c>
      <c r="E5873" s="12" t="s">
        <v>16238</v>
      </c>
      <c r="F5873" s="8" t="s">
        <v>15685</v>
      </c>
      <c r="G5873" s="8" t="s">
        <v>2741</v>
      </c>
      <c r="H5873" s="41" t="s">
        <v>2802</v>
      </c>
      <c r="I5873" s="8"/>
      <c r="J5873" s="35"/>
      <c r="K5873" s="33"/>
      <c r="L5873" s="33"/>
      <c r="M5873" s="33"/>
      <c r="N5873" s="33"/>
      <c r="O5873" s="33"/>
      <c r="P5873" s="33"/>
      <c r="Q5873" s="33"/>
      <c r="R5873" s="33"/>
    </row>
    <row r="5874">
      <c r="A5874" s="7" t="s">
        <v>2633</v>
      </c>
      <c r="B5874" s="7"/>
      <c r="C5874" s="7" t="s">
        <v>16239</v>
      </c>
      <c r="D5874" s="7" t="s">
        <v>6998</v>
      </c>
      <c r="E5874" s="19" t="s">
        <v>16240</v>
      </c>
      <c r="F5874" s="43" t="s">
        <v>15685</v>
      </c>
      <c r="G5874" s="8" t="s">
        <v>2741</v>
      </c>
      <c r="H5874" s="41" t="s">
        <v>2760</v>
      </c>
      <c r="I5874" s="7"/>
      <c r="J5874" s="35"/>
      <c r="K5874" s="33"/>
      <c r="L5874" s="33"/>
      <c r="M5874" s="33"/>
      <c r="N5874" s="33"/>
      <c r="O5874" s="33"/>
      <c r="P5874" s="33"/>
      <c r="Q5874" s="33"/>
      <c r="R5874" s="33"/>
    </row>
    <row r="5875">
      <c r="A5875" s="8" t="s">
        <v>2633</v>
      </c>
      <c r="B5875" s="6"/>
      <c r="C5875" s="6" t="s">
        <v>16241</v>
      </c>
      <c r="D5875" s="7" t="s">
        <v>16242</v>
      </c>
      <c r="E5875" s="19" t="s">
        <v>16243</v>
      </c>
      <c r="F5875" s="43" t="s">
        <v>15685</v>
      </c>
      <c r="G5875" s="8" t="s">
        <v>2741</v>
      </c>
      <c r="H5875" s="42" t="s">
        <v>2686</v>
      </c>
      <c r="I5875" s="7"/>
      <c r="J5875" s="37"/>
      <c r="K5875" s="38"/>
      <c r="L5875" s="38"/>
      <c r="M5875" s="38"/>
      <c r="N5875" s="38"/>
      <c r="O5875" s="38"/>
      <c r="P5875" s="38"/>
      <c r="Q5875" s="38"/>
      <c r="R5875" s="38"/>
    </row>
    <row r="5876">
      <c r="A5876" s="8" t="s">
        <v>2633</v>
      </c>
      <c r="B5876" s="12"/>
      <c r="C5876" s="12" t="s">
        <v>16244</v>
      </c>
      <c r="D5876" s="12" t="s">
        <v>16245</v>
      </c>
      <c r="E5876" s="12" t="s">
        <v>16246</v>
      </c>
      <c r="F5876" s="42" t="s">
        <v>15685</v>
      </c>
      <c r="G5876" s="8" t="s">
        <v>2741</v>
      </c>
      <c r="H5876" s="41" t="s">
        <v>2686</v>
      </c>
      <c r="I5876" s="2"/>
      <c r="J5876" s="37"/>
      <c r="K5876" s="38"/>
      <c r="L5876" s="38"/>
      <c r="M5876" s="38"/>
      <c r="N5876" s="38"/>
      <c r="O5876" s="38"/>
      <c r="P5876" s="38"/>
      <c r="Q5876" s="38"/>
      <c r="R5876" s="38"/>
    </row>
    <row r="5877">
      <c r="A5877" s="8" t="s">
        <v>2633</v>
      </c>
      <c r="B5877" s="6"/>
      <c r="C5877" s="6" t="s">
        <v>16247</v>
      </c>
      <c r="D5877" s="6" t="s">
        <v>16248</v>
      </c>
      <c r="E5877" s="7" t="s">
        <v>16249</v>
      </c>
      <c r="F5877" s="43" t="s">
        <v>15685</v>
      </c>
      <c r="G5877" s="8" t="s">
        <v>2741</v>
      </c>
      <c r="H5877" s="41" t="s">
        <v>2760</v>
      </c>
      <c r="I5877" s="8"/>
      <c r="J5877" s="35"/>
      <c r="K5877" s="33"/>
      <c r="L5877" s="33"/>
      <c r="M5877" s="33"/>
      <c r="N5877" s="33"/>
      <c r="O5877" s="33"/>
      <c r="P5877" s="33"/>
      <c r="Q5877" s="33"/>
      <c r="R5877" s="33"/>
    </row>
    <row r="5878">
      <c r="A5878" s="8" t="s">
        <v>2633</v>
      </c>
      <c r="B5878" s="6"/>
      <c r="C5878" s="6" t="s">
        <v>16250</v>
      </c>
      <c r="D5878" s="7" t="s">
        <v>5509</v>
      </c>
      <c r="E5878" s="19" t="s">
        <v>16251</v>
      </c>
      <c r="F5878" s="43" t="s">
        <v>15685</v>
      </c>
      <c r="G5878" s="8" t="s">
        <v>2741</v>
      </c>
      <c r="H5878" s="41" t="s">
        <v>2760</v>
      </c>
      <c r="I5878" s="7"/>
      <c r="J5878" s="35"/>
      <c r="K5878" s="33"/>
      <c r="L5878" s="33"/>
      <c r="M5878" s="33"/>
      <c r="N5878" s="33"/>
      <c r="O5878" s="33"/>
      <c r="P5878" s="33"/>
      <c r="Q5878" s="33"/>
      <c r="R5878" s="33"/>
    </row>
    <row r="5879">
      <c r="A5879" s="7" t="s">
        <v>8032</v>
      </c>
      <c r="B5879" s="7"/>
      <c r="C5879" s="7" t="s">
        <v>16252</v>
      </c>
      <c r="D5879" s="7" t="s">
        <v>16253</v>
      </c>
      <c r="E5879" s="19" t="s">
        <v>16254</v>
      </c>
      <c r="F5879" s="43" t="s">
        <v>15685</v>
      </c>
      <c r="G5879" s="8" t="s">
        <v>2741</v>
      </c>
      <c r="H5879" s="41" t="s">
        <v>2686</v>
      </c>
      <c r="I5879" s="7"/>
      <c r="J5879" s="7"/>
      <c r="K5879" s="40"/>
      <c r="L5879" s="40"/>
      <c r="M5879" s="40"/>
      <c r="N5879" s="40"/>
      <c r="O5879" s="40"/>
      <c r="P5879" s="40"/>
      <c r="Q5879" s="40"/>
      <c r="R5879" s="40"/>
    </row>
    <row r="5880">
      <c r="A5880" s="6" t="s">
        <v>2861</v>
      </c>
      <c r="B5880" s="9"/>
      <c r="C5880" s="9" t="s">
        <v>8934</v>
      </c>
      <c r="D5880" s="9" t="s">
        <v>16255</v>
      </c>
      <c r="E5880" s="9" t="s">
        <v>16256</v>
      </c>
      <c r="F5880" s="43" t="s">
        <v>15685</v>
      </c>
      <c r="G5880" s="8" t="s">
        <v>8038</v>
      </c>
      <c r="H5880" s="31" t="s">
        <v>2603</v>
      </c>
      <c r="I5880" s="16" t="s">
        <v>2806</v>
      </c>
      <c r="J5880" s="35"/>
      <c r="K5880" s="33"/>
      <c r="L5880" s="33"/>
      <c r="M5880" s="33"/>
      <c r="N5880" s="33"/>
      <c r="O5880" s="33"/>
      <c r="P5880" s="33"/>
      <c r="Q5880" s="33"/>
      <c r="R5880" s="33"/>
    </row>
    <row r="5881">
      <c r="A5881" s="7" t="s">
        <v>2633</v>
      </c>
      <c r="B5881" s="9"/>
      <c r="C5881" s="9" t="s">
        <v>13590</v>
      </c>
      <c r="D5881" s="9" t="s">
        <v>13591</v>
      </c>
      <c r="E5881" s="9" t="s">
        <v>16257</v>
      </c>
      <c r="F5881" s="43" t="s">
        <v>15685</v>
      </c>
      <c r="G5881" s="31" t="s">
        <v>8038</v>
      </c>
      <c r="H5881" s="31" t="s">
        <v>2742</v>
      </c>
      <c r="I5881" s="16" t="s">
        <v>16258</v>
      </c>
      <c r="J5881" s="35"/>
      <c r="K5881" s="33"/>
      <c r="L5881" s="33"/>
      <c r="M5881" s="33"/>
      <c r="N5881" s="33"/>
      <c r="O5881" s="33"/>
      <c r="P5881" s="33"/>
      <c r="Q5881" s="33"/>
      <c r="R5881" s="33"/>
    </row>
    <row r="5882">
      <c r="A5882" s="8" t="s">
        <v>2586</v>
      </c>
      <c r="B5882" s="15"/>
      <c r="C5882" s="15" t="s">
        <v>16259</v>
      </c>
      <c r="D5882" s="15" t="s">
        <v>16260</v>
      </c>
      <c r="E5882" s="9" t="s">
        <v>16261</v>
      </c>
      <c r="F5882" s="43" t="s">
        <v>15685</v>
      </c>
      <c r="G5882" s="31" t="s">
        <v>8038</v>
      </c>
      <c r="H5882" s="41" t="s">
        <v>2760</v>
      </c>
      <c r="I5882" s="16" t="s">
        <v>9133</v>
      </c>
      <c r="J5882" s="35"/>
      <c r="K5882" s="33"/>
      <c r="L5882" s="33"/>
      <c r="M5882" s="33"/>
      <c r="N5882" s="33"/>
      <c r="O5882" s="33"/>
      <c r="P5882" s="33"/>
      <c r="Q5882" s="33"/>
      <c r="R5882" s="33"/>
    </row>
    <row r="5883">
      <c r="A5883" s="8" t="s">
        <v>2586</v>
      </c>
      <c r="B5883" s="15"/>
      <c r="C5883" s="15" t="s">
        <v>16262</v>
      </c>
      <c r="D5883" s="9" t="s">
        <v>2827</v>
      </c>
      <c r="E5883" s="9" t="s">
        <v>16263</v>
      </c>
      <c r="F5883" s="43" t="s">
        <v>15685</v>
      </c>
      <c r="G5883" s="31" t="s">
        <v>8038</v>
      </c>
      <c r="H5883" s="41" t="s">
        <v>2760</v>
      </c>
      <c r="I5883" s="16" t="s">
        <v>16264</v>
      </c>
      <c r="J5883" s="37"/>
      <c r="K5883" s="38"/>
      <c r="L5883" s="38"/>
      <c r="M5883" s="38"/>
      <c r="N5883" s="38"/>
      <c r="O5883" s="38"/>
      <c r="P5883" s="38"/>
      <c r="Q5883" s="38"/>
      <c r="R5883" s="38"/>
    </row>
    <row r="5884">
      <c r="A5884" s="8" t="s">
        <v>2586</v>
      </c>
      <c r="B5884" s="15"/>
      <c r="C5884" s="15" t="s">
        <v>16265</v>
      </c>
      <c r="D5884" s="9" t="s">
        <v>5758</v>
      </c>
      <c r="E5884" s="9" t="s">
        <v>16266</v>
      </c>
      <c r="F5884" s="43" t="s">
        <v>15685</v>
      </c>
      <c r="G5884" s="8" t="s">
        <v>8038</v>
      </c>
      <c r="H5884" s="42" t="s">
        <v>2765</v>
      </c>
      <c r="I5884" s="16" t="s">
        <v>16267</v>
      </c>
      <c r="J5884" s="7"/>
      <c r="K5884" s="40"/>
      <c r="L5884" s="40"/>
      <c r="M5884" s="40"/>
      <c r="N5884" s="40"/>
      <c r="O5884" s="40"/>
      <c r="P5884" s="40"/>
      <c r="Q5884" s="40"/>
      <c r="R5884" s="40"/>
    </row>
    <row r="5885">
      <c r="A5885" s="7" t="s">
        <v>2586</v>
      </c>
      <c r="B5885" s="9"/>
      <c r="C5885" s="9" t="s">
        <v>16268</v>
      </c>
      <c r="D5885" s="9" t="s">
        <v>16269</v>
      </c>
      <c r="E5885" s="9" t="s">
        <v>16270</v>
      </c>
      <c r="F5885" s="43" t="s">
        <v>15685</v>
      </c>
      <c r="G5885" s="31" t="s">
        <v>8038</v>
      </c>
      <c r="H5885" s="42" t="s">
        <v>3305</v>
      </c>
      <c r="I5885" s="16" t="s">
        <v>16271</v>
      </c>
      <c r="J5885" s="7"/>
      <c r="K5885" s="40"/>
      <c r="L5885" s="40"/>
      <c r="M5885" s="40"/>
      <c r="N5885" s="40"/>
      <c r="O5885" s="40"/>
      <c r="P5885" s="40"/>
      <c r="Q5885" s="40"/>
      <c r="R5885" s="40"/>
    </row>
    <row r="5886">
      <c r="A5886" s="8" t="s">
        <v>2586</v>
      </c>
      <c r="B5886" s="2"/>
      <c r="C5886" s="2" t="s">
        <v>1017</v>
      </c>
      <c r="D5886" s="2" t="s">
        <v>3904</v>
      </c>
      <c r="E5886" s="2" t="s">
        <v>16272</v>
      </c>
      <c r="F5886" s="43" t="s">
        <v>15685</v>
      </c>
      <c r="G5886" s="31" t="s">
        <v>8038</v>
      </c>
      <c r="H5886" s="42" t="s">
        <v>2686</v>
      </c>
      <c r="I5886" s="36" t="s">
        <v>16273</v>
      </c>
      <c r="J5886" s="35"/>
      <c r="K5886" s="33"/>
      <c r="L5886" s="33"/>
      <c r="M5886" s="33"/>
      <c r="N5886" s="33"/>
      <c r="O5886" s="33"/>
      <c r="P5886" s="33"/>
      <c r="Q5886" s="33"/>
      <c r="R5886" s="33"/>
    </row>
    <row r="5887">
      <c r="A5887" s="8" t="s">
        <v>2586</v>
      </c>
      <c r="B5887" s="15"/>
      <c r="C5887" s="15" t="s">
        <v>16274</v>
      </c>
      <c r="D5887" s="9" t="s">
        <v>3312</v>
      </c>
      <c r="E5887" s="9" t="s">
        <v>16275</v>
      </c>
      <c r="F5887" s="43" t="s">
        <v>15685</v>
      </c>
      <c r="G5887" s="8" t="s">
        <v>8038</v>
      </c>
      <c r="H5887" s="48" t="s">
        <v>2937</v>
      </c>
      <c r="I5887" s="16" t="s">
        <v>16276</v>
      </c>
      <c r="J5887" s="7"/>
      <c r="K5887" s="40"/>
      <c r="L5887" s="40"/>
      <c r="M5887" s="40"/>
      <c r="N5887" s="40"/>
      <c r="O5887" s="40"/>
      <c r="P5887" s="40"/>
      <c r="Q5887" s="40"/>
      <c r="R5887" s="40"/>
    </row>
    <row r="5888">
      <c r="A5888" s="7" t="s">
        <v>2586</v>
      </c>
      <c r="B5888" s="9"/>
      <c r="C5888" s="9" t="s">
        <v>16277</v>
      </c>
      <c r="D5888" s="9" t="s">
        <v>16278</v>
      </c>
      <c r="E5888" s="9" t="s">
        <v>16279</v>
      </c>
      <c r="F5888" s="43" t="s">
        <v>15685</v>
      </c>
      <c r="G5888" s="31" t="s">
        <v>8038</v>
      </c>
      <c r="H5888" s="31" t="s">
        <v>2742</v>
      </c>
      <c r="I5888" s="16" t="s">
        <v>16280</v>
      </c>
      <c r="J5888" s="37"/>
      <c r="K5888" s="38"/>
      <c r="L5888" s="38"/>
      <c r="M5888" s="38"/>
      <c r="N5888" s="38"/>
      <c r="O5888" s="38"/>
      <c r="P5888" s="38"/>
      <c r="Q5888" s="38"/>
      <c r="R5888" s="38"/>
    </row>
    <row r="5889">
      <c r="A5889" s="8" t="s">
        <v>2586</v>
      </c>
      <c r="B5889" s="15"/>
      <c r="C5889" s="15" t="s">
        <v>16281</v>
      </c>
      <c r="D5889" s="9" t="s">
        <v>15720</v>
      </c>
      <c r="E5889" s="9" t="s">
        <v>16282</v>
      </c>
      <c r="F5889" s="43" t="s">
        <v>15685</v>
      </c>
      <c r="G5889" s="31" t="s">
        <v>8038</v>
      </c>
      <c r="H5889" s="43" t="s">
        <v>2686</v>
      </c>
      <c r="I5889" s="16" t="s">
        <v>8872</v>
      </c>
      <c r="J5889" s="35"/>
      <c r="K5889" s="33"/>
      <c r="L5889" s="33"/>
      <c r="M5889" s="33"/>
      <c r="N5889" s="33"/>
      <c r="O5889" s="33"/>
      <c r="P5889" s="33"/>
      <c r="Q5889" s="33"/>
      <c r="R5889" s="33"/>
    </row>
    <row r="5890">
      <c r="A5890" s="7" t="s">
        <v>2586</v>
      </c>
      <c r="B5890" s="9"/>
      <c r="C5890" s="9" t="s">
        <v>9591</v>
      </c>
      <c r="D5890" s="9" t="s">
        <v>15728</v>
      </c>
      <c r="E5890" s="9" t="s">
        <v>16283</v>
      </c>
      <c r="F5890" s="43" t="s">
        <v>15685</v>
      </c>
      <c r="G5890" s="31" t="s">
        <v>8038</v>
      </c>
      <c r="H5890" s="43" t="s">
        <v>2686</v>
      </c>
      <c r="I5890" s="16" t="s">
        <v>16284</v>
      </c>
      <c r="J5890" s="37"/>
      <c r="K5890" s="38"/>
      <c r="L5890" s="38"/>
      <c r="M5890" s="38"/>
      <c r="N5890" s="38"/>
      <c r="O5890" s="38"/>
      <c r="P5890" s="38"/>
      <c r="Q5890" s="38"/>
      <c r="R5890" s="38"/>
    </row>
    <row r="5891">
      <c r="A5891" s="7" t="s">
        <v>2633</v>
      </c>
      <c r="B5891" s="9"/>
      <c r="C5891" s="9" t="s">
        <v>5283</v>
      </c>
      <c r="D5891" s="9" t="s">
        <v>16285</v>
      </c>
      <c r="E5891" s="9" t="s">
        <v>16286</v>
      </c>
      <c r="F5891" s="43" t="s">
        <v>15685</v>
      </c>
      <c r="G5891" s="45" t="s">
        <v>8038</v>
      </c>
      <c r="H5891" s="42" t="s">
        <v>3162</v>
      </c>
      <c r="I5891" s="16" t="s">
        <v>16287</v>
      </c>
      <c r="J5891" s="37"/>
      <c r="K5891" s="38"/>
      <c r="L5891" s="38"/>
      <c r="M5891" s="38"/>
      <c r="N5891" s="38"/>
      <c r="O5891" s="38"/>
      <c r="P5891" s="38"/>
      <c r="Q5891" s="38"/>
      <c r="R5891" s="38"/>
    </row>
    <row r="5892">
      <c r="A5892" s="8" t="s">
        <v>2586</v>
      </c>
      <c r="B5892" s="15"/>
      <c r="C5892" s="15" t="s">
        <v>16288</v>
      </c>
      <c r="D5892" s="15" t="s">
        <v>1325</v>
      </c>
      <c r="E5892" s="9" t="s">
        <v>16289</v>
      </c>
      <c r="F5892" s="43" t="s">
        <v>15685</v>
      </c>
      <c r="G5892" s="31" t="s">
        <v>8038</v>
      </c>
      <c r="H5892" s="31" t="s">
        <v>2742</v>
      </c>
      <c r="I5892" s="16" t="s">
        <v>16290</v>
      </c>
      <c r="J5892" s="37"/>
      <c r="K5892" s="38"/>
      <c r="L5892" s="38"/>
      <c r="M5892" s="38"/>
      <c r="N5892" s="38"/>
      <c r="O5892" s="38"/>
      <c r="P5892" s="38"/>
      <c r="Q5892" s="38"/>
      <c r="R5892" s="38"/>
    </row>
    <row r="5893">
      <c r="A5893" s="8" t="s">
        <v>2586</v>
      </c>
      <c r="B5893" s="15"/>
      <c r="C5893" s="15" t="s">
        <v>16291</v>
      </c>
      <c r="D5893" s="9" t="s">
        <v>16292</v>
      </c>
      <c r="E5893" s="9" t="s">
        <v>16293</v>
      </c>
      <c r="F5893" s="43" t="s">
        <v>15685</v>
      </c>
      <c r="G5893" s="31" t="s">
        <v>8038</v>
      </c>
      <c r="H5893" s="43" t="s">
        <v>2760</v>
      </c>
      <c r="I5893" s="16" t="s">
        <v>8754</v>
      </c>
      <c r="J5893" s="37"/>
      <c r="K5893" s="38"/>
      <c r="L5893" s="38"/>
      <c r="M5893" s="38"/>
      <c r="N5893" s="38"/>
      <c r="O5893" s="38"/>
      <c r="P5893" s="38"/>
      <c r="Q5893" s="38"/>
      <c r="R5893" s="38"/>
    </row>
    <row r="5894">
      <c r="A5894" s="6" t="s">
        <v>2861</v>
      </c>
      <c r="B5894" s="9"/>
      <c r="C5894" s="9" t="s">
        <v>9599</v>
      </c>
      <c r="D5894" s="15" t="s">
        <v>16294</v>
      </c>
      <c r="E5894" s="9" t="s">
        <v>16295</v>
      </c>
      <c r="F5894" s="43" t="s">
        <v>15685</v>
      </c>
      <c r="G5894" s="31" t="s">
        <v>8038</v>
      </c>
      <c r="H5894" s="31" t="s">
        <v>2742</v>
      </c>
      <c r="I5894" s="16" t="s">
        <v>16296</v>
      </c>
      <c r="J5894" s="7"/>
      <c r="K5894" s="40"/>
      <c r="L5894" s="40"/>
      <c r="M5894" s="40"/>
      <c r="N5894" s="40"/>
      <c r="O5894" s="40"/>
      <c r="P5894" s="40"/>
      <c r="Q5894" s="40"/>
      <c r="R5894" s="40"/>
    </row>
    <row r="5895">
      <c r="A5895" s="7" t="s">
        <v>2586</v>
      </c>
      <c r="B5895" s="9"/>
      <c r="C5895" s="9" t="s">
        <v>952</v>
      </c>
      <c r="D5895" s="9" t="s">
        <v>3312</v>
      </c>
      <c r="E5895" s="9" t="s">
        <v>16297</v>
      </c>
      <c r="F5895" s="43" t="s">
        <v>15685</v>
      </c>
      <c r="G5895" s="31" t="s">
        <v>8038</v>
      </c>
      <c r="H5895" s="41" t="s">
        <v>2937</v>
      </c>
      <c r="I5895" s="16" t="s">
        <v>16298</v>
      </c>
      <c r="J5895" s="7"/>
      <c r="K5895" s="40"/>
      <c r="L5895" s="40"/>
      <c r="M5895" s="40"/>
      <c r="N5895" s="40"/>
      <c r="O5895" s="40"/>
      <c r="P5895" s="40"/>
      <c r="Q5895" s="40"/>
      <c r="R5895" s="40"/>
    </row>
    <row r="5896">
      <c r="A5896" s="7" t="s">
        <v>2586</v>
      </c>
      <c r="B5896" s="9"/>
      <c r="C5896" s="9" t="s">
        <v>16299</v>
      </c>
      <c r="D5896" s="9" t="s">
        <v>3312</v>
      </c>
      <c r="E5896" s="9" t="s">
        <v>16300</v>
      </c>
      <c r="F5896" s="43" t="s">
        <v>15685</v>
      </c>
      <c r="G5896" s="31" t="s">
        <v>8038</v>
      </c>
      <c r="H5896" s="43" t="s">
        <v>2686</v>
      </c>
      <c r="I5896" s="16" t="s">
        <v>16301</v>
      </c>
      <c r="J5896" s="37"/>
      <c r="K5896" s="38"/>
      <c r="L5896" s="38"/>
      <c r="M5896" s="38"/>
      <c r="N5896" s="38"/>
      <c r="O5896" s="38"/>
      <c r="P5896" s="38"/>
      <c r="Q5896" s="38"/>
      <c r="R5896" s="38"/>
    </row>
    <row r="5897">
      <c r="A5897" s="8" t="s">
        <v>2633</v>
      </c>
      <c r="B5897" s="15"/>
      <c r="C5897" s="15" t="s">
        <v>16302</v>
      </c>
      <c r="D5897" s="9" t="s">
        <v>16303</v>
      </c>
      <c r="E5897" s="9" t="s">
        <v>16304</v>
      </c>
      <c r="F5897" s="43" t="s">
        <v>15685</v>
      </c>
      <c r="G5897" s="31" t="s">
        <v>8038</v>
      </c>
      <c r="H5897" s="41" t="s">
        <v>2760</v>
      </c>
      <c r="I5897" s="16" t="s">
        <v>16305</v>
      </c>
      <c r="J5897" s="7"/>
      <c r="K5897" s="40"/>
      <c r="L5897" s="40"/>
      <c r="M5897" s="40"/>
      <c r="N5897" s="40"/>
      <c r="O5897" s="40"/>
      <c r="P5897" s="40"/>
      <c r="Q5897" s="40"/>
      <c r="R5897" s="40"/>
    </row>
    <row r="5898">
      <c r="A5898" s="7" t="s">
        <v>2586</v>
      </c>
      <c r="B5898" s="9"/>
      <c r="C5898" s="9" t="s">
        <v>5471</v>
      </c>
      <c r="D5898" s="9" t="s">
        <v>3312</v>
      </c>
      <c r="E5898" s="9" t="s">
        <v>16306</v>
      </c>
      <c r="F5898" s="43" t="s">
        <v>15685</v>
      </c>
      <c r="G5898" s="31" t="s">
        <v>8038</v>
      </c>
      <c r="H5898" s="41" t="s">
        <v>2760</v>
      </c>
      <c r="I5898" s="16" t="s">
        <v>16307</v>
      </c>
      <c r="J5898" s="35"/>
      <c r="K5898" s="33"/>
      <c r="L5898" s="33"/>
      <c r="M5898" s="33"/>
      <c r="N5898" s="33"/>
      <c r="O5898" s="33"/>
      <c r="P5898" s="33"/>
      <c r="Q5898" s="33"/>
      <c r="R5898" s="33"/>
    </row>
    <row r="5899">
      <c r="A5899" s="8" t="s">
        <v>2586</v>
      </c>
      <c r="B5899" s="15"/>
      <c r="C5899" s="15" t="s">
        <v>16308</v>
      </c>
      <c r="D5899" s="9" t="s">
        <v>16309</v>
      </c>
      <c r="E5899" s="9" t="s">
        <v>16310</v>
      </c>
      <c r="F5899" s="43" t="s">
        <v>15685</v>
      </c>
      <c r="G5899" s="8" t="s">
        <v>8038</v>
      </c>
      <c r="H5899" s="43" t="s">
        <v>2802</v>
      </c>
      <c r="I5899" s="16" t="s">
        <v>16311</v>
      </c>
      <c r="J5899" s="35"/>
      <c r="K5899" s="33"/>
      <c r="L5899" s="33"/>
      <c r="M5899" s="33"/>
      <c r="N5899" s="33"/>
      <c r="O5899" s="33"/>
      <c r="P5899" s="33"/>
      <c r="Q5899" s="33"/>
      <c r="R5899" s="33"/>
    </row>
    <row r="5900">
      <c r="A5900" s="7" t="s">
        <v>2586</v>
      </c>
      <c r="B5900" s="9"/>
      <c r="C5900" s="9" t="s">
        <v>16312</v>
      </c>
      <c r="D5900" s="9" t="s">
        <v>16313</v>
      </c>
      <c r="E5900" s="9" t="s">
        <v>16314</v>
      </c>
      <c r="F5900" s="43" t="s">
        <v>15685</v>
      </c>
      <c r="G5900" s="31" t="s">
        <v>8038</v>
      </c>
      <c r="H5900" s="48" t="s">
        <v>2765</v>
      </c>
      <c r="I5900" s="16" t="s">
        <v>16315</v>
      </c>
      <c r="J5900" s="37"/>
      <c r="K5900" s="38"/>
      <c r="L5900" s="38"/>
      <c r="M5900" s="38"/>
      <c r="N5900" s="38"/>
      <c r="O5900" s="38"/>
      <c r="P5900" s="38"/>
      <c r="Q5900" s="38"/>
      <c r="R5900" s="38"/>
    </row>
    <row r="5901">
      <c r="A5901" s="7" t="s">
        <v>2586</v>
      </c>
      <c r="B5901" s="9"/>
      <c r="C5901" s="9" t="s">
        <v>16316</v>
      </c>
      <c r="D5901" s="15" t="s">
        <v>16317</v>
      </c>
      <c r="E5901" s="9" t="s">
        <v>16318</v>
      </c>
      <c r="F5901" s="43" t="s">
        <v>15685</v>
      </c>
      <c r="G5901" s="45" t="s">
        <v>8038</v>
      </c>
      <c r="H5901" s="42" t="s">
        <v>2765</v>
      </c>
      <c r="I5901" s="16" t="s">
        <v>16319</v>
      </c>
      <c r="J5901" s="37"/>
      <c r="K5901" s="38"/>
      <c r="L5901" s="38"/>
      <c r="M5901" s="38"/>
      <c r="N5901" s="38"/>
      <c r="O5901" s="38"/>
      <c r="P5901" s="38"/>
      <c r="Q5901" s="38"/>
      <c r="R5901" s="38"/>
    </row>
    <row r="5902">
      <c r="A5902" s="7" t="s">
        <v>2586</v>
      </c>
      <c r="B5902" s="9"/>
      <c r="C5902" s="9" t="s">
        <v>16320</v>
      </c>
      <c r="D5902" s="9" t="s">
        <v>3312</v>
      </c>
      <c r="E5902" s="9" t="s">
        <v>16321</v>
      </c>
      <c r="F5902" s="43" t="s">
        <v>15685</v>
      </c>
      <c r="G5902" s="8" t="s">
        <v>8038</v>
      </c>
      <c r="H5902" s="41" t="s">
        <v>2802</v>
      </c>
      <c r="I5902" s="16" t="s">
        <v>16322</v>
      </c>
      <c r="J5902" s="37"/>
      <c r="K5902" s="38"/>
      <c r="L5902" s="38"/>
      <c r="M5902" s="38"/>
      <c r="N5902" s="38"/>
      <c r="O5902" s="38"/>
      <c r="P5902" s="38"/>
      <c r="Q5902" s="38"/>
      <c r="R5902" s="38"/>
    </row>
    <row r="5903">
      <c r="A5903" s="8" t="s">
        <v>2586</v>
      </c>
      <c r="B5903" s="2"/>
      <c r="C5903" s="2" t="s">
        <v>16323</v>
      </c>
      <c r="D5903" s="2" t="s">
        <v>16324</v>
      </c>
      <c r="E5903" s="2" t="s">
        <v>16325</v>
      </c>
      <c r="F5903" s="42" t="s">
        <v>15685</v>
      </c>
      <c r="G5903" s="31" t="s">
        <v>8038</v>
      </c>
      <c r="H5903" s="41" t="s">
        <v>2686</v>
      </c>
      <c r="I5903" s="34" t="s">
        <v>16326</v>
      </c>
      <c r="J5903" s="35"/>
      <c r="K5903" s="33"/>
      <c r="L5903" s="33"/>
      <c r="M5903" s="33"/>
      <c r="N5903" s="33"/>
      <c r="O5903" s="33"/>
      <c r="P5903" s="33"/>
      <c r="Q5903" s="33"/>
      <c r="R5903" s="33"/>
    </row>
    <row r="5904">
      <c r="A5904" s="8" t="s">
        <v>2586</v>
      </c>
      <c r="B5904" s="15"/>
      <c r="C5904" s="15" t="s">
        <v>16327</v>
      </c>
      <c r="D5904" s="15" t="s">
        <v>2635</v>
      </c>
      <c r="E5904" s="9" t="s">
        <v>16327</v>
      </c>
      <c r="F5904" s="43" t="s">
        <v>15685</v>
      </c>
      <c r="G5904" s="31" t="s">
        <v>8038</v>
      </c>
      <c r="H5904" s="31" t="s">
        <v>2742</v>
      </c>
      <c r="I5904" s="16" t="s">
        <v>16328</v>
      </c>
      <c r="J5904" s="35"/>
      <c r="K5904" s="33"/>
      <c r="L5904" s="33"/>
      <c r="M5904" s="33"/>
      <c r="N5904" s="33"/>
      <c r="O5904" s="33"/>
      <c r="P5904" s="33"/>
      <c r="Q5904" s="33"/>
      <c r="R5904" s="33"/>
    </row>
    <row r="5905">
      <c r="A5905" s="8" t="s">
        <v>2586</v>
      </c>
      <c r="B5905" s="2"/>
      <c r="C5905" s="2" t="s">
        <v>16329</v>
      </c>
      <c r="D5905" s="2" t="s">
        <v>2588</v>
      </c>
      <c r="E5905" s="2" t="s">
        <v>16330</v>
      </c>
      <c r="F5905" s="43" t="s">
        <v>15685</v>
      </c>
      <c r="G5905" s="8" t="s">
        <v>8038</v>
      </c>
      <c r="H5905" s="41" t="s">
        <v>2760</v>
      </c>
      <c r="I5905" s="34" t="s">
        <v>16331</v>
      </c>
      <c r="J5905" s="7"/>
      <c r="K5905" s="40"/>
      <c r="L5905" s="40"/>
      <c r="M5905" s="40"/>
      <c r="N5905" s="40"/>
      <c r="O5905" s="40"/>
      <c r="P5905" s="40"/>
      <c r="Q5905" s="40"/>
      <c r="R5905" s="40"/>
    </row>
    <row r="5906">
      <c r="A5906" s="7" t="s">
        <v>2586</v>
      </c>
      <c r="B5906" s="9"/>
      <c r="C5906" s="9" t="s">
        <v>16332</v>
      </c>
      <c r="D5906" s="15" t="s">
        <v>4947</v>
      </c>
      <c r="E5906" s="9" t="s">
        <v>16333</v>
      </c>
      <c r="F5906" s="43" t="s">
        <v>15685</v>
      </c>
      <c r="G5906" s="31" t="s">
        <v>8038</v>
      </c>
      <c r="H5906" s="41" t="s">
        <v>2937</v>
      </c>
      <c r="I5906" s="16" t="s">
        <v>16334</v>
      </c>
      <c r="J5906" s="9"/>
      <c r="K5906" s="122"/>
      <c r="L5906" s="122"/>
      <c r="M5906" s="122"/>
      <c r="N5906" s="122"/>
      <c r="O5906" s="122"/>
      <c r="P5906" s="122"/>
      <c r="Q5906" s="122"/>
      <c r="R5906" s="122"/>
    </row>
    <row r="5907">
      <c r="A5907" s="7" t="s">
        <v>2586</v>
      </c>
      <c r="B5907" s="9"/>
      <c r="C5907" s="9" t="s">
        <v>11900</v>
      </c>
      <c r="D5907" s="9" t="s">
        <v>3312</v>
      </c>
      <c r="E5907" s="9" t="s">
        <v>16335</v>
      </c>
      <c r="F5907" s="43" t="s">
        <v>15685</v>
      </c>
      <c r="G5907" s="31" t="s">
        <v>8038</v>
      </c>
      <c r="H5907" s="42" t="s">
        <v>2686</v>
      </c>
      <c r="I5907" s="16" t="s">
        <v>16336</v>
      </c>
      <c r="J5907" s="37"/>
      <c r="K5907" s="38"/>
      <c r="L5907" s="38"/>
      <c r="M5907" s="38"/>
      <c r="N5907" s="38"/>
      <c r="O5907" s="38"/>
      <c r="P5907" s="38"/>
      <c r="Q5907" s="38"/>
      <c r="R5907" s="38"/>
    </row>
    <row r="5908">
      <c r="A5908" s="8" t="s">
        <v>2633</v>
      </c>
      <c r="B5908" s="15"/>
      <c r="C5908" s="15" t="s">
        <v>16337</v>
      </c>
      <c r="D5908" s="15" t="s">
        <v>574</v>
      </c>
      <c r="E5908" s="9" t="s">
        <v>16338</v>
      </c>
      <c r="F5908" s="43" t="s">
        <v>15685</v>
      </c>
      <c r="G5908" s="31" t="s">
        <v>8038</v>
      </c>
      <c r="H5908" s="31" t="s">
        <v>2590</v>
      </c>
      <c r="I5908" s="16" t="s">
        <v>16339</v>
      </c>
      <c r="J5908" s="7"/>
      <c r="K5908" s="40"/>
      <c r="L5908" s="40"/>
      <c r="M5908" s="40"/>
      <c r="N5908" s="40"/>
      <c r="O5908" s="40"/>
      <c r="P5908" s="40"/>
      <c r="Q5908" s="40"/>
      <c r="R5908" s="40"/>
    </row>
    <row r="5909">
      <c r="A5909" s="7" t="s">
        <v>2586</v>
      </c>
      <c r="B5909" s="9"/>
      <c r="C5909" s="9" t="s">
        <v>16340</v>
      </c>
      <c r="D5909" s="9" t="s">
        <v>16341</v>
      </c>
      <c r="E5909" s="9" t="s">
        <v>16342</v>
      </c>
      <c r="F5909" s="43" t="s">
        <v>15685</v>
      </c>
      <c r="G5909" s="41" t="s">
        <v>8038</v>
      </c>
      <c r="H5909" s="6" t="s">
        <v>2840</v>
      </c>
      <c r="I5909" s="16" t="s">
        <v>16343</v>
      </c>
      <c r="J5909" s="7"/>
      <c r="K5909" s="40"/>
      <c r="L5909" s="40"/>
      <c r="M5909" s="40"/>
      <c r="N5909" s="40"/>
      <c r="O5909" s="40"/>
      <c r="P5909" s="40"/>
      <c r="Q5909" s="40"/>
      <c r="R5909" s="40"/>
    </row>
    <row r="5910">
      <c r="A5910" s="8" t="s">
        <v>2586</v>
      </c>
      <c r="B5910" s="15"/>
      <c r="C5910" s="15" t="s">
        <v>10273</v>
      </c>
      <c r="D5910" s="9" t="s">
        <v>3312</v>
      </c>
      <c r="E5910" s="9" t="s">
        <v>16344</v>
      </c>
      <c r="F5910" s="43" t="s">
        <v>15685</v>
      </c>
      <c r="G5910" s="31" t="s">
        <v>8038</v>
      </c>
      <c r="H5910" s="45" t="s">
        <v>2937</v>
      </c>
      <c r="I5910" s="16" t="s">
        <v>16345</v>
      </c>
      <c r="J5910" s="7"/>
      <c r="K5910" s="40"/>
      <c r="L5910" s="40"/>
      <c r="M5910" s="40"/>
      <c r="N5910" s="40"/>
      <c r="O5910" s="40"/>
      <c r="P5910" s="40"/>
      <c r="Q5910" s="40"/>
      <c r="R5910" s="40"/>
    </row>
    <row r="5911">
      <c r="A5911" s="8" t="s">
        <v>2586</v>
      </c>
      <c r="B5911" s="2"/>
      <c r="C5911" s="2" t="s">
        <v>16346</v>
      </c>
      <c r="D5911" s="2" t="s">
        <v>7297</v>
      </c>
      <c r="E5911" s="2" t="s">
        <v>16347</v>
      </c>
      <c r="F5911" s="42" t="s">
        <v>15685</v>
      </c>
      <c r="G5911" s="8" t="s">
        <v>8038</v>
      </c>
      <c r="H5911" s="43" t="s">
        <v>2760</v>
      </c>
      <c r="I5911" s="34" t="s">
        <v>16348</v>
      </c>
      <c r="J5911" s="35"/>
      <c r="K5911" s="33"/>
      <c r="L5911" s="33"/>
      <c r="M5911" s="33"/>
      <c r="N5911" s="33"/>
      <c r="O5911" s="33"/>
      <c r="P5911" s="33"/>
      <c r="Q5911" s="33"/>
      <c r="R5911" s="33"/>
    </row>
    <row r="5912">
      <c r="A5912" s="8" t="s">
        <v>2586</v>
      </c>
      <c r="B5912" s="15"/>
      <c r="C5912" s="15" t="s">
        <v>16349</v>
      </c>
      <c r="D5912" s="15" t="s">
        <v>4947</v>
      </c>
      <c r="E5912" s="9" t="s">
        <v>16350</v>
      </c>
      <c r="F5912" s="43" t="s">
        <v>15685</v>
      </c>
      <c r="G5912" s="8" t="s">
        <v>8038</v>
      </c>
      <c r="H5912" s="43" t="s">
        <v>2742</v>
      </c>
      <c r="I5912" s="16" t="s">
        <v>16351</v>
      </c>
      <c r="J5912" s="35"/>
      <c r="K5912" s="33"/>
      <c r="L5912" s="33"/>
      <c r="M5912" s="33"/>
      <c r="N5912" s="33"/>
      <c r="O5912" s="33"/>
      <c r="P5912" s="33"/>
      <c r="Q5912" s="33"/>
      <c r="R5912" s="33"/>
    </row>
    <row r="5913">
      <c r="A5913" s="7" t="s">
        <v>2586</v>
      </c>
      <c r="B5913" s="9"/>
      <c r="C5913" s="9" t="s">
        <v>16352</v>
      </c>
      <c r="D5913" s="9" t="s">
        <v>16353</v>
      </c>
      <c r="E5913" s="9" t="s">
        <v>16354</v>
      </c>
      <c r="F5913" s="43" t="s">
        <v>15685</v>
      </c>
      <c r="G5913" s="31" t="s">
        <v>8038</v>
      </c>
      <c r="H5913" s="42" t="s">
        <v>2765</v>
      </c>
      <c r="I5913" s="16" t="s">
        <v>16355</v>
      </c>
      <c r="J5913" s="35"/>
      <c r="K5913" s="33"/>
      <c r="L5913" s="33"/>
      <c r="M5913" s="33"/>
      <c r="N5913" s="33"/>
      <c r="O5913" s="33"/>
      <c r="P5913" s="33"/>
      <c r="Q5913" s="33"/>
      <c r="R5913" s="33"/>
    </row>
    <row r="5914">
      <c r="A5914" s="7" t="s">
        <v>2633</v>
      </c>
      <c r="B5914" s="9"/>
      <c r="C5914" s="9" t="s">
        <v>16356</v>
      </c>
      <c r="D5914" s="9" t="s">
        <v>16357</v>
      </c>
      <c r="E5914" s="9" t="s">
        <v>16358</v>
      </c>
      <c r="F5914" s="43" t="s">
        <v>15685</v>
      </c>
      <c r="G5914" s="31" t="s">
        <v>8038</v>
      </c>
      <c r="H5914" s="31" t="s">
        <v>2742</v>
      </c>
      <c r="I5914" s="16" t="s">
        <v>16359</v>
      </c>
      <c r="J5914" s="35"/>
      <c r="K5914" s="33"/>
      <c r="L5914" s="33"/>
      <c r="M5914" s="33"/>
      <c r="N5914" s="33"/>
      <c r="O5914" s="33"/>
      <c r="P5914" s="33"/>
      <c r="Q5914" s="33"/>
      <c r="R5914" s="33"/>
    </row>
    <row r="5915">
      <c r="A5915" s="7" t="s">
        <v>2586</v>
      </c>
      <c r="B5915" s="9"/>
      <c r="C5915" s="9" t="s">
        <v>16360</v>
      </c>
      <c r="D5915" s="9" t="s">
        <v>3312</v>
      </c>
      <c r="E5915" s="9" t="s">
        <v>16361</v>
      </c>
      <c r="F5915" s="43" t="s">
        <v>15685</v>
      </c>
      <c r="G5915" s="31" t="s">
        <v>8038</v>
      </c>
      <c r="H5915" s="43" t="s">
        <v>2686</v>
      </c>
      <c r="I5915" s="16" t="s">
        <v>16362</v>
      </c>
      <c r="J5915" s="35"/>
      <c r="K5915" s="33"/>
      <c r="L5915" s="33"/>
      <c r="M5915" s="33"/>
      <c r="N5915" s="33"/>
      <c r="O5915" s="33"/>
      <c r="P5915" s="33"/>
      <c r="Q5915" s="33"/>
      <c r="R5915" s="33"/>
    </row>
    <row r="5916">
      <c r="A5916" s="8" t="s">
        <v>2586</v>
      </c>
      <c r="B5916" s="2"/>
      <c r="C5916" s="2" t="s">
        <v>2420</v>
      </c>
      <c r="D5916" s="2" t="s">
        <v>16363</v>
      </c>
      <c r="E5916" s="2" t="s">
        <v>16364</v>
      </c>
      <c r="F5916" s="43" t="s">
        <v>15685</v>
      </c>
      <c r="G5916" s="45" t="s">
        <v>8038</v>
      </c>
      <c r="H5916" s="41" t="s">
        <v>3328</v>
      </c>
      <c r="I5916" s="36" t="s">
        <v>8867</v>
      </c>
      <c r="J5916" s="35"/>
      <c r="K5916" s="33"/>
      <c r="L5916" s="33"/>
      <c r="M5916" s="33"/>
      <c r="N5916" s="33"/>
      <c r="O5916" s="33"/>
      <c r="P5916" s="33"/>
      <c r="Q5916" s="33"/>
      <c r="R5916" s="33"/>
    </row>
    <row r="5917">
      <c r="A5917" s="7" t="s">
        <v>2586</v>
      </c>
      <c r="B5917" s="9"/>
      <c r="C5917" s="9" t="s">
        <v>5727</v>
      </c>
      <c r="D5917" s="9" t="s">
        <v>16365</v>
      </c>
      <c r="E5917" s="9" t="s">
        <v>16366</v>
      </c>
      <c r="F5917" s="43" t="s">
        <v>15685</v>
      </c>
      <c r="G5917" s="31" t="s">
        <v>8038</v>
      </c>
      <c r="H5917" s="43" t="s">
        <v>2686</v>
      </c>
      <c r="I5917" s="16" t="s">
        <v>11905</v>
      </c>
      <c r="J5917" s="35"/>
      <c r="K5917" s="33"/>
      <c r="L5917" s="33"/>
      <c r="M5917" s="33"/>
      <c r="N5917" s="33"/>
      <c r="O5917" s="33"/>
      <c r="P5917" s="33"/>
      <c r="Q5917" s="33"/>
      <c r="R5917" s="33"/>
    </row>
    <row r="5918">
      <c r="A5918" s="7" t="s">
        <v>2586</v>
      </c>
      <c r="B5918" s="9"/>
      <c r="C5918" s="9" t="s">
        <v>12809</v>
      </c>
      <c r="D5918" s="9" t="s">
        <v>6684</v>
      </c>
      <c r="E5918" s="9" t="s">
        <v>16367</v>
      </c>
      <c r="F5918" s="43" t="s">
        <v>15685</v>
      </c>
      <c r="G5918" s="31" t="s">
        <v>8038</v>
      </c>
      <c r="H5918" s="43" t="s">
        <v>2802</v>
      </c>
      <c r="I5918" s="16" t="s">
        <v>16368</v>
      </c>
      <c r="J5918" s="7"/>
      <c r="K5918" s="40"/>
      <c r="L5918" s="40"/>
      <c r="M5918" s="40"/>
      <c r="N5918" s="40"/>
      <c r="O5918" s="40"/>
      <c r="P5918" s="40"/>
      <c r="Q5918" s="40"/>
      <c r="R5918" s="40"/>
    </row>
    <row r="5919">
      <c r="A5919" s="8" t="s">
        <v>2586</v>
      </c>
      <c r="B5919" s="2"/>
      <c r="C5919" s="2" t="s">
        <v>16369</v>
      </c>
      <c r="D5919" s="2" t="s">
        <v>2588</v>
      </c>
      <c r="E5919" s="2" t="s">
        <v>16370</v>
      </c>
      <c r="F5919" s="43" t="s">
        <v>15685</v>
      </c>
      <c r="G5919" s="31" t="s">
        <v>8038</v>
      </c>
      <c r="H5919" s="31" t="s">
        <v>2802</v>
      </c>
      <c r="I5919" s="34" t="s">
        <v>16371</v>
      </c>
      <c r="J5919" s="35"/>
      <c r="K5919" s="33"/>
      <c r="L5919" s="33"/>
      <c r="M5919" s="33"/>
      <c r="N5919" s="33"/>
      <c r="O5919" s="33"/>
      <c r="P5919" s="33"/>
      <c r="Q5919" s="33"/>
      <c r="R5919" s="33"/>
    </row>
    <row r="5920">
      <c r="A5920" s="7" t="s">
        <v>2586</v>
      </c>
      <c r="B5920" s="9"/>
      <c r="C5920" s="9" t="s">
        <v>16372</v>
      </c>
      <c r="D5920" s="9" t="s">
        <v>16309</v>
      </c>
      <c r="E5920" s="9" t="s">
        <v>16373</v>
      </c>
      <c r="F5920" s="43" t="s">
        <v>15685</v>
      </c>
      <c r="G5920" s="31" t="s">
        <v>8038</v>
      </c>
      <c r="H5920" s="41" t="s">
        <v>2760</v>
      </c>
      <c r="I5920" s="16" t="s">
        <v>16374</v>
      </c>
      <c r="J5920" s="7"/>
      <c r="K5920" s="40"/>
      <c r="L5920" s="40"/>
      <c r="M5920" s="40"/>
      <c r="N5920" s="40"/>
      <c r="O5920" s="40"/>
      <c r="P5920" s="40"/>
      <c r="Q5920" s="40"/>
      <c r="R5920" s="40"/>
    </row>
    <row r="5921">
      <c r="A5921" s="8" t="s">
        <v>2586</v>
      </c>
      <c r="B5921" s="2"/>
      <c r="C5921" s="2" t="s">
        <v>16375</v>
      </c>
      <c r="D5921" s="2" t="s">
        <v>11199</v>
      </c>
      <c r="E5921" s="2" t="s">
        <v>16376</v>
      </c>
      <c r="F5921" s="42" t="s">
        <v>15685</v>
      </c>
      <c r="G5921" s="31" t="s">
        <v>8038</v>
      </c>
      <c r="H5921" s="41" t="s">
        <v>2760</v>
      </c>
      <c r="I5921" s="34" t="s">
        <v>12250</v>
      </c>
      <c r="J5921" s="35"/>
      <c r="K5921" s="33"/>
      <c r="L5921" s="33"/>
      <c r="M5921" s="33"/>
      <c r="N5921" s="33"/>
      <c r="O5921" s="33"/>
      <c r="P5921" s="33"/>
      <c r="Q5921" s="33"/>
      <c r="R5921" s="33"/>
    </row>
    <row r="5922">
      <c r="A5922" s="7" t="s">
        <v>2586</v>
      </c>
      <c r="B5922" s="9"/>
      <c r="C5922" s="9" t="s">
        <v>12928</v>
      </c>
      <c r="D5922" s="9" t="s">
        <v>3312</v>
      </c>
      <c r="E5922" s="9" t="s">
        <v>16377</v>
      </c>
      <c r="F5922" s="43" t="s">
        <v>15685</v>
      </c>
      <c r="G5922" s="31" t="s">
        <v>8038</v>
      </c>
      <c r="H5922" s="43" t="s">
        <v>2937</v>
      </c>
      <c r="I5922" s="16" t="s">
        <v>16378</v>
      </c>
      <c r="J5922" s="35"/>
      <c r="K5922" s="33"/>
      <c r="L5922" s="33"/>
      <c r="M5922" s="33"/>
      <c r="N5922" s="33"/>
      <c r="O5922" s="33"/>
      <c r="P5922" s="33"/>
      <c r="Q5922" s="33"/>
      <c r="R5922" s="33"/>
    </row>
    <row r="5923">
      <c r="A5923" s="8" t="s">
        <v>2586</v>
      </c>
      <c r="B5923" s="15"/>
      <c r="C5923" s="15" t="s">
        <v>16379</v>
      </c>
      <c r="D5923" s="9" t="s">
        <v>12007</v>
      </c>
      <c r="E5923" s="9" t="s">
        <v>16380</v>
      </c>
      <c r="F5923" s="43" t="s">
        <v>15685</v>
      </c>
      <c r="G5923" s="31" t="s">
        <v>8038</v>
      </c>
      <c r="H5923" s="31" t="s">
        <v>2590</v>
      </c>
      <c r="I5923" s="16" t="s">
        <v>16381</v>
      </c>
      <c r="J5923" s="7"/>
      <c r="K5923" s="40"/>
      <c r="L5923" s="40"/>
      <c r="M5923" s="40"/>
      <c r="N5923" s="40"/>
      <c r="O5923" s="40"/>
      <c r="P5923" s="40"/>
      <c r="Q5923" s="40"/>
      <c r="R5923" s="40"/>
    </row>
    <row r="5924">
      <c r="A5924" s="8" t="s">
        <v>2586</v>
      </c>
      <c r="B5924" s="15"/>
      <c r="C5924" s="15" t="s">
        <v>16382</v>
      </c>
      <c r="D5924" s="9" t="s">
        <v>16383</v>
      </c>
      <c r="E5924" s="9" t="s">
        <v>16384</v>
      </c>
      <c r="F5924" s="43" t="s">
        <v>15685</v>
      </c>
      <c r="G5924" s="31" t="s">
        <v>8038</v>
      </c>
      <c r="H5924" s="41" t="s">
        <v>2760</v>
      </c>
      <c r="I5924" s="16" t="s">
        <v>16385</v>
      </c>
      <c r="J5924" s="35"/>
      <c r="K5924" s="33"/>
      <c r="L5924" s="33"/>
      <c r="M5924" s="33"/>
      <c r="N5924" s="33"/>
      <c r="O5924" s="33"/>
      <c r="P5924" s="33"/>
      <c r="Q5924" s="33"/>
      <c r="R5924" s="33"/>
    </row>
    <row r="5925">
      <c r="A5925" s="7" t="s">
        <v>2633</v>
      </c>
      <c r="B5925" s="9"/>
      <c r="C5925" s="9" t="s">
        <v>16386</v>
      </c>
      <c r="D5925" s="9" t="s">
        <v>3312</v>
      </c>
      <c r="E5925" s="9" t="s">
        <v>16387</v>
      </c>
      <c r="F5925" s="43" t="s">
        <v>15685</v>
      </c>
      <c r="G5925" s="31" t="s">
        <v>8038</v>
      </c>
      <c r="H5925" s="41" t="s">
        <v>2760</v>
      </c>
      <c r="I5925" s="16" t="s">
        <v>16388</v>
      </c>
      <c r="J5925" s="37"/>
      <c r="K5925" s="38"/>
      <c r="L5925" s="38"/>
      <c r="M5925" s="38"/>
      <c r="N5925" s="38"/>
      <c r="O5925" s="38"/>
      <c r="P5925" s="38"/>
      <c r="Q5925" s="38"/>
      <c r="R5925" s="38"/>
    </row>
    <row r="5926">
      <c r="A5926" s="8" t="s">
        <v>2586</v>
      </c>
      <c r="B5926" s="15"/>
      <c r="C5926" s="15" t="s">
        <v>16389</v>
      </c>
      <c r="D5926" s="9" t="s">
        <v>10839</v>
      </c>
      <c r="E5926" s="9" t="s">
        <v>16390</v>
      </c>
      <c r="F5926" s="43" t="s">
        <v>15685</v>
      </c>
      <c r="G5926" s="8" t="s">
        <v>8038</v>
      </c>
      <c r="H5926" s="31" t="s">
        <v>2590</v>
      </c>
      <c r="I5926" s="16" t="s">
        <v>16391</v>
      </c>
      <c r="J5926" s="37"/>
      <c r="K5926" s="38"/>
      <c r="L5926" s="38"/>
      <c r="M5926" s="38"/>
      <c r="N5926" s="38"/>
      <c r="O5926" s="38"/>
      <c r="P5926" s="38"/>
      <c r="Q5926" s="38"/>
      <c r="R5926" s="38"/>
    </row>
    <row r="5927">
      <c r="A5927" s="8" t="s">
        <v>2586</v>
      </c>
      <c r="B5927" s="15"/>
      <c r="C5927" s="15" t="s">
        <v>10551</v>
      </c>
      <c r="D5927" s="9" t="s">
        <v>15852</v>
      </c>
      <c r="E5927" s="9" t="s">
        <v>16392</v>
      </c>
      <c r="F5927" s="43" t="s">
        <v>15685</v>
      </c>
      <c r="G5927" s="8" t="s">
        <v>8038</v>
      </c>
      <c r="H5927" s="51" t="s">
        <v>6552</v>
      </c>
      <c r="I5927" s="16" t="s">
        <v>16393</v>
      </c>
      <c r="J5927" s="33"/>
      <c r="K5927" s="33"/>
      <c r="L5927" s="33"/>
      <c r="M5927" s="33"/>
      <c r="N5927" s="33"/>
      <c r="O5927" s="33"/>
      <c r="P5927" s="33"/>
      <c r="Q5927" s="33"/>
      <c r="R5927" s="33"/>
    </row>
    <row r="5928">
      <c r="A5928" s="7" t="s">
        <v>2586</v>
      </c>
      <c r="B5928" s="9"/>
      <c r="C5928" s="9" t="s">
        <v>16394</v>
      </c>
      <c r="D5928" s="9" t="s">
        <v>16395</v>
      </c>
      <c r="E5928" s="9" t="s">
        <v>16396</v>
      </c>
      <c r="F5928" s="43" t="s">
        <v>15685</v>
      </c>
      <c r="G5928" s="31" t="s">
        <v>8038</v>
      </c>
      <c r="H5928" s="31" t="s">
        <v>4812</v>
      </c>
      <c r="I5928" s="16" t="s">
        <v>16397</v>
      </c>
      <c r="J5928" s="40"/>
      <c r="K5928" s="40"/>
      <c r="L5928" s="40"/>
      <c r="M5928" s="40"/>
      <c r="N5928" s="40"/>
      <c r="O5928" s="40"/>
      <c r="P5928" s="40"/>
      <c r="Q5928" s="40"/>
      <c r="R5928" s="40"/>
    </row>
    <row r="5929">
      <c r="A5929" s="7" t="s">
        <v>2586</v>
      </c>
      <c r="B5929" s="9"/>
      <c r="C5929" s="9" t="s">
        <v>16398</v>
      </c>
      <c r="D5929" s="15" t="s">
        <v>16399</v>
      </c>
      <c r="E5929" s="9" t="s">
        <v>16400</v>
      </c>
      <c r="F5929" s="43" t="s">
        <v>15685</v>
      </c>
      <c r="G5929" s="8" t="s">
        <v>8038</v>
      </c>
      <c r="H5929" s="41" t="s">
        <v>2802</v>
      </c>
      <c r="I5929" s="16" t="s">
        <v>16401</v>
      </c>
      <c r="J5929" s="40"/>
      <c r="K5929" s="40"/>
      <c r="L5929" s="40"/>
      <c r="M5929" s="40"/>
      <c r="N5929" s="40"/>
      <c r="O5929" s="40"/>
      <c r="P5929" s="40"/>
      <c r="Q5929" s="40"/>
      <c r="R5929" s="40"/>
    </row>
    <row r="5930">
      <c r="A5930" s="7" t="s">
        <v>2586</v>
      </c>
      <c r="B5930" s="9"/>
      <c r="C5930" s="9" t="s">
        <v>16402</v>
      </c>
      <c r="D5930" s="15" t="s">
        <v>574</v>
      </c>
      <c r="E5930" s="9" t="s">
        <v>16403</v>
      </c>
      <c r="F5930" s="43" t="s">
        <v>15685</v>
      </c>
      <c r="G5930" s="45" t="s">
        <v>8038</v>
      </c>
      <c r="H5930" s="45" t="s">
        <v>2765</v>
      </c>
      <c r="I5930" s="16" t="s">
        <v>16404</v>
      </c>
      <c r="J5930" s="33"/>
      <c r="K5930" s="33"/>
      <c r="L5930" s="33"/>
      <c r="M5930" s="33"/>
      <c r="N5930" s="33"/>
      <c r="O5930" s="33"/>
      <c r="P5930" s="33"/>
      <c r="Q5930" s="33"/>
      <c r="R5930" s="33"/>
    </row>
    <row r="5931">
      <c r="A5931" s="7" t="s">
        <v>2586</v>
      </c>
      <c r="B5931" s="9"/>
      <c r="C5931" s="9" t="s">
        <v>16405</v>
      </c>
      <c r="D5931" s="15" t="s">
        <v>16406</v>
      </c>
      <c r="E5931" s="9" t="s">
        <v>16407</v>
      </c>
      <c r="F5931" s="43" t="s">
        <v>15685</v>
      </c>
      <c r="G5931" s="8" t="s">
        <v>8038</v>
      </c>
      <c r="H5931" s="31" t="s">
        <v>2603</v>
      </c>
      <c r="I5931" s="10" t="s">
        <v>16408</v>
      </c>
      <c r="J5931" s="33"/>
      <c r="K5931" s="33"/>
      <c r="L5931" s="33"/>
      <c r="M5931" s="33"/>
      <c r="N5931" s="33"/>
      <c r="O5931" s="33"/>
      <c r="P5931" s="33"/>
      <c r="Q5931" s="33"/>
      <c r="R5931" s="33"/>
    </row>
    <row r="5932">
      <c r="A5932" s="8" t="s">
        <v>2586</v>
      </c>
      <c r="B5932" s="15"/>
      <c r="C5932" s="15" t="s">
        <v>16409</v>
      </c>
      <c r="D5932" s="15" t="s">
        <v>16410</v>
      </c>
      <c r="E5932" s="15" t="s">
        <v>16411</v>
      </c>
      <c r="F5932" s="43" t="s">
        <v>15685</v>
      </c>
      <c r="G5932" s="8" t="s">
        <v>8038</v>
      </c>
      <c r="H5932" s="48" t="s">
        <v>2937</v>
      </c>
      <c r="I5932" s="16" t="s">
        <v>12930</v>
      </c>
      <c r="J5932" s="38"/>
      <c r="K5932" s="38"/>
      <c r="L5932" s="38"/>
      <c r="M5932" s="38"/>
      <c r="N5932" s="38"/>
      <c r="O5932" s="38"/>
      <c r="P5932" s="38"/>
      <c r="Q5932" s="38"/>
      <c r="R5932" s="38"/>
    </row>
    <row r="5933">
      <c r="A5933" s="8" t="s">
        <v>2633</v>
      </c>
      <c r="B5933" s="15"/>
      <c r="C5933" s="15" t="s">
        <v>16412</v>
      </c>
      <c r="D5933" s="15" t="s">
        <v>16413</v>
      </c>
      <c r="E5933" s="9" t="s">
        <v>16414</v>
      </c>
      <c r="F5933" s="43" t="s">
        <v>15685</v>
      </c>
      <c r="G5933" s="31" t="s">
        <v>8038</v>
      </c>
      <c r="H5933" s="48" t="s">
        <v>2937</v>
      </c>
      <c r="I5933" s="16" t="s">
        <v>16415</v>
      </c>
      <c r="J5933" s="33"/>
      <c r="K5933" s="33"/>
      <c r="L5933" s="33"/>
      <c r="M5933" s="33"/>
      <c r="N5933" s="33"/>
      <c r="O5933" s="33"/>
      <c r="P5933" s="33"/>
      <c r="Q5933" s="33"/>
      <c r="R5933" s="33"/>
    </row>
    <row r="5934">
      <c r="A5934" s="8" t="s">
        <v>2633</v>
      </c>
      <c r="B5934" s="15"/>
      <c r="C5934" s="15" t="s">
        <v>16416</v>
      </c>
      <c r="D5934" s="15" t="s">
        <v>16417</v>
      </c>
      <c r="E5934" s="9" t="s">
        <v>16418</v>
      </c>
      <c r="F5934" s="43" t="s">
        <v>15685</v>
      </c>
      <c r="G5934" s="31" t="s">
        <v>8038</v>
      </c>
      <c r="H5934" s="42" t="s">
        <v>3649</v>
      </c>
      <c r="I5934" s="16" t="s">
        <v>16419</v>
      </c>
      <c r="J5934" s="39"/>
      <c r="K5934" s="39"/>
      <c r="L5934" s="39"/>
      <c r="M5934" s="39"/>
      <c r="N5934" s="39"/>
      <c r="O5934" s="39"/>
      <c r="P5934" s="39"/>
      <c r="Q5934" s="39"/>
      <c r="R5934" s="39"/>
    </row>
    <row r="5935">
      <c r="A5935" s="8" t="s">
        <v>2586</v>
      </c>
      <c r="B5935" s="15"/>
      <c r="C5935" s="15" t="s">
        <v>16420</v>
      </c>
      <c r="D5935" s="15" t="s">
        <v>2635</v>
      </c>
      <c r="E5935" s="9" t="s">
        <v>16421</v>
      </c>
      <c r="F5935" s="43" t="s">
        <v>15685</v>
      </c>
      <c r="G5935" s="31" t="s">
        <v>8038</v>
      </c>
      <c r="H5935" s="31" t="s">
        <v>2603</v>
      </c>
      <c r="I5935" s="16" t="s">
        <v>16422</v>
      </c>
      <c r="J5935" s="40"/>
      <c r="K5935" s="40"/>
      <c r="L5935" s="40"/>
      <c r="M5935" s="40"/>
      <c r="N5935" s="40"/>
      <c r="O5935" s="40"/>
      <c r="P5935" s="40"/>
      <c r="Q5935" s="40"/>
      <c r="R5935" s="40"/>
    </row>
    <row r="5936">
      <c r="A5936" s="8" t="s">
        <v>2586</v>
      </c>
      <c r="B5936" s="15"/>
      <c r="C5936" s="15" t="s">
        <v>16423</v>
      </c>
      <c r="D5936" s="15" t="s">
        <v>16424</v>
      </c>
      <c r="E5936" s="9" t="s">
        <v>16425</v>
      </c>
      <c r="F5936" s="43" t="s">
        <v>15685</v>
      </c>
      <c r="G5936" s="31" t="s">
        <v>8038</v>
      </c>
      <c r="H5936" s="41" t="s">
        <v>2760</v>
      </c>
      <c r="I5936" s="16" t="s">
        <v>16426</v>
      </c>
      <c r="J5936" s="33"/>
      <c r="K5936" s="33"/>
      <c r="L5936" s="33"/>
      <c r="M5936" s="33"/>
      <c r="N5936" s="33"/>
      <c r="O5936" s="33"/>
      <c r="P5936" s="33"/>
      <c r="Q5936" s="33"/>
      <c r="R5936" s="33"/>
    </row>
    <row r="5937">
      <c r="A5937" s="8" t="s">
        <v>2586</v>
      </c>
      <c r="B5937" s="2"/>
      <c r="C5937" s="2" t="s">
        <v>16427</v>
      </c>
      <c r="D5937" s="2" t="s">
        <v>4296</v>
      </c>
      <c r="E5937" s="2" t="s">
        <v>16428</v>
      </c>
      <c r="F5937" s="43" t="s">
        <v>15685</v>
      </c>
      <c r="G5937" s="31" t="s">
        <v>8038</v>
      </c>
      <c r="H5937" s="41" t="s">
        <v>2686</v>
      </c>
      <c r="I5937" s="34" t="s">
        <v>16429</v>
      </c>
      <c r="J5937" s="38"/>
      <c r="K5937" s="38"/>
      <c r="L5937" s="38"/>
      <c r="M5937" s="38"/>
      <c r="N5937" s="38"/>
      <c r="O5937" s="38"/>
      <c r="P5937" s="38"/>
      <c r="Q5937" s="38"/>
      <c r="R5937" s="38"/>
    </row>
    <row r="5938">
      <c r="A5938" s="8" t="s">
        <v>2586</v>
      </c>
      <c r="B5938" s="15"/>
      <c r="C5938" s="15" t="s">
        <v>16430</v>
      </c>
      <c r="D5938" s="9" t="s">
        <v>3312</v>
      </c>
      <c r="E5938" s="9" t="s">
        <v>16431</v>
      </c>
      <c r="F5938" s="43" t="s">
        <v>15685</v>
      </c>
      <c r="G5938" s="8" t="s">
        <v>8038</v>
      </c>
      <c r="H5938" s="31" t="s">
        <v>2590</v>
      </c>
      <c r="I5938" s="16" t="s">
        <v>16432</v>
      </c>
      <c r="J5938" s="40"/>
      <c r="K5938" s="40"/>
      <c r="L5938" s="40"/>
      <c r="M5938" s="40"/>
      <c r="N5938" s="40"/>
      <c r="O5938" s="40"/>
      <c r="P5938" s="40"/>
      <c r="Q5938" s="40"/>
      <c r="R5938" s="40"/>
    </row>
    <row r="5939">
      <c r="A5939" s="8" t="s">
        <v>2586</v>
      </c>
      <c r="B5939" s="2"/>
      <c r="C5939" s="2" t="s">
        <v>2388</v>
      </c>
      <c r="D5939" s="2" t="s">
        <v>16433</v>
      </c>
      <c r="E5939" s="2" t="s">
        <v>16434</v>
      </c>
      <c r="F5939" s="42" t="s">
        <v>15685</v>
      </c>
      <c r="G5939" s="8" t="s">
        <v>8038</v>
      </c>
      <c r="H5939" s="48" t="s">
        <v>2937</v>
      </c>
      <c r="I5939" s="34" t="s">
        <v>16435</v>
      </c>
      <c r="J5939" s="33"/>
      <c r="K5939" s="33"/>
      <c r="L5939" s="33"/>
      <c r="M5939" s="33"/>
      <c r="N5939" s="33"/>
      <c r="O5939" s="33"/>
      <c r="P5939" s="33"/>
      <c r="Q5939" s="33"/>
      <c r="R5939" s="33"/>
    </row>
    <row r="5940">
      <c r="A5940" s="7" t="s">
        <v>2586</v>
      </c>
      <c r="B5940" s="9"/>
      <c r="C5940" s="9" t="s">
        <v>13711</v>
      </c>
      <c r="D5940" s="9" t="s">
        <v>3312</v>
      </c>
      <c r="E5940" s="9" t="s">
        <v>16436</v>
      </c>
      <c r="F5940" s="43" t="s">
        <v>15685</v>
      </c>
      <c r="G5940" s="8" t="s">
        <v>8038</v>
      </c>
      <c r="H5940" s="31" t="s">
        <v>2590</v>
      </c>
      <c r="I5940" s="16" t="s">
        <v>16437</v>
      </c>
      <c r="J5940" s="33"/>
      <c r="K5940" s="33"/>
      <c r="L5940" s="33"/>
      <c r="M5940" s="33"/>
      <c r="N5940" s="33"/>
      <c r="O5940" s="33"/>
      <c r="P5940" s="33"/>
      <c r="Q5940" s="33"/>
      <c r="R5940" s="33"/>
    </row>
    <row r="5941">
      <c r="A5941" s="8" t="s">
        <v>2586</v>
      </c>
      <c r="B5941" s="2"/>
      <c r="C5941" s="2" t="s">
        <v>1715</v>
      </c>
      <c r="D5941" s="2" t="s">
        <v>16438</v>
      </c>
      <c r="E5941" s="2" t="s">
        <v>16439</v>
      </c>
      <c r="F5941" s="43" t="s">
        <v>15685</v>
      </c>
      <c r="G5941" s="8" t="s">
        <v>8038</v>
      </c>
      <c r="H5941" s="42" t="s">
        <v>2686</v>
      </c>
      <c r="I5941" s="36" t="s">
        <v>16440</v>
      </c>
      <c r="J5941" s="40"/>
      <c r="K5941" s="40"/>
      <c r="L5941" s="40"/>
      <c r="M5941" s="40"/>
      <c r="N5941" s="40"/>
      <c r="O5941" s="40"/>
      <c r="P5941" s="40"/>
      <c r="Q5941" s="40"/>
      <c r="R5941" s="40"/>
    </row>
    <row r="5942">
      <c r="A5942" s="7" t="s">
        <v>2586</v>
      </c>
      <c r="B5942" s="9"/>
      <c r="C5942" s="9" t="s">
        <v>16441</v>
      </c>
      <c r="D5942" s="9" t="s">
        <v>16442</v>
      </c>
      <c r="E5942" s="9" t="s">
        <v>16443</v>
      </c>
      <c r="F5942" s="43" t="s">
        <v>15685</v>
      </c>
      <c r="G5942" s="31" t="s">
        <v>8038</v>
      </c>
      <c r="H5942" s="43" t="s">
        <v>2686</v>
      </c>
      <c r="I5942" s="16" t="s">
        <v>16444</v>
      </c>
      <c r="J5942" s="38"/>
      <c r="K5942" s="38"/>
      <c r="L5942" s="38"/>
      <c r="M5942" s="38"/>
      <c r="N5942" s="38"/>
      <c r="O5942" s="38"/>
      <c r="P5942" s="38"/>
      <c r="Q5942" s="38"/>
      <c r="R5942" s="38"/>
    </row>
    <row r="5943">
      <c r="A5943" s="7" t="s">
        <v>2586</v>
      </c>
      <c r="B5943" s="9"/>
      <c r="C5943" s="9" t="s">
        <v>7209</v>
      </c>
      <c r="D5943" s="9" t="s">
        <v>16445</v>
      </c>
      <c r="E5943" s="9" t="s">
        <v>16446</v>
      </c>
      <c r="F5943" s="43" t="s">
        <v>15685</v>
      </c>
      <c r="G5943" s="8" t="s">
        <v>8038</v>
      </c>
      <c r="H5943" s="41" t="s">
        <v>2760</v>
      </c>
      <c r="I5943" s="16" t="s">
        <v>16447</v>
      </c>
      <c r="J5943" s="38"/>
      <c r="K5943" s="38"/>
      <c r="L5943" s="38"/>
      <c r="M5943" s="38"/>
      <c r="N5943" s="38"/>
      <c r="O5943" s="38"/>
      <c r="P5943" s="38"/>
      <c r="Q5943" s="38"/>
      <c r="R5943" s="38"/>
    </row>
    <row r="5944">
      <c r="A5944" s="6" t="s">
        <v>2861</v>
      </c>
      <c r="B5944" s="15"/>
      <c r="C5944" s="15" t="s">
        <v>16448</v>
      </c>
      <c r="D5944" s="9" t="s">
        <v>3312</v>
      </c>
      <c r="E5944" s="9" t="s">
        <v>16449</v>
      </c>
      <c r="F5944" s="43" t="s">
        <v>15685</v>
      </c>
      <c r="G5944" s="31" t="s">
        <v>8038</v>
      </c>
      <c r="H5944" s="41" t="s">
        <v>2937</v>
      </c>
      <c r="I5944" s="16" t="s">
        <v>16450</v>
      </c>
      <c r="J5944" s="33"/>
      <c r="K5944" s="33"/>
      <c r="L5944" s="33"/>
      <c r="M5944" s="33"/>
      <c r="N5944" s="33"/>
      <c r="O5944" s="33"/>
      <c r="P5944" s="33"/>
      <c r="Q5944" s="33"/>
      <c r="R5944" s="33"/>
    </row>
    <row r="5945">
      <c r="A5945" s="8" t="s">
        <v>2586</v>
      </c>
      <c r="B5945" s="15"/>
      <c r="C5945" s="15" t="s">
        <v>16451</v>
      </c>
      <c r="D5945" s="9" t="s">
        <v>3312</v>
      </c>
      <c r="E5945" s="9" t="s">
        <v>16452</v>
      </c>
      <c r="F5945" s="43" t="s">
        <v>15685</v>
      </c>
      <c r="G5945" s="8" t="s">
        <v>8038</v>
      </c>
      <c r="H5945" s="31" t="s">
        <v>2742</v>
      </c>
      <c r="I5945" s="16" t="s">
        <v>4143</v>
      </c>
      <c r="J5945" s="38"/>
      <c r="K5945" s="38"/>
      <c r="L5945" s="38"/>
      <c r="M5945" s="38"/>
      <c r="N5945" s="38"/>
      <c r="O5945" s="38"/>
      <c r="P5945" s="38"/>
      <c r="Q5945" s="38"/>
      <c r="R5945" s="38"/>
    </row>
    <row r="5946">
      <c r="A5946" s="7" t="s">
        <v>2586</v>
      </c>
      <c r="B5946" s="9"/>
      <c r="C5946" s="9" t="s">
        <v>16453</v>
      </c>
      <c r="D5946" s="4" t="s">
        <v>15256</v>
      </c>
      <c r="E5946" s="9" t="s">
        <v>16454</v>
      </c>
      <c r="F5946" s="43" t="s">
        <v>15685</v>
      </c>
      <c r="G5946" s="8" t="s">
        <v>8038</v>
      </c>
      <c r="H5946" s="31" t="s">
        <v>2603</v>
      </c>
      <c r="I5946" s="16" t="s">
        <v>16455</v>
      </c>
      <c r="J5946" s="33"/>
      <c r="K5946" s="33"/>
      <c r="L5946" s="33"/>
      <c r="M5946" s="33"/>
      <c r="N5946" s="33"/>
      <c r="O5946" s="33"/>
      <c r="P5946" s="33"/>
      <c r="Q5946" s="33"/>
      <c r="R5946" s="33"/>
    </row>
    <row r="5947">
      <c r="A5947" s="8" t="s">
        <v>2586</v>
      </c>
      <c r="B5947" s="15"/>
      <c r="C5947" s="15" t="s">
        <v>16456</v>
      </c>
      <c r="D5947" s="15" t="s">
        <v>16457</v>
      </c>
      <c r="E5947" s="9" t="s">
        <v>16458</v>
      </c>
      <c r="F5947" s="43" t="s">
        <v>15685</v>
      </c>
      <c r="G5947" s="31" t="s">
        <v>8038</v>
      </c>
      <c r="H5947" s="45" t="s">
        <v>2753</v>
      </c>
      <c r="I5947" s="16" t="s">
        <v>16459</v>
      </c>
      <c r="J5947" s="33"/>
      <c r="K5947" s="33"/>
      <c r="L5947" s="33"/>
      <c r="M5947" s="33"/>
      <c r="N5947" s="33"/>
      <c r="O5947" s="33"/>
      <c r="P5947" s="33"/>
      <c r="Q5947" s="33"/>
      <c r="R5947" s="33"/>
    </row>
    <row r="5948">
      <c r="A5948" s="8" t="s">
        <v>2633</v>
      </c>
      <c r="B5948" s="120"/>
      <c r="C5948" s="121" t="s">
        <v>16460</v>
      </c>
      <c r="D5948" s="9" t="s">
        <v>16461</v>
      </c>
      <c r="E5948" s="9" t="s">
        <v>16462</v>
      </c>
      <c r="F5948" s="43" t="s">
        <v>15685</v>
      </c>
      <c r="G5948" s="31" t="s">
        <v>8038</v>
      </c>
      <c r="H5948" s="43" t="s">
        <v>2760</v>
      </c>
      <c r="I5948" s="16" t="s">
        <v>16463</v>
      </c>
      <c r="J5948" s="33"/>
      <c r="K5948" s="33"/>
      <c r="L5948" s="33"/>
      <c r="M5948" s="33"/>
      <c r="N5948" s="33"/>
      <c r="O5948" s="33"/>
      <c r="P5948" s="33"/>
      <c r="Q5948" s="33"/>
      <c r="R5948" s="33"/>
    </row>
    <row r="5949">
      <c r="A5949" s="8" t="s">
        <v>2586</v>
      </c>
      <c r="B5949" s="15"/>
      <c r="C5949" s="15" t="s">
        <v>16464</v>
      </c>
      <c r="D5949" s="9" t="s">
        <v>16465</v>
      </c>
      <c r="E5949" s="9" t="s">
        <v>16466</v>
      </c>
      <c r="F5949" s="43" t="s">
        <v>15685</v>
      </c>
      <c r="G5949" s="8" t="s">
        <v>8038</v>
      </c>
      <c r="H5949" s="43" t="s">
        <v>2802</v>
      </c>
      <c r="I5949" s="16" t="s">
        <v>16467</v>
      </c>
      <c r="J5949" s="33"/>
      <c r="K5949" s="33"/>
      <c r="L5949" s="33"/>
      <c r="M5949" s="33"/>
      <c r="N5949" s="33"/>
      <c r="O5949" s="33"/>
      <c r="P5949" s="33"/>
      <c r="Q5949" s="33"/>
      <c r="R5949" s="33"/>
    </row>
    <row r="5950">
      <c r="A5950" s="8" t="s">
        <v>2586</v>
      </c>
      <c r="B5950" s="2"/>
      <c r="C5950" s="2" t="s">
        <v>12004</v>
      </c>
      <c r="D5950" s="2" t="s">
        <v>11995</v>
      </c>
      <c r="E5950" s="2" t="s">
        <v>16468</v>
      </c>
      <c r="F5950" s="43" t="s">
        <v>15685</v>
      </c>
      <c r="G5950" s="31" t="s">
        <v>8038</v>
      </c>
      <c r="H5950" s="41" t="s">
        <v>2686</v>
      </c>
      <c r="I5950" s="34" t="s">
        <v>16469</v>
      </c>
      <c r="J5950" s="38"/>
      <c r="K5950" s="38"/>
      <c r="L5950" s="38"/>
      <c r="M5950" s="38"/>
      <c r="N5950" s="38"/>
      <c r="O5950" s="38"/>
      <c r="P5950" s="38"/>
      <c r="Q5950" s="38"/>
      <c r="R5950" s="38"/>
    </row>
    <row r="5951">
      <c r="A5951" s="8" t="s">
        <v>2586</v>
      </c>
      <c r="B5951" s="15"/>
      <c r="C5951" s="15" t="s">
        <v>7137</v>
      </c>
      <c r="D5951" s="9" t="s">
        <v>3312</v>
      </c>
      <c r="E5951" s="9" t="s">
        <v>16470</v>
      </c>
      <c r="F5951" s="43" t="s">
        <v>15685</v>
      </c>
      <c r="G5951" s="31" t="s">
        <v>8038</v>
      </c>
      <c r="H5951" s="43" t="s">
        <v>2686</v>
      </c>
      <c r="I5951" s="16" t="s">
        <v>16471</v>
      </c>
      <c r="J5951" s="33"/>
      <c r="K5951" s="33"/>
      <c r="L5951" s="33"/>
      <c r="M5951" s="33"/>
      <c r="N5951" s="33"/>
      <c r="O5951" s="33"/>
      <c r="P5951" s="33"/>
      <c r="Q5951" s="33"/>
      <c r="R5951" s="33"/>
    </row>
    <row r="5952">
      <c r="A5952" s="8" t="s">
        <v>2586</v>
      </c>
      <c r="B5952" s="2"/>
      <c r="C5952" s="2" t="s">
        <v>16472</v>
      </c>
      <c r="D5952" s="2" t="s">
        <v>3274</v>
      </c>
      <c r="E5952" s="2" t="s">
        <v>16473</v>
      </c>
      <c r="F5952" s="42" t="s">
        <v>15685</v>
      </c>
      <c r="G5952" s="31" t="s">
        <v>8038</v>
      </c>
      <c r="H5952" s="41" t="s">
        <v>2802</v>
      </c>
      <c r="I5952" s="34" t="s">
        <v>16474</v>
      </c>
      <c r="J5952" s="33"/>
      <c r="K5952" s="33"/>
      <c r="L5952" s="33"/>
      <c r="M5952" s="33"/>
      <c r="N5952" s="33"/>
      <c r="O5952" s="33"/>
      <c r="P5952" s="33"/>
      <c r="Q5952" s="33"/>
      <c r="R5952" s="33"/>
    </row>
    <row r="5953">
      <c r="A5953" s="7" t="s">
        <v>2586</v>
      </c>
      <c r="B5953" s="9"/>
      <c r="C5953" s="9" t="s">
        <v>14566</v>
      </c>
      <c r="D5953" s="9" t="s">
        <v>3312</v>
      </c>
      <c r="E5953" s="9" t="s">
        <v>16475</v>
      </c>
      <c r="F5953" s="43" t="s">
        <v>15685</v>
      </c>
      <c r="G5953" s="8" t="s">
        <v>8038</v>
      </c>
      <c r="H5953" s="43" t="s">
        <v>2742</v>
      </c>
      <c r="I5953" s="16" t="s">
        <v>16476</v>
      </c>
      <c r="J5953" s="40"/>
      <c r="K5953" s="40"/>
      <c r="L5953" s="40"/>
      <c r="M5953" s="40"/>
      <c r="N5953" s="40"/>
      <c r="O5953" s="40"/>
      <c r="P5953" s="40"/>
      <c r="Q5953" s="40"/>
      <c r="R5953" s="40"/>
    </row>
    <row r="5954">
      <c r="A5954" s="8" t="s">
        <v>2586</v>
      </c>
      <c r="B5954" s="15"/>
      <c r="C5954" s="15" t="s">
        <v>16477</v>
      </c>
      <c r="D5954" s="15" t="s">
        <v>16478</v>
      </c>
      <c r="E5954" s="9" t="s">
        <v>16479</v>
      </c>
      <c r="F5954" s="43" t="s">
        <v>15685</v>
      </c>
      <c r="G5954" s="31" t="s">
        <v>8038</v>
      </c>
      <c r="H5954" s="43" t="s">
        <v>2760</v>
      </c>
      <c r="I5954" s="16" t="s">
        <v>9522</v>
      </c>
      <c r="J5954" s="33"/>
      <c r="K5954" s="33"/>
      <c r="L5954" s="33"/>
      <c r="M5954" s="33"/>
      <c r="N5954" s="33"/>
      <c r="O5954" s="33"/>
      <c r="P5954" s="33"/>
      <c r="Q5954" s="33"/>
      <c r="R5954" s="33"/>
    </row>
    <row r="5955">
      <c r="A5955" s="8" t="s">
        <v>2586</v>
      </c>
      <c r="B5955" s="2"/>
      <c r="C5955" s="2" t="s">
        <v>16480</v>
      </c>
      <c r="D5955" s="2" t="s">
        <v>2935</v>
      </c>
      <c r="E5955" s="2" t="s">
        <v>16481</v>
      </c>
      <c r="F5955" s="43" t="s">
        <v>15685</v>
      </c>
      <c r="G5955" s="31" t="s">
        <v>8038</v>
      </c>
      <c r="H5955" s="41" t="s">
        <v>2760</v>
      </c>
      <c r="I5955" s="34" t="s">
        <v>16482</v>
      </c>
      <c r="J5955" s="33"/>
      <c r="K5955" s="33"/>
      <c r="L5955" s="33"/>
      <c r="M5955" s="33"/>
      <c r="N5955" s="33"/>
      <c r="O5955" s="33"/>
      <c r="P5955" s="33"/>
      <c r="Q5955" s="33"/>
      <c r="R5955" s="33"/>
    </row>
    <row r="5956">
      <c r="A5956" s="6" t="s">
        <v>2861</v>
      </c>
      <c r="B5956" s="15"/>
      <c r="C5956" s="15" t="s">
        <v>16483</v>
      </c>
      <c r="D5956" s="9" t="s">
        <v>3312</v>
      </c>
      <c r="E5956" s="9" t="s">
        <v>16484</v>
      </c>
      <c r="F5956" s="43" t="s">
        <v>15685</v>
      </c>
      <c r="G5956" s="8" t="s">
        <v>8038</v>
      </c>
      <c r="H5956" s="31" t="s">
        <v>2590</v>
      </c>
      <c r="I5956" s="16" t="s">
        <v>16485</v>
      </c>
      <c r="J5956" s="33"/>
      <c r="K5956" s="33"/>
      <c r="L5956" s="33"/>
      <c r="M5956" s="33"/>
      <c r="N5956" s="33"/>
      <c r="O5956" s="33"/>
      <c r="P5956" s="33"/>
      <c r="Q5956" s="33"/>
      <c r="R5956" s="33"/>
    </row>
    <row r="5957">
      <c r="A5957" s="8" t="s">
        <v>2633</v>
      </c>
      <c r="B5957" s="15"/>
      <c r="C5957" s="15" t="s">
        <v>16486</v>
      </c>
      <c r="D5957" s="9" t="s">
        <v>3312</v>
      </c>
      <c r="E5957" s="9" t="s">
        <v>16487</v>
      </c>
      <c r="F5957" s="43" t="s">
        <v>15685</v>
      </c>
      <c r="G5957" s="6" t="s">
        <v>8038</v>
      </c>
      <c r="H5957" s="31" t="s">
        <v>2590</v>
      </c>
      <c r="I5957" s="16" t="s">
        <v>16488</v>
      </c>
      <c r="J5957" s="33"/>
      <c r="K5957" s="33"/>
      <c r="L5957" s="33"/>
      <c r="M5957" s="33"/>
      <c r="N5957" s="33"/>
      <c r="O5957" s="33"/>
      <c r="P5957" s="33"/>
      <c r="Q5957" s="33"/>
      <c r="R5957" s="33"/>
    </row>
    <row r="5958">
      <c r="A5958" s="8" t="s">
        <v>2586</v>
      </c>
      <c r="B5958" s="15"/>
      <c r="C5958" s="15" t="s">
        <v>16489</v>
      </c>
      <c r="D5958" s="9" t="s">
        <v>3312</v>
      </c>
      <c r="E5958" s="9" t="s">
        <v>16490</v>
      </c>
      <c r="F5958" s="43" t="s">
        <v>15685</v>
      </c>
      <c r="G5958" s="31" t="s">
        <v>8038</v>
      </c>
      <c r="H5958" s="31" t="s">
        <v>2590</v>
      </c>
      <c r="I5958" s="16" t="s">
        <v>16491</v>
      </c>
      <c r="J5958" s="40"/>
      <c r="K5958" s="40"/>
      <c r="L5958" s="40"/>
      <c r="M5958" s="40"/>
      <c r="N5958" s="40"/>
      <c r="O5958" s="40"/>
      <c r="P5958" s="40"/>
      <c r="Q5958" s="40"/>
      <c r="R5958" s="40"/>
    </row>
    <row r="5959">
      <c r="A5959" s="8" t="s">
        <v>2586</v>
      </c>
      <c r="B5959" s="2"/>
      <c r="C5959" s="2" t="s">
        <v>16492</v>
      </c>
      <c r="D5959" s="2" t="s">
        <v>9782</v>
      </c>
      <c r="E5959" s="2" t="s">
        <v>16493</v>
      </c>
      <c r="F5959" s="42" t="s">
        <v>15685</v>
      </c>
      <c r="G5959" s="31" t="s">
        <v>8038</v>
      </c>
      <c r="H5959" s="41" t="s">
        <v>2760</v>
      </c>
      <c r="I5959" s="34" t="s">
        <v>16494</v>
      </c>
      <c r="J5959" s="33"/>
      <c r="K5959" s="33"/>
      <c r="L5959" s="33"/>
      <c r="M5959" s="33"/>
      <c r="N5959" s="33"/>
      <c r="O5959" s="33"/>
      <c r="P5959" s="33"/>
      <c r="Q5959" s="33"/>
      <c r="R5959" s="33"/>
    </row>
    <row r="5960">
      <c r="A5960" s="8" t="s">
        <v>2586</v>
      </c>
      <c r="B5960" s="2"/>
      <c r="C5960" s="2" t="s">
        <v>16495</v>
      </c>
      <c r="D5960" s="2" t="s">
        <v>3448</v>
      </c>
      <c r="E5960" s="2" t="s">
        <v>16496</v>
      </c>
      <c r="F5960" s="42" t="s">
        <v>15685</v>
      </c>
      <c r="G5960" s="31" t="s">
        <v>8038</v>
      </c>
      <c r="H5960" s="42" t="s">
        <v>2765</v>
      </c>
      <c r="I5960" s="34" t="s">
        <v>16497</v>
      </c>
      <c r="J5960" s="40"/>
      <c r="K5960" s="40"/>
      <c r="L5960" s="40"/>
      <c r="M5960" s="40"/>
      <c r="N5960" s="40"/>
      <c r="O5960" s="40"/>
      <c r="P5960" s="40"/>
      <c r="Q5960" s="40"/>
      <c r="R5960" s="40"/>
    </row>
    <row r="5961">
      <c r="A5961" s="8" t="s">
        <v>2586</v>
      </c>
      <c r="B5961" s="15"/>
      <c r="C5961" s="15" t="s">
        <v>16498</v>
      </c>
      <c r="D5961" s="15" t="s">
        <v>16499</v>
      </c>
      <c r="E5961" s="9" t="s">
        <v>16500</v>
      </c>
      <c r="F5961" s="43" t="s">
        <v>15685</v>
      </c>
      <c r="G5961" s="31" t="s">
        <v>8038</v>
      </c>
      <c r="H5961" s="43" t="s">
        <v>2686</v>
      </c>
      <c r="I5961" s="16" t="s">
        <v>16501</v>
      </c>
      <c r="J5961" s="40"/>
      <c r="K5961" s="40"/>
      <c r="L5961" s="40"/>
      <c r="M5961" s="40"/>
      <c r="N5961" s="40"/>
      <c r="O5961" s="40"/>
      <c r="P5961" s="40"/>
      <c r="Q5961" s="40"/>
      <c r="R5961" s="40"/>
    </row>
    <row r="5962">
      <c r="A5962" s="8" t="s">
        <v>2586</v>
      </c>
      <c r="B5962" s="3"/>
      <c r="C5962" s="3" t="s">
        <v>16502</v>
      </c>
      <c r="D5962" s="4" t="s">
        <v>16503</v>
      </c>
      <c r="E5962" s="20" t="s">
        <v>16504</v>
      </c>
      <c r="F5962" s="42" t="s">
        <v>15685</v>
      </c>
      <c r="G5962" s="31" t="s">
        <v>8038</v>
      </c>
      <c r="H5962" s="31" t="s">
        <v>2742</v>
      </c>
      <c r="I5962" s="18" t="s">
        <v>16505</v>
      </c>
      <c r="J5962" s="33"/>
      <c r="K5962" s="33"/>
      <c r="L5962" s="33"/>
      <c r="M5962" s="33"/>
      <c r="N5962" s="33"/>
      <c r="O5962" s="33"/>
      <c r="P5962" s="33"/>
      <c r="Q5962" s="33"/>
      <c r="R5962" s="33"/>
    </row>
    <row r="5963">
      <c r="A5963" s="8" t="s">
        <v>2586</v>
      </c>
      <c r="B5963" s="15"/>
      <c r="C5963" s="15" t="s">
        <v>16506</v>
      </c>
      <c r="D5963" s="15" t="s">
        <v>16151</v>
      </c>
      <c r="E5963" s="9" t="s">
        <v>16507</v>
      </c>
      <c r="F5963" s="43" t="s">
        <v>15685</v>
      </c>
      <c r="G5963" s="31" t="s">
        <v>8038</v>
      </c>
      <c r="H5963" s="31" t="s">
        <v>2802</v>
      </c>
      <c r="I5963" s="114" t="s">
        <v>16508</v>
      </c>
      <c r="J5963" s="40"/>
      <c r="K5963" s="40"/>
      <c r="L5963" s="40"/>
      <c r="M5963" s="40"/>
      <c r="N5963" s="40"/>
      <c r="O5963" s="40"/>
      <c r="P5963" s="40"/>
      <c r="Q5963" s="40"/>
      <c r="R5963" s="40"/>
    </row>
    <row r="5964">
      <c r="A5964" s="8" t="s">
        <v>2586</v>
      </c>
      <c r="B5964" s="3"/>
      <c r="C5964" s="3" t="s">
        <v>16509</v>
      </c>
      <c r="D5964" s="4" t="s">
        <v>2588</v>
      </c>
      <c r="E5964" s="5" t="s">
        <v>16510</v>
      </c>
      <c r="F5964" s="42" t="s">
        <v>15685</v>
      </c>
      <c r="G5964" s="31" t="s">
        <v>8038</v>
      </c>
      <c r="H5964" s="41" t="s">
        <v>2760</v>
      </c>
      <c r="I5964" s="18" t="s">
        <v>16511</v>
      </c>
      <c r="J5964" s="40"/>
      <c r="K5964" s="40"/>
      <c r="L5964" s="40"/>
      <c r="M5964" s="40"/>
      <c r="N5964" s="40"/>
      <c r="O5964" s="40"/>
      <c r="P5964" s="40"/>
      <c r="Q5964" s="40"/>
      <c r="R5964" s="40"/>
    </row>
    <row r="5965">
      <c r="A5965" s="8" t="s">
        <v>2586</v>
      </c>
      <c r="B5965" s="3"/>
      <c r="C5965" s="3" t="s">
        <v>16512</v>
      </c>
      <c r="D5965" s="4" t="s">
        <v>2572</v>
      </c>
      <c r="E5965" s="5" t="s">
        <v>16513</v>
      </c>
      <c r="F5965" s="42" t="s">
        <v>15685</v>
      </c>
      <c r="G5965" s="31" t="s">
        <v>8038</v>
      </c>
      <c r="H5965" s="41" t="s">
        <v>4225</v>
      </c>
      <c r="I5965" s="18" t="s">
        <v>16514</v>
      </c>
      <c r="J5965" s="38"/>
      <c r="K5965" s="38"/>
      <c r="L5965" s="38"/>
      <c r="M5965" s="38"/>
      <c r="N5965" s="38"/>
      <c r="O5965" s="38"/>
      <c r="P5965" s="38"/>
      <c r="Q5965" s="38"/>
      <c r="R5965" s="38"/>
    </row>
    <row r="5966">
      <c r="A5966" s="6" t="s">
        <v>2861</v>
      </c>
      <c r="B5966" s="3"/>
      <c r="C5966" s="3" t="s">
        <v>6413</v>
      </c>
      <c r="D5966" s="2" t="s">
        <v>2588</v>
      </c>
      <c r="E5966" s="5" t="s">
        <v>16515</v>
      </c>
      <c r="F5966" s="43" t="s">
        <v>15685</v>
      </c>
      <c r="G5966" s="31" t="s">
        <v>8038</v>
      </c>
      <c r="H5966" s="31" t="s">
        <v>2742</v>
      </c>
      <c r="I5966" s="18" t="s">
        <v>16516</v>
      </c>
      <c r="J5966" s="40"/>
      <c r="K5966" s="40"/>
      <c r="L5966" s="40"/>
      <c r="M5966" s="40"/>
      <c r="N5966" s="40"/>
      <c r="O5966" s="40"/>
      <c r="P5966" s="40"/>
      <c r="Q5966" s="40"/>
      <c r="R5966" s="40"/>
    </row>
    <row r="5967">
      <c r="A5967" s="6" t="s">
        <v>2861</v>
      </c>
      <c r="B5967" s="3"/>
      <c r="C5967" s="3" t="s">
        <v>14702</v>
      </c>
      <c r="D5967" s="4" t="s">
        <v>16517</v>
      </c>
      <c r="E5967" s="5" t="s">
        <v>16518</v>
      </c>
      <c r="F5967" s="43" t="s">
        <v>15685</v>
      </c>
      <c r="G5967" s="8" t="s">
        <v>8038</v>
      </c>
      <c r="H5967" s="41" t="s">
        <v>2760</v>
      </c>
      <c r="I5967" s="18" t="s">
        <v>16519</v>
      </c>
      <c r="J5967" s="33"/>
      <c r="K5967" s="33"/>
      <c r="L5967" s="33"/>
      <c r="M5967" s="33"/>
      <c r="N5967" s="33"/>
      <c r="O5967" s="33"/>
      <c r="P5967" s="33"/>
      <c r="Q5967" s="33"/>
      <c r="R5967" s="33"/>
    </row>
    <row r="5968">
      <c r="A5968" s="6" t="s">
        <v>2861</v>
      </c>
      <c r="B5968" s="8"/>
      <c r="C5968" s="8" t="s">
        <v>16520</v>
      </c>
      <c r="D5968" s="8" t="s">
        <v>4869</v>
      </c>
      <c r="E5968" s="12" t="s">
        <v>16521</v>
      </c>
      <c r="F5968" s="43" t="s">
        <v>15685</v>
      </c>
      <c r="G5968" s="8" t="s">
        <v>8038</v>
      </c>
      <c r="H5968" s="48" t="s">
        <v>2937</v>
      </c>
      <c r="I5968" s="8"/>
      <c r="J5968" s="33"/>
      <c r="K5968" s="33"/>
      <c r="L5968" s="33"/>
      <c r="M5968" s="33"/>
      <c r="N5968" s="33"/>
      <c r="O5968" s="33"/>
      <c r="P5968" s="33"/>
      <c r="Q5968" s="33"/>
      <c r="R5968" s="33"/>
    </row>
    <row r="5969">
      <c r="A5969" s="8" t="s">
        <v>2586</v>
      </c>
      <c r="B5969" s="6"/>
      <c r="C5969" s="6" t="s">
        <v>16522</v>
      </c>
      <c r="D5969" s="7" t="s">
        <v>16523</v>
      </c>
      <c r="E5969" s="19" t="s">
        <v>16524</v>
      </c>
      <c r="F5969" s="43" t="s">
        <v>15685</v>
      </c>
      <c r="G5969" s="31" t="s">
        <v>8038</v>
      </c>
      <c r="H5969" s="48" t="s">
        <v>2937</v>
      </c>
      <c r="I5969" s="7"/>
      <c r="J5969" s="33"/>
      <c r="K5969" s="33"/>
      <c r="L5969" s="33"/>
      <c r="M5969" s="33"/>
      <c r="N5969" s="33"/>
      <c r="O5969" s="33"/>
      <c r="P5969" s="33"/>
      <c r="Q5969" s="33"/>
      <c r="R5969" s="33"/>
    </row>
    <row r="5970">
      <c r="A5970" s="8" t="s">
        <v>2586</v>
      </c>
      <c r="B5970" s="6"/>
      <c r="C5970" s="6" t="s">
        <v>8552</v>
      </c>
      <c r="D5970" s="7" t="s">
        <v>16525</v>
      </c>
      <c r="E5970" s="19" t="s">
        <v>16526</v>
      </c>
      <c r="F5970" s="43" t="s">
        <v>15685</v>
      </c>
      <c r="G5970" s="8" t="s">
        <v>8038</v>
      </c>
      <c r="H5970" s="41" t="s">
        <v>2760</v>
      </c>
      <c r="I5970" s="7"/>
      <c r="J5970" s="40"/>
      <c r="K5970" s="40"/>
      <c r="L5970" s="40"/>
      <c r="M5970" s="40"/>
      <c r="N5970" s="40"/>
      <c r="O5970" s="40"/>
      <c r="P5970" s="40"/>
      <c r="Q5970" s="40"/>
      <c r="R5970" s="40"/>
    </row>
    <row r="5971">
      <c r="A5971" s="8" t="s">
        <v>2586</v>
      </c>
      <c r="B5971" s="8"/>
      <c r="C5971" s="8" t="s">
        <v>16527</v>
      </c>
      <c r="D5971" s="8" t="s">
        <v>2542</v>
      </c>
      <c r="E5971" s="12" t="s">
        <v>16528</v>
      </c>
      <c r="F5971" s="43" t="s">
        <v>15685</v>
      </c>
      <c r="G5971" s="8" t="s">
        <v>8038</v>
      </c>
      <c r="H5971" s="31" t="s">
        <v>2603</v>
      </c>
      <c r="I5971" s="8"/>
      <c r="J5971" s="33"/>
      <c r="K5971" s="33"/>
      <c r="L5971" s="33"/>
      <c r="M5971" s="33"/>
      <c r="N5971" s="33"/>
      <c r="O5971" s="33"/>
      <c r="P5971" s="33"/>
      <c r="Q5971" s="33"/>
      <c r="R5971" s="33"/>
    </row>
    <row r="5972">
      <c r="A5972" s="8" t="s">
        <v>2586</v>
      </c>
      <c r="B5972" s="8"/>
      <c r="C5972" s="8" t="s">
        <v>16529</v>
      </c>
      <c r="D5972" s="8" t="s">
        <v>7028</v>
      </c>
      <c r="E5972" s="12" t="s">
        <v>16530</v>
      </c>
      <c r="F5972" s="43" t="s">
        <v>15685</v>
      </c>
      <c r="G5972" s="8" t="s">
        <v>8038</v>
      </c>
      <c r="H5972" s="8" t="s">
        <v>2765</v>
      </c>
      <c r="I5972" s="8"/>
      <c r="J5972" s="38"/>
      <c r="K5972" s="38"/>
      <c r="L5972" s="38"/>
      <c r="M5972" s="38"/>
      <c r="N5972" s="38"/>
      <c r="O5972" s="38"/>
      <c r="P5972" s="38"/>
      <c r="Q5972" s="38"/>
      <c r="R5972" s="38"/>
    </row>
    <row r="5973">
      <c r="A5973" s="7" t="s">
        <v>2586</v>
      </c>
      <c r="B5973" s="7"/>
      <c r="C5973" s="7" t="s">
        <v>16531</v>
      </c>
      <c r="D5973" s="6" t="s">
        <v>2588</v>
      </c>
      <c r="E5973" s="7" t="s">
        <v>16532</v>
      </c>
      <c r="F5973" s="43" t="s">
        <v>15685</v>
      </c>
      <c r="G5973" s="31" t="s">
        <v>8038</v>
      </c>
      <c r="H5973" s="31" t="s">
        <v>2603</v>
      </c>
      <c r="I5973" s="8"/>
      <c r="J5973" s="40"/>
      <c r="K5973" s="40"/>
      <c r="L5973" s="40"/>
      <c r="M5973" s="40"/>
      <c r="N5973" s="40"/>
      <c r="O5973" s="40"/>
      <c r="P5973" s="40"/>
      <c r="Q5973" s="40"/>
      <c r="R5973" s="40"/>
    </row>
    <row r="5974">
      <c r="A5974" s="8" t="s">
        <v>2586</v>
      </c>
      <c r="B5974" s="8"/>
      <c r="C5974" s="8" t="s">
        <v>16533</v>
      </c>
      <c r="D5974" s="8" t="s">
        <v>16534</v>
      </c>
      <c r="E5974" s="12" t="s">
        <v>16535</v>
      </c>
      <c r="F5974" s="43" t="s">
        <v>15685</v>
      </c>
      <c r="G5974" s="8" t="s">
        <v>8038</v>
      </c>
      <c r="H5974" s="48" t="s">
        <v>2937</v>
      </c>
      <c r="I5974" s="8"/>
      <c r="J5974" s="33"/>
      <c r="K5974" s="33"/>
      <c r="L5974" s="33"/>
      <c r="M5974" s="33"/>
      <c r="N5974" s="33"/>
      <c r="O5974" s="33"/>
      <c r="P5974" s="33"/>
      <c r="Q5974" s="33"/>
      <c r="R5974" s="33"/>
    </row>
    <row r="5975">
      <c r="A5975" s="8" t="s">
        <v>2586</v>
      </c>
      <c r="B5975" s="6"/>
      <c r="C5975" s="6" t="s">
        <v>16536</v>
      </c>
      <c r="D5975" s="7" t="s">
        <v>16537</v>
      </c>
      <c r="E5975" s="19" t="s">
        <v>16538</v>
      </c>
      <c r="F5975" s="43" t="s">
        <v>15685</v>
      </c>
      <c r="G5975" s="31" t="s">
        <v>8038</v>
      </c>
      <c r="H5975" s="41" t="s">
        <v>2760</v>
      </c>
      <c r="I5975" s="7"/>
      <c r="J5975" s="40"/>
      <c r="K5975" s="40"/>
      <c r="L5975" s="40"/>
      <c r="M5975" s="40"/>
      <c r="N5975" s="40"/>
      <c r="O5975" s="40"/>
      <c r="P5975" s="40"/>
      <c r="Q5975" s="40"/>
      <c r="R5975" s="40"/>
    </row>
    <row r="5976">
      <c r="A5976" s="7" t="s">
        <v>2586</v>
      </c>
      <c r="B5976" s="7"/>
      <c r="C5976" s="7" t="s">
        <v>16539</v>
      </c>
      <c r="D5976" s="7" t="s">
        <v>16540</v>
      </c>
      <c r="E5976" s="19" t="s">
        <v>16541</v>
      </c>
      <c r="F5976" s="43" t="s">
        <v>15685</v>
      </c>
      <c r="G5976" s="8" t="s">
        <v>8038</v>
      </c>
      <c r="H5976" s="41" t="s">
        <v>2802</v>
      </c>
      <c r="I5976" s="7"/>
      <c r="J5976" s="40"/>
      <c r="K5976" s="40"/>
      <c r="L5976" s="40"/>
      <c r="M5976" s="40"/>
      <c r="N5976" s="40"/>
      <c r="O5976" s="40"/>
      <c r="P5976" s="40"/>
      <c r="Q5976" s="40"/>
      <c r="R5976" s="40"/>
    </row>
    <row r="5977">
      <c r="A5977" s="8" t="s">
        <v>2586</v>
      </c>
      <c r="B5977" s="8"/>
      <c r="C5977" s="8" t="s">
        <v>16542</v>
      </c>
      <c r="D5977" s="8" t="s">
        <v>16543</v>
      </c>
      <c r="E5977" s="12" t="s">
        <v>16544</v>
      </c>
      <c r="F5977" s="43" t="s">
        <v>15685</v>
      </c>
      <c r="G5977" s="8" t="s">
        <v>8038</v>
      </c>
      <c r="H5977" s="42" t="s">
        <v>3649</v>
      </c>
      <c r="I5977" s="8"/>
      <c r="J5977" s="40"/>
      <c r="K5977" s="40"/>
      <c r="L5977" s="40"/>
      <c r="M5977" s="40"/>
      <c r="N5977" s="40"/>
      <c r="O5977" s="40"/>
      <c r="P5977" s="40"/>
      <c r="Q5977" s="40"/>
      <c r="R5977" s="40"/>
    </row>
    <row r="5978">
      <c r="A5978" s="8" t="s">
        <v>2586</v>
      </c>
      <c r="B5978" s="6"/>
      <c r="C5978" s="6" t="s">
        <v>16545</v>
      </c>
      <c r="D5978" s="6" t="s">
        <v>2588</v>
      </c>
      <c r="E5978" s="19" t="s">
        <v>16546</v>
      </c>
      <c r="F5978" s="43" t="s">
        <v>15685</v>
      </c>
      <c r="G5978" s="8" t="s">
        <v>8038</v>
      </c>
      <c r="H5978" s="43" t="s">
        <v>2760</v>
      </c>
      <c r="I5978" s="7"/>
      <c r="J5978" s="33"/>
      <c r="K5978" s="33"/>
      <c r="L5978" s="33"/>
      <c r="M5978" s="33"/>
      <c r="N5978" s="33"/>
      <c r="O5978" s="33"/>
      <c r="P5978" s="33"/>
      <c r="Q5978" s="33"/>
      <c r="R5978" s="33"/>
    </row>
    <row r="5979">
      <c r="A5979" s="7" t="s">
        <v>2586</v>
      </c>
      <c r="B5979" s="7"/>
      <c r="C5979" s="7" t="s">
        <v>16547</v>
      </c>
      <c r="D5979" s="8" t="s">
        <v>12500</v>
      </c>
      <c r="E5979" s="7" t="s">
        <v>16548</v>
      </c>
      <c r="F5979" s="43" t="s">
        <v>15685</v>
      </c>
      <c r="G5979" s="8" t="s">
        <v>8038</v>
      </c>
      <c r="H5979" s="42" t="s">
        <v>3110</v>
      </c>
      <c r="I5979" s="8"/>
      <c r="J5979" s="40"/>
      <c r="K5979" s="40"/>
      <c r="L5979" s="40"/>
      <c r="M5979" s="40"/>
      <c r="N5979" s="40"/>
      <c r="O5979" s="40"/>
      <c r="P5979" s="40"/>
      <c r="Q5979" s="40"/>
      <c r="R5979" s="40"/>
    </row>
    <row r="5980">
      <c r="A5980" s="8" t="s">
        <v>2586</v>
      </c>
      <c r="B5980" s="6"/>
      <c r="C5980" s="6" t="s">
        <v>16549</v>
      </c>
      <c r="D5980" s="7" t="s">
        <v>16550</v>
      </c>
      <c r="E5980" s="19" t="s">
        <v>16551</v>
      </c>
      <c r="F5980" s="43" t="s">
        <v>15685</v>
      </c>
      <c r="G5980" s="8" t="s">
        <v>8038</v>
      </c>
      <c r="H5980" s="48" t="s">
        <v>2937</v>
      </c>
      <c r="I5980" s="7"/>
      <c r="J5980" s="40"/>
      <c r="K5980" s="40"/>
      <c r="L5980" s="40"/>
      <c r="M5980" s="40"/>
      <c r="N5980" s="40"/>
      <c r="O5980" s="40"/>
      <c r="P5980" s="40"/>
      <c r="Q5980" s="40"/>
      <c r="R5980" s="40"/>
    </row>
    <row r="5981">
      <c r="A5981" s="7" t="s">
        <v>2586</v>
      </c>
      <c r="B5981" s="7"/>
      <c r="C5981" s="7" t="s">
        <v>16552</v>
      </c>
      <c r="D5981" s="7" t="s">
        <v>16553</v>
      </c>
      <c r="E5981" s="19" t="s">
        <v>16554</v>
      </c>
      <c r="F5981" s="43" t="s">
        <v>15685</v>
      </c>
      <c r="G5981" s="8" t="s">
        <v>8038</v>
      </c>
      <c r="H5981" s="48" t="s">
        <v>2937</v>
      </c>
      <c r="I5981" s="7"/>
      <c r="J5981" s="33"/>
      <c r="K5981" s="33"/>
      <c r="L5981" s="33"/>
      <c r="M5981" s="33"/>
      <c r="N5981" s="33"/>
      <c r="O5981" s="33"/>
      <c r="P5981" s="33"/>
      <c r="Q5981" s="33"/>
      <c r="R5981" s="33"/>
    </row>
    <row r="5982">
      <c r="A5982" s="7" t="s">
        <v>2586</v>
      </c>
      <c r="B5982" s="7"/>
      <c r="C5982" s="7" t="s">
        <v>16555</v>
      </c>
      <c r="D5982" s="6" t="s">
        <v>2588</v>
      </c>
      <c r="E5982" s="19" t="s">
        <v>16556</v>
      </c>
      <c r="F5982" s="43" t="s">
        <v>15685</v>
      </c>
      <c r="G5982" s="8" t="s">
        <v>8038</v>
      </c>
      <c r="H5982" s="41" t="s">
        <v>3143</v>
      </c>
      <c r="I5982" s="7"/>
      <c r="J5982" s="39"/>
      <c r="K5982" s="39"/>
      <c r="L5982" s="39"/>
      <c r="M5982" s="39"/>
      <c r="N5982" s="39"/>
      <c r="O5982" s="39"/>
      <c r="P5982" s="39"/>
      <c r="Q5982" s="39"/>
      <c r="R5982" s="39"/>
    </row>
    <row r="5983">
      <c r="A5983" s="8" t="s">
        <v>2586</v>
      </c>
      <c r="B5983" s="6"/>
      <c r="C5983" s="6" t="s">
        <v>16557</v>
      </c>
      <c r="D5983" s="8" t="s">
        <v>6978</v>
      </c>
      <c r="E5983" s="12" t="s">
        <v>16558</v>
      </c>
      <c r="F5983" s="43" t="s">
        <v>15685</v>
      </c>
      <c r="G5983" s="8" t="s">
        <v>8038</v>
      </c>
      <c r="H5983" s="31" t="s">
        <v>7223</v>
      </c>
      <c r="I5983" s="8"/>
      <c r="J5983" s="40"/>
      <c r="K5983" s="40"/>
      <c r="L5983" s="40"/>
      <c r="M5983" s="40"/>
      <c r="N5983" s="40"/>
      <c r="O5983" s="40"/>
      <c r="P5983" s="40"/>
      <c r="Q5983" s="40"/>
      <c r="R5983" s="40"/>
    </row>
    <row r="5984">
      <c r="A5984" s="8" t="s">
        <v>2586</v>
      </c>
      <c r="B5984" s="6"/>
      <c r="C5984" s="6" t="s">
        <v>16559</v>
      </c>
      <c r="D5984" s="8" t="s">
        <v>16237</v>
      </c>
      <c r="E5984" s="7" t="s">
        <v>16560</v>
      </c>
      <c r="F5984" s="43" t="s">
        <v>15685</v>
      </c>
      <c r="G5984" s="8" t="s">
        <v>8038</v>
      </c>
      <c r="H5984" s="41" t="s">
        <v>2760</v>
      </c>
      <c r="I5984" s="8"/>
      <c r="J5984" s="38"/>
      <c r="K5984" s="38"/>
      <c r="L5984" s="38"/>
      <c r="M5984" s="38"/>
      <c r="N5984" s="38"/>
      <c r="O5984" s="38"/>
      <c r="P5984" s="38"/>
      <c r="Q5984" s="38"/>
      <c r="R5984" s="38"/>
    </row>
    <row r="5985">
      <c r="A5985" s="8" t="s">
        <v>2586</v>
      </c>
      <c r="B5985" s="8"/>
      <c r="C5985" s="8" t="s">
        <v>16561</v>
      </c>
      <c r="D5985" s="8" t="s">
        <v>5781</v>
      </c>
      <c r="E5985" s="12" t="s">
        <v>16562</v>
      </c>
      <c r="F5985" s="43" t="s">
        <v>15685</v>
      </c>
      <c r="G5985" s="31" t="s">
        <v>8038</v>
      </c>
      <c r="H5985" s="41" t="s">
        <v>2686</v>
      </c>
      <c r="I5985" s="8"/>
      <c r="J5985" s="33"/>
      <c r="K5985" s="33"/>
      <c r="L5985" s="33"/>
      <c r="M5985" s="33"/>
      <c r="N5985" s="33"/>
      <c r="O5985" s="33"/>
      <c r="P5985" s="33"/>
      <c r="Q5985" s="33"/>
      <c r="R5985" s="33"/>
    </row>
    <row r="5986">
      <c r="A5986" s="7" t="s">
        <v>2586</v>
      </c>
      <c r="B5986" s="9"/>
      <c r="C5986" s="9" t="s">
        <v>5210</v>
      </c>
      <c r="D5986" s="9" t="s">
        <v>16563</v>
      </c>
      <c r="E5986" s="9" t="s">
        <v>16564</v>
      </c>
      <c r="F5986" s="43" t="s">
        <v>15685</v>
      </c>
      <c r="G5986" s="31" t="s">
        <v>8038</v>
      </c>
      <c r="H5986" s="7" t="s">
        <v>2765</v>
      </c>
      <c r="I5986" s="16"/>
      <c r="J5986" s="33"/>
      <c r="K5986" s="33"/>
      <c r="L5986" s="33"/>
      <c r="M5986" s="33"/>
      <c r="N5986" s="33"/>
      <c r="O5986" s="33"/>
      <c r="P5986" s="33"/>
      <c r="Q5986" s="33"/>
      <c r="R5986" s="33"/>
    </row>
    <row r="5987">
      <c r="A5987" s="8" t="s">
        <v>2586</v>
      </c>
      <c r="B5987" s="8"/>
      <c r="C5987" s="8" t="s">
        <v>591</v>
      </c>
      <c r="D5987" s="8" t="s">
        <v>1657</v>
      </c>
      <c r="E5987" s="12" t="s">
        <v>16565</v>
      </c>
      <c r="F5987" s="43" t="s">
        <v>15685</v>
      </c>
      <c r="G5987" s="8" t="s">
        <v>8038</v>
      </c>
      <c r="H5987" s="48" t="s">
        <v>2937</v>
      </c>
      <c r="I5987" s="8"/>
      <c r="J5987" s="38"/>
      <c r="K5987" s="38"/>
      <c r="L5987" s="38"/>
      <c r="M5987" s="38"/>
      <c r="N5987" s="38"/>
      <c r="O5987" s="38"/>
      <c r="P5987" s="38"/>
      <c r="Q5987" s="38"/>
      <c r="R5987" s="38"/>
    </row>
    <row r="5988">
      <c r="A5988" s="8" t="s">
        <v>2586</v>
      </c>
      <c r="B5988" s="6"/>
      <c r="C5988" s="6" t="s">
        <v>16566</v>
      </c>
      <c r="D5988" s="7" t="s">
        <v>10227</v>
      </c>
      <c r="E5988" s="19" t="s">
        <v>16567</v>
      </c>
      <c r="F5988" s="45" t="s">
        <v>15685</v>
      </c>
      <c r="G5988" s="8" t="s">
        <v>8038</v>
      </c>
      <c r="H5988" s="42" t="s">
        <v>2686</v>
      </c>
      <c r="I5988" s="7"/>
      <c r="J5988" s="40"/>
      <c r="K5988" s="40"/>
      <c r="L5988" s="40"/>
      <c r="M5988" s="40"/>
      <c r="N5988" s="40"/>
      <c r="O5988" s="40"/>
      <c r="P5988" s="40"/>
      <c r="Q5988" s="40"/>
      <c r="R5988" s="40"/>
    </row>
    <row r="5989">
      <c r="A5989" s="8" t="s">
        <v>2586</v>
      </c>
      <c r="B5989" s="6"/>
      <c r="C5989" s="6" t="s">
        <v>16568</v>
      </c>
      <c r="D5989" s="8" t="s">
        <v>6382</v>
      </c>
      <c r="E5989" s="7" t="s">
        <v>16569</v>
      </c>
      <c r="F5989" s="43" t="s">
        <v>15685</v>
      </c>
      <c r="G5989" s="8" t="s">
        <v>8038</v>
      </c>
      <c r="H5989" s="45" t="s">
        <v>2765</v>
      </c>
      <c r="I5989" s="8"/>
      <c r="J5989" s="38"/>
      <c r="K5989" s="38"/>
      <c r="L5989" s="38"/>
      <c r="M5989" s="38"/>
      <c r="N5989" s="38"/>
      <c r="O5989" s="38"/>
      <c r="P5989" s="38"/>
      <c r="Q5989" s="38"/>
      <c r="R5989" s="38"/>
    </row>
    <row r="5990">
      <c r="A5990" s="8" t="s">
        <v>2586</v>
      </c>
      <c r="B5990" s="6"/>
      <c r="C5990" s="6" t="s">
        <v>16570</v>
      </c>
      <c r="D5990" s="8" t="s">
        <v>7186</v>
      </c>
      <c r="E5990" s="7" t="s">
        <v>16571</v>
      </c>
      <c r="F5990" s="43" t="s">
        <v>15685</v>
      </c>
      <c r="G5990" s="31" t="s">
        <v>8038</v>
      </c>
      <c r="H5990" s="48" t="s">
        <v>2937</v>
      </c>
      <c r="I5990" s="8"/>
      <c r="J5990" s="40"/>
      <c r="K5990" s="40"/>
      <c r="L5990" s="40"/>
      <c r="M5990" s="40"/>
      <c r="N5990" s="40"/>
      <c r="O5990" s="40"/>
      <c r="P5990" s="40"/>
      <c r="Q5990" s="40"/>
      <c r="R5990" s="40"/>
    </row>
    <row r="5991">
      <c r="A5991" s="8" t="s">
        <v>2586</v>
      </c>
      <c r="B5991" s="8"/>
      <c r="C5991" s="8" t="s">
        <v>16572</v>
      </c>
      <c r="D5991" s="8" t="s">
        <v>10062</v>
      </c>
      <c r="E5991" s="12" t="s">
        <v>16573</v>
      </c>
      <c r="F5991" s="43" t="s">
        <v>15685</v>
      </c>
      <c r="G5991" s="8" t="s">
        <v>8038</v>
      </c>
      <c r="H5991" s="43" t="s">
        <v>2937</v>
      </c>
      <c r="I5991" s="8"/>
      <c r="J5991" s="40"/>
      <c r="K5991" s="40"/>
      <c r="L5991" s="40"/>
      <c r="M5991" s="40"/>
      <c r="N5991" s="40"/>
      <c r="O5991" s="40"/>
      <c r="P5991" s="40"/>
      <c r="Q5991" s="40"/>
      <c r="R5991" s="40"/>
    </row>
    <row r="5992">
      <c r="A5992" s="8" t="s">
        <v>2586</v>
      </c>
      <c r="B5992" s="6"/>
      <c r="C5992" s="6" t="s">
        <v>16574</v>
      </c>
      <c r="D5992" s="6" t="s">
        <v>2588</v>
      </c>
      <c r="E5992" s="7" t="s">
        <v>16575</v>
      </c>
      <c r="F5992" s="43" t="s">
        <v>15685</v>
      </c>
      <c r="G5992" s="8" t="s">
        <v>8038</v>
      </c>
      <c r="H5992" s="41" t="s">
        <v>2686</v>
      </c>
      <c r="I5992" s="8"/>
      <c r="J5992" s="40"/>
      <c r="K5992" s="40"/>
      <c r="L5992" s="40"/>
      <c r="M5992" s="40"/>
      <c r="N5992" s="40"/>
      <c r="O5992" s="40"/>
      <c r="P5992" s="40"/>
      <c r="Q5992" s="40"/>
      <c r="R5992" s="40"/>
    </row>
    <row r="5993">
      <c r="A5993" s="8" t="s">
        <v>2586</v>
      </c>
      <c r="B5993" s="6"/>
      <c r="C5993" s="6" t="s">
        <v>16576</v>
      </c>
      <c r="D5993" s="8" t="s">
        <v>6751</v>
      </c>
      <c r="E5993" s="12" t="s">
        <v>16577</v>
      </c>
      <c r="F5993" s="43" t="s">
        <v>15685</v>
      </c>
      <c r="G5993" s="31" t="s">
        <v>8038</v>
      </c>
      <c r="H5993" s="45" t="s">
        <v>2765</v>
      </c>
      <c r="I5993" s="8"/>
      <c r="J5993" s="33"/>
      <c r="K5993" s="33"/>
      <c r="L5993" s="33"/>
      <c r="M5993" s="33"/>
      <c r="N5993" s="33"/>
      <c r="O5993" s="33"/>
      <c r="P5993" s="33"/>
      <c r="Q5993" s="33"/>
      <c r="R5993" s="33"/>
    </row>
    <row r="5994">
      <c r="A5994" s="8" t="s">
        <v>2586</v>
      </c>
      <c r="B5994" s="8"/>
      <c r="C5994" s="8" t="s">
        <v>16578</v>
      </c>
      <c r="D5994" s="8" t="s">
        <v>16579</v>
      </c>
      <c r="E5994" s="12" t="s">
        <v>16580</v>
      </c>
      <c r="F5994" s="43" t="s">
        <v>15685</v>
      </c>
      <c r="G5994" s="8" t="s">
        <v>8038</v>
      </c>
      <c r="H5994" s="41" t="s">
        <v>2760</v>
      </c>
      <c r="I5994" s="8"/>
      <c r="J5994" s="38"/>
      <c r="K5994" s="38"/>
      <c r="L5994" s="38"/>
      <c r="M5994" s="38"/>
      <c r="N5994" s="38"/>
      <c r="O5994" s="38"/>
      <c r="P5994" s="38"/>
      <c r="Q5994" s="38"/>
      <c r="R5994" s="38"/>
    </row>
    <row r="5995">
      <c r="A5995" s="8" t="s">
        <v>2586</v>
      </c>
      <c r="B5995" s="8"/>
      <c r="C5995" s="8" t="s">
        <v>16581</v>
      </c>
      <c r="D5995" s="8" t="s">
        <v>4662</v>
      </c>
      <c r="E5995" s="12" t="s">
        <v>16582</v>
      </c>
      <c r="F5995" s="43" t="s">
        <v>15685</v>
      </c>
      <c r="G5995" s="8" t="s">
        <v>8038</v>
      </c>
      <c r="H5995" s="42" t="s">
        <v>3162</v>
      </c>
      <c r="I5995" s="8"/>
      <c r="J5995" s="33"/>
      <c r="K5995" s="33"/>
      <c r="L5995" s="33"/>
      <c r="M5995" s="33"/>
      <c r="N5995" s="33"/>
      <c r="O5995" s="33"/>
      <c r="P5995" s="33"/>
      <c r="Q5995" s="33"/>
      <c r="R5995" s="33"/>
    </row>
    <row r="5996">
      <c r="A5996" s="8" t="s">
        <v>2586</v>
      </c>
      <c r="B5996" s="8"/>
      <c r="C5996" s="8" t="s">
        <v>16583</v>
      </c>
      <c r="D5996" s="8" t="s">
        <v>14769</v>
      </c>
      <c r="E5996" s="12" t="s">
        <v>16584</v>
      </c>
      <c r="F5996" s="43" t="s">
        <v>15685</v>
      </c>
      <c r="G5996" s="8" t="s">
        <v>8038</v>
      </c>
      <c r="H5996" s="43" t="s">
        <v>2760</v>
      </c>
      <c r="I5996" s="8"/>
      <c r="J5996" s="38"/>
      <c r="K5996" s="38"/>
      <c r="L5996" s="38"/>
      <c r="M5996" s="38"/>
      <c r="N5996" s="38"/>
      <c r="O5996" s="38"/>
      <c r="P5996" s="38"/>
      <c r="Q5996" s="38"/>
      <c r="R5996" s="38"/>
    </row>
    <row r="5997">
      <c r="A5997" s="7" t="s">
        <v>2586</v>
      </c>
      <c r="B5997" s="7"/>
      <c r="C5997" s="7" t="s">
        <v>16585</v>
      </c>
      <c r="D5997" s="7" t="s">
        <v>16586</v>
      </c>
      <c r="E5997" s="19" t="s">
        <v>16587</v>
      </c>
      <c r="F5997" s="43" t="s">
        <v>15685</v>
      </c>
      <c r="G5997" s="8" t="s">
        <v>8038</v>
      </c>
      <c r="H5997" s="42" t="s">
        <v>2686</v>
      </c>
      <c r="I5997" s="7"/>
      <c r="J5997" s="44"/>
      <c r="K5997" s="44"/>
      <c r="L5997" s="44"/>
      <c r="M5997" s="44"/>
      <c r="N5997" s="44"/>
      <c r="O5997" s="44"/>
      <c r="P5997" s="44"/>
      <c r="Q5997" s="44"/>
      <c r="R5997" s="44"/>
    </row>
    <row r="5998">
      <c r="A5998" s="8" t="s">
        <v>2586</v>
      </c>
      <c r="B5998" s="8"/>
      <c r="C5998" s="8" t="s">
        <v>16588</v>
      </c>
      <c r="D5998" s="8" t="s">
        <v>16589</v>
      </c>
      <c r="E5998" s="12" t="s">
        <v>16590</v>
      </c>
      <c r="F5998" s="45" t="s">
        <v>15685</v>
      </c>
      <c r="G5998" s="8" t="s">
        <v>8038</v>
      </c>
      <c r="H5998" s="41" t="s">
        <v>2686</v>
      </c>
      <c r="I5998" s="8"/>
      <c r="J5998" s="33"/>
      <c r="K5998" s="33"/>
      <c r="L5998" s="33"/>
      <c r="M5998" s="33"/>
      <c r="N5998" s="33"/>
      <c r="O5998" s="33"/>
      <c r="P5998" s="33"/>
      <c r="Q5998" s="33"/>
      <c r="R5998" s="33"/>
    </row>
    <row r="5999">
      <c r="A5999" s="8" t="s">
        <v>2586</v>
      </c>
      <c r="B5999" s="8"/>
      <c r="C5999" s="8" t="s">
        <v>15517</v>
      </c>
      <c r="D5999" s="8" t="s">
        <v>16591</v>
      </c>
      <c r="E5999" s="12" t="s">
        <v>16592</v>
      </c>
      <c r="F5999" s="43" t="s">
        <v>15685</v>
      </c>
      <c r="G5999" s="8" t="s">
        <v>8038</v>
      </c>
      <c r="H5999" s="42" t="s">
        <v>2686</v>
      </c>
      <c r="I5999" s="8"/>
      <c r="J5999" s="33"/>
      <c r="K5999" s="33"/>
      <c r="L5999" s="33"/>
      <c r="M5999" s="33"/>
      <c r="N5999" s="33"/>
      <c r="O5999" s="33"/>
      <c r="P5999" s="33"/>
      <c r="Q5999" s="33"/>
      <c r="R5999" s="33"/>
    </row>
    <row r="6000">
      <c r="A6000" s="8" t="s">
        <v>2586</v>
      </c>
      <c r="B6000" s="18"/>
      <c r="C6000" s="18" t="s">
        <v>6500</v>
      </c>
      <c r="D6000" s="3" t="s">
        <v>2785</v>
      </c>
      <c r="E6000" s="18" t="s">
        <v>16593</v>
      </c>
      <c r="F6000" s="43" t="s">
        <v>15685</v>
      </c>
      <c r="G6000" s="8" t="s">
        <v>8038</v>
      </c>
      <c r="H6000" s="31" t="s">
        <v>2603</v>
      </c>
      <c r="I6000" s="18"/>
      <c r="J6000" s="33"/>
      <c r="K6000" s="33"/>
      <c r="L6000" s="33"/>
      <c r="M6000" s="33"/>
      <c r="N6000" s="33"/>
      <c r="O6000" s="33"/>
      <c r="P6000" s="33"/>
      <c r="Q6000" s="33"/>
      <c r="R6000" s="33"/>
    </row>
    <row r="6001">
      <c r="A6001" s="8" t="s">
        <v>2586</v>
      </c>
      <c r="B6001" s="6"/>
      <c r="C6001" s="6" t="s">
        <v>16594</v>
      </c>
      <c r="D6001" s="6" t="s">
        <v>2243</v>
      </c>
      <c r="E6001" s="7" t="s">
        <v>16595</v>
      </c>
      <c r="F6001" s="43" t="s">
        <v>15685</v>
      </c>
      <c r="G6001" s="8" t="s">
        <v>8038</v>
      </c>
      <c r="H6001" s="41" t="s">
        <v>2686</v>
      </c>
      <c r="I6001" s="8"/>
      <c r="J6001" s="33"/>
      <c r="K6001" s="33"/>
      <c r="L6001" s="33"/>
      <c r="M6001" s="33"/>
      <c r="N6001" s="33"/>
      <c r="O6001" s="33"/>
      <c r="P6001" s="33"/>
      <c r="Q6001" s="33"/>
      <c r="R6001" s="33"/>
    </row>
    <row r="6002">
      <c r="A6002" s="8" t="s">
        <v>2586</v>
      </c>
      <c r="B6002" s="6"/>
      <c r="C6002" s="6" t="s">
        <v>16596</v>
      </c>
      <c r="D6002" s="7" t="s">
        <v>16597</v>
      </c>
      <c r="E6002" s="19" t="s">
        <v>16598</v>
      </c>
      <c r="F6002" s="43" t="s">
        <v>15685</v>
      </c>
      <c r="G6002" s="8" t="s">
        <v>8038</v>
      </c>
      <c r="H6002" s="41" t="s">
        <v>2760</v>
      </c>
      <c r="I6002" s="7"/>
      <c r="J6002" s="33"/>
      <c r="K6002" s="33"/>
      <c r="L6002" s="33"/>
      <c r="M6002" s="33"/>
      <c r="N6002" s="33"/>
      <c r="O6002" s="33"/>
      <c r="P6002" s="33"/>
      <c r="Q6002" s="33"/>
      <c r="R6002" s="33"/>
    </row>
    <row r="6003">
      <c r="A6003" s="8" t="s">
        <v>2586</v>
      </c>
      <c r="B6003" s="53"/>
      <c r="C6003" s="53" t="s">
        <v>16599</v>
      </c>
      <c r="D6003" s="5" t="s">
        <v>5466</v>
      </c>
      <c r="E6003" s="5" t="s">
        <v>16600</v>
      </c>
      <c r="F6003" s="42" t="s">
        <v>15685</v>
      </c>
      <c r="G6003" s="8" t="s">
        <v>8038</v>
      </c>
      <c r="H6003" s="31" t="s">
        <v>2802</v>
      </c>
      <c r="I6003" s="18"/>
      <c r="J6003" s="33"/>
      <c r="K6003" s="33"/>
      <c r="L6003" s="33"/>
      <c r="M6003" s="33"/>
      <c r="N6003" s="33"/>
      <c r="O6003" s="33"/>
      <c r="P6003" s="33"/>
      <c r="Q6003" s="33"/>
      <c r="R6003" s="33"/>
    </row>
    <row r="6004">
      <c r="A6004" s="7" t="s">
        <v>2586</v>
      </c>
      <c r="B6004" s="7"/>
      <c r="C6004" s="7" t="s">
        <v>16601</v>
      </c>
      <c r="D6004" s="8" t="s">
        <v>4910</v>
      </c>
      <c r="E6004" s="7" t="s">
        <v>16602</v>
      </c>
      <c r="F6004" s="43" t="s">
        <v>15685</v>
      </c>
      <c r="G6004" s="31" t="s">
        <v>8038</v>
      </c>
      <c r="H6004" s="41" t="s">
        <v>2760</v>
      </c>
      <c r="I6004" s="8"/>
      <c r="J6004" s="40"/>
      <c r="K6004" s="40"/>
      <c r="L6004" s="40"/>
      <c r="M6004" s="40"/>
      <c r="N6004" s="40"/>
      <c r="O6004" s="40"/>
      <c r="P6004" s="40"/>
      <c r="Q6004" s="40"/>
      <c r="R6004" s="40"/>
    </row>
    <row r="6005">
      <c r="A6005" s="8" t="s">
        <v>2586</v>
      </c>
      <c r="B6005" s="18"/>
      <c r="C6005" s="18" t="s">
        <v>16603</v>
      </c>
      <c r="D6005" s="5" t="s">
        <v>5650</v>
      </c>
      <c r="E6005" s="5" t="s">
        <v>16604</v>
      </c>
      <c r="F6005" s="42" t="s">
        <v>15685</v>
      </c>
      <c r="G6005" s="8" t="s">
        <v>8038</v>
      </c>
      <c r="H6005" s="41" t="s">
        <v>2686</v>
      </c>
      <c r="I6005" s="18"/>
      <c r="J6005" s="40"/>
      <c r="K6005" s="40"/>
      <c r="L6005" s="40"/>
      <c r="M6005" s="40"/>
      <c r="N6005" s="40"/>
      <c r="O6005" s="40"/>
      <c r="P6005" s="40"/>
      <c r="Q6005" s="40"/>
      <c r="R6005" s="40"/>
    </row>
    <row r="6006">
      <c r="A6006" s="8" t="s">
        <v>2586</v>
      </c>
      <c r="B6006" s="6"/>
      <c r="C6006" s="6" t="s">
        <v>16605</v>
      </c>
      <c r="D6006" s="6" t="s">
        <v>16605</v>
      </c>
      <c r="E6006" s="19" t="s">
        <v>16606</v>
      </c>
      <c r="F6006" s="42" t="s">
        <v>15685</v>
      </c>
      <c r="G6006" s="8" t="s">
        <v>8038</v>
      </c>
      <c r="H6006" s="41" t="s">
        <v>2760</v>
      </c>
      <c r="I6006" s="7"/>
      <c r="J6006" s="40"/>
      <c r="K6006" s="40"/>
      <c r="L6006" s="40"/>
      <c r="M6006" s="40"/>
      <c r="N6006" s="40"/>
      <c r="O6006" s="40"/>
      <c r="P6006" s="40"/>
      <c r="Q6006" s="40"/>
      <c r="R6006" s="40"/>
    </row>
    <row r="6007">
      <c r="A6007" s="8" t="s">
        <v>2586</v>
      </c>
      <c r="B6007" s="8"/>
      <c r="C6007" s="8" t="s">
        <v>16607</v>
      </c>
      <c r="D6007" s="8" t="s">
        <v>16608</v>
      </c>
      <c r="E6007" s="12" t="s">
        <v>16609</v>
      </c>
      <c r="F6007" s="43" t="s">
        <v>15685</v>
      </c>
      <c r="G6007" s="8" t="s">
        <v>8038</v>
      </c>
      <c r="H6007" s="41" t="s">
        <v>2686</v>
      </c>
      <c r="I6007" s="8"/>
      <c r="J6007" s="40"/>
      <c r="K6007" s="40"/>
      <c r="L6007" s="40"/>
      <c r="M6007" s="40"/>
      <c r="N6007" s="40"/>
      <c r="O6007" s="40"/>
      <c r="P6007" s="40"/>
      <c r="Q6007" s="40"/>
      <c r="R6007" s="40"/>
    </row>
    <row r="6008">
      <c r="A6008" s="8" t="s">
        <v>2586</v>
      </c>
      <c r="B6008" s="6"/>
      <c r="C6008" s="6" t="s">
        <v>16610</v>
      </c>
      <c r="D6008" s="6" t="s">
        <v>7342</v>
      </c>
      <c r="E6008" s="13" t="s">
        <v>16611</v>
      </c>
      <c r="F6008" s="43" t="s">
        <v>15685</v>
      </c>
      <c r="G6008" s="31" t="s">
        <v>8038</v>
      </c>
      <c r="H6008" s="41" t="s">
        <v>3742</v>
      </c>
      <c r="I6008" s="7"/>
      <c r="J6008" s="33"/>
      <c r="K6008" s="33"/>
      <c r="L6008" s="33"/>
      <c r="M6008" s="33"/>
      <c r="N6008" s="33"/>
      <c r="O6008" s="33"/>
      <c r="P6008" s="33"/>
      <c r="Q6008" s="33"/>
      <c r="R6008" s="33"/>
    </row>
    <row r="6009">
      <c r="A6009" s="8" t="s">
        <v>2586</v>
      </c>
      <c r="B6009" s="18"/>
      <c r="C6009" s="18" t="s">
        <v>7555</v>
      </c>
      <c r="D6009" s="5" t="s">
        <v>163</v>
      </c>
      <c r="E6009" s="5" t="s">
        <v>16612</v>
      </c>
      <c r="F6009" s="42" t="s">
        <v>15685</v>
      </c>
      <c r="G6009" s="8" t="s">
        <v>8038</v>
      </c>
      <c r="H6009" s="42" t="s">
        <v>2686</v>
      </c>
      <c r="I6009" s="18"/>
      <c r="J6009" s="38"/>
      <c r="K6009" s="38"/>
      <c r="L6009" s="38"/>
      <c r="M6009" s="38"/>
      <c r="N6009" s="38"/>
      <c r="O6009" s="38"/>
      <c r="P6009" s="38"/>
      <c r="Q6009" s="38"/>
      <c r="R6009" s="38"/>
    </row>
    <row r="6010">
      <c r="A6010" s="8" t="s">
        <v>2633</v>
      </c>
      <c r="B6010" s="6"/>
      <c r="C6010" s="6" t="s">
        <v>16613</v>
      </c>
      <c r="D6010" s="7" t="s">
        <v>16614</v>
      </c>
      <c r="E6010" s="19" t="s">
        <v>16615</v>
      </c>
      <c r="F6010" s="43" t="s">
        <v>15685</v>
      </c>
      <c r="G6010" s="8" t="s">
        <v>8038</v>
      </c>
      <c r="H6010" s="41" t="s">
        <v>2760</v>
      </c>
      <c r="I6010" s="7"/>
      <c r="J6010" s="40"/>
      <c r="K6010" s="40"/>
      <c r="L6010" s="40"/>
      <c r="M6010" s="40"/>
      <c r="N6010" s="40"/>
      <c r="O6010" s="40"/>
      <c r="P6010" s="40"/>
      <c r="Q6010" s="40"/>
      <c r="R6010" s="40"/>
    </row>
    <row r="6011">
      <c r="A6011" s="8" t="s">
        <v>2633</v>
      </c>
      <c r="B6011" s="8"/>
      <c r="C6011" s="8" t="s">
        <v>16616</v>
      </c>
      <c r="D6011" s="8" t="s">
        <v>16617</v>
      </c>
      <c r="E6011" s="12" t="s">
        <v>16618</v>
      </c>
      <c r="F6011" s="45" t="s">
        <v>15685</v>
      </c>
      <c r="G6011" s="8" t="s">
        <v>8038</v>
      </c>
      <c r="H6011" s="31" t="s">
        <v>2603</v>
      </c>
      <c r="I6011" s="8"/>
      <c r="J6011" s="33"/>
      <c r="K6011" s="33"/>
      <c r="L6011" s="33"/>
      <c r="M6011" s="33"/>
      <c r="N6011" s="33"/>
      <c r="O6011" s="33"/>
      <c r="P6011" s="33"/>
      <c r="Q6011" s="33"/>
      <c r="R6011" s="33"/>
    </row>
    <row r="6012">
      <c r="A6012" s="7" t="s">
        <v>2633</v>
      </c>
      <c r="B6012" s="7"/>
      <c r="C6012" s="7" t="s">
        <v>16619</v>
      </c>
      <c r="D6012" s="7" t="s">
        <v>16620</v>
      </c>
      <c r="E6012" s="19" t="s">
        <v>16621</v>
      </c>
      <c r="F6012" s="43" t="s">
        <v>15685</v>
      </c>
      <c r="G6012" s="31" t="s">
        <v>8038</v>
      </c>
      <c r="H6012" s="41" t="s">
        <v>6703</v>
      </c>
      <c r="I6012" s="7"/>
      <c r="J6012" s="33"/>
      <c r="K6012" s="33"/>
      <c r="L6012" s="33"/>
      <c r="M6012" s="33"/>
      <c r="N6012" s="33"/>
      <c r="O6012" s="33"/>
      <c r="P6012" s="33"/>
      <c r="Q6012" s="33"/>
      <c r="R6012" s="33"/>
    </row>
    <row r="6013">
      <c r="A6013" s="8" t="s">
        <v>2633</v>
      </c>
      <c r="B6013" s="8"/>
      <c r="C6013" s="8" t="s">
        <v>16622</v>
      </c>
      <c r="D6013" s="8" t="s">
        <v>16623</v>
      </c>
      <c r="E6013" s="12" t="s">
        <v>16624</v>
      </c>
      <c r="F6013" s="42" t="s">
        <v>15685</v>
      </c>
      <c r="G6013" s="8" t="s">
        <v>8038</v>
      </c>
      <c r="H6013" s="42" t="s">
        <v>2686</v>
      </c>
      <c r="I6013" s="8"/>
      <c r="J6013" s="7"/>
      <c r="K6013" s="40"/>
      <c r="L6013" s="40"/>
      <c r="M6013" s="40"/>
      <c r="N6013" s="40"/>
      <c r="O6013" s="40"/>
      <c r="P6013" s="40"/>
      <c r="Q6013" s="40"/>
      <c r="R6013" s="40"/>
    </row>
    <row r="6014">
      <c r="A6014" s="8" t="s">
        <v>2586</v>
      </c>
      <c r="B6014" s="2"/>
      <c r="C6014" s="2" t="s">
        <v>16625</v>
      </c>
      <c r="D6014" s="2" t="s">
        <v>833</v>
      </c>
      <c r="E6014" s="2" t="s">
        <v>16626</v>
      </c>
      <c r="F6014" s="42" t="s">
        <v>16627</v>
      </c>
      <c r="G6014" s="8" t="s">
        <v>2741</v>
      </c>
      <c r="H6014" s="48" t="s">
        <v>2937</v>
      </c>
      <c r="I6014" s="34" t="s">
        <v>16628</v>
      </c>
      <c r="J6014" s="35"/>
      <c r="K6014" s="33"/>
      <c r="L6014" s="33"/>
      <c r="M6014" s="33"/>
      <c r="N6014" s="33"/>
      <c r="O6014" s="33"/>
      <c r="P6014" s="33"/>
      <c r="Q6014" s="33"/>
      <c r="R6014" s="33"/>
    </row>
    <row r="6015">
      <c r="A6015" s="8" t="s">
        <v>2586</v>
      </c>
      <c r="B6015" s="2"/>
      <c r="C6015" s="2" t="s">
        <v>16629</v>
      </c>
      <c r="D6015" s="2" t="s">
        <v>16630</v>
      </c>
      <c r="E6015" s="2" t="s">
        <v>16631</v>
      </c>
      <c r="F6015" s="42" t="s">
        <v>16627</v>
      </c>
      <c r="G6015" s="6" t="s">
        <v>2741</v>
      </c>
      <c r="H6015" s="43" t="s">
        <v>2742</v>
      </c>
      <c r="I6015" s="34" t="s">
        <v>16632</v>
      </c>
      <c r="J6015" s="37"/>
      <c r="K6015" s="38"/>
      <c r="L6015" s="38"/>
      <c r="M6015" s="38"/>
      <c r="N6015" s="38"/>
      <c r="O6015" s="38"/>
      <c r="P6015" s="38"/>
      <c r="Q6015" s="38"/>
      <c r="R6015" s="38"/>
    </row>
    <row r="6016">
      <c r="A6016" s="8" t="s">
        <v>2586</v>
      </c>
      <c r="B6016" s="2"/>
      <c r="C6016" s="2" t="s">
        <v>16633</v>
      </c>
      <c r="D6016" s="2" t="s">
        <v>16634</v>
      </c>
      <c r="E6016" s="2" t="s">
        <v>16635</v>
      </c>
      <c r="F6016" s="42" t="s">
        <v>16627</v>
      </c>
      <c r="G6016" s="8" t="s">
        <v>2741</v>
      </c>
      <c r="H6016" s="41" t="s">
        <v>2686</v>
      </c>
      <c r="I6016" s="34" t="s">
        <v>16636</v>
      </c>
      <c r="J6016" s="35"/>
      <c r="K6016" s="33"/>
      <c r="L6016" s="33"/>
      <c r="M6016" s="33"/>
      <c r="N6016" s="33"/>
      <c r="O6016" s="33"/>
      <c r="P6016" s="33"/>
      <c r="Q6016" s="33"/>
      <c r="R6016" s="33"/>
    </row>
    <row r="6017">
      <c r="A6017" s="8" t="s">
        <v>2586</v>
      </c>
      <c r="B6017" s="2"/>
      <c r="C6017" s="2" t="s">
        <v>16637</v>
      </c>
      <c r="D6017" s="2" t="s">
        <v>16638</v>
      </c>
      <c r="E6017" s="2" t="s">
        <v>16639</v>
      </c>
      <c r="F6017" s="31" t="s">
        <v>16627</v>
      </c>
      <c r="G6017" s="8" t="s">
        <v>2741</v>
      </c>
      <c r="H6017" s="51" t="s">
        <v>6552</v>
      </c>
      <c r="I6017" s="34" t="s">
        <v>16640</v>
      </c>
      <c r="J6017" s="7"/>
      <c r="K6017" s="40"/>
      <c r="L6017" s="40"/>
      <c r="M6017" s="40"/>
      <c r="N6017" s="40"/>
      <c r="O6017" s="40"/>
      <c r="P6017" s="40"/>
      <c r="Q6017" s="40"/>
      <c r="R6017" s="40"/>
    </row>
    <row r="6018">
      <c r="A6018" s="6" t="s">
        <v>2861</v>
      </c>
      <c r="B6018" s="3"/>
      <c r="C6018" s="3" t="s">
        <v>16641</v>
      </c>
      <c r="D6018" s="15" t="s">
        <v>16642</v>
      </c>
      <c r="E6018" s="3" t="s">
        <v>16643</v>
      </c>
      <c r="F6018" s="42" t="s">
        <v>16627</v>
      </c>
      <c r="G6018" s="8" t="s">
        <v>2741</v>
      </c>
      <c r="H6018" s="45" t="s">
        <v>3768</v>
      </c>
      <c r="I6018" s="3"/>
      <c r="J6018" s="35"/>
      <c r="K6018" s="33"/>
      <c r="L6018" s="33"/>
      <c r="M6018" s="33"/>
      <c r="N6018" s="33"/>
      <c r="O6018" s="33"/>
      <c r="P6018" s="33"/>
      <c r="Q6018" s="33"/>
      <c r="R6018" s="33"/>
    </row>
    <row r="6019">
      <c r="A6019" s="6" t="s">
        <v>2861</v>
      </c>
      <c r="B6019" s="15"/>
      <c r="C6019" s="15" t="s">
        <v>16644</v>
      </c>
      <c r="D6019" s="15" t="s">
        <v>2135</v>
      </c>
      <c r="E6019" s="9" t="s">
        <v>16645</v>
      </c>
      <c r="F6019" s="42" t="s">
        <v>16627</v>
      </c>
      <c r="G6019" s="8" t="s">
        <v>2741</v>
      </c>
      <c r="H6019" s="45" t="s">
        <v>3768</v>
      </c>
      <c r="I6019" s="9"/>
      <c r="J6019" s="35"/>
      <c r="K6019" s="33"/>
      <c r="L6019" s="33"/>
      <c r="M6019" s="33"/>
      <c r="N6019" s="33"/>
      <c r="O6019" s="33"/>
      <c r="P6019" s="33"/>
      <c r="Q6019" s="33"/>
      <c r="R6019" s="33"/>
    </row>
    <row r="6020">
      <c r="A6020" s="8" t="s">
        <v>2586</v>
      </c>
      <c r="B6020" s="3"/>
      <c r="C6020" s="3" t="s">
        <v>16646</v>
      </c>
      <c r="D6020" s="4" t="s">
        <v>16647</v>
      </c>
      <c r="E6020" s="3" t="s">
        <v>16648</v>
      </c>
      <c r="F6020" s="42" t="s">
        <v>16627</v>
      </c>
      <c r="G6020" s="8" t="s">
        <v>2741</v>
      </c>
      <c r="H6020" s="41" t="s">
        <v>3410</v>
      </c>
      <c r="I6020" s="3"/>
      <c r="J6020" s="37"/>
      <c r="K6020" s="38"/>
      <c r="L6020" s="38"/>
      <c r="M6020" s="38"/>
      <c r="N6020" s="38"/>
      <c r="O6020" s="38"/>
      <c r="P6020" s="38"/>
      <c r="Q6020" s="38"/>
      <c r="R6020" s="38"/>
    </row>
    <row r="6021">
      <c r="A6021" s="8" t="s">
        <v>2586</v>
      </c>
      <c r="B6021" s="15"/>
      <c r="C6021" s="15" t="s">
        <v>16649</v>
      </c>
      <c r="D6021" s="4" t="s">
        <v>16650</v>
      </c>
      <c r="E6021" s="4" t="s">
        <v>16651</v>
      </c>
      <c r="F6021" s="42" t="s">
        <v>16627</v>
      </c>
      <c r="G6021" s="8" t="s">
        <v>2741</v>
      </c>
      <c r="H6021" s="45" t="s">
        <v>2824</v>
      </c>
      <c r="I6021" s="18"/>
      <c r="J6021" s="37"/>
      <c r="K6021" s="38"/>
      <c r="L6021" s="38"/>
      <c r="M6021" s="38"/>
      <c r="N6021" s="38"/>
      <c r="O6021" s="38"/>
      <c r="P6021" s="38"/>
      <c r="Q6021" s="38"/>
      <c r="R6021" s="38"/>
    </row>
    <row r="6022">
      <c r="A6022" s="7" t="s">
        <v>2586</v>
      </c>
      <c r="B6022" s="7"/>
      <c r="C6022" s="7" t="s">
        <v>16652</v>
      </c>
      <c r="D6022" s="8" t="s">
        <v>16653</v>
      </c>
      <c r="E6022" s="7" t="s">
        <v>16654</v>
      </c>
      <c r="F6022" s="8" t="s">
        <v>16627</v>
      </c>
      <c r="G6022" s="8" t="s">
        <v>8038</v>
      </c>
      <c r="H6022" s="42" t="s">
        <v>3162</v>
      </c>
      <c r="I6022" s="8"/>
      <c r="J6022" s="37"/>
      <c r="K6022" s="38"/>
      <c r="L6022" s="38"/>
      <c r="M6022" s="38"/>
      <c r="N6022" s="38"/>
      <c r="O6022" s="38"/>
      <c r="P6022" s="38"/>
      <c r="Q6022" s="38"/>
      <c r="R6022" s="38"/>
    </row>
    <row r="6023">
      <c r="A6023" s="7" t="s">
        <v>2586</v>
      </c>
      <c r="B6023" s="7"/>
      <c r="C6023" s="7" t="s">
        <v>16655</v>
      </c>
      <c r="D6023" s="8" t="s">
        <v>13420</v>
      </c>
      <c r="E6023" s="7" t="s">
        <v>16656</v>
      </c>
      <c r="F6023" s="8" t="s">
        <v>16627</v>
      </c>
      <c r="G6023" s="8" t="s">
        <v>8038</v>
      </c>
      <c r="H6023" s="41" t="s">
        <v>2686</v>
      </c>
      <c r="I6023" s="8"/>
      <c r="J6023" s="35"/>
      <c r="K6023" s="33"/>
      <c r="L6023" s="33"/>
      <c r="M6023" s="33"/>
      <c r="N6023" s="33"/>
      <c r="O6023" s="33"/>
      <c r="P6023" s="33"/>
      <c r="Q6023" s="33"/>
      <c r="R6023" s="33"/>
    </row>
    <row r="6024">
      <c r="A6024" s="8" t="s">
        <v>2586</v>
      </c>
      <c r="B6024" s="6"/>
      <c r="C6024" s="6" t="s">
        <v>1490</v>
      </c>
      <c r="D6024" s="6" t="s">
        <v>1472</v>
      </c>
      <c r="E6024" s="19" t="s">
        <v>16657</v>
      </c>
      <c r="F6024" s="6" t="s">
        <v>16658</v>
      </c>
      <c r="G6024" s="8" t="s">
        <v>8038</v>
      </c>
      <c r="H6024" s="42" t="s">
        <v>3649</v>
      </c>
      <c r="I6024" s="7"/>
      <c r="J6024" s="35"/>
      <c r="K6024" s="33"/>
      <c r="L6024" s="33"/>
      <c r="M6024" s="33"/>
      <c r="N6024" s="33"/>
      <c r="O6024" s="33"/>
      <c r="P6024" s="33"/>
      <c r="Q6024" s="33"/>
      <c r="R6024" s="33"/>
    </row>
    <row r="6025">
      <c r="A6025" s="8" t="s">
        <v>2586</v>
      </c>
      <c r="B6025" s="6"/>
      <c r="C6025" s="6" t="s">
        <v>16659</v>
      </c>
      <c r="D6025" s="7" t="s">
        <v>16660</v>
      </c>
      <c r="E6025" s="19" t="s">
        <v>16661</v>
      </c>
      <c r="F6025" s="6" t="s">
        <v>16662</v>
      </c>
      <c r="G6025" s="8" t="s">
        <v>2741</v>
      </c>
      <c r="H6025" s="41" t="s">
        <v>2760</v>
      </c>
      <c r="I6025" s="7"/>
      <c r="J6025" s="37"/>
      <c r="K6025" s="38"/>
      <c r="L6025" s="38"/>
      <c r="M6025" s="38"/>
      <c r="N6025" s="38"/>
      <c r="O6025" s="38"/>
      <c r="P6025" s="38"/>
      <c r="Q6025" s="38"/>
      <c r="R6025" s="38"/>
    </row>
    <row r="6026">
      <c r="A6026" s="7" t="s">
        <v>2586</v>
      </c>
      <c r="B6026" s="7"/>
      <c r="C6026" s="7" t="s">
        <v>16663</v>
      </c>
      <c r="D6026" s="6" t="s">
        <v>2588</v>
      </c>
      <c r="E6026" s="19" t="s">
        <v>16664</v>
      </c>
      <c r="F6026" s="6" t="s">
        <v>16662</v>
      </c>
      <c r="G6026" s="8" t="s">
        <v>2741</v>
      </c>
      <c r="H6026" s="42" t="s">
        <v>2686</v>
      </c>
      <c r="I6026" s="7"/>
      <c r="J6026" s="35"/>
      <c r="K6026" s="33"/>
      <c r="L6026" s="33"/>
      <c r="M6026" s="33"/>
      <c r="N6026" s="33"/>
      <c r="O6026" s="33"/>
      <c r="P6026" s="33"/>
      <c r="Q6026" s="33"/>
      <c r="R6026" s="33"/>
    </row>
    <row r="6027">
      <c r="A6027" s="8" t="s">
        <v>2586</v>
      </c>
      <c r="B6027" s="8"/>
      <c r="C6027" s="8" t="s">
        <v>16665</v>
      </c>
      <c r="D6027" s="6" t="s">
        <v>2588</v>
      </c>
      <c r="E6027" s="19" t="s">
        <v>16666</v>
      </c>
      <c r="F6027" s="6" t="s">
        <v>16662</v>
      </c>
      <c r="G6027" s="8" t="s">
        <v>2741</v>
      </c>
      <c r="H6027" s="41" t="s">
        <v>2760</v>
      </c>
      <c r="I6027" s="7"/>
      <c r="J6027" s="35"/>
      <c r="K6027" s="33"/>
      <c r="L6027" s="33"/>
      <c r="M6027" s="33"/>
      <c r="N6027" s="33"/>
      <c r="O6027" s="33"/>
      <c r="P6027" s="33"/>
      <c r="Q6027" s="33"/>
      <c r="R6027" s="33"/>
    </row>
    <row r="6028">
      <c r="A6028" s="8" t="s">
        <v>2586</v>
      </c>
      <c r="B6028" s="6"/>
      <c r="C6028" s="6" t="s">
        <v>16667</v>
      </c>
      <c r="D6028" s="7" t="s">
        <v>16668</v>
      </c>
      <c r="E6028" s="19" t="s">
        <v>16669</v>
      </c>
      <c r="F6028" s="6" t="s">
        <v>16662</v>
      </c>
      <c r="G6028" s="8" t="s">
        <v>2741</v>
      </c>
      <c r="H6028" s="41" t="s">
        <v>2760</v>
      </c>
      <c r="I6028" s="7"/>
      <c r="J6028" s="37"/>
      <c r="K6028" s="38"/>
      <c r="L6028" s="38"/>
      <c r="M6028" s="38"/>
      <c r="N6028" s="38"/>
      <c r="O6028" s="38"/>
      <c r="P6028" s="38"/>
      <c r="Q6028" s="38"/>
      <c r="R6028" s="38"/>
    </row>
    <row r="6029">
      <c r="A6029" s="8" t="s">
        <v>2586</v>
      </c>
      <c r="B6029" s="6"/>
      <c r="C6029" s="6" t="s">
        <v>16670</v>
      </c>
      <c r="D6029" s="7" t="s">
        <v>2732</v>
      </c>
      <c r="E6029" s="19" t="s">
        <v>16671</v>
      </c>
      <c r="F6029" s="6" t="s">
        <v>16662</v>
      </c>
      <c r="G6029" s="6" t="s">
        <v>2741</v>
      </c>
      <c r="H6029" s="31" t="s">
        <v>2742</v>
      </c>
      <c r="I6029" s="7"/>
      <c r="J6029" s="37"/>
      <c r="K6029" s="38"/>
      <c r="L6029" s="38"/>
      <c r="M6029" s="38"/>
      <c r="N6029" s="38"/>
      <c r="O6029" s="38"/>
      <c r="P6029" s="38"/>
      <c r="Q6029" s="38"/>
      <c r="R6029" s="38"/>
    </row>
    <row r="6030">
      <c r="A6030" s="8" t="s">
        <v>2586</v>
      </c>
      <c r="B6030" s="6"/>
      <c r="C6030" s="6" t="s">
        <v>16672</v>
      </c>
      <c r="D6030" s="7" t="s">
        <v>13163</v>
      </c>
      <c r="E6030" s="19" t="s">
        <v>16673</v>
      </c>
      <c r="F6030" s="6" t="s">
        <v>16662</v>
      </c>
      <c r="G6030" s="45" t="s">
        <v>8038</v>
      </c>
      <c r="H6030" s="41" t="s">
        <v>2760</v>
      </c>
      <c r="I6030" s="7"/>
      <c r="J6030" s="35"/>
      <c r="K6030" s="33"/>
      <c r="L6030" s="33"/>
      <c r="M6030" s="33"/>
      <c r="N6030" s="33"/>
      <c r="O6030" s="33"/>
      <c r="P6030" s="33"/>
      <c r="Q6030" s="33"/>
      <c r="R6030" s="33"/>
    </row>
    <row r="6031">
      <c r="A6031" s="8" t="s">
        <v>2586</v>
      </c>
      <c r="B6031" s="2"/>
      <c r="C6031" s="2" t="s">
        <v>16674</v>
      </c>
      <c r="D6031" s="2" t="s">
        <v>583</v>
      </c>
      <c r="E6031" s="2" t="s">
        <v>16675</v>
      </c>
      <c r="F6031" s="17" t="s">
        <v>16676</v>
      </c>
      <c r="G6031" s="8" t="s">
        <v>2741</v>
      </c>
      <c r="H6031" s="31" t="s">
        <v>2590</v>
      </c>
      <c r="I6031" s="34" t="s">
        <v>16677</v>
      </c>
      <c r="J6031" s="35"/>
      <c r="K6031" s="33"/>
      <c r="L6031" s="33"/>
      <c r="M6031" s="33"/>
      <c r="N6031" s="33"/>
      <c r="O6031" s="33"/>
      <c r="P6031" s="33"/>
      <c r="Q6031" s="33"/>
      <c r="R6031" s="33"/>
    </row>
    <row r="6032">
      <c r="A6032" s="7" t="s">
        <v>2586</v>
      </c>
      <c r="B6032" s="7"/>
      <c r="C6032" s="7" t="s">
        <v>16678</v>
      </c>
      <c r="D6032" s="8" t="s">
        <v>16679</v>
      </c>
      <c r="E6032" s="7" t="s">
        <v>16680</v>
      </c>
      <c r="F6032" s="8" t="s">
        <v>16681</v>
      </c>
      <c r="G6032" s="31" t="s">
        <v>8038</v>
      </c>
      <c r="H6032" s="48" t="s">
        <v>2937</v>
      </c>
      <c r="I6032" s="8"/>
      <c r="J6032" s="7"/>
      <c r="K6032" s="40"/>
      <c r="L6032" s="40"/>
      <c r="M6032" s="40"/>
      <c r="N6032" s="40"/>
      <c r="O6032" s="40"/>
      <c r="P6032" s="40"/>
      <c r="Q6032" s="40"/>
      <c r="R6032" s="40"/>
    </row>
    <row r="6033">
      <c r="A6033" s="7" t="s">
        <v>2586</v>
      </c>
      <c r="B6033" s="7"/>
      <c r="C6033" s="7" t="s">
        <v>16682</v>
      </c>
      <c r="D6033" s="8" t="s">
        <v>7513</v>
      </c>
      <c r="E6033" s="7" t="s">
        <v>16683</v>
      </c>
      <c r="F6033" s="8" t="s">
        <v>16681</v>
      </c>
      <c r="G6033" s="31" t="s">
        <v>8038</v>
      </c>
      <c r="H6033" s="41" t="s">
        <v>2760</v>
      </c>
      <c r="I6033" s="8"/>
      <c r="J6033" s="7"/>
      <c r="K6033" s="40"/>
      <c r="L6033" s="40"/>
      <c r="M6033" s="40"/>
      <c r="N6033" s="40"/>
      <c r="O6033" s="40"/>
      <c r="P6033" s="40"/>
      <c r="Q6033" s="40"/>
      <c r="R6033" s="40"/>
    </row>
    <row r="6034">
      <c r="A6034" s="8" t="s">
        <v>2586</v>
      </c>
      <c r="B6034" s="2"/>
      <c r="C6034" s="2" t="s">
        <v>16684</v>
      </c>
      <c r="D6034" s="2" t="s">
        <v>16685</v>
      </c>
      <c r="E6034" s="2" t="s">
        <v>16686</v>
      </c>
      <c r="F6034" s="42" t="s">
        <v>16687</v>
      </c>
      <c r="G6034" s="8" t="s">
        <v>2741</v>
      </c>
      <c r="H6034" s="8" t="s">
        <v>2765</v>
      </c>
      <c r="I6034" s="34" t="s">
        <v>16688</v>
      </c>
      <c r="J6034" s="7"/>
      <c r="K6034" s="40"/>
      <c r="L6034" s="40"/>
      <c r="M6034" s="40"/>
      <c r="N6034" s="40"/>
      <c r="O6034" s="40"/>
      <c r="P6034" s="40"/>
      <c r="Q6034" s="40"/>
      <c r="R6034" s="40"/>
    </row>
    <row r="6035">
      <c r="A6035" s="8" t="s">
        <v>2633</v>
      </c>
      <c r="B6035" s="2"/>
      <c r="C6035" s="2" t="s">
        <v>16689</v>
      </c>
      <c r="D6035" s="2" t="s">
        <v>6051</v>
      </c>
      <c r="E6035" s="2" t="s">
        <v>16690</v>
      </c>
      <c r="F6035" s="42" t="s">
        <v>16687</v>
      </c>
      <c r="G6035" s="8" t="s">
        <v>2741</v>
      </c>
      <c r="H6035" s="45" t="s">
        <v>2952</v>
      </c>
      <c r="I6035" s="36" t="s">
        <v>16691</v>
      </c>
      <c r="J6035" s="35"/>
      <c r="K6035" s="33"/>
      <c r="L6035" s="33"/>
      <c r="M6035" s="33"/>
      <c r="N6035" s="33"/>
      <c r="O6035" s="33"/>
      <c r="P6035" s="33"/>
      <c r="Q6035" s="33"/>
      <c r="R6035" s="33"/>
    </row>
    <row r="6036">
      <c r="A6036" s="8" t="s">
        <v>2586</v>
      </c>
      <c r="B6036" s="2"/>
      <c r="C6036" s="2" t="s">
        <v>16692</v>
      </c>
      <c r="D6036" s="2" t="s">
        <v>5867</v>
      </c>
      <c r="E6036" s="2" t="s">
        <v>16693</v>
      </c>
      <c r="F6036" s="42" t="s">
        <v>16687</v>
      </c>
      <c r="G6036" s="8" t="s">
        <v>2741</v>
      </c>
      <c r="H6036" s="42" t="s">
        <v>2686</v>
      </c>
      <c r="I6036" s="36" t="s">
        <v>16694</v>
      </c>
      <c r="J6036" s="7"/>
      <c r="K6036" s="40"/>
      <c r="L6036" s="40"/>
      <c r="M6036" s="40"/>
      <c r="N6036" s="40"/>
      <c r="O6036" s="40"/>
      <c r="P6036" s="40"/>
      <c r="Q6036" s="40"/>
      <c r="R6036" s="40"/>
    </row>
    <row r="6037">
      <c r="A6037" s="8" t="s">
        <v>2586</v>
      </c>
      <c r="B6037" s="2"/>
      <c r="C6037" s="2" t="s">
        <v>16695</v>
      </c>
      <c r="D6037" s="2" t="s">
        <v>16696</v>
      </c>
      <c r="E6037" s="2" t="s">
        <v>16697</v>
      </c>
      <c r="F6037" s="42" t="s">
        <v>16687</v>
      </c>
      <c r="G6037" s="8" t="s">
        <v>2741</v>
      </c>
      <c r="H6037" s="42" t="s">
        <v>2686</v>
      </c>
      <c r="I6037" s="36" t="s">
        <v>16698</v>
      </c>
      <c r="J6037" s="37"/>
      <c r="K6037" s="38"/>
      <c r="L6037" s="38"/>
      <c r="M6037" s="38"/>
      <c r="N6037" s="38"/>
      <c r="O6037" s="38"/>
      <c r="P6037" s="38"/>
      <c r="Q6037" s="38"/>
      <c r="R6037" s="38"/>
    </row>
    <row r="6038">
      <c r="A6038" s="8" t="s">
        <v>2586</v>
      </c>
      <c r="B6038" s="2"/>
      <c r="C6038" s="2" t="s">
        <v>16699</v>
      </c>
      <c r="D6038" s="2" t="s">
        <v>2588</v>
      </c>
      <c r="E6038" s="2" t="s">
        <v>16700</v>
      </c>
      <c r="F6038" s="42" t="s">
        <v>16687</v>
      </c>
      <c r="G6038" s="8" t="s">
        <v>2741</v>
      </c>
      <c r="H6038" s="8" t="s">
        <v>2765</v>
      </c>
      <c r="I6038" s="34" t="s">
        <v>16701</v>
      </c>
      <c r="J6038" s="35"/>
      <c r="K6038" s="33"/>
      <c r="L6038" s="33"/>
      <c r="M6038" s="33"/>
      <c r="N6038" s="33"/>
      <c r="O6038" s="33"/>
      <c r="P6038" s="33"/>
      <c r="Q6038" s="33"/>
      <c r="R6038" s="33"/>
    </row>
    <row r="6039">
      <c r="A6039" s="123"/>
      <c r="B6039" s="124"/>
      <c r="C6039" s="124" t="s">
        <v>16702</v>
      </c>
      <c r="D6039" s="124" t="s">
        <v>16703</v>
      </c>
      <c r="E6039" s="123" t="s">
        <v>16704</v>
      </c>
      <c r="F6039" s="42" t="s">
        <v>16687</v>
      </c>
      <c r="G6039" s="124" t="s">
        <v>8038</v>
      </c>
      <c r="H6039" s="125"/>
      <c r="I6039" s="126" t="s">
        <v>16705</v>
      </c>
      <c r="J6039" s="127"/>
      <c r="K6039" s="37"/>
      <c r="L6039" s="37" t="s">
        <v>16687</v>
      </c>
      <c r="M6039" s="37"/>
      <c r="N6039" s="37"/>
      <c r="O6039" s="37" t="s">
        <v>16706</v>
      </c>
      <c r="P6039" s="37"/>
      <c r="Q6039" s="37"/>
      <c r="R6039" s="37"/>
    </row>
    <row r="6040">
      <c r="A6040" s="123"/>
      <c r="B6040" s="124"/>
      <c r="C6040" s="124" t="s">
        <v>16707</v>
      </c>
      <c r="D6040" s="124" t="s">
        <v>12771</v>
      </c>
      <c r="E6040" s="123" t="s">
        <v>16708</v>
      </c>
      <c r="F6040" s="42" t="s">
        <v>16687</v>
      </c>
      <c r="G6040" s="124" t="s">
        <v>8038</v>
      </c>
      <c r="H6040" s="128"/>
      <c r="I6040" s="124"/>
      <c r="J6040" s="37"/>
      <c r="K6040" s="37"/>
      <c r="L6040" s="37" t="s">
        <v>16687</v>
      </c>
      <c r="M6040" s="37"/>
      <c r="N6040" s="37"/>
      <c r="O6040" s="37" t="s">
        <v>16706</v>
      </c>
      <c r="P6040" s="37" t="s">
        <v>16709</v>
      </c>
      <c r="Q6040" s="37"/>
      <c r="R6040" s="37"/>
    </row>
    <row r="6041">
      <c r="A6041" s="123"/>
      <c r="B6041" s="124"/>
      <c r="C6041" s="124" t="s">
        <v>16710</v>
      </c>
      <c r="D6041" s="124" t="s">
        <v>16711</v>
      </c>
      <c r="E6041" s="123" t="s">
        <v>16712</v>
      </c>
      <c r="F6041" s="42" t="s">
        <v>16687</v>
      </c>
      <c r="G6041" s="124" t="s">
        <v>8038</v>
      </c>
      <c r="H6041" s="128"/>
      <c r="I6041" s="124"/>
      <c r="J6041" s="37"/>
      <c r="K6041" s="37"/>
      <c r="L6041" s="37" t="s">
        <v>16687</v>
      </c>
      <c r="M6041" s="37"/>
      <c r="N6041" s="37"/>
      <c r="O6041" s="37" t="s">
        <v>16706</v>
      </c>
      <c r="P6041" s="37" t="s">
        <v>16713</v>
      </c>
      <c r="Q6041" s="37"/>
      <c r="R6041" s="37"/>
    </row>
    <row r="6042">
      <c r="A6042" s="123"/>
      <c r="B6042" s="124"/>
      <c r="C6042" s="124" t="s">
        <v>16714</v>
      </c>
      <c r="D6042" s="124" t="s">
        <v>4955</v>
      </c>
      <c r="E6042" s="123" t="s">
        <v>16715</v>
      </c>
      <c r="F6042" s="42" t="s">
        <v>16687</v>
      </c>
      <c r="G6042" s="124" t="s">
        <v>8038</v>
      </c>
      <c r="H6042" s="128"/>
      <c r="I6042" s="124"/>
      <c r="J6042" s="37"/>
      <c r="K6042" s="37"/>
      <c r="L6042" s="37" t="s">
        <v>16687</v>
      </c>
      <c r="M6042" s="37"/>
      <c r="N6042" s="37"/>
      <c r="O6042" s="37" t="s">
        <v>16706</v>
      </c>
      <c r="P6042" s="37" t="s">
        <v>16716</v>
      </c>
      <c r="Q6042" s="37"/>
      <c r="R6042" s="37"/>
    </row>
    <row r="6043">
      <c r="A6043" s="123"/>
      <c r="B6043" s="124"/>
      <c r="C6043" s="124"/>
      <c r="D6043" s="124"/>
      <c r="E6043" s="123"/>
      <c r="F6043" s="42"/>
      <c r="G6043" s="124"/>
      <c r="H6043" s="125"/>
      <c r="I6043" s="129"/>
      <c r="J6043" s="127"/>
      <c r="K6043" s="37"/>
      <c r="L6043" s="127"/>
      <c r="M6043" s="37"/>
      <c r="N6043" s="37"/>
      <c r="O6043" s="37"/>
      <c r="P6043" s="37"/>
      <c r="Q6043" s="37"/>
      <c r="R6043" s="37"/>
    </row>
    <row r="6044">
      <c r="A6044" s="123"/>
      <c r="B6044" s="124"/>
      <c r="C6044" s="124"/>
      <c r="D6044" s="124"/>
      <c r="E6044" s="123"/>
      <c r="F6044" s="42"/>
      <c r="G6044" s="124"/>
      <c r="H6044" s="125"/>
      <c r="I6044" s="129"/>
      <c r="J6044" s="127"/>
      <c r="K6044" s="37"/>
      <c r="L6044" s="127"/>
      <c r="M6044" s="37"/>
      <c r="N6044" s="37"/>
      <c r="O6044" s="37"/>
      <c r="P6044" s="37"/>
      <c r="Q6044" s="37"/>
      <c r="R6044" s="37"/>
    </row>
    <row r="6045">
      <c r="A6045" s="123"/>
      <c r="B6045" s="124"/>
      <c r="C6045" s="124"/>
      <c r="D6045" s="124"/>
      <c r="E6045" s="123"/>
      <c r="F6045" s="42"/>
      <c r="G6045" s="124"/>
      <c r="H6045" s="125"/>
      <c r="I6045" s="129"/>
      <c r="J6045" s="127"/>
      <c r="K6045" s="37"/>
      <c r="L6045" s="127"/>
      <c r="M6045" s="37"/>
      <c r="N6045" s="37"/>
      <c r="O6045" s="37"/>
      <c r="P6045" s="37"/>
      <c r="Q6045" s="37"/>
      <c r="R6045" s="37"/>
    </row>
    <row r="6046">
      <c r="A6046" s="123"/>
      <c r="B6046" s="124"/>
      <c r="C6046" s="124"/>
      <c r="D6046" s="124"/>
      <c r="E6046" s="123"/>
      <c r="F6046" s="42"/>
      <c r="G6046" s="124"/>
      <c r="H6046" s="125"/>
      <c r="I6046" s="129"/>
      <c r="J6046" s="127"/>
      <c r="K6046" s="37"/>
      <c r="L6046" s="127"/>
      <c r="M6046" s="37"/>
      <c r="N6046" s="37"/>
      <c r="O6046" s="37"/>
      <c r="P6046" s="37"/>
      <c r="Q6046" s="37"/>
      <c r="R6046" s="37"/>
    </row>
    <row r="6047">
      <c r="A6047" s="123"/>
      <c r="B6047" s="124"/>
      <c r="C6047" s="124"/>
      <c r="D6047" s="124"/>
      <c r="E6047" s="123"/>
      <c r="F6047" s="42"/>
      <c r="G6047" s="124"/>
      <c r="H6047" s="125"/>
      <c r="I6047" s="129"/>
      <c r="J6047" s="127"/>
      <c r="K6047" s="37"/>
      <c r="L6047" s="127"/>
      <c r="M6047" s="37"/>
      <c r="N6047" s="37"/>
      <c r="O6047" s="37"/>
      <c r="P6047" s="37"/>
      <c r="Q6047" s="37"/>
      <c r="R6047" s="37"/>
    </row>
    <row r="6048">
      <c r="A6048" s="123"/>
      <c r="B6048" s="124"/>
      <c r="C6048" s="124"/>
      <c r="D6048" s="124"/>
      <c r="E6048" s="123"/>
      <c r="F6048" s="42"/>
      <c r="G6048" s="124"/>
      <c r="H6048" s="125"/>
      <c r="I6048" s="129"/>
      <c r="J6048" s="127"/>
      <c r="K6048" s="37"/>
      <c r="L6048" s="127"/>
      <c r="M6048" s="37"/>
      <c r="N6048" s="37"/>
      <c r="O6048" s="37"/>
      <c r="P6048" s="37"/>
      <c r="Q6048" s="37"/>
      <c r="R6048" s="37"/>
    </row>
    <row r="6049">
      <c r="A6049" s="123"/>
      <c r="B6049" s="124"/>
      <c r="C6049" s="124" t="s">
        <v>16717</v>
      </c>
      <c r="D6049" s="124" t="s">
        <v>16718</v>
      </c>
      <c r="E6049" s="123" t="s">
        <v>16719</v>
      </c>
      <c r="F6049" s="42" t="s">
        <v>16687</v>
      </c>
      <c r="G6049" s="124" t="s">
        <v>8038</v>
      </c>
      <c r="H6049" s="125"/>
      <c r="I6049" s="129" t="s">
        <v>16720</v>
      </c>
      <c r="J6049" s="127"/>
      <c r="K6049" s="37"/>
      <c r="L6049" s="127" t="s">
        <v>16687</v>
      </c>
      <c r="M6049" s="37"/>
      <c r="N6049" s="37"/>
      <c r="O6049" s="37"/>
      <c r="P6049" s="37" t="s">
        <v>6917</v>
      </c>
      <c r="Q6049" s="37"/>
      <c r="R6049" s="37"/>
    </row>
    <row r="6050">
      <c r="A6050" s="123"/>
      <c r="B6050" s="124"/>
      <c r="C6050" s="124" t="s">
        <v>3023</v>
      </c>
      <c r="D6050" s="124" t="s">
        <v>3023</v>
      </c>
      <c r="E6050" s="123" t="s">
        <v>16721</v>
      </c>
      <c r="F6050" s="42" t="s">
        <v>16687</v>
      </c>
      <c r="G6050" s="124" t="s">
        <v>8038</v>
      </c>
      <c r="H6050" s="128"/>
      <c r="I6050" s="124"/>
      <c r="J6050" s="37"/>
      <c r="K6050" s="37"/>
      <c r="L6050" s="37" t="s">
        <v>16687</v>
      </c>
      <c r="M6050" s="37"/>
      <c r="N6050" s="37"/>
      <c r="O6050" s="37" t="s">
        <v>16706</v>
      </c>
      <c r="P6050" s="37" t="s">
        <v>16722</v>
      </c>
      <c r="Q6050" s="37"/>
      <c r="R6050" s="37"/>
    </row>
    <row r="6051">
      <c r="A6051" s="123"/>
      <c r="B6051" s="124"/>
      <c r="C6051" s="124" t="s">
        <v>16723</v>
      </c>
      <c r="D6051" s="124" t="s">
        <v>11165</v>
      </c>
      <c r="E6051" s="123" t="s">
        <v>16724</v>
      </c>
      <c r="F6051" s="42" t="s">
        <v>16687</v>
      </c>
      <c r="G6051" s="124" t="s">
        <v>8038</v>
      </c>
      <c r="H6051" s="128"/>
      <c r="I6051" s="124"/>
      <c r="J6051" s="37"/>
      <c r="K6051" s="37"/>
      <c r="L6051" s="37" t="s">
        <v>16687</v>
      </c>
      <c r="M6051" s="37"/>
      <c r="N6051" s="37"/>
      <c r="O6051" s="37" t="s">
        <v>16706</v>
      </c>
      <c r="P6051" s="37" t="s">
        <v>16722</v>
      </c>
      <c r="Q6051" s="37"/>
      <c r="R6051" s="37"/>
    </row>
    <row r="6052">
      <c r="A6052" s="123"/>
      <c r="B6052" s="124"/>
      <c r="C6052" s="124" t="s">
        <v>16725</v>
      </c>
      <c r="D6052" s="124" t="s">
        <v>16726</v>
      </c>
      <c r="E6052" s="123" t="s">
        <v>16727</v>
      </c>
      <c r="F6052" s="42" t="s">
        <v>16687</v>
      </c>
      <c r="G6052" s="130" t="s">
        <v>8038</v>
      </c>
      <c r="H6052" s="128"/>
      <c r="I6052" s="129" t="s">
        <v>16728</v>
      </c>
      <c r="J6052" s="127"/>
      <c r="K6052" s="37"/>
      <c r="L6052" s="127" t="s">
        <v>16687</v>
      </c>
      <c r="M6052" s="37"/>
      <c r="N6052" s="37"/>
      <c r="O6052" s="37"/>
      <c r="P6052" s="37" t="s">
        <v>2603</v>
      </c>
      <c r="Q6052" s="37"/>
      <c r="R6052" s="37"/>
    </row>
    <row r="6053">
      <c r="A6053" s="123"/>
      <c r="B6053" s="124"/>
      <c r="C6053" s="124" t="s">
        <v>16729</v>
      </c>
      <c r="D6053" s="124"/>
      <c r="E6053" s="123" t="s">
        <v>16730</v>
      </c>
      <c r="F6053" s="42" t="s">
        <v>16687</v>
      </c>
      <c r="G6053" s="124" t="s">
        <v>8038</v>
      </c>
      <c r="H6053" s="125"/>
      <c r="I6053" s="126" t="s">
        <v>16731</v>
      </c>
      <c r="J6053" s="127"/>
      <c r="K6053" s="37"/>
      <c r="L6053" s="37" t="s">
        <v>16687</v>
      </c>
      <c r="M6053" s="37"/>
      <c r="N6053" s="37"/>
      <c r="O6053" s="37" t="s">
        <v>16706</v>
      </c>
      <c r="P6053" s="37"/>
      <c r="Q6053" s="37"/>
      <c r="R6053" s="37"/>
    </row>
    <row r="6054">
      <c r="A6054" s="123"/>
      <c r="B6054" s="124"/>
      <c r="C6054" s="124" t="s">
        <v>16732</v>
      </c>
      <c r="D6054" s="124"/>
      <c r="E6054" s="123" t="s">
        <v>16733</v>
      </c>
      <c r="F6054" s="42" t="s">
        <v>16687</v>
      </c>
      <c r="G6054" s="124" t="s">
        <v>8038</v>
      </c>
      <c r="H6054" s="125"/>
      <c r="I6054" s="126" t="s">
        <v>16734</v>
      </c>
      <c r="J6054" s="127"/>
      <c r="K6054" s="37"/>
      <c r="L6054" s="37" t="s">
        <v>16687</v>
      </c>
      <c r="M6054" s="37"/>
      <c r="N6054" s="37"/>
      <c r="O6054" s="37" t="s">
        <v>16706</v>
      </c>
      <c r="P6054" s="37"/>
      <c r="Q6054" s="37"/>
      <c r="R6054" s="37"/>
    </row>
    <row r="6055">
      <c r="A6055" s="8" t="s">
        <v>2586</v>
      </c>
      <c r="B6055" s="2"/>
      <c r="C6055" s="2" t="s">
        <v>16735</v>
      </c>
      <c r="D6055" s="2" t="s">
        <v>2785</v>
      </c>
      <c r="E6055" s="2" t="s">
        <v>16736</v>
      </c>
      <c r="F6055" s="42" t="s">
        <v>16687</v>
      </c>
      <c r="G6055" s="31" t="s">
        <v>2741</v>
      </c>
      <c r="H6055" s="43" t="s">
        <v>2760</v>
      </c>
      <c r="I6055" s="34" t="s">
        <v>16737</v>
      </c>
      <c r="J6055" s="35"/>
      <c r="K6055" s="33"/>
      <c r="L6055" s="33"/>
      <c r="M6055" s="33"/>
      <c r="N6055" s="33"/>
      <c r="O6055" s="33"/>
      <c r="P6055" s="33"/>
      <c r="Q6055" s="33"/>
      <c r="R6055" s="33"/>
    </row>
    <row r="6056">
      <c r="A6056" s="8" t="s">
        <v>2586</v>
      </c>
      <c r="B6056" s="2"/>
      <c r="C6056" s="2" t="s">
        <v>16738</v>
      </c>
      <c r="D6056" s="2" t="s">
        <v>2588</v>
      </c>
      <c r="E6056" s="2" t="s">
        <v>16739</v>
      </c>
      <c r="F6056" s="42" t="s">
        <v>16687</v>
      </c>
      <c r="G6056" s="31" t="s">
        <v>2741</v>
      </c>
      <c r="H6056" s="41" t="s">
        <v>6703</v>
      </c>
      <c r="I6056" s="34" t="s">
        <v>16740</v>
      </c>
      <c r="J6056" s="35"/>
      <c r="K6056" s="33"/>
      <c r="L6056" s="33"/>
      <c r="M6056" s="33"/>
      <c r="N6056" s="33"/>
      <c r="O6056" s="33"/>
      <c r="P6056" s="33"/>
      <c r="Q6056" s="33"/>
      <c r="R6056" s="33"/>
    </row>
    <row r="6057">
      <c r="A6057" s="8" t="s">
        <v>2586</v>
      </c>
      <c r="B6057" s="2"/>
      <c r="C6057" s="2" t="s">
        <v>16741</v>
      </c>
      <c r="D6057" s="2" t="s">
        <v>2588</v>
      </c>
      <c r="E6057" s="2" t="s">
        <v>16742</v>
      </c>
      <c r="F6057" s="42" t="s">
        <v>16687</v>
      </c>
      <c r="G6057" s="31" t="s">
        <v>2741</v>
      </c>
      <c r="H6057" s="41" t="s">
        <v>2760</v>
      </c>
      <c r="I6057" s="34" t="s">
        <v>16743</v>
      </c>
      <c r="J6057" s="37"/>
      <c r="K6057" s="38"/>
      <c r="L6057" s="38"/>
      <c r="M6057" s="38"/>
      <c r="N6057" s="38"/>
      <c r="O6057" s="38"/>
      <c r="P6057" s="38"/>
      <c r="Q6057" s="38"/>
      <c r="R6057" s="38"/>
    </row>
    <row r="6058">
      <c r="A6058" s="8" t="s">
        <v>2633</v>
      </c>
      <c r="B6058" s="2"/>
      <c r="C6058" s="2" t="s">
        <v>16744</v>
      </c>
      <c r="D6058" s="2" t="s">
        <v>2588</v>
      </c>
      <c r="E6058" s="2" t="s">
        <v>16745</v>
      </c>
      <c r="F6058" s="42" t="s">
        <v>16687</v>
      </c>
      <c r="G6058" s="31" t="s">
        <v>2741</v>
      </c>
      <c r="H6058" s="41" t="s">
        <v>2760</v>
      </c>
      <c r="I6058" s="34" t="s">
        <v>16746</v>
      </c>
      <c r="J6058" s="35"/>
      <c r="K6058" s="33"/>
      <c r="L6058" s="33"/>
      <c r="M6058" s="33"/>
      <c r="N6058" s="33"/>
      <c r="O6058" s="33"/>
      <c r="P6058" s="33"/>
      <c r="Q6058" s="33"/>
      <c r="R6058" s="33"/>
    </row>
    <row r="6059">
      <c r="A6059" s="6" t="s">
        <v>2861</v>
      </c>
      <c r="B6059" s="2"/>
      <c r="C6059" s="2" t="s">
        <v>16747</v>
      </c>
      <c r="D6059" s="2" t="s">
        <v>2588</v>
      </c>
      <c r="E6059" s="2" t="s">
        <v>16748</v>
      </c>
      <c r="F6059" s="42" t="s">
        <v>16687</v>
      </c>
      <c r="G6059" s="31" t="s">
        <v>2741</v>
      </c>
      <c r="H6059" s="8" t="s">
        <v>2765</v>
      </c>
      <c r="I6059" s="34" t="s">
        <v>16749</v>
      </c>
      <c r="J6059" s="7"/>
      <c r="K6059" s="40"/>
      <c r="L6059" s="40"/>
      <c r="M6059" s="40"/>
      <c r="N6059" s="40"/>
      <c r="O6059" s="40"/>
      <c r="P6059" s="40"/>
      <c r="Q6059" s="40"/>
      <c r="R6059" s="40"/>
    </row>
    <row r="6060">
      <c r="A6060" s="8" t="s">
        <v>2586</v>
      </c>
      <c r="B6060" s="2"/>
      <c r="C6060" s="2" t="s">
        <v>16750</v>
      </c>
      <c r="D6060" s="2" t="s">
        <v>2588</v>
      </c>
      <c r="E6060" s="2" t="s">
        <v>16751</v>
      </c>
      <c r="F6060" s="42" t="s">
        <v>16687</v>
      </c>
      <c r="G6060" s="31" t="s">
        <v>2741</v>
      </c>
      <c r="H6060" s="41" t="s">
        <v>2760</v>
      </c>
      <c r="I6060" s="34" t="s">
        <v>16752</v>
      </c>
      <c r="J6060" s="7"/>
      <c r="K6060" s="40"/>
      <c r="L6060" s="40"/>
      <c r="M6060" s="40"/>
      <c r="N6060" s="40"/>
      <c r="O6060" s="40"/>
      <c r="P6060" s="40"/>
      <c r="Q6060" s="40"/>
      <c r="R6060" s="40"/>
    </row>
    <row r="6061">
      <c r="A6061" s="8" t="s">
        <v>2586</v>
      </c>
      <c r="B6061" s="2"/>
      <c r="C6061" s="2" t="s">
        <v>16753</v>
      </c>
      <c r="D6061" s="2" t="s">
        <v>12741</v>
      </c>
      <c r="E6061" s="2" t="s">
        <v>16754</v>
      </c>
      <c r="F6061" s="42" t="s">
        <v>16687</v>
      </c>
      <c r="G6061" s="31" t="s">
        <v>2741</v>
      </c>
      <c r="H6061" s="41" t="s">
        <v>2686</v>
      </c>
      <c r="I6061" s="34" t="s">
        <v>16755</v>
      </c>
      <c r="J6061" s="35"/>
      <c r="K6061" s="33"/>
      <c r="L6061" s="33"/>
      <c r="M6061" s="33"/>
      <c r="N6061" s="33"/>
      <c r="O6061" s="33"/>
      <c r="P6061" s="33"/>
      <c r="Q6061" s="33"/>
      <c r="R6061" s="33"/>
    </row>
    <row r="6062">
      <c r="A6062" s="8" t="s">
        <v>2586</v>
      </c>
      <c r="B6062" s="2"/>
      <c r="C6062" s="2" t="s">
        <v>16756</v>
      </c>
      <c r="D6062" s="2" t="s">
        <v>2588</v>
      </c>
      <c r="E6062" s="2" t="s">
        <v>16757</v>
      </c>
      <c r="F6062" s="42" t="s">
        <v>16687</v>
      </c>
      <c r="G6062" s="31" t="s">
        <v>2741</v>
      </c>
      <c r="H6062" s="41" t="s">
        <v>2760</v>
      </c>
      <c r="I6062" s="34" t="s">
        <v>16758</v>
      </c>
      <c r="J6062" s="7"/>
      <c r="K6062" s="40"/>
      <c r="L6062" s="40"/>
      <c r="M6062" s="40"/>
      <c r="N6062" s="40"/>
      <c r="O6062" s="40"/>
      <c r="P6062" s="40"/>
      <c r="Q6062" s="40"/>
      <c r="R6062" s="40"/>
    </row>
    <row r="6063">
      <c r="A6063" s="8" t="s">
        <v>2586</v>
      </c>
      <c r="B6063" s="2"/>
      <c r="C6063" s="2" t="s">
        <v>16759</v>
      </c>
      <c r="D6063" s="2" t="s">
        <v>2588</v>
      </c>
      <c r="E6063" s="2" t="s">
        <v>16760</v>
      </c>
      <c r="F6063" s="42" t="s">
        <v>16687</v>
      </c>
      <c r="G6063" s="31" t="s">
        <v>2741</v>
      </c>
      <c r="H6063" s="41" t="s">
        <v>2686</v>
      </c>
      <c r="I6063" s="34" t="s">
        <v>16761</v>
      </c>
      <c r="J6063" s="35"/>
      <c r="K6063" s="33"/>
      <c r="L6063" s="33"/>
      <c r="M6063" s="33"/>
      <c r="N6063" s="33"/>
      <c r="O6063" s="33"/>
      <c r="P6063" s="33"/>
      <c r="Q6063" s="33"/>
      <c r="R6063" s="33"/>
    </row>
    <row r="6064">
      <c r="A6064" s="8" t="s">
        <v>2586</v>
      </c>
      <c r="B6064" s="2"/>
      <c r="C6064" s="2" t="s">
        <v>16762</v>
      </c>
      <c r="D6064" s="2" t="s">
        <v>2588</v>
      </c>
      <c r="E6064" s="2" t="s">
        <v>16763</v>
      </c>
      <c r="F6064" s="42" t="s">
        <v>16687</v>
      </c>
      <c r="G6064" s="31" t="s">
        <v>2741</v>
      </c>
      <c r="H6064" s="41" t="s">
        <v>2760</v>
      </c>
      <c r="I6064" s="34" t="s">
        <v>16764</v>
      </c>
      <c r="J6064" s="35"/>
      <c r="K6064" s="33"/>
      <c r="L6064" s="33"/>
      <c r="M6064" s="33"/>
      <c r="N6064" s="33"/>
      <c r="O6064" s="33"/>
      <c r="P6064" s="33"/>
      <c r="Q6064" s="33"/>
      <c r="R6064" s="33"/>
    </row>
    <row r="6065">
      <c r="A6065" s="8" t="s">
        <v>2586</v>
      </c>
      <c r="B6065" s="2"/>
      <c r="C6065" s="2" t="s">
        <v>16765</v>
      </c>
      <c r="D6065" s="2" t="s">
        <v>2588</v>
      </c>
      <c r="E6065" s="2" t="s">
        <v>16766</v>
      </c>
      <c r="F6065" s="42" t="s">
        <v>16687</v>
      </c>
      <c r="G6065" s="31" t="s">
        <v>2741</v>
      </c>
      <c r="H6065" s="43" t="s">
        <v>2760</v>
      </c>
      <c r="I6065" s="34" t="s">
        <v>16767</v>
      </c>
      <c r="J6065" s="7"/>
      <c r="K6065" s="40"/>
      <c r="L6065" s="40"/>
      <c r="M6065" s="40"/>
      <c r="N6065" s="40"/>
      <c r="O6065" s="40"/>
      <c r="P6065" s="40"/>
      <c r="Q6065" s="40"/>
      <c r="R6065" s="40"/>
    </row>
    <row r="6066">
      <c r="A6066" s="8" t="s">
        <v>2586</v>
      </c>
      <c r="B6066" s="2"/>
      <c r="C6066" s="2" t="s">
        <v>16768</v>
      </c>
      <c r="D6066" s="2" t="s">
        <v>16769</v>
      </c>
      <c r="E6066" s="2" t="s">
        <v>16770</v>
      </c>
      <c r="F6066" s="42" t="s">
        <v>16687</v>
      </c>
      <c r="G6066" s="31" t="s">
        <v>2741</v>
      </c>
      <c r="H6066" s="31" t="s">
        <v>2802</v>
      </c>
      <c r="I6066" s="34" t="s">
        <v>16771</v>
      </c>
      <c r="J6066" s="35"/>
      <c r="K6066" s="33"/>
      <c r="L6066" s="33"/>
      <c r="M6066" s="33"/>
      <c r="N6066" s="33"/>
      <c r="O6066" s="33"/>
      <c r="P6066" s="33"/>
      <c r="Q6066" s="33"/>
      <c r="R6066" s="33"/>
    </row>
    <row r="6067">
      <c r="A6067" s="8" t="s">
        <v>2586</v>
      </c>
      <c r="B6067" s="2"/>
      <c r="C6067" s="2" t="s">
        <v>16772</v>
      </c>
      <c r="D6067" s="2" t="s">
        <v>16773</v>
      </c>
      <c r="E6067" s="2" t="s">
        <v>16774</v>
      </c>
      <c r="F6067" s="8" t="s">
        <v>16687</v>
      </c>
      <c r="G6067" s="31" t="s">
        <v>2741</v>
      </c>
      <c r="H6067" s="45" t="s">
        <v>2765</v>
      </c>
      <c r="I6067" s="34" t="s">
        <v>16775</v>
      </c>
      <c r="J6067" s="37"/>
      <c r="K6067" s="38"/>
      <c r="L6067" s="38"/>
      <c r="M6067" s="38"/>
      <c r="N6067" s="38"/>
      <c r="O6067" s="38"/>
      <c r="P6067" s="38"/>
      <c r="Q6067" s="38"/>
      <c r="R6067" s="38"/>
    </row>
    <row r="6068">
      <c r="A6068" s="8" t="s">
        <v>2586</v>
      </c>
      <c r="B6068" s="2"/>
      <c r="C6068" s="2" t="s">
        <v>16776</v>
      </c>
      <c r="D6068" s="2" t="s">
        <v>2588</v>
      </c>
      <c r="E6068" s="2" t="s">
        <v>16777</v>
      </c>
      <c r="F6068" s="42" t="s">
        <v>16687</v>
      </c>
      <c r="G6068" s="31" t="s">
        <v>2741</v>
      </c>
      <c r="H6068" s="41" t="s">
        <v>2760</v>
      </c>
      <c r="I6068" s="34" t="s">
        <v>16778</v>
      </c>
      <c r="J6068" s="37"/>
      <c r="K6068" s="38"/>
      <c r="L6068" s="38"/>
      <c r="M6068" s="38"/>
      <c r="N6068" s="38"/>
      <c r="O6068" s="38"/>
      <c r="P6068" s="38"/>
      <c r="Q6068" s="38"/>
      <c r="R6068" s="38"/>
    </row>
    <row r="6069">
      <c r="A6069" s="8" t="s">
        <v>2586</v>
      </c>
      <c r="B6069" s="2"/>
      <c r="C6069" s="2" t="s">
        <v>16779</v>
      </c>
      <c r="D6069" s="2" t="s">
        <v>2588</v>
      </c>
      <c r="E6069" s="2" t="s">
        <v>16780</v>
      </c>
      <c r="F6069" s="42" t="s">
        <v>16687</v>
      </c>
      <c r="G6069" s="31" t="s">
        <v>2741</v>
      </c>
      <c r="H6069" s="41" t="s">
        <v>2760</v>
      </c>
      <c r="I6069" s="34" t="s">
        <v>16781</v>
      </c>
      <c r="J6069" s="37"/>
      <c r="K6069" s="38"/>
      <c r="L6069" s="38"/>
      <c r="M6069" s="38"/>
      <c r="N6069" s="38"/>
      <c r="O6069" s="38"/>
      <c r="P6069" s="38"/>
      <c r="Q6069" s="38"/>
      <c r="R6069" s="38"/>
    </row>
    <row r="6070">
      <c r="A6070" s="8" t="s">
        <v>2586</v>
      </c>
      <c r="B6070" s="2"/>
      <c r="C6070" s="2" t="s">
        <v>16782</v>
      </c>
      <c r="D6070" s="2" t="s">
        <v>2588</v>
      </c>
      <c r="E6070" s="2" t="s">
        <v>16783</v>
      </c>
      <c r="F6070" s="41" t="s">
        <v>16687</v>
      </c>
      <c r="G6070" s="31" t="s">
        <v>2741</v>
      </c>
      <c r="H6070" s="41" t="s">
        <v>2760</v>
      </c>
      <c r="I6070" s="34" t="s">
        <v>16784</v>
      </c>
      <c r="J6070" s="35"/>
      <c r="K6070" s="33"/>
      <c r="L6070" s="33"/>
      <c r="M6070" s="33"/>
      <c r="N6070" s="33"/>
      <c r="O6070" s="33"/>
      <c r="P6070" s="33"/>
      <c r="Q6070" s="33"/>
      <c r="R6070" s="33"/>
    </row>
    <row r="6071">
      <c r="A6071" s="8" t="s">
        <v>2586</v>
      </c>
      <c r="B6071" s="2"/>
      <c r="C6071" s="2" t="s">
        <v>16785</v>
      </c>
      <c r="D6071" s="2" t="s">
        <v>2588</v>
      </c>
      <c r="E6071" s="2" t="s">
        <v>16786</v>
      </c>
      <c r="F6071" s="42" t="s">
        <v>16687</v>
      </c>
      <c r="G6071" s="31" t="s">
        <v>2741</v>
      </c>
      <c r="H6071" s="31" t="s">
        <v>2603</v>
      </c>
      <c r="I6071" s="34" t="s">
        <v>16787</v>
      </c>
      <c r="J6071" s="35"/>
      <c r="K6071" s="33"/>
      <c r="L6071" s="33"/>
      <c r="M6071" s="33"/>
      <c r="N6071" s="33"/>
      <c r="O6071" s="33"/>
      <c r="P6071" s="33"/>
      <c r="Q6071" s="33"/>
      <c r="R6071" s="33"/>
    </row>
    <row r="6072">
      <c r="A6072" s="8" t="s">
        <v>2586</v>
      </c>
      <c r="B6072" s="2"/>
      <c r="C6072" s="2" t="s">
        <v>16788</v>
      </c>
      <c r="D6072" s="2" t="s">
        <v>7276</v>
      </c>
      <c r="E6072" s="2" t="s">
        <v>16789</v>
      </c>
      <c r="F6072" s="42" t="s">
        <v>16687</v>
      </c>
      <c r="G6072" s="31" t="s">
        <v>2741</v>
      </c>
      <c r="H6072" s="41" t="s">
        <v>2760</v>
      </c>
      <c r="I6072" s="34" t="s">
        <v>16790</v>
      </c>
      <c r="J6072" s="35"/>
      <c r="K6072" s="33"/>
      <c r="L6072" s="33"/>
      <c r="M6072" s="33"/>
      <c r="N6072" s="33"/>
      <c r="O6072" s="33"/>
      <c r="P6072" s="33"/>
      <c r="Q6072" s="33"/>
      <c r="R6072" s="33"/>
    </row>
    <row r="6073">
      <c r="A6073" s="8" t="s">
        <v>2586</v>
      </c>
      <c r="B6073" s="2"/>
      <c r="C6073" s="2" t="s">
        <v>16791</v>
      </c>
      <c r="D6073" s="2" t="s">
        <v>2588</v>
      </c>
      <c r="E6073" s="2" t="s">
        <v>16792</v>
      </c>
      <c r="F6073" s="42" t="s">
        <v>16687</v>
      </c>
      <c r="G6073" s="31" t="s">
        <v>2741</v>
      </c>
      <c r="H6073" s="31" t="s">
        <v>2603</v>
      </c>
      <c r="I6073" s="34" t="s">
        <v>16793</v>
      </c>
      <c r="J6073" s="37"/>
      <c r="K6073" s="38"/>
      <c r="L6073" s="38"/>
      <c r="M6073" s="38"/>
      <c r="N6073" s="38"/>
      <c r="O6073" s="38"/>
      <c r="P6073" s="38"/>
      <c r="Q6073" s="38"/>
      <c r="R6073" s="38"/>
    </row>
    <row r="6074">
      <c r="A6074" s="8" t="s">
        <v>2586</v>
      </c>
      <c r="B6074" s="2"/>
      <c r="C6074" s="2" t="s">
        <v>16794</v>
      </c>
      <c r="D6074" s="2" t="s">
        <v>2588</v>
      </c>
      <c r="E6074" s="2" t="s">
        <v>16795</v>
      </c>
      <c r="F6074" s="42" t="s">
        <v>16687</v>
      </c>
      <c r="G6074" s="31" t="s">
        <v>2741</v>
      </c>
      <c r="H6074" s="31" t="s">
        <v>2603</v>
      </c>
      <c r="I6074" s="34" t="s">
        <v>16796</v>
      </c>
      <c r="J6074" s="35"/>
      <c r="K6074" s="33"/>
      <c r="L6074" s="33"/>
      <c r="M6074" s="33"/>
      <c r="N6074" s="33"/>
      <c r="O6074" s="33"/>
      <c r="P6074" s="33"/>
      <c r="Q6074" s="33"/>
      <c r="R6074" s="33"/>
    </row>
    <row r="6075">
      <c r="A6075" s="8" t="s">
        <v>2586</v>
      </c>
      <c r="B6075" s="2"/>
      <c r="C6075" s="2" t="s">
        <v>16797</v>
      </c>
      <c r="D6075" s="2" t="s">
        <v>2588</v>
      </c>
      <c r="E6075" s="2" t="s">
        <v>16798</v>
      </c>
      <c r="F6075" s="42" t="s">
        <v>16687</v>
      </c>
      <c r="G6075" s="31" t="s">
        <v>2741</v>
      </c>
      <c r="H6075" s="41" t="s">
        <v>2760</v>
      </c>
      <c r="I6075" s="34" t="s">
        <v>16799</v>
      </c>
      <c r="J6075" s="35"/>
      <c r="K6075" s="33"/>
      <c r="L6075" s="33"/>
      <c r="M6075" s="33"/>
      <c r="N6075" s="33"/>
      <c r="O6075" s="33"/>
      <c r="P6075" s="33"/>
      <c r="Q6075" s="33"/>
      <c r="R6075" s="33"/>
    </row>
    <row r="6076">
      <c r="A6076" s="8" t="s">
        <v>2586</v>
      </c>
      <c r="B6076" s="2"/>
      <c r="C6076" s="2" t="s">
        <v>16800</v>
      </c>
      <c r="D6076" s="2" t="s">
        <v>2588</v>
      </c>
      <c r="E6076" s="2" t="s">
        <v>16801</v>
      </c>
      <c r="F6076" s="42" t="s">
        <v>16687</v>
      </c>
      <c r="G6076" s="31" t="s">
        <v>2741</v>
      </c>
      <c r="H6076" s="8" t="s">
        <v>2765</v>
      </c>
      <c r="I6076" s="34" t="s">
        <v>16802</v>
      </c>
      <c r="J6076" s="19"/>
      <c r="K6076" s="39"/>
      <c r="L6076" s="39"/>
      <c r="M6076" s="39"/>
      <c r="N6076" s="39"/>
      <c r="O6076" s="39"/>
      <c r="P6076" s="39"/>
      <c r="Q6076" s="39"/>
      <c r="R6076" s="39"/>
    </row>
    <row r="6077">
      <c r="A6077" s="8" t="s">
        <v>2586</v>
      </c>
      <c r="B6077" s="2"/>
      <c r="C6077" s="2" t="s">
        <v>16803</v>
      </c>
      <c r="D6077" s="2" t="s">
        <v>2588</v>
      </c>
      <c r="E6077" s="2" t="s">
        <v>16804</v>
      </c>
      <c r="F6077" s="42" t="s">
        <v>16687</v>
      </c>
      <c r="G6077" s="8" t="s">
        <v>2741</v>
      </c>
      <c r="H6077" s="45" t="s">
        <v>2765</v>
      </c>
      <c r="I6077" s="34" t="s">
        <v>16805</v>
      </c>
      <c r="J6077" s="37"/>
      <c r="K6077" s="38"/>
      <c r="L6077" s="38"/>
      <c r="M6077" s="38"/>
      <c r="N6077" s="38"/>
      <c r="O6077" s="38"/>
      <c r="P6077" s="38"/>
      <c r="Q6077" s="38"/>
      <c r="R6077" s="38"/>
    </row>
    <row r="6078">
      <c r="A6078" s="8" t="s">
        <v>2586</v>
      </c>
      <c r="B6078" s="2"/>
      <c r="C6078" s="2" t="s">
        <v>16806</v>
      </c>
      <c r="D6078" s="2" t="s">
        <v>2588</v>
      </c>
      <c r="E6078" s="2" t="s">
        <v>16807</v>
      </c>
      <c r="F6078" s="42" t="s">
        <v>16687</v>
      </c>
      <c r="G6078" s="8" t="s">
        <v>2741</v>
      </c>
      <c r="H6078" s="42" t="s">
        <v>2686</v>
      </c>
      <c r="I6078" s="36" t="s">
        <v>16808</v>
      </c>
      <c r="J6078" s="35"/>
      <c r="K6078" s="33"/>
      <c r="L6078" s="33"/>
      <c r="M6078" s="33"/>
      <c r="N6078" s="33"/>
      <c r="O6078" s="33"/>
      <c r="P6078" s="33"/>
      <c r="Q6078" s="33"/>
      <c r="R6078" s="33"/>
    </row>
    <row r="6079">
      <c r="A6079" s="8" t="s">
        <v>2586</v>
      </c>
      <c r="B6079" s="2"/>
      <c r="C6079" s="2" t="s">
        <v>16809</v>
      </c>
      <c r="D6079" s="2" t="s">
        <v>16810</v>
      </c>
      <c r="E6079" s="2" t="s">
        <v>16811</v>
      </c>
      <c r="F6079" s="42" t="s">
        <v>16687</v>
      </c>
      <c r="G6079" s="6" t="s">
        <v>2741</v>
      </c>
      <c r="H6079" s="48" t="s">
        <v>2937</v>
      </c>
      <c r="I6079" s="34" t="s">
        <v>16812</v>
      </c>
      <c r="J6079" s="35"/>
      <c r="K6079" s="33"/>
      <c r="L6079" s="33"/>
      <c r="M6079" s="33"/>
      <c r="N6079" s="33"/>
      <c r="O6079" s="33"/>
      <c r="P6079" s="33"/>
      <c r="Q6079" s="33"/>
      <c r="R6079" s="33"/>
    </row>
    <row r="6080">
      <c r="A6080" s="8" t="s">
        <v>2586</v>
      </c>
      <c r="B6080" s="2"/>
      <c r="C6080" s="2" t="s">
        <v>16813</v>
      </c>
      <c r="D6080" s="2" t="s">
        <v>2588</v>
      </c>
      <c r="E6080" s="2" t="s">
        <v>16814</v>
      </c>
      <c r="F6080" s="42" t="s">
        <v>16687</v>
      </c>
      <c r="G6080" s="8" t="s">
        <v>2741</v>
      </c>
      <c r="H6080" s="42" t="s">
        <v>3110</v>
      </c>
      <c r="I6080" s="34" t="s">
        <v>16815</v>
      </c>
      <c r="J6080" s="35"/>
      <c r="K6080" s="33"/>
      <c r="L6080" s="33"/>
      <c r="M6080" s="33"/>
      <c r="N6080" s="33"/>
      <c r="O6080" s="33"/>
      <c r="P6080" s="33"/>
      <c r="Q6080" s="33"/>
      <c r="R6080" s="33"/>
    </row>
    <row r="6081">
      <c r="A6081" s="8" t="s">
        <v>2586</v>
      </c>
      <c r="B6081" s="15"/>
      <c r="C6081" s="15" t="s">
        <v>16816</v>
      </c>
      <c r="D6081" s="15" t="s">
        <v>16817</v>
      </c>
      <c r="E6081" s="9" t="s">
        <v>16818</v>
      </c>
      <c r="F6081" s="42" t="s">
        <v>16687</v>
      </c>
      <c r="G6081" s="6" t="s">
        <v>2741</v>
      </c>
      <c r="H6081" s="43" t="s">
        <v>2760</v>
      </c>
      <c r="I6081" s="16" t="s">
        <v>8689</v>
      </c>
      <c r="J6081" s="37"/>
      <c r="K6081" s="38"/>
      <c r="L6081" s="38"/>
      <c r="M6081" s="38"/>
      <c r="N6081" s="38"/>
      <c r="O6081" s="38"/>
      <c r="P6081" s="38"/>
      <c r="Q6081" s="38"/>
      <c r="R6081" s="38"/>
    </row>
    <row r="6082">
      <c r="A6082" s="6" t="s">
        <v>2861</v>
      </c>
      <c r="B6082" s="2"/>
      <c r="C6082" s="2" t="s">
        <v>16819</v>
      </c>
      <c r="D6082" s="2" t="s">
        <v>2588</v>
      </c>
      <c r="E6082" s="2" t="s">
        <v>16820</v>
      </c>
      <c r="F6082" s="8" t="s">
        <v>16687</v>
      </c>
      <c r="G6082" s="8" t="s">
        <v>2741</v>
      </c>
      <c r="H6082" s="41" t="s">
        <v>2686</v>
      </c>
      <c r="I6082" s="34" t="s">
        <v>16821</v>
      </c>
      <c r="J6082" s="35"/>
      <c r="K6082" s="33"/>
      <c r="L6082" s="33"/>
      <c r="M6082" s="33"/>
      <c r="N6082" s="33"/>
      <c r="O6082" s="33"/>
      <c r="P6082" s="33"/>
      <c r="Q6082" s="33"/>
      <c r="R6082" s="33"/>
    </row>
    <row r="6083">
      <c r="A6083" s="8" t="s">
        <v>2586</v>
      </c>
      <c r="B6083" s="2"/>
      <c r="C6083" s="2" t="s">
        <v>16822</v>
      </c>
      <c r="D6083" s="2" t="s">
        <v>2588</v>
      </c>
      <c r="E6083" s="2" t="s">
        <v>16823</v>
      </c>
      <c r="F6083" s="8" t="s">
        <v>16687</v>
      </c>
      <c r="G6083" s="8" t="s">
        <v>2741</v>
      </c>
      <c r="H6083" s="41" t="s">
        <v>2760</v>
      </c>
      <c r="I6083" s="34" t="s">
        <v>16824</v>
      </c>
      <c r="J6083" s="37"/>
      <c r="K6083" s="38"/>
      <c r="L6083" s="38"/>
      <c r="M6083" s="38"/>
      <c r="N6083" s="38"/>
      <c r="O6083" s="38"/>
      <c r="P6083" s="38"/>
      <c r="Q6083" s="38"/>
      <c r="R6083" s="38"/>
    </row>
    <row r="6084">
      <c r="A6084" s="8" t="s">
        <v>2586</v>
      </c>
      <c r="B6084" s="2"/>
      <c r="C6084" s="2" t="s">
        <v>16825</v>
      </c>
      <c r="D6084" s="2" t="s">
        <v>16826</v>
      </c>
      <c r="E6084" s="2" t="s">
        <v>16827</v>
      </c>
      <c r="F6084" s="8" t="s">
        <v>16687</v>
      </c>
      <c r="G6084" s="8" t="s">
        <v>2741</v>
      </c>
      <c r="H6084" s="42" t="s">
        <v>4138</v>
      </c>
      <c r="I6084" s="34" t="s">
        <v>16828</v>
      </c>
      <c r="J6084" s="37"/>
      <c r="K6084" s="38"/>
      <c r="L6084" s="38"/>
      <c r="M6084" s="38"/>
      <c r="N6084" s="38"/>
      <c r="O6084" s="38"/>
      <c r="P6084" s="38"/>
      <c r="Q6084" s="38"/>
      <c r="R6084" s="38"/>
    </row>
    <row r="6085">
      <c r="A6085" s="8" t="s">
        <v>2586</v>
      </c>
      <c r="B6085" s="2"/>
      <c r="C6085" s="2" t="s">
        <v>16829</v>
      </c>
      <c r="D6085" s="2" t="s">
        <v>2588</v>
      </c>
      <c r="E6085" s="2" t="s">
        <v>16830</v>
      </c>
      <c r="F6085" s="42" t="s">
        <v>16687</v>
      </c>
      <c r="G6085" s="8" t="s">
        <v>2741</v>
      </c>
      <c r="H6085" s="41" t="s">
        <v>6917</v>
      </c>
      <c r="I6085" s="34" t="s">
        <v>16831</v>
      </c>
      <c r="J6085" s="37"/>
      <c r="K6085" s="38"/>
      <c r="L6085" s="38"/>
      <c r="M6085" s="38"/>
      <c r="N6085" s="38"/>
      <c r="O6085" s="38"/>
      <c r="P6085" s="38"/>
      <c r="Q6085" s="38"/>
      <c r="R6085" s="38"/>
    </row>
    <row r="6086">
      <c r="A6086" s="8" t="s">
        <v>2586</v>
      </c>
      <c r="B6086" s="2"/>
      <c r="C6086" s="2" t="s">
        <v>16832</v>
      </c>
      <c r="D6086" s="2" t="s">
        <v>16833</v>
      </c>
      <c r="E6086" s="2" t="s">
        <v>16834</v>
      </c>
      <c r="F6086" s="42" t="s">
        <v>16687</v>
      </c>
      <c r="G6086" s="8" t="s">
        <v>2741</v>
      </c>
      <c r="H6086" s="43" t="s">
        <v>2760</v>
      </c>
      <c r="I6086" s="34" t="s">
        <v>16835</v>
      </c>
      <c r="J6086" s="35"/>
      <c r="K6086" s="33"/>
      <c r="L6086" s="33"/>
      <c r="M6086" s="33"/>
      <c r="N6086" s="33"/>
      <c r="O6086" s="33"/>
      <c r="P6086" s="33"/>
      <c r="Q6086" s="33"/>
      <c r="R6086" s="33"/>
    </row>
    <row r="6087">
      <c r="A6087" s="8" t="s">
        <v>2633</v>
      </c>
      <c r="B6087" s="2"/>
      <c r="C6087" s="2" t="s">
        <v>16836</v>
      </c>
      <c r="D6087" s="2" t="s">
        <v>2588</v>
      </c>
      <c r="E6087" s="2" t="s">
        <v>16837</v>
      </c>
      <c r="F6087" s="42" t="s">
        <v>16687</v>
      </c>
      <c r="G6087" s="6" t="s">
        <v>2741</v>
      </c>
      <c r="H6087" s="31" t="s">
        <v>2742</v>
      </c>
      <c r="I6087" s="34" t="s">
        <v>16838</v>
      </c>
      <c r="J6087" s="37"/>
      <c r="K6087" s="38"/>
      <c r="L6087" s="38"/>
      <c r="M6087" s="38"/>
      <c r="N6087" s="38"/>
      <c r="O6087" s="38"/>
      <c r="P6087" s="38"/>
      <c r="Q6087" s="38"/>
      <c r="R6087" s="38"/>
    </row>
    <row r="6088">
      <c r="A6088" s="8" t="s">
        <v>2586</v>
      </c>
      <c r="B6088" s="2"/>
      <c r="C6088" s="2" t="s">
        <v>16839</v>
      </c>
      <c r="D6088" s="2" t="s">
        <v>2588</v>
      </c>
      <c r="E6088" s="2" t="s">
        <v>16840</v>
      </c>
      <c r="F6088" s="42" t="s">
        <v>16687</v>
      </c>
      <c r="G6088" s="8" t="s">
        <v>2741</v>
      </c>
      <c r="H6088" s="41" t="s">
        <v>3328</v>
      </c>
      <c r="I6088" s="34" t="s">
        <v>16841</v>
      </c>
      <c r="J6088" s="7"/>
      <c r="K6088" s="40"/>
      <c r="L6088" s="40"/>
      <c r="M6088" s="40"/>
      <c r="N6088" s="40"/>
      <c r="O6088" s="40"/>
      <c r="P6088" s="40"/>
      <c r="Q6088" s="40"/>
      <c r="R6088" s="40"/>
    </row>
    <row r="6089">
      <c r="A6089" s="8" t="s">
        <v>2586</v>
      </c>
      <c r="B6089" s="2"/>
      <c r="C6089" s="2" t="s">
        <v>16842</v>
      </c>
      <c r="D6089" s="2" t="s">
        <v>574</v>
      </c>
      <c r="E6089" s="2" t="s">
        <v>16843</v>
      </c>
      <c r="F6089" s="42" t="s">
        <v>16687</v>
      </c>
      <c r="G6089" s="6" t="s">
        <v>2741</v>
      </c>
      <c r="H6089" s="31" t="s">
        <v>7267</v>
      </c>
      <c r="I6089" s="36" t="s">
        <v>16844</v>
      </c>
      <c r="J6089" s="35"/>
      <c r="K6089" s="33"/>
      <c r="L6089" s="33"/>
      <c r="M6089" s="33"/>
      <c r="N6089" s="33"/>
      <c r="O6089" s="33"/>
      <c r="P6089" s="33"/>
      <c r="Q6089" s="33"/>
      <c r="R6089" s="33"/>
    </row>
    <row r="6090">
      <c r="A6090" s="8" t="s">
        <v>2586</v>
      </c>
      <c r="B6090" s="2"/>
      <c r="C6090" s="2" t="s">
        <v>16845</v>
      </c>
      <c r="D6090" s="2" t="s">
        <v>16846</v>
      </c>
      <c r="E6090" s="2" t="s">
        <v>16847</v>
      </c>
      <c r="F6090" s="42" t="s">
        <v>16687</v>
      </c>
      <c r="G6090" s="8" t="s">
        <v>2741</v>
      </c>
      <c r="H6090" s="45" t="s">
        <v>2765</v>
      </c>
      <c r="I6090" s="34" t="s">
        <v>16848</v>
      </c>
      <c r="J6090" s="7"/>
      <c r="K6090" s="40"/>
      <c r="L6090" s="40"/>
      <c r="M6090" s="40"/>
      <c r="N6090" s="40"/>
      <c r="O6090" s="40"/>
      <c r="P6090" s="40"/>
      <c r="Q6090" s="40"/>
      <c r="R6090" s="40"/>
    </row>
    <row r="6091">
      <c r="A6091" s="8" t="s">
        <v>2586</v>
      </c>
      <c r="B6091" s="2"/>
      <c r="C6091" s="2" t="s">
        <v>16849</v>
      </c>
      <c r="D6091" s="2" t="s">
        <v>2588</v>
      </c>
      <c r="E6091" s="2" t="s">
        <v>16850</v>
      </c>
      <c r="F6091" s="8" t="s">
        <v>16687</v>
      </c>
      <c r="G6091" s="8" t="s">
        <v>2741</v>
      </c>
      <c r="H6091" s="41" t="s">
        <v>3095</v>
      </c>
      <c r="I6091" s="2" t="s">
        <v>16851</v>
      </c>
      <c r="J6091" s="37"/>
      <c r="K6091" s="38"/>
      <c r="L6091" s="38"/>
      <c r="M6091" s="38"/>
      <c r="N6091" s="38"/>
      <c r="O6091" s="38"/>
      <c r="P6091" s="38"/>
      <c r="Q6091" s="38"/>
      <c r="R6091" s="38"/>
    </row>
    <row r="6092">
      <c r="A6092" s="8" t="s">
        <v>2586</v>
      </c>
      <c r="B6092" s="2"/>
      <c r="C6092" s="2" t="s">
        <v>16852</v>
      </c>
      <c r="D6092" s="2" t="s">
        <v>2588</v>
      </c>
      <c r="E6092" s="2" t="s">
        <v>16853</v>
      </c>
      <c r="F6092" s="42" t="s">
        <v>16687</v>
      </c>
      <c r="G6092" s="8" t="s">
        <v>2741</v>
      </c>
      <c r="H6092" s="41" t="s">
        <v>2686</v>
      </c>
      <c r="I6092" s="34" t="s">
        <v>16854</v>
      </c>
      <c r="J6092" s="7"/>
      <c r="K6092" s="40"/>
      <c r="L6092" s="40"/>
      <c r="M6092" s="40"/>
      <c r="N6092" s="40"/>
      <c r="O6092" s="40"/>
      <c r="P6092" s="40"/>
      <c r="Q6092" s="40"/>
      <c r="R6092" s="40"/>
    </row>
    <row r="6093">
      <c r="A6093" s="8" t="s">
        <v>2586</v>
      </c>
      <c r="B6093" s="2"/>
      <c r="C6093" s="2" t="s">
        <v>16855</v>
      </c>
      <c r="D6093" s="2" t="s">
        <v>2588</v>
      </c>
      <c r="E6093" s="2" t="s">
        <v>16856</v>
      </c>
      <c r="F6093" s="41" t="s">
        <v>16687</v>
      </c>
      <c r="G6093" s="8" t="s">
        <v>2741</v>
      </c>
      <c r="H6093" s="45" t="s">
        <v>2753</v>
      </c>
      <c r="I6093" s="36" t="s">
        <v>16857</v>
      </c>
      <c r="J6093" s="7"/>
      <c r="K6093" s="40"/>
      <c r="L6093" s="40"/>
      <c r="M6093" s="40"/>
      <c r="N6093" s="40"/>
      <c r="O6093" s="40"/>
      <c r="P6093" s="40"/>
      <c r="Q6093" s="40"/>
      <c r="R6093" s="40"/>
    </row>
    <row r="6094">
      <c r="A6094" s="8" t="s">
        <v>2586</v>
      </c>
      <c r="B6094" s="2"/>
      <c r="C6094" s="2" t="s">
        <v>16858</v>
      </c>
      <c r="D6094" s="2" t="s">
        <v>2588</v>
      </c>
      <c r="E6094" s="2" t="s">
        <v>16859</v>
      </c>
      <c r="F6094" s="8" t="s">
        <v>16687</v>
      </c>
      <c r="G6094" s="8" t="s">
        <v>2741</v>
      </c>
      <c r="H6094" s="45" t="s">
        <v>3768</v>
      </c>
      <c r="I6094" s="34" t="s">
        <v>16860</v>
      </c>
      <c r="J6094" s="35"/>
      <c r="K6094" s="33"/>
      <c r="L6094" s="33"/>
      <c r="M6094" s="33"/>
      <c r="N6094" s="33"/>
      <c r="O6094" s="33"/>
      <c r="P6094" s="33"/>
      <c r="Q6094" s="33"/>
      <c r="R6094" s="33"/>
    </row>
    <row r="6095">
      <c r="A6095" s="8" t="s">
        <v>2586</v>
      </c>
      <c r="B6095" s="2"/>
      <c r="C6095" s="2" t="s">
        <v>16861</v>
      </c>
      <c r="D6095" s="2" t="s">
        <v>2588</v>
      </c>
      <c r="E6095" s="2" t="s">
        <v>16862</v>
      </c>
      <c r="F6095" s="42" t="s">
        <v>16687</v>
      </c>
      <c r="G6095" s="6" t="s">
        <v>2741</v>
      </c>
      <c r="H6095" s="41" t="s">
        <v>2760</v>
      </c>
      <c r="I6095" s="34" t="s">
        <v>16863</v>
      </c>
      <c r="J6095" s="35"/>
      <c r="K6095" s="33"/>
      <c r="L6095" s="33"/>
      <c r="M6095" s="33"/>
      <c r="N6095" s="33"/>
      <c r="O6095" s="33"/>
      <c r="P6095" s="33"/>
      <c r="Q6095" s="33"/>
      <c r="R6095" s="33"/>
    </row>
    <row r="6096">
      <c r="A6096" s="8" t="s">
        <v>2586</v>
      </c>
      <c r="B6096" s="2"/>
      <c r="C6096" s="2" t="s">
        <v>16864</v>
      </c>
      <c r="D6096" s="2" t="s">
        <v>16865</v>
      </c>
      <c r="E6096" s="2" t="s">
        <v>16866</v>
      </c>
      <c r="F6096" s="42" t="s">
        <v>16687</v>
      </c>
      <c r="G6096" s="8" t="s">
        <v>2741</v>
      </c>
      <c r="H6096" s="41" t="s">
        <v>2760</v>
      </c>
      <c r="I6096" s="34" t="s">
        <v>16867</v>
      </c>
      <c r="J6096" s="37"/>
      <c r="K6096" s="38"/>
      <c r="L6096" s="38"/>
      <c r="M6096" s="38"/>
      <c r="N6096" s="38"/>
      <c r="O6096" s="38"/>
      <c r="P6096" s="38"/>
      <c r="Q6096" s="38"/>
      <c r="R6096" s="38"/>
    </row>
    <row r="6097">
      <c r="A6097" s="8" t="s">
        <v>2586</v>
      </c>
      <c r="B6097" s="2"/>
      <c r="C6097" s="2" t="s">
        <v>16868</v>
      </c>
      <c r="D6097" s="2" t="s">
        <v>16869</v>
      </c>
      <c r="E6097" s="2" t="s">
        <v>16870</v>
      </c>
      <c r="F6097" s="42" t="s">
        <v>16687</v>
      </c>
      <c r="G6097" s="8" t="s">
        <v>2741</v>
      </c>
      <c r="H6097" s="31" t="s">
        <v>2603</v>
      </c>
      <c r="I6097" s="34" t="s">
        <v>16871</v>
      </c>
      <c r="J6097" s="35"/>
      <c r="K6097" s="33"/>
      <c r="L6097" s="33"/>
      <c r="M6097" s="33"/>
      <c r="N6097" s="33"/>
      <c r="O6097" s="33"/>
      <c r="P6097" s="33"/>
      <c r="Q6097" s="33"/>
      <c r="R6097" s="33"/>
    </row>
    <row r="6098">
      <c r="A6098" s="8" t="s">
        <v>2586</v>
      </c>
      <c r="B6098" s="2"/>
      <c r="C6098" s="2" t="s">
        <v>16872</v>
      </c>
      <c r="D6098" s="2" t="s">
        <v>2588</v>
      </c>
      <c r="E6098" s="2" t="s">
        <v>16873</v>
      </c>
      <c r="F6098" s="42" t="s">
        <v>16687</v>
      </c>
      <c r="G6098" s="8" t="s">
        <v>2741</v>
      </c>
      <c r="H6098" s="41" t="s">
        <v>3410</v>
      </c>
      <c r="I6098" s="34" t="s">
        <v>16874</v>
      </c>
      <c r="J6098" s="37"/>
      <c r="K6098" s="38"/>
      <c r="L6098" s="38"/>
      <c r="M6098" s="38"/>
      <c r="N6098" s="38"/>
      <c r="O6098" s="38"/>
      <c r="P6098" s="38"/>
      <c r="Q6098" s="38"/>
      <c r="R6098" s="38"/>
    </row>
    <row r="6099">
      <c r="A6099" s="8" t="s">
        <v>2586</v>
      </c>
      <c r="B6099" s="2"/>
      <c r="C6099" s="2" t="s">
        <v>16875</v>
      </c>
      <c r="D6099" s="2" t="s">
        <v>16876</v>
      </c>
      <c r="E6099" s="2" t="s">
        <v>16877</v>
      </c>
      <c r="F6099" s="42" t="s">
        <v>16687</v>
      </c>
      <c r="G6099" s="6" t="s">
        <v>2741</v>
      </c>
      <c r="H6099" s="41" t="s">
        <v>2760</v>
      </c>
      <c r="I6099" s="34" t="s">
        <v>16878</v>
      </c>
      <c r="J6099" s="35"/>
      <c r="K6099" s="33"/>
      <c r="L6099" s="33"/>
      <c r="M6099" s="33"/>
      <c r="N6099" s="33"/>
      <c r="O6099" s="33"/>
      <c r="P6099" s="33"/>
      <c r="Q6099" s="33"/>
      <c r="R6099" s="33"/>
    </row>
    <row r="6100">
      <c r="A6100" s="8" t="s">
        <v>2633</v>
      </c>
      <c r="B6100" s="15"/>
      <c r="C6100" s="15" t="s">
        <v>16879</v>
      </c>
      <c r="D6100" s="9" t="s">
        <v>16880</v>
      </c>
      <c r="E6100" s="9" t="s">
        <v>16881</v>
      </c>
      <c r="F6100" s="42" t="s">
        <v>16687</v>
      </c>
      <c r="G6100" s="31" t="s">
        <v>2741</v>
      </c>
      <c r="H6100" s="43" t="s">
        <v>2686</v>
      </c>
      <c r="I6100" s="16" t="s">
        <v>16882</v>
      </c>
      <c r="J6100" s="35"/>
      <c r="K6100" s="33"/>
      <c r="L6100" s="33"/>
      <c r="M6100" s="33"/>
      <c r="N6100" s="33"/>
      <c r="O6100" s="33"/>
      <c r="P6100" s="33"/>
      <c r="Q6100" s="33"/>
      <c r="R6100" s="33"/>
    </row>
    <row r="6101">
      <c r="A6101" s="8" t="s">
        <v>2586</v>
      </c>
      <c r="B6101" s="2"/>
      <c r="C6101" s="2" t="s">
        <v>16883</v>
      </c>
      <c r="D6101" s="2" t="s">
        <v>5029</v>
      </c>
      <c r="E6101" s="2" t="s">
        <v>16884</v>
      </c>
      <c r="F6101" s="42" t="s">
        <v>16687</v>
      </c>
      <c r="G6101" s="6" t="s">
        <v>2741</v>
      </c>
      <c r="H6101" s="31" t="s">
        <v>2742</v>
      </c>
      <c r="I6101" s="34" t="s">
        <v>16885</v>
      </c>
      <c r="J6101" s="35"/>
      <c r="K6101" s="33"/>
      <c r="L6101" s="33"/>
      <c r="M6101" s="33"/>
      <c r="N6101" s="33"/>
      <c r="O6101" s="33"/>
      <c r="P6101" s="33"/>
      <c r="Q6101" s="33"/>
      <c r="R6101" s="33"/>
    </row>
    <row r="6102">
      <c r="A6102" s="8" t="s">
        <v>2586</v>
      </c>
      <c r="B6102" s="2"/>
      <c r="C6102" s="2" t="s">
        <v>16886</v>
      </c>
      <c r="D6102" s="2" t="s">
        <v>16887</v>
      </c>
      <c r="E6102" s="2" t="s">
        <v>16888</v>
      </c>
      <c r="F6102" s="42" t="s">
        <v>16687</v>
      </c>
      <c r="G6102" s="31" t="s">
        <v>2741</v>
      </c>
      <c r="H6102" s="31" t="s">
        <v>2742</v>
      </c>
      <c r="I6102" s="34" t="s">
        <v>16889</v>
      </c>
      <c r="J6102" s="35"/>
      <c r="K6102" s="33"/>
      <c r="L6102" s="33"/>
      <c r="M6102" s="33"/>
      <c r="N6102" s="33"/>
      <c r="O6102" s="33"/>
      <c r="P6102" s="33"/>
      <c r="Q6102" s="33"/>
      <c r="R6102" s="33"/>
    </row>
    <row r="6103">
      <c r="A6103" s="8" t="s">
        <v>2586</v>
      </c>
      <c r="B6103" s="2"/>
      <c r="C6103" s="2" t="s">
        <v>16890</v>
      </c>
      <c r="D6103" s="2" t="s">
        <v>16891</v>
      </c>
      <c r="E6103" s="2" t="s">
        <v>16892</v>
      </c>
      <c r="F6103" s="42" t="s">
        <v>16687</v>
      </c>
      <c r="G6103" s="8" t="s">
        <v>2741</v>
      </c>
      <c r="H6103" s="45" t="s">
        <v>2765</v>
      </c>
      <c r="I6103" s="34" t="s">
        <v>16893</v>
      </c>
      <c r="J6103" s="35"/>
      <c r="K6103" s="33"/>
      <c r="L6103" s="33"/>
      <c r="M6103" s="33"/>
      <c r="N6103" s="33"/>
      <c r="O6103" s="33"/>
      <c r="P6103" s="33"/>
      <c r="Q6103" s="33"/>
      <c r="R6103" s="33"/>
    </row>
    <row r="6104">
      <c r="A6104" s="8" t="s">
        <v>2586</v>
      </c>
      <c r="B6104" s="2"/>
      <c r="C6104" s="2" t="s">
        <v>16894</v>
      </c>
      <c r="D6104" s="2" t="s">
        <v>16895</v>
      </c>
      <c r="E6104" s="2" t="s">
        <v>16896</v>
      </c>
      <c r="F6104" s="42" t="s">
        <v>16687</v>
      </c>
      <c r="G6104" s="8" t="s">
        <v>2741</v>
      </c>
      <c r="H6104" s="45" t="s">
        <v>3768</v>
      </c>
      <c r="I6104" s="34" t="s">
        <v>16897</v>
      </c>
      <c r="J6104" s="35"/>
      <c r="K6104" s="33"/>
      <c r="L6104" s="33"/>
      <c r="M6104" s="33"/>
      <c r="N6104" s="33"/>
      <c r="O6104" s="33"/>
      <c r="P6104" s="33"/>
      <c r="Q6104" s="33"/>
      <c r="R6104" s="33"/>
    </row>
    <row r="6105">
      <c r="A6105" s="8" t="s">
        <v>2586</v>
      </c>
      <c r="B6105" s="2"/>
      <c r="C6105" s="2" t="s">
        <v>16898</v>
      </c>
      <c r="D6105" s="2" t="s">
        <v>16899</v>
      </c>
      <c r="E6105" s="2" t="s">
        <v>16900</v>
      </c>
      <c r="F6105" s="42" t="s">
        <v>16687</v>
      </c>
      <c r="G6105" s="8" t="s">
        <v>2741</v>
      </c>
      <c r="H6105" s="8" t="s">
        <v>2765</v>
      </c>
      <c r="I6105" s="34" t="s">
        <v>16901</v>
      </c>
      <c r="J6105" s="35"/>
      <c r="K6105" s="33"/>
      <c r="L6105" s="33"/>
      <c r="M6105" s="33"/>
      <c r="N6105" s="33"/>
      <c r="O6105" s="33"/>
      <c r="P6105" s="33"/>
      <c r="Q6105" s="33"/>
      <c r="R6105" s="33"/>
    </row>
    <row r="6106">
      <c r="A6106" s="8" t="s">
        <v>2586</v>
      </c>
      <c r="B6106" s="2"/>
      <c r="C6106" s="2" t="s">
        <v>16902</v>
      </c>
      <c r="D6106" s="2" t="s">
        <v>2588</v>
      </c>
      <c r="E6106" s="2" t="s">
        <v>16903</v>
      </c>
      <c r="F6106" s="42" t="s">
        <v>16687</v>
      </c>
      <c r="G6106" s="8" t="s">
        <v>2741</v>
      </c>
      <c r="H6106" s="41" t="s">
        <v>2937</v>
      </c>
      <c r="I6106" s="34" t="s">
        <v>16904</v>
      </c>
      <c r="J6106" s="35"/>
      <c r="K6106" s="33"/>
      <c r="L6106" s="33"/>
      <c r="M6106" s="33"/>
      <c r="N6106" s="33"/>
      <c r="O6106" s="33"/>
      <c r="P6106" s="33"/>
      <c r="Q6106" s="33"/>
      <c r="R6106" s="33"/>
    </row>
    <row r="6107">
      <c r="A6107" s="8" t="s">
        <v>2633</v>
      </c>
      <c r="B6107" s="2"/>
      <c r="C6107" s="2" t="s">
        <v>16905</v>
      </c>
      <c r="D6107" s="2" t="s">
        <v>2588</v>
      </c>
      <c r="E6107" s="2" t="s">
        <v>16906</v>
      </c>
      <c r="F6107" s="8" t="s">
        <v>16687</v>
      </c>
      <c r="G6107" s="8" t="s">
        <v>2741</v>
      </c>
      <c r="H6107" s="41" t="s">
        <v>2760</v>
      </c>
      <c r="I6107" s="34" t="s">
        <v>16907</v>
      </c>
      <c r="J6107" s="35"/>
      <c r="K6107" s="33"/>
      <c r="L6107" s="33"/>
      <c r="M6107" s="33"/>
      <c r="N6107" s="33"/>
      <c r="O6107" s="33"/>
      <c r="P6107" s="33"/>
      <c r="Q6107" s="33"/>
      <c r="R6107" s="33"/>
    </row>
    <row r="6108">
      <c r="A6108" s="8" t="s">
        <v>2586</v>
      </c>
      <c r="B6108" s="2"/>
      <c r="C6108" s="2" t="s">
        <v>16908</v>
      </c>
      <c r="D6108" s="2" t="s">
        <v>2588</v>
      </c>
      <c r="E6108" s="2" t="s">
        <v>16909</v>
      </c>
      <c r="F6108" s="42" t="s">
        <v>16687</v>
      </c>
      <c r="G6108" s="8" t="s">
        <v>2741</v>
      </c>
      <c r="H6108" s="41" t="s">
        <v>2760</v>
      </c>
      <c r="I6108" s="34" t="s">
        <v>16910</v>
      </c>
      <c r="J6108" s="35"/>
      <c r="K6108" s="33"/>
      <c r="L6108" s="33"/>
      <c r="M6108" s="33"/>
      <c r="N6108" s="33"/>
      <c r="O6108" s="33"/>
      <c r="P6108" s="33"/>
      <c r="Q6108" s="33"/>
      <c r="R6108" s="33"/>
    </row>
    <row r="6109">
      <c r="A6109" s="8" t="s">
        <v>2586</v>
      </c>
      <c r="B6109" s="2"/>
      <c r="C6109" s="2" t="s">
        <v>16911</v>
      </c>
      <c r="D6109" s="2" t="s">
        <v>16912</v>
      </c>
      <c r="E6109" s="2" t="s">
        <v>16913</v>
      </c>
      <c r="F6109" s="41" t="s">
        <v>16687</v>
      </c>
      <c r="G6109" s="8" t="s">
        <v>2741</v>
      </c>
      <c r="H6109" s="41" t="s">
        <v>2802</v>
      </c>
      <c r="I6109" s="34" t="s">
        <v>16914</v>
      </c>
      <c r="J6109" s="37"/>
      <c r="K6109" s="38"/>
      <c r="L6109" s="38"/>
      <c r="M6109" s="38"/>
      <c r="N6109" s="38"/>
      <c r="O6109" s="38"/>
      <c r="P6109" s="38"/>
      <c r="Q6109" s="38"/>
      <c r="R6109" s="38"/>
    </row>
    <row r="6110">
      <c r="A6110" s="8" t="s">
        <v>2586</v>
      </c>
      <c r="B6110" s="2"/>
      <c r="C6110" s="2" t="s">
        <v>16915</v>
      </c>
      <c r="D6110" s="2" t="s">
        <v>2588</v>
      </c>
      <c r="E6110" s="2" t="s">
        <v>16916</v>
      </c>
      <c r="F6110" s="42" t="s">
        <v>16687</v>
      </c>
      <c r="G6110" s="8" t="s">
        <v>2741</v>
      </c>
      <c r="H6110" s="45" t="s">
        <v>3768</v>
      </c>
      <c r="I6110" s="34" t="s">
        <v>16917</v>
      </c>
      <c r="J6110" s="35"/>
      <c r="K6110" s="33"/>
      <c r="L6110" s="33"/>
      <c r="M6110" s="33"/>
      <c r="N6110" s="33"/>
      <c r="O6110" s="33"/>
      <c r="P6110" s="33"/>
      <c r="Q6110" s="33"/>
      <c r="R6110" s="33"/>
    </row>
    <row r="6111">
      <c r="A6111" s="8" t="s">
        <v>2586</v>
      </c>
      <c r="B6111" s="2"/>
      <c r="C6111" s="2" t="s">
        <v>16918</v>
      </c>
      <c r="D6111" s="2" t="s">
        <v>16919</v>
      </c>
      <c r="E6111" s="2" t="s">
        <v>16920</v>
      </c>
      <c r="F6111" s="8" t="s">
        <v>16687</v>
      </c>
      <c r="G6111" s="6" t="s">
        <v>2741</v>
      </c>
      <c r="H6111" s="41" t="s">
        <v>5170</v>
      </c>
      <c r="I6111" s="34" t="s">
        <v>16921</v>
      </c>
      <c r="J6111" s="37"/>
      <c r="K6111" s="38"/>
      <c r="L6111" s="38"/>
      <c r="M6111" s="38"/>
      <c r="N6111" s="38"/>
      <c r="O6111" s="38"/>
      <c r="P6111" s="38"/>
      <c r="Q6111" s="38"/>
      <c r="R6111" s="38"/>
    </row>
    <row r="6112">
      <c r="A6112" s="8" t="s">
        <v>2586</v>
      </c>
      <c r="B6112" s="2"/>
      <c r="C6112" s="2" t="s">
        <v>16922</v>
      </c>
      <c r="D6112" s="2" t="s">
        <v>2588</v>
      </c>
      <c r="E6112" s="2" t="s">
        <v>16923</v>
      </c>
      <c r="F6112" s="8" t="s">
        <v>16687</v>
      </c>
      <c r="G6112" s="8" t="s">
        <v>2741</v>
      </c>
      <c r="H6112" s="41" t="s">
        <v>2760</v>
      </c>
      <c r="I6112" s="34" t="s">
        <v>16924</v>
      </c>
      <c r="J6112" s="37"/>
      <c r="K6112" s="38"/>
      <c r="L6112" s="38"/>
      <c r="M6112" s="38"/>
      <c r="N6112" s="38"/>
      <c r="O6112" s="38"/>
      <c r="P6112" s="38"/>
      <c r="Q6112" s="38"/>
      <c r="R6112" s="38"/>
    </row>
    <row r="6113">
      <c r="A6113" s="8" t="s">
        <v>2586</v>
      </c>
      <c r="B6113" s="2"/>
      <c r="C6113" s="2" t="s">
        <v>16925</v>
      </c>
      <c r="D6113" s="2" t="s">
        <v>16926</v>
      </c>
      <c r="E6113" s="2" t="s">
        <v>16927</v>
      </c>
      <c r="F6113" s="42" t="s">
        <v>16687</v>
      </c>
      <c r="G6113" s="8" t="s">
        <v>2741</v>
      </c>
      <c r="H6113" s="41" t="s">
        <v>6917</v>
      </c>
      <c r="I6113" s="34" t="s">
        <v>16928</v>
      </c>
      <c r="J6113" s="37"/>
      <c r="K6113" s="38"/>
      <c r="L6113" s="38"/>
      <c r="M6113" s="38"/>
      <c r="N6113" s="38"/>
      <c r="O6113" s="38"/>
      <c r="P6113" s="38"/>
      <c r="Q6113" s="38"/>
      <c r="R6113" s="38"/>
    </row>
    <row r="6114">
      <c r="A6114" s="8" t="s">
        <v>2586</v>
      </c>
      <c r="B6114" s="2"/>
      <c r="C6114" s="2" t="s">
        <v>16929</v>
      </c>
      <c r="D6114" s="2" t="s">
        <v>16930</v>
      </c>
      <c r="E6114" s="2" t="s">
        <v>16931</v>
      </c>
      <c r="F6114" s="8" t="s">
        <v>16687</v>
      </c>
      <c r="G6114" s="8" t="s">
        <v>2741</v>
      </c>
      <c r="H6114" s="31" t="s">
        <v>2840</v>
      </c>
      <c r="I6114" s="34" t="s">
        <v>16932</v>
      </c>
      <c r="J6114" s="7"/>
      <c r="K6114" s="40"/>
      <c r="L6114" s="40"/>
      <c r="M6114" s="40"/>
      <c r="N6114" s="40"/>
      <c r="O6114" s="40"/>
      <c r="P6114" s="40"/>
      <c r="Q6114" s="40"/>
      <c r="R6114" s="40"/>
    </row>
    <row r="6115">
      <c r="A6115" s="8" t="s">
        <v>2586</v>
      </c>
      <c r="B6115" s="2"/>
      <c r="C6115" s="2" t="s">
        <v>16933</v>
      </c>
      <c r="D6115" s="2" t="s">
        <v>16934</v>
      </c>
      <c r="E6115" s="2" t="s">
        <v>16935</v>
      </c>
      <c r="F6115" s="42" t="s">
        <v>16687</v>
      </c>
      <c r="G6115" s="8" t="s">
        <v>2741</v>
      </c>
      <c r="H6115" s="8" t="s">
        <v>2765</v>
      </c>
      <c r="I6115" s="34" t="s">
        <v>16936</v>
      </c>
      <c r="J6115" s="7"/>
      <c r="K6115" s="40"/>
      <c r="L6115" s="40"/>
      <c r="M6115" s="40"/>
      <c r="N6115" s="40"/>
      <c r="O6115" s="40"/>
      <c r="P6115" s="40"/>
      <c r="Q6115" s="40"/>
      <c r="R6115" s="40"/>
    </row>
    <row r="6116">
      <c r="A6116" s="8" t="s">
        <v>2586</v>
      </c>
      <c r="B6116" s="2"/>
      <c r="C6116" s="2" t="s">
        <v>16937</v>
      </c>
      <c r="D6116" s="2" t="s">
        <v>2588</v>
      </c>
      <c r="E6116" s="2" t="s">
        <v>16938</v>
      </c>
      <c r="F6116" s="8" t="s">
        <v>16687</v>
      </c>
      <c r="G6116" s="8" t="s">
        <v>2741</v>
      </c>
      <c r="H6116" s="41" t="s">
        <v>2686</v>
      </c>
      <c r="I6116" s="34" t="s">
        <v>16939</v>
      </c>
      <c r="J6116" s="37"/>
      <c r="K6116" s="38"/>
      <c r="L6116" s="38"/>
      <c r="M6116" s="38"/>
      <c r="N6116" s="38"/>
      <c r="O6116" s="38"/>
      <c r="P6116" s="38"/>
      <c r="Q6116" s="38"/>
      <c r="R6116" s="38"/>
    </row>
    <row r="6117">
      <c r="A6117" s="8" t="s">
        <v>2586</v>
      </c>
      <c r="B6117" s="2"/>
      <c r="C6117" s="2" t="s">
        <v>16940</v>
      </c>
      <c r="D6117" s="2" t="s">
        <v>16941</v>
      </c>
      <c r="E6117" s="2" t="s">
        <v>16942</v>
      </c>
      <c r="F6117" s="8" t="s">
        <v>16687</v>
      </c>
      <c r="G6117" s="8" t="s">
        <v>2741</v>
      </c>
      <c r="H6117" s="41" t="s">
        <v>2686</v>
      </c>
      <c r="I6117" s="34" t="s">
        <v>16943</v>
      </c>
      <c r="J6117" s="37"/>
      <c r="K6117" s="38"/>
      <c r="L6117" s="38"/>
      <c r="M6117" s="38"/>
      <c r="N6117" s="38"/>
      <c r="O6117" s="38"/>
      <c r="P6117" s="38"/>
      <c r="Q6117" s="38"/>
      <c r="R6117" s="38"/>
    </row>
    <row r="6118">
      <c r="A6118" s="8" t="s">
        <v>2586</v>
      </c>
      <c r="B6118" s="2"/>
      <c r="C6118" s="2" t="s">
        <v>16944</v>
      </c>
      <c r="D6118" s="2" t="s">
        <v>2588</v>
      </c>
      <c r="E6118" s="2" t="s">
        <v>16945</v>
      </c>
      <c r="F6118" s="42" t="s">
        <v>16687</v>
      </c>
      <c r="G6118" s="8" t="s">
        <v>2741</v>
      </c>
      <c r="H6118" s="41" t="s">
        <v>8612</v>
      </c>
      <c r="I6118" s="34" t="s">
        <v>16946</v>
      </c>
      <c r="J6118" s="35"/>
      <c r="K6118" s="33"/>
      <c r="L6118" s="33"/>
      <c r="M6118" s="33"/>
      <c r="N6118" s="33"/>
      <c r="O6118" s="33"/>
      <c r="P6118" s="33"/>
      <c r="Q6118" s="33"/>
      <c r="R6118" s="33"/>
    </row>
    <row r="6119">
      <c r="A6119" s="8" t="s">
        <v>2586</v>
      </c>
      <c r="B6119" s="2"/>
      <c r="C6119" s="2" t="s">
        <v>16947</v>
      </c>
      <c r="D6119" s="2" t="s">
        <v>2588</v>
      </c>
      <c r="E6119" s="2" t="s">
        <v>16948</v>
      </c>
      <c r="F6119" s="42" t="s">
        <v>16687</v>
      </c>
      <c r="G6119" s="8" t="s">
        <v>2741</v>
      </c>
      <c r="H6119" s="41" t="s">
        <v>2760</v>
      </c>
      <c r="I6119" s="34" t="s">
        <v>16949</v>
      </c>
      <c r="J6119" s="35"/>
      <c r="K6119" s="33"/>
      <c r="L6119" s="33"/>
      <c r="M6119" s="33"/>
      <c r="N6119" s="33"/>
      <c r="O6119" s="33"/>
      <c r="P6119" s="33"/>
      <c r="Q6119" s="33"/>
      <c r="R6119" s="33"/>
    </row>
    <row r="6120">
      <c r="A6120" s="8" t="s">
        <v>2586</v>
      </c>
      <c r="B6120" s="2"/>
      <c r="C6120" s="2" t="s">
        <v>16950</v>
      </c>
      <c r="D6120" s="2" t="s">
        <v>2588</v>
      </c>
      <c r="E6120" s="2" t="s">
        <v>16951</v>
      </c>
      <c r="F6120" s="42" t="s">
        <v>16687</v>
      </c>
      <c r="G6120" s="8" t="s">
        <v>2741</v>
      </c>
      <c r="H6120" s="45" t="s">
        <v>3768</v>
      </c>
      <c r="I6120" s="34" t="s">
        <v>16952</v>
      </c>
      <c r="J6120" s="35"/>
      <c r="K6120" s="33"/>
      <c r="L6120" s="33"/>
      <c r="M6120" s="33"/>
      <c r="N6120" s="33"/>
      <c r="O6120" s="33"/>
      <c r="P6120" s="33"/>
      <c r="Q6120" s="33"/>
      <c r="R6120" s="33"/>
    </row>
    <row r="6121">
      <c r="A6121" s="8" t="s">
        <v>2586</v>
      </c>
      <c r="B6121" s="2"/>
      <c r="C6121" s="2" t="s">
        <v>16953</v>
      </c>
      <c r="D6121" s="2" t="s">
        <v>2588</v>
      </c>
      <c r="E6121" s="2" t="s">
        <v>16954</v>
      </c>
      <c r="F6121" s="42" t="s">
        <v>16687</v>
      </c>
      <c r="G6121" s="8" t="s">
        <v>2741</v>
      </c>
      <c r="H6121" s="41" t="s">
        <v>2760</v>
      </c>
      <c r="I6121" s="34" t="s">
        <v>16955</v>
      </c>
      <c r="J6121" s="35"/>
      <c r="K6121" s="33"/>
      <c r="L6121" s="33"/>
      <c r="M6121" s="33"/>
      <c r="N6121" s="33"/>
      <c r="O6121" s="33"/>
      <c r="P6121" s="33"/>
      <c r="Q6121" s="33"/>
      <c r="R6121" s="33"/>
    </row>
    <row r="6122">
      <c r="A6122" s="8" t="s">
        <v>2586</v>
      </c>
      <c r="B6122" s="2"/>
      <c r="C6122" s="2" t="s">
        <v>16956</v>
      </c>
      <c r="D6122" s="2" t="s">
        <v>2588</v>
      </c>
      <c r="E6122" s="2" t="s">
        <v>16957</v>
      </c>
      <c r="F6122" s="41" t="s">
        <v>16687</v>
      </c>
      <c r="G6122" s="8" t="s">
        <v>2741</v>
      </c>
      <c r="H6122" s="31" t="s">
        <v>2603</v>
      </c>
      <c r="I6122" s="34" t="s">
        <v>16958</v>
      </c>
      <c r="J6122" s="35"/>
      <c r="K6122" s="33"/>
      <c r="L6122" s="33"/>
      <c r="M6122" s="33"/>
      <c r="N6122" s="33"/>
      <c r="O6122" s="33"/>
      <c r="P6122" s="33"/>
      <c r="Q6122" s="33"/>
      <c r="R6122" s="33"/>
    </row>
    <row r="6123">
      <c r="A6123" s="8" t="s">
        <v>2586</v>
      </c>
      <c r="B6123" s="2"/>
      <c r="C6123" s="2" t="s">
        <v>16959</v>
      </c>
      <c r="D6123" s="2" t="s">
        <v>2588</v>
      </c>
      <c r="E6123" s="2" t="s">
        <v>16960</v>
      </c>
      <c r="F6123" s="8" t="s">
        <v>16687</v>
      </c>
      <c r="G6123" s="8" t="s">
        <v>2741</v>
      </c>
      <c r="H6123" s="41" t="s">
        <v>2760</v>
      </c>
      <c r="I6123" s="34" t="s">
        <v>16961</v>
      </c>
      <c r="J6123" s="7"/>
      <c r="K6123" s="40"/>
      <c r="L6123" s="40"/>
      <c r="M6123" s="40"/>
      <c r="N6123" s="40"/>
      <c r="O6123" s="40"/>
      <c r="P6123" s="40"/>
      <c r="Q6123" s="40"/>
      <c r="R6123" s="40"/>
    </row>
    <row r="6124">
      <c r="A6124" s="8" t="s">
        <v>2586</v>
      </c>
      <c r="B6124" s="2"/>
      <c r="C6124" s="2" t="s">
        <v>16962</v>
      </c>
      <c r="D6124" s="2" t="s">
        <v>2588</v>
      </c>
      <c r="E6124" s="2" t="s">
        <v>16963</v>
      </c>
      <c r="F6124" s="42" t="s">
        <v>16687</v>
      </c>
      <c r="G6124" s="8" t="s">
        <v>2741</v>
      </c>
      <c r="H6124" s="41" t="s">
        <v>2760</v>
      </c>
      <c r="I6124" s="34" t="s">
        <v>16964</v>
      </c>
      <c r="J6124" s="35"/>
      <c r="K6124" s="33"/>
      <c r="L6124" s="33"/>
      <c r="M6124" s="33"/>
      <c r="N6124" s="33"/>
      <c r="O6124" s="33"/>
      <c r="P6124" s="33"/>
      <c r="Q6124" s="33"/>
      <c r="R6124" s="33"/>
    </row>
    <row r="6125">
      <c r="A6125" s="8" t="s">
        <v>2586</v>
      </c>
      <c r="B6125" s="2"/>
      <c r="C6125" s="2" t="s">
        <v>16965</v>
      </c>
      <c r="D6125" s="2" t="s">
        <v>2588</v>
      </c>
      <c r="E6125" s="2" t="s">
        <v>16966</v>
      </c>
      <c r="F6125" s="42" t="s">
        <v>16687</v>
      </c>
      <c r="G6125" s="8" t="s">
        <v>2741</v>
      </c>
      <c r="H6125" s="41" t="s">
        <v>2760</v>
      </c>
      <c r="I6125" s="34" t="s">
        <v>16967</v>
      </c>
      <c r="J6125" s="37"/>
      <c r="K6125" s="38"/>
      <c r="L6125" s="38"/>
      <c r="M6125" s="38"/>
      <c r="N6125" s="38"/>
      <c r="O6125" s="38"/>
      <c r="P6125" s="38"/>
      <c r="Q6125" s="38"/>
      <c r="R6125" s="38"/>
    </row>
    <row r="6126">
      <c r="A6126" s="8" t="s">
        <v>2586</v>
      </c>
      <c r="B6126" s="2"/>
      <c r="C6126" s="2" t="s">
        <v>16968</v>
      </c>
      <c r="D6126" s="2" t="s">
        <v>2588</v>
      </c>
      <c r="E6126" s="2" t="s">
        <v>16969</v>
      </c>
      <c r="F6126" s="42" t="s">
        <v>16687</v>
      </c>
      <c r="G6126" s="8" t="s">
        <v>2741</v>
      </c>
      <c r="H6126" s="8" t="s">
        <v>2765</v>
      </c>
      <c r="I6126" s="34" t="s">
        <v>16970</v>
      </c>
      <c r="J6126" s="7"/>
      <c r="K6126" s="40"/>
      <c r="L6126" s="40"/>
      <c r="M6126" s="40"/>
      <c r="N6126" s="40"/>
      <c r="O6126" s="40"/>
      <c r="P6126" s="40"/>
      <c r="Q6126" s="40"/>
      <c r="R6126" s="40"/>
    </row>
    <row r="6127">
      <c r="A6127" s="8" t="s">
        <v>2586</v>
      </c>
      <c r="B6127" s="2"/>
      <c r="C6127" s="2" t="s">
        <v>16971</v>
      </c>
      <c r="D6127" s="2" t="s">
        <v>2588</v>
      </c>
      <c r="E6127" s="2" t="s">
        <v>16972</v>
      </c>
      <c r="F6127" s="42" t="s">
        <v>16687</v>
      </c>
      <c r="G6127" s="6" t="s">
        <v>2741</v>
      </c>
      <c r="H6127" s="41" t="s">
        <v>2760</v>
      </c>
      <c r="I6127" s="34" t="s">
        <v>16973</v>
      </c>
      <c r="J6127" s="37"/>
      <c r="K6127" s="38"/>
      <c r="L6127" s="38"/>
      <c r="M6127" s="38"/>
      <c r="N6127" s="38"/>
      <c r="O6127" s="38"/>
      <c r="P6127" s="38"/>
      <c r="Q6127" s="38"/>
      <c r="R6127" s="38"/>
    </row>
    <row r="6128">
      <c r="A6128" s="8" t="s">
        <v>2633</v>
      </c>
      <c r="B6128" s="2"/>
      <c r="C6128" s="2" t="s">
        <v>16974</v>
      </c>
      <c r="D6128" s="2" t="s">
        <v>2588</v>
      </c>
      <c r="E6128" s="2" t="s">
        <v>16975</v>
      </c>
      <c r="F6128" s="42" t="s">
        <v>16687</v>
      </c>
      <c r="G6128" s="8" t="s">
        <v>2741</v>
      </c>
      <c r="H6128" s="41" t="s">
        <v>2686</v>
      </c>
      <c r="I6128" s="34" t="s">
        <v>16976</v>
      </c>
      <c r="J6128" s="35"/>
      <c r="K6128" s="33"/>
      <c r="L6128" s="33"/>
      <c r="M6128" s="33"/>
      <c r="N6128" s="33"/>
      <c r="O6128" s="33"/>
      <c r="P6128" s="33"/>
      <c r="Q6128" s="33"/>
      <c r="R6128" s="33"/>
    </row>
    <row r="6129">
      <c r="A6129" s="8" t="s">
        <v>2586</v>
      </c>
      <c r="B6129" s="2"/>
      <c r="C6129" s="2" t="s">
        <v>16977</v>
      </c>
      <c r="D6129" s="2" t="s">
        <v>2588</v>
      </c>
      <c r="E6129" s="2" t="s">
        <v>16978</v>
      </c>
      <c r="F6129" s="42" t="s">
        <v>16687</v>
      </c>
      <c r="G6129" s="6" t="s">
        <v>2741</v>
      </c>
      <c r="H6129" s="31" t="s">
        <v>2742</v>
      </c>
      <c r="I6129" s="34" t="s">
        <v>16979</v>
      </c>
      <c r="J6129" s="35"/>
      <c r="K6129" s="33"/>
      <c r="L6129" s="33"/>
      <c r="M6129" s="33"/>
      <c r="N6129" s="33"/>
      <c r="O6129" s="33"/>
      <c r="P6129" s="33"/>
      <c r="Q6129" s="33"/>
      <c r="R6129" s="33"/>
    </row>
    <row r="6130">
      <c r="A6130" s="8" t="s">
        <v>2586</v>
      </c>
      <c r="B6130" s="2"/>
      <c r="C6130" s="2" t="s">
        <v>16980</v>
      </c>
      <c r="D6130" s="2" t="s">
        <v>4910</v>
      </c>
      <c r="E6130" s="2" t="s">
        <v>16981</v>
      </c>
      <c r="F6130" s="42" t="s">
        <v>16687</v>
      </c>
      <c r="G6130" s="8" t="s">
        <v>2741</v>
      </c>
      <c r="H6130" s="31" t="s">
        <v>2742</v>
      </c>
      <c r="I6130" s="34" t="s">
        <v>16982</v>
      </c>
      <c r="J6130" s="37"/>
      <c r="K6130" s="38"/>
      <c r="L6130" s="38"/>
      <c r="M6130" s="38"/>
      <c r="N6130" s="38"/>
      <c r="O6130" s="38"/>
      <c r="P6130" s="38"/>
      <c r="Q6130" s="38"/>
      <c r="R6130" s="38"/>
    </row>
    <row r="6131">
      <c r="A6131" s="8" t="s">
        <v>2586</v>
      </c>
      <c r="B6131" s="2"/>
      <c r="C6131" s="2" t="s">
        <v>16983</v>
      </c>
      <c r="D6131" s="2" t="s">
        <v>6090</v>
      </c>
      <c r="E6131" s="2" t="s">
        <v>16984</v>
      </c>
      <c r="F6131" s="42" t="s">
        <v>16687</v>
      </c>
      <c r="G6131" s="31" t="s">
        <v>2741</v>
      </c>
      <c r="H6131" s="31" t="s">
        <v>2742</v>
      </c>
      <c r="I6131" s="34" t="s">
        <v>16985</v>
      </c>
      <c r="J6131" s="35"/>
      <c r="K6131" s="33"/>
      <c r="L6131" s="33"/>
      <c r="M6131" s="33"/>
      <c r="N6131" s="33"/>
      <c r="O6131" s="33"/>
      <c r="P6131" s="33"/>
      <c r="Q6131" s="33"/>
      <c r="R6131" s="33"/>
    </row>
    <row r="6132">
      <c r="A6132" s="8" t="s">
        <v>2586</v>
      </c>
      <c r="B6132" s="2"/>
      <c r="C6132" s="2" t="s">
        <v>16986</v>
      </c>
      <c r="D6132" s="2" t="s">
        <v>16987</v>
      </c>
      <c r="E6132" s="2" t="s">
        <v>16988</v>
      </c>
      <c r="F6132" s="42" t="s">
        <v>16687</v>
      </c>
      <c r="G6132" s="31" t="s">
        <v>2741</v>
      </c>
      <c r="H6132" s="8" t="s">
        <v>2765</v>
      </c>
      <c r="I6132" s="34" t="s">
        <v>16989</v>
      </c>
      <c r="J6132" s="7"/>
      <c r="K6132" s="40"/>
      <c r="L6132" s="40"/>
      <c r="M6132" s="40"/>
      <c r="N6132" s="40"/>
      <c r="O6132" s="40"/>
      <c r="P6132" s="40"/>
      <c r="Q6132" s="40"/>
      <c r="R6132" s="40"/>
    </row>
    <row r="6133">
      <c r="A6133" s="8" t="s">
        <v>2586</v>
      </c>
      <c r="B6133" s="2"/>
      <c r="C6133" s="2" t="s">
        <v>16990</v>
      </c>
      <c r="D6133" s="2" t="s">
        <v>16991</v>
      </c>
      <c r="E6133" s="2" t="s">
        <v>16992</v>
      </c>
      <c r="F6133" s="42" t="s">
        <v>16687</v>
      </c>
      <c r="G6133" s="31" t="s">
        <v>2741</v>
      </c>
      <c r="H6133" s="41" t="s">
        <v>2760</v>
      </c>
      <c r="I6133" s="34" t="s">
        <v>16993</v>
      </c>
      <c r="J6133" s="37"/>
      <c r="K6133" s="38"/>
      <c r="L6133" s="38"/>
      <c r="M6133" s="38"/>
      <c r="N6133" s="38"/>
      <c r="O6133" s="38"/>
      <c r="P6133" s="38"/>
      <c r="Q6133" s="38"/>
      <c r="R6133" s="38"/>
    </row>
    <row r="6134">
      <c r="A6134" s="8" t="s">
        <v>2586</v>
      </c>
      <c r="B6134" s="2"/>
      <c r="C6134" s="2" t="s">
        <v>16994</v>
      </c>
      <c r="D6134" s="2" t="s">
        <v>16995</v>
      </c>
      <c r="E6134" s="2" t="s">
        <v>16996</v>
      </c>
      <c r="F6134" s="8" t="s">
        <v>16687</v>
      </c>
      <c r="G6134" s="31" t="s">
        <v>2741</v>
      </c>
      <c r="H6134" s="41" t="s">
        <v>3742</v>
      </c>
      <c r="I6134" s="34" t="s">
        <v>16997</v>
      </c>
      <c r="J6134" s="37"/>
      <c r="K6134" s="38"/>
      <c r="L6134" s="38"/>
      <c r="M6134" s="38"/>
      <c r="N6134" s="38"/>
      <c r="O6134" s="38"/>
      <c r="P6134" s="38"/>
      <c r="Q6134" s="38"/>
      <c r="R6134" s="38"/>
    </row>
    <row r="6135">
      <c r="A6135" s="8" t="s">
        <v>2586</v>
      </c>
      <c r="B6135" s="2"/>
      <c r="C6135" s="2" t="s">
        <v>16998</v>
      </c>
      <c r="D6135" s="2" t="s">
        <v>2588</v>
      </c>
      <c r="E6135" s="2" t="s">
        <v>16999</v>
      </c>
      <c r="F6135" s="8" t="s">
        <v>16687</v>
      </c>
      <c r="G6135" s="31" t="s">
        <v>2741</v>
      </c>
      <c r="H6135" s="41" t="s">
        <v>2686</v>
      </c>
      <c r="I6135" s="34" t="s">
        <v>17000</v>
      </c>
      <c r="J6135" s="35"/>
      <c r="K6135" s="33"/>
      <c r="L6135" s="33"/>
      <c r="M6135" s="33"/>
      <c r="N6135" s="33"/>
      <c r="O6135" s="33"/>
      <c r="P6135" s="33"/>
      <c r="Q6135" s="33"/>
      <c r="R6135" s="33"/>
    </row>
    <row r="6136">
      <c r="A6136" s="8" t="s">
        <v>2633</v>
      </c>
      <c r="B6136" s="15"/>
      <c r="C6136" s="15" t="s">
        <v>17001</v>
      </c>
      <c r="D6136" s="9" t="s">
        <v>7946</v>
      </c>
      <c r="E6136" s="9" t="s">
        <v>17002</v>
      </c>
      <c r="F6136" s="42" t="s">
        <v>16687</v>
      </c>
      <c r="G6136" s="8" t="s">
        <v>2741</v>
      </c>
      <c r="H6136" s="41" t="s">
        <v>2760</v>
      </c>
      <c r="I6136" s="16" t="s">
        <v>17003</v>
      </c>
      <c r="J6136" s="37"/>
      <c r="K6136" s="38"/>
      <c r="L6136" s="38"/>
      <c r="M6136" s="38"/>
      <c r="N6136" s="38"/>
      <c r="O6136" s="38"/>
      <c r="P6136" s="38"/>
      <c r="Q6136" s="38"/>
      <c r="R6136" s="38"/>
    </row>
    <row r="6137">
      <c r="A6137" s="8" t="s">
        <v>2586</v>
      </c>
      <c r="B6137" s="2"/>
      <c r="C6137" s="2" t="s">
        <v>17004</v>
      </c>
      <c r="D6137" s="2" t="s">
        <v>17005</v>
      </c>
      <c r="E6137" s="2" t="s">
        <v>17006</v>
      </c>
      <c r="F6137" s="42" t="s">
        <v>16687</v>
      </c>
      <c r="G6137" s="31" t="s">
        <v>2741</v>
      </c>
      <c r="H6137" s="31" t="s">
        <v>2802</v>
      </c>
      <c r="I6137" s="34" t="s">
        <v>17007</v>
      </c>
      <c r="J6137" s="37"/>
      <c r="K6137" s="38"/>
      <c r="L6137" s="38"/>
      <c r="M6137" s="38"/>
      <c r="N6137" s="38"/>
      <c r="O6137" s="38"/>
      <c r="P6137" s="38"/>
      <c r="Q6137" s="38"/>
      <c r="R6137" s="38"/>
    </row>
    <row r="6138">
      <c r="A6138" s="8" t="s">
        <v>2633</v>
      </c>
      <c r="B6138" s="2"/>
      <c r="C6138" s="2" t="s">
        <v>17008</v>
      </c>
      <c r="D6138" s="2" t="s">
        <v>2588</v>
      </c>
      <c r="E6138" s="2" t="s">
        <v>17009</v>
      </c>
      <c r="F6138" s="42" t="s">
        <v>16687</v>
      </c>
      <c r="G6138" s="31" t="s">
        <v>2741</v>
      </c>
      <c r="H6138" s="41" t="s">
        <v>2686</v>
      </c>
      <c r="I6138" s="34" t="s">
        <v>17010</v>
      </c>
      <c r="J6138" s="35"/>
      <c r="K6138" s="33"/>
      <c r="L6138" s="33"/>
      <c r="M6138" s="33"/>
      <c r="N6138" s="33"/>
      <c r="O6138" s="33"/>
      <c r="P6138" s="33"/>
      <c r="Q6138" s="33"/>
      <c r="R6138" s="33"/>
    </row>
    <row r="6139">
      <c r="A6139" s="8" t="s">
        <v>2586</v>
      </c>
      <c r="B6139" s="2"/>
      <c r="C6139" s="2" t="s">
        <v>17011</v>
      </c>
      <c r="D6139" s="2" t="s">
        <v>2588</v>
      </c>
      <c r="E6139" s="2" t="s">
        <v>17012</v>
      </c>
      <c r="F6139" s="41" t="s">
        <v>16687</v>
      </c>
      <c r="G6139" s="8" t="s">
        <v>2741</v>
      </c>
      <c r="H6139" s="31" t="s">
        <v>2840</v>
      </c>
      <c r="I6139" s="34" t="s">
        <v>17013</v>
      </c>
      <c r="J6139" s="37"/>
      <c r="K6139" s="38"/>
      <c r="L6139" s="38"/>
      <c r="M6139" s="38"/>
      <c r="N6139" s="38"/>
      <c r="O6139" s="38"/>
      <c r="P6139" s="38"/>
      <c r="Q6139" s="38"/>
      <c r="R6139" s="38"/>
    </row>
    <row r="6140">
      <c r="A6140" s="8" t="s">
        <v>2586</v>
      </c>
      <c r="B6140" s="2"/>
      <c r="C6140" s="2" t="s">
        <v>17014</v>
      </c>
      <c r="D6140" s="2" t="s">
        <v>2588</v>
      </c>
      <c r="E6140" s="2" t="s">
        <v>17015</v>
      </c>
      <c r="F6140" s="42" t="s">
        <v>16687</v>
      </c>
      <c r="G6140" s="8" t="s">
        <v>2741</v>
      </c>
      <c r="H6140" s="31" t="s">
        <v>2603</v>
      </c>
      <c r="I6140" s="34" t="s">
        <v>17016</v>
      </c>
      <c r="J6140" s="19"/>
      <c r="K6140" s="39"/>
      <c r="L6140" s="39"/>
      <c r="M6140" s="39"/>
      <c r="N6140" s="39"/>
      <c r="O6140" s="39"/>
      <c r="P6140" s="39"/>
      <c r="Q6140" s="39"/>
      <c r="R6140" s="39"/>
    </row>
    <row r="6141">
      <c r="A6141" s="8" t="s">
        <v>2586</v>
      </c>
      <c r="B6141" s="2"/>
      <c r="C6141" s="2" t="s">
        <v>17017</v>
      </c>
      <c r="D6141" s="2" t="s">
        <v>2588</v>
      </c>
      <c r="E6141" s="2" t="s">
        <v>17018</v>
      </c>
      <c r="F6141" s="8" t="s">
        <v>16687</v>
      </c>
      <c r="G6141" s="8" t="s">
        <v>2741</v>
      </c>
      <c r="H6141" s="45" t="s">
        <v>2937</v>
      </c>
      <c r="I6141" s="34" t="s">
        <v>17019</v>
      </c>
      <c r="J6141" s="19"/>
      <c r="K6141" s="39"/>
      <c r="L6141" s="39"/>
      <c r="M6141" s="39"/>
      <c r="N6141" s="39"/>
      <c r="O6141" s="39"/>
      <c r="P6141" s="39"/>
      <c r="Q6141" s="39"/>
      <c r="R6141" s="39"/>
    </row>
    <row r="6142">
      <c r="A6142" s="8" t="s">
        <v>2586</v>
      </c>
      <c r="B6142" s="2"/>
      <c r="C6142" s="2" t="s">
        <v>17020</v>
      </c>
      <c r="D6142" s="2" t="s">
        <v>17021</v>
      </c>
      <c r="E6142" s="2" t="s">
        <v>17022</v>
      </c>
      <c r="F6142" s="41" t="s">
        <v>16687</v>
      </c>
      <c r="G6142" s="8" t="s">
        <v>2741</v>
      </c>
      <c r="H6142" s="41" t="s">
        <v>2686</v>
      </c>
      <c r="I6142" s="34" t="s">
        <v>17023</v>
      </c>
      <c r="J6142" s="35"/>
      <c r="K6142" s="33"/>
      <c r="L6142" s="33"/>
      <c r="M6142" s="33"/>
      <c r="N6142" s="33"/>
      <c r="O6142" s="33"/>
      <c r="P6142" s="33"/>
      <c r="Q6142" s="33"/>
      <c r="R6142" s="33"/>
    </row>
    <row r="6143">
      <c r="A6143" s="8" t="s">
        <v>2633</v>
      </c>
      <c r="B6143" s="2"/>
      <c r="C6143" s="2" t="s">
        <v>17024</v>
      </c>
      <c r="D6143" s="2" t="s">
        <v>2588</v>
      </c>
      <c r="E6143" s="2" t="s">
        <v>17025</v>
      </c>
      <c r="F6143" s="8" t="s">
        <v>16687</v>
      </c>
      <c r="G6143" s="8" t="s">
        <v>2741</v>
      </c>
      <c r="H6143" s="41" t="s">
        <v>2760</v>
      </c>
      <c r="I6143" s="34" t="s">
        <v>17026</v>
      </c>
      <c r="J6143" s="7"/>
      <c r="K6143" s="40"/>
      <c r="L6143" s="40"/>
      <c r="M6143" s="40"/>
      <c r="N6143" s="40"/>
      <c r="O6143" s="40"/>
      <c r="P6143" s="40"/>
      <c r="Q6143" s="40"/>
      <c r="R6143" s="40"/>
    </row>
    <row r="6144">
      <c r="A6144" s="8" t="s">
        <v>2586</v>
      </c>
      <c r="B6144" s="2"/>
      <c r="C6144" s="2" t="s">
        <v>17027</v>
      </c>
      <c r="D6144" s="2" t="s">
        <v>2785</v>
      </c>
      <c r="E6144" s="2" t="s">
        <v>17028</v>
      </c>
      <c r="F6144" s="8" t="s">
        <v>16687</v>
      </c>
      <c r="G6144" s="8" t="s">
        <v>2741</v>
      </c>
      <c r="H6144" s="41" t="s">
        <v>2760</v>
      </c>
      <c r="I6144" s="131" t="s">
        <v>17029</v>
      </c>
      <c r="J6144" s="37"/>
      <c r="K6144" s="38"/>
      <c r="L6144" s="38"/>
      <c r="M6144" s="38"/>
      <c r="N6144" s="38"/>
      <c r="O6144" s="38"/>
      <c r="P6144" s="38"/>
      <c r="Q6144" s="38"/>
      <c r="R6144" s="38"/>
    </row>
    <row r="6145">
      <c r="A6145" s="8" t="s">
        <v>2586</v>
      </c>
      <c r="B6145" s="2"/>
      <c r="C6145" s="2" t="s">
        <v>17030</v>
      </c>
      <c r="D6145" s="2" t="s">
        <v>2588</v>
      </c>
      <c r="E6145" s="2" t="s">
        <v>17031</v>
      </c>
      <c r="F6145" s="8" t="s">
        <v>16687</v>
      </c>
      <c r="G6145" s="8" t="s">
        <v>2741</v>
      </c>
      <c r="H6145" s="41" t="s">
        <v>3328</v>
      </c>
      <c r="I6145" s="34" t="s">
        <v>17032</v>
      </c>
      <c r="J6145" s="35"/>
      <c r="K6145" s="33"/>
      <c r="L6145" s="33"/>
      <c r="M6145" s="33"/>
      <c r="N6145" s="33"/>
      <c r="O6145" s="33"/>
      <c r="P6145" s="33"/>
      <c r="Q6145" s="33"/>
      <c r="R6145" s="33"/>
    </row>
    <row r="6146">
      <c r="A6146" s="8" t="s">
        <v>2586</v>
      </c>
      <c r="B6146" s="2"/>
      <c r="C6146" s="2" t="s">
        <v>17033</v>
      </c>
      <c r="D6146" s="2" t="s">
        <v>2588</v>
      </c>
      <c r="E6146" s="2" t="s">
        <v>17034</v>
      </c>
      <c r="F6146" s="42" t="s">
        <v>16687</v>
      </c>
      <c r="G6146" s="6" t="s">
        <v>2741</v>
      </c>
      <c r="H6146" s="42" t="s">
        <v>2686</v>
      </c>
      <c r="I6146" s="36" t="s">
        <v>17035</v>
      </c>
      <c r="J6146" s="35"/>
      <c r="K6146" s="33"/>
      <c r="L6146" s="33"/>
      <c r="M6146" s="33"/>
      <c r="N6146" s="33"/>
      <c r="O6146" s="33"/>
      <c r="P6146" s="33"/>
      <c r="Q6146" s="33"/>
      <c r="R6146" s="33"/>
    </row>
    <row r="6147">
      <c r="A6147" s="8" t="s">
        <v>2586</v>
      </c>
      <c r="B6147" s="2"/>
      <c r="C6147" s="2" t="s">
        <v>17036</v>
      </c>
      <c r="D6147" s="2" t="s">
        <v>2588</v>
      </c>
      <c r="E6147" s="2" t="s">
        <v>17037</v>
      </c>
      <c r="F6147" s="8" t="s">
        <v>16687</v>
      </c>
      <c r="G6147" s="8" t="s">
        <v>2741</v>
      </c>
      <c r="H6147" s="31" t="s">
        <v>2840</v>
      </c>
      <c r="I6147" s="36" t="s">
        <v>17038</v>
      </c>
      <c r="J6147" s="35"/>
      <c r="K6147" s="33"/>
      <c r="L6147" s="33"/>
      <c r="M6147" s="33"/>
      <c r="N6147" s="33"/>
      <c r="O6147" s="33"/>
      <c r="P6147" s="33"/>
      <c r="Q6147" s="33"/>
      <c r="R6147" s="33"/>
    </row>
    <row r="6148">
      <c r="A6148" s="8" t="s">
        <v>2586</v>
      </c>
      <c r="B6148" s="2"/>
      <c r="C6148" s="2" t="s">
        <v>17039</v>
      </c>
      <c r="D6148" s="2" t="s">
        <v>2588</v>
      </c>
      <c r="E6148" s="2" t="s">
        <v>17040</v>
      </c>
      <c r="F6148" s="42" t="s">
        <v>16687</v>
      </c>
      <c r="G6148" s="8" t="s">
        <v>2741</v>
      </c>
      <c r="H6148" s="43" t="s">
        <v>2760</v>
      </c>
      <c r="I6148" s="34" t="s">
        <v>17041</v>
      </c>
      <c r="J6148" s="35"/>
      <c r="K6148" s="33"/>
      <c r="L6148" s="33"/>
      <c r="M6148" s="33"/>
      <c r="N6148" s="33"/>
      <c r="O6148" s="33"/>
      <c r="P6148" s="33"/>
      <c r="Q6148" s="33"/>
      <c r="R6148" s="33"/>
    </row>
    <row r="6149">
      <c r="A6149" s="8" t="s">
        <v>2586</v>
      </c>
      <c r="B6149" s="2"/>
      <c r="C6149" s="2" t="s">
        <v>17042</v>
      </c>
      <c r="D6149" s="2" t="s">
        <v>2588</v>
      </c>
      <c r="E6149" s="2" t="s">
        <v>17043</v>
      </c>
      <c r="F6149" s="42" t="s">
        <v>16687</v>
      </c>
      <c r="G6149" s="8" t="s">
        <v>2741</v>
      </c>
      <c r="H6149" s="45" t="s">
        <v>2765</v>
      </c>
      <c r="I6149" s="34" t="s">
        <v>17044</v>
      </c>
      <c r="J6149" s="35"/>
      <c r="K6149" s="33"/>
      <c r="L6149" s="33"/>
      <c r="M6149" s="33"/>
      <c r="N6149" s="33"/>
      <c r="O6149" s="33"/>
      <c r="P6149" s="33"/>
      <c r="Q6149" s="33"/>
      <c r="R6149" s="33"/>
    </row>
    <row r="6150">
      <c r="A6150" s="8" t="s">
        <v>2586</v>
      </c>
      <c r="B6150" s="2"/>
      <c r="C6150" s="2" t="s">
        <v>17045</v>
      </c>
      <c r="D6150" s="2" t="s">
        <v>3312</v>
      </c>
      <c r="E6150" s="2" t="s">
        <v>17046</v>
      </c>
      <c r="F6150" s="42" t="s">
        <v>16687</v>
      </c>
      <c r="G6150" s="8" t="s">
        <v>2741</v>
      </c>
      <c r="H6150" s="45" t="s">
        <v>2765</v>
      </c>
      <c r="I6150" s="2" t="s">
        <v>17047</v>
      </c>
      <c r="J6150" s="35"/>
      <c r="K6150" s="33"/>
      <c r="L6150" s="33"/>
      <c r="M6150" s="33"/>
      <c r="N6150" s="33"/>
      <c r="O6150" s="33"/>
      <c r="P6150" s="33"/>
      <c r="Q6150" s="33"/>
      <c r="R6150" s="33"/>
    </row>
    <row r="6151">
      <c r="A6151" s="8" t="s">
        <v>2586</v>
      </c>
      <c r="B6151" s="2"/>
      <c r="C6151" s="2" t="s">
        <v>17048</v>
      </c>
      <c r="D6151" s="2" t="s">
        <v>17049</v>
      </c>
      <c r="E6151" s="2" t="s">
        <v>17050</v>
      </c>
      <c r="F6151" s="42" t="s">
        <v>16687</v>
      </c>
      <c r="G6151" s="8" t="s">
        <v>2741</v>
      </c>
      <c r="H6151" s="41" t="s">
        <v>17051</v>
      </c>
      <c r="I6151" s="34" t="s">
        <v>17052</v>
      </c>
      <c r="J6151" s="7"/>
      <c r="K6151" s="40"/>
      <c r="L6151" s="40"/>
      <c r="M6151" s="40"/>
      <c r="N6151" s="40"/>
      <c r="O6151" s="40"/>
      <c r="P6151" s="40"/>
      <c r="Q6151" s="40"/>
      <c r="R6151" s="40"/>
    </row>
    <row r="6152">
      <c r="A6152" s="8" t="s">
        <v>2586</v>
      </c>
      <c r="B6152" s="2"/>
      <c r="C6152" s="2" t="s">
        <v>17053</v>
      </c>
      <c r="D6152" s="2" t="s">
        <v>2588</v>
      </c>
      <c r="E6152" s="2" t="s">
        <v>17054</v>
      </c>
      <c r="F6152" s="42" t="s">
        <v>16687</v>
      </c>
      <c r="G6152" s="8" t="s">
        <v>2741</v>
      </c>
      <c r="H6152" s="43" t="s">
        <v>2760</v>
      </c>
      <c r="I6152" s="34" t="s">
        <v>17055</v>
      </c>
      <c r="J6152" s="35"/>
      <c r="K6152" s="33"/>
      <c r="L6152" s="33"/>
      <c r="M6152" s="33"/>
      <c r="N6152" s="33"/>
      <c r="O6152" s="33"/>
      <c r="P6152" s="33"/>
      <c r="Q6152" s="33"/>
      <c r="R6152" s="33"/>
    </row>
    <row r="6153">
      <c r="A6153" s="8" t="s">
        <v>2586</v>
      </c>
      <c r="B6153" s="2"/>
      <c r="C6153" s="2" t="s">
        <v>17056</v>
      </c>
      <c r="D6153" s="2" t="s">
        <v>17057</v>
      </c>
      <c r="E6153" s="2" t="s">
        <v>17058</v>
      </c>
      <c r="F6153" s="41" t="s">
        <v>16687</v>
      </c>
      <c r="G6153" s="6" t="s">
        <v>2741</v>
      </c>
      <c r="H6153" s="41" t="s">
        <v>2778</v>
      </c>
      <c r="I6153" s="34" t="s">
        <v>17059</v>
      </c>
      <c r="J6153" s="35"/>
      <c r="K6153" s="33"/>
      <c r="L6153" s="33"/>
      <c r="M6153" s="33"/>
      <c r="N6153" s="33"/>
      <c r="O6153" s="33"/>
      <c r="P6153" s="33"/>
      <c r="Q6153" s="33"/>
      <c r="R6153" s="33"/>
    </row>
    <row r="6154">
      <c r="A6154" s="8" t="s">
        <v>2586</v>
      </c>
      <c r="B6154" s="2"/>
      <c r="C6154" s="2" t="s">
        <v>17060</v>
      </c>
      <c r="D6154" s="2" t="s">
        <v>17061</v>
      </c>
      <c r="E6154" s="2" t="s">
        <v>17062</v>
      </c>
      <c r="F6154" s="42" t="s">
        <v>16687</v>
      </c>
      <c r="G6154" s="8" t="s">
        <v>2741</v>
      </c>
      <c r="H6154" s="31" t="s">
        <v>2603</v>
      </c>
      <c r="I6154" s="34" t="s">
        <v>17063</v>
      </c>
      <c r="J6154" s="35"/>
      <c r="K6154" s="33"/>
      <c r="L6154" s="33"/>
      <c r="M6154" s="33"/>
      <c r="N6154" s="33"/>
      <c r="O6154" s="33"/>
      <c r="P6154" s="33"/>
      <c r="Q6154" s="33"/>
      <c r="R6154" s="33"/>
    </row>
    <row r="6155">
      <c r="A6155" s="8" t="s">
        <v>2586</v>
      </c>
      <c r="B6155" s="2"/>
      <c r="C6155" s="2" t="s">
        <v>17064</v>
      </c>
      <c r="D6155" s="2" t="s">
        <v>2588</v>
      </c>
      <c r="E6155" s="2" t="s">
        <v>17065</v>
      </c>
      <c r="F6155" s="8" t="s">
        <v>16687</v>
      </c>
      <c r="G6155" s="8" t="s">
        <v>2741</v>
      </c>
      <c r="H6155" s="41" t="s">
        <v>2937</v>
      </c>
      <c r="I6155" s="34" t="s">
        <v>17066</v>
      </c>
      <c r="J6155" s="35"/>
      <c r="K6155" s="33"/>
      <c r="L6155" s="33"/>
      <c r="M6155" s="33"/>
      <c r="N6155" s="33"/>
      <c r="O6155" s="33"/>
      <c r="P6155" s="33"/>
      <c r="Q6155" s="33"/>
      <c r="R6155" s="33"/>
    </row>
    <row r="6156">
      <c r="A6156" s="8" t="s">
        <v>2586</v>
      </c>
      <c r="B6156" s="2"/>
      <c r="C6156" s="2" t="s">
        <v>17067</v>
      </c>
      <c r="D6156" s="2" t="s">
        <v>2588</v>
      </c>
      <c r="E6156" s="2" t="s">
        <v>17068</v>
      </c>
      <c r="F6156" s="42" t="s">
        <v>16687</v>
      </c>
      <c r="G6156" s="8" t="s">
        <v>2741</v>
      </c>
      <c r="H6156" s="41" t="s">
        <v>2937</v>
      </c>
      <c r="I6156" s="34" t="s">
        <v>17069</v>
      </c>
      <c r="J6156" s="35"/>
      <c r="K6156" s="33"/>
      <c r="L6156" s="33"/>
      <c r="M6156" s="33"/>
      <c r="N6156" s="33"/>
      <c r="O6156" s="33"/>
      <c r="P6156" s="33"/>
      <c r="Q6156" s="33"/>
      <c r="R6156" s="33"/>
    </row>
    <row r="6157">
      <c r="A6157" s="8" t="s">
        <v>2586</v>
      </c>
      <c r="B6157" s="2"/>
      <c r="C6157" s="2" t="s">
        <v>17070</v>
      </c>
      <c r="D6157" s="2" t="s">
        <v>17071</v>
      </c>
      <c r="E6157" s="2" t="s">
        <v>17072</v>
      </c>
      <c r="F6157" s="42" t="s">
        <v>16687</v>
      </c>
      <c r="G6157" s="8" t="s">
        <v>2741</v>
      </c>
      <c r="H6157" s="8" t="s">
        <v>2765</v>
      </c>
      <c r="I6157" s="34" t="s">
        <v>17073</v>
      </c>
      <c r="J6157" s="35"/>
      <c r="K6157" s="33"/>
      <c r="L6157" s="33"/>
      <c r="M6157" s="33"/>
      <c r="N6157" s="33"/>
      <c r="O6157" s="33"/>
      <c r="P6157" s="33"/>
      <c r="Q6157" s="33"/>
      <c r="R6157" s="33"/>
    </row>
    <row r="6158">
      <c r="A6158" s="8" t="s">
        <v>2586</v>
      </c>
      <c r="B6158" s="2"/>
      <c r="C6158" s="2" t="s">
        <v>17074</v>
      </c>
      <c r="D6158" s="2" t="s">
        <v>2588</v>
      </c>
      <c r="E6158" s="2" t="s">
        <v>17075</v>
      </c>
      <c r="F6158" s="8" t="s">
        <v>16687</v>
      </c>
      <c r="G6158" s="8" t="s">
        <v>2741</v>
      </c>
      <c r="H6158" s="17" t="s">
        <v>17076</v>
      </c>
      <c r="I6158" s="34" t="s">
        <v>17077</v>
      </c>
      <c r="J6158" s="35"/>
      <c r="K6158" s="33"/>
      <c r="L6158" s="33"/>
      <c r="M6158" s="33"/>
      <c r="N6158" s="33"/>
      <c r="O6158" s="33"/>
      <c r="P6158" s="33"/>
      <c r="Q6158" s="33"/>
      <c r="R6158" s="33"/>
    </row>
    <row r="6159">
      <c r="A6159" s="8" t="s">
        <v>2586</v>
      </c>
      <c r="B6159" s="2"/>
      <c r="C6159" s="2" t="s">
        <v>17078</v>
      </c>
      <c r="D6159" s="2" t="s">
        <v>2588</v>
      </c>
      <c r="E6159" s="2" t="s">
        <v>17079</v>
      </c>
      <c r="F6159" s="41" t="s">
        <v>16687</v>
      </c>
      <c r="G6159" s="6" t="s">
        <v>2741</v>
      </c>
      <c r="H6159" s="31" t="s">
        <v>2816</v>
      </c>
      <c r="I6159" s="34" t="s">
        <v>17080</v>
      </c>
      <c r="J6159" s="35"/>
      <c r="K6159" s="33"/>
      <c r="L6159" s="33"/>
      <c r="M6159" s="33"/>
      <c r="N6159" s="33"/>
      <c r="O6159" s="33"/>
      <c r="P6159" s="33"/>
      <c r="Q6159" s="33"/>
      <c r="R6159" s="33"/>
    </row>
    <row r="6160">
      <c r="A6160" s="8" t="s">
        <v>2633</v>
      </c>
      <c r="B6160" s="2"/>
      <c r="C6160" s="2" t="s">
        <v>17081</v>
      </c>
      <c r="D6160" s="2" t="s">
        <v>2588</v>
      </c>
      <c r="E6160" s="2" t="s">
        <v>17082</v>
      </c>
      <c r="F6160" s="8" t="s">
        <v>16687</v>
      </c>
      <c r="G6160" s="8" t="s">
        <v>2741</v>
      </c>
      <c r="H6160" s="45" t="s">
        <v>2753</v>
      </c>
      <c r="I6160" s="36" t="s">
        <v>17083</v>
      </c>
      <c r="J6160" s="35"/>
      <c r="K6160" s="33"/>
      <c r="L6160" s="33"/>
      <c r="M6160" s="33"/>
      <c r="N6160" s="33"/>
      <c r="O6160" s="33"/>
      <c r="P6160" s="33"/>
      <c r="Q6160" s="33"/>
      <c r="R6160" s="33"/>
    </row>
    <row r="6161">
      <c r="A6161" s="8" t="s">
        <v>2586</v>
      </c>
      <c r="B6161" s="2"/>
      <c r="C6161" s="2" t="s">
        <v>17084</v>
      </c>
      <c r="D6161" s="2" t="s">
        <v>2588</v>
      </c>
      <c r="E6161" s="2" t="s">
        <v>17085</v>
      </c>
      <c r="F6161" s="8" t="s">
        <v>16687</v>
      </c>
      <c r="G6161" s="8" t="s">
        <v>2741</v>
      </c>
      <c r="H6161" s="31" t="s">
        <v>2742</v>
      </c>
      <c r="I6161" s="34" t="s">
        <v>17086</v>
      </c>
      <c r="J6161" s="35"/>
      <c r="K6161" s="33"/>
      <c r="L6161" s="33"/>
      <c r="M6161" s="33"/>
      <c r="N6161" s="33"/>
      <c r="O6161" s="33"/>
      <c r="P6161" s="33"/>
      <c r="Q6161" s="33"/>
      <c r="R6161" s="33"/>
    </row>
    <row r="6162">
      <c r="A6162" s="8" t="s">
        <v>2586</v>
      </c>
      <c r="B6162" s="2"/>
      <c r="C6162" s="2" t="s">
        <v>17087</v>
      </c>
      <c r="D6162" s="2" t="s">
        <v>17088</v>
      </c>
      <c r="E6162" s="2" t="s">
        <v>17089</v>
      </c>
      <c r="F6162" s="8" t="s">
        <v>16687</v>
      </c>
      <c r="G6162" s="8" t="s">
        <v>2741</v>
      </c>
      <c r="H6162" s="41" t="s">
        <v>2802</v>
      </c>
      <c r="I6162" s="34" t="s">
        <v>17090</v>
      </c>
      <c r="J6162" s="19"/>
      <c r="K6162" s="39"/>
      <c r="L6162" s="39"/>
      <c r="M6162" s="39"/>
      <c r="N6162" s="39"/>
      <c r="O6162" s="39"/>
      <c r="P6162" s="39"/>
      <c r="Q6162" s="39"/>
      <c r="R6162" s="39"/>
    </row>
    <row r="6163">
      <c r="A6163" s="8" t="s">
        <v>2586</v>
      </c>
      <c r="B6163" s="15"/>
      <c r="C6163" s="15" t="s">
        <v>17091</v>
      </c>
      <c r="D6163" s="9" t="s">
        <v>3312</v>
      </c>
      <c r="E6163" s="9" t="s">
        <v>17092</v>
      </c>
      <c r="F6163" s="41" t="s">
        <v>16687</v>
      </c>
      <c r="G6163" s="8" t="s">
        <v>2741</v>
      </c>
      <c r="H6163" s="45" t="s">
        <v>3110</v>
      </c>
      <c r="I6163" s="16" t="s">
        <v>17093</v>
      </c>
      <c r="J6163" s="35"/>
      <c r="K6163" s="33"/>
      <c r="L6163" s="33"/>
      <c r="M6163" s="33"/>
      <c r="N6163" s="33"/>
      <c r="O6163" s="33"/>
      <c r="P6163" s="33"/>
      <c r="Q6163" s="33"/>
      <c r="R6163" s="33"/>
    </row>
    <row r="6164">
      <c r="A6164" s="8" t="s">
        <v>2586</v>
      </c>
      <c r="B6164" s="2"/>
      <c r="C6164" s="2" t="s">
        <v>17094</v>
      </c>
      <c r="D6164" s="2" t="s">
        <v>2588</v>
      </c>
      <c r="E6164" s="2" t="s">
        <v>17095</v>
      </c>
      <c r="F6164" s="8" t="s">
        <v>16687</v>
      </c>
      <c r="G6164" s="8" t="s">
        <v>2741</v>
      </c>
      <c r="H6164" s="45" t="s">
        <v>2765</v>
      </c>
      <c r="I6164" s="34" t="s">
        <v>17096</v>
      </c>
      <c r="J6164" s="37"/>
      <c r="K6164" s="38"/>
      <c r="L6164" s="38"/>
      <c r="M6164" s="38"/>
      <c r="N6164" s="38"/>
      <c r="O6164" s="38"/>
      <c r="P6164" s="38"/>
      <c r="Q6164" s="38"/>
      <c r="R6164" s="38"/>
    </row>
    <row r="6165">
      <c r="A6165" s="8" t="s">
        <v>2586</v>
      </c>
      <c r="B6165" s="2"/>
      <c r="C6165" s="2" t="s">
        <v>17097</v>
      </c>
      <c r="D6165" s="2" t="s">
        <v>6242</v>
      </c>
      <c r="E6165" s="2" t="s">
        <v>17098</v>
      </c>
      <c r="F6165" s="42" t="s">
        <v>16687</v>
      </c>
      <c r="G6165" s="8" t="s">
        <v>2741</v>
      </c>
      <c r="H6165" s="48" t="s">
        <v>2937</v>
      </c>
      <c r="I6165" s="34" t="s">
        <v>17099</v>
      </c>
      <c r="J6165" s="35"/>
      <c r="K6165" s="33"/>
      <c r="L6165" s="33"/>
      <c r="M6165" s="33"/>
      <c r="N6165" s="33"/>
      <c r="O6165" s="33"/>
      <c r="P6165" s="33"/>
      <c r="Q6165" s="33"/>
      <c r="R6165" s="33"/>
    </row>
    <row r="6166">
      <c r="A6166" s="8" t="s">
        <v>2586</v>
      </c>
      <c r="B6166" s="2"/>
      <c r="C6166" s="2" t="s">
        <v>17100</v>
      </c>
      <c r="D6166" s="2" t="s">
        <v>2588</v>
      </c>
      <c r="E6166" s="2" t="s">
        <v>17101</v>
      </c>
      <c r="F6166" s="42" t="s">
        <v>16687</v>
      </c>
      <c r="G6166" s="8" t="s">
        <v>2741</v>
      </c>
      <c r="H6166" s="31" t="s">
        <v>2742</v>
      </c>
      <c r="I6166" s="34" t="s">
        <v>17102</v>
      </c>
      <c r="J6166" s="19"/>
      <c r="K6166" s="39"/>
      <c r="L6166" s="39"/>
      <c r="M6166" s="39"/>
      <c r="N6166" s="39"/>
      <c r="O6166" s="39"/>
      <c r="P6166" s="39"/>
      <c r="Q6166" s="39"/>
      <c r="R6166" s="39"/>
    </row>
    <row r="6167">
      <c r="A6167" s="8" t="s">
        <v>2586</v>
      </c>
      <c r="B6167" s="2"/>
      <c r="C6167" s="2" t="s">
        <v>17103</v>
      </c>
      <c r="D6167" s="2" t="s">
        <v>2588</v>
      </c>
      <c r="E6167" s="2" t="s">
        <v>17104</v>
      </c>
      <c r="F6167" s="42" t="s">
        <v>16687</v>
      </c>
      <c r="G6167" s="6" t="s">
        <v>2741</v>
      </c>
      <c r="H6167" s="41" t="s">
        <v>2760</v>
      </c>
      <c r="I6167" s="34" t="s">
        <v>17105</v>
      </c>
      <c r="J6167" s="35"/>
      <c r="K6167" s="33"/>
      <c r="L6167" s="33"/>
      <c r="M6167" s="33"/>
      <c r="N6167" s="33"/>
      <c r="O6167" s="33"/>
      <c r="P6167" s="33"/>
      <c r="Q6167" s="33"/>
      <c r="R6167" s="33"/>
    </row>
    <row r="6168">
      <c r="A6168" s="8" t="s">
        <v>2586</v>
      </c>
      <c r="B6168" s="2"/>
      <c r="C6168" s="2" t="s">
        <v>17106</v>
      </c>
      <c r="D6168" s="2" t="s">
        <v>17107</v>
      </c>
      <c r="E6168" s="2" t="s">
        <v>17108</v>
      </c>
      <c r="F6168" s="42" t="s">
        <v>16687</v>
      </c>
      <c r="G6168" s="8" t="s">
        <v>2741</v>
      </c>
      <c r="H6168" s="31" t="s">
        <v>2952</v>
      </c>
      <c r="I6168" s="34" t="s">
        <v>17109</v>
      </c>
      <c r="J6168" s="35"/>
      <c r="K6168" s="33"/>
      <c r="L6168" s="33"/>
      <c r="M6168" s="33"/>
      <c r="N6168" s="33"/>
      <c r="O6168" s="33"/>
      <c r="P6168" s="33"/>
      <c r="Q6168" s="33"/>
      <c r="R6168" s="33"/>
    </row>
    <row r="6169">
      <c r="A6169" s="8" t="s">
        <v>2586</v>
      </c>
      <c r="B6169" s="2"/>
      <c r="C6169" s="2" t="s">
        <v>17110</v>
      </c>
      <c r="D6169" s="2" t="s">
        <v>2588</v>
      </c>
      <c r="E6169" s="2" t="s">
        <v>17111</v>
      </c>
      <c r="F6169" s="42" t="s">
        <v>16687</v>
      </c>
      <c r="G6169" s="8" t="s">
        <v>2741</v>
      </c>
      <c r="H6169" s="31" t="s">
        <v>2802</v>
      </c>
      <c r="I6169" s="34" t="s">
        <v>17112</v>
      </c>
      <c r="J6169" s="37"/>
      <c r="K6169" s="38"/>
      <c r="L6169" s="38"/>
      <c r="M6169" s="38"/>
      <c r="N6169" s="38"/>
      <c r="O6169" s="38"/>
      <c r="P6169" s="38"/>
      <c r="Q6169" s="38"/>
      <c r="R6169" s="38"/>
    </row>
    <row r="6170">
      <c r="A6170" s="8" t="s">
        <v>2586</v>
      </c>
      <c r="B6170" s="2"/>
      <c r="C6170" s="2" t="s">
        <v>17113</v>
      </c>
      <c r="D6170" s="2" t="s">
        <v>2588</v>
      </c>
      <c r="E6170" s="2" t="s">
        <v>17114</v>
      </c>
      <c r="F6170" s="8" t="s">
        <v>16687</v>
      </c>
      <c r="G6170" s="8" t="s">
        <v>2741</v>
      </c>
      <c r="H6170" s="41" t="s">
        <v>2802</v>
      </c>
      <c r="I6170" s="34" t="s">
        <v>17115</v>
      </c>
      <c r="J6170" s="35"/>
      <c r="K6170" s="33"/>
      <c r="L6170" s="33"/>
      <c r="M6170" s="33"/>
      <c r="N6170" s="33"/>
      <c r="O6170" s="33"/>
      <c r="P6170" s="33"/>
      <c r="Q6170" s="33"/>
      <c r="R6170" s="33"/>
    </row>
    <row r="6171">
      <c r="A6171" s="8" t="s">
        <v>2586</v>
      </c>
      <c r="B6171" s="2"/>
      <c r="C6171" s="2" t="s">
        <v>17116</v>
      </c>
      <c r="D6171" s="2" t="s">
        <v>17117</v>
      </c>
      <c r="E6171" s="2" t="s">
        <v>17118</v>
      </c>
      <c r="F6171" s="42" t="s">
        <v>16687</v>
      </c>
      <c r="G6171" s="8" t="s">
        <v>2741</v>
      </c>
      <c r="H6171" s="41" t="s">
        <v>3742</v>
      </c>
      <c r="I6171" s="34" t="s">
        <v>17119</v>
      </c>
      <c r="J6171" s="35"/>
      <c r="K6171" s="33"/>
      <c r="L6171" s="33"/>
      <c r="M6171" s="33"/>
      <c r="N6171" s="33"/>
      <c r="O6171" s="33"/>
      <c r="P6171" s="33"/>
      <c r="Q6171" s="33"/>
      <c r="R6171" s="33"/>
    </row>
    <row r="6172">
      <c r="A6172" s="8" t="s">
        <v>2633</v>
      </c>
      <c r="B6172" s="2"/>
      <c r="C6172" s="2" t="s">
        <v>17120</v>
      </c>
      <c r="D6172" s="2" t="s">
        <v>203</v>
      </c>
      <c r="E6172" s="2" t="s">
        <v>17121</v>
      </c>
      <c r="F6172" s="42" t="s">
        <v>16687</v>
      </c>
      <c r="G6172" s="6" t="s">
        <v>2741</v>
      </c>
      <c r="H6172" s="41" t="s">
        <v>2760</v>
      </c>
      <c r="I6172" s="2" t="s">
        <v>17122</v>
      </c>
      <c r="J6172" s="35"/>
      <c r="K6172" s="33"/>
      <c r="L6172" s="33"/>
      <c r="M6172" s="33"/>
      <c r="N6172" s="33"/>
      <c r="O6172" s="33"/>
      <c r="P6172" s="33"/>
      <c r="Q6172" s="33"/>
      <c r="R6172" s="33"/>
    </row>
    <row r="6173">
      <c r="A6173" s="8" t="s">
        <v>2586</v>
      </c>
      <c r="B6173" s="2"/>
      <c r="C6173" s="2" t="s">
        <v>17123</v>
      </c>
      <c r="D6173" s="2" t="s">
        <v>7009</v>
      </c>
      <c r="E6173" s="2" t="s">
        <v>17124</v>
      </c>
      <c r="F6173" s="42" t="s">
        <v>16687</v>
      </c>
      <c r="G6173" s="8" t="s">
        <v>2741</v>
      </c>
      <c r="H6173" s="42" t="s">
        <v>2952</v>
      </c>
      <c r="I6173" s="34" t="s">
        <v>17125</v>
      </c>
      <c r="J6173" s="7"/>
      <c r="K6173" s="40"/>
      <c r="L6173" s="40"/>
      <c r="M6173" s="40"/>
      <c r="N6173" s="40"/>
      <c r="O6173" s="40"/>
      <c r="P6173" s="40"/>
      <c r="Q6173" s="40"/>
      <c r="R6173" s="40"/>
    </row>
    <row r="6174">
      <c r="A6174" s="8" t="s">
        <v>2586</v>
      </c>
      <c r="B6174" s="2"/>
      <c r="C6174" s="2" t="s">
        <v>17126</v>
      </c>
      <c r="D6174" s="2" t="s">
        <v>2588</v>
      </c>
      <c r="E6174" s="2" t="s">
        <v>17127</v>
      </c>
      <c r="F6174" s="8" t="s">
        <v>16687</v>
      </c>
      <c r="G6174" s="8" t="s">
        <v>2741</v>
      </c>
      <c r="H6174" s="41" t="s">
        <v>3305</v>
      </c>
      <c r="I6174" s="34" t="s">
        <v>17128</v>
      </c>
      <c r="J6174" s="7"/>
      <c r="K6174" s="40"/>
      <c r="L6174" s="40"/>
      <c r="M6174" s="40"/>
      <c r="N6174" s="40"/>
      <c r="O6174" s="40"/>
      <c r="P6174" s="40"/>
      <c r="Q6174" s="40"/>
      <c r="R6174" s="40"/>
    </row>
    <row r="6175">
      <c r="A6175" s="8" t="s">
        <v>2586</v>
      </c>
      <c r="B6175" s="2"/>
      <c r="C6175" s="2" t="s">
        <v>17129</v>
      </c>
      <c r="D6175" s="2" t="s">
        <v>17130</v>
      </c>
      <c r="E6175" s="2" t="s">
        <v>17131</v>
      </c>
      <c r="F6175" s="41" t="s">
        <v>16687</v>
      </c>
      <c r="G6175" s="8" t="s">
        <v>2741</v>
      </c>
      <c r="H6175" s="43" t="s">
        <v>7267</v>
      </c>
      <c r="I6175" s="34" t="s">
        <v>17132</v>
      </c>
      <c r="J6175" s="7"/>
      <c r="K6175" s="40"/>
      <c r="L6175" s="40"/>
      <c r="M6175" s="40"/>
      <c r="N6175" s="40"/>
      <c r="O6175" s="40"/>
      <c r="P6175" s="40"/>
      <c r="Q6175" s="40"/>
      <c r="R6175" s="40"/>
    </row>
    <row r="6176">
      <c r="A6176" s="8" t="s">
        <v>2586</v>
      </c>
      <c r="B6176" s="2"/>
      <c r="C6176" s="2" t="s">
        <v>17133</v>
      </c>
      <c r="D6176" s="2" t="s">
        <v>2588</v>
      </c>
      <c r="E6176" s="2" t="s">
        <v>17134</v>
      </c>
      <c r="F6176" s="42" t="s">
        <v>16687</v>
      </c>
      <c r="G6176" s="8" t="s">
        <v>2741</v>
      </c>
      <c r="H6176" s="43" t="s">
        <v>2760</v>
      </c>
      <c r="I6176" s="34" t="s">
        <v>17135</v>
      </c>
      <c r="J6176" s="35"/>
      <c r="K6176" s="33"/>
      <c r="L6176" s="33"/>
      <c r="M6176" s="33"/>
      <c r="N6176" s="33"/>
      <c r="O6176" s="33"/>
      <c r="P6176" s="33"/>
      <c r="Q6176" s="33"/>
      <c r="R6176" s="33"/>
    </row>
    <row r="6177">
      <c r="A6177" s="8" t="s">
        <v>2586</v>
      </c>
      <c r="B6177" s="2"/>
      <c r="C6177" s="2" t="s">
        <v>17136</v>
      </c>
      <c r="D6177" s="2" t="s">
        <v>2588</v>
      </c>
      <c r="E6177" s="2" t="s">
        <v>17137</v>
      </c>
      <c r="F6177" s="42" t="s">
        <v>16687</v>
      </c>
      <c r="G6177" s="8" t="s">
        <v>2741</v>
      </c>
      <c r="H6177" s="41" t="s">
        <v>3933</v>
      </c>
      <c r="I6177" s="34" t="s">
        <v>17138</v>
      </c>
      <c r="J6177" s="7"/>
      <c r="K6177" s="40"/>
      <c r="L6177" s="40"/>
      <c r="M6177" s="40"/>
      <c r="N6177" s="40"/>
      <c r="O6177" s="40"/>
      <c r="P6177" s="40"/>
      <c r="Q6177" s="40"/>
      <c r="R6177" s="40"/>
    </row>
    <row r="6178">
      <c r="A6178" s="8" t="s">
        <v>2586</v>
      </c>
      <c r="B6178" s="2"/>
      <c r="C6178" s="2" t="s">
        <v>17139</v>
      </c>
      <c r="D6178" s="2" t="s">
        <v>7448</v>
      </c>
      <c r="E6178" s="2" t="s">
        <v>17140</v>
      </c>
      <c r="F6178" s="42" t="s">
        <v>16687</v>
      </c>
      <c r="G6178" s="8" t="s">
        <v>2741</v>
      </c>
      <c r="H6178" s="41" t="s">
        <v>2760</v>
      </c>
      <c r="I6178" s="34" t="s">
        <v>17141</v>
      </c>
      <c r="J6178" s="35"/>
      <c r="K6178" s="33"/>
      <c r="L6178" s="33"/>
      <c r="M6178" s="33"/>
      <c r="N6178" s="33"/>
      <c r="O6178" s="33"/>
      <c r="P6178" s="33"/>
      <c r="Q6178" s="33"/>
      <c r="R6178" s="33"/>
    </row>
    <row r="6179">
      <c r="A6179" s="8" t="s">
        <v>2586</v>
      </c>
      <c r="B6179" s="2"/>
      <c r="C6179" s="2" t="s">
        <v>17142</v>
      </c>
      <c r="D6179" s="2" t="s">
        <v>2588</v>
      </c>
      <c r="E6179" s="2" t="s">
        <v>17143</v>
      </c>
      <c r="F6179" s="42" t="s">
        <v>16687</v>
      </c>
      <c r="G6179" s="8" t="s">
        <v>2741</v>
      </c>
      <c r="H6179" s="31" t="s">
        <v>2742</v>
      </c>
      <c r="I6179" s="34" t="s">
        <v>17144</v>
      </c>
      <c r="J6179" s="35"/>
      <c r="K6179" s="33"/>
      <c r="L6179" s="33"/>
      <c r="M6179" s="33"/>
      <c r="N6179" s="33"/>
      <c r="O6179" s="33"/>
      <c r="P6179" s="33"/>
      <c r="Q6179" s="33"/>
      <c r="R6179" s="33"/>
    </row>
    <row r="6180">
      <c r="A6180" s="8" t="s">
        <v>2586</v>
      </c>
      <c r="B6180" s="2"/>
      <c r="C6180" s="2" t="s">
        <v>17145</v>
      </c>
      <c r="D6180" s="2" t="s">
        <v>6998</v>
      </c>
      <c r="E6180" s="2" t="s">
        <v>17146</v>
      </c>
      <c r="F6180" s="42" t="s">
        <v>16687</v>
      </c>
      <c r="G6180" s="8" t="s">
        <v>2741</v>
      </c>
      <c r="H6180" s="41" t="s">
        <v>2760</v>
      </c>
      <c r="I6180" s="34" t="s">
        <v>17147</v>
      </c>
      <c r="J6180" s="7"/>
      <c r="K6180" s="40"/>
      <c r="L6180" s="40"/>
      <c r="M6180" s="40"/>
      <c r="N6180" s="40"/>
      <c r="O6180" s="40"/>
      <c r="P6180" s="40"/>
      <c r="Q6180" s="40"/>
      <c r="R6180" s="40"/>
    </row>
    <row r="6181">
      <c r="A6181" s="8" t="s">
        <v>2586</v>
      </c>
      <c r="B6181" s="2"/>
      <c r="C6181" s="2" t="s">
        <v>17148</v>
      </c>
      <c r="D6181" s="2" t="s">
        <v>5918</v>
      </c>
      <c r="E6181" s="2" t="s">
        <v>17149</v>
      </c>
      <c r="F6181" s="42" t="s">
        <v>16687</v>
      </c>
      <c r="G6181" s="8" t="s">
        <v>2741</v>
      </c>
      <c r="H6181" s="41" t="s">
        <v>2760</v>
      </c>
      <c r="I6181" s="34" t="s">
        <v>17150</v>
      </c>
      <c r="J6181" s="7"/>
      <c r="K6181" s="40"/>
      <c r="L6181" s="40"/>
      <c r="M6181" s="40"/>
      <c r="N6181" s="40"/>
      <c r="O6181" s="40"/>
      <c r="P6181" s="40"/>
      <c r="Q6181" s="40"/>
      <c r="R6181" s="40"/>
    </row>
    <row r="6182">
      <c r="A6182" s="8" t="s">
        <v>2586</v>
      </c>
      <c r="B6182" s="2"/>
      <c r="C6182" s="2" t="s">
        <v>17151</v>
      </c>
      <c r="D6182" s="2" t="s">
        <v>11073</v>
      </c>
      <c r="E6182" s="2" t="s">
        <v>17152</v>
      </c>
      <c r="F6182" s="42" t="s">
        <v>16687</v>
      </c>
      <c r="G6182" s="8" t="s">
        <v>2741</v>
      </c>
      <c r="H6182" s="41" t="s">
        <v>2760</v>
      </c>
      <c r="I6182" s="34" t="s">
        <v>17153</v>
      </c>
      <c r="J6182" s="37"/>
      <c r="K6182" s="38"/>
      <c r="L6182" s="38"/>
      <c r="M6182" s="38"/>
      <c r="N6182" s="38"/>
      <c r="O6182" s="38"/>
      <c r="P6182" s="38"/>
      <c r="Q6182" s="38"/>
      <c r="R6182" s="38"/>
    </row>
    <row r="6183">
      <c r="A6183" s="8" t="s">
        <v>2586</v>
      </c>
      <c r="B6183" s="2"/>
      <c r="C6183" s="2" t="s">
        <v>17154</v>
      </c>
      <c r="D6183" s="2" t="s">
        <v>2588</v>
      </c>
      <c r="E6183" s="2" t="s">
        <v>17155</v>
      </c>
      <c r="F6183" s="42" t="s">
        <v>16687</v>
      </c>
      <c r="G6183" s="31" t="s">
        <v>2741</v>
      </c>
      <c r="H6183" s="42" t="s">
        <v>2686</v>
      </c>
      <c r="I6183" s="36" t="s">
        <v>17156</v>
      </c>
      <c r="J6183" s="35"/>
      <c r="K6183" s="33"/>
      <c r="L6183" s="33"/>
      <c r="M6183" s="33"/>
      <c r="N6183" s="33"/>
      <c r="O6183" s="33"/>
      <c r="P6183" s="33"/>
      <c r="Q6183" s="33"/>
      <c r="R6183" s="33"/>
    </row>
    <row r="6184">
      <c r="A6184" s="8" t="s">
        <v>2586</v>
      </c>
      <c r="B6184" s="2"/>
      <c r="C6184" s="2" t="s">
        <v>17157</v>
      </c>
      <c r="D6184" s="2" t="s">
        <v>17158</v>
      </c>
      <c r="E6184" s="2" t="s">
        <v>17159</v>
      </c>
      <c r="F6184" s="42" t="s">
        <v>16687</v>
      </c>
      <c r="G6184" s="31" t="s">
        <v>2741</v>
      </c>
      <c r="H6184" s="48" t="s">
        <v>2937</v>
      </c>
      <c r="I6184" s="34" t="s">
        <v>17160</v>
      </c>
      <c r="J6184" s="35"/>
      <c r="K6184" s="33"/>
      <c r="L6184" s="33"/>
      <c r="M6184" s="33"/>
      <c r="N6184" s="33"/>
      <c r="O6184" s="33"/>
      <c r="P6184" s="33"/>
      <c r="Q6184" s="33"/>
      <c r="R6184" s="33"/>
    </row>
    <row r="6185">
      <c r="A6185" s="8" t="s">
        <v>2586</v>
      </c>
      <c r="B6185" s="2"/>
      <c r="C6185" s="2" t="s">
        <v>17161</v>
      </c>
      <c r="D6185" s="2" t="s">
        <v>2588</v>
      </c>
      <c r="E6185" s="2" t="s">
        <v>17162</v>
      </c>
      <c r="F6185" s="8" t="s">
        <v>16687</v>
      </c>
      <c r="G6185" s="31" t="s">
        <v>2741</v>
      </c>
      <c r="H6185" s="41" t="s">
        <v>3324</v>
      </c>
      <c r="I6185" s="34" t="s">
        <v>17163</v>
      </c>
      <c r="J6185" s="37"/>
      <c r="K6185" s="38"/>
      <c r="L6185" s="38"/>
      <c r="M6185" s="38"/>
      <c r="N6185" s="38"/>
      <c r="O6185" s="38"/>
      <c r="P6185" s="38"/>
      <c r="Q6185" s="38"/>
      <c r="R6185" s="38"/>
    </row>
    <row r="6186">
      <c r="A6186" s="8" t="s">
        <v>2586</v>
      </c>
      <c r="B6186" s="2"/>
      <c r="C6186" s="2" t="s">
        <v>17164</v>
      </c>
      <c r="D6186" s="2" t="s">
        <v>2588</v>
      </c>
      <c r="E6186" s="2" t="s">
        <v>17165</v>
      </c>
      <c r="F6186" s="41" t="s">
        <v>16687</v>
      </c>
      <c r="G6186" s="31" t="s">
        <v>2741</v>
      </c>
      <c r="H6186" s="49" t="s">
        <v>2840</v>
      </c>
      <c r="I6186" s="34" t="s">
        <v>17166</v>
      </c>
      <c r="J6186" s="7"/>
      <c r="K6186" s="40"/>
      <c r="L6186" s="40"/>
      <c r="M6186" s="40"/>
      <c r="N6186" s="40"/>
      <c r="O6186" s="40"/>
      <c r="P6186" s="40"/>
      <c r="Q6186" s="40"/>
      <c r="R6186" s="40"/>
    </row>
    <row r="6187">
      <c r="A6187" s="8" t="s">
        <v>2586</v>
      </c>
      <c r="B6187" s="2"/>
      <c r="C6187" s="2" t="s">
        <v>17167</v>
      </c>
      <c r="D6187" s="2" t="s">
        <v>2588</v>
      </c>
      <c r="E6187" s="2" t="s">
        <v>17168</v>
      </c>
      <c r="F6187" s="8" t="s">
        <v>16687</v>
      </c>
      <c r="G6187" s="31" t="s">
        <v>2741</v>
      </c>
      <c r="H6187" s="31" t="s">
        <v>2802</v>
      </c>
      <c r="I6187" s="34" t="s">
        <v>17169</v>
      </c>
      <c r="J6187" s="35"/>
      <c r="K6187" s="33"/>
      <c r="L6187" s="33"/>
      <c r="M6187" s="33"/>
      <c r="N6187" s="33"/>
      <c r="O6187" s="33"/>
      <c r="P6187" s="33"/>
      <c r="Q6187" s="33"/>
      <c r="R6187" s="33"/>
    </row>
    <row r="6188">
      <c r="A6188" s="8" t="s">
        <v>2586</v>
      </c>
      <c r="B6188" s="2"/>
      <c r="C6188" s="2" t="s">
        <v>17170</v>
      </c>
      <c r="D6188" s="2" t="s">
        <v>17171</v>
      </c>
      <c r="E6188" s="2" t="s">
        <v>17172</v>
      </c>
      <c r="F6188" s="8" t="s">
        <v>16687</v>
      </c>
      <c r="G6188" s="31" t="s">
        <v>2741</v>
      </c>
      <c r="H6188" s="41" t="s">
        <v>2760</v>
      </c>
      <c r="I6188" s="34" t="s">
        <v>17173</v>
      </c>
      <c r="J6188" s="35"/>
      <c r="K6188" s="33"/>
      <c r="L6188" s="33"/>
      <c r="M6188" s="33"/>
      <c r="N6188" s="33"/>
      <c r="O6188" s="33"/>
      <c r="P6188" s="33"/>
      <c r="Q6188" s="33"/>
      <c r="R6188" s="33"/>
    </row>
    <row r="6189">
      <c r="A6189" s="8" t="s">
        <v>2586</v>
      </c>
      <c r="B6189" s="2"/>
      <c r="C6189" s="2" t="s">
        <v>17174</v>
      </c>
      <c r="D6189" s="2" t="s">
        <v>2588</v>
      </c>
      <c r="E6189" s="2" t="s">
        <v>17175</v>
      </c>
      <c r="F6189" s="42" t="s">
        <v>16687</v>
      </c>
      <c r="G6189" s="31" t="s">
        <v>2741</v>
      </c>
      <c r="H6189" s="31" t="s">
        <v>3296</v>
      </c>
      <c r="I6189" s="34" t="s">
        <v>17176</v>
      </c>
      <c r="J6189" s="35"/>
      <c r="K6189" s="33"/>
      <c r="L6189" s="33"/>
      <c r="M6189" s="33"/>
      <c r="N6189" s="33"/>
      <c r="O6189" s="33"/>
      <c r="P6189" s="33"/>
      <c r="Q6189" s="33"/>
      <c r="R6189" s="33"/>
    </row>
    <row r="6190">
      <c r="A6190" s="8" t="s">
        <v>2586</v>
      </c>
      <c r="B6190" s="2"/>
      <c r="C6190" s="2" t="s">
        <v>17177</v>
      </c>
      <c r="D6190" s="2" t="s">
        <v>17178</v>
      </c>
      <c r="E6190" s="2" t="s">
        <v>17179</v>
      </c>
      <c r="F6190" s="42" t="s">
        <v>16687</v>
      </c>
      <c r="G6190" s="31" t="s">
        <v>2741</v>
      </c>
      <c r="H6190" s="42" t="s">
        <v>2686</v>
      </c>
      <c r="I6190" s="34" t="s">
        <v>17180</v>
      </c>
      <c r="J6190" s="35"/>
      <c r="K6190" s="33"/>
      <c r="L6190" s="33"/>
      <c r="M6190" s="33"/>
      <c r="N6190" s="33"/>
      <c r="O6190" s="33"/>
      <c r="P6190" s="33"/>
      <c r="Q6190" s="33"/>
      <c r="R6190" s="33"/>
    </row>
    <row r="6191">
      <c r="A6191" s="8" t="s">
        <v>2586</v>
      </c>
      <c r="B6191" s="2"/>
      <c r="C6191" s="2" t="s">
        <v>17181</v>
      </c>
      <c r="D6191" s="2" t="s">
        <v>2588</v>
      </c>
      <c r="E6191" s="2" t="s">
        <v>17182</v>
      </c>
      <c r="F6191" s="41" t="s">
        <v>16687</v>
      </c>
      <c r="G6191" s="31" t="s">
        <v>2741</v>
      </c>
      <c r="H6191" s="41" t="s">
        <v>2760</v>
      </c>
      <c r="I6191" s="34" t="s">
        <v>17183</v>
      </c>
      <c r="J6191" s="35"/>
      <c r="K6191" s="33"/>
      <c r="L6191" s="33"/>
      <c r="M6191" s="33"/>
      <c r="N6191" s="33"/>
      <c r="O6191" s="33"/>
      <c r="P6191" s="33"/>
      <c r="Q6191" s="33"/>
      <c r="R6191" s="33"/>
    </row>
    <row r="6192">
      <c r="A6192" s="8" t="s">
        <v>2586</v>
      </c>
      <c r="B6192" s="2"/>
      <c r="C6192" s="2" t="s">
        <v>17184</v>
      </c>
      <c r="D6192" s="2" t="s">
        <v>2588</v>
      </c>
      <c r="E6192" s="2" t="s">
        <v>17185</v>
      </c>
      <c r="F6192" s="8" t="s">
        <v>16687</v>
      </c>
      <c r="G6192" s="31" t="s">
        <v>2741</v>
      </c>
      <c r="H6192" s="41" t="s">
        <v>3768</v>
      </c>
      <c r="I6192" s="34" t="s">
        <v>17186</v>
      </c>
      <c r="J6192" s="35"/>
      <c r="K6192" s="33"/>
      <c r="L6192" s="33"/>
      <c r="M6192" s="33"/>
      <c r="N6192" s="33"/>
      <c r="O6192" s="33"/>
      <c r="P6192" s="33"/>
      <c r="Q6192" s="33"/>
      <c r="R6192" s="33"/>
    </row>
    <row r="6193">
      <c r="A6193" s="8" t="s">
        <v>2586</v>
      </c>
      <c r="B6193" s="2"/>
      <c r="C6193" s="2" t="s">
        <v>17187</v>
      </c>
      <c r="D6193" s="2" t="s">
        <v>2588</v>
      </c>
      <c r="E6193" s="2" t="s">
        <v>17188</v>
      </c>
      <c r="F6193" s="42" t="s">
        <v>16687</v>
      </c>
      <c r="G6193" s="31" t="s">
        <v>2741</v>
      </c>
      <c r="H6193" s="42" t="s">
        <v>2686</v>
      </c>
      <c r="I6193" s="34" t="s">
        <v>17189</v>
      </c>
      <c r="J6193" s="35"/>
      <c r="K6193" s="33"/>
      <c r="L6193" s="33"/>
      <c r="M6193" s="33"/>
      <c r="N6193" s="33"/>
      <c r="O6193" s="33"/>
      <c r="P6193" s="33"/>
      <c r="Q6193" s="33"/>
      <c r="R6193" s="33"/>
    </row>
    <row r="6194">
      <c r="A6194" s="8" t="s">
        <v>2586</v>
      </c>
      <c r="B6194" s="2"/>
      <c r="C6194" s="2" t="s">
        <v>17190</v>
      </c>
      <c r="D6194" s="2" t="s">
        <v>17191</v>
      </c>
      <c r="E6194" s="2" t="s">
        <v>17192</v>
      </c>
      <c r="F6194" s="42" t="s">
        <v>16687</v>
      </c>
      <c r="G6194" s="31" t="s">
        <v>2741</v>
      </c>
      <c r="H6194" s="42" t="s">
        <v>2952</v>
      </c>
      <c r="I6194" s="34" t="s">
        <v>17193</v>
      </c>
      <c r="J6194" s="35"/>
      <c r="K6194" s="33"/>
      <c r="L6194" s="33"/>
      <c r="M6194" s="33"/>
      <c r="N6194" s="33"/>
      <c r="O6194" s="33"/>
      <c r="P6194" s="33"/>
      <c r="Q6194" s="33"/>
      <c r="R6194" s="33"/>
    </row>
    <row r="6195">
      <c r="A6195" s="8" t="s">
        <v>2586</v>
      </c>
      <c r="B6195" s="2"/>
      <c r="C6195" s="2" t="s">
        <v>17194</v>
      </c>
      <c r="D6195" s="2" t="s">
        <v>17195</v>
      </c>
      <c r="E6195" s="2" t="s">
        <v>17196</v>
      </c>
      <c r="F6195" s="42" t="s">
        <v>16687</v>
      </c>
      <c r="G6195" s="31" t="s">
        <v>2741</v>
      </c>
      <c r="H6195" s="8" t="s">
        <v>2765</v>
      </c>
      <c r="I6195" s="34" t="s">
        <v>17197</v>
      </c>
      <c r="J6195" s="35"/>
      <c r="K6195" s="33"/>
      <c r="L6195" s="33"/>
      <c r="M6195" s="33"/>
      <c r="N6195" s="33"/>
      <c r="O6195" s="33"/>
      <c r="P6195" s="33"/>
      <c r="Q6195" s="33"/>
      <c r="R6195" s="33"/>
    </row>
    <row r="6196">
      <c r="A6196" s="8" t="s">
        <v>2586</v>
      </c>
      <c r="B6196" s="2"/>
      <c r="C6196" s="2" t="s">
        <v>17198</v>
      </c>
      <c r="D6196" s="2" t="s">
        <v>17199</v>
      </c>
      <c r="E6196" s="2" t="s">
        <v>17200</v>
      </c>
      <c r="F6196" s="42" t="s">
        <v>16687</v>
      </c>
      <c r="G6196" s="31" t="s">
        <v>2741</v>
      </c>
      <c r="H6196" s="41" t="s">
        <v>2760</v>
      </c>
      <c r="I6196" s="34" t="s">
        <v>17201</v>
      </c>
      <c r="J6196" s="35"/>
      <c r="K6196" s="33"/>
      <c r="L6196" s="33"/>
      <c r="M6196" s="33"/>
      <c r="N6196" s="33"/>
      <c r="O6196" s="33"/>
      <c r="P6196" s="33"/>
      <c r="Q6196" s="33"/>
      <c r="R6196" s="33"/>
    </row>
    <row r="6197">
      <c r="A6197" s="8" t="s">
        <v>2586</v>
      </c>
      <c r="B6197" s="2"/>
      <c r="C6197" s="2" t="s">
        <v>17202</v>
      </c>
      <c r="D6197" s="2" t="s">
        <v>17203</v>
      </c>
      <c r="E6197" s="2" t="s">
        <v>17204</v>
      </c>
      <c r="F6197" s="42" t="s">
        <v>16687</v>
      </c>
      <c r="G6197" s="31" t="s">
        <v>2741</v>
      </c>
      <c r="H6197" s="41" t="s">
        <v>3095</v>
      </c>
      <c r="I6197" s="34" t="s">
        <v>17205</v>
      </c>
      <c r="J6197" s="37"/>
      <c r="K6197" s="38"/>
      <c r="L6197" s="38"/>
      <c r="M6197" s="38"/>
      <c r="N6197" s="38"/>
      <c r="O6197" s="38"/>
      <c r="P6197" s="38"/>
      <c r="Q6197" s="38"/>
      <c r="R6197" s="38"/>
    </row>
    <row r="6198">
      <c r="A6198" s="8" t="s">
        <v>2586</v>
      </c>
      <c r="B6198" s="2"/>
      <c r="C6198" s="2" t="s">
        <v>17206</v>
      </c>
      <c r="D6198" s="2" t="s">
        <v>2588</v>
      </c>
      <c r="E6198" s="2" t="s">
        <v>17207</v>
      </c>
      <c r="F6198" s="42" t="s">
        <v>16687</v>
      </c>
      <c r="G6198" s="31" t="s">
        <v>2741</v>
      </c>
      <c r="H6198" s="132" t="s">
        <v>17208</v>
      </c>
      <c r="I6198" s="34" t="s">
        <v>17209</v>
      </c>
      <c r="J6198" s="35"/>
      <c r="K6198" s="33"/>
      <c r="L6198" s="33"/>
      <c r="M6198" s="33"/>
      <c r="N6198" s="33"/>
      <c r="O6198" s="33"/>
      <c r="P6198" s="33"/>
      <c r="Q6198" s="33"/>
      <c r="R6198" s="33"/>
    </row>
    <row r="6199">
      <c r="A6199" s="8" t="s">
        <v>2586</v>
      </c>
      <c r="B6199" s="2"/>
      <c r="C6199" s="2" t="s">
        <v>17210</v>
      </c>
      <c r="D6199" s="2" t="s">
        <v>2588</v>
      </c>
      <c r="E6199" s="2" t="s">
        <v>17211</v>
      </c>
      <c r="F6199" s="42" t="s">
        <v>16687</v>
      </c>
      <c r="G6199" s="31" t="s">
        <v>2741</v>
      </c>
      <c r="H6199" s="48" t="s">
        <v>2937</v>
      </c>
      <c r="I6199" s="34" t="s">
        <v>17212</v>
      </c>
      <c r="J6199" s="35"/>
      <c r="K6199" s="33"/>
      <c r="L6199" s="33"/>
      <c r="M6199" s="33"/>
      <c r="N6199" s="33"/>
      <c r="O6199" s="33"/>
      <c r="P6199" s="33"/>
      <c r="Q6199" s="33"/>
      <c r="R6199" s="33"/>
    </row>
    <row r="6200">
      <c r="A6200" s="8" t="s">
        <v>2586</v>
      </c>
      <c r="B6200" s="2"/>
      <c r="C6200" s="2" t="s">
        <v>17213</v>
      </c>
      <c r="D6200" s="2" t="s">
        <v>2588</v>
      </c>
      <c r="E6200" s="2" t="s">
        <v>17214</v>
      </c>
      <c r="F6200" s="42" t="s">
        <v>16687</v>
      </c>
      <c r="G6200" s="31" t="s">
        <v>2741</v>
      </c>
      <c r="H6200" s="42" t="s">
        <v>2952</v>
      </c>
      <c r="I6200" s="34" t="s">
        <v>17215</v>
      </c>
      <c r="J6200" s="7"/>
      <c r="K6200" s="40"/>
      <c r="L6200" s="40"/>
      <c r="M6200" s="40"/>
      <c r="N6200" s="40"/>
      <c r="O6200" s="40"/>
      <c r="P6200" s="40"/>
      <c r="Q6200" s="40"/>
      <c r="R6200" s="40"/>
    </row>
    <row r="6201">
      <c r="A6201" s="8" t="s">
        <v>2586</v>
      </c>
      <c r="B6201" s="2"/>
      <c r="C6201" s="2" t="s">
        <v>17216</v>
      </c>
      <c r="D6201" s="2" t="s">
        <v>2588</v>
      </c>
      <c r="E6201" s="2" t="s">
        <v>17217</v>
      </c>
      <c r="F6201" s="42" t="s">
        <v>16687</v>
      </c>
      <c r="G6201" s="31" t="s">
        <v>2741</v>
      </c>
      <c r="H6201" s="41" t="s">
        <v>2760</v>
      </c>
      <c r="I6201" s="34" t="s">
        <v>17218</v>
      </c>
      <c r="J6201" s="35"/>
      <c r="K6201" s="33"/>
      <c r="L6201" s="33"/>
      <c r="M6201" s="33"/>
      <c r="N6201" s="33"/>
      <c r="O6201" s="33"/>
      <c r="P6201" s="33"/>
      <c r="Q6201" s="33"/>
      <c r="R6201" s="33"/>
    </row>
    <row r="6202">
      <c r="A6202" s="8" t="s">
        <v>2586</v>
      </c>
      <c r="B6202" s="2"/>
      <c r="C6202" s="2" t="s">
        <v>17219</v>
      </c>
      <c r="D6202" s="2" t="s">
        <v>17220</v>
      </c>
      <c r="E6202" s="2" t="s">
        <v>17221</v>
      </c>
      <c r="F6202" s="42" t="s">
        <v>16687</v>
      </c>
      <c r="G6202" s="31" t="s">
        <v>2741</v>
      </c>
      <c r="H6202" s="31" t="s">
        <v>2742</v>
      </c>
      <c r="I6202" s="34" t="s">
        <v>17222</v>
      </c>
      <c r="J6202" s="35"/>
      <c r="K6202" s="33"/>
      <c r="L6202" s="33"/>
      <c r="M6202" s="33"/>
      <c r="N6202" s="33"/>
      <c r="O6202" s="33"/>
      <c r="P6202" s="33"/>
      <c r="Q6202" s="33"/>
      <c r="R6202" s="33"/>
    </row>
    <row r="6203">
      <c r="A6203" s="8" t="s">
        <v>2586</v>
      </c>
      <c r="B6203" s="2"/>
      <c r="C6203" s="2" t="s">
        <v>17223</v>
      </c>
      <c r="D6203" s="2" t="s">
        <v>515</v>
      </c>
      <c r="E6203" s="2" t="s">
        <v>17224</v>
      </c>
      <c r="F6203" s="42" t="s">
        <v>16687</v>
      </c>
      <c r="G6203" s="6" t="s">
        <v>2741</v>
      </c>
      <c r="H6203" s="48" t="s">
        <v>2937</v>
      </c>
      <c r="I6203" s="36" t="s">
        <v>17225</v>
      </c>
      <c r="J6203" s="35"/>
      <c r="K6203" s="33"/>
      <c r="L6203" s="33"/>
      <c r="M6203" s="33"/>
      <c r="N6203" s="33"/>
      <c r="O6203" s="33"/>
      <c r="P6203" s="33"/>
      <c r="Q6203" s="33"/>
      <c r="R6203" s="33"/>
    </row>
    <row r="6204">
      <c r="A6204" s="8" t="s">
        <v>2586</v>
      </c>
      <c r="B6204" s="2"/>
      <c r="C6204" s="2" t="s">
        <v>17226</v>
      </c>
      <c r="D6204" s="2" t="s">
        <v>2635</v>
      </c>
      <c r="E6204" s="2" t="s">
        <v>17227</v>
      </c>
      <c r="F6204" s="8" t="s">
        <v>16687</v>
      </c>
      <c r="G6204" s="8" t="s">
        <v>2741</v>
      </c>
      <c r="H6204" s="42" t="s">
        <v>3110</v>
      </c>
      <c r="I6204" s="34" t="s">
        <v>17228</v>
      </c>
      <c r="J6204" s="35"/>
      <c r="K6204" s="33"/>
      <c r="L6204" s="33"/>
      <c r="M6204" s="33"/>
      <c r="N6204" s="33"/>
      <c r="O6204" s="33"/>
      <c r="P6204" s="33"/>
      <c r="Q6204" s="33"/>
      <c r="R6204" s="33"/>
    </row>
    <row r="6205">
      <c r="A6205" s="8" t="s">
        <v>2586</v>
      </c>
      <c r="B6205" s="2"/>
      <c r="C6205" s="2" t="s">
        <v>17229</v>
      </c>
      <c r="D6205" s="2" t="s">
        <v>17230</v>
      </c>
      <c r="E6205" s="2" t="s">
        <v>17231</v>
      </c>
      <c r="F6205" s="42" t="s">
        <v>16687</v>
      </c>
      <c r="G6205" s="8" t="s">
        <v>2741</v>
      </c>
      <c r="H6205" s="42" t="s">
        <v>8480</v>
      </c>
      <c r="I6205" s="34" t="s">
        <v>17232</v>
      </c>
      <c r="J6205" s="35"/>
      <c r="K6205" s="33"/>
      <c r="L6205" s="33"/>
      <c r="M6205" s="33"/>
      <c r="N6205" s="33"/>
      <c r="O6205" s="33"/>
      <c r="P6205" s="33"/>
      <c r="Q6205" s="33"/>
      <c r="R6205" s="33"/>
    </row>
    <row r="6206">
      <c r="A6206" s="8" t="s">
        <v>2586</v>
      </c>
      <c r="B6206" s="2"/>
      <c r="C6206" s="2" t="s">
        <v>17233</v>
      </c>
      <c r="D6206" s="2" t="s">
        <v>17234</v>
      </c>
      <c r="E6206" s="2" t="s">
        <v>17235</v>
      </c>
      <c r="F6206" s="8" t="s">
        <v>16687</v>
      </c>
      <c r="G6206" s="8" t="s">
        <v>2741</v>
      </c>
      <c r="H6206" s="31" t="s">
        <v>2742</v>
      </c>
      <c r="I6206" s="34" t="s">
        <v>17236</v>
      </c>
      <c r="J6206" s="35"/>
      <c r="K6206" s="33"/>
      <c r="L6206" s="33"/>
      <c r="M6206" s="33"/>
      <c r="N6206" s="33"/>
      <c r="O6206" s="33"/>
      <c r="P6206" s="33"/>
      <c r="Q6206" s="33"/>
      <c r="R6206" s="33"/>
    </row>
    <row r="6207">
      <c r="A6207" s="8" t="s">
        <v>2586</v>
      </c>
      <c r="B6207" s="2"/>
      <c r="C6207" s="2" t="s">
        <v>17237</v>
      </c>
      <c r="D6207" s="2" t="s">
        <v>2588</v>
      </c>
      <c r="E6207" s="2" t="s">
        <v>17238</v>
      </c>
      <c r="F6207" s="41" t="s">
        <v>16687</v>
      </c>
      <c r="G6207" s="8" t="s">
        <v>2741</v>
      </c>
      <c r="H6207" s="41" t="s">
        <v>3768</v>
      </c>
      <c r="I6207" s="34" t="s">
        <v>17239</v>
      </c>
      <c r="J6207" s="7"/>
      <c r="K6207" s="40"/>
      <c r="L6207" s="40"/>
      <c r="M6207" s="40"/>
      <c r="N6207" s="40"/>
      <c r="O6207" s="40"/>
      <c r="P6207" s="40"/>
      <c r="Q6207" s="40"/>
      <c r="R6207" s="40"/>
    </row>
    <row r="6208">
      <c r="A6208" s="8" t="s">
        <v>2586</v>
      </c>
      <c r="B6208" s="2"/>
      <c r="C6208" s="2" t="s">
        <v>17240</v>
      </c>
      <c r="D6208" s="2" t="s">
        <v>2588</v>
      </c>
      <c r="E6208" s="2" t="s">
        <v>17241</v>
      </c>
      <c r="F6208" s="8" t="s">
        <v>16687</v>
      </c>
      <c r="G6208" s="8" t="s">
        <v>2741</v>
      </c>
      <c r="H6208" s="48" t="s">
        <v>2937</v>
      </c>
      <c r="I6208" s="34" t="s">
        <v>17242</v>
      </c>
      <c r="J6208" s="35"/>
      <c r="K6208" s="33"/>
      <c r="L6208" s="33"/>
      <c r="M6208" s="33"/>
      <c r="N6208" s="33"/>
      <c r="O6208" s="33"/>
      <c r="P6208" s="33"/>
      <c r="Q6208" s="33"/>
      <c r="R6208" s="33"/>
    </row>
    <row r="6209">
      <c r="A6209" s="8" t="s">
        <v>2586</v>
      </c>
      <c r="B6209" s="15"/>
      <c r="C6209" s="15" t="s">
        <v>17243</v>
      </c>
      <c r="D6209" s="9" t="s">
        <v>3312</v>
      </c>
      <c r="E6209" s="9" t="s">
        <v>17244</v>
      </c>
      <c r="F6209" s="42" t="s">
        <v>16687</v>
      </c>
      <c r="G6209" s="8" t="s">
        <v>2741</v>
      </c>
      <c r="H6209" s="42" t="s">
        <v>2686</v>
      </c>
      <c r="I6209" s="16" t="s">
        <v>17245</v>
      </c>
      <c r="J6209" s="7"/>
      <c r="K6209" s="40"/>
      <c r="L6209" s="40"/>
      <c r="M6209" s="40"/>
      <c r="N6209" s="40"/>
      <c r="O6209" s="40"/>
      <c r="P6209" s="40"/>
      <c r="Q6209" s="40"/>
      <c r="R6209" s="40"/>
    </row>
    <row r="6210">
      <c r="A6210" s="8" t="s">
        <v>2586</v>
      </c>
      <c r="B6210" s="2"/>
      <c r="C6210" s="2" t="s">
        <v>17246</v>
      </c>
      <c r="D6210" s="2" t="s">
        <v>2588</v>
      </c>
      <c r="E6210" s="2" t="s">
        <v>17247</v>
      </c>
      <c r="F6210" s="42" t="s">
        <v>16687</v>
      </c>
      <c r="G6210" s="8" t="s">
        <v>2741</v>
      </c>
      <c r="H6210" s="42" t="s">
        <v>2686</v>
      </c>
      <c r="I6210" s="34" t="s">
        <v>17248</v>
      </c>
      <c r="J6210" s="35"/>
      <c r="K6210" s="33"/>
      <c r="L6210" s="33"/>
      <c r="M6210" s="33"/>
      <c r="N6210" s="33"/>
      <c r="O6210" s="33"/>
      <c r="P6210" s="33"/>
      <c r="Q6210" s="33"/>
      <c r="R6210" s="33"/>
    </row>
    <row r="6211">
      <c r="A6211" s="8" t="s">
        <v>2586</v>
      </c>
      <c r="B6211" s="2"/>
      <c r="C6211" s="2" t="s">
        <v>17249</v>
      </c>
      <c r="D6211" s="2" t="s">
        <v>2588</v>
      </c>
      <c r="E6211" s="2" t="s">
        <v>17250</v>
      </c>
      <c r="F6211" s="42" t="s">
        <v>16687</v>
      </c>
      <c r="G6211" s="8" t="s">
        <v>2741</v>
      </c>
      <c r="H6211" s="41" t="s">
        <v>2760</v>
      </c>
      <c r="I6211" s="34" t="s">
        <v>17251</v>
      </c>
      <c r="J6211" s="35"/>
      <c r="K6211" s="33"/>
      <c r="L6211" s="33"/>
      <c r="M6211" s="33"/>
      <c r="N6211" s="33"/>
      <c r="O6211" s="33"/>
      <c r="P6211" s="33"/>
      <c r="Q6211" s="33"/>
      <c r="R6211" s="33"/>
    </row>
    <row r="6212">
      <c r="A6212" s="8" t="s">
        <v>2586</v>
      </c>
      <c r="B6212" s="2"/>
      <c r="C6212" s="2" t="s">
        <v>17252</v>
      </c>
      <c r="D6212" s="2" t="s">
        <v>17253</v>
      </c>
      <c r="E6212" s="2" t="s">
        <v>17254</v>
      </c>
      <c r="F6212" s="42" t="s">
        <v>16687</v>
      </c>
      <c r="G6212" s="8" t="s">
        <v>2741</v>
      </c>
      <c r="H6212" s="45" t="s">
        <v>2765</v>
      </c>
      <c r="I6212" s="34" t="s">
        <v>17255</v>
      </c>
      <c r="J6212" s="35"/>
      <c r="K6212" s="33"/>
      <c r="L6212" s="33"/>
      <c r="M6212" s="33"/>
      <c r="N6212" s="33"/>
      <c r="O6212" s="33"/>
      <c r="P6212" s="33"/>
      <c r="Q6212" s="33"/>
      <c r="R6212" s="33"/>
    </row>
    <row r="6213">
      <c r="A6213" s="8" t="s">
        <v>2586</v>
      </c>
      <c r="B6213" s="2"/>
      <c r="C6213" s="2" t="s">
        <v>17256</v>
      </c>
      <c r="D6213" s="2" t="s">
        <v>2588</v>
      </c>
      <c r="E6213" s="2" t="s">
        <v>17257</v>
      </c>
      <c r="F6213" s="42" t="s">
        <v>16687</v>
      </c>
      <c r="G6213" s="8" t="s">
        <v>2741</v>
      </c>
      <c r="H6213" s="41" t="s">
        <v>2686</v>
      </c>
      <c r="I6213" s="34" t="s">
        <v>17258</v>
      </c>
      <c r="J6213" s="7"/>
      <c r="K6213" s="40"/>
      <c r="L6213" s="40"/>
      <c r="M6213" s="40"/>
      <c r="N6213" s="40"/>
      <c r="O6213" s="40"/>
      <c r="P6213" s="40"/>
      <c r="Q6213" s="40"/>
      <c r="R6213" s="40"/>
    </row>
    <row r="6214">
      <c r="A6214" s="8" t="s">
        <v>2586</v>
      </c>
      <c r="B6214" s="2"/>
      <c r="C6214" s="2" t="s">
        <v>17259</v>
      </c>
      <c r="D6214" s="2" t="s">
        <v>2588</v>
      </c>
      <c r="E6214" s="2" t="s">
        <v>17260</v>
      </c>
      <c r="F6214" s="8" t="s">
        <v>16687</v>
      </c>
      <c r="G6214" s="8" t="s">
        <v>2741</v>
      </c>
      <c r="H6214" s="41" t="s">
        <v>2760</v>
      </c>
      <c r="I6214" s="34" t="s">
        <v>17261</v>
      </c>
      <c r="J6214" s="35"/>
      <c r="K6214" s="33"/>
      <c r="L6214" s="33"/>
      <c r="M6214" s="33"/>
      <c r="N6214" s="33"/>
      <c r="O6214" s="33"/>
      <c r="P6214" s="33"/>
      <c r="Q6214" s="33"/>
      <c r="R6214" s="33"/>
    </row>
    <row r="6215">
      <c r="A6215" s="8" t="s">
        <v>2586</v>
      </c>
      <c r="B6215" s="2"/>
      <c r="C6215" s="2" t="s">
        <v>17262</v>
      </c>
      <c r="D6215" s="2" t="s">
        <v>2588</v>
      </c>
      <c r="E6215" s="2" t="s">
        <v>17263</v>
      </c>
      <c r="F6215" s="42" t="s">
        <v>16687</v>
      </c>
      <c r="G6215" s="8" t="s">
        <v>2741</v>
      </c>
      <c r="H6215" s="41" t="s">
        <v>2760</v>
      </c>
      <c r="I6215" s="34" t="s">
        <v>17264</v>
      </c>
      <c r="J6215" s="35"/>
      <c r="K6215" s="33"/>
      <c r="L6215" s="33"/>
      <c r="M6215" s="33"/>
      <c r="N6215" s="33"/>
      <c r="O6215" s="33"/>
      <c r="P6215" s="33"/>
      <c r="Q6215" s="33"/>
      <c r="R6215" s="33"/>
    </row>
    <row r="6216">
      <c r="A6216" s="8" t="s">
        <v>2586</v>
      </c>
      <c r="B6216" s="2"/>
      <c r="C6216" s="2" t="s">
        <v>17265</v>
      </c>
      <c r="D6216" s="2" t="s">
        <v>2588</v>
      </c>
      <c r="E6216" s="2" t="s">
        <v>17266</v>
      </c>
      <c r="F6216" s="42" t="s">
        <v>16687</v>
      </c>
      <c r="G6216" s="6" t="s">
        <v>2741</v>
      </c>
      <c r="H6216" s="31" t="s">
        <v>2742</v>
      </c>
      <c r="I6216" s="34" t="s">
        <v>17267</v>
      </c>
      <c r="J6216" s="35"/>
      <c r="K6216" s="33"/>
      <c r="L6216" s="33"/>
      <c r="M6216" s="33"/>
      <c r="N6216" s="33"/>
      <c r="O6216" s="33"/>
      <c r="P6216" s="33"/>
      <c r="Q6216" s="33"/>
      <c r="R6216" s="33"/>
    </row>
    <row r="6217">
      <c r="A6217" s="8" t="s">
        <v>2586</v>
      </c>
      <c r="B6217" s="2"/>
      <c r="C6217" s="2" t="s">
        <v>17268</v>
      </c>
      <c r="D6217" s="2" t="s">
        <v>7855</v>
      </c>
      <c r="E6217" s="2" t="s">
        <v>17269</v>
      </c>
      <c r="F6217" s="42" t="s">
        <v>16687</v>
      </c>
      <c r="G6217" s="8" t="s">
        <v>2741</v>
      </c>
      <c r="H6217" s="8" t="s">
        <v>2765</v>
      </c>
      <c r="I6217" s="34" t="s">
        <v>17270</v>
      </c>
      <c r="J6217" s="7"/>
      <c r="K6217" s="40"/>
      <c r="L6217" s="40"/>
      <c r="M6217" s="40"/>
      <c r="N6217" s="40"/>
      <c r="O6217" s="40"/>
      <c r="P6217" s="40"/>
      <c r="Q6217" s="40"/>
      <c r="R6217" s="40"/>
    </row>
    <row r="6218">
      <c r="A6218" s="8" t="s">
        <v>2586</v>
      </c>
      <c r="B6218" s="2"/>
      <c r="C6218" s="2" t="s">
        <v>17271</v>
      </c>
      <c r="D6218" s="2" t="s">
        <v>2588</v>
      </c>
      <c r="E6218" s="2" t="s">
        <v>17272</v>
      </c>
      <c r="F6218" s="42" t="s">
        <v>16687</v>
      </c>
      <c r="G6218" s="8" t="s">
        <v>2741</v>
      </c>
      <c r="H6218" s="48" t="s">
        <v>2937</v>
      </c>
      <c r="I6218" s="36" t="s">
        <v>17273</v>
      </c>
      <c r="J6218" s="7"/>
      <c r="K6218" s="40"/>
      <c r="L6218" s="40"/>
      <c r="M6218" s="40"/>
      <c r="N6218" s="40"/>
      <c r="O6218" s="40"/>
      <c r="P6218" s="40"/>
      <c r="Q6218" s="40"/>
      <c r="R6218" s="40"/>
    </row>
    <row r="6219">
      <c r="A6219" s="8" t="s">
        <v>2586</v>
      </c>
      <c r="B6219" s="2"/>
      <c r="C6219" s="2" t="s">
        <v>17274</v>
      </c>
      <c r="D6219" s="2" t="s">
        <v>2588</v>
      </c>
      <c r="E6219" s="2" t="s">
        <v>17275</v>
      </c>
      <c r="F6219" s="42" t="s">
        <v>16687</v>
      </c>
      <c r="G6219" s="8" t="s">
        <v>2741</v>
      </c>
      <c r="H6219" s="41" t="s">
        <v>2760</v>
      </c>
      <c r="I6219" s="34" t="s">
        <v>17276</v>
      </c>
      <c r="J6219" s="7"/>
      <c r="K6219" s="40"/>
      <c r="L6219" s="40"/>
      <c r="M6219" s="40"/>
      <c r="N6219" s="40"/>
      <c r="O6219" s="40"/>
      <c r="P6219" s="40"/>
      <c r="Q6219" s="40"/>
      <c r="R6219" s="40"/>
    </row>
    <row r="6220">
      <c r="A6220" s="8" t="s">
        <v>2586</v>
      </c>
      <c r="B6220" s="2"/>
      <c r="C6220" s="2" t="s">
        <v>17277</v>
      </c>
      <c r="D6220" s="2" t="s">
        <v>2588</v>
      </c>
      <c r="E6220" s="2" t="s">
        <v>17278</v>
      </c>
      <c r="F6220" s="8" t="s">
        <v>16687</v>
      </c>
      <c r="G6220" s="8" t="s">
        <v>2741</v>
      </c>
      <c r="H6220" s="42" t="s">
        <v>2686</v>
      </c>
      <c r="I6220" s="34" t="s">
        <v>17279</v>
      </c>
      <c r="J6220" s="7"/>
      <c r="K6220" s="40"/>
      <c r="L6220" s="40"/>
      <c r="M6220" s="40"/>
      <c r="N6220" s="40"/>
      <c r="O6220" s="40"/>
      <c r="P6220" s="40"/>
      <c r="Q6220" s="40"/>
      <c r="R6220" s="40"/>
    </row>
    <row r="6221">
      <c r="A6221" s="8" t="s">
        <v>2586</v>
      </c>
      <c r="B6221" s="2"/>
      <c r="C6221" s="2" t="s">
        <v>17280</v>
      </c>
      <c r="D6221" s="2" t="s">
        <v>2588</v>
      </c>
      <c r="E6221" s="2" t="s">
        <v>17281</v>
      </c>
      <c r="F6221" s="42" t="s">
        <v>16687</v>
      </c>
      <c r="G6221" s="8" t="s">
        <v>2741</v>
      </c>
      <c r="H6221" s="31" t="s">
        <v>2802</v>
      </c>
      <c r="I6221" s="34" t="s">
        <v>17282</v>
      </c>
      <c r="J6221" s="37"/>
      <c r="K6221" s="38"/>
      <c r="L6221" s="38"/>
      <c r="M6221" s="38"/>
      <c r="N6221" s="38"/>
      <c r="O6221" s="38"/>
      <c r="P6221" s="38"/>
      <c r="Q6221" s="38"/>
      <c r="R6221" s="38"/>
    </row>
    <row r="6222">
      <c r="A6222" s="8" t="s">
        <v>2586</v>
      </c>
      <c r="B6222" s="2"/>
      <c r="C6222" s="2" t="s">
        <v>17283</v>
      </c>
      <c r="D6222" s="2" t="s">
        <v>2588</v>
      </c>
      <c r="E6222" s="2" t="s">
        <v>17284</v>
      </c>
      <c r="F6222" s="42" t="s">
        <v>16687</v>
      </c>
      <c r="G6222" s="8" t="s">
        <v>2741</v>
      </c>
      <c r="H6222" s="31" t="s">
        <v>4225</v>
      </c>
      <c r="I6222" s="34" t="s">
        <v>17285</v>
      </c>
      <c r="J6222" s="7"/>
      <c r="K6222" s="40"/>
      <c r="L6222" s="40"/>
      <c r="M6222" s="40"/>
      <c r="N6222" s="40"/>
      <c r="O6222" s="40"/>
      <c r="P6222" s="40"/>
      <c r="Q6222" s="40"/>
      <c r="R6222" s="40"/>
    </row>
    <row r="6223">
      <c r="A6223" s="8" t="s">
        <v>2586</v>
      </c>
      <c r="B6223" s="2"/>
      <c r="C6223" s="2" t="s">
        <v>17286</v>
      </c>
      <c r="D6223" s="2" t="s">
        <v>2588</v>
      </c>
      <c r="E6223" s="2" t="s">
        <v>17287</v>
      </c>
      <c r="F6223" s="42" t="s">
        <v>16687</v>
      </c>
      <c r="G6223" s="8" t="s">
        <v>2741</v>
      </c>
      <c r="H6223" s="41" t="s">
        <v>5609</v>
      </c>
      <c r="I6223" s="2" t="s">
        <v>17288</v>
      </c>
      <c r="J6223" s="35"/>
      <c r="K6223" s="33"/>
      <c r="L6223" s="33"/>
      <c r="M6223" s="33"/>
      <c r="N6223" s="33"/>
      <c r="O6223" s="33"/>
      <c r="P6223" s="33"/>
      <c r="Q6223" s="33"/>
      <c r="R6223" s="33"/>
    </row>
    <row r="6224">
      <c r="A6224" s="8" t="s">
        <v>2586</v>
      </c>
      <c r="B6224" s="2"/>
      <c r="C6224" s="2" t="s">
        <v>17289</v>
      </c>
      <c r="D6224" s="2" t="s">
        <v>17290</v>
      </c>
      <c r="E6224" s="2" t="s">
        <v>17291</v>
      </c>
      <c r="F6224" s="42" t="s">
        <v>16687</v>
      </c>
      <c r="G6224" s="8" t="s">
        <v>2741</v>
      </c>
      <c r="H6224" s="41" t="s">
        <v>2760</v>
      </c>
      <c r="I6224" s="34" t="s">
        <v>17292</v>
      </c>
      <c r="J6224" s="37"/>
      <c r="K6224" s="38"/>
      <c r="L6224" s="38"/>
      <c r="M6224" s="38"/>
      <c r="N6224" s="38"/>
      <c r="O6224" s="38"/>
      <c r="P6224" s="38"/>
      <c r="Q6224" s="38"/>
      <c r="R6224" s="38"/>
    </row>
    <row r="6225">
      <c r="A6225" s="6" t="s">
        <v>2861</v>
      </c>
      <c r="B6225" s="2"/>
      <c r="C6225" s="2" t="s">
        <v>17293</v>
      </c>
      <c r="D6225" s="2" t="s">
        <v>10062</v>
      </c>
      <c r="E6225" s="2" t="s">
        <v>17294</v>
      </c>
      <c r="F6225" s="42" t="s">
        <v>16687</v>
      </c>
      <c r="G6225" s="8" t="s">
        <v>2741</v>
      </c>
      <c r="H6225" s="42" t="s">
        <v>4696</v>
      </c>
      <c r="I6225" s="36" t="s">
        <v>17295</v>
      </c>
      <c r="J6225" s="35"/>
      <c r="K6225" s="33"/>
      <c r="L6225" s="33"/>
      <c r="M6225" s="33"/>
      <c r="N6225" s="33"/>
      <c r="O6225" s="33"/>
      <c r="P6225" s="33"/>
      <c r="Q6225" s="33"/>
      <c r="R6225" s="33"/>
    </row>
    <row r="6226">
      <c r="A6226" s="8" t="s">
        <v>2633</v>
      </c>
      <c r="B6226" s="2"/>
      <c r="C6226" s="2" t="s">
        <v>17296</v>
      </c>
      <c r="D6226" s="2" t="s">
        <v>2635</v>
      </c>
      <c r="E6226" s="2" t="s">
        <v>17297</v>
      </c>
      <c r="F6226" s="42" t="s">
        <v>16687</v>
      </c>
      <c r="G6226" s="8" t="s">
        <v>2741</v>
      </c>
      <c r="H6226" s="45" t="s">
        <v>2937</v>
      </c>
      <c r="I6226" s="34" t="s">
        <v>17298</v>
      </c>
      <c r="J6226" s="35"/>
      <c r="K6226" s="33"/>
      <c r="L6226" s="33"/>
      <c r="M6226" s="33"/>
      <c r="N6226" s="33"/>
      <c r="O6226" s="33"/>
      <c r="P6226" s="33"/>
      <c r="Q6226" s="33"/>
      <c r="R6226" s="33"/>
    </row>
    <row r="6227">
      <c r="A6227" s="8" t="s">
        <v>2586</v>
      </c>
      <c r="B6227" s="2"/>
      <c r="C6227" s="2" t="s">
        <v>17299</v>
      </c>
      <c r="D6227" s="2" t="s">
        <v>2588</v>
      </c>
      <c r="E6227" s="2" t="s">
        <v>17300</v>
      </c>
      <c r="F6227" s="8" t="s">
        <v>16687</v>
      </c>
      <c r="G6227" s="8" t="s">
        <v>2741</v>
      </c>
      <c r="H6227" s="45" t="s">
        <v>2753</v>
      </c>
      <c r="I6227" s="34" t="s">
        <v>17301</v>
      </c>
      <c r="J6227" s="35"/>
      <c r="K6227" s="33"/>
      <c r="L6227" s="33"/>
      <c r="M6227" s="33"/>
      <c r="N6227" s="33"/>
      <c r="O6227" s="33"/>
      <c r="P6227" s="33"/>
      <c r="Q6227" s="33"/>
      <c r="R6227" s="33"/>
    </row>
    <row r="6228">
      <c r="A6228" s="8" t="s">
        <v>2586</v>
      </c>
      <c r="B6228" s="2"/>
      <c r="C6228" s="2" t="s">
        <v>17302</v>
      </c>
      <c r="D6228" s="2" t="s">
        <v>2588</v>
      </c>
      <c r="E6228" s="2" t="s">
        <v>17303</v>
      </c>
      <c r="F6228" s="42" t="s">
        <v>16687</v>
      </c>
      <c r="G6228" s="6" t="s">
        <v>2741</v>
      </c>
      <c r="H6228" s="42" t="s">
        <v>2686</v>
      </c>
      <c r="I6228" s="34" t="s">
        <v>17304</v>
      </c>
      <c r="J6228" s="35"/>
      <c r="K6228" s="33"/>
      <c r="L6228" s="33"/>
      <c r="M6228" s="33"/>
      <c r="N6228" s="33"/>
      <c r="O6228" s="33"/>
      <c r="P6228" s="33"/>
      <c r="Q6228" s="33"/>
      <c r="R6228" s="33"/>
    </row>
    <row r="6229">
      <c r="A6229" s="8" t="s">
        <v>2586</v>
      </c>
      <c r="B6229" s="2"/>
      <c r="C6229" s="2" t="s">
        <v>17305</v>
      </c>
      <c r="D6229" s="2" t="s">
        <v>2588</v>
      </c>
      <c r="E6229" s="2" t="s">
        <v>17306</v>
      </c>
      <c r="F6229" s="42" t="s">
        <v>16687</v>
      </c>
      <c r="G6229" s="8" t="s">
        <v>2741</v>
      </c>
      <c r="H6229" s="41" t="s">
        <v>2802</v>
      </c>
      <c r="I6229" s="34" t="s">
        <v>17307</v>
      </c>
      <c r="J6229" s="10"/>
      <c r="K6229" s="44"/>
      <c r="L6229" s="44"/>
      <c r="M6229" s="44"/>
      <c r="N6229" s="44"/>
      <c r="O6229" s="44"/>
      <c r="P6229" s="44"/>
      <c r="Q6229" s="44"/>
      <c r="R6229" s="44"/>
    </row>
    <row r="6230">
      <c r="A6230" s="8" t="s">
        <v>2586</v>
      </c>
      <c r="B6230" s="2"/>
      <c r="C6230" s="2" t="s">
        <v>17308</v>
      </c>
      <c r="D6230" s="2" t="s">
        <v>2588</v>
      </c>
      <c r="E6230" s="2" t="s">
        <v>17309</v>
      </c>
      <c r="F6230" s="42" t="s">
        <v>16687</v>
      </c>
      <c r="G6230" s="8" t="s">
        <v>2741</v>
      </c>
      <c r="H6230" s="42" t="s">
        <v>3162</v>
      </c>
      <c r="I6230" s="34" t="s">
        <v>17310</v>
      </c>
      <c r="J6230" s="7"/>
      <c r="K6230" s="40"/>
      <c r="L6230" s="40"/>
      <c r="M6230" s="40"/>
      <c r="N6230" s="40"/>
      <c r="O6230" s="40"/>
      <c r="P6230" s="40"/>
      <c r="Q6230" s="40"/>
      <c r="R6230" s="40"/>
    </row>
    <row r="6231">
      <c r="A6231" s="8" t="s">
        <v>2586</v>
      </c>
      <c r="B6231" s="2"/>
      <c r="C6231" s="2" t="s">
        <v>17311</v>
      </c>
      <c r="D6231" s="2" t="s">
        <v>1586</v>
      </c>
      <c r="E6231" s="2" t="s">
        <v>17312</v>
      </c>
      <c r="F6231" s="8" t="s">
        <v>16687</v>
      </c>
      <c r="G6231" s="8" t="s">
        <v>2741</v>
      </c>
      <c r="H6231" s="41" t="s">
        <v>2760</v>
      </c>
      <c r="I6231" s="34" t="s">
        <v>17313</v>
      </c>
      <c r="J6231" s="7"/>
      <c r="K6231" s="40"/>
      <c r="L6231" s="40"/>
      <c r="M6231" s="40"/>
      <c r="N6231" s="40"/>
      <c r="O6231" s="40"/>
      <c r="P6231" s="40"/>
      <c r="Q6231" s="40"/>
      <c r="R6231" s="40"/>
    </row>
    <row r="6232">
      <c r="A6232" s="8" t="s">
        <v>2586</v>
      </c>
      <c r="B6232" s="2"/>
      <c r="C6232" s="2" t="s">
        <v>17314</v>
      </c>
      <c r="D6232" s="2" t="s">
        <v>2588</v>
      </c>
      <c r="E6232" s="2" t="s">
        <v>17315</v>
      </c>
      <c r="F6232" s="42" t="s">
        <v>16687</v>
      </c>
      <c r="G6232" s="8" t="s">
        <v>2741</v>
      </c>
      <c r="H6232" s="41" t="s">
        <v>2760</v>
      </c>
      <c r="I6232" s="34" t="s">
        <v>17316</v>
      </c>
      <c r="J6232" s="35"/>
      <c r="K6232" s="33"/>
      <c r="L6232" s="33"/>
      <c r="M6232" s="33"/>
      <c r="N6232" s="33"/>
      <c r="O6232" s="33"/>
      <c r="P6232" s="33"/>
      <c r="Q6232" s="33"/>
      <c r="R6232" s="33"/>
    </row>
    <row r="6233">
      <c r="A6233" s="8" t="s">
        <v>2586</v>
      </c>
      <c r="B6233" s="2"/>
      <c r="C6233" s="2" t="s">
        <v>17317</v>
      </c>
      <c r="D6233" s="2" t="s">
        <v>2588</v>
      </c>
      <c r="E6233" s="2" t="s">
        <v>17318</v>
      </c>
      <c r="F6233" s="42" t="s">
        <v>16687</v>
      </c>
      <c r="G6233" s="8" t="s">
        <v>2741</v>
      </c>
      <c r="H6233" s="45" t="s">
        <v>2765</v>
      </c>
      <c r="I6233" s="34" t="s">
        <v>17319</v>
      </c>
      <c r="J6233" s="35"/>
      <c r="K6233" s="33"/>
      <c r="L6233" s="33"/>
      <c r="M6233" s="33"/>
      <c r="N6233" s="33"/>
      <c r="O6233" s="33"/>
      <c r="P6233" s="33"/>
      <c r="Q6233" s="33"/>
      <c r="R6233" s="33"/>
    </row>
    <row r="6234">
      <c r="A6234" s="8" t="s">
        <v>2586</v>
      </c>
      <c r="B6234" s="2"/>
      <c r="C6234" s="2" t="s">
        <v>17320</v>
      </c>
      <c r="D6234" s="2" t="s">
        <v>2588</v>
      </c>
      <c r="E6234" s="2" t="s">
        <v>17321</v>
      </c>
      <c r="F6234" s="42" t="s">
        <v>16687</v>
      </c>
      <c r="G6234" s="8" t="s">
        <v>2741</v>
      </c>
      <c r="H6234" s="45" t="s">
        <v>2765</v>
      </c>
      <c r="I6234" s="34" t="s">
        <v>17322</v>
      </c>
      <c r="J6234" s="35"/>
      <c r="K6234" s="33"/>
      <c r="L6234" s="33"/>
      <c r="M6234" s="33"/>
      <c r="N6234" s="33"/>
      <c r="O6234" s="33"/>
      <c r="P6234" s="33"/>
      <c r="Q6234" s="33"/>
      <c r="R6234" s="33"/>
    </row>
    <row r="6235">
      <c r="A6235" s="6" t="s">
        <v>2861</v>
      </c>
      <c r="B6235" s="2"/>
      <c r="C6235" s="2" t="s">
        <v>17323</v>
      </c>
      <c r="D6235" s="2" t="s">
        <v>2635</v>
      </c>
      <c r="E6235" s="2" t="s">
        <v>17324</v>
      </c>
      <c r="F6235" s="42" t="s">
        <v>16687</v>
      </c>
      <c r="G6235" s="8" t="s">
        <v>2741</v>
      </c>
      <c r="H6235" s="43" t="s">
        <v>4138</v>
      </c>
      <c r="I6235" s="34" t="s">
        <v>17325</v>
      </c>
      <c r="J6235" s="7"/>
      <c r="K6235" s="40"/>
      <c r="L6235" s="40"/>
      <c r="M6235" s="40"/>
      <c r="N6235" s="40"/>
      <c r="O6235" s="40"/>
      <c r="P6235" s="40"/>
      <c r="Q6235" s="40"/>
      <c r="R6235" s="40"/>
    </row>
    <row r="6236">
      <c r="A6236" s="8" t="s">
        <v>2586</v>
      </c>
      <c r="B6236" s="2"/>
      <c r="C6236" s="2" t="s">
        <v>7375</v>
      </c>
      <c r="D6236" s="2" t="s">
        <v>2588</v>
      </c>
      <c r="E6236" s="2" t="s">
        <v>17326</v>
      </c>
      <c r="F6236" s="42" t="s">
        <v>16687</v>
      </c>
      <c r="G6236" s="8" t="s">
        <v>2741</v>
      </c>
      <c r="H6236" s="42" t="s">
        <v>2686</v>
      </c>
      <c r="I6236" s="34" t="s">
        <v>17327</v>
      </c>
      <c r="J6236" s="35"/>
      <c r="K6236" s="33"/>
      <c r="L6236" s="33"/>
      <c r="M6236" s="33"/>
      <c r="N6236" s="33"/>
      <c r="O6236" s="33"/>
      <c r="P6236" s="33"/>
      <c r="Q6236" s="33"/>
      <c r="R6236" s="33"/>
    </row>
    <row r="6237">
      <c r="A6237" s="8" t="s">
        <v>2586</v>
      </c>
      <c r="B6237" s="2"/>
      <c r="C6237" s="2" t="s">
        <v>17328</v>
      </c>
      <c r="D6237" s="2" t="s">
        <v>17329</v>
      </c>
      <c r="E6237" s="2" t="s">
        <v>17330</v>
      </c>
      <c r="F6237" s="42" t="s">
        <v>16687</v>
      </c>
      <c r="G6237" s="8" t="s">
        <v>2741</v>
      </c>
      <c r="H6237" s="31" t="s">
        <v>2816</v>
      </c>
      <c r="I6237" s="34" t="s">
        <v>17331</v>
      </c>
      <c r="J6237" s="7"/>
      <c r="K6237" s="40"/>
      <c r="L6237" s="40"/>
      <c r="M6237" s="40"/>
      <c r="N6237" s="40"/>
      <c r="O6237" s="40"/>
      <c r="P6237" s="40"/>
      <c r="Q6237" s="40"/>
      <c r="R6237" s="40"/>
    </row>
    <row r="6238">
      <c r="A6238" s="8" t="s">
        <v>2586</v>
      </c>
      <c r="B6238" s="2"/>
      <c r="C6238" s="2" t="s">
        <v>17332</v>
      </c>
      <c r="D6238" s="2" t="s">
        <v>17333</v>
      </c>
      <c r="E6238" s="2" t="s">
        <v>17334</v>
      </c>
      <c r="F6238" s="42" t="s">
        <v>16687</v>
      </c>
      <c r="G6238" s="8" t="s">
        <v>2741</v>
      </c>
      <c r="H6238" s="8" t="s">
        <v>2765</v>
      </c>
      <c r="I6238" s="34" t="s">
        <v>17335</v>
      </c>
      <c r="J6238" s="35"/>
      <c r="K6238" s="33"/>
      <c r="L6238" s="33"/>
      <c r="M6238" s="33"/>
      <c r="N6238" s="33"/>
      <c r="O6238" s="33"/>
      <c r="P6238" s="33"/>
      <c r="Q6238" s="33"/>
      <c r="R6238" s="33"/>
    </row>
    <row r="6239">
      <c r="A6239" s="8" t="s">
        <v>2586</v>
      </c>
      <c r="B6239" s="2"/>
      <c r="C6239" s="2" t="s">
        <v>17336</v>
      </c>
      <c r="D6239" s="2" t="s">
        <v>17337</v>
      </c>
      <c r="E6239" s="2" t="s">
        <v>17338</v>
      </c>
      <c r="F6239" s="42" t="s">
        <v>16687</v>
      </c>
      <c r="G6239" s="6" t="s">
        <v>2741</v>
      </c>
      <c r="H6239" s="43" t="s">
        <v>2742</v>
      </c>
      <c r="I6239" s="34" t="s">
        <v>17339</v>
      </c>
      <c r="J6239" s="35"/>
      <c r="K6239" s="33"/>
      <c r="L6239" s="33"/>
      <c r="M6239" s="33"/>
      <c r="N6239" s="33"/>
      <c r="O6239" s="33"/>
      <c r="P6239" s="33"/>
      <c r="Q6239" s="33"/>
      <c r="R6239" s="33"/>
    </row>
    <row r="6240">
      <c r="A6240" s="8" t="s">
        <v>2586</v>
      </c>
      <c r="B6240" s="2"/>
      <c r="C6240" s="2" t="s">
        <v>17340</v>
      </c>
      <c r="D6240" s="2" t="s">
        <v>17341</v>
      </c>
      <c r="E6240" s="2" t="s">
        <v>17342</v>
      </c>
      <c r="F6240" s="42" t="s">
        <v>16687</v>
      </c>
      <c r="G6240" s="8" t="s">
        <v>2741</v>
      </c>
      <c r="H6240" s="41" t="s">
        <v>2686</v>
      </c>
      <c r="I6240" s="34" t="s">
        <v>17343</v>
      </c>
      <c r="J6240" s="35"/>
      <c r="K6240" s="33"/>
      <c r="L6240" s="33"/>
      <c r="M6240" s="33"/>
      <c r="N6240" s="33"/>
      <c r="O6240" s="33"/>
      <c r="P6240" s="33"/>
      <c r="Q6240" s="33"/>
      <c r="R6240" s="33"/>
    </row>
    <row r="6241">
      <c r="A6241" s="8" t="s">
        <v>2586</v>
      </c>
      <c r="B6241" s="2"/>
      <c r="C6241" s="2" t="s">
        <v>17344</v>
      </c>
      <c r="D6241" s="2" t="s">
        <v>2588</v>
      </c>
      <c r="E6241" s="2" t="s">
        <v>17345</v>
      </c>
      <c r="F6241" s="8" t="s">
        <v>16687</v>
      </c>
      <c r="G6241" s="8" t="s">
        <v>2741</v>
      </c>
      <c r="H6241" s="41" t="s">
        <v>2760</v>
      </c>
      <c r="I6241" s="34" t="s">
        <v>17346</v>
      </c>
      <c r="J6241" s="7"/>
      <c r="K6241" s="40"/>
      <c r="L6241" s="40"/>
      <c r="M6241" s="40"/>
      <c r="N6241" s="40"/>
      <c r="O6241" s="40"/>
      <c r="P6241" s="40"/>
      <c r="Q6241" s="40"/>
      <c r="R6241" s="40"/>
    </row>
    <row r="6242">
      <c r="A6242" s="8" t="s">
        <v>2586</v>
      </c>
      <c r="B6242" s="2"/>
      <c r="C6242" s="2" t="s">
        <v>17347</v>
      </c>
      <c r="D6242" s="2" t="s">
        <v>17348</v>
      </c>
      <c r="E6242" s="2" t="s">
        <v>17349</v>
      </c>
      <c r="F6242" s="8" t="s">
        <v>16687</v>
      </c>
      <c r="G6242" s="8" t="s">
        <v>2741</v>
      </c>
      <c r="H6242" s="8" t="s">
        <v>2765</v>
      </c>
      <c r="I6242" s="34" t="s">
        <v>17350</v>
      </c>
      <c r="J6242" s="7"/>
      <c r="K6242" s="40"/>
      <c r="L6242" s="40"/>
      <c r="M6242" s="40"/>
      <c r="N6242" s="40"/>
      <c r="O6242" s="40"/>
      <c r="P6242" s="40"/>
      <c r="Q6242" s="40"/>
      <c r="R6242" s="40"/>
    </row>
    <row r="6243">
      <c r="A6243" s="8" t="s">
        <v>2633</v>
      </c>
      <c r="B6243" s="2"/>
      <c r="C6243" s="2" t="s">
        <v>17351</v>
      </c>
      <c r="D6243" s="2" t="s">
        <v>2729</v>
      </c>
      <c r="E6243" s="2" t="s">
        <v>17352</v>
      </c>
      <c r="F6243" s="42" t="s">
        <v>16687</v>
      </c>
      <c r="G6243" s="8" t="s">
        <v>2741</v>
      </c>
      <c r="H6243" s="31" t="s">
        <v>2742</v>
      </c>
      <c r="I6243" s="34" t="s">
        <v>17353</v>
      </c>
      <c r="J6243" s="7"/>
      <c r="K6243" s="40"/>
      <c r="L6243" s="40"/>
      <c r="M6243" s="40"/>
      <c r="N6243" s="40"/>
      <c r="O6243" s="40"/>
      <c r="P6243" s="40"/>
      <c r="Q6243" s="40"/>
      <c r="R6243" s="40"/>
    </row>
    <row r="6244">
      <c r="A6244" s="8" t="s">
        <v>2586</v>
      </c>
      <c r="B6244" s="2"/>
      <c r="C6244" s="2" t="s">
        <v>17354</v>
      </c>
      <c r="D6244" s="2" t="s">
        <v>2588</v>
      </c>
      <c r="E6244" s="2" t="s">
        <v>17355</v>
      </c>
      <c r="F6244" s="42" t="s">
        <v>16687</v>
      </c>
      <c r="G6244" s="8" t="s">
        <v>2741</v>
      </c>
      <c r="H6244" s="42" t="s">
        <v>3792</v>
      </c>
      <c r="I6244" s="34" t="s">
        <v>17356</v>
      </c>
      <c r="J6244" s="35"/>
      <c r="K6244" s="33"/>
      <c r="L6244" s="33"/>
      <c r="M6244" s="33"/>
      <c r="N6244" s="33"/>
      <c r="O6244" s="33"/>
      <c r="P6244" s="33"/>
      <c r="Q6244" s="33"/>
      <c r="R6244" s="33"/>
    </row>
    <row r="6245">
      <c r="A6245" s="8" t="s">
        <v>2633</v>
      </c>
      <c r="B6245" s="2"/>
      <c r="C6245" s="2" t="s">
        <v>17357</v>
      </c>
      <c r="D6245" s="2" t="s">
        <v>583</v>
      </c>
      <c r="E6245" s="2" t="s">
        <v>17358</v>
      </c>
      <c r="F6245" s="8" t="s">
        <v>16687</v>
      </c>
      <c r="G6245" s="8" t="s">
        <v>2741</v>
      </c>
      <c r="H6245" s="43" t="s">
        <v>2760</v>
      </c>
      <c r="I6245" s="34" t="s">
        <v>17359</v>
      </c>
      <c r="J6245" s="7"/>
      <c r="K6245" s="40"/>
      <c r="L6245" s="40"/>
      <c r="M6245" s="40"/>
      <c r="N6245" s="40"/>
      <c r="O6245" s="40"/>
      <c r="P6245" s="40"/>
      <c r="Q6245" s="40"/>
      <c r="R6245" s="40"/>
    </row>
    <row r="6246">
      <c r="A6246" s="8" t="s">
        <v>2586</v>
      </c>
      <c r="B6246" s="2"/>
      <c r="C6246" s="2" t="s">
        <v>17360</v>
      </c>
      <c r="D6246" s="2" t="s">
        <v>2588</v>
      </c>
      <c r="E6246" s="2" t="s">
        <v>17361</v>
      </c>
      <c r="F6246" s="42" t="s">
        <v>16687</v>
      </c>
      <c r="G6246" s="8" t="s">
        <v>2741</v>
      </c>
      <c r="H6246" s="41" t="s">
        <v>2686</v>
      </c>
      <c r="I6246" s="2" t="s">
        <v>17362</v>
      </c>
      <c r="J6246" s="35"/>
      <c r="K6246" s="33"/>
      <c r="L6246" s="33"/>
      <c r="M6246" s="33"/>
      <c r="N6246" s="33"/>
      <c r="O6246" s="33"/>
      <c r="P6246" s="33"/>
      <c r="Q6246" s="33"/>
      <c r="R6246" s="33"/>
    </row>
    <row r="6247">
      <c r="A6247" s="8" t="s">
        <v>2586</v>
      </c>
      <c r="B6247" s="2"/>
      <c r="C6247" s="2" t="s">
        <v>17363</v>
      </c>
      <c r="D6247" s="2" t="s">
        <v>2588</v>
      </c>
      <c r="E6247" s="2" t="s">
        <v>17364</v>
      </c>
      <c r="F6247" s="42" t="s">
        <v>16687</v>
      </c>
      <c r="G6247" s="8" t="s">
        <v>2741</v>
      </c>
      <c r="H6247" s="41" t="s">
        <v>4202</v>
      </c>
      <c r="I6247" s="34" t="s">
        <v>17365</v>
      </c>
      <c r="J6247" s="35"/>
      <c r="K6247" s="33"/>
      <c r="L6247" s="33"/>
      <c r="M6247" s="33"/>
      <c r="N6247" s="33"/>
      <c r="O6247" s="33"/>
      <c r="P6247" s="33"/>
      <c r="Q6247" s="33"/>
      <c r="R6247" s="33"/>
    </row>
    <row r="6248">
      <c r="A6248" s="8" t="s">
        <v>2586</v>
      </c>
      <c r="B6248" s="2"/>
      <c r="C6248" s="2" t="s">
        <v>17366</v>
      </c>
      <c r="D6248" s="2" t="s">
        <v>2588</v>
      </c>
      <c r="E6248" s="2" t="s">
        <v>17367</v>
      </c>
      <c r="F6248" s="42" t="s">
        <v>16687</v>
      </c>
      <c r="G6248" s="8" t="s">
        <v>2741</v>
      </c>
      <c r="H6248" s="41" t="s">
        <v>2760</v>
      </c>
      <c r="I6248" s="34" t="s">
        <v>17368</v>
      </c>
      <c r="J6248" s="35"/>
      <c r="K6248" s="33"/>
      <c r="L6248" s="33"/>
      <c r="M6248" s="33"/>
      <c r="N6248" s="33"/>
      <c r="O6248" s="33"/>
      <c r="P6248" s="33"/>
      <c r="Q6248" s="33"/>
      <c r="R6248" s="33"/>
    </row>
    <row r="6249">
      <c r="A6249" s="8" t="s">
        <v>2586</v>
      </c>
      <c r="B6249" s="2"/>
      <c r="C6249" s="2" t="s">
        <v>17369</v>
      </c>
      <c r="D6249" s="2" t="s">
        <v>2635</v>
      </c>
      <c r="E6249" s="2" t="s">
        <v>17370</v>
      </c>
      <c r="F6249" s="42" t="s">
        <v>16687</v>
      </c>
      <c r="G6249" s="8" t="s">
        <v>2741</v>
      </c>
      <c r="H6249" s="45" t="s">
        <v>2753</v>
      </c>
      <c r="I6249" s="34" t="s">
        <v>17371</v>
      </c>
      <c r="J6249" s="35"/>
      <c r="K6249" s="33"/>
      <c r="L6249" s="33"/>
      <c r="M6249" s="33"/>
      <c r="N6249" s="33"/>
      <c r="O6249" s="33"/>
      <c r="P6249" s="33"/>
      <c r="Q6249" s="33"/>
      <c r="R6249" s="33"/>
    </row>
    <row r="6250">
      <c r="A6250" s="8" t="s">
        <v>2633</v>
      </c>
      <c r="B6250" s="2"/>
      <c r="C6250" s="2" t="s">
        <v>17372</v>
      </c>
      <c r="D6250" s="2" t="s">
        <v>10232</v>
      </c>
      <c r="E6250" s="2" t="s">
        <v>17373</v>
      </c>
      <c r="F6250" s="8" t="s">
        <v>16687</v>
      </c>
      <c r="G6250" s="6" t="s">
        <v>2741</v>
      </c>
      <c r="H6250" s="42" t="s">
        <v>2686</v>
      </c>
      <c r="I6250" s="36" t="s">
        <v>17374</v>
      </c>
      <c r="J6250" s="35"/>
      <c r="K6250" s="33"/>
      <c r="L6250" s="33"/>
      <c r="M6250" s="33"/>
      <c r="N6250" s="33"/>
      <c r="O6250" s="33"/>
      <c r="P6250" s="33"/>
      <c r="Q6250" s="33"/>
      <c r="R6250" s="33"/>
    </row>
    <row r="6251">
      <c r="A6251" s="8" t="s">
        <v>2586</v>
      </c>
      <c r="B6251" s="2"/>
      <c r="C6251" s="2" t="s">
        <v>17375</v>
      </c>
      <c r="D6251" s="2" t="s">
        <v>2588</v>
      </c>
      <c r="E6251" s="2" t="s">
        <v>17376</v>
      </c>
      <c r="F6251" s="8" t="s">
        <v>16687</v>
      </c>
      <c r="G6251" s="8" t="s">
        <v>2741</v>
      </c>
      <c r="H6251" s="41" t="s">
        <v>2937</v>
      </c>
      <c r="I6251" s="34" t="s">
        <v>17377</v>
      </c>
      <c r="J6251" s="35"/>
      <c r="K6251" s="33"/>
      <c r="L6251" s="33"/>
      <c r="M6251" s="33"/>
      <c r="N6251" s="33"/>
      <c r="O6251" s="33"/>
      <c r="P6251" s="33"/>
      <c r="Q6251" s="33"/>
      <c r="R6251" s="33"/>
    </row>
    <row r="6252">
      <c r="A6252" s="8" t="s">
        <v>2586</v>
      </c>
      <c r="B6252" s="2"/>
      <c r="C6252" s="2" t="s">
        <v>17378</v>
      </c>
      <c r="D6252" s="2" t="s">
        <v>2588</v>
      </c>
      <c r="E6252" s="2" t="s">
        <v>17379</v>
      </c>
      <c r="F6252" s="41" t="s">
        <v>16687</v>
      </c>
      <c r="G6252" s="8" t="s">
        <v>2741</v>
      </c>
      <c r="H6252" s="41" t="s">
        <v>2760</v>
      </c>
      <c r="I6252" s="34" t="s">
        <v>17380</v>
      </c>
      <c r="J6252" s="35"/>
      <c r="K6252" s="33"/>
      <c r="L6252" s="33"/>
      <c r="M6252" s="33"/>
      <c r="N6252" s="33"/>
      <c r="O6252" s="33"/>
      <c r="P6252" s="33"/>
      <c r="Q6252" s="33"/>
      <c r="R6252" s="33"/>
    </row>
    <row r="6253">
      <c r="A6253" s="8" t="s">
        <v>2586</v>
      </c>
      <c r="B6253" s="2"/>
      <c r="C6253" s="2" t="s">
        <v>17381</v>
      </c>
      <c r="D6253" s="2" t="s">
        <v>2588</v>
      </c>
      <c r="E6253" s="2" t="s">
        <v>17382</v>
      </c>
      <c r="F6253" s="42" t="s">
        <v>16687</v>
      </c>
      <c r="G6253" s="8" t="s">
        <v>2741</v>
      </c>
      <c r="H6253" s="42" t="s">
        <v>2686</v>
      </c>
      <c r="I6253" s="17" t="s">
        <v>17383</v>
      </c>
      <c r="J6253" s="7"/>
      <c r="K6253" s="40"/>
      <c r="L6253" s="40"/>
      <c r="M6253" s="40"/>
      <c r="N6253" s="40"/>
      <c r="O6253" s="40"/>
      <c r="P6253" s="40"/>
      <c r="Q6253" s="40"/>
      <c r="R6253" s="40"/>
    </row>
    <row r="6254">
      <c r="A6254" s="8" t="s">
        <v>2586</v>
      </c>
      <c r="B6254" s="15"/>
      <c r="C6254" s="15" t="s">
        <v>17384</v>
      </c>
      <c r="D6254" s="9" t="s">
        <v>3312</v>
      </c>
      <c r="E6254" s="9" t="s">
        <v>17385</v>
      </c>
      <c r="F6254" s="42" t="s">
        <v>16687</v>
      </c>
      <c r="G6254" s="8" t="s">
        <v>2741</v>
      </c>
      <c r="H6254" s="43" t="s">
        <v>2686</v>
      </c>
      <c r="I6254" s="16" t="s">
        <v>17386</v>
      </c>
      <c r="J6254" s="35"/>
      <c r="K6254" s="33"/>
      <c r="L6254" s="33"/>
      <c r="M6254" s="33"/>
      <c r="N6254" s="33"/>
      <c r="O6254" s="33"/>
      <c r="P6254" s="33"/>
      <c r="Q6254" s="33"/>
      <c r="R6254" s="33"/>
    </row>
    <row r="6255">
      <c r="A6255" s="8" t="s">
        <v>2586</v>
      </c>
      <c r="B6255" s="2"/>
      <c r="C6255" s="2" t="s">
        <v>17387</v>
      </c>
      <c r="D6255" s="2" t="s">
        <v>2588</v>
      </c>
      <c r="E6255" s="2" t="s">
        <v>17388</v>
      </c>
      <c r="F6255" s="8" t="s">
        <v>16687</v>
      </c>
      <c r="G6255" s="6" t="s">
        <v>2741</v>
      </c>
      <c r="H6255" s="41" t="s">
        <v>2760</v>
      </c>
      <c r="I6255" s="34" t="s">
        <v>17389</v>
      </c>
      <c r="J6255" s="35"/>
      <c r="K6255" s="33"/>
      <c r="L6255" s="33"/>
      <c r="M6255" s="33"/>
      <c r="N6255" s="33"/>
      <c r="O6255" s="33"/>
      <c r="P6255" s="33"/>
      <c r="Q6255" s="33"/>
      <c r="R6255" s="33"/>
    </row>
    <row r="6256">
      <c r="A6256" s="8" t="s">
        <v>2586</v>
      </c>
      <c r="B6256" s="2"/>
      <c r="C6256" s="2" t="s">
        <v>17390</v>
      </c>
      <c r="D6256" s="2" t="s">
        <v>2588</v>
      </c>
      <c r="E6256" s="2" t="s">
        <v>17391</v>
      </c>
      <c r="F6256" s="41" t="s">
        <v>16687</v>
      </c>
      <c r="G6256" s="8" t="s">
        <v>2741</v>
      </c>
      <c r="H6256" s="41" t="s">
        <v>2686</v>
      </c>
      <c r="I6256" s="34" t="s">
        <v>17392</v>
      </c>
      <c r="J6256" s="7"/>
      <c r="K6256" s="40"/>
      <c r="L6256" s="40"/>
      <c r="M6256" s="40"/>
      <c r="N6256" s="40"/>
      <c r="O6256" s="40"/>
      <c r="P6256" s="40"/>
      <c r="Q6256" s="40"/>
      <c r="R6256" s="40"/>
    </row>
    <row r="6257">
      <c r="A6257" s="8" t="s">
        <v>2633</v>
      </c>
      <c r="B6257" s="2"/>
      <c r="C6257" s="2" t="s">
        <v>4382</v>
      </c>
      <c r="D6257" s="2" t="s">
        <v>17393</v>
      </c>
      <c r="E6257" s="2" t="s">
        <v>17394</v>
      </c>
      <c r="F6257" s="8" t="s">
        <v>16687</v>
      </c>
      <c r="G6257" s="8" t="s">
        <v>2741</v>
      </c>
      <c r="H6257" s="45" t="s">
        <v>2765</v>
      </c>
      <c r="I6257" s="34" t="s">
        <v>4384</v>
      </c>
      <c r="J6257" s="37"/>
      <c r="K6257" s="38"/>
      <c r="L6257" s="38"/>
      <c r="M6257" s="38"/>
      <c r="N6257" s="38"/>
      <c r="O6257" s="38"/>
      <c r="P6257" s="38"/>
      <c r="Q6257" s="38"/>
      <c r="R6257" s="38"/>
    </row>
    <row r="6258">
      <c r="A6258" s="8" t="s">
        <v>2586</v>
      </c>
      <c r="B6258" s="2"/>
      <c r="C6258" s="2" t="s">
        <v>17395</v>
      </c>
      <c r="D6258" s="2" t="s">
        <v>17396</v>
      </c>
      <c r="E6258" s="2" t="s">
        <v>17397</v>
      </c>
      <c r="F6258" s="42" t="s">
        <v>16687</v>
      </c>
      <c r="G6258" s="8" t="s">
        <v>2741</v>
      </c>
      <c r="H6258" s="31" t="s">
        <v>2742</v>
      </c>
      <c r="I6258" s="34" t="s">
        <v>17398</v>
      </c>
      <c r="J6258" s="7"/>
      <c r="K6258" s="40"/>
      <c r="L6258" s="40"/>
      <c r="M6258" s="40"/>
      <c r="N6258" s="40"/>
      <c r="O6258" s="40"/>
      <c r="P6258" s="40"/>
      <c r="Q6258" s="40"/>
      <c r="R6258" s="40"/>
    </row>
    <row r="6259">
      <c r="A6259" s="8" t="s">
        <v>2586</v>
      </c>
      <c r="B6259" s="2"/>
      <c r="C6259" s="2" t="s">
        <v>17399</v>
      </c>
      <c r="D6259" s="2" t="s">
        <v>2588</v>
      </c>
      <c r="E6259" s="2" t="s">
        <v>17400</v>
      </c>
      <c r="F6259" s="42" t="s">
        <v>16687</v>
      </c>
      <c r="G6259" s="6" t="s">
        <v>2741</v>
      </c>
      <c r="H6259" s="8" t="s">
        <v>2840</v>
      </c>
      <c r="I6259" s="34" t="s">
        <v>17401</v>
      </c>
      <c r="J6259" s="7"/>
      <c r="K6259" s="40"/>
      <c r="L6259" s="40"/>
      <c r="M6259" s="40"/>
      <c r="N6259" s="40"/>
      <c r="O6259" s="40"/>
      <c r="P6259" s="40"/>
      <c r="Q6259" s="40"/>
      <c r="R6259" s="40"/>
    </row>
    <row r="6260">
      <c r="A6260" s="8" t="s">
        <v>2586</v>
      </c>
      <c r="B6260" s="2"/>
      <c r="C6260" s="2" t="s">
        <v>17402</v>
      </c>
      <c r="D6260" s="2" t="s">
        <v>2588</v>
      </c>
      <c r="E6260" s="2" t="s">
        <v>17403</v>
      </c>
      <c r="F6260" s="42" t="s">
        <v>16687</v>
      </c>
      <c r="G6260" s="8" t="s">
        <v>2741</v>
      </c>
      <c r="H6260" s="41" t="s">
        <v>2760</v>
      </c>
      <c r="I6260" s="34" t="s">
        <v>17404</v>
      </c>
      <c r="J6260" s="35"/>
      <c r="K6260" s="33"/>
      <c r="L6260" s="33"/>
      <c r="M6260" s="33"/>
      <c r="N6260" s="33"/>
      <c r="O6260" s="33"/>
      <c r="P6260" s="33"/>
      <c r="Q6260" s="33"/>
      <c r="R6260" s="33"/>
    </row>
    <row r="6261">
      <c r="A6261" s="8" t="s">
        <v>2586</v>
      </c>
      <c r="B6261" s="2"/>
      <c r="C6261" s="2" t="s">
        <v>17405</v>
      </c>
      <c r="D6261" s="2" t="s">
        <v>4521</v>
      </c>
      <c r="E6261" s="2" t="s">
        <v>17406</v>
      </c>
      <c r="F6261" s="41" t="s">
        <v>16687</v>
      </c>
      <c r="G6261" s="31" t="s">
        <v>2741</v>
      </c>
      <c r="H6261" s="41" t="s">
        <v>2760</v>
      </c>
      <c r="I6261" s="34" t="s">
        <v>17407</v>
      </c>
      <c r="J6261" s="35"/>
      <c r="K6261" s="33"/>
      <c r="L6261" s="33"/>
      <c r="M6261" s="33"/>
      <c r="N6261" s="33"/>
      <c r="O6261" s="33"/>
      <c r="P6261" s="33"/>
      <c r="Q6261" s="33"/>
      <c r="R6261" s="33"/>
    </row>
    <row r="6262">
      <c r="A6262" s="8" t="s">
        <v>2586</v>
      </c>
      <c r="B6262" s="2"/>
      <c r="C6262" s="2" t="s">
        <v>17408</v>
      </c>
      <c r="D6262" s="2" t="s">
        <v>2588</v>
      </c>
      <c r="E6262" s="2" t="s">
        <v>17409</v>
      </c>
      <c r="F6262" s="42" t="s">
        <v>16687</v>
      </c>
      <c r="G6262" s="31" t="s">
        <v>2741</v>
      </c>
      <c r="H6262" s="31" t="s">
        <v>2742</v>
      </c>
      <c r="I6262" s="34" t="s">
        <v>17410</v>
      </c>
      <c r="J6262" s="35"/>
      <c r="K6262" s="33"/>
      <c r="L6262" s="33"/>
      <c r="M6262" s="33"/>
      <c r="N6262" s="33"/>
      <c r="O6262" s="33"/>
      <c r="P6262" s="33"/>
      <c r="Q6262" s="33"/>
      <c r="R6262" s="33"/>
    </row>
    <row r="6263">
      <c r="A6263" s="8" t="s">
        <v>2586</v>
      </c>
      <c r="B6263" s="2"/>
      <c r="C6263" s="2" t="s">
        <v>17411</v>
      </c>
      <c r="D6263" s="2" t="s">
        <v>2588</v>
      </c>
      <c r="E6263" s="2" t="s">
        <v>17412</v>
      </c>
      <c r="F6263" s="42" t="s">
        <v>16687</v>
      </c>
      <c r="G6263" s="6" t="s">
        <v>2741</v>
      </c>
      <c r="H6263" s="31" t="s">
        <v>2742</v>
      </c>
      <c r="I6263" s="34" t="s">
        <v>17413</v>
      </c>
      <c r="J6263" s="7"/>
      <c r="K6263" s="40"/>
      <c r="L6263" s="40"/>
      <c r="M6263" s="40"/>
      <c r="N6263" s="40"/>
      <c r="O6263" s="40"/>
      <c r="P6263" s="40"/>
      <c r="Q6263" s="40"/>
      <c r="R6263" s="40"/>
    </row>
    <row r="6264">
      <c r="A6264" s="8" t="s">
        <v>2586</v>
      </c>
      <c r="B6264" s="2"/>
      <c r="C6264" s="2" t="s">
        <v>17414</v>
      </c>
      <c r="D6264" s="2" t="s">
        <v>17415</v>
      </c>
      <c r="E6264" s="2" t="s">
        <v>17416</v>
      </c>
      <c r="F6264" s="42" t="s">
        <v>16687</v>
      </c>
      <c r="G6264" s="31" t="s">
        <v>2741</v>
      </c>
      <c r="H6264" s="41" t="s">
        <v>2760</v>
      </c>
      <c r="I6264" s="34" t="s">
        <v>17417</v>
      </c>
      <c r="J6264" s="7"/>
      <c r="K6264" s="40"/>
      <c r="L6264" s="40"/>
      <c r="M6264" s="40"/>
      <c r="N6264" s="40"/>
      <c r="O6264" s="40"/>
      <c r="P6264" s="40"/>
      <c r="Q6264" s="40"/>
      <c r="R6264" s="40"/>
    </row>
    <row r="6265">
      <c r="A6265" s="8" t="s">
        <v>2586</v>
      </c>
      <c r="B6265" s="2"/>
      <c r="C6265" s="2" t="s">
        <v>17418</v>
      </c>
      <c r="D6265" s="2" t="s">
        <v>2588</v>
      </c>
      <c r="E6265" s="2" t="s">
        <v>17419</v>
      </c>
      <c r="F6265" s="42" t="s">
        <v>16687</v>
      </c>
      <c r="G6265" s="31" t="s">
        <v>2741</v>
      </c>
      <c r="H6265" s="41" t="s">
        <v>2760</v>
      </c>
      <c r="I6265" s="34" t="s">
        <v>17420</v>
      </c>
      <c r="J6265" s="7"/>
      <c r="K6265" s="40"/>
      <c r="L6265" s="40"/>
      <c r="M6265" s="40"/>
      <c r="N6265" s="40"/>
      <c r="O6265" s="40"/>
      <c r="P6265" s="40"/>
      <c r="Q6265" s="40"/>
      <c r="R6265" s="40"/>
    </row>
    <row r="6266">
      <c r="A6266" s="8" t="s">
        <v>2586</v>
      </c>
      <c r="B6266" s="2"/>
      <c r="C6266" s="2" t="s">
        <v>17421</v>
      </c>
      <c r="D6266" s="2" t="s">
        <v>4141</v>
      </c>
      <c r="E6266" s="2" t="s">
        <v>17422</v>
      </c>
      <c r="F6266" s="42" t="s">
        <v>16687</v>
      </c>
      <c r="G6266" s="31" t="s">
        <v>2741</v>
      </c>
      <c r="H6266" s="43" t="s">
        <v>2742</v>
      </c>
      <c r="I6266" s="34" t="s">
        <v>17423</v>
      </c>
      <c r="J6266" s="37"/>
      <c r="K6266" s="38"/>
      <c r="L6266" s="38"/>
      <c r="M6266" s="38"/>
      <c r="N6266" s="38"/>
      <c r="O6266" s="38"/>
      <c r="P6266" s="38"/>
      <c r="Q6266" s="38"/>
      <c r="R6266" s="38"/>
    </row>
    <row r="6267">
      <c r="A6267" s="8" t="s">
        <v>2586</v>
      </c>
      <c r="B6267" s="2"/>
      <c r="C6267" s="2" t="s">
        <v>17424</v>
      </c>
      <c r="D6267" s="2" t="s">
        <v>2588</v>
      </c>
      <c r="E6267" s="2" t="s">
        <v>17425</v>
      </c>
      <c r="F6267" s="42" t="s">
        <v>16687</v>
      </c>
      <c r="G6267" s="31" t="s">
        <v>2741</v>
      </c>
      <c r="H6267" s="41" t="s">
        <v>2760</v>
      </c>
      <c r="I6267" s="34" t="s">
        <v>17426</v>
      </c>
      <c r="J6267" s="7"/>
      <c r="K6267" s="40"/>
      <c r="L6267" s="40"/>
      <c r="M6267" s="40"/>
      <c r="N6267" s="40"/>
      <c r="O6267" s="40"/>
      <c r="P6267" s="40"/>
      <c r="Q6267" s="40"/>
      <c r="R6267" s="40"/>
    </row>
    <row r="6268">
      <c r="A6268" s="8" t="s">
        <v>2586</v>
      </c>
      <c r="B6268" s="2"/>
      <c r="C6268" s="2" t="s">
        <v>17427</v>
      </c>
      <c r="D6268" s="2" t="s">
        <v>2588</v>
      </c>
      <c r="E6268" s="2" t="s">
        <v>17428</v>
      </c>
      <c r="F6268" s="42" t="s">
        <v>16687</v>
      </c>
      <c r="G6268" s="31" t="s">
        <v>2741</v>
      </c>
      <c r="H6268" s="42" t="s">
        <v>2686</v>
      </c>
      <c r="I6268" s="34" t="s">
        <v>17429</v>
      </c>
      <c r="J6268" s="35"/>
      <c r="K6268" s="33"/>
      <c r="L6268" s="33"/>
      <c r="M6268" s="33"/>
      <c r="N6268" s="33"/>
      <c r="O6268" s="33"/>
      <c r="P6268" s="33"/>
      <c r="Q6268" s="33"/>
      <c r="R6268" s="33"/>
    </row>
    <row r="6269">
      <c r="A6269" s="6" t="s">
        <v>2861</v>
      </c>
      <c r="B6269" s="2"/>
      <c r="C6269" s="2" t="s">
        <v>17430</v>
      </c>
      <c r="D6269" s="2" t="s">
        <v>10601</v>
      </c>
      <c r="E6269" s="2" t="s">
        <v>17431</v>
      </c>
      <c r="F6269" s="42" t="s">
        <v>16687</v>
      </c>
      <c r="G6269" s="8" t="s">
        <v>2741</v>
      </c>
      <c r="H6269" s="31" t="s">
        <v>2742</v>
      </c>
      <c r="I6269" s="34" t="s">
        <v>17432</v>
      </c>
      <c r="J6269" s="35"/>
      <c r="K6269" s="33"/>
      <c r="L6269" s="33"/>
      <c r="M6269" s="33"/>
      <c r="N6269" s="33"/>
      <c r="O6269" s="33"/>
      <c r="P6269" s="33"/>
      <c r="Q6269" s="33"/>
      <c r="R6269" s="33"/>
    </row>
    <row r="6270">
      <c r="A6270" s="6" t="s">
        <v>2861</v>
      </c>
      <c r="B6270" s="2"/>
      <c r="C6270" s="2" t="s">
        <v>17433</v>
      </c>
      <c r="D6270" s="2" t="s">
        <v>2588</v>
      </c>
      <c r="E6270" s="2" t="s">
        <v>17434</v>
      </c>
      <c r="F6270" s="42" t="s">
        <v>16687</v>
      </c>
      <c r="G6270" s="8" t="s">
        <v>2741</v>
      </c>
      <c r="H6270" s="41" t="s">
        <v>2760</v>
      </c>
      <c r="I6270" s="34" t="s">
        <v>17435</v>
      </c>
      <c r="J6270" s="35"/>
      <c r="K6270" s="33"/>
      <c r="L6270" s="33"/>
      <c r="M6270" s="33"/>
      <c r="N6270" s="33"/>
      <c r="O6270" s="33"/>
      <c r="P6270" s="33"/>
      <c r="Q6270" s="33"/>
      <c r="R6270" s="33"/>
    </row>
    <row r="6271">
      <c r="A6271" s="8" t="s">
        <v>2586</v>
      </c>
      <c r="B6271" s="2"/>
      <c r="C6271" s="2" t="s">
        <v>17436</v>
      </c>
      <c r="D6271" s="2" t="s">
        <v>2588</v>
      </c>
      <c r="E6271" s="2" t="s">
        <v>17437</v>
      </c>
      <c r="F6271" s="42" t="s">
        <v>16687</v>
      </c>
      <c r="G6271" s="8" t="s">
        <v>2741</v>
      </c>
      <c r="H6271" s="45" t="s">
        <v>2765</v>
      </c>
      <c r="I6271" s="34" t="s">
        <v>17438</v>
      </c>
      <c r="J6271" s="35"/>
      <c r="K6271" s="33"/>
      <c r="L6271" s="33"/>
      <c r="M6271" s="33"/>
      <c r="N6271" s="33"/>
      <c r="O6271" s="33"/>
      <c r="P6271" s="33"/>
      <c r="Q6271" s="33"/>
      <c r="R6271" s="33"/>
    </row>
    <row r="6272">
      <c r="A6272" s="8" t="s">
        <v>2586</v>
      </c>
      <c r="B6272" s="2"/>
      <c r="C6272" s="2" t="s">
        <v>17439</v>
      </c>
      <c r="D6272" s="2" t="s">
        <v>2588</v>
      </c>
      <c r="E6272" s="2" t="s">
        <v>17440</v>
      </c>
      <c r="F6272" s="42" t="s">
        <v>16687</v>
      </c>
      <c r="G6272" s="8" t="s">
        <v>2741</v>
      </c>
      <c r="H6272" s="8" t="s">
        <v>2765</v>
      </c>
      <c r="I6272" s="34" t="s">
        <v>17441</v>
      </c>
      <c r="J6272" s="35"/>
      <c r="K6272" s="33"/>
      <c r="L6272" s="33"/>
      <c r="M6272" s="33"/>
      <c r="N6272" s="33"/>
      <c r="O6272" s="33"/>
      <c r="P6272" s="33"/>
      <c r="Q6272" s="33"/>
      <c r="R6272" s="33"/>
    </row>
    <row r="6273">
      <c r="A6273" s="8" t="s">
        <v>2586</v>
      </c>
      <c r="B6273" s="2"/>
      <c r="C6273" s="2" t="s">
        <v>17442</v>
      </c>
      <c r="D6273" s="2" t="s">
        <v>2588</v>
      </c>
      <c r="E6273" s="2" t="s">
        <v>17443</v>
      </c>
      <c r="F6273" s="42" t="s">
        <v>16687</v>
      </c>
      <c r="G6273" s="8" t="s">
        <v>2741</v>
      </c>
      <c r="H6273" s="41" t="s">
        <v>2760</v>
      </c>
      <c r="I6273" s="34" t="s">
        <v>17444</v>
      </c>
      <c r="J6273" s="35"/>
      <c r="K6273" s="33"/>
      <c r="L6273" s="33"/>
      <c r="M6273" s="33"/>
      <c r="N6273" s="33"/>
      <c r="O6273" s="33"/>
      <c r="P6273" s="33"/>
      <c r="Q6273" s="33"/>
      <c r="R6273" s="33"/>
    </row>
    <row r="6274">
      <c r="A6274" s="8" t="s">
        <v>2586</v>
      </c>
      <c r="B6274" s="2"/>
      <c r="C6274" s="2" t="s">
        <v>17445</v>
      </c>
      <c r="D6274" s="2" t="s">
        <v>15056</v>
      </c>
      <c r="E6274" s="2" t="s">
        <v>17446</v>
      </c>
      <c r="F6274" s="42" t="s">
        <v>16687</v>
      </c>
      <c r="G6274" s="6" t="s">
        <v>2741</v>
      </c>
      <c r="H6274" s="41" t="s">
        <v>2686</v>
      </c>
      <c r="I6274" s="34" t="s">
        <v>17447</v>
      </c>
      <c r="J6274" s="37"/>
      <c r="K6274" s="38"/>
      <c r="L6274" s="38"/>
      <c r="M6274" s="38"/>
      <c r="N6274" s="38"/>
      <c r="O6274" s="38"/>
      <c r="P6274" s="38"/>
      <c r="Q6274" s="38"/>
      <c r="R6274" s="38"/>
    </row>
    <row r="6275">
      <c r="A6275" s="8" t="s">
        <v>2586</v>
      </c>
      <c r="B6275" s="2"/>
      <c r="C6275" s="2" t="s">
        <v>17448</v>
      </c>
      <c r="D6275" s="2" t="s">
        <v>17449</v>
      </c>
      <c r="E6275" s="2" t="s">
        <v>17450</v>
      </c>
      <c r="F6275" s="42" t="s">
        <v>16687</v>
      </c>
      <c r="G6275" s="8" t="s">
        <v>2741</v>
      </c>
      <c r="H6275" s="41" t="s">
        <v>2760</v>
      </c>
      <c r="I6275" s="34" t="s">
        <v>17451</v>
      </c>
      <c r="J6275" s="35"/>
      <c r="K6275" s="33"/>
      <c r="L6275" s="33"/>
      <c r="M6275" s="33"/>
      <c r="N6275" s="33"/>
      <c r="O6275" s="33"/>
      <c r="P6275" s="33"/>
      <c r="Q6275" s="33"/>
      <c r="R6275" s="33"/>
    </row>
    <row r="6276">
      <c r="A6276" s="8" t="s">
        <v>2586</v>
      </c>
      <c r="B6276" s="2"/>
      <c r="C6276" s="2" t="s">
        <v>17452</v>
      </c>
      <c r="D6276" s="2" t="s">
        <v>2588</v>
      </c>
      <c r="E6276" s="2" t="s">
        <v>17453</v>
      </c>
      <c r="F6276" s="8" t="s">
        <v>16687</v>
      </c>
      <c r="G6276" s="8" t="s">
        <v>2741</v>
      </c>
      <c r="H6276" s="41" t="s">
        <v>2760</v>
      </c>
      <c r="I6276" s="34" t="s">
        <v>17454</v>
      </c>
      <c r="J6276" s="37"/>
      <c r="K6276" s="38"/>
      <c r="L6276" s="38"/>
      <c r="M6276" s="38"/>
      <c r="N6276" s="38"/>
      <c r="O6276" s="38"/>
      <c r="P6276" s="38"/>
      <c r="Q6276" s="38"/>
      <c r="R6276" s="38"/>
    </row>
    <row r="6277">
      <c r="A6277" s="8" t="s">
        <v>2586</v>
      </c>
      <c r="B6277" s="2"/>
      <c r="C6277" s="2" t="s">
        <v>17455</v>
      </c>
      <c r="D6277" s="2" t="s">
        <v>17456</v>
      </c>
      <c r="E6277" s="2" t="s">
        <v>17457</v>
      </c>
      <c r="F6277" s="8" t="s">
        <v>16687</v>
      </c>
      <c r="G6277" s="8" t="s">
        <v>2741</v>
      </c>
      <c r="H6277" s="31" t="s">
        <v>2603</v>
      </c>
      <c r="I6277" s="34" t="s">
        <v>17458</v>
      </c>
      <c r="J6277" s="35"/>
      <c r="K6277" s="33"/>
      <c r="L6277" s="33"/>
      <c r="M6277" s="33"/>
      <c r="N6277" s="33"/>
      <c r="O6277" s="33"/>
      <c r="P6277" s="33"/>
      <c r="Q6277" s="33"/>
      <c r="R6277" s="33"/>
    </row>
    <row r="6278">
      <c r="A6278" s="8" t="s">
        <v>2586</v>
      </c>
      <c r="B6278" s="2"/>
      <c r="C6278" s="2" t="s">
        <v>17459</v>
      </c>
      <c r="D6278" s="2" t="s">
        <v>2588</v>
      </c>
      <c r="E6278" s="2" t="s">
        <v>17460</v>
      </c>
      <c r="F6278" s="42" t="s">
        <v>16687</v>
      </c>
      <c r="G6278" s="8" t="s">
        <v>2741</v>
      </c>
      <c r="H6278" s="31" t="s">
        <v>2603</v>
      </c>
      <c r="I6278" s="34" t="s">
        <v>17461</v>
      </c>
      <c r="J6278" s="35"/>
      <c r="K6278" s="33"/>
      <c r="L6278" s="33"/>
      <c r="M6278" s="33"/>
      <c r="N6278" s="33"/>
      <c r="O6278" s="33"/>
      <c r="P6278" s="33"/>
      <c r="Q6278" s="33"/>
      <c r="R6278" s="33"/>
    </row>
    <row r="6279">
      <c r="A6279" s="8" t="s">
        <v>2586</v>
      </c>
      <c r="B6279" s="2"/>
      <c r="C6279" s="2" t="s">
        <v>17462</v>
      </c>
      <c r="D6279" s="2" t="s">
        <v>2588</v>
      </c>
      <c r="E6279" s="2" t="s">
        <v>17463</v>
      </c>
      <c r="F6279" s="42" t="s">
        <v>16687</v>
      </c>
      <c r="G6279" s="8" t="s">
        <v>2741</v>
      </c>
      <c r="H6279" s="41" t="s">
        <v>2937</v>
      </c>
      <c r="I6279" s="34" t="s">
        <v>17464</v>
      </c>
      <c r="J6279" s="35"/>
      <c r="K6279" s="33"/>
      <c r="L6279" s="33"/>
      <c r="M6279" s="33"/>
      <c r="N6279" s="33"/>
      <c r="O6279" s="33"/>
      <c r="P6279" s="33"/>
      <c r="Q6279" s="33"/>
      <c r="R6279" s="33"/>
    </row>
    <row r="6280">
      <c r="A6280" s="8" t="s">
        <v>2586</v>
      </c>
      <c r="B6280" s="2"/>
      <c r="C6280" s="2" t="s">
        <v>17465</v>
      </c>
      <c r="D6280" s="2" t="s">
        <v>17466</v>
      </c>
      <c r="E6280" s="2" t="s">
        <v>17467</v>
      </c>
      <c r="F6280" s="42" t="s">
        <v>16687</v>
      </c>
      <c r="G6280" s="8" t="s">
        <v>2741</v>
      </c>
      <c r="H6280" s="31" t="s">
        <v>2742</v>
      </c>
      <c r="I6280" s="34" t="s">
        <v>17468</v>
      </c>
      <c r="J6280" s="33"/>
      <c r="K6280" s="33"/>
      <c r="L6280" s="33"/>
      <c r="M6280" s="33"/>
      <c r="N6280" s="33"/>
      <c r="O6280" s="33"/>
      <c r="P6280" s="33"/>
      <c r="Q6280" s="33"/>
      <c r="R6280" s="33"/>
    </row>
    <row r="6281">
      <c r="A6281" s="8" t="s">
        <v>2586</v>
      </c>
      <c r="B6281" s="2"/>
      <c r="C6281" s="2" t="s">
        <v>17469</v>
      </c>
      <c r="D6281" s="2" t="s">
        <v>2588</v>
      </c>
      <c r="E6281" s="2" t="s">
        <v>17470</v>
      </c>
      <c r="F6281" s="42" t="s">
        <v>16687</v>
      </c>
      <c r="G6281" s="8" t="s">
        <v>2741</v>
      </c>
      <c r="H6281" s="41" t="s">
        <v>2760</v>
      </c>
      <c r="I6281" s="34" t="s">
        <v>17471</v>
      </c>
      <c r="J6281" s="38"/>
      <c r="K6281" s="38"/>
      <c r="L6281" s="38"/>
      <c r="M6281" s="38"/>
      <c r="N6281" s="38"/>
      <c r="O6281" s="38"/>
      <c r="P6281" s="38"/>
      <c r="Q6281" s="38"/>
      <c r="R6281" s="38"/>
    </row>
    <row r="6282">
      <c r="A6282" s="8" t="s">
        <v>2586</v>
      </c>
      <c r="B6282" s="2"/>
      <c r="C6282" s="2" t="s">
        <v>17472</v>
      </c>
      <c r="D6282" s="2" t="s">
        <v>2635</v>
      </c>
      <c r="E6282" s="2" t="s">
        <v>17473</v>
      </c>
      <c r="F6282" s="42" t="s">
        <v>16687</v>
      </c>
      <c r="G6282" s="8" t="s">
        <v>2741</v>
      </c>
      <c r="H6282" s="41" t="s">
        <v>2760</v>
      </c>
      <c r="I6282" s="34" t="s">
        <v>17474</v>
      </c>
      <c r="J6282" s="33"/>
      <c r="K6282" s="33"/>
      <c r="L6282" s="33"/>
      <c r="M6282" s="33"/>
      <c r="N6282" s="33"/>
      <c r="O6282" s="33"/>
      <c r="P6282" s="33"/>
      <c r="Q6282" s="33"/>
      <c r="R6282" s="33"/>
    </row>
    <row r="6283">
      <c r="A6283" s="8" t="s">
        <v>2586</v>
      </c>
      <c r="B6283" s="2"/>
      <c r="C6283" s="2" t="s">
        <v>17475</v>
      </c>
      <c r="D6283" s="2" t="s">
        <v>2588</v>
      </c>
      <c r="E6283" s="2" t="s">
        <v>17476</v>
      </c>
      <c r="F6283" s="42" t="s">
        <v>16687</v>
      </c>
      <c r="G6283" s="8" t="s">
        <v>2741</v>
      </c>
      <c r="H6283" s="41" t="s">
        <v>5609</v>
      </c>
      <c r="I6283" s="34" t="s">
        <v>17477</v>
      </c>
      <c r="J6283" s="33"/>
      <c r="K6283" s="33"/>
      <c r="L6283" s="33"/>
      <c r="M6283" s="33"/>
      <c r="N6283" s="33"/>
      <c r="O6283" s="33"/>
      <c r="P6283" s="33"/>
      <c r="Q6283" s="33"/>
      <c r="R6283" s="33"/>
    </row>
    <row r="6284">
      <c r="A6284" s="6" t="s">
        <v>2861</v>
      </c>
      <c r="B6284" s="2"/>
      <c r="C6284" s="2" t="s">
        <v>17478</v>
      </c>
      <c r="D6284" s="2" t="s">
        <v>2588</v>
      </c>
      <c r="E6284" s="2" t="s">
        <v>17479</v>
      </c>
      <c r="F6284" s="42" t="s">
        <v>16687</v>
      </c>
      <c r="G6284" s="8" t="s">
        <v>2741</v>
      </c>
      <c r="H6284" s="45" t="s">
        <v>4080</v>
      </c>
      <c r="I6284" s="34" t="s">
        <v>17480</v>
      </c>
      <c r="J6284" s="39"/>
      <c r="K6284" s="39"/>
      <c r="L6284" s="39"/>
      <c r="M6284" s="39"/>
      <c r="N6284" s="39"/>
      <c r="O6284" s="39"/>
      <c r="P6284" s="39"/>
      <c r="Q6284" s="39"/>
      <c r="R6284" s="39"/>
    </row>
    <row r="6285">
      <c r="A6285" s="8" t="s">
        <v>2633</v>
      </c>
      <c r="B6285" s="2"/>
      <c r="C6285" s="2" t="s">
        <v>17481</v>
      </c>
      <c r="D6285" s="2" t="s">
        <v>17482</v>
      </c>
      <c r="E6285" s="2" t="s">
        <v>17483</v>
      </c>
      <c r="F6285" s="42" t="s">
        <v>16687</v>
      </c>
      <c r="G6285" s="8" t="s">
        <v>2741</v>
      </c>
      <c r="H6285" s="41" t="s">
        <v>2760</v>
      </c>
      <c r="I6285" s="34" t="s">
        <v>17484</v>
      </c>
      <c r="J6285" s="33"/>
      <c r="K6285" s="33"/>
      <c r="L6285" s="33"/>
      <c r="M6285" s="33"/>
      <c r="N6285" s="33"/>
      <c r="O6285" s="33"/>
      <c r="P6285" s="33"/>
      <c r="Q6285" s="33"/>
      <c r="R6285" s="33"/>
    </row>
    <row r="6286">
      <c r="A6286" s="8" t="s">
        <v>2586</v>
      </c>
      <c r="B6286" s="2"/>
      <c r="C6286" s="2" t="s">
        <v>17485</v>
      </c>
      <c r="D6286" s="2" t="s">
        <v>2478</v>
      </c>
      <c r="E6286" s="2" t="s">
        <v>17486</v>
      </c>
      <c r="F6286" s="8" t="s">
        <v>16687</v>
      </c>
      <c r="G6286" s="8" t="s">
        <v>2741</v>
      </c>
      <c r="H6286" s="41" t="s">
        <v>3410</v>
      </c>
      <c r="I6286" s="34" t="s">
        <v>17487</v>
      </c>
      <c r="J6286" s="33"/>
      <c r="K6286" s="33"/>
      <c r="L6286" s="33"/>
      <c r="M6286" s="33"/>
      <c r="N6286" s="33"/>
      <c r="O6286" s="33"/>
      <c r="P6286" s="33"/>
      <c r="Q6286" s="33"/>
      <c r="R6286" s="33"/>
    </row>
    <row r="6287">
      <c r="A6287" s="8" t="s">
        <v>2633</v>
      </c>
      <c r="B6287" s="2"/>
      <c r="C6287" s="2" t="s">
        <v>17488</v>
      </c>
      <c r="D6287" s="2" t="s">
        <v>2588</v>
      </c>
      <c r="E6287" s="2" t="s">
        <v>17489</v>
      </c>
      <c r="F6287" s="42" t="s">
        <v>16687</v>
      </c>
      <c r="G6287" s="8" t="s">
        <v>2741</v>
      </c>
      <c r="H6287" s="42" t="s">
        <v>2686</v>
      </c>
      <c r="I6287" s="36" t="s">
        <v>17490</v>
      </c>
      <c r="J6287" s="33"/>
      <c r="K6287" s="33"/>
      <c r="L6287" s="33"/>
      <c r="M6287" s="33"/>
      <c r="N6287" s="33"/>
      <c r="O6287" s="33"/>
      <c r="P6287" s="33"/>
      <c r="Q6287" s="33"/>
      <c r="R6287" s="33"/>
    </row>
    <row r="6288">
      <c r="A6288" s="8" t="s">
        <v>2586</v>
      </c>
      <c r="B6288" s="2"/>
      <c r="C6288" s="2" t="s">
        <v>17491</v>
      </c>
      <c r="D6288" s="2" t="s">
        <v>2588</v>
      </c>
      <c r="E6288" s="2" t="s">
        <v>17492</v>
      </c>
      <c r="F6288" s="42" t="s">
        <v>16687</v>
      </c>
      <c r="G6288" s="8" t="s">
        <v>2741</v>
      </c>
      <c r="H6288" s="41" t="s">
        <v>2603</v>
      </c>
      <c r="I6288" s="34" t="s">
        <v>17493</v>
      </c>
      <c r="J6288" s="33"/>
      <c r="K6288" s="33"/>
      <c r="L6288" s="33"/>
      <c r="M6288" s="33"/>
      <c r="N6288" s="33"/>
      <c r="O6288" s="33"/>
      <c r="P6288" s="33"/>
      <c r="Q6288" s="33"/>
      <c r="R6288" s="33"/>
    </row>
    <row r="6289">
      <c r="A6289" s="8" t="s">
        <v>2586</v>
      </c>
      <c r="B6289" s="2"/>
      <c r="C6289" s="2" t="s">
        <v>17494</v>
      </c>
      <c r="D6289" s="2" t="s">
        <v>2588</v>
      </c>
      <c r="E6289" s="2" t="s">
        <v>17495</v>
      </c>
      <c r="F6289" s="42" t="s">
        <v>16687</v>
      </c>
      <c r="G6289" s="8" t="s">
        <v>2741</v>
      </c>
      <c r="H6289" s="31" t="s">
        <v>4812</v>
      </c>
      <c r="I6289" s="34" t="s">
        <v>17496</v>
      </c>
      <c r="J6289" s="33"/>
      <c r="K6289" s="33"/>
      <c r="L6289" s="33"/>
      <c r="M6289" s="33"/>
      <c r="N6289" s="33"/>
      <c r="O6289" s="33"/>
      <c r="P6289" s="33"/>
      <c r="Q6289" s="33"/>
      <c r="R6289" s="33"/>
    </row>
    <row r="6290">
      <c r="A6290" s="8" t="s">
        <v>2586</v>
      </c>
      <c r="B6290" s="2"/>
      <c r="C6290" s="2" t="s">
        <v>17497</v>
      </c>
      <c r="D6290" s="2" t="s">
        <v>4236</v>
      </c>
      <c r="E6290" s="2" t="s">
        <v>17498</v>
      </c>
      <c r="F6290" s="42" t="s">
        <v>16687</v>
      </c>
      <c r="G6290" s="8" t="s">
        <v>2741</v>
      </c>
      <c r="H6290" s="31" t="s">
        <v>2802</v>
      </c>
      <c r="I6290" s="34" t="s">
        <v>17499</v>
      </c>
      <c r="J6290" s="38"/>
      <c r="K6290" s="38"/>
      <c r="L6290" s="38"/>
      <c r="M6290" s="38"/>
      <c r="N6290" s="38"/>
      <c r="O6290" s="38"/>
      <c r="P6290" s="38"/>
      <c r="Q6290" s="38"/>
      <c r="R6290" s="38"/>
    </row>
    <row r="6291">
      <c r="A6291" s="8" t="s">
        <v>2586</v>
      </c>
      <c r="B6291" s="2"/>
      <c r="C6291" s="2" t="s">
        <v>17500</v>
      </c>
      <c r="D6291" s="2" t="s">
        <v>2588</v>
      </c>
      <c r="E6291" s="2" t="s">
        <v>17501</v>
      </c>
      <c r="F6291" s="8" t="s">
        <v>16687</v>
      </c>
      <c r="G6291" s="8" t="s">
        <v>2741</v>
      </c>
      <c r="H6291" s="41" t="s">
        <v>7081</v>
      </c>
      <c r="I6291" s="34" t="s">
        <v>17502</v>
      </c>
      <c r="J6291" s="33"/>
      <c r="K6291" s="33"/>
      <c r="L6291" s="33"/>
      <c r="M6291" s="33"/>
      <c r="N6291" s="33"/>
      <c r="O6291" s="33"/>
      <c r="P6291" s="33"/>
      <c r="Q6291" s="33"/>
      <c r="R6291" s="33"/>
    </row>
    <row r="6292">
      <c r="A6292" s="8" t="s">
        <v>2586</v>
      </c>
      <c r="B6292" s="2"/>
      <c r="C6292" s="2" t="s">
        <v>17503</v>
      </c>
      <c r="D6292" s="17" t="s">
        <v>17504</v>
      </c>
      <c r="E6292" s="2" t="s">
        <v>17505</v>
      </c>
      <c r="F6292" s="42" t="s">
        <v>16687</v>
      </c>
      <c r="G6292" s="6" t="s">
        <v>2741</v>
      </c>
      <c r="H6292" s="42" t="s">
        <v>2952</v>
      </c>
      <c r="I6292" s="34" t="s">
        <v>17506</v>
      </c>
      <c r="J6292" s="33"/>
      <c r="K6292" s="33"/>
      <c r="L6292" s="33"/>
      <c r="M6292" s="33"/>
      <c r="N6292" s="33"/>
      <c r="O6292" s="33"/>
      <c r="P6292" s="33"/>
      <c r="Q6292" s="33"/>
      <c r="R6292" s="33"/>
    </row>
    <row r="6293">
      <c r="A6293" s="8" t="s">
        <v>2633</v>
      </c>
      <c r="B6293" s="2"/>
      <c r="C6293" s="2" t="s">
        <v>17507</v>
      </c>
      <c r="D6293" s="2" t="s">
        <v>2588</v>
      </c>
      <c r="E6293" s="2" t="s">
        <v>17508</v>
      </c>
      <c r="F6293" s="42" t="s">
        <v>16687</v>
      </c>
      <c r="G6293" s="31" t="s">
        <v>2741</v>
      </c>
      <c r="H6293" s="41" t="s">
        <v>2760</v>
      </c>
      <c r="I6293" s="34" t="s">
        <v>17509</v>
      </c>
      <c r="J6293" s="33"/>
      <c r="K6293" s="33"/>
      <c r="L6293" s="33"/>
      <c r="M6293" s="33"/>
      <c r="N6293" s="33"/>
      <c r="O6293" s="33"/>
      <c r="P6293" s="33"/>
      <c r="Q6293" s="33"/>
      <c r="R6293" s="33"/>
    </row>
    <row r="6294">
      <c r="A6294" s="8" t="s">
        <v>2586</v>
      </c>
      <c r="B6294" s="2"/>
      <c r="C6294" s="2" t="s">
        <v>17510</v>
      </c>
      <c r="D6294" s="2" t="s">
        <v>3448</v>
      </c>
      <c r="E6294" s="2" t="s">
        <v>17511</v>
      </c>
      <c r="F6294" s="41" t="s">
        <v>16687</v>
      </c>
      <c r="G6294" s="8" t="s">
        <v>2741</v>
      </c>
      <c r="H6294" s="8" t="s">
        <v>2765</v>
      </c>
      <c r="I6294" s="34" t="s">
        <v>17512</v>
      </c>
      <c r="J6294" s="33"/>
      <c r="K6294" s="33"/>
      <c r="L6294" s="33"/>
      <c r="M6294" s="33"/>
      <c r="N6294" s="33"/>
      <c r="O6294" s="33"/>
      <c r="P6294" s="33"/>
      <c r="Q6294" s="33"/>
      <c r="R6294" s="33"/>
    </row>
    <row r="6295">
      <c r="A6295" s="8" t="s">
        <v>2633</v>
      </c>
      <c r="B6295" s="2"/>
      <c r="C6295" s="2" t="s">
        <v>17513</v>
      </c>
      <c r="D6295" s="2" t="s">
        <v>2588</v>
      </c>
      <c r="E6295" s="2" t="s">
        <v>17514</v>
      </c>
      <c r="F6295" s="42" t="s">
        <v>16687</v>
      </c>
      <c r="G6295" s="31" t="s">
        <v>2741</v>
      </c>
      <c r="H6295" s="42" t="s">
        <v>4138</v>
      </c>
      <c r="I6295" s="36" t="s">
        <v>17515</v>
      </c>
      <c r="J6295" s="33"/>
      <c r="K6295" s="33"/>
      <c r="L6295" s="33"/>
      <c r="M6295" s="33"/>
      <c r="N6295" s="33"/>
      <c r="O6295" s="33"/>
      <c r="P6295" s="33"/>
      <c r="Q6295" s="33"/>
      <c r="R6295" s="33"/>
    </row>
    <row r="6296">
      <c r="A6296" s="8" t="s">
        <v>2586</v>
      </c>
      <c r="B6296" s="2"/>
      <c r="C6296" s="2" t="s">
        <v>17516</v>
      </c>
      <c r="D6296" s="2" t="s">
        <v>17517</v>
      </c>
      <c r="E6296" s="2" t="s">
        <v>17518</v>
      </c>
      <c r="F6296" s="8" t="s">
        <v>16687</v>
      </c>
      <c r="G6296" s="8" t="s">
        <v>2741</v>
      </c>
      <c r="H6296" s="45" t="s">
        <v>2765</v>
      </c>
      <c r="I6296" s="34" t="s">
        <v>17519</v>
      </c>
      <c r="J6296" s="33"/>
      <c r="K6296" s="33"/>
      <c r="L6296" s="33"/>
      <c r="M6296" s="33"/>
      <c r="N6296" s="33"/>
      <c r="O6296" s="33"/>
      <c r="P6296" s="33"/>
      <c r="Q6296" s="33"/>
      <c r="R6296" s="33"/>
    </row>
    <row r="6297">
      <c r="A6297" s="8" t="s">
        <v>2586</v>
      </c>
      <c r="B6297" s="2"/>
      <c r="C6297" s="2" t="s">
        <v>17520</v>
      </c>
      <c r="D6297" s="2" t="s">
        <v>2588</v>
      </c>
      <c r="E6297" s="2" t="s">
        <v>17521</v>
      </c>
      <c r="F6297" s="42" t="s">
        <v>16687</v>
      </c>
      <c r="G6297" s="31" t="s">
        <v>2741</v>
      </c>
      <c r="H6297" s="31" t="s">
        <v>2742</v>
      </c>
      <c r="I6297" s="34" t="s">
        <v>17522</v>
      </c>
      <c r="J6297" s="40"/>
      <c r="K6297" s="40"/>
      <c r="L6297" s="40"/>
      <c r="M6297" s="40"/>
      <c r="N6297" s="40"/>
      <c r="O6297" s="40"/>
      <c r="P6297" s="40"/>
      <c r="Q6297" s="40"/>
      <c r="R6297" s="40"/>
    </row>
    <row r="6298">
      <c r="A6298" s="8" t="s">
        <v>2586</v>
      </c>
      <c r="B6298" s="2"/>
      <c r="C6298" s="2" t="s">
        <v>17523</v>
      </c>
      <c r="D6298" s="2" t="s">
        <v>1668</v>
      </c>
      <c r="E6298" s="2" t="s">
        <v>17524</v>
      </c>
      <c r="F6298" s="42" t="s">
        <v>16687</v>
      </c>
      <c r="G6298" s="8" t="s">
        <v>2741</v>
      </c>
      <c r="H6298" s="42" t="s">
        <v>2686</v>
      </c>
      <c r="I6298" s="36" t="s">
        <v>17525</v>
      </c>
      <c r="J6298" s="33"/>
      <c r="K6298" s="33"/>
      <c r="L6298" s="33"/>
      <c r="M6298" s="33"/>
      <c r="N6298" s="33"/>
      <c r="O6298" s="33"/>
      <c r="P6298" s="33"/>
      <c r="Q6298" s="33"/>
      <c r="R6298" s="33"/>
    </row>
    <row r="6299">
      <c r="A6299" s="8" t="s">
        <v>2586</v>
      </c>
      <c r="B6299" s="2"/>
      <c r="C6299" s="2" t="s">
        <v>17526</v>
      </c>
      <c r="D6299" s="2" t="s">
        <v>2588</v>
      </c>
      <c r="E6299" s="2" t="s">
        <v>17527</v>
      </c>
      <c r="F6299" s="42" t="s">
        <v>16687</v>
      </c>
      <c r="G6299" s="31" t="s">
        <v>2741</v>
      </c>
      <c r="H6299" s="41" t="s">
        <v>2760</v>
      </c>
      <c r="I6299" s="34" t="s">
        <v>17528</v>
      </c>
      <c r="J6299" s="33"/>
      <c r="K6299" s="33"/>
      <c r="L6299" s="33"/>
      <c r="M6299" s="33"/>
      <c r="N6299" s="33"/>
      <c r="O6299" s="33"/>
      <c r="P6299" s="33"/>
      <c r="Q6299" s="33"/>
      <c r="R6299" s="33"/>
    </row>
    <row r="6300">
      <c r="A6300" s="8" t="s">
        <v>2586</v>
      </c>
      <c r="B6300" s="2"/>
      <c r="C6300" s="2" t="s">
        <v>17529</v>
      </c>
      <c r="D6300" s="2" t="s">
        <v>17530</v>
      </c>
      <c r="E6300" s="2" t="s">
        <v>17531</v>
      </c>
      <c r="F6300" s="42" t="s">
        <v>16687</v>
      </c>
      <c r="G6300" s="8" t="s">
        <v>2741</v>
      </c>
      <c r="H6300" s="43" t="s">
        <v>2937</v>
      </c>
      <c r="I6300" s="36" t="s">
        <v>17532</v>
      </c>
      <c r="J6300" s="38"/>
      <c r="K6300" s="38"/>
      <c r="L6300" s="38"/>
      <c r="M6300" s="38"/>
      <c r="N6300" s="38"/>
      <c r="O6300" s="38"/>
      <c r="P6300" s="38"/>
      <c r="Q6300" s="38"/>
      <c r="R6300" s="38"/>
    </row>
    <row r="6301">
      <c r="A6301" s="8" t="s">
        <v>2586</v>
      </c>
      <c r="B6301" s="2"/>
      <c r="C6301" s="2" t="s">
        <v>17533</v>
      </c>
      <c r="D6301" s="2" t="s">
        <v>2588</v>
      </c>
      <c r="E6301" s="2" t="s">
        <v>17534</v>
      </c>
      <c r="F6301" s="42" t="s">
        <v>16687</v>
      </c>
      <c r="G6301" s="8" t="s">
        <v>2741</v>
      </c>
      <c r="H6301" s="43" t="s">
        <v>2760</v>
      </c>
      <c r="I6301" s="34" t="s">
        <v>17535</v>
      </c>
      <c r="J6301" s="40"/>
      <c r="K6301" s="40"/>
      <c r="L6301" s="40"/>
      <c r="M6301" s="40"/>
      <c r="N6301" s="40"/>
      <c r="O6301" s="40"/>
      <c r="P6301" s="40"/>
      <c r="Q6301" s="40"/>
      <c r="R6301" s="40"/>
    </row>
    <row r="6302">
      <c r="A6302" s="8" t="s">
        <v>2586</v>
      </c>
      <c r="B6302" s="2"/>
      <c r="C6302" s="2" t="s">
        <v>17536</v>
      </c>
      <c r="D6302" s="2" t="s">
        <v>17537</v>
      </c>
      <c r="E6302" s="2" t="s">
        <v>17538</v>
      </c>
      <c r="F6302" s="42" t="s">
        <v>16687</v>
      </c>
      <c r="G6302" s="31" t="s">
        <v>2741</v>
      </c>
      <c r="H6302" s="31" t="s">
        <v>2603</v>
      </c>
      <c r="I6302" s="36" t="s">
        <v>17539</v>
      </c>
      <c r="J6302" s="40"/>
      <c r="K6302" s="40"/>
      <c r="L6302" s="40"/>
      <c r="M6302" s="40"/>
      <c r="N6302" s="40"/>
      <c r="O6302" s="40"/>
      <c r="P6302" s="40"/>
      <c r="Q6302" s="40"/>
      <c r="R6302" s="40"/>
    </row>
    <row r="6303">
      <c r="A6303" s="8" t="s">
        <v>2586</v>
      </c>
      <c r="B6303" s="2"/>
      <c r="C6303" s="2" t="s">
        <v>17540</v>
      </c>
      <c r="D6303" s="2" t="s">
        <v>2588</v>
      </c>
      <c r="E6303" s="2" t="s">
        <v>17541</v>
      </c>
      <c r="F6303" s="42" t="s">
        <v>16687</v>
      </c>
      <c r="G6303" s="31" t="s">
        <v>2741</v>
      </c>
      <c r="H6303" s="31" t="s">
        <v>2742</v>
      </c>
      <c r="I6303" s="34" t="s">
        <v>17542</v>
      </c>
      <c r="J6303" s="33"/>
      <c r="K6303" s="33"/>
      <c r="L6303" s="33"/>
      <c r="M6303" s="33"/>
      <c r="N6303" s="33"/>
      <c r="O6303" s="33"/>
      <c r="P6303" s="33"/>
      <c r="Q6303" s="33"/>
      <c r="R6303" s="33"/>
    </row>
    <row r="6304">
      <c r="A6304" s="8" t="s">
        <v>2586</v>
      </c>
      <c r="B6304" s="2"/>
      <c r="C6304" s="2" t="s">
        <v>17543</v>
      </c>
      <c r="D6304" s="2" t="s">
        <v>2588</v>
      </c>
      <c r="E6304" s="2" t="s">
        <v>17544</v>
      </c>
      <c r="F6304" s="42" t="s">
        <v>16687</v>
      </c>
      <c r="G6304" s="6" t="s">
        <v>2741</v>
      </c>
      <c r="H6304" s="7" t="s">
        <v>2765</v>
      </c>
      <c r="I6304" s="34" t="s">
        <v>17545</v>
      </c>
      <c r="J6304" s="33"/>
      <c r="K6304" s="33"/>
      <c r="L6304" s="33"/>
      <c r="M6304" s="33"/>
      <c r="N6304" s="33"/>
      <c r="O6304" s="33"/>
      <c r="P6304" s="33"/>
      <c r="Q6304" s="33"/>
      <c r="R6304" s="33"/>
    </row>
    <row r="6305">
      <c r="A6305" s="8" t="s">
        <v>2586</v>
      </c>
      <c r="B6305" s="2"/>
      <c r="C6305" s="2" t="s">
        <v>17546</v>
      </c>
      <c r="D6305" s="2" t="s">
        <v>2588</v>
      </c>
      <c r="E6305" s="2" t="s">
        <v>17547</v>
      </c>
      <c r="F6305" s="42" t="s">
        <v>16687</v>
      </c>
      <c r="G6305" s="8" t="s">
        <v>2741</v>
      </c>
      <c r="H6305" s="41" t="s">
        <v>2760</v>
      </c>
      <c r="I6305" s="34" t="s">
        <v>17548</v>
      </c>
      <c r="J6305" s="33"/>
      <c r="K6305" s="33"/>
      <c r="L6305" s="33"/>
      <c r="M6305" s="33"/>
      <c r="N6305" s="33"/>
      <c r="O6305" s="33"/>
      <c r="P6305" s="33"/>
      <c r="Q6305" s="33"/>
      <c r="R6305" s="33"/>
    </row>
    <row r="6306">
      <c r="A6306" s="8" t="s">
        <v>2586</v>
      </c>
      <c r="B6306" s="2"/>
      <c r="C6306" s="2" t="s">
        <v>17549</v>
      </c>
      <c r="D6306" s="2" t="s">
        <v>2588</v>
      </c>
      <c r="E6306" s="2" t="s">
        <v>17550</v>
      </c>
      <c r="F6306" s="42" t="s">
        <v>16687</v>
      </c>
      <c r="G6306" s="31" t="s">
        <v>2741</v>
      </c>
      <c r="H6306" s="41" t="s">
        <v>2760</v>
      </c>
      <c r="I6306" s="34" t="s">
        <v>17551</v>
      </c>
      <c r="J6306" s="33"/>
      <c r="K6306" s="33"/>
      <c r="L6306" s="33"/>
      <c r="M6306" s="33"/>
      <c r="N6306" s="33"/>
      <c r="O6306" s="33"/>
      <c r="P6306" s="33"/>
      <c r="Q6306" s="33"/>
      <c r="R6306" s="33"/>
    </row>
    <row r="6307">
      <c r="A6307" s="8" t="s">
        <v>2586</v>
      </c>
      <c r="B6307" s="2"/>
      <c r="C6307" s="2" t="s">
        <v>17552</v>
      </c>
      <c r="D6307" s="2" t="s">
        <v>2588</v>
      </c>
      <c r="E6307" s="2" t="s">
        <v>17553</v>
      </c>
      <c r="F6307" s="42" t="s">
        <v>16687</v>
      </c>
      <c r="G6307" s="31" t="s">
        <v>2741</v>
      </c>
      <c r="H6307" s="41" t="s">
        <v>2760</v>
      </c>
      <c r="I6307" s="34" t="s">
        <v>17554</v>
      </c>
      <c r="J6307" s="33"/>
      <c r="K6307" s="33"/>
      <c r="L6307" s="33"/>
      <c r="M6307" s="33"/>
      <c r="N6307" s="33"/>
      <c r="O6307" s="33"/>
      <c r="P6307" s="33"/>
      <c r="Q6307" s="33"/>
      <c r="R6307" s="33"/>
    </row>
    <row r="6308">
      <c r="A6308" s="8" t="s">
        <v>2586</v>
      </c>
      <c r="B6308" s="2"/>
      <c r="C6308" s="2" t="s">
        <v>17555</v>
      </c>
      <c r="D6308" s="2" t="s">
        <v>17556</v>
      </c>
      <c r="E6308" s="2" t="s">
        <v>17557</v>
      </c>
      <c r="F6308" s="42" t="s">
        <v>16687</v>
      </c>
      <c r="G6308" s="8" t="s">
        <v>2741</v>
      </c>
      <c r="H6308" s="41" t="s">
        <v>2760</v>
      </c>
      <c r="I6308" s="34" t="s">
        <v>17558</v>
      </c>
      <c r="J6308" s="38"/>
      <c r="K6308" s="38"/>
      <c r="L6308" s="38"/>
      <c r="M6308" s="38"/>
      <c r="N6308" s="38"/>
      <c r="O6308" s="38"/>
      <c r="P6308" s="38"/>
      <c r="Q6308" s="38"/>
      <c r="R6308" s="38"/>
    </row>
    <row r="6309">
      <c r="A6309" s="8" t="s">
        <v>2586</v>
      </c>
      <c r="B6309" s="2"/>
      <c r="C6309" s="2" t="s">
        <v>17559</v>
      </c>
      <c r="D6309" s="2" t="s">
        <v>2588</v>
      </c>
      <c r="E6309" s="2" t="s">
        <v>17560</v>
      </c>
      <c r="F6309" s="8" t="s">
        <v>16687</v>
      </c>
      <c r="G6309" s="8" t="s">
        <v>2741</v>
      </c>
      <c r="H6309" s="41" t="s">
        <v>2760</v>
      </c>
      <c r="I6309" s="34" t="s">
        <v>17561</v>
      </c>
      <c r="J6309" s="33"/>
      <c r="K6309" s="33"/>
      <c r="L6309" s="33"/>
      <c r="M6309" s="33"/>
      <c r="N6309" s="33"/>
      <c r="O6309" s="33"/>
      <c r="P6309" s="33"/>
      <c r="Q6309" s="33"/>
      <c r="R6309" s="33"/>
    </row>
    <row r="6310">
      <c r="A6310" s="8" t="s">
        <v>2586</v>
      </c>
      <c r="B6310" s="2"/>
      <c r="C6310" s="2" t="s">
        <v>17562</v>
      </c>
      <c r="D6310" s="2" t="s">
        <v>17563</v>
      </c>
      <c r="E6310" s="2" t="s">
        <v>17564</v>
      </c>
      <c r="F6310" s="42" t="s">
        <v>16687</v>
      </c>
      <c r="G6310" s="8" t="s">
        <v>2741</v>
      </c>
      <c r="H6310" s="41" t="s">
        <v>2760</v>
      </c>
      <c r="I6310" s="34" t="s">
        <v>17565</v>
      </c>
      <c r="J6310" s="33"/>
      <c r="K6310" s="33"/>
      <c r="L6310" s="33"/>
      <c r="M6310" s="33"/>
      <c r="N6310" s="33"/>
      <c r="O6310" s="33"/>
      <c r="P6310" s="33"/>
      <c r="Q6310" s="33"/>
      <c r="R6310" s="33"/>
    </row>
    <row r="6311">
      <c r="A6311" s="8" t="s">
        <v>2586</v>
      </c>
      <c r="B6311" s="2"/>
      <c r="C6311" s="2" t="s">
        <v>17566</v>
      </c>
      <c r="D6311" s="2" t="s">
        <v>2588</v>
      </c>
      <c r="E6311" s="2" t="s">
        <v>17567</v>
      </c>
      <c r="F6311" s="42" t="s">
        <v>16687</v>
      </c>
      <c r="G6311" s="31" t="s">
        <v>2741</v>
      </c>
      <c r="H6311" s="41" t="s">
        <v>2760</v>
      </c>
      <c r="I6311" s="34" t="s">
        <v>17568</v>
      </c>
      <c r="J6311" s="33"/>
      <c r="K6311" s="33"/>
      <c r="L6311" s="33"/>
      <c r="M6311" s="33"/>
      <c r="N6311" s="33"/>
      <c r="O6311" s="33"/>
      <c r="P6311" s="33"/>
      <c r="Q6311" s="33"/>
      <c r="R6311" s="33"/>
    </row>
    <row r="6312">
      <c r="A6312" s="8" t="s">
        <v>2586</v>
      </c>
      <c r="B6312" s="2"/>
      <c r="C6312" s="2" t="s">
        <v>17569</v>
      </c>
      <c r="D6312" s="2" t="s">
        <v>2588</v>
      </c>
      <c r="E6312" s="2" t="s">
        <v>17570</v>
      </c>
      <c r="F6312" s="42" t="s">
        <v>16687</v>
      </c>
      <c r="G6312" s="31" t="s">
        <v>2741</v>
      </c>
      <c r="H6312" s="31" t="s">
        <v>2742</v>
      </c>
      <c r="I6312" s="34" t="s">
        <v>17571</v>
      </c>
      <c r="J6312" s="33"/>
      <c r="K6312" s="33"/>
      <c r="L6312" s="33"/>
      <c r="M6312" s="33"/>
      <c r="N6312" s="33"/>
      <c r="O6312" s="33"/>
      <c r="P6312" s="33"/>
      <c r="Q6312" s="33"/>
      <c r="R6312" s="33"/>
    </row>
    <row r="6313">
      <c r="A6313" s="8" t="s">
        <v>2586</v>
      </c>
      <c r="B6313" s="2"/>
      <c r="C6313" s="2" t="s">
        <v>17572</v>
      </c>
      <c r="D6313" s="2" t="s">
        <v>2588</v>
      </c>
      <c r="E6313" s="2" t="s">
        <v>17573</v>
      </c>
      <c r="F6313" s="42" t="s">
        <v>16687</v>
      </c>
      <c r="G6313" s="8" t="s">
        <v>2741</v>
      </c>
      <c r="H6313" s="41" t="s">
        <v>2760</v>
      </c>
      <c r="I6313" s="34" t="s">
        <v>17574</v>
      </c>
      <c r="J6313" s="40"/>
      <c r="K6313" s="40"/>
      <c r="L6313" s="40"/>
      <c r="M6313" s="40"/>
      <c r="N6313" s="40"/>
      <c r="O6313" s="40"/>
      <c r="P6313" s="40"/>
      <c r="Q6313" s="40"/>
      <c r="R6313" s="40"/>
    </row>
    <row r="6314">
      <c r="A6314" s="8" t="s">
        <v>2586</v>
      </c>
      <c r="B6314" s="2"/>
      <c r="C6314" s="2" t="s">
        <v>17575</v>
      </c>
      <c r="D6314" s="2" t="s">
        <v>2588</v>
      </c>
      <c r="E6314" s="2" t="s">
        <v>17576</v>
      </c>
      <c r="F6314" s="42" t="s">
        <v>16687</v>
      </c>
      <c r="G6314" s="31" t="s">
        <v>2741</v>
      </c>
      <c r="H6314" s="31" t="s">
        <v>2742</v>
      </c>
      <c r="I6314" s="34" t="s">
        <v>17577</v>
      </c>
      <c r="J6314" s="33"/>
      <c r="K6314" s="33"/>
      <c r="L6314" s="33"/>
      <c r="M6314" s="33"/>
      <c r="N6314" s="33"/>
      <c r="O6314" s="33"/>
      <c r="P6314" s="33"/>
      <c r="Q6314" s="33"/>
      <c r="R6314" s="33"/>
    </row>
    <row r="6315">
      <c r="A6315" s="8" t="s">
        <v>2586</v>
      </c>
      <c r="B6315" s="2"/>
      <c r="C6315" s="2" t="s">
        <v>17578</v>
      </c>
      <c r="D6315" s="2" t="s">
        <v>2744</v>
      </c>
      <c r="E6315" s="2" t="s">
        <v>17579</v>
      </c>
      <c r="F6315" s="41" t="s">
        <v>16687</v>
      </c>
      <c r="G6315" s="8" t="s">
        <v>2741</v>
      </c>
      <c r="H6315" s="41" t="s">
        <v>2760</v>
      </c>
      <c r="I6315" s="34" t="s">
        <v>17580</v>
      </c>
      <c r="J6315" s="33"/>
      <c r="K6315" s="33"/>
      <c r="L6315" s="33"/>
      <c r="M6315" s="33"/>
      <c r="N6315" s="33"/>
      <c r="O6315" s="33"/>
      <c r="P6315" s="33"/>
      <c r="Q6315" s="33"/>
      <c r="R6315" s="33"/>
    </row>
    <row r="6316">
      <c r="A6316" s="8" t="s">
        <v>2586</v>
      </c>
      <c r="B6316" s="2"/>
      <c r="C6316" s="2" t="s">
        <v>17581</v>
      </c>
      <c r="D6316" s="2" t="s">
        <v>2588</v>
      </c>
      <c r="E6316" s="2" t="s">
        <v>17582</v>
      </c>
      <c r="F6316" s="42" t="s">
        <v>16687</v>
      </c>
      <c r="G6316" s="8" t="s">
        <v>2741</v>
      </c>
      <c r="H6316" s="42" t="s">
        <v>2787</v>
      </c>
      <c r="I6316" s="36" t="s">
        <v>17583</v>
      </c>
      <c r="J6316" s="38"/>
      <c r="K6316" s="38"/>
      <c r="L6316" s="38"/>
      <c r="M6316" s="38"/>
      <c r="N6316" s="38"/>
      <c r="O6316" s="38"/>
      <c r="P6316" s="38"/>
      <c r="Q6316" s="38"/>
      <c r="R6316" s="38"/>
    </row>
    <row r="6317">
      <c r="A6317" s="8" t="s">
        <v>2586</v>
      </c>
      <c r="B6317" s="2"/>
      <c r="C6317" s="2" t="s">
        <v>17584</v>
      </c>
      <c r="D6317" s="2" t="s">
        <v>2588</v>
      </c>
      <c r="E6317" s="2" t="s">
        <v>17585</v>
      </c>
      <c r="F6317" s="41" t="s">
        <v>16687</v>
      </c>
      <c r="G6317" s="8" t="s">
        <v>2741</v>
      </c>
      <c r="H6317" s="31" t="s">
        <v>9821</v>
      </c>
      <c r="I6317" s="36" t="s">
        <v>17586</v>
      </c>
      <c r="J6317" s="40"/>
      <c r="K6317" s="40"/>
      <c r="L6317" s="40"/>
      <c r="M6317" s="40"/>
      <c r="N6317" s="40"/>
      <c r="O6317" s="40"/>
      <c r="P6317" s="40"/>
      <c r="Q6317" s="40"/>
      <c r="R6317" s="40"/>
    </row>
    <row r="6318">
      <c r="A6318" s="8" t="s">
        <v>2586</v>
      </c>
      <c r="B6318" s="2"/>
      <c r="C6318" s="2" t="s">
        <v>17587</v>
      </c>
      <c r="D6318" s="2" t="s">
        <v>2588</v>
      </c>
      <c r="E6318" s="2" t="s">
        <v>17588</v>
      </c>
      <c r="F6318" s="42" t="s">
        <v>16687</v>
      </c>
      <c r="G6318" s="8" t="s">
        <v>2741</v>
      </c>
      <c r="H6318" s="45" t="s">
        <v>2765</v>
      </c>
      <c r="I6318" s="34" t="s">
        <v>17589</v>
      </c>
      <c r="J6318" s="33"/>
      <c r="K6318" s="33"/>
      <c r="L6318" s="33"/>
      <c r="M6318" s="33"/>
      <c r="N6318" s="33"/>
      <c r="O6318" s="33"/>
      <c r="P6318" s="33"/>
      <c r="Q6318" s="33"/>
      <c r="R6318" s="33"/>
    </row>
    <row r="6319">
      <c r="A6319" s="8" t="s">
        <v>2586</v>
      </c>
      <c r="B6319" s="2"/>
      <c r="C6319" s="2" t="s">
        <v>17590</v>
      </c>
      <c r="D6319" s="2" t="s">
        <v>2588</v>
      </c>
      <c r="E6319" s="2" t="s">
        <v>17591</v>
      </c>
      <c r="F6319" s="42" t="s">
        <v>16687</v>
      </c>
      <c r="G6319" s="6" t="s">
        <v>2741</v>
      </c>
      <c r="H6319" s="31" t="s">
        <v>2742</v>
      </c>
      <c r="I6319" s="34" t="s">
        <v>17592</v>
      </c>
      <c r="J6319" s="40"/>
      <c r="K6319" s="40"/>
      <c r="L6319" s="40"/>
      <c r="M6319" s="40"/>
      <c r="N6319" s="40"/>
      <c r="O6319" s="40"/>
      <c r="P6319" s="40"/>
      <c r="Q6319" s="40"/>
      <c r="R6319" s="40"/>
    </row>
    <row r="6320">
      <c r="A6320" s="6" t="s">
        <v>2861</v>
      </c>
      <c r="B6320" s="2"/>
      <c r="C6320" s="2" t="s">
        <v>17593</v>
      </c>
      <c r="D6320" s="2" t="s">
        <v>2588</v>
      </c>
      <c r="E6320" s="2" t="s">
        <v>17594</v>
      </c>
      <c r="F6320" s="42" t="s">
        <v>16687</v>
      </c>
      <c r="G6320" s="8" t="s">
        <v>2741</v>
      </c>
      <c r="H6320" s="41" t="s">
        <v>2760</v>
      </c>
      <c r="I6320" s="34" t="s">
        <v>17595</v>
      </c>
      <c r="J6320" s="40"/>
      <c r="K6320" s="40"/>
      <c r="L6320" s="40"/>
      <c r="M6320" s="40"/>
      <c r="N6320" s="40"/>
      <c r="O6320" s="40"/>
      <c r="P6320" s="40"/>
      <c r="Q6320" s="40"/>
      <c r="R6320" s="40"/>
    </row>
    <row r="6321">
      <c r="A6321" s="8" t="s">
        <v>2633</v>
      </c>
      <c r="B6321" s="2"/>
      <c r="C6321" s="2" t="s">
        <v>17596</v>
      </c>
      <c r="D6321" s="2" t="s">
        <v>17597</v>
      </c>
      <c r="E6321" s="2" t="s">
        <v>17598</v>
      </c>
      <c r="F6321" s="8" t="s">
        <v>16687</v>
      </c>
      <c r="G6321" s="8" t="s">
        <v>2741</v>
      </c>
      <c r="H6321" s="31" t="s">
        <v>2742</v>
      </c>
      <c r="I6321" s="34" t="s">
        <v>17599</v>
      </c>
      <c r="J6321" s="39"/>
      <c r="K6321" s="39"/>
      <c r="L6321" s="39"/>
      <c r="M6321" s="39"/>
      <c r="N6321" s="39"/>
      <c r="O6321" s="39"/>
      <c r="P6321" s="39"/>
      <c r="Q6321" s="39"/>
      <c r="R6321" s="39"/>
    </row>
    <row r="6322">
      <c r="A6322" s="8" t="s">
        <v>2586</v>
      </c>
      <c r="B6322" s="2"/>
      <c r="C6322" s="2" t="s">
        <v>17600</v>
      </c>
      <c r="D6322" s="2" t="s">
        <v>17601</v>
      </c>
      <c r="E6322" s="2" t="s">
        <v>17602</v>
      </c>
      <c r="F6322" s="42" t="s">
        <v>16687</v>
      </c>
      <c r="G6322" s="31" t="s">
        <v>2741</v>
      </c>
      <c r="H6322" s="43" t="s">
        <v>2760</v>
      </c>
      <c r="I6322" s="34" t="s">
        <v>17603</v>
      </c>
      <c r="J6322" s="33"/>
      <c r="K6322" s="33"/>
      <c r="L6322" s="33"/>
      <c r="M6322" s="33"/>
      <c r="N6322" s="33"/>
      <c r="O6322" s="33"/>
      <c r="P6322" s="33"/>
      <c r="Q6322" s="33"/>
      <c r="R6322" s="33"/>
    </row>
    <row r="6323">
      <c r="A6323" s="8" t="s">
        <v>2586</v>
      </c>
      <c r="B6323" s="2"/>
      <c r="C6323" s="2" t="s">
        <v>17604</v>
      </c>
      <c r="D6323" s="2" t="s">
        <v>2588</v>
      </c>
      <c r="E6323" s="2" t="s">
        <v>17605</v>
      </c>
      <c r="F6323" s="8" t="s">
        <v>16687</v>
      </c>
      <c r="G6323" s="8" t="s">
        <v>2741</v>
      </c>
      <c r="H6323" s="41" t="s">
        <v>2760</v>
      </c>
      <c r="I6323" s="34" t="s">
        <v>17606</v>
      </c>
      <c r="J6323" s="33"/>
      <c r="K6323" s="33"/>
      <c r="L6323" s="33"/>
      <c r="M6323" s="33"/>
      <c r="N6323" s="33"/>
      <c r="O6323" s="33"/>
      <c r="P6323" s="33"/>
      <c r="Q6323" s="33"/>
      <c r="R6323" s="33"/>
    </row>
    <row r="6324">
      <c r="A6324" s="8" t="s">
        <v>2586</v>
      </c>
      <c r="B6324" s="2"/>
      <c r="C6324" s="2" t="s">
        <v>17607</v>
      </c>
      <c r="D6324" s="2" t="s">
        <v>2588</v>
      </c>
      <c r="E6324" s="2" t="s">
        <v>17608</v>
      </c>
      <c r="F6324" s="42" t="s">
        <v>16687</v>
      </c>
      <c r="G6324" s="6" t="s">
        <v>2741</v>
      </c>
      <c r="H6324" s="41" t="s">
        <v>2760</v>
      </c>
      <c r="I6324" s="34" t="s">
        <v>17609</v>
      </c>
      <c r="J6324" s="33"/>
      <c r="K6324" s="33"/>
      <c r="L6324" s="33"/>
      <c r="M6324" s="33"/>
      <c r="N6324" s="33"/>
      <c r="O6324" s="33"/>
      <c r="P6324" s="33"/>
      <c r="Q6324" s="33"/>
      <c r="R6324" s="33"/>
    </row>
    <row r="6325">
      <c r="A6325" s="8" t="s">
        <v>2586</v>
      </c>
      <c r="B6325" s="2"/>
      <c r="C6325" s="2" t="s">
        <v>17610</v>
      </c>
      <c r="D6325" s="2" t="s">
        <v>2588</v>
      </c>
      <c r="E6325" s="2" t="s">
        <v>17611</v>
      </c>
      <c r="F6325" s="42" t="s">
        <v>16687</v>
      </c>
      <c r="G6325" s="31" t="s">
        <v>2741</v>
      </c>
      <c r="H6325" s="41" t="s">
        <v>2760</v>
      </c>
      <c r="I6325" s="34" t="s">
        <v>17612</v>
      </c>
      <c r="J6325" s="33"/>
      <c r="K6325" s="33"/>
      <c r="L6325" s="33"/>
      <c r="M6325" s="33"/>
      <c r="N6325" s="33"/>
      <c r="O6325" s="33"/>
      <c r="P6325" s="33"/>
      <c r="Q6325" s="33"/>
      <c r="R6325" s="33"/>
    </row>
    <row r="6326">
      <c r="A6326" s="8" t="s">
        <v>2586</v>
      </c>
      <c r="B6326" s="2"/>
      <c r="C6326" s="2" t="s">
        <v>17613</v>
      </c>
      <c r="D6326" s="2" t="s">
        <v>2588</v>
      </c>
      <c r="E6326" s="2" t="s">
        <v>17614</v>
      </c>
      <c r="F6326" s="42" t="s">
        <v>16687</v>
      </c>
      <c r="G6326" s="31" t="s">
        <v>2741</v>
      </c>
      <c r="H6326" s="41" t="s">
        <v>2760</v>
      </c>
      <c r="I6326" s="34" t="s">
        <v>17615</v>
      </c>
      <c r="J6326" s="33"/>
      <c r="K6326" s="33"/>
      <c r="L6326" s="33"/>
      <c r="M6326" s="33"/>
      <c r="N6326" s="33"/>
      <c r="O6326" s="33"/>
      <c r="P6326" s="33"/>
      <c r="Q6326" s="33"/>
      <c r="R6326" s="33"/>
    </row>
    <row r="6327">
      <c r="A6327" s="8" t="s">
        <v>2586</v>
      </c>
      <c r="B6327" s="3"/>
      <c r="C6327" s="3" t="s">
        <v>17616</v>
      </c>
      <c r="D6327" s="4" t="s">
        <v>2588</v>
      </c>
      <c r="E6327" s="20" t="s">
        <v>17617</v>
      </c>
      <c r="F6327" s="42" t="s">
        <v>16687</v>
      </c>
      <c r="G6327" s="31" t="s">
        <v>2741</v>
      </c>
      <c r="H6327" s="31" t="s">
        <v>2603</v>
      </c>
      <c r="I6327" s="18" t="s">
        <v>17618</v>
      </c>
      <c r="J6327" s="33"/>
      <c r="K6327" s="33"/>
      <c r="L6327" s="33"/>
      <c r="M6327" s="33"/>
      <c r="N6327" s="33"/>
      <c r="O6327" s="33"/>
      <c r="P6327" s="33"/>
      <c r="Q6327" s="33"/>
      <c r="R6327" s="33"/>
    </row>
    <row r="6328">
      <c r="A6328" s="8" t="s">
        <v>2586</v>
      </c>
      <c r="B6328" s="15"/>
      <c r="C6328" s="15" t="s">
        <v>17619</v>
      </c>
      <c r="D6328" s="2" t="s">
        <v>2588</v>
      </c>
      <c r="E6328" s="20" t="s">
        <v>17620</v>
      </c>
      <c r="F6328" s="42" t="s">
        <v>16687</v>
      </c>
      <c r="G6328" s="8" t="s">
        <v>2741</v>
      </c>
      <c r="H6328" s="43" t="s">
        <v>2686</v>
      </c>
      <c r="I6328" s="18" t="s">
        <v>17621</v>
      </c>
      <c r="J6328" s="40"/>
      <c r="K6328" s="40"/>
      <c r="L6328" s="40"/>
      <c r="M6328" s="40"/>
      <c r="N6328" s="40"/>
      <c r="O6328" s="40"/>
      <c r="P6328" s="40"/>
      <c r="Q6328" s="40"/>
      <c r="R6328" s="40"/>
    </row>
    <row r="6329">
      <c r="A6329" s="8" t="s">
        <v>2586</v>
      </c>
      <c r="B6329" s="3"/>
      <c r="C6329" s="3" t="s">
        <v>17622</v>
      </c>
      <c r="D6329" s="4" t="s">
        <v>2588</v>
      </c>
      <c r="E6329" s="5" t="s">
        <v>17623</v>
      </c>
      <c r="F6329" s="42" t="s">
        <v>16687</v>
      </c>
      <c r="G6329" s="31" t="s">
        <v>2741</v>
      </c>
      <c r="H6329" s="41" t="s">
        <v>2760</v>
      </c>
      <c r="I6329" s="18" t="s">
        <v>17624</v>
      </c>
      <c r="J6329" s="33"/>
      <c r="K6329" s="33"/>
      <c r="L6329" s="33"/>
      <c r="M6329" s="33"/>
      <c r="N6329" s="33"/>
      <c r="O6329" s="33"/>
      <c r="P6329" s="33"/>
      <c r="Q6329" s="33"/>
      <c r="R6329" s="33"/>
    </row>
    <row r="6330">
      <c r="A6330" s="8" t="s">
        <v>2586</v>
      </c>
      <c r="B6330" s="3"/>
      <c r="C6330" s="3" t="s">
        <v>17625</v>
      </c>
      <c r="D6330" s="4" t="s">
        <v>2635</v>
      </c>
      <c r="E6330" s="5" t="s">
        <v>17626</v>
      </c>
      <c r="F6330" s="42" t="s">
        <v>16687</v>
      </c>
      <c r="G6330" s="8" t="s">
        <v>2741</v>
      </c>
      <c r="H6330" s="31" t="s">
        <v>8454</v>
      </c>
      <c r="I6330" s="18" t="s">
        <v>17627</v>
      </c>
      <c r="J6330" s="40"/>
      <c r="K6330" s="40"/>
      <c r="L6330" s="40"/>
      <c r="M6330" s="40"/>
      <c r="N6330" s="40"/>
      <c r="O6330" s="40"/>
      <c r="P6330" s="40"/>
      <c r="Q6330" s="40"/>
      <c r="R6330" s="40"/>
    </row>
    <row r="6331">
      <c r="A6331" s="8" t="s">
        <v>2586</v>
      </c>
      <c r="B6331" s="3"/>
      <c r="C6331" s="3" t="s">
        <v>17628</v>
      </c>
      <c r="D6331" s="4" t="s">
        <v>2588</v>
      </c>
      <c r="E6331" s="5" t="s">
        <v>17629</v>
      </c>
      <c r="F6331" s="42" t="s">
        <v>16687</v>
      </c>
      <c r="G6331" s="8" t="s">
        <v>2741</v>
      </c>
      <c r="H6331" s="41" t="s">
        <v>2802</v>
      </c>
      <c r="I6331" s="18" t="s">
        <v>17630</v>
      </c>
      <c r="J6331" s="33"/>
      <c r="K6331" s="33"/>
      <c r="L6331" s="33"/>
      <c r="M6331" s="33"/>
      <c r="N6331" s="33"/>
      <c r="O6331" s="33"/>
      <c r="P6331" s="33"/>
      <c r="Q6331" s="33"/>
      <c r="R6331" s="33"/>
    </row>
    <row r="6332">
      <c r="A6332" s="8" t="s">
        <v>2586</v>
      </c>
      <c r="B6332" s="15"/>
      <c r="C6332" s="15" t="s">
        <v>17631</v>
      </c>
      <c r="D6332" s="4" t="s">
        <v>2588</v>
      </c>
      <c r="E6332" s="5" t="s">
        <v>17632</v>
      </c>
      <c r="F6332" s="42" t="s">
        <v>16687</v>
      </c>
      <c r="G6332" s="8" t="s">
        <v>2741</v>
      </c>
      <c r="H6332" s="41" t="s">
        <v>2686</v>
      </c>
      <c r="I6332" s="18" t="s">
        <v>17633</v>
      </c>
      <c r="J6332" s="38"/>
      <c r="K6332" s="38"/>
      <c r="L6332" s="38"/>
      <c r="M6332" s="38"/>
      <c r="N6332" s="38"/>
      <c r="O6332" s="38"/>
      <c r="P6332" s="38"/>
      <c r="Q6332" s="38"/>
      <c r="R6332" s="38"/>
    </row>
    <row r="6333">
      <c r="A6333" s="8" t="s">
        <v>2633</v>
      </c>
      <c r="B6333" s="3"/>
      <c r="C6333" s="3" t="s">
        <v>17634</v>
      </c>
      <c r="D6333" s="2" t="s">
        <v>2635</v>
      </c>
      <c r="E6333" s="5" t="s">
        <v>17635</v>
      </c>
      <c r="F6333" s="42" t="s">
        <v>16687</v>
      </c>
      <c r="G6333" s="8" t="s">
        <v>2741</v>
      </c>
      <c r="H6333" s="41" t="s">
        <v>2760</v>
      </c>
      <c r="I6333" s="18" t="s">
        <v>17636</v>
      </c>
      <c r="J6333" s="40"/>
      <c r="K6333" s="40"/>
      <c r="L6333" s="40"/>
      <c r="M6333" s="40"/>
      <c r="N6333" s="40"/>
      <c r="O6333" s="40"/>
      <c r="P6333" s="40"/>
      <c r="Q6333" s="40"/>
      <c r="R6333" s="40"/>
    </row>
    <row r="6334">
      <c r="A6334" s="8" t="s">
        <v>2633</v>
      </c>
      <c r="B6334" s="3"/>
      <c r="C6334" s="3" t="s">
        <v>17637</v>
      </c>
      <c r="D6334" s="4" t="s">
        <v>17638</v>
      </c>
      <c r="E6334" s="5" t="s">
        <v>17639</v>
      </c>
      <c r="F6334" s="41" t="s">
        <v>16687</v>
      </c>
      <c r="G6334" s="8" t="s">
        <v>2741</v>
      </c>
      <c r="H6334" s="41" t="s">
        <v>2760</v>
      </c>
      <c r="I6334" s="18" t="s">
        <v>17640</v>
      </c>
      <c r="J6334" s="39"/>
      <c r="K6334" s="39"/>
      <c r="L6334" s="39"/>
      <c r="M6334" s="39"/>
      <c r="N6334" s="39"/>
      <c r="O6334" s="39"/>
      <c r="P6334" s="39"/>
      <c r="Q6334" s="39"/>
      <c r="R6334" s="39"/>
    </row>
    <row r="6335">
      <c r="A6335" s="8" t="s">
        <v>2586</v>
      </c>
      <c r="B6335" s="3"/>
      <c r="C6335" s="3" t="s">
        <v>17641</v>
      </c>
      <c r="D6335" s="2" t="s">
        <v>2588</v>
      </c>
      <c r="E6335" s="5" t="s">
        <v>17642</v>
      </c>
      <c r="F6335" s="41" t="s">
        <v>16687</v>
      </c>
      <c r="G6335" s="8" t="s">
        <v>2741</v>
      </c>
      <c r="H6335" s="48" t="s">
        <v>2937</v>
      </c>
      <c r="I6335" s="18" t="s">
        <v>17643</v>
      </c>
      <c r="J6335" s="33"/>
      <c r="K6335" s="33"/>
      <c r="L6335" s="33"/>
      <c r="M6335" s="33"/>
      <c r="N6335" s="33"/>
      <c r="O6335" s="33"/>
      <c r="P6335" s="33"/>
      <c r="Q6335" s="33"/>
      <c r="R6335" s="33"/>
    </row>
    <row r="6336">
      <c r="A6336" s="8" t="s">
        <v>2586</v>
      </c>
      <c r="B6336" s="15"/>
      <c r="C6336" s="15" t="s">
        <v>17644</v>
      </c>
      <c r="D6336" s="2" t="s">
        <v>2635</v>
      </c>
      <c r="E6336" s="5" t="s">
        <v>17645</v>
      </c>
      <c r="F6336" s="42" t="s">
        <v>16687</v>
      </c>
      <c r="G6336" s="6" t="s">
        <v>2741</v>
      </c>
      <c r="H6336" s="41" t="s">
        <v>2760</v>
      </c>
      <c r="I6336" s="18" t="s">
        <v>17646</v>
      </c>
      <c r="J6336" s="40"/>
      <c r="K6336" s="40"/>
      <c r="L6336" s="40"/>
      <c r="M6336" s="40"/>
      <c r="N6336" s="40"/>
      <c r="O6336" s="40"/>
      <c r="P6336" s="40"/>
      <c r="Q6336" s="40"/>
      <c r="R6336" s="40"/>
    </row>
    <row r="6337">
      <c r="A6337" s="8" t="s">
        <v>2586</v>
      </c>
      <c r="B6337" s="3"/>
      <c r="C6337" s="3" t="s">
        <v>17647</v>
      </c>
      <c r="D6337" s="2" t="s">
        <v>2635</v>
      </c>
      <c r="E6337" s="5" t="s">
        <v>17648</v>
      </c>
      <c r="F6337" s="41" t="s">
        <v>16687</v>
      </c>
      <c r="G6337" s="8" t="s">
        <v>2741</v>
      </c>
      <c r="H6337" s="31" t="s">
        <v>2742</v>
      </c>
      <c r="I6337" s="18" t="s">
        <v>17649</v>
      </c>
      <c r="J6337" s="40"/>
      <c r="K6337" s="40"/>
      <c r="L6337" s="40"/>
      <c r="M6337" s="40"/>
      <c r="N6337" s="40"/>
      <c r="O6337" s="40"/>
      <c r="P6337" s="40"/>
      <c r="Q6337" s="40"/>
      <c r="R6337" s="40"/>
    </row>
    <row r="6338">
      <c r="A6338" s="8" t="s">
        <v>2586</v>
      </c>
      <c r="B6338" s="3"/>
      <c r="C6338" s="3" t="s">
        <v>17650</v>
      </c>
      <c r="D6338" s="4" t="s">
        <v>17651</v>
      </c>
      <c r="E6338" s="5" t="s">
        <v>17652</v>
      </c>
      <c r="F6338" s="42" t="s">
        <v>16687</v>
      </c>
      <c r="G6338" s="8" t="s">
        <v>2741</v>
      </c>
      <c r="H6338" s="45" t="s">
        <v>2765</v>
      </c>
      <c r="I6338" s="18" t="s">
        <v>17653</v>
      </c>
      <c r="J6338" s="33"/>
      <c r="K6338" s="33"/>
      <c r="L6338" s="33"/>
      <c r="M6338" s="33"/>
      <c r="N6338" s="33"/>
      <c r="O6338" s="33"/>
      <c r="P6338" s="33"/>
      <c r="Q6338" s="33"/>
      <c r="R6338" s="33"/>
    </row>
    <row r="6339">
      <c r="A6339" s="8" t="s">
        <v>2586</v>
      </c>
      <c r="B6339" s="3"/>
      <c r="C6339" s="3" t="s">
        <v>17654</v>
      </c>
      <c r="D6339" s="2" t="s">
        <v>2588</v>
      </c>
      <c r="E6339" s="5" t="s">
        <v>17655</v>
      </c>
      <c r="F6339" s="42" t="s">
        <v>16687</v>
      </c>
      <c r="G6339" s="8" t="s">
        <v>2741</v>
      </c>
      <c r="H6339" s="45" t="s">
        <v>2937</v>
      </c>
      <c r="I6339" s="18" t="s">
        <v>17656</v>
      </c>
      <c r="J6339" s="33"/>
      <c r="K6339" s="33"/>
      <c r="L6339" s="33"/>
      <c r="M6339" s="33"/>
      <c r="N6339" s="33"/>
      <c r="O6339" s="33"/>
      <c r="P6339" s="33"/>
      <c r="Q6339" s="33"/>
      <c r="R6339" s="33"/>
    </row>
    <row r="6340">
      <c r="A6340" s="8" t="s">
        <v>2633</v>
      </c>
      <c r="B6340" s="3"/>
      <c r="C6340" s="3" t="s">
        <v>17657</v>
      </c>
      <c r="D6340" s="2" t="s">
        <v>2635</v>
      </c>
      <c r="E6340" s="5" t="s">
        <v>17658</v>
      </c>
      <c r="F6340" s="42" t="s">
        <v>16687</v>
      </c>
      <c r="G6340" s="8" t="s">
        <v>2741</v>
      </c>
      <c r="H6340" s="41" t="s">
        <v>2760</v>
      </c>
      <c r="I6340" s="18" t="s">
        <v>17659</v>
      </c>
      <c r="J6340" s="40"/>
      <c r="K6340" s="40"/>
      <c r="L6340" s="40"/>
      <c r="M6340" s="40"/>
      <c r="N6340" s="40"/>
      <c r="O6340" s="40"/>
      <c r="P6340" s="40"/>
      <c r="Q6340" s="40"/>
      <c r="R6340" s="40"/>
    </row>
    <row r="6341">
      <c r="A6341" s="8" t="s">
        <v>2586</v>
      </c>
      <c r="B6341" s="2"/>
      <c r="C6341" s="2" t="s">
        <v>17660</v>
      </c>
      <c r="D6341" s="2" t="s">
        <v>2588</v>
      </c>
      <c r="E6341" s="2" t="s">
        <v>17661</v>
      </c>
      <c r="F6341" s="8" t="s">
        <v>16687</v>
      </c>
      <c r="G6341" s="8" t="s">
        <v>2741</v>
      </c>
      <c r="H6341" s="8" t="s">
        <v>2765</v>
      </c>
      <c r="I6341" s="34" t="s">
        <v>17662</v>
      </c>
      <c r="J6341" s="33"/>
      <c r="K6341" s="33"/>
      <c r="L6341" s="33"/>
      <c r="M6341" s="33"/>
      <c r="N6341" s="33"/>
      <c r="O6341" s="33"/>
      <c r="P6341" s="33"/>
      <c r="Q6341" s="33"/>
      <c r="R6341" s="33"/>
    </row>
    <row r="6342">
      <c r="A6342" s="6" t="s">
        <v>2861</v>
      </c>
      <c r="B6342" s="2"/>
      <c r="C6342" s="2">
        <v>21.0</v>
      </c>
      <c r="D6342" s="2" t="s">
        <v>17663</v>
      </c>
      <c r="E6342" s="2" t="s">
        <v>17664</v>
      </c>
      <c r="F6342" s="42" t="s">
        <v>16687</v>
      </c>
      <c r="G6342" s="8" t="s">
        <v>2741</v>
      </c>
      <c r="H6342" s="31" t="s">
        <v>3933</v>
      </c>
      <c r="I6342" s="35"/>
      <c r="J6342" s="33"/>
      <c r="K6342" s="33"/>
      <c r="L6342" s="33"/>
      <c r="M6342" s="33"/>
      <c r="N6342" s="33"/>
      <c r="O6342" s="33"/>
      <c r="P6342" s="33"/>
      <c r="Q6342" s="33"/>
      <c r="R6342" s="33"/>
    </row>
    <row r="6343">
      <c r="A6343" s="6" t="s">
        <v>2861</v>
      </c>
      <c r="B6343" s="2"/>
      <c r="C6343" s="2" t="s">
        <v>17665</v>
      </c>
      <c r="D6343" s="2" t="s">
        <v>2588</v>
      </c>
      <c r="E6343" s="2" t="s">
        <v>17666</v>
      </c>
      <c r="F6343" s="42" t="s">
        <v>16687</v>
      </c>
      <c r="G6343" s="6" t="s">
        <v>2741</v>
      </c>
      <c r="H6343" s="31" t="s">
        <v>2742</v>
      </c>
      <c r="I6343" s="55"/>
      <c r="J6343" s="40"/>
      <c r="K6343" s="40"/>
      <c r="L6343" s="40"/>
      <c r="M6343" s="40"/>
      <c r="N6343" s="40"/>
      <c r="O6343" s="40"/>
      <c r="P6343" s="40"/>
      <c r="Q6343" s="40"/>
      <c r="R6343" s="40"/>
    </row>
    <row r="6344">
      <c r="A6344" s="6" t="s">
        <v>2861</v>
      </c>
      <c r="B6344" s="2"/>
      <c r="C6344" s="2" t="s">
        <v>17667</v>
      </c>
      <c r="D6344" s="2" t="s">
        <v>17668</v>
      </c>
      <c r="E6344" s="2" t="s">
        <v>17669</v>
      </c>
      <c r="F6344" s="42" t="s">
        <v>16687</v>
      </c>
      <c r="G6344" s="8" t="s">
        <v>2741</v>
      </c>
      <c r="H6344" s="41" t="s">
        <v>2760</v>
      </c>
      <c r="I6344" s="35"/>
      <c r="J6344" s="33"/>
      <c r="K6344" s="33"/>
      <c r="L6344" s="33"/>
      <c r="M6344" s="33"/>
      <c r="N6344" s="33"/>
      <c r="O6344" s="33"/>
      <c r="P6344" s="33"/>
      <c r="Q6344" s="33"/>
      <c r="R6344" s="33"/>
    </row>
    <row r="6345">
      <c r="A6345" s="6" t="s">
        <v>2861</v>
      </c>
      <c r="B6345" s="8"/>
      <c r="C6345" s="8" t="s">
        <v>17670</v>
      </c>
      <c r="D6345" s="8" t="s">
        <v>17671</v>
      </c>
      <c r="E6345" s="12" t="s">
        <v>17672</v>
      </c>
      <c r="F6345" s="8" t="s">
        <v>16687</v>
      </c>
      <c r="G6345" s="8" t="s">
        <v>2741</v>
      </c>
      <c r="H6345" s="41" t="s">
        <v>2802</v>
      </c>
      <c r="I6345" s="8"/>
      <c r="J6345" s="40"/>
      <c r="K6345" s="40"/>
      <c r="L6345" s="40"/>
      <c r="M6345" s="40"/>
      <c r="N6345" s="40"/>
      <c r="O6345" s="40"/>
      <c r="P6345" s="40"/>
      <c r="Q6345" s="40"/>
      <c r="R6345" s="40"/>
    </row>
    <row r="6346">
      <c r="A6346" s="6" t="s">
        <v>2861</v>
      </c>
      <c r="B6346" s="2"/>
      <c r="C6346" s="2" t="s">
        <v>17673</v>
      </c>
      <c r="D6346" s="2" t="s">
        <v>1311</v>
      </c>
      <c r="E6346" s="2" t="s">
        <v>17674</v>
      </c>
      <c r="F6346" s="42" t="s">
        <v>16687</v>
      </c>
      <c r="G6346" s="8" t="s">
        <v>2741</v>
      </c>
      <c r="H6346" s="43" t="s">
        <v>2742</v>
      </c>
      <c r="I6346" s="55"/>
      <c r="J6346" s="33"/>
      <c r="K6346" s="33"/>
      <c r="L6346" s="33"/>
      <c r="M6346" s="33"/>
      <c r="N6346" s="33"/>
      <c r="O6346" s="33"/>
      <c r="P6346" s="33"/>
      <c r="Q6346" s="33"/>
      <c r="R6346" s="33"/>
    </row>
    <row r="6347">
      <c r="A6347" s="6" t="s">
        <v>2861</v>
      </c>
      <c r="B6347" s="8"/>
      <c r="C6347" s="8" t="s">
        <v>17675</v>
      </c>
      <c r="D6347" s="8" t="s">
        <v>4938</v>
      </c>
      <c r="E6347" s="12" t="s">
        <v>17676</v>
      </c>
      <c r="F6347" s="8" t="s">
        <v>16687</v>
      </c>
      <c r="G6347" s="8" t="s">
        <v>2741</v>
      </c>
      <c r="H6347" s="41" t="s">
        <v>2760</v>
      </c>
      <c r="I6347" s="8"/>
      <c r="J6347" s="40"/>
      <c r="K6347" s="40"/>
      <c r="L6347" s="40"/>
      <c r="M6347" s="40"/>
      <c r="N6347" s="40"/>
      <c r="O6347" s="40"/>
      <c r="P6347" s="40"/>
      <c r="Q6347" s="40"/>
      <c r="R6347" s="40"/>
    </row>
    <row r="6348">
      <c r="A6348" s="6" t="s">
        <v>2861</v>
      </c>
      <c r="B6348" s="8"/>
      <c r="C6348" s="8" t="s">
        <v>17677</v>
      </c>
      <c r="D6348" s="8" t="s">
        <v>2243</v>
      </c>
      <c r="E6348" s="12" t="s">
        <v>17678</v>
      </c>
      <c r="F6348" s="42" t="s">
        <v>16687</v>
      </c>
      <c r="G6348" s="8" t="s">
        <v>2741</v>
      </c>
      <c r="H6348" s="31" t="s">
        <v>2603</v>
      </c>
      <c r="I6348" s="8"/>
      <c r="J6348" s="33"/>
      <c r="K6348" s="33"/>
      <c r="L6348" s="33"/>
      <c r="M6348" s="33"/>
      <c r="N6348" s="33"/>
      <c r="O6348" s="33"/>
      <c r="P6348" s="33"/>
      <c r="Q6348" s="33"/>
      <c r="R6348" s="33"/>
    </row>
    <row r="6349">
      <c r="A6349" s="6" t="s">
        <v>2861</v>
      </c>
      <c r="B6349" s="2"/>
      <c r="C6349" s="2" t="s">
        <v>17679</v>
      </c>
      <c r="D6349" s="2" t="s">
        <v>17680</v>
      </c>
      <c r="E6349" s="2" t="s">
        <v>17681</v>
      </c>
      <c r="F6349" s="42" t="s">
        <v>16687</v>
      </c>
      <c r="G6349" s="8" t="s">
        <v>2741</v>
      </c>
      <c r="H6349" s="41" t="s">
        <v>3095</v>
      </c>
      <c r="I6349" s="55"/>
      <c r="J6349" s="33"/>
      <c r="K6349" s="33"/>
      <c r="L6349" s="33"/>
      <c r="M6349" s="33"/>
      <c r="N6349" s="33"/>
      <c r="O6349" s="33"/>
      <c r="P6349" s="33"/>
      <c r="Q6349" s="33"/>
      <c r="R6349" s="33"/>
    </row>
    <row r="6350">
      <c r="A6350" s="6" t="s">
        <v>2861</v>
      </c>
      <c r="B6350" s="8"/>
      <c r="C6350" s="8" t="s">
        <v>17682</v>
      </c>
      <c r="D6350" s="8" t="s">
        <v>17683</v>
      </c>
      <c r="E6350" s="12" t="s">
        <v>17684</v>
      </c>
      <c r="F6350" s="42" t="s">
        <v>16687</v>
      </c>
      <c r="G6350" s="8" t="s">
        <v>2741</v>
      </c>
      <c r="H6350" s="31" t="s">
        <v>2742</v>
      </c>
      <c r="I6350" s="8"/>
      <c r="J6350" s="38"/>
      <c r="K6350" s="38"/>
      <c r="L6350" s="38"/>
      <c r="M6350" s="38"/>
      <c r="N6350" s="38"/>
      <c r="O6350" s="38"/>
      <c r="P6350" s="38"/>
      <c r="Q6350" s="38"/>
      <c r="R6350" s="38"/>
    </row>
    <row r="6351">
      <c r="A6351" s="6" t="s">
        <v>2861</v>
      </c>
      <c r="B6351" s="7"/>
      <c r="C6351" s="7" t="s">
        <v>17685</v>
      </c>
      <c r="D6351" s="6" t="s">
        <v>2588</v>
      </c>
      <c r="E6351" s="19" t="s">
        <v>17686</v>
      </c>
      <c r="F6351" s="42" t="s">
        <v>16687</v>
      </c>
      <c r="G6351" s="8" t="s">
        <v>2741</v>
      </c>
      <c r="H6351" s="45" t="s">
        <v>2824</v>
      </c>
      <c r="I6351" s="7"/>
      <c r="J6351" s="33"/>
      <c r="K6351" s="33"/>
      <c r="L6351" s="33"/>
      <c r="M6351" s="33"/>
      <c r="N6351" s="33"/>
      <c r="O6351" s="33"/>
      <c r="P6351" s="33"/>
      <c r="Q6351" s="33"/>
      <c r="R6351" s="33"/>
    </row>
    <row r="6352">
      <c r="A6352" s="8" t="s">
        <v>2586</v>
      </c>
      <c r="B6352" s="2"/>
      <c r="C6352" s="2" t="s">
        <v>17687</v>
      </c>
      <c r="D6352" s="2" t="s">
        <v>2635</v>
      </c>
      <c r="E6352" s="2" t="s">
        <v>17688</v>
      </c>
      <c r="F6352" s="42" t="s">
        <v>16687</v>
      </c>
      <c r="G6352" s="8" t="s">
        <v>2741</v>
      </c>
      <c r="H6352" s="41" t="s">
        <v>2753</v>
      </c>
      <c r="I6352" s="35"/>
      <c r="J6352" s="33"/>
      <c r="K6352" s="33"/>
      <c r="L6352" s="33"/>
      <c r="M6352" s="33"/>
      <c r="N6352" s="33"/>
      <c r="O6352" s="33"/>
      <c r="P6352" s="33"/>
      <c r="Q6352" s="33"/>
      <c r="R6352" s="33"/>
    </row>
    <row r="6353">
      <c r="A6353" s="8" t="s">
        <v>2586</v>
      </c>
      <c r="B6353" s="2"/>
      <c r="C6353" s="2" t="s">
        <v>17689</v>
      </c>
      <c r="D6353" s="2" t="s">
        <v>2588</v>
      </c>
      <c r="E6353" s="2" t="s">
        <v>17690</v>
      </c>
      <c r="F6353" s="42" t="s">
        <v>16687</v>
      </c>
      <c r="G6353" s="8" t="s">
        <v>2741</v>
      </c>
      <c r="H6353" s="43" t="s">
        <v>2760</v>
      </c>
      <c r="I6353" s="55"/>
      <c r="J6353" s="33"/>
      <c r="K6353" s="33"/>
      <c r="L6353" s="33"/>
      <c r="M6353" s="33"/>
      <c r="N6353" s="33"/>
      <c r="O6353" s="33"/>
      <c r="P6353" s="33"/>
      <c r="Q6353" s="33"/>
      <c r="R6353" s="33"/>
    </row>
    <row r="6354">
      <c r="A6354" s="8" t="s">
        <v>2586</v>
      </c>
      <c r="B6354" s="2"/>
      <c r="C6354" s="2" t="s">
        <v>17691</v>
      </c>
      <c r="D6354" s="2" t="s">
        <v>17692</v>
      </c>
      <c r="E6354" s="2" t="s">
        <v>17693</v>
      </c>
      <c r="F6354" s="8" t="s">
        <v>16687</v>
      </c>
      <c r="G6354" s="8" t="s">
        <v>2741</v>
      </c>
      <c r="H6354" s="41" t="s">
        <v>2760</v>
      </c>
      <c r="I6354" s="55"/>
      <c r="J6354" s="33"/>
      <c r="K6354" s="33"/>
      <c r="L6354" s="33"/>
      <c r="M6354" s="33"/>
      <c r="N6354" s="33"/>
      <c r="O6354" s="33"/>
      <c r="P6354" s="33"/>
      <c r="Q6354" s="33"/>
      <c r="R6354" s="33"/>
    </row>
    <row r="6355">
      <c r="A6355" s="8" t="s">
        <v>2586</v>
      </c>
      <c r="B6355" s="8"/>
      <c r="C6355" s="8" t="s">
        <v>17694</v>
      </c>
      <c r="D6355" s="8" t="s">
        <v>4869</v>
      </c>
      <c r="E6355" s="12" t="s">
        <v>17695</v>
      </c>
      <c r="F6355" s="42" t="s">
        <v>16687</v>
      </c>
      <c r="G6355" s="8" t="s">
        <v>2741</v>
      </c>
      <c r="H6355" s="43" t="s">
        <v>2742</v>
      </c>
      <c r="I6355" s="8"/>
      <c r="J6355" s="38"/>
      <c r="K6355" s="38"/>
      <c r="L6355" s="38"/>
      <c r="M6355" s="38"/>
      <c r="N6355" s="38"/>
      <c r="O6355" s="38"/>
      <c r="P6355" s="38"/>
      <c r="Q6355" s="38"/>
      <c r="R6355" s="38"/>
    </row>
    <row r="6356">
      <c r="A6356" s="8" t="s">
        <v>2586</v>
      </c>
      <c r="B6356" s="2"/>
      <c r="C6356" s="2" t="s">
        <v>17696</v>
      </c>
      <c r="D6356" s="2" t="s">
        <v>17697</v>
      </c>
      <c r="E6356" s="2" t="s">
        <v>17698</v>
      </c>
      <c r="F6356" s="42" t="s">
        <v>16687</v>
      </c>
      <c r="G6356" s="8" t="s">
        <v>2741</v>
      </c>
      <c r="H6356" s="42" t="s">
        <v>2787</v>
      </c>
      <c r="I6356" s="35"/>
      <c r="J6356" s="33"/>
      <c r="K6356" s="33"/>
      <c r="L6356" s="33"/>
      <c r="M6356" s="33"/>
      <c r="N6356" s="33"/>
      <c r="O6356" s="33"/>
      <c r="P6356" s="33"/>
      <c r="Q6356" s="33"/>
      <c r="R6356" s="33"/>
    </row>
    <row r="6357">
      <c r="A6357" s="7" t="s">
        <v>2586</v>
      </c>
      <c r="B6357" s="9"/>
      <c r="C6357" s="9" t="s">
        <v>17699</v>
      </c>
      <c r="D6357" s="4" t="s">
        <v>17700</v>
      </c>
      <c r="E6357" s="14" t="s">
        <v>17701</v>
      </c>
      <c r="F6357" s="42" t="s">
        <v>16687</v>
      </c>
      <c r="G6357" s="8" t="s">
        <v>2741</v>
      </c>
      <c r="H6357" s="31" t="s">
        <v>7223</v>
      </c>
      <c r="I6357" s="16"/>
      <c r="J6357" s="38"/>
      <c r="K6357" s="38"/>
      <c r="L6357" s="38"/>
      <c r="M6357" s="38"/>
      <c r="N6357" s="38"/>
      <c r="O6357" s="38"/>
      <c r="P6357" s="38"/>
      <c r="Q6357" s="38"/>
      <c r="R6357" s="38"/>
    </row>
    <row r="6358">
      <c r="A6358" s="8" t="s">
        <v>2586</v>
      </c>
      <c r="B6358" s="8"/>
      <c r="C6358" s="8" t="s">
        <v>17702</v>
      </c>
      <c r="D6358" s="8" t="s">
        <v>17703</v>
      </c>
      <c r="E6358" s="12" t="s">
        <v>17704</v>
      </c>
      <c r="F6358" s="42" t="s">
        <v>16687</v>
      </c>
      <c r="G6358" s="6" t="s">
        <v>2741</v>
      </c>
      <c r="H6358" s="42" t="s">
        <v>2686</v>
      </c>
      <c r="I6358" s="8"/>
      <c r="J6358" s="38"/>
      <c r="K6358" s="38"/>
      <c r="L6358" s="38"/>
      <c r="M6358" s="38"/>
      <c r="N6358" s="38"/>
      <c r="O6358" s="38"/>
      <c r="P6358" s="38"/>
      <c r="Q6358" s="38"/>
      <c r="R6358" s="38"/>
    </row>
    <row r="6359">
      <c r="A6359" s="8" t="s">
        <v>2586</v>
      </c>
      <c r="B6359" s="2"/>
      <c r="C6359" s="2" t="s">
        <v>17705</v>
      </c>
      <c r="D6359" s="2" t="s">
        <v>2588</v>
      </c>
      <c r="E6359" s="2" t="s">
        <v>17706</v>
      </c>
      <c r="F6359" s="42" t="s">
        <v>16687</v>
      </c>
      <c r="G6359" s="8" t="s">
        <v>2741</v>
      </c>
      <c r="H6359" s="31" t="s">
        <v>2742</v>
      </c>
      <c r="I6359" s="55"/>
      <c r="J6359" s="33"/>
      <c r="K6359" s="33"/>
      <c r="L6359" s="33"/>
      <c r="M6359" s="33"/>
      <c r="N6359" s="33"/>
      <c r="O6359" s="33"/>
      <c r="P6359" s="33"/>
      <c r="Q6359" s="33"/>
      <c r="R6359" s="33"/>
    </row>
    <row r="6360">
      <c r="A6360" s="8" t="s">
        <v>2586</v>
      </c>
      <c r="B6360" s="2"/>
      <c r="C6360" s="2" t="s">
        <v>17707</v>
      </c>
      <c r="D6360" s="2" t="s">
        <v>2588</v>
      </c>
      <c r="E6360" s="2" t="s">
        <v>17708</v>
      </c>
      <c r="F6360" s="42" t="s">
        <v>16687</v>
      </c>
      <c r="G6360" s="8" t="s">
        <v>2741</v>
      </c>
      <c r="H6360" s="41" t="s">
        <v>2760</v>
      </c>
      <c r="I6360" s="55"/>
      <c r="J6360" s="38"/>
      <c r="K6360" s="38"/>
      <c r="L6360" s="38"/>
      <c r="M6360" s="38"/>
      <c r="N6360" s="38"/>
      <c r="O6360" s="38"/>
      <c r="P6360" s="38"/>
      <c r="Q6360" s="38"/>
      <c r="R6360" s="38"/>
    </row>
    <row r="6361">
      <c r="A6361" s="8" t="s">
        <v>2586</v>
      </c>
      <c r="B6361" s="2"/>
      <c r="C6361" s="2" t="s">
        <v>17709</v>
      </c>
      <c r="D6361" s="2" t="s">
        <v>2635</v>
      </c>
      <c r="E6361" s="2" t="s">
        <v>17710</v>
      </c>
      <c r="F6361" s="41" t="s">
        <v>16687</v>
      </c>
      <c r="G6361" s="8" t="s">
        <v>2741</v>
      </c>
      <c r="H6361" s="42" t="s">
        <v>2900</v>
      </c>
      <c r="I6361" s="35"/>
      <c r="J6361" s="33"/>
      <c r="K6361" s="33"/>
      <c r="L6361" s="33"/>
      <c r="M6361" s="33"/>
      <c r="N6361" s="33"/>
      <c r="O6361" s="33"/>
      <c r="P6361" s="33"/>
      <c r="Q6361" s="33"/>
      <c r="R6361" s="33"/>
    </row>
    <row r="6362">
      <c r="A6362" s="8" t="s">
        <v>2586</v>
      </c>
      <c r="B6362" s="8"/>
      <c r="C6362" s="8" t="s">
        <v>17711</v>
      </c>
      <c r="D6362" s="8" t="s">
        <v>2588</v>
      </c>
      <c r="E6362" s="12" t="s">
        <v>17712</v>
      </c>
      <c r="F6362" s="42" t="s">
        <v>16687</v>
      </c>
      <c r="G6362" s="8" t="s">
        <v>2741</v>
      </c>
      <c r="H6362" s="41" t="s">
        <v>2686</v>
      </c>
      <c r="I6362" s="8"/>
      <c r="J6362" s="38"/>
      <c r="K6362" s="38"/>
      <c r="L6362" s="38"/>
      <c r="M6362" s="38"/>
      <c r="N6362" s="38"/>
      <c r="O6362" s="38"/>
      <c r="P6362" s="38"/>
      <c r="Q6362" s="38"/>
      <c r="R6362" s="38"/>
    </row>
    <row r="6363">
      <c r="A6363" s="8" t="s">
        <v>2586</v>
      </c>
      <c r="B6363" s="2"/>
      <c r="C6363" s="2" t="s">
        <v>17713</v>
      </c>
      <c r="D6363" s="2" t="s">
        <v>2635</v>
      </c>
      <c r="E6363" s="2" t="s">
        <v>17714</v>
      </c>
      <c r="F6363" s="42" t="s">
        <v>16687</v>
      </c>
      <c r="G6363" s="6" t="s">
        <v>2741</v>
      </c>
      <c r="H6363" s="43" t="s">
        <v>2686</v>
      </c>
      <c r="I6363" s="35"/>
      <c r="J6363" s="33"/>
      <c r="K6363" s="33"/>
      <c r="L6363" s="33"/>
      <c r="M6363" s="33"/>
      <c r="N6363" s="33"/>
      <c r="O6363" s="33"/>
      <c r="P6363" s="33"/>
      <c r="Q6363" s="33"/>
      <c r="R6363" s="33"/>
    </row>
    <row r="6364">
      <c r="A6364" s="8" t="s">
        <v>2586</v>
      </c>
      <c r="B6364" s="2"/>
      <c r="C6364" s="2" t="s">
        <v>17715</v>
      </c>
      <c r="D6364" s="2" t="s">
        <v>2635</v>
      </c>
      <c r="E6364" s="2" t="s">
        <v>17716</v>
      </c>
      <c r="F6364" s="42" t="s">
        <v>16687</v>
      </c>
      <c r="G6364" s="6" t="s">
        <v>2741</v>
      </c>
      <c r="H6364" s="42" t="s">
        <v>2686</v>
      </c>
      <c r="I6364" s="35"/>
      <c r="J6364" s="33"/>
      <c r="K6364" s="33"/>
      <c r="L6364" s="33"/>
      <c r="M6364" s="33"/>
      <c r="N6364" s="33"/>
      <c r="O6364" s="33"/>
      <c r="P6364" s="33"/>
      <c r="Q6364" s="33"/>
      <c r="R6364" s="33"/>
    </row>
    <row r="6365">
      <c r="A6365" s="8" t="s">
        <v>2586</v>
      </c>
      <c r="B6365" s="2"/>
      <c r="C6365" s="2" t="s">
        <v>17717</v>
      </c>
      <c r="D6365" s="2" t="s">
        <v>2588</v>
      </c>
      <c r="E6365" s="2" t="s">
        <v>17718</v>
      </c>
      <c r="F6365" s="42" t="s">
        <v>16687</v>
      </c>
      <c r="G6365" s="8" t="s">
        <v>2741</v>
      </c>
      <c r="H6365" s="31" t="s">
        <v>2742</v>
      </c>
      <c r="I6365" s="55"/>
      <c r="J6365" s="33"/>
      <c r="K6365" s="33"/>
      <c r="L6365" s="33"/>
      <c r="M6365" s="33"/>
      <c r="N6365" s="33"/>
      <c r="O6365" s="33"/>
      <c r="P6365" s="33"/>
      <c r="Q6365" s="33"/>
      <c r="R6365" s="33"/>
    </row>
    <row r="6366">
      <c r="A6366" s="8" t="s">
        <v>2586</v>
      </c>
      <c r="B6366" s="2"/>
      <c r="C6366" s="2" t="s">
        <v>17719</v>
      </c>
      <c r="D6366" s="2" t="s">
        <v>2588</v>
      </c>
      <c r="E6366" s="2" t="s">
        <v>17720</v>
      </c>
      <c r="F6366" s="42" t="s">
        <v>16687</v>
      </c>
      <c r="G6366" s="8" t="s">
        <v>2741</v>
      </c>
      <c r="H6366" s="41" t="s">
        <v>2760</v>
      </c>
      <c r="I6366" s="55"/>
      <c r="J6366" s="33"/>
      <c r="K6366" s="33"/>
      <c r="L6366" s="33"/>
      <c r="M6366" s="33"/>
      <c r="N6366" s="33"/>
      <c r="O6366" s="33"/>
      <c r="P6366" s="33"/>
      <c r="Q6366" s="33"/>
      <c r="R6366" s="33"/>
    </row>
    <row r="6367">
      <c r="A6367" s="8" t="s">
        <v>2586</v>
      </c>
      <c r="B6367" s="2"/>
      <c r="C6367" s="2" t="s">
        <v>17721</v>
      </c>
      <c r="D6367" s="2" t="s">
        <v>203</v>
      </c>
      <c r="E6367" s="2" t="s">
        <v>17722</v>
      </c>
      <c r="F6367" s="42" t="s">
        <v>16687</v>
      </c>
      <c r="G6367" s="6" t="s">
        <v>2741</v>
      </c>
      <c r="H6367" s="45" t="s">
        <v>3110</v>
      </c>
      <c r="I6367" s="55"/>
      <c r="J6367" s="33"/>
      <c r="K6367" s="33"/>
      <c r="L6367" s="33"/>
      <c r="M6367" s="33"/>
      <c r="N6367" s="33"/>
      <c r="O6367" s="33"/>
      <c r="P6367" s="33"/>
      <c r="Q6367" s="33"/>
      <c r="R6367" s="33"/>
    </row>
    <row r="6368">
      <c r="A6368" s="8" t="s">
        <v>2586</v>
      </c>
      <c r="B6368" s="2"/>
      <c r="C6368" s="2" t="s">
        <v>17723</v>
      </c>
      <c r="D6368" s="2" t="s">
        <v>17724</v>
      </c>
      <c r="E6368" s="2" t="s">
        <v>17725</v>
      </c>
      <c r="F6368" s="8" t="s">
        <v>16687</v>
      </c>
      <c r="G6368" s="8" t="s">
        <v>2741</v>
      </c>
      <c r="H6368" s="45" t="s">
        <v>2765</v>
      </c>
      <c r="I6368" s="55"/>
      <c r="J6368" s="33"/>
      <c r="K6368" s="33"/>
      <c r="L6368" s="33"/>
      <c r="M6368" s="33"/>
      <c r="N6368" s="33"/>
      <c r="O6368" s="33"/>
      <c r="P6368" s="33"/>
      <c r="Q6368" s="33"/>
      <c r="R6368" s="33"/>
    </row>
    <row r="6369">
      <c r="A6369" s="8" t="s">
        <v>2586</v>
      </c>
      <c r="B6369" s="2"/>
      <c r="C6369" s="2" t="s">
        <v>17726</v>
      </c>
      <c r="D6369" s="2" t="s">
        <v>2588</v>
      </c>
      <c r="E6369" s="2" t="s">
        <v>17727</v>
      </c>
      <c r="F6369" s="42" t="s">
        <v>16687</v>
      </c>
      <c r="G6369" s="6" t="s">
        <v>2741</v>
      </c>
      <c r="H6369" s="41" t="s">
        <v>2760</v>
      </c>
      <c r="I6369" s="55"/>
      <c r="J6369" s="38"/>
      <c r="K6369" s="38"/>
      <c r="L6369" s="38"/>
      <c r="M6369" s="38"/>
      <c r="N6369" s="38"/>
      <c r="O6369" s="38"/>
      <c r="P6369" s="38"/>
      <c r="Q6369" s="38"/>
      <c r="R6369" s="38"/>
    </row>
    <row r="6370">
      <c r="A6370" s="8" t="s">
        <v>2586</v>
      </c>
      <c r="B6370" s="8"/>
      <c r="C6370" s="8" t="s">
        <v>17728</v>
      </c>
      <c r="D6370" s="8" t="s">
        <v>17729</v>
      </c>
      <c r="E6370" s="12" t="s">
        <v>17730</v>
      </c>
      <c r="F6370" s="8" t="s">
        <v>16687</v>
      </c>
      <c r="G6370" s="8" t="s">
        <v>2741</v>
      </c>
      <c r="H6370" s="31" t="s">
        <v>2742</v>
      </c>
      <c r="I6370" s="8"/>
      <c r="J6370" s="33"/>
      <c r="K6370" s="33"/>
      <c r="L6370" s="33"/>
      <c r="M6370" s="33"/>
      <c r="N6370" s="33"/>
      <c r="O6370" s="33"/>
      <c r="P6370" s="33"/>
      <c r="Q6370" s="33"/>
      <c r="R6370" s="33"/>
    </row>
    <row r="6371">
      <c r="A6371" s="8" t="s">
        <v>2586</v>
      </c>
      <c r="B6371" s="8"/>
      <c r="C6371" s="8" t="s">
        <v>17731</v>
      </c>
      <c r="D6371" s="8" t="s">
        <v>6030</v>
      </c>
      <c r="E6371" s="12" t="s">
        <v>17732</v>
      </c>
      <c r="F6371" s="8" t="s">
        <v>16687</v>
      </c>
      <c r="G6371" s="8" t="s">
        <v>2741</v>
      </c>
      <c r="H6371" s="41" t="s">
        <v>2760</v>
      </c>
      <c r="I6371" s="8"/>
      <c r="J6371" s="38"/>
      <c r="K6371" s="38"/>
      <c r="L6371" s="38"/>
      <c r="M6371" s="38"/>
      <c r="N6371" s="38"/>
      <c r="O6371" s="38"/>
      <c r="P6371" s="38"/>
      <c r="Q6371" s="38"/>
      <c r="R6371" s="38"/>
    </row>
    <row r="6372">
      <c r="A6372" s="8" t="s">
        <v>2586</v>
      </c>
      <c r="B6372" s="2"/>
      <c r="C6372" s="2" t="s">
        <v>17733</v>
      </c>
      <c r="D6372" s="2" t="s">
        <v>2588</v>
      </c>
      <c r="E6372" s="2" t="s">
        <v>17734</v>
      </c>
      <c r="F6372" s="42" t="s">
        <v>16687</v>
      </c>
      <c r="G6372" s="8" t="s">
        <v>2741</v>
      </c>
      <c r="H6372" s="43" t="s">
        <v>2760</v>
      </c>
      <c r="I6372" s="55"/>
      <c r="J6372" s="33"/>
      <c r="K6372" s="33"/>
      <c r="L6372" s="33"/>
      <c r="M6372" s="33"/>
      <c r="N6372" s="33"/>
      <c r="O6372" s="33"/>
      <c r="P6372" s="33"/>
      <c r="Q6372" s="33"/>
      <c r="R6372" s="33"/>
    </row>
    <row r="6373">
      <c r="A6373" s="7" t="s">
        <v>2586</v>
      </c>
      <c r="B6373" s="7"/>
      <c r="C6373" s="7" t="s">
        <v>17735</v>
      </c>
      <c r="D6373" s="8" t="s">
        <v>4950</v>
      </c>
      <c r="E6373" s="7" t="s">
        <v>17736</v>
      </c>
      <c r="F6373" s="41" t="s">
        <v>16687</v>
      </c>
      <c r="G6373" s="8" t="s">
        <v>2741</v>
      </c>
      <c r="H6373" s="31" t="s">
        <v>2742</v>
      </c>
      <c r="I6373" s="8"/>
      <c r="J6373" s="33"/>
      <c r="K6373" s="33"/>
      <c r="L6373" s="33"/>
      <c r="M6373" s="33"/>
      <c r="N6373" s="33"/>
      <c r="O6373" s="33"/>
      <c r="P6373" s="33"/>
      <c r="Q6373" s="33"/>
      <c r="R6373" s="33"/>
    </row>
    <row r="6374">
      <c r="A6374" s="8" t="s">
        <v>2586</v>
      </c>
      <c r="B6374" s="8"/>
      <c r="C6374" s="8" t="s">
        <v>17737</v>
      </c>
      <c r="D6374" s="8" t="s">
        <v>6915</v>
      </c>
      <c r="E6374" s="12" t="s">
        <v>17738</v>
      </c>
      <c r="F6374" s="8" t="s">
        <v>16687</v>
      </c>
      <c r="G6374" s="8" t="s">
        <v>2741</v>
      </c>
      <c r="H6374" s="41" t="s">
        <v>6917</v>
      </c>
      <c r="I6374" s="8"/>
      <c r="J6374" s="33"/>
      <c r="K6374" s="33"/>
      <c r="L6374" s="33"/>
      <c r="M6374" s="33"/>
      <c r="N6374" s="33"/>
      <c r="O6374" s="33"/>
      <c r="P6374" s="33"/>
      <c r="Q6374" s="33"/>
      <c r="R6374" s="33"/>
    </row>
    <row r="6375">
      <c r="A6375" s="8" t="s">
        <v>2586</v>
      </c>
      <c r="B6375" s="8"/>
      <c r="C6375" s="8" t="s">
        <v>17739</v>
      </c>
      <c r="D6375" s="8" t="s">
        <v>17740</v>
      </c>
      <c r="E6375" s="12" t="s">
        <v>17741</v>
      </c>
      <c r="F6375" s="42" t="s">
        <v>16687</v>
      </c>
      <c r="G6375" s="8" t="s">
        <v>2741</v>
      </c>
      <c r="H6375" s="41" t="s">
        <v>2760</v>
      </c>
      <c r="I6375" s="8"/>
      <c r="J6375" s="38"/>
      <c r="K6375" s="38"/>
      <c r="L6375" s="38"/>
      <c r="M6375" s="38"/>
      <c r="N6375" s="38"/>
      <c r="O6375" s="38"/>
      <c r="P6375" s="38"/>
      <c r="Q6375" s="38"/>
      <c r="R6375" s="38"/>
    </row>
    <row r="6376">
      <c r="A6376" s="8" t="s">
        <v>2586</v>
      </c>
      <c r="B6376" s="8"/>
      <c r="C6376" s="8" t="s">
        <v>17739</v>
      </c>
      <c r="D6376" s="8" t="s">
        <v>17740</v>
      </c>
      <c r="E6376" s="12" t="s">
        <v>17742</v>
      </c>
      <c r="F6376" s="42" t="s">
        <v>16687</v>
      </c>
      <c r="G6376" s="6" t="s">
        <v>2741</v>
      </c>
      <c r="H6376" s="41" t="s">
        <v>2760</v>
      </c>
      <c r="I6376" s="8"/>
      <c r="J6376" s="38"/>
      <c r="K6376" s="38"/>
      <c r="L6376" s="38"/>
      <c r="M6376" s="38"/>
      <c r="N6376" s="38"/>
      <c r="O6376" s="38"/>
      <c r="P6376" s="38"/>
      <c r="Q6376" s="38"/>
      <c r="R6376" s="38"/>
    </row>
    <row r="6377">
      <c r="A6377" s="8" t="s">
        <v>2586</v>
      </c>
      <c r="B6377" s="2"/>
      <c r="C6377" s="2" t="s">
        <v>17743</v>
      </c>
      <c r="D6377" s="2" t="s">
        <v>2588</v>
      </c>
      <c r="E6377" s="2" t="s">
        <v>17744</v>
      </c>
      <c r="F6377" s="8" t="s">
        <v>16687</v>
      </c>
      <c r="G6377" s="31" t="s">
        <v>2741</v>
      </c>
      <c r="H6377" s="41" t="s">
        <v>2760</v>
      </c>
      <c r="I6377" s="55"/>
      <c r="J6377" s="33"/>
      <c r="K6377" s="33"/>
      <c r="L6377" s="33"/>
      <c r="M6377" s="33"/>
      <c r="N6377" s="33"/>
      <c r="O6377" s="33"/>
      <c r="P6377" s="33"/>
      <c r="Q6377" s="33"/>
      <c r="R6377" s="33"/>
    </row>
    <row r="6378">
      <c r="A6378" s="8" t="s">
        <v>2586</v>
      </c>
      <c r="B6378" s="2"/>
      <c r="C6378" s="2" t="s">
        <v>17745</v>
      </c>
      <c r="D6378" s="2" t="s">
        <v>3448</v>
      </c>
      <c r="E6378" s="2" t="s">
        <v>17746</v>
      </c>
      <c r="F6378" s="42" t="s">
        <v>16687</v>
      </c>
      <c r="G6378" s="31" t="s">
        <v>2741</v>
      </c>
      <c r="H6378" s="8" t="s">
        <v>2765</v>
      </c>
      <c r="I6378" s="55"/>
      <c r="J6378" s="33"/>
      <c r="K6378" s="33"/>
      <c r="L6378" s="33"/>
      <c r="M6378" s="33"/>
      <c r="N6378" s="33"/>
      <c r="O6378" s="33"/>
      <c r="P6378" s="33"/>
      <c r="Q6378" s="33"/>
      <c r="R6378" s="33"/>
    </row>
    <row r="6379">
      <c r="A6379" s="8" t="s">
        <v>2586</v>
      </c>
      <c r="B6379" s="2"/>
      <c r="C6379" s="2" t="s">
        <v>17747</v>
      </c>
      <c r="D6379" s="2"/>
      <c r="E6379" s="2" t="s">
        <v>17748</v>
      </c>
      <c r="F6379" s="8" t="s">
        <v>16687</v>
      </c>
      <c r="G6379" s="31" t="s">
        <v>2741</v>
      </c>
      <c r="H6379" s="31" t="s">
        <v>2590</v>
      </c>
      <c r="I6379" s="2"/>
      <c r="J6379" s="33"/>
      <c r="K6379" s="33"/>
      <c r="L6379" s="33"/>
      <c r="M6379" s="33"/>
      <c r="N6379" s="33"/>
      <c r="O6379" s="33"/>
      <c r="P6379" s="33"/>
      <c r="Q6379" s="33"/>
      <c r="R6379" s="33"/>
    </row>
    <row r="6380">
      <c r="A6380" s="8" t="s">
        <v>2586</v>
      </c>
      <c r="B6380" s="8"/>
      <c r="C6380" s="8" t="s">
        <v>17749</v>
      </c>
      <c r="D6380" s="8" t="s">
        <v>2588</v>
      </c>
      <c r="E6380" s="12" t="s">
        <v>17750</v>
      </c>
      <c r="F6380" s="42" t="s">
        <v>16687</v>
      </c>
      <c r="G6380" s="8" t="s">
        <v>2741</v>
      </c>
      <c r="H6380" s="31" t="s">
        <v>2742</v>
      </c>
      <c r="I6380" s="8"/>
      <c r="J6380" s="33"/>
      <c r="K6380" s="33"/>
      <c r="L6380" s="33"/>
      <c r="M6380" s="33"/>
      <c r="N6380" s="33"/>
      <c r="O6380" s="33"/>
      <c r="P6380" s="33"/>
      <c r="Q6380" s="33"/>
      <c r="R6380" s="33"/>
    </row>
    <row r="6381">
      <c r="A6381" s="8" t="s">
        <v>2586</v>
      </c>
      <c r="B6381" s="8"/>
      <c r="C6381" s="8" t="s">
        <v>17751</v>
      </c>
      <c r="D6381" s="8" t="s">
        <v>17752</v>
      </c>
      <c r="E6381" s="12" t="s">
        <v>17753</v>
      </c>
      <c r="F6381" s="8" t="s">
        <v>16687</v>
      </c>
      <c r="G6381" s="8" t="s">
        <v>2741</v>
      </c>
      <c r="H6381" s="41" t="s">
        <v>2760</v>
      </c>
      <c r="I6381" s="8"/>
      <c r="J6381" s="33"/>
      <c r="K6381" s="33"/>
      <c r="L6381" s="33"/>
      <c r="M6381" s="33"/>
      <c r="N6381" s="33"/>
      <c r="O6381" s="33"/>
      <c r="P6381" s="33"/>
      <c r="Q6381" s="33"/>
      <c r="R6381" s="33"/>
    </row>
    <row r="6382">
      <c r="A6382" s="8" t="s">
        <v>2586</v>
      </c>
      <c r="B6382" s="8"/>
      <c r="C6382" s="8" t="s">
        <v>17754</v>
      </c>
      <c r="D6382" s="8" t="s">
        <v>6090</v>
      </c>
      <c r="E6382" s="12" t="s">
        <v>17755</v>
      </c>
      <c r="F6382" s="42" t="s">
        <v>16687</v>
      </c>
      <c r="G6382" s="8" t="s">
        <v>2741</v>
      </c>
      <c r="H6382" s="41" t="s">
        <v>2760</v>
      </c>
      <c r="I6382" s="8"/>
      <c r="J6382" s="33"/>
      <c r="K6382" s="33"/>
      <c r="L6382" s="33"/>
      <c r="M6382" s="33"/>
      <c r="N6382" s="33"/>
      <c r="O6382" s="33"/>
      <c r="P6382" s="33"/>
      <c r="Q6382" s="33"/>
      <c r="R6382" s="33"/>
    </row>
    <row r="6383">
      <c r="A6383" s="8" t="s">
        <v>2586</v>
      </c>
      <c r="B6383" s="8"/>
      <c r="C6383" s="8" t="s">
        <v>17756</v>
      </c>
      <c r="D6383" s="8" t="s">
        <v>17757</v>
      </c>
      <c r="E6383" s="12" t="s">
        <v>17758</v>
      </c>
      <c r="F6383" s="42" t="s">
        <v>16687</v>
      </c>
      <c r="G6383" s="8" t="s">
        <v>2741</v>
      </c>
      <c r="H6383" s="41" t="s">
        <v>2802</v>
      </c>
      <c r="I6383" s="8"/>
      <c r="J6383" s="37"/>
      <c r="K6383" s="38"/>
      <c r="L6383" s="38"/>
      <c r="M6383" s="38"/>
      <c r="N6383" s="38"/>
      <c r="O6383" s="38"/>
      <c r="P6383" s="38"/>
      <c r="Q6383" s="38"/>
      <c r="R6383" s="38"/>
    </row>
    <row r="6384">
      <c r="A6384" s="8" t="s">
        <v>2586</v>
      </c>
      <c r="B6384" s="8"/>
      <c r="C6384" s="8" t="s">
        <v>17759</v>
      </c>
      <c r="D6384" s="8" t="s">
        <v>7602</v>
      </c>
      <c r="E6384" s="12" t="s">
        <v>17760</v>
      </c>
      <c r="F6384" s="8" t="s">
        <v>16687</v>
      </c>
      <c r="G6384" s="8" t="s">
        <v>2741</v>
      </c>
      <c r="H6384" s="42" t="s">
        <v>2686</v>
      </c>
      <c r="I6384" s="8"/>
      <c r="J6384" s="37"/>
      <c r="K6384" s="38"/>
      <c r="L6384" s="38"/>
      <c r="M6384" s="38"/>
      <c r="N6384" s="38"/>
      <c r="O6384" s="38"/>
      <c r="P6384" s="38"/>
      <c r="Q6384" s="38"/>
      <c r="R6384" s="38"/>
    </row>
    <row r="6385">
      <c r="A6385" s="8" t="s">
        <v>2586</v>
      </c>
      <c r="B6385" s="8"/>
      <c r="C6385" s="8" t="s">
        <v>17761</v>
      </c>
      <c r="D6385" s="8" t="s">
        <v>17762</v>
      </c>
      <c r="E6385" s="12" t="s">
        <v>17763</v>
      </c>
      <c r="F6385" s="8" t="s">
        <v>16687</v>
      </c>
      <c r="G6385" s="8" t="s">
        <v>2741</v>
      </c>
      <c r="H6385" s="49" t="s">
        <v>2840</v>
      </c>
      <c r="I6385" s="8"/>
      <c r="J6385" s="35"/>
      <c r="K6385" s="33"/>
      <c r="L6385" s="33"/>
      <c r="M6385" s="33"/>
      <c r="N6385" s="33"/>
      <c r="O6385" s="33"/>
      <c r="P6385" s="33"/>
      <c r="Q6385" s="33"/>
      <c r="R6385" s="33"/>
    </row>
    <row r="6386">
      <c r="A6386" s="8" t="s">
        <v>2586</v>
      </c>
      <c r="B6386" s="8"/>
      <c r="C6386" s="8" t="s">
        <v>17764</v>
      </c>
      <c r="D6386" s="8" t="s">
        <v>2588</v>
      </c>
      <c r="E6386" s="12" t="s">
        <v>17765</v>
      </c>
      <c r="F6386" s="8" t="s">
        <v>16687</v>
      </c>
      <c r="G6386" s="8" t="s">
        <v>2741</v>
      </c>
      <c r="H6386" s="45" t="s">
        <v>3287</v>
      </c>
      <c r="I6386" s="8"/>
      <c r="J6386" s="35"/>
      <c r="K6386" s="33"/>
      <c r="L6386" s="33"/>
      <c r="M6386" s="33"/>
      <c r="N6386" s="33"/>
      <c r="O6386" s="33"/>
      <c r="P6386" s="33"/>
      <c r="Q6386" s="33"/>
      <c r="R6386" s="33"/>
    </row>
    <row r="6387">
      <c r="A6387" s="7" t="s">
        <v>2586</v>
      </c>
      <c r="B6387" s="9"/>
      <c r="C6387" s="9" t="s">
        <v>17766</v>
      </c>
      <c r="D6387" s="10" t="s">
        <v>12007</v>
      </c>
      <c r="E6387" s="10" t="s">
        <v>17767</v>
      </c>
      <c r="F6387" s="41" t="s">
        <v>16687</v>
      </c>
      <c r="G6387" s="31" t="s">
        <v>2741</v>
      </c>
      <c r="H6387" s="41" t="s">
        <v>2760</v>
      </c>
      <c r="I6387" s="16"/>
      <c r="J6387" s="35"/>
      <c r="K6387" s="33"/>
      <c r="L6387" s="33"/>
      <c r="M6387" s="33"/>
      <c r="N6387" s="33"/>
      <c r="O6387" s="33"/>
      <c r="P6387" s="33"/>
      <c r="Q6387" s="33"/>
      <c r="R6387" s="33"/>
    </row>
    <row r="6388">
      <c r="A6388" s="8" t="s">
        <v>2586</v>
      </c>
      <c r="B6388" s="8"/>
      <c r="C6388" s="8" t="s">
        <v>17768</v>
      </c>
      <c r="D6388" s="8" t="s">
        <v>4744</v>
      </c>
      <c r="E6388" s="12" t="s">
        <v>17769</v>
      </c>
      <c r="F6388" s="8" t="s">
        <v>16687</v>
      </c>
      <c r="G6388" s="8" t="s">
        <v>2741</v>
      </c>
      <c r="H6388" s="41" t="s">
        <v>2760</v>
      </c>
      <c r="I6388" s="8"/>
      <c r="J6388" s="35"/>
      <c r="K6388" s="33"/>
      <c r="L6388" s="33"/>
      <c r="M6388" s="33"/>
      <c r="N6388" s="33"/>
      <c r="O6388" s="33"/>
      <c r="P6388" s="33"/>
      <c r="Q6388" s="33"/>
      <c r="R6388" s="33"/>
    </row>
    <row r="6389">
      <c r="A6389" s="8" t="s">
        <v>2586</v>
      </c>
      <c r="B6389" s="2"/>
      <c r="C6389" s="2" t="s">
        <v>17770</v>
      </c>
      <c r="D6389" s="2" t="s">
        <v>2588</v>
      </c>
      <c r="E6389" s="2" t="s">
        <v>17771</v>
      </c>
      <c r="F6389" s="42" t="s">
        <v>16687</v>
      </c>
      <c r="G6389" s="31" t="s">
        <v>2741</v>
      </c>
      <c r="H6389" s="41" t="s">
        <v>2760</v>
      </c>
      <c r="I6389" s="55"/>
      <c r="J6389" s="37"/>
      <c r="K6389" s="38"/>
      <c r="L6389" s="38"/>
      <c r="M6389" s="38"/>
      <c r="N6389" s="38"/>
      <c r="O6389" s="38"/>
      <c r="P6389" s="38"/>
      <c r="Q6389" s="38"/>
      <c r="R6389" s="38"/>
    </row>
    <row r="6390">
      <c r="A6390" s="8" t="s">
        <v>2586</v>
      </c>
      <c r="B6390" s="8"/>
      <c r="C6390" s="8" t="s">
        <v>17772</v>
      </c>
      <c r="D6390" s="8" t="s">
        <v>6218</v>
      </c>
      <c r="E6390" s="12" t="s">
        <v>17773</v>
      </c>
      <c r="F6390" s="42" t="s">
        <v>16687</v>
      </c>
      <c r="G6390" s="8" t="s">
        <v>2741</v>
      </c>
      <c r="H6390" s="31" t="s">
        <v>2742</v>
      </c>
      <c r="I6390" s="8"/>
      <c r="J6390" s="35"/>
      <c r="K6390" s="33"/>
      <c r="L6390" s="33"/>
      <c r="M6390" s="33"/>
      <c r="N6390" s="33"/>
      <c r="O6390" s="33"/>
      <c r="P6390" s="33"/>
      <c r="Q6390" s="33"/>
      <c r="R6390" s="33"/>
    </row>
    <row r="6391">
      <c r="A6391" s="8" t="s">
        <v>2586</v>
      </c>
      <c r="B6391" s="2"/>
      <c r="C6391" s="2" t="s">
        <v>17774</v>
      </c>
      <c r="D6391" s="2" t="s">
        <v>2588</v>
      </c>
      <c r="E6391" s="2" t="s">
        <v>17775</v>
      </c>
      <c r="F6391" s="41" t="s">
        <v>16687</v>
      </c>
      <c r="G6391" s="8" t="s">
        <v>2741</v>
      </c>
      <c r="H6391" s="31" t="s">
        <v>2603</v>
      </c>
      <c r="I6391" s="55"/>
      <c r="J6391" s="37"/>
      <c r="K6391" s="38"/>
      <c r="L6391" s="38"/>
      <c r="M6391" s="38"/>
      <c r="N6391" s="38"/>
      <c r="O6391" s="38"/>
      <c r="P6391" s="38"/>
      <c r="Q6391" s="38"/>
      <c r="R6391" s="38"/>
    </row>
    <row r="6392">
      <c r="A6392" s="8" t="s">
        <v>2586</v>
      </c>
      <c r="B6392" s="8"/>
      <c r="C6392" s="8" t="s">
        <v>17776</v>
      </c>
      <c r="D6392" s="8" t="s">
        <v>1042</v>
      </c>
      <c r="E6392" s="12" t="s">
        <v>17777</v>
      </c>
      <c r="F6392" s="8" t="s">
        <v>16687</v>
      </c>
      <c r="G6392" s="8" t="s">
        <v>2741</v>
      </c>
      <c r="H6392" s="31" t="s">
        <v>2816</v>
      </c>
      <c r="I6392" s="8"/>
      <c r="J6392" s="35"/>
      <c r="K6392" s="33"/>
      <c r="L6392" s="33"/>
      <c r="M6392" s="33"/>
      <c r="N6392" s="33"/>
      <c r="O6392" s="33"/>
      <c r="P6392" s="33"/>
      <c r="Q6392" s="33"/>
      <c r="R6392" s="33"/>
    </row>
    <row r="6393">
      <c r="A6393" s="8" t="s">
        <v>2586</v>
      </c>
      <c r="B6393" s="6"/>
      <c r="C6393" s="6" t="s">
        <v>17778</v>
      </c>
      <c r="D6393" s="8" t="s">
        <v>3817</v>
      </c>
      <c r="E6393" s="7" t="s">
        <v>17779</v>
      </c>
      <c r="F6393" s="42" t="s">
        <v>16687</v>
      </c>
      <c r="G6393" s="8" t="s">
        <v>2741</v>
      </c>
      <c r="H6393" s="31" t="s">
        <v>2816</v>
      </c>
      <c r="I6393" s="8"/>
      <c r="J6393" s="37"/>
      <c r="K6393" s="38"/>
      <c r="L6393" s="38"/>
      <c r="M6393" s="38"/>
      <c r="N6393" s="38"/>
      <c r="O6393" s="38"/>
      <c r="P6393" s="38"/>
      <c r="Q6393" s="38"/>
      <c r="R6393" s="38"/>
    </row>
    <row r="6394">
      <c r="A6394" s="8" t="s">
        <v>2586</v>
      </c>
      <c r="B6394" s="8"/>
      <c r="C6394" s="8" t="s">
        <v>17780</v>
      </c>
      <c r="D6394" s="8" t="s">
        <v>2588</v>
      </c>
      <c r="E6394" s="12" t="s">
        <v>17781</v>
      </c>
      <c r="F6394" s="42" t="s">
        <v>16687</v>
      </c>
      <c r="G6394" s="8" t="s">
        <v>2741</v>
      </c>
      <c r="H6394" s="43" t="s">
        <v>2742</v>
      </c>
      <c r="I6394" s="8"/>
      <c r="J6394" s="35"/>
      <c r="K6394" s="33"/>
      <c r="L6394" s="33"/>
      <c r="M6394" s="33"/>
      <c r="N6394" s="33"/>
      <c r="O6394" s="33"/>
      <c r="P6394" s="33"/>
      <c r="Q6394" s="33"/>
      <c r="R6394" s="33"/>
    </row>
    <row r="6395">
      <c r="A6395" s="7" t="s">
        <v>2586</v>
      </c>
      <c r="B6395" s="9"/>
      <c r="C6395" s="9" t="s">
        <v>17782</v>
      </c>
      <c r="D6395" s="10" t="s">
        <v>1032</v>
      </c>
      <c r="E6395" s="14" t="s">
        <v>17783</v>
      </c>
      <c r="F6395" s="42" t="s">
        <v>16687</v>
      </c>
      <c r="G6395" s="8" t="s">
        <v>2741</v>
      </c>
      <c r="H6395" s="42" t="s">
        <v>2686</v>
      </c>
      <c r="I6395" s="16"/>
      <c r="J6395" s="7"/>
      <c r="K6395" s="40"/>
      <c r="L6395" s="40"/>
      <c r="M6395" s="40"/>
      <c r="N6395" s="40"/>
      <c r="O6395" s="40"/>
      <c r="P6395" s="40"/>
      <c r="Q6395" s="40"/>
      <c r="R6395" s="40"/>
    </row>
    <row r="6396">
      <c r="A6396" s="8" t="s">
        <v>2586</v>
      </c>
      <c r="B6396" s="2"/>
      <c r="C6396" s="2" t="s">
        <v>17784</v>
      </c>
      <c r="D6396" s="2" t="s">
        <v>17785</v>
      </c>
      <c r="E6396" s="2" t="s">
        <v>17786</v>
      </c>
      <c r="F6396" s="42" t="s">
        <v>16687</v>
      </c>
      <c r="G6396" s="8" t="s">
        <v>2741</v>
      </c>
      <c r="H6396" s="43" t="s">
        <v>2760</v>
      </c>
      <c r="I6396" s="35"/>
      <c r="J6396" s="37"/>
      <c r="K6396" s="38"/>
      <c r="L6396" s="38"/>
      <c r="M6396" s="38"/>
      <c r="N6396" s="38"/>
      <c r="O6396" s="38"/>
      <c r="P6396" s="38"/>
      <c r="Q6396" s="38"/>
      <c r="R6396" s="38"/>
    </row>
    <row r="6397">
      <c r="A6397" s="8" t="s">
        <v>2586</v>
      </c>
      <c r="B6397" s="2"/>
      <c r="C6397" s="2" t="s">
        <v>17787</v>
      </c>
      <c r="D6397" s="2" t="s">
        <v>17788</v>
      </c>
      <c r="E6397" s="2" t="s">
        <v>17789</v>
      </c>
      <c r="F6397" s="42" t="s">
        <v>16687</v>
      </c>
      <c r="G6397" s="6" t="s">
        <v>2741</v>
      </c>
      <c r="H6397" s="8" t="s">
        <v>2765</v>
      </c>
      <c r="I6397" s="55"/>
      <c r="J6397" s="35"/>
      <c r="K6397" s="33"/>
      <c r="L6397" s="33"/>
      <c r="M6397" s="33"/>
      <c r="N6397" s="33"/>
      <c r="O6397" s="33"/>
      <c r="P6397" s="33"/>
      <c r="Q6397" s="33"/>
      <c r="R6397" s="33"/>
    </row>
    <row r="6398">
      <c r="A6398" s="8" t="s">
        <v>2586</v>
      </c>
      <c r="B6398" s="2"/>
      <c r="C6398" s="2" t="s">
        <v>17790</v>
      </c>
      <c r="D6398" s="2" t="s">
        <v>2588</v>
      </c>
      <c r="E6398" s="2" t="s">
        <v>17791</v>
      </c>
      <c r="F6398" s="42" t="s">
        <v>16687</v>
      </c>
      <c r="G6398" s="8" t="s">
        <v>2741</v>
      </c>
      <c r="H6398" s="48" t="s">
        <v>2937</v>
      </c>
      <c r="I6398" s="55"/>
      <c r="J6398" s="35"/>
      <c r="K6398" s="33"/>
      <c r="L6398" s="33"/>
      <c r="M6398" s="33"/>
      <c r="N6398" s="33"/>
      <c r="O6398" s="33"/>
      <c r="P6398" s="33"/>
      <c r="Q6398" s="33"/>
      <c r="R6398" s="33"/>
    </row>
    <row r="6399">
      <c r="A6399" s="8" t="s">
        <v>2586</v>
      </c>
      <c r="B6399" s="6"/>
      <c r="C6399" s="6" t="s">
        <v>17792</v>
      </c>
      <c r="D6399" s="7" t="s">
        <v>6672</v>
      </c>
      <c r="E6399" s="19" t="s">
        <v>17793</v>
      </c>
      <c r="F6399" s="42" t="s">
        <v>16687</v>
      </c>
      <c r="G6399" s="8" t="s">
        <v>2741</v>
      </c>
      <c r="H6399" s="31" t="s">
        <v>2742</v>
      </c>
      <c r="I6399" s="7"/>
      <c r="J6399" s="37"/>
      <c r="K6399" s="38"/>
      <c r="L6399" s="38"/>
      <c r="M6399" s="38"/>
      <c r="N6399" s="38"/>
      <c r="O6399" s="38"/>
      <c r="P6399" s="38"/>
      <c r="Q6399" s="38"/>
      <c r="R6399" s="38"/>
    </row>
    <row r="6400">
      <c r="A6400" s="8" t="s">
        <v>2586</v>
      </c>
      <c r="B6400" s="2"/>
      <c r="C6400" s="2" t="s">
        <v>17794</v>
      </c>
      <c r="D6400" s="2" t="s">
        <v>2588</v>
      </c>
      <c r="E6400" s="2" t="s">
        <v>17795</v>
      </c>
      <c r="F6400" s="42" t="s">
        <v>16687</v>
      </c>
      <c r="G6400" s="8" t="s">
        <v>2741</v>
      </c>
      <c r="H6400" s="43" t="s">
        <v>2742</v>
      </c>
      <c r="I6400" s="55"/>
      <c r="J6400" s="7"/>
      <c r="K6400" s="40"/>
      <c r="L6400" s="40"/>
      <c r="M6400" s="40"/>
      <c r="N6400" s="40"/>
      <c r="O6400" s="40"/>
      <c r="P6400" s="40"/>
      <c r="Q6400" s="40"/>
      <c r="R6400" s="40"/>
    </row>
    <row r="6401">
      <c r="A6401" s="8" t="s">
        <v>2586</v>
      </c>
      <c r="B6401" s="8"/>
      <c r="C6401" s="8" t="s">
        <v>17796</v>
      </c>
      <c r="D6401" s="8" t="s">
        <v>2588</v>
      </c>
      <c r="E6401" s="12" t="s">
        <v>17797</v>
      </c>
      <c r="F6401" s="42" t="s">
        <v>16687</v>
      </c>
      <c r="G6401" s="8" t="s">
        <v>2741</v>
      </c>
      <c r="H6401" s="45" t="s">
        <v>2765</v>
      </c>
      <c r="I6401" s="8"/>
      <c r="J6401" s="37"/>
      <c r="K6401" s="38"/>
      <c r="L6401" s="38"/>
      <c r="M6401" s="38"/>
      <c r="N6401" s="38"/>
      <c r="O6401" s="38"/>
      <c r="P6401" s="38"/>
      <c r="Q6401" s="38"/>
      <c r="R6401" s="38"/>
    </row>
    <row r="6402">
      <c r="A6402" s="8" t="s">
        <v>2586</v>
      </c>
      <c r="B6402" s="8"/>
      <c r="C6402" s="8" t="s">
        <v>16714</v>
      </c>
      <c r="D6402" s="8" t="s">
        <v>2744</v>
      </c>
      <c r="E6402" s="12" t="s">
        <v>16715</v>
      </c>
      <c r="F6402" s="8" t="s">
        <v>16687</v>
      </c>
      <c r="G6402" s="8" t="s">
        <v>2741</v>
      </c>
      <c r="H6402" s="6" t="s">
        <v>2840</v>
      </c>
      <c r="I6402" s="8"/>
      <c r="J6402" s="35"/>
      <c r="K6402" s="33"/>
      <c r="L6402" s="33"/>
      <c r="M6402" s="33"/>
      <c r="N6402" s="33"/>
      <c r="O6402" s="33"/>
      <c r="P6402" s="33"/>
      <c r="Q6402" s="33"/>
      <c r="R6402" s="33"/>
    </row>
    <row r="6403">
      <c r="A6403" s="8" t="s">
        <v>2586</v>
      </c>
      <c r="B6403" s="8"/>
      <c r="C6403" s="8" t="s">
        <v>17798</v>
      </c>
      <c r="D6403" s="8" t="s">
        <v>2588</v>
      </c>
      <c r="E6403" s="12" t="s">
        <v>17799</v>
      </c>
      <c r="F6403" s="8" t="s">
        <v>16687</v>
      </c>
      <c r="G6403" s="8" t="s">
        <v>2741</v>
      </c>
      <c r="H6403" s="45" t="s">
        <v>3768</v>
      </c>
      <c r="I6403" s="8"/>
      <c r="J6403" s="35"/>
      <c r="K6403" s="33"/>
      <c r="L6403" s="33"/>
      <c r="M6403" s="33"/>
      <c r="N6403" s="33"/>
      <c r="O6403" s="33"/>
      <c r="P6403" s="33"/>
      <c r="Q6403" s="33"/>
      <c r="R6403" s="33"/>
    </row>
    <row r="6404">
      <c r="A6404" s="8" t="s">
        <v>2586</v>
      </c>
      <c r="B6404" s="2"/>
      <c r="C6404" s="2" t="s">
        <v>17800</v>
      </c>
      <c r="D6404" s="2" t="s">
        <v>7556</v>
      </c>
      <c r="E6404" s="2" t="s">
        <v>17801</v>
      </c>
      <c r="F6404" s="42" t="s">
        <v>16687</v>
      </c>
      <c r="G6404" s="8" t="s">
        <v>2741</v>
      </c>
      <c r="H6404" s="41" t="s">
        <v>4418</v>
      </c>
      <c r="I6404" s="55"/>
      <c r="J6404" s="35"/>
      <c r="K6404" s="33"/>
      <c r="L6404" s="33"/>
      <c r="M6404" s="33"/>
      <c r="N6404" s="33"/>
      <c r="O6404" s="33"/>
      <c r="P6404" s="33"/>
      <c r="Q6404" s="33"/>
      <c r="R6404" s="33"/>
    </row>
    <row r="6405">
      <c r="A6405" s="8" t="s">
        <v>2586</v>
      </c>
      <c r="B6405" s="2"/>
      <c r="C6405" s="2" t="s">
        <v>17802</v>
      </c>
      <c r="D6405" s="2" t="s">
        <v>5342</v>
      </c>
      <c r="E6405" s="2" t="s">
        <v>17803</v>
      </c>
      <c r="F6405" s="42" t="s">
        <v>16687</v>
      </c>
      <c r="G6405" s="8" t="s">
        <v>2741</v>
      </c>
      <c r="H6405" s="45" t="s">
        <v>3287</v>
      </c>
      <c r="I6405" s="55"/>
      <c r="J6405" s="35"/>
      <c r="K6405" s="33"/>
      <c r="L6405" s="33"/>
      <c r="M6405" s="33"/>
      <c r="N6405" s="33"/>
      <c r="O6405" s="33"/>
      <c r="P6405" s="33"/>
      <c r="Q6405" s="33"/>
      <c r="R6405" s="33"/>
    </row>
    <row r="6406">
      <c r="A6406" s="8" t="s">
        <v>2586</v>
      </c>
      <c r="B6406" s="2"/>
      <c r="C6406" s="2" t="s">
        <v>17804</v>
      </c>
      <c r="D6406" s="2" t="s">
        <v>17805</v>
      </c>
      <c r="E6406" s="2" t="s">
        <v>17806</v>
      </c>
      <c r="F6406" s="42" t="s">
        <v>16687</v>
      </c>
      <c r="G6406" s="8" t="s">
        <v>2741</v>
      </c>
      <c r="H6406" s="41" t="s">
        <v>2937</v>
      </c>
      <c r="I6406" s="55"/>
      <c r="J6406" s="37"/>
      <c r="K6406" s="38"/>
      <c r="L6406" s="38"/>
      <c r="M6406" s="38"/>
      <c r="N6406" s="38"/>
      <c r="O6406" s="38"/>
      <c r="P6406" s="38"/>
      <c r="Q6406" s="38"/>
      <c r="R6406" s="38"/>
    </row>
    <row r="6407">
      <c r="A6407" s="8" t="s">
        <v>2586</v>
      </c>
      <c r="B6407" s="2"/>
      <c r="C6407" s="2" t="s">
        <v>17807</v>
      </c>
      <c r="D6407" s="2" t="s">
        <v>11574</v>
      </c>
      <c r="E6407" s="2" t="s">
        <v>17808</v>
      </c>
      <c r="F6407" s="8" t="s">
        <v>16687</v>
      </c>
      <c r="G6407" s="8" t="s">
        <v>2741</v>
      </c>
      <c r="H6407" s="41" t="s">
        <v>4418</v>
      </c>
      <c r="I6407" s="55"/>
      <c r="J6407" s="7"/>
      <c r="K6407" s="40"/>
      <c r="L6407" s="40"/>
      <c r="M6407" s="40"/>
      <c r="N6407" s="40"/>
      <c r="O6407" s="40"/>
      <c r="P6407" s="40"/>
      <c r="Q6407" s="40"/>
      <c r="R6407" s="40"/>
    </row>
    <row r="6408">
      <c r="A6408" s="8" t="s">
        <v>2586</v>
      </c>
      <c r="B6408" s="2"/>
      <c r="C6408" s="2" t="s">
        <v>17809</v>
      </c>
      <c r="D6408" s="2" t="s">
        <v>2588</v>
      </c>
      <c r="E6408" s="2" t="s">
        <v>17810</v>
      </c>
      <c r="F6408" s="41" t="s">
        <v>16687</v>
      </c>
      <c r="G6408" s="8" t="s">
        <v>2741</v>
      </c>
      <c r="H6408" s="41" t="s">
        <v>8413</v>
      </c>
      <c r="I6408" s="55"/>
      <c r="J6408" s="7"/>
      <c r="K6408" s="40"/>
      <c r="L6408" s="40"/>
      <c r="M6408" s="40"/>
      <c r="N6408" s="40"/>
      <c r="O6408" s="40"/>
      <c r="P6408" s="40"/>
      <c r="Q6408" s="40"/>
      <c r="R6408" s="40"/>
    </row>
    <row r="6409">
      <c r="A6409" s="8" t="s">
        <v>2586</v>
      </c>
      <c r="B6409" s="8"/>
      <c r="C6409" s="8" t="s">
        <v>17811</v>
      </c>
      <c r="D6409" s="8" t="s">
        <v>2588</v>
      </c>
      <c r="E6409" s="12" t="s">
        <v>17812</v>
      </c>
      <c r="F6409" s="8" t="s">
        <v>16687</v>
      </c>
      <c r="G6409" s="6" t="s">
        <v>2741</v>
      </c>
      <c r="H6409" s="31" t="s">
        <v>2802</v>
      </c>
      <c r="I6409" s="8"/>
      <c r="J6409" s="7"/>
      <c r="K6409" s="40"/>
      <c r="L6409" s="40"/>
      <c r="M6409" s="40"/>
      <c r="N6409" s="40"/>
      <c r="O6409" s="40"/>
      <c r="P6409" s="40"/>
      <c r="Q6409" s="40"/>
      <c r="R6409" s="40"/>
    </row>
    <row r="6410">
      <c r="A6410" s="8" t="s">
        <v>2586</v>
      </c>
      <c r="B6410" s="8"/>
      <c r="C6410" s="8" t="s">
        <v>17813</v>
      </c>
      <c r="D6410" s="8" t="s">
        <v>7862</v>
      </c>
      <c r="E6410" s="12" t="s">
        <v>17814</v>
      </c>
      <c r="F6410" s="42" t="s">
        <v>16687</v>
      </c>
      <c r="G6410" s="8" t="s">
        <v>2741</v>
      </c>
      <c r="H6410" s="31" t="s">
        <v>2742</v>
      </c>
      <c r="I6410" s="8"/>
      <c r="J6410" s="37"/>
      <c r="K6410" s="38"/>
      <c r="L6410" s="38"/>
      <c r="M6410" s="38"/>
      <c r="N6410" s="38"/>
      <c r="O6410" s="38"/>
      <c r="P6410" s="38"/>
      <c r="Q6410" s="38"/>
      <c r="R6410" s="38"/>
    </row>
    <row r="6411">
      <c r="A6411" s="8" t="s">
        <v>2586</v>
      </c>
      <c r="B6411" s="8"/>
      <c r="C6411" s="8" t="s">
        <v>17815</v>
      </c>
      <c r="D6411" s="8" t="s">
        <v>17816</v>
      </c>
      <c r="E6411" s="12" t="s">
        <v>17817</v>
      </c>
      <c r="F6411" s="42" t="s">
        <v>16687</v>
      </c>
      <c r="G6411" s="8" t="s">
        <v>2741</v>
      </c>
      <c r="H6411" s="31" t="s">
        <v>2742</v>
      </c>
      <c r="I6411" s="8"/>
      <c r="J6411" s="35"/>
      <c r="K6411" s="33"/>
      <c r="L6411" s="33"/>
      <c r="M6411" s="33"/>
      <c r="N6411" s="33"/>
      <c r="O6411" s="33"/>
      <c r="P6411" s="33"/>
      <c r="Q6411" s="33"/>
      <c r="R6411" s="33"/>
    </row>
    <row r="6412">
      <c r="A6412" s="8" t="s">
        <v>2586</v>
      </c>
      <c r="B6412" s="2"/>
      <c r="C6412" s="2" t="s">
        <v>17818</v>
      </c>
      <c r="D6412" s="2" t="s">
        <v>2588</v>
      </c>
      <c r="E6412" s="2" t="s">
        <v>17819</v>
      </c>
      <c r="F6412" s="42" t="s">
        <v>16687</v>
      </c>
      <c r="G6412" s="8" t="s">
        <v>2741</v>
      </c>
      <c r="H6412" s="31" t="s">
        <v>4672</v>
      </c>
      <c r="I6412" s="55"/>
      <c r="J6412" s="35"/>
      <c r="K6412" s="33"/>
      <c r="L6412" s="33"/>
      <c r="M6412" s="33"/>
      <c r="N6412" s="33"/>
      <c r="O6412" s="33"/>
      <c r="P6412" s="33"/>
      <c r="Q6412" s="33"/>
      <c r="R6412" s="33"/>
    </row>
    <row r="6413">
      <c r="A6413" s="7" t="s">
        <v>2586</v>
      </c>
      <c r="B6413" s="7"/>
      <c r="C6413" s="7" t="s">
        <v>17820</v>
      </c>
      <c r="D6413" s="6" t="s">
        <v>17821</v>
      </c>
      <c r="E6413" s="19" t="s">
        <v>17822</v>
      </c>
      <c r="F6413" s="8" t="s">
        <v>16687</v>
      </c>
      <c r="G6413" s="8" t="s">
        <v>2741</v>
      </c>
      <c r="H6413" s="41" t="s">
        <v>2760</v>
      </c>
      <c r="I6413" s="7"/>
      <c r="J6413" s="7"/>
      <c r="K6413" s="40"/>
      <c r="L6413" s="40"/>
      <c r="M6413" s="40"/>
      <c r="N6413" s="40"/>
      <c r="O6413" s="40"/>
      <c r="P6413" s="40"/>
      <c r="Q6413" s="40"/>
      <c r="R6413" s="40"/>
    </row>
    <row r="6414">
      <c r="A6414" s="8" t="s">
        <v>2586</v>
      </c>
      <c r="B6414" s="2"/>
      <c r="C6414" s="2" t="s">
        <v>17823</v>
      </c>
      <c r="D6414" s="2" t="s">
        <v>2588</v>
      </c>
      <c r="E6414" s="2" t="s">
        <v>17824</v>
      </c>
      <c r="F6414" s="42" t="s">
        <v>16687</v>
      </c>
      <c r="G6414" s="8" t="s">
        <v>2741</v>
      </c>
      <c r="H6414" s="41" t="s">
        <v>5170</v>
      </c>
      <c r="I6414" s="55"/>
      <c r="J6414" s="7"/>
      <c r="K6414" s="40"/>
      <c r="L6414" s="40"/>
      <c r="M6414" s="40"/>
      <c r="N6414" s="40"/>
      <c r="O6414" s="40"/>
      <c r="P6414" s="40"/>
      <c r="Q6414" s="40"/>
      <c r="R6414" s="40"/>
    </row>
    <row r="6415">
      <c r="A6415" s="8" t="s">
        <v>2586</v>
      </c>
      <c r="B6415" s="2"/>
      <c r="C6415" s="2" t="s">
        <v>17825</v>
      </c>
      <c r="D6415" s="2" t="s">
        <v>2588</v>
      </c>
      <c r="E6415" s="2" t="s">
        <v>17826</v>
      </c>
      <c r="F6415" s="42" t="s">
        <v>16687</v>
      </c>
      <c r="G6415" s="8" t="s">
        <v>2741</v>
      </c>
      <c r="H6415" s="41" t="s">
        <v>2760</v>
      </c>
      <c r="I6415" s="55"/>
      <c r="J6415" s="37"/>
      <c r="K6415" s="38"/>
      <c r="L6415" s="38"/>
      <c r="M6415" s="38"/>
      <c r="N6415" s="38"/>
      <c r="O6415" s="38"/>
      <c r="P6415" s="38"/>
      <c r="Q6415" s="38"/>
      <c r="R6415" s="38"/>
    </row>
    <row r="6416">
      <c r="A6416" s="8" t="s">
        <v>2586</v>
      </c>
      <c r="B6416" s="8"/>
      <c r="C6416" s="8" t="s">
        <v>17827</v>
      </c>
      <c r="D6416" s="8" t="s">
        <v>17828</v>
      </c>
      <c r="E6416" s="12" t="s">
        <v>17829</v>
      </c>
      <c r="F6416" s="8" t="s">
        <v>16687</v>
      </c>
      <c r="G6416" s="6" t="s">
        <v>2741</v>
      </c>
      <c r="H6416" s="42" t="s">
        <v>2686</v>
      </c>
      <c r="I6416" s="8"/>
      <c r="J6416" s="7"/>
      <c r="K6416" s="40"/>
      <c r="L6416" s="40"/>
      <c r="M6416" s="40"/>
      <c r="N6416" s="40"/>
      <c r="O6416" s="40"/>
      <c r="P6416" s="40"/>
      <c r="Q6416" s="40"/>
      <c r="R6416" s="40"/>
    </row>
    <row r="6417">
      <c r="A6417" s="8" t="s">
        <v>2586</v>
      </c>
      <c r="B6417" s="8"/>
      <c r="C6417" s="8" t="s">
        <v>17830</v>
      </c>
      <c r="D6417" s="8" t="s">
        <v>2588</v>
      </c>
      <c r="E6417" s="12" t="s">
        <v>17831</v>
      </c>
      <c r="F6417" s="42" t="s">
        <v>16687</v>
      </c>
      <c r="G6417" s="8" t="s">
        <v>2741</v>
      </c>
      <c r="H6417" s="43" t="s">
        <v>4138</v>
      </c>
      <c r="I6417" s="8"/>
      <c r="J6417" s="7"/>
      <c r="K6417" s="40"/>
      <c r="L6417" s="40"/>
      <c r="M6417" s="40"/>
      <c r="N6417" s="40"/>
      <c r="O6417" s="40"/>
      <c r="P6417" s="40"/>
      <c r="Q6417" s="40"/>
      <c r="R6417" s="40"/>
    </row>
    <row r="6418">
      <c r="A6418" s="8" t="s">
        <v>2586</v>
      </c>
      <c r="B6418" s="2"/>
      <c r="C6418" s="2" t="s">
        <v>17832</v>
      </c>
      <c r="D6418" s="2" t="s">
        <v>17833</v>
      </c>
      <c r="E6418" s="2" t="s">
        <v>17834</v>
      </c>
      <c r="F6418" s="42" t="s">
        <v>16687</v>
      </c>
      <c r="G6418" s="8" t="s">
        <v>2741</v>
      </c>
      <c r="H6418" s="45" t="s">
        <v>2765</v>
      </c>
      <c r="I6418" s="55"/>
      <c r="J6418" s="37"/>
      <c r="K6418" s="38"/>
      <c r="L6418" s="38"/>
      <c r="M6418" s="38"/>
      <c r="N6418" s="38"/>
      <c r="O6418" s="38"/>
      <c r="P6418" s="38"/>
      <c r="Q6418" s="38"/>
      <c r="R6418" s="38"/>
    </row>
    <row r="6419">
      <c r="A6419" s="8" t="s">
        <v>2586</v>
      </c>
      <c r="B6419" s="8"/>
      <c r="C6419" s="8" t="s">
        <v>17835</v>
      </c>
      <c r="D6419" s="8" t="s">
        <v>2588</v>
      </c>
      <c r="E6419" s="12" t="s">
        <v>17836</v>
      </c>
      <c r="F6419" s="8" t="s">
        <v>16687</v>
      </c>
      <c r="G6419" s="8" t="s">
        <v>2741</v>
      </c>
      <c r="H6419" s="31" t="s">
        <v>2742</v>
      </c>
      <c r="I6419" s="8"/>
      <c r="J6419" s="35"/>
      <c r="K6419" s="33"/>
      <c r="L6419" s="33"/>
      <c r="M6419" s="33"/>
      <c r="N6419" s="33"/>
      <c r="O6419" s="33"/>
      <c r="P6419" s="33"/>
      <c r="Q6419" s="33"/>
      <c r="R6419" s="33"/>
    </row>
    <row r="6420">
      <c r="A6420" s="8" t="s">
        <v>2586</v>
      </c>
      <c r="B6420" s="2"/>
      <c r="C6420" s="2" t="s">
        <v>17837</v>
      </c>
      <c r="D6420" s="2" t="s">
        <v>2588</v>
      </c>
      <c r="E6420" s="2" t="s">
        <v>17838</v>
      </c>
      <c r="F6420" s="42" t="s">
        <v>16687</v>
      </c>
      <c r="G6420" s="8" t="s">
        <v>2741</v>
      </c>
      <c r="H6420" s="41" t="s">
        <v>2760</v>
      </c>
      <c r="I6420" s="55"/>
      <c r="J6420" s="35"/>
      <c r="K6420" s="33"/>
      <c r="L6420" s="33"/>
      <c r="M6420" s="33"/>
      <c r="N6420" s="33"/>
      <c r="O6420" s="33"/>
      <c r="P6420" s="33"/>
      <c r="Q6420" s="33"/>
      <c r="R6420" s="33"/>
    </row>
    <row r="6421">
      <c r="A6421" s="8" t="s">
        <v>2586</v>
      </c>
      <c r="B6421" s="2"/>
      <c r="C6421" s="2" t="s">
        <v>17839</v>
      </c>
      <c r="D6421" s="2" t="s">
        <v>2588</v>
      </c>
      <c r="E6421" s="2" t="s">
        <v>17840</v>
      </c>
      <c r="F6421" s="42" t="s">
        <v>16687</v>
      </c>
      <c r="G6421" s="8" t="s">
        <v>2741</v>
      </c>
      <c r="H6421" s="42" t="s">
        <v>2787</v>
      </c>
      <c r="I6421" s="35"/>
      <c r="J6421" s="35"/>
      <c r="K6421" s="33"/>
      <c r="L6421" s="33"/>
      <c r="M6421" s="33"/>
      <c r="N6421" s="33"/>
      <c r="O6421" s="33"/>
      <c r="P6421" s="33"/>
      <c r="Q6421" s="33"/>
      <c r="R6421" s="33"/>
    </row>
    <row r="6422">
      <c r="A6422" s="8" t="s">
        <v>2586</v>
      </c>
      <c r="B6422" s="2"/>
      <c r="C6422" s="2" t="s">
        <v>17841</v>
      </c>
      <c r="D6422" s="2" t="s">
        <v>17842</v>
      </c>
      <c r="E6422" s="2" t="s">
        <v>17843</v>
      </c>
      <c r="F6422" s="42" t="s">
        <v>16687</v>
      </c>
      <c r="G6422" s="8" t="s">
        <v>2741</v>
      </c>
      <c r="H6422" s="31" t="s">
        <v>2603</v>
      </c>
      <c r="I6422" s="55"/>
      <c r="J6422" s="37"/>
      <c r="K6422" s="38"/>
      <c r="L6422" s="38"/>
      <c r="M6422" s="38"/>
      <c r="N6422" s="38"/>
      <c r="O6422" s="38"/>
      <c r="P6422" s="38"/>
      <c r="Q6422" s="38"/>
      <c r="R6422" s="38"/>
    </row>
    <row r="6423">
      <c r="A6423" s="7" t="s">
        <v>2586</v>
      </c>
      <c r="B6423" s="7"/>
      <c r="C6423" s="7" t="s">
        <v>17844</v>
      </c>
      <c r="D6423" s="6" t="s">
        <v>2588</v>
      </c>
      <c r="E6423" s="7" t="s">
        <v>17845</v>
      </c>
      <c r="F6423" s="42" t="s">
        <v>16687</v>
      </c>
      <c r="G6423" s="8" t="s">
        <v>2741</v>
      </c>
      <c r="H6423" s="31" t="s">
        <v>2742</v>
      </c>
      <c r="I6423" s="8"/>
      <c r="J6423" s="37"/>
      <c r="K6423" s="38"/>
      <c r="L6423" s="38"/>
      <c r="M6423" s="38"/>
      <c r="N6423" s="38"/>
      <c r="O6423" s="38"/>
      <c r="P6423" s="38"/>
      <c r="Q6423" s="38"/>
      <c r="R6423" s="38"/>
    </row>
    <row r="6424">
      <c r="A6424" s="8" t="s">
        <v>2586</v>
      </c>
      <c r="B6424" s="8"/>
      <c r="C6424" s="8" t="s">
        <v>17846</v>
      </c>
      <c r="D6424" s="8" t="s">
        <v>1418</v>
      </c>
      <c r="E6424" s="12" t="s">
        <v>17847</v>
      </c>
      <c r="F6424" s="42" t="s">
        <v>16687</v>
      </c>
      <c r="G6424" s="6" t="s">
        <v>2741</v>
      </c>
      <c r="H6424" s="43" t="s">
        <v>2742</v>
      </c>
      <c r="I6424" s="8"/>
      <c r="J6424" s="7"/>
      <c r="K6424" s="40"/>
      <c r="L6424" s="40"/>
      <c r="M6424" s="40"/>
      <c r="N6424" s="40"/>
      <c r="O6424" s="40"/>
      <c r="P6424" s="40"/>
      <c r="Q6424" s="40"/>
      <c r="R6424" s="40"/>
    </row>
    <row r="6425">
      <c r="A6425" s="8" t="s">
        <v>2586</v>
      </c>
      <c r="B6425" s="15"/>
      <c r="C6425" s="15" t="s">
        <v>17848</v>
      </c>
      <c r="D6425" s="9" t="s">
        <v>3312</v>
      </c>
      <c r="E6425" s="9" t="s">
        <v>17849</v>
      </c>
      <c r="F6425" s="42" t="s">
        <v>16687</v>
      </c>
      <c r="G6425" s="8" t="s">
        <v>2741</v>
      </c>
      <c r="H6425" s="42" t="s">
        <v>2686</v>
      </c>
      <c r="I6425" s="16"/>
      <c r="J6425" s="35"/>
      <c r="K6425" s="33"/>
      <c r="L6425" s="33"/>
      <c r="M6425" s="33"/>
      <c r="N6425" s="33"/>
      <c r="O6425" s="33"/>
      <c r="P6425" s="33"/>
      <c r="Q6425" s="33"/>
      <c r="R6425" s="33"/>
    </row>
    <row r="6426">
      <c r="A6426" s="8" t="s">
        <v>2586</v>
      </c>
      <c r="B6426" s="2"/>
      <c r="C6426" s="2" t="s">
        <v>17850</v>
      </c>
      <c r="D6426" s="2" t="s">
        <v>2588</v>
      </c>
      <c r="E6426" s="2" t="s">
        <v>17851</v>
      </c>
      <c r="F6426" s="42" t="s">
        <v>16687</v>
      </c>
      <c r="G6426" s="8" t="s">
        <v>2741</v>
      </c>
      <c r="H6426" s="41" t="s">
        <v>7661</v>
      </c>
      <c r="I6426" s="55"/>
      <c r="J6426" s="37"/>
      <c r="K6426" s="38"/>
      <c r="L6426" s="38"/>
      <c r="M6426" s="38"/>
      <c r="N6426" s="38"/>
      <c r="O6426" s="38"/>
      <c r="P6426" s="38"/>
      <c r="Q6426" s="38"/>
      <c r="R6426" s="38"/>
    </row>
    <row r="6427">
      <c r="A6427" s="8" t="s">
        <v>2586</v>
      </c>
      <c r="B6427" s="8"/>
      <c r="C6427" s="8" t="s">
        <v>17852</v>
      </c>
      <c r="D6427" s="8" t="s">
        <v>2588</v>
      </c>
      <c r="E6427" s="12" t="s">
        <v>17853</v>
      </c>
      <c r="F6427" s="8" t="s">
        <v>16687</v>
      </c>
      <c r="G6427" s="8" t="s">
        <v>2741</v>
      </c>
      <c r="H6427" s="31" t="s">
        <v>2802</v>
      </c>
      <c r="I6427" s="8"/>
      <c r="J6427" s="35"/>
      <c r="K6427" s="33"/>
      <c r="L6427" s="33"/>
      <c r="M6427" s="33"/>
      <c r="N6427" s="33"/>
      <c r="O6427" s="33"/>
      <c r="P6427" s="33"/>
      <c r="Q6427" s="33"/>
      <c r="R6427" s="33"/>
    </row>
    <row r="6428">
      <c r="A6428" s="8" t="s">
        <v>2586</v>
      </c>
      <c r="B6428" s="2"/>
      <c r="C6428" s="2" t="s">
        <v>17854</v>
      </c>
      <c r="D6428" s="2" t="s">
        <v>2588</v>
      </c>
      <c r="E6428" s="2" t="s">
        <v>17855</v>
      </c>
      <c r="F6428" s="42" t="s">
        <v>16687</v>
      </c>
      <c r="G6428" s="8" t="s">
        <v>2741</v>
      </c>
      <c r="H6428" s="41" t="s">
        <v>3328</v>
      </c>
      <c r="I6428" s="55"/>
      <c r="J6428" s="35"/>
      <c r="K6428" s="33"/>
      <c r="L6428" s="33"/>
      <c r="M6428" s="33"/>
      <c r="N6428" s="33"/>
      <c r="O6428" s="33"/>
      <c r="P6428" s="33"/>
      <c r="Q6428" s="33"/>
      <c r="R6428" s="33"/>
    </row>
    <row r="6429">
      <c r="A6429" s="8" t="s">
        <v>2586</v>
      </c>
      <c r="B6429" s="2"/>
      <c r="C6429" s="2" t="s">
        <v>17856</v>
      </c>
      <c r="D6429" s="2" t="s">
        <v>17857</v>
      </c>
      <c r="E6429" s="2" t="s">
        <v>17858</v>
      </c>
      <c r="F6429" s="42" t="s">
        <v>16687</v>
      </c>
      <c r="G6429" s="8" t="s">
        <v>2741</v>
      </c>
      <c r="H6429" s="41" t="s">
        <v>2760</v>
      </c>
      <c r="I6429" s="55"/>
      <c r="J6429" s="7"/>
      <c r="K6429" s="40"/>
      <c r="L6429" s="40"/>
      <c r="M6429" s="40"/>
      <c r="N6429" s="40"/>
      <c r="O6429" s="40"/>
      <c r="P6429" s="40"/>
      <c r="Q6429" s="40"/>
      <c r="R6429" s="40"/>
    </row>
    <row r="6430">
      <c r="A6430" s="8" t="s">
        <v>2586</v>
      </c>
      <c r="B6430" s="8"/>
      <c r="C6430" s="8" t="s">
        <v>17859</v>
      </c>
      <c r="D6430" s="8"/>
      <c r="E6430" s="12" t="s">
        <v>17860</v>
      </c>
      <c r="F6430" s="42" t="s">
        <v>16687</v>
      </c>
      <c r="G6430" s="6" t="s">
        <v>2741</v>
      </c>
      <c r="H6430" s="31" t="s">
        <v>2742</v>
      </c>
      <c r="I6430" s="8"/>
      <c r="J6430" s="37"/>
      <c r="K6430" s="38"/>
      <c r="L6430" s="38"/>
      <c r="M6430" s="38"/>
      <c r="N6430" s="38"/>
      <c r="O6430" s="38"/>
      <c r="P6430" s="38"/>
      <c r="Q6430" s="38"/>
      <c r="R6430" s="38"/>
    </row>
    <row r="6431">
      <c r="A6431" s="8" t="s">
        <v>2586</v>
      </c>
      <c r="B6431" s="8"/>
      <c r="C6431" s="8" t="s">
        <v>17861</v>
      </c>
      <c r="D6431" s="8" t="s">
        <v>2588</v>
      </c>
      <c r="E6431" s="12" t="s">
        <v>17862</v>
      </c>
      <c r="F6431" s="42" t="s">
        <v>16687</v>
      </c>
      <c r="G6431" s="6" t="s">
        <v>2741</v>
      </c>
      <c r="H6431" s="45" t="s">
        <v>2952</v>
      </c>
      <c r="I6431" s="8"/>
      <c r="J6431" s="7"/>
      <c r="K6431" s="40"/>
      <c r="L6431" s="40"/>
      <c r="M6431" s="40"/>
      <c r="N6431" s="40"/>
      <c r="O6431" s="40"/>
      <c r="P6431" s="40"/>
      <c r="Q6431" s="40"/>
      <c r="R6431" s="40"/>
    </row>
    <row r="6432">
      <c r="A6432" s="8" t="s">
        <v>2586</v>
      </c>
      <c r="B6432" s="6"/>
      <c r="C6432" s="6" t="s">
        <v>17863</v>
      </c>
      <c r="D6432" s="6" t="s">
        <v>2635</v>
      </c>
      <c r="E6432" s="19" t="s">
        <v>17864</v>
      </c>
      <c r="F6432" s="8" t="s">
        <v>16687</v>
      </c>
      <c r="G6432" s="8" t="s">
        <v>2741</v>
      </c>
      <c r="H6432" s="41" t="s">
        <v>2686</v>
      </c>
      <c r="I6432" s="7"/>
      <c r="J6432" s="37"/>
      <c r="K6432" s="38"/>
      <c r="L6432" s="38"/>
      <c r="M6432" s="38"/>
      <c r="N6432" s="38"/>
      <c r="O6432" s="38"/>
      <c r="P6432" s="38"/>
      <c r="Q6432" s="38"/>
      <c r="R6432" s="38"/>
    </row>
    <row r="6433">
      <c r="A6433" s="8" t="s">
        <v>2586</v>
      </c>
      <c r="B6433" s="8"/>
      <c r="C6433" s="8" t="s">
        <v>17865</v>
      </c>
      <c r="D6433" s="8" t="s">
        <v>17866</v>
      </c>
      <c r="E6433" s="12" t="s">
        <v>17867</v>
      </c>
      <c r="F6433" s="8" t="s">
        <v>16687</v>
      </c>
      <c r="G6433" s="8" t="s">
        <v>2741</v>
      </c>
      <c r="H6433" s="41" t="s">
        <v>3742</v>
      </c>
      <c r="I6433" s="8"/>
      <c r="J6433" s="7"/>
      <c r="K6433" s="40"/>
      <c r="L6433" s="40"/>
      <c r="M6433" s="40"/>
      <c r="N6433" s="40"/>
      <c r="O6433" s="40"/>
      <c r="P6433" s="40"/>
      <c r="Q6433" s="40"/>
      <c r="R6433" s="40"/>
    </row>
    <row r="6434">
      <c r="A6434" s="8" t="s">
        <v>2586</v>
      </c>
      <c r="B6434" s="6"/>
      <c r="C6434" s="6" t="s">
        <v>17868</v>
      </c>
      <c r="D6434" s="6" t="s">
        <v>17869</v>
      </c>
      <c r="E6434" s="13" t="s">
        <v>17870</v>
      </c>
      <c r="F6434" s="42" t="s">
        <v>16687</v>
      </c>
      <c r="G6434" s="6" t="s">
        <v>2741</v>
      </c>
      <c r="H6434" s="31" t="s">
        <v>2742</v>
      </c>
      <c r="I6434" s="7"/>
      <c r="J6434" s="7"/>
      <c r="K6434" s="40"/>
      <c r="L6434" s="40"/>
      <c r="M6434" s="40"/>
      <c r="N6434" s="40"/>
      <c r="O6434" s="40"/>
      <c r="P6434" s="40"/>
      <c r="Q6434" s="40"/>
      <c r="R6434" s="40"/>
    </row>
    <row r="6435">
      <c r="A6435" s="8" t="s">
        <v>2586</v>
      </c>
      <c r="B6435" s="2"/>
      <c r="C6435" s="2" t="s">
        <v>17871</v>
      </c>
      <c r="D6435" s="2" t="s">
        <v>2588</v>
      </c>
      <c r="E6435" s="2" t="s">
        <v>17872</v>
      </c>
      <c r="F6435" s="42" t="s">
        <v>16687</v>
      </c>
      <c r="G6435" s="8" t="s">
        <v>2741</v>
      </c>
      <c r="H6435" s="41" t="s">
        <v>2760</v>
      </c>
      <c r="I6435" s="55"/>
      <c r="J6435" s="7"/>
      <c r="K6435" s="40"/>
      <c r="L6435" s="40"/>
      <c r="M6435" s="40"/>
      <c r="N6435" s="40"/>
      <c r="O6435" s="40"/>
      <c r="P6435" s="40"/>
      <c r="Q6435" s="40"/>
      <c r="R6435" s="40"/>
    </row>
    <row r="6436">
      <c r="A6436" s="8" t="s">
        <v>2586</v>
      </c>
      <c r="B6436" s="2"/>
      <c r="C6436" s="2" t="s">
        <v>17873</v>
      </c>
      <c r="D6436" s="2" t="s">
        <v>2588</v>
      </c>
      <c r="E6436" s="2" t="s">
        <v>17874</v>
      </c>
      <c r="F6436" s="42" t="s">
        <v>16687</v>
      </c>
      <c r="G6436" s="8" t="s">
        <v>2741</v>
      </c>
      <c r="H6436" s="41" t="s">
        <v>2937</v>
      </c>
      <c r="I6436" s="55"/>
      <c r="J6436" s="37"/>
      <c r="K6436" s="38"/>
      <c r="L6436" s="38"/>
      <c r="M6436" s="38"/>
      <c r="N6436" s="38"/>
      <c r="O6436" s="38"/>
      <c r="P6436" s="38"/>
      <c r="Q6436" s="38"/>
      <c r="R6436" s="38"/>
    </row>
    <row r="6437">
      <c r="A6437" s="8" t="s">
        <v>2586</v>
      </c>
      <c r="B6437" s="8"/>
      <c r="C6437" s="8" t="s">
        <v>17875</v>
      </c>
      <c r="D6437" s="8" t="s">
        <v>12444</v>
      </c>
      <c r="E6437" s="12" t="s">
        <v>17876</v>
      </c>
      <c r="F6437" s="8" t="s">
        <v>16687</v>
      </c>
      <c r="G6437" s="8" t="s">
        <v>2741</v>
      </c>
      <c r="H6437" s="41" t="s">
        <v>3328</v>
      </c>
      <c r="I6437" s="8"/>
      <c r="J6437" s="35"/>
      <c r="K6437" s="33"/>
      <c r="L6437" s="33"/>
      <c r="M6437" s="33"/>
      <c r="N6437" s="33"/>
      <c r="O6437" s="33"/>
      <c r="P6437" s="33"/>
      <c r="Q6437" s="33"/>
      <c r="R6437" s="33"/>
    </row>
    <row r="6438">
      <c r="A6438" s="8" t="s">
        <v>2586</v>
      </c>
      <c r="B6438" s="2"/>
      <c r="C6438" s="2" t="s">
        <v>17877</v>
      </c>
      <c r="D6438" s="2" t="s">
        <v>2588</v>
      </c>
      <c r="E6438" s="2" t="s">
        <v>17878</v>
      </c>
      <c r="F6438" s="42" t="s">
        <v>16687</v>
      </c>
      <c r="G6438" s="8" t="s">
        <v>2741</v>
      </c>
      <c r="H6438" s="41" t="s">
        <v>3110</v>
      </c>
      <c r="I6438" s="55"/>
      <c r="J6438" s="37"/>
      <c r="K6438" s="38"/>
      <c r="L6438" s="38"/>
      <c r="M6438" s="38"/>
      <c r="N6438" s="38"/>
      <c r="O6438" s="38"/>
      <c r="P6438" s="38"/>
      <c r="Q6438" s="38"/>
      <c r="R6438" s="38"/>
    </row>
    <row r="6439">
      <c r="A6439" s="8" t="s">
        <v>2586</v>
      </c>
      <c r="B6439" s="2"/>
      <c r="C6439" s="2" t="s">
        <v>17879</v>
      </c>
      <c r="D6439" s="2" t="s">
        <v>2588</v>
      </c>
      <c r="E6439" s="2" t="s">
        <v>17880</v>
      </c>
      <c r="F6439" s="41" t="s">
        <v>16687</v>
      </c>
      <c r="G6439" s="8" t="s">
        <v>2741</v>
      </c>
      <c r="H6439" s="42" t="s">
        <v>2686</v>
      </c>
      <c r="I6439" s="35"/>
      <c r="J6439" s="37"/>
      <c r="K6439" s="38"/>
      <c r="L6439" s="38"/>
      <c r="M6439" s="38"/>
      <c r="N6439" s="38"/>
      <c r="O6439" s="38"/>
      <c r="P6439" s="38"/>
      <c r="Q6439" s="38"/>
      <c r="R6439" s="38"/>
    </row>
    <row r="6440">
      <c r="A6440" s="8" t="s">
        <v>2586</v>
      </c>
      <c r="B6440" s="8"/>
      <c r="C6440" s="8" t="s">
        <v>17881</v>
      </c>
      <c r="D6440" s="8" t="s">
        <v>2588</v>
      </c>
      <c r="E6440" s="12" t="s">
        <v>17882</v>
      </c>
      <c r="F6440" s="8" t="s">
        <v>16687</v>
      </c>
      <c r="G6440" s="8" t="s">
        <v>2741</v>
      </c>
      <c r="H6440" s="31" t="s">
        <v>2603</v>
      </c>
      <c r="I6440" s="8"/>
      <c r="J6440" s="35"/>
      <c r="K6440" s="33"/>
      <c r="L6440" s="33"/>
      <c r="M6440" s="33"/>
      <c r="N6440" s="33"/>
      <c r="O6440" s="33"/>
      <c r="P6440" s="33"/>
      <c r="Q6440" s="33"/>
      <c r="R6440" s="33"/>
    </row>
    <row r="6441">
      <c r="A6441" s="8" t="s">
        <v>2586</v>
      </c>
      <c r="B6441" s="2"/>
      <c r="C6441" s="2" t="s">
        <v>17883</v>
      </c>
      <c r="D6441" s="2" t="s">
        <v>17884</v>
      </c>
      <c r="E6441" s="2" t="s">
        <v>17885</v>
      </c>
      <c r="F6441" s="42" t="s">
        <v>16687</v>
      </c>
      <c r="G6441" s="31" t="s">
        <v>2741</v>
      </c>
      <c r="H6441" s="41" t="s">
        <v>2686</v>
      </c>
      <c r="I6441" s="55"/>
      <c r="J6441" s="35"/>
      <c r="K6441" s="33"/>
      <c r="L6441" s="33"/>
      <c r="M6441" s="33"/>
      <c r="N6441" s="33"/>
      <c r="O6441" s="33"/>
      <c r="P6441" s="33"/>
      <c r="Q6441" s="33"/>
      <c r="R6441" s="33"/>
    </row>
    <row r="6442">
      <c r="A6442" s="8" t="s">
        <v>2586</v>
      </c>
      <c r="B6442" s="8"/>
      <c r="C6442" s="8" t="s">
        <v>17886</v>
      </c>
      <c r="D6442" s="8" t="s">
        <v>2635</v>
      </c>
      <c r="E6442" s="12" t="s">
        <v>17887</v>
      </c>
      <c r="F6442" s="42" t="s">
        <v>16687</v>
      </c>
      <c r="G6442" s="8" t="s">
        <v>2741</v>
      </c>
      <c r="H6442" s="42" t="s">
        <v>2952</v>
      </c>
      <c r="I6442" s="8"/>
      <c r="J6442" s="35"/>
      <c r="K6442" s="33"/>
      <c r="L6442" s="33"/>
      <c r="M6442" s="33"/>
      <c r="N6442" s="33"/>
      <c r="O6442" s="33"/>
      <c r="P6442" s="33"/>
      <c r="Q6442" s="33"/>
      <c r="R6442" s="33"/>
    </row>
    <row r="6443">
      <c r="A6443" s="8" t="s">
        <v>2586</v>
      </c>
      <c r="B6443" s="2"/>
      <c r="C6443" s="2" t="s">
        <v>17888</v>
      </c>
      <c r="D6443" s="2" t="s">
        <v>17889</v>
      </c>
      <c r="E6443" s="2" t="s">
        <v>17890</v>
      </c>
      <c r="F6443" s="42" t="s">
        <v>16687</v>
      </c>
      <c r="G6443" s="31" t="s">
        <v>2741</v>
      </c>
      <c r="H6443" s="41" t="s">
        <v>2937</v>
      </c>
      <c r="I6443" s="35"/>
      <c r="J6443" s="7"/>
      <c r="K6443" s="40"/>
      <c r="L6443" s="40"/>
      <c r="M6443" s="40"/>
      <c r="N6443" s="40"/>
      <c r="O6443" s="40"/>
      <c r="P6443" s="40"/>
      <c r="Q6443" s="40"/>
      <c r="R6443" s="40"/>
    </row>
    <row r="6444">
      <c r="A6444" s="8" t="s">
        <v>2586</v>
      </c>
      <c r="B6444" s="2"/>
      <c r="C6444" s="2" t="s">
        <v>17891</v>
      </c>
      <c r="D6444" s="2" t="s">
        <v>17892</v>
      </c>
      <c r="E6444" s="2" t="s">
        <v>17893</v>
      </c>
      <c r="F6444" s="41" t="s">
        <v>16687</v>
      </c>
      <c r="G6444" s="31" t="s">
        <v>2741</v>
      </c>
      <c r="H6444" s="31" t="s">
        <v>2742</v>
      </c>
      <c r="I6444" s="55"/>
      <c r="J6444" s="7"/>
      <c r="K6444" s="40"/>
      <c r="L6444" s="40"/>
      <c r="M6444" s="40"/>
      <c r="N6444" s="40"/>
      <c r="O6444" s="40"/>
      <c r="P6444" s="40"/>
      <c r="Q6444" s="40"/>
      <c r="R6444" s="40"/>
    </row>
    <row r="6445">
      <c r="A6445" s="8" t="s">
        <v>2586</v>
      </c>
      <c r="B6445" s="8"/>
      <c r="C6445" s="8" t="s">
        <v>6151</v>
      </c>
      <c r="D6445" s="8" t="s">
        <v>6152</v>
      </c>
      <c r="E6445" s="12" t="s">
        <v>17894</v>
      </c>
      <c r="F6445" s="42" t="s">
        <v>16687</v>
      </c>
      <c r="G6445" s="8" t="s">
        <v>2741</v>
      </c>
      <c r="H6445" s="31" t="s">
        <v>2742</v>
      </c>
      <c r="I6445" s="8"/>
      <c r="J6445" s="7"/>
      <c r="K6445" s="40"/>
      <c r="L6445" s="40"/>
      <c r="M6445" s="40"/>
      <c r="N6445" s="40"/>
      <c r="O6445" s="40"/>
      <c r="P6445" s="40"/>
      <c r="Q6445" s="40"/>
      <c r="R6445" s="40"/>
    </row>
    <row r="6446">
      <c r="A6446" s="8" t="s">
        <v>2586</v>
      </c>
      <c r="B6446" s="2"/>
      <c r="C6446" s="2" t="s">
        <v>17895</v>
      </c>
      <c r="D6446" s="2" t="s">
        <v>17896</v>
      </c>
      <c r="E6446" s="2" t="s">
        <v>17897</v>
      </c>
      <c r="F6446" s="42" t="s">
        <v>16687</v>
      </c>
      <c r="G6446" s="31" t="s">
        <v>2741</v>
      </c>
      <c r="H6446" s="41" t="s">
        <v>2802</v>
      </c>
      <c r="I6446" s="17"/>
      <c r="J6446" s="7"/>
      <c r="K6446" s="40"/>
      <c r="L6446" s="40"/>
      <c r="M6446" s="40"/>
      <c r="N6446" s="40"/>
      <c r="O6446" s="40"/>
      <c r="P6446" s="40"/>
      <c r="Q6446" s="40"/>
      <c r="R6446" s="40"/>
    </row>
    <row r="6447">
      <c r="A6447" s="8" t="s">
        <v>2586</v>
      </c>
      <c r="B6447" s="6"/>
      <c r="C6447" s="6" t="s">
        <v>17898</v>
      </c>
      <c r="D6447" s="6" t="s">
        <v>4859</v>
      </c>
      <c r="E6447" s="7" t="s">
        <v>17899</v>
      </c>
      <c r="F6447" s="8" t="s">
        <v>16687</v>
      </c>
      <c r="G6447" s="8" t="s">
        <v>2741</v>
      </c>
      <c r="H6447" s="31" t="s">
        <v>2802</v>
      </c>
      <c r="I6447" s="8"/>
      <c r="J6447" s="19"/>
      <c r="K6447" s="39"/>
      <c r="L6447" s="39"/>
      <c r="M6447" s="39"/>
      <c r="N6447" s="39"/>
      <c r="O6447" s="39"/>
      <c r="P6447" s="39"/>
      <c r="Q6447" s="39"/>
      <c r="R6447" s="39"/>
    </row>
    <row r="6448">
      <c r="A6448" s="8" t="s">
        <v>2586</v>
      </c>
      <c r="B6448" s="2"/>
      <c r="C6448" s="2" t="s">
        <v>17900</v>
      </c>
      <c r="D6448" s="2" t="s">
        <v>17901</v>
      </c>
      <c r="E6448" s="2" t="s">
        <v>17902</v>
      </c>
      <c r="F6448" s="42" t="s">
        <v>16687</v>
      </c>
      <c r="G6448" s="8" t="s">
        <v>2741</v>
      </c>
      <c r="H6448" s="45" t="s">
        <v>3110</v>
      </c>
      <c r="I6448" s="55"/>
      <c r="J6448" s="7"/>
      <c r="K6448" s="40"/>
      <c r="L6448" s="40"/>
      <c r="M6448" s="40"/>
      <c r="N6448" s="40"/>
      <c r="O6448" s="40"/>
      <c r="P6448" s="40"/>
      <c r="Q6448" s="40"/>
      <c r="R6448" s="40"/>
    </row>
    <row r="6449">
      <c r="A6449" s="8" t="s">
        <v>2586</v>
      </c>
      <c r="B6449" s="2"/>
      <c r="C6449" s="2" t="s">
        <v>17903</v>
      </c>
      <c r="D6449" s="2" t="s">
        <v>2588</v>
      </c>
      <c r="E6449" s="2" t="s">
        <v>17904</v>
      </c>
      <c r="F6449" s="42" t="s">
        <v>16687</v>
      </c>
      <c r="G6449" s="8" t="s">
        <v>2741</v>
      </c>
      <c r="H6449" s="41" t="s">
        <v>2760</v>
      </c>
      <c r="I6449" s="55"/>
      <c r="J6449" s="7"/>
      <c r="K6449" s="40"/>
      <c r="L6449" s="40"/>
      <c r="M6449" s="40"/>
      <c r="N6449" s="40"/>
      <c r="O6449" s="40"/>
      <c r="P6449" s="40"/>
      <c r="Q6449" s="40"/>
      <c r="R6449" s="40"/>
    </row>
    <row r="6450">
      <c r="A6450" s="8" t="s">
        <v>2586</v>
      </c>
      <c r="B6450" s="2"/>
      <c r="C6450" s="2" t="s">
        <v>17905</v>
      </c>
      <c r="D6450" s="2" t="s">
        <v>2588</v>
      </c>
      <c r="E6450" s="2" t="s">
        <v>17906</v>
      </c>
      <c r="F6450" s="42" t="s">
        <v>16687</v>
      </c>
      <c r="G6450" s="8" t="s">
        <v>2741</v>
      </c>
      <c r="H6450" s="31" t="s">
        <v>2742</v>
      </c>
      <c r="I6450" s="55"/>
      <c r="J6450" s="37"/>
      <c r="K6450" s="38"/>
      <c r="L6450" s="38"/>
      <c r="M6450" s="38"/>
      <c r="N6450" s="38"/>
      <c r="O6450" s="38"/>
      <c r="P6450" s="38"/>
      <c r="Q6450" s="38"/>
      <c r="R6450" s="38"/>
    </row>
    <row r="6451">
      <c r="A6451" s="8" t="s">
        <v>2586</v>
      </c>
      <c r="B6451" s="6"/>
      <c r="C6451" s="6" t="s">
        <v>17907</v>
      </c>
      <c r="D6451" s="8" t="s">
        <v>6333</v>
      </c>
      <c r="E6451" s="7" t="s">
        <v>17908</v>
      </c>
      <c r="F6451" s="42" t="s">
        <v>16687</v>
      </c>
      <c r="G6451" s="8" t="s">
        <v>2741</v>
      </c>
      <c r="H6451" s="31" t="s">
        <v>2742</v>
      </c>
      <c r="I6451" s="8"/>
      <c r="J6451" s="35"/>
      <c r="K6451" s="33"/>
      <c r="L6451" s="33"/>
      <c r="M6451" s="33"/>
      <c r="N6451" s="33"/>
      <c r="O6451" s="33"/>
      <c r="P6451" s="33"/>
      <c r="Q6451" s="33"/>
      <c r="R6451" s="33"/>
    </row>
    <row r="6452">
      <c r="A6452" s="8" t="s">
        <v>2586</v>
      </c>
      <c r="B6452" s="6"/>
      <c r="C6452" s="6" t="s">
        <v>17909</v>
      </c>
      <c r="D6452" s="6" t="s">
        <v>17910</v>
      </c>
      <c r="E6452" s="7" t="s">
        <v>17911</v>
      </c>
      <c r="F6452" s="8" t="s">
        <v>16687</v>
      </c>
      <c r="G6452" s="8" t="s">
        <v>2741</v>
      </c>
      <c r="H6452" s="31" t="s">
        <v>2742</v>
      </c>
      <c r="I6452" s="8"/>
      <c r="J6452" s="7"/>
      <c r="K6452" s="40"/>
      <c r="L6452" s="40"/>
      <c r="M6452" s="40"/>
      <c r="N6452" s="40"/>
      <c r="O6452" s="40"/>
      <c r="P6452" s="40"/>
      <c r="Q6452" s="40"/>
      <c r="R6452" s="40"/>
    </row>
    <row r="6453">
      <c r="A6453" s="8" t="s">
        <v>2586</v>
      </c>
      <c r="B6453" s="8"/>
      <c r="C6453" s="8" t="s">
        <v>17912</v>
      </c>
      <c r="D6453" s="8" t="s">
        <v>17913</v>
      </c>
      <c r="E6453" s="12" t="s">
        <v>17914</v>
      </c>
      <c r="F6453" s="42" t="s">
        <v>16687</v>
      </c>
      <c r="G6453" s="6" t="s">
        <v>2741</v>
      </c>
      <c r="H6453" s="42" t="s">
        <v>2686</v>
      </c>
      <c r="I6453" s="8"/>
      <c r="J6453" s="7"/>
      <c r="K6453" s="40"/>
      <c r="L6453" s="40"/>
      <c r="M6453" s="40"/>
      <c r="N6453" s="40"/>
      <c r="O6453" s="40"/>
      <c r="P6453" s="40"/>
      <c r="Q6453" s="40"/>
      <c r="R6453" s="40"/>
    </row>
    <row r="6454">
      <c r="A6454" s="8" t="s">
        <v>2586</v>
      </c>
      <c r="B6454" s="6"/>
      <c r="C6454" s="6" t="s">
        <v>17912</v>
      </c>
      <c r="D6454" s="8" t="s">
        <v>117</v>
      </c>
      <c r="E6454" s="7" t="s">
        <v>17915</v>
      </c>
      <c r="F6454" s="42" t="s">
        <v>16687</v>
      </c>
      <c r="G6454" s="8" t="s">
        <v>2741</v>
      </c>
      <c r="H6454" s="42" t="s">
        <v>2686</v>
      </c>
      <c r="I6454" s="8"/>
      <c r="J6454" s="37"/>
      <c r="K6454" s="38"/>
      <c r="L6454" s="38"/>
      <c r="M6454" s="38"/>
      <c r="N6454" s="38"/>
      <c r="O6454" s="38"/>
      <c r="P6454" s="38"/>
      <c r="Q6454" s="38"/>
      <c r="R6454" s="38"/>
    </row>
    <row r="6455">
      <c r="A6455" s="8" t="s">
        <v>2586</v>
      </c>
      <c r="B6455" s="3"/>
      <c r="C6455" s="3" t="s">
        <v>17912</v>
      </c>
      <c r="D6455" s="5" t="s">
        <v>15993</v>
      </c>
      <c r="E6455" s="5" t="s">
        <v>17916</v>
      </c>
      <c r="F6455" s="42" t="s">
        <v>16687</v>
      </c>
      <c r="G6455" s="8" t="s">
        <v>2741</v>
      </c>
      <c r="H6455" s="41" t="s">
        <v>2686</v>
      </c>
      <c r="I6455" s="18"/>
      <c r="J6455" s="7"/>
      <c r="K6455" s="40"/>
      <c r="L6455" s="40"/>
      <c r="M6455" s="40"/>
      <c r="N6455" s="40"/>
      <c r="O6455" s="40"/>
      <c r="P6455" s="40"/>
      <c r="Q6455" s="40"/>
      <c r="R6455" s="40"/>
    </row>
    <row r="6456">
      <c r="A6456" s="8" t="s">
        <v>2586</v>
      </c>
      <c r="B6456" s="2"/>
      <c r="C6456" s="2" t="s">
        <v>17917</v>
      </c>
      <c r="D6456" s="2" t="s">
        <v>2588</v>
      </c>
      <c r="E6456" s="2" t="s">
        <v>17918</v>
      </c>
      <c r="F6456" s="42" t="s">
        <v>16687</v>
      </c>
      <c r="G6456" s="8" t="s">
        <v>2741</v>
      </c>
      <c r="H6456" s="31" t="s">
        <v>2742</v>
      </c>
      <c r="I6456" s="55"/>
      <c r="J6456" s="7"/>
      <c r="K6456" s="40"/>
      <c r="L6456" s="40"/>
      <c r="M6456" s="40"/>
      <c r="N6456" s="40"/>
      <c r="O6456" s="40"/>
      <c r="P6456" s="40"/>
      <c r="Q6456" s="40"/>
      <c r="R6456" s="40"/>
    </row>
    <row r="6457">
      <c r="A6457" s="8" t="s">
        <v>2586</v>
      </c>
      <c r="B6457" s="6"/>
      <c r="C6457" s="6" t="s">
        <v>17919</v>
      </c>
      <c r="D6457" s="6" t="s">
        <v>2588</v>
      </c>
      <c r="E6457" s="19" t="s">
        <v>17920</v>
      </c>
      <c r="F6457" s="42" t="s">
        <v>16687</v>
      </c>
      <c r="G6457" s="8" t="s">
        <v>2741</v>
      </c>
      <c r="H6457" s="31" t="s">
        <v>2742</v>
      </c>
      <c r="I6457" s="7"/>
      <c r="J6457" s="35"/>
      <c r="K6457" s="33"/>
      <c r="L6457" s="33"/>
      <c r="M6457" s="33"/>
      <c r="N6457" s="33"/>
      <c r="O6457" s="33"/>
      <c r="P6457" s="33"/>
      <c r="Q6457" s="33"/>
      <c r="R6457" s="33"/>
    </row>
    <row r="6458">
      <c r="A6458" s="8" t="s">
        <v>2586</v>
      </c>
      <c r="B6458" s="2"/>
      <c r="C6458" s="2" t="s">
        <v>17921</v>
      </c>
      <c r="D6458" s="2" t="s">
        <v>17922</v>
      </c>
      <c r="E6458" s="2" t="s">
        <v>17923</v>
      </c>
      <c r="F6458" s="42" t="s">
        <v>16687</v>
      </c>
      <c r="G6458" s="6" t="s">
        <v>2741</v>
      </c>
      <c r="H6458" s="8" t="s">
        <v>2765</v>
      </c>
      <c r="I6458" s="55"/>
      <c r="J6458" s="35"/>
      <c r="K6458" s="33"/>
      <c r="L6458" s="33"/>
      <c r="M6458" s="33"/>
      <c r="N6458" s="33"/>
      <c r="O6458" s="33"/>
      <c r="P6458" s="33"/>
      <c r="Q6458" s="33"/>
      <c r="R6458" s="33"/>
    </row>
    <row r="6459">
      <c r="A6459" s="7" t="s">
        <v>2586</v>
      </c>
      <c r="B6459" s="7"/>
      <c r="C6459" s="7" t="s">
        <v>17924</v>
      </c>
      <c r="D6459" s="6" t="s">
        <v>2588</v>
      </c>
      <c r="E6459" s="19" t="s">
        <v>17925</v>
      </c>
      <c r="F6459" s="42" t="s">
        <v>16687</v>
      </c>
      <c r="G6459" s="8" t="s">
        <v>2741</v>
      </c>
      <c r="H6459" s="41" t="s">
        <v>2760</v>
      </c>
      <c r="I6459" s="7"/>
      <c r="J6459" s="7"/>
      <c r="K6459" s="40"/>
      <c r="L6459" s="40"/>
      <c r="M6459" s="40"/>
      <c r="N6459" s="40"/>
      <c r="O6459" s="40"/>
      <c r="P6459" s="40"/>
      <c r="Q6459" s="40"/>
      <c r="R6459" s="40"/>
    </row>
    <row r="6460">
      <c r="A6460" s="8" t="s">
        <v>2586</v>
      </c>
      <c r="B6460" s="6"/>
      <c r="C6460" s="6" t="s">
        <v>17926</v>
      </c>
      <c r="D6460" s="6" t="s">
        <v>2588</v>
      </c>
      <c r="E6460" s="7" t="s">
        <v>17927</v>
      </c>
      <c r="F6460" s="8" t="s">
        <v>16687</v>
      </c>
      <c r="G6460" s="8" t="s">
        <v>2741</v>
      </c>
      <c r="H6460" s="42" t="s">
        <v>2686</v>
      </c>
      <c r="I6460" s="8"/>
      <c r="J6460" s="7"/>
      <c r="K6460" s="40"/>
      <c r="L6460" s="40"/>
      <c r="M6460" s="40"/>
      <c r="N6460" s="40"/>
      <c r="O6460" s="40"/>
      <c r="P6460" s="40"/>
      <c r="Q6460" s="40"/>
      <c r="R6460" s="40"/>
    </row>
    <row r="6461">
      <c r="A6461" s="8" t="s">
        <v>2586</v>
      </c>
      <c r="B6461" s="15"/>
      <c r="C6461" s="15" t="s">
        <v>17928</v>
      </c>
      <c r="D6461" s="4" t="s">
        <v>2588</v>
      </c>
      <c r="E6461" s="114" t="s">
        <v>17929</v>
      </c>
      <c r="F6461" s="42" t="s">
        <v>16687</v>
      </c>
      <c r="G6461" s="8" t="s">
        <v>2741</v>
      </c>
      <c r="H6461" s="31" t="s">
        <v>2603</v>
      </c>
      <c r="I6461" s="18"/>
      <c r="J6461" s="35"/>
      <c r="K6461" s="33"/>
      <c r="L6461" s="33"/>
      <c r="M6461" s="33"/>
      <c r="N6461" s="33"/>
      <c r="O6461" s="33"/>
      <c r="P6461" s="33"/>
      <c r="Q6461" s="33"/>
      <c r="R6461" s="33"/>
    </row>
    <row r="6462">
      <c r="A6462" s="8" t="s">
        <v>2586</v>
      </c>
      <c r="B6462" s="6"/>
      <c r="C6462" s="6" t="s">
        <v>17930</v>
      </c>
      <c r="D6462" s="7" t="s">
        <v>6321</v>
      </c>
      <c r="E6462" s="19" t="s">
        <v>17931</v>
      </c>
      <c r="F6462" s="8" t="s">
        <v>16687</v>
      </c>
      <c r="G6462" s="6" t="s">
        <v>2741</v>
      </c>
      <c r="H6462" s="41" t="s">
        <v>2760</v>
      </c>
      <c r="I6462" s="7"/>
      <c r="J6462" s="19"/>
      <c r="K6462" s="39"/>
      <c r="L6462" s="39"/>
      <c r="M6462" s="39"/>
      <c r="N6462" s="39"/>
      <c r="O6462" s="39"/>
      <c r="P6462" s="39"/>
      <c r="Q6462" s="39"/>
      <c r="R6462" s="39"/>
    </row>
    <row r="6463">
      <c r="A6463" s="8" t="s">
        <v>2586</v>
      </c>
      <c r="B6463" s="6"/>
      <c r="C6463" s="6" t="s">
        <v>17932</v>
      </c>
      <c r="D6463" s="6" t="s">
        <v>2588</v>
      </c>
      <c r="E6463" s="7" t="s">
        <v>17933</v>
      </c>
      <c r="F6463" s="8" t="s">
        <v>16687</v>
      </c>
      <c r="G6463" s="8" t="s">
        <v>2741</v>
      </c>
      <c r="H6463" s="43" t="s">
        <v>2742</v>
      </c>
      <c r="I6463" s="8"/>
      <c r="J6463" s="35"/>
      <c r="K6463" s="33"/>
      <c r="L6463" s="33"/>
      <c r="M6463" s="33"/>
      <c r="N6463" s="33"/>
      <c r="O6463" s="33"/>
      <c r="P6463" s="33"/>
      <c r="Q6463" s="33"/>
      <c r="R6463" s="33"/>
    </row>
    <row r="6464">
      <c r="A6464" s="8" t="s">
        <v>2586</v>
      </c>
      <c r="B6464" s="2"/>
      <c r="C6464" s="2" t="s">
        <v>17934</v>
      </c>
      <c r="D6464" s="2" t="s">
        <v>2588</v>
      </c>
      <c r="E6464" s="2" t="s">
        <v>17935</v>
      </c>
      <c r="F6464" s="8" t="s">
        <v>16687</v>
      </c>
      <c r="G6464" s="8" t="s">
        <v>2741</v>
      </c>
      <c r="H6464" s="45" t="s">
        <v>2765</v>
      </c>
      <c r="I6464" s="55"/>
      <c r="J6464" s="35"/>
      <c r="K6464" s="33"/>
      <c r="L6464" s="33"/>
      <c r="M6464" s="33"/>
      <c r="N6464" s="33"/>
      <c r="O6464" s="33"/>
      <c r="P6464" s="33"/>
      <c r="Q6464" s="33"/>
      <c r="R6464" s="33"/>
    </row>
    <row r="6465">
      <c r="A6465" s="7" t="s">
        <v>2586</v>
      </c>
      <c r="B6465" s="9"/>
      <c r="C6465" s="9" t="s">
        <v>17936</v>
      </c>
      <c r="D6465" s="4" t="s">
        <v>6650</v>
      </c>
      <c r="E6465" s="10" t="s">
        <v>17937</v>
      </c>
      <c r="F6465" s="8" t="s">
        <v>16687</v>
      </c>
      <c r="G6465" s="8" t="s">
        <v>2741</v>
      </c>
      <c r="H6465" s="42" t="s">
        <v>2686</v>
      </c>
      <c r="I6465" s="16"/>
      <c r="J6465" s="35"/>
      <c r="K6465" s="33"/>
      <c r="L6465" s="33"/>
      <c r="M6465" s="33"/>
      <c r="N6465" s="33"/>
      <c r="O6465" s="33"/>
      <c r="P6465" s="33"/>
      <c r="Q6465" s="33"/>
      <c r="R6465" s="33"/>
    </row>
    <row r="6466">
      <c r="A6466" s="8" t="s">
        <v>2586</v>
      </c>
      <c r="B6466" s="2"/>
      <c r="C6466" s="2" t="s">
        <v>17938</v>
      </c>
      <c r="D6466" s="2" t="s">
        <v>2588</v>
      </c>
      <c r="E6466" s="2" t="s">
        <v>17939</v>
      </c>
      <c r="F6466" s="42" t="s">
        <v>16687</v>
      </c>
      <c r="G6466" s="8" t="s">
        <v>2741</v>
      </c>
      <c r="H6466" s="42" t="s">
        <v>2686</v>
      </c>
      <c r="I6466" s="35"/>
      <c r="J6466" s="35"/>
      <c r="K6466" s="33"/>
      <c r="L6466" s="33"/>
      <c r="M6466" s="33"/>
      <c r="N6466" s="33"/>
      <c r="O6466" s="33"/>
      <c r="P6466" s="33"/>
      <c r="Q6466" s="33"/>
      <c r="R6466" s="33"/>
    </row>
    <row r="6467">
      <c r="A6467" s="8" t="s">
        <v>2586</v>
      </c>
      <c r="B6467" s="2"/>
      <c r="C6467" s="2" t="s">
        <v>17940</v>
      </c>
      <c r="D6467" s="2" t="s">
        <v>2588</v>
      </c>
      <c r="E6467" s="2" t="s">
        <v>17941</v>
      </c>
      <c r="F6467" s="42" t="s">
        <v>16687</v>
      </c>
      <c r="G6467" s="8" t="s">
        <v>2741</v>
      </c>
      <c r="H6467" s="43" t="s">
        <v>2937</v>
      </c>
      <c r="I6467" s="55"/>
      <c r="J6467" s="7"/>
      <c r="K6467" s="40"/>
      <c r="L6467" s="40"/>
      <c r="M6467" s="40"/>
      <c r="N6467" s="40"/>
      <c r="O6467" s="40"/>
      <c r="P6467" s="40"/>
      <c r="Q6467" s="40"/>
      <c r="R6467" s="40"/>
    </row>
    <row r="6468">
      <c r="A6468" s="8" t="s">
        <v>2586</v>
      </c>
      <c r="B6468" s="2"/>
      <c r="C6468" s="2" t="s">
        <v>17942</v>
      </c>
      <c r="D6468" s="2" t="s">
        <v>17943</v>
      </c>
      <c r="E6468" s="2" t="s">
        <v>17944</v>
      </c>
      <c r="F6468" s="42" t="s">
        <v>16687</v>
      </c>
      <c r="G6468" s="6" t="s">
        <v>2741</v>
      </c>
      <c r="H6468" s="41" t="s">
        <v>2760</v>
      </c>
      <c r="I6468" s="55"/>
      <c r="J6468" s="7"/>
      <c r="K6468" s="40"/>
      <c r="L6468" s="40"/>
      <c r="M6468" s="40"/>
      <c r="N6468" s="40"/>
      <c r="O6468" s="40"/>
      <c r="P6468" s="40"/>
      <c r="Q6468" s="40"/>
      <c r="R6468" s="40"/>
    </row>
    <row r="6469">
      <c r="A6469" s="7" t="s">
        <v>2586</v>
      </c>
      <c r="B6469" s="7"/>
      <c r="C6469" s="7" t="s">
        <v>17945</v>
      </c>
      <c r="D6469" s="7" t="s">
        <v>17946</v>
      </c>
      <c r="E6469" s="19" t="s">
        <v>17947</v>
      </c>
      <c r="F6469" s="41" t="s">
        <v>16687</v>
      </c>
      <c r="G6469" s="8" t="s">
        <v>2741</v>
      </c>
      <c r="H6469" s="43" t="s">
        <v>4138</v>
      </c>
      <c r="I6469" s="7"/>
      <c r="J6469" s="35"/>
      <c r="K6469" s="33"/>
      <c r="L6469" s="33"/>
      <c r="M6469" s="33"/>
      <c r="N6469" s="33"/>
      <c r="O6469" s="33"/>
      <c r="P6469" s="33"/>
      <c r="Q6469" s="33"/>
      <c r="R6469" s="33"/>
    </row>
    <row r="6470">
      <c r="A6470" s="7" t="s">
        <v>2586</v>
      </c>
      <c r="B6470" s="7"/>
      <c r="C6470" s="7" t="s">
        <v>17948</v>
      </c>
      <c r="D6470" s="7" t="s">
        <v>5509</v>
      </c>
      <c r="E6470" s="19" t="s">
        <v>17949</v>
      </c>
      <c r="F6470" s="8" t="s">
        <v>16687</v>
      </c>
      <c r="G6470" s="8" t="s">
        <v>2741</v>
      </c>
      <c r="H6470" s="41" t="s">
        <v>2686</v>
      </c>
      <c r="I6470" s="7"/>
      <c r="J6470" s="35"/>
      <c r="K6470" s="33"/>
      <c r="L6470" s="33"/>
      <c r="M6470" s="33"/>
      <c r="N6470" s="33"/>
      <c r="O6470" s="33"/>
      <c r="P6470" s="33"/>
      <c r="Q6470" s="33"/>
      <c r="R6470" s="33"/>
    </row>
    <row r="6471">
      <c r="A6471" s="7" t="s">
        <v>2586</v>
      </c>
      <c r="B6471" s="7"/>
      <c r="C6471" s="7" t="s">
        <v>6635</v>
      </c>
      <c r="D6471" s="7" t="s">
        <v>6565</v>
      </c>
      <c r="E6471" s="19" t="s">
        <v>17950</v>
      </c>
      <c r="F6471" s="42" t="s">
        <v>16687</v>
      </c>
      <c r="G6471" s="8" t="s">
        <v>2741</v>
      </c>
      <c r="H6471" s="31" t="s">
        <v>2603</v>
      </c>
      <c r="I6471" s="7"/>
      <c r="J6471" s="35"/>
      <c r="K6471" s="33"/>
      <c r="L6471" s="33"/>
      <c r="M6471" s="33"/>
      <c r="N6471" s="33"/>
      <c r="O6471" s="33"/>
      <c r="P6471" s="33"/>
      <c r="Q6471" s="33"/>
      <c r="R6471" s="33"/>
    </row>
    <row r="6472">
      <c r="A6472" s="8" t="s">
        <v>2586</v>
      </c>
      <c r="B6472" s="6"/>
      <c r="C6472" s="6" t="s">
        <v>17951</v>
      </c>
      <c r="D6472" s="6" t="s">
        <v>2635</v>
      </c>
      <c r="E6472" s="19" t="s">
        <v>17952</v>
      </c>
      <c r="F6472" s="42" t="s">
        <v>16687</v>
      </c>
      <c r="G6472" s="8" t="s">
        <v>2741</v>
      </c>
      <c r="H6472" s="41" t="s">
        <v>4418</v>
      </c>
      <c r="I6472" s="7"/>
      <c r="J6472" s="37"/>
      <c r="K6472" s="38"/>
      <c r="L6472" s="38"/>
      <c r="M6472" s="38"/>
      <c r="N6472" s="38"/>
      <c r="O6472" s="38"/>
      <c r="P6472" s="38"/>
      <c r="Q6472" s="38"/>
      <c r="R6472" s="38"/>
    </row>
    <row r="6473">
      <c r="A6473" s="8" t="s">
        <v>2586</v>
      </c>
      <c r="B6473" s="6"/>
      <c r="C6473" s="6" t="s">
        <v>17953</v>
      </c>
      <c r="D6473" s="8" t="s">
        <v>17954</v>
      </c>
      <c r="E6473" s="7" t="s">
        <v>17955</v>
      </c>
      <c r="F6473" s="42" t="s">
        <v>16687</v>
      </c>
      <c r="G6473" s="8" t="s">
        <v>2741</v>
      </c>
      <c r="H6473" s="43" t="s">
        <v>2742</v>
      </c>
      <c r="I6473" s="8"/>
      <c r="J6473" s="35"/>
      <c r="K6473" s="33"/>
      <c r="L6473" s="33"/>
      <c r="M6473" s="33"/>
      <c r="N6473" s="33"/>
      <c r="O6473" s="33"/>
      <c r="P6473" s="33"/>
      <c r="Q6473" s="33"/>
      <c r="R6473" s="33"/>
    </row>
    <row r="6474">
      <c r="A6474" s="8" t="s">
        <v>2586</v>
      </c>
      <c r="B6474" s="6"/>
      <c r="C6474" s="6" t="s">
        <v>17956</v>
      </c>
      <c r="D6474" s="6" t="s">
        <v>2588</v>
      </c>
      <c r="E6474" s="19" t="s">
        <v>17957</v>
      </c>
      <c r="F6474" s="42" t="s">
        <v>16687</v>
      </c>
      <c r="G6474" s="8" t="s">
        <v>2741</v>
      </c>
      <c r="H6474" s="43" t="s">
        <v>2742</v>
      </c>
      <c r="I6474" s="7"/>
      <c r="J6474" s="37"/>
      <c r="K6474" s="38"/>
      <c r="L6474" s="38"/>
      <c r="M6474" s="38"/>
      <c r="N6474" s="38"/>
      <c r="O6474" s="38"/>
      <c r="P6474" s="38"/>
      <c r="Q6474" s="38"/>
      <c r="R6474" s="38"/>
    </row>
    <row r="6475">
      <c r="A6475" s="8" t="s">
        <v>2586</v>
      </c>
      <c r="B6475" s="2"/>
      <c r="C6475" s="2" t="s">
        <v>17958</v>
      </c>
      <c r="D6475" s="2" t="s">
        <v>17959</v>
      </c>
      <c r="E6475" s="2" t="s">
        <v>17960</v>
      </c>
      <c r="F6475" s="42" t="s">
        <v>16687</v>
      </c>
      <c r="G6475" s="8" t="s">
        <v>2741</v>
      </c>
      <c r="H6475" s="31" t="s">
        <v>4812</v>
      </c>
      <c r="I6475" s="55"/>
      <c r="J6475" s="7"/>
      <c r="K6475" s="40"/>
      <c r="L6475" s="40"/>
      <c r="M6475" s="40"/>
      <c r="N6475" s="40"/>
      <c r="O6475" s="40"/>
      <c r="P6475" s="40"/>
      <c r="Q6475" s="40"/>
      <c r="R6475" s="40"/>
    </row>
    <row r="6476">
      <c r="A6476" s="8" t="s">
        <v>2586</v>
      </c>
      <c r="B6476" s="2"/>
      <c r="C6476" s="2" t="s">
        <v>17961</v>
      </c>
      <c r="D6476" s="2" t="s">
        <v>2588</v>
      </c>
      <c r="E6476" s="2" t="s">
        <v>17962</v>
      </c>
      <c r="F6476" s="42" t="s">
        <v>16687</v>
      </c>
      <c r="G6476" s="8" t="s">
        <v>2741</v>
      </c>
      <c r="H6476" s="45" t="s">
        <v>3768</v>
      </c>
      <c r="I6476" s="55"/>
      <c r="J6476" s="35"/>
      <c r="K6476" s="33"/>
      <c r="L6476" s="33"/>
      <c r="M6476" s="33"/>
      <c r="N6476" s="33"/>
      <c r="O6476" s="33"/>
      <c r="P6476" s="33"/>
      <c r="Q6476" s="33"/>
      <c r="R6476" s="33"/>
    </row>
    <row r="6477">
      <c r="A6477" s="7" t="s">
        <v>2586</v>
      </c>
      <c r="B6477" s="9"/>
      <c r="C6477" s="9" t="s">
        <v>17963</v>
      </c>
      <c r="D6477" s="10" t="s">
        <v>10352</v>
      </c>
      <c r="E6477" s="14" t="s">
        <v>17964</v>
      </c>
      <c r="F6477" s="42" t="s">
        <v>16687</v>
      </c>
      <c r="G6477" s="8" t="s">
        <v>2741</v>
      </c>
      <c r="H6477" s="31" t="s">
        <v>2742</v>
      </c>
      <c r="I6477" s="16"/>
      <c r="J6477" s="7"/>
      <c r="K6477" s="40"/>
      <c r="L6477" s="40"/>
      <c r="M6477" s="40"/>
      <c r="N6477" s="40"/>
      <c r="O6477" s="40"/>
      <c r="P6477" s="40"/>
      <c r="Q6477" s="40"/>
      <c r="R6477" s="40"/>
    </row>
    <row r="6478">
      <c r="A6478" s="8" t="s">
        <v>2586</v>
      </c>
      <c r="B6478" s="8"/>
      <c r="C6478" s="8" t="s">
        <v>17965</v>
      </c>
      <c r="D6478" s="8" t="s">
        <v>2635</v>
      </c>
      <c r="E6478" s="12" t="s">
        <v>17966</v>
      </c>
      <c r="F6478" s="42" t="s">
        <v>16687</v>
      </c>
      <c r="G6478" s="8" t="s">
        <v>2741</v>
      </c>
      <c r="H6478" s="41" t="s">
        <v>2760</v>
      </c>
      <c r="I6478" s="8"/>
      <c r="J6478" s="35"/>
      <c r="K6478" s="33"/>
      <c r="L6478" s="33"/>
      <c r="M6478" s="33"/>
      <c r="N6478" s="33"/>
      <c r="O6478" s="33"/>
      <c r="P6478" s="33"/>
      <c r="Q6478" s="33"/>
      <c r="R6478" s="33"/>
    </row>
    <row r="6479">
      <c r="A6479" s="8" t="s">
        <v>2586</v>
      </c>
      <c r="B6479" s="2"/>
      <c r="C6479" s="2" t="s">
        <v>17967</v>
      </c>
      <c r="D6479" s="2" t="s">
        <v>2588</v>
      </c>
      <c r="E6479" s="2" t="s">
        <v>17968</v>
      </c>
      <c r="F6479" s="42" t="s">
        <v>16687</v>
      </c>
      <c r="G6479" s="6" t="s">
        <v>2741</v>
      </c>
      <c r="H6479" s="42" t="s">
        <v>3110</v>
      </c>
      <c r="I6479" s="55"/>
      <c r="J6479" s="7"/>
      <c r="K6479" s="40"/>
      <c r="L6479" s="40"/>
      <c r="M6479" s="40"/>
      <c r="N6479" s="40"/>
      <c r="O6479" s="40"/>
      <c r="P6479" s="40"/>
      <c r="Q6479" s="40"/>
      <c r="R6479" s="40"/>
    </row>
    <row r="6480">
      <c r="A6480" s="7" t="s">
        <v>2586</v>
      </c>
      <c r="B6480" s="9"/>
      <c r="C6480" s="9" t="s">
        <v>17969</v>
      </c>
      <c r="D6480" s="10" t="s">
        <v>7610</v>
      </c>
      <c r="E6480" s="10" t="s">
        <v>17970</v>
      </c>
      <c r="F6480" s="42" t="s">
        <v>16687</v>
      </c>
      <c r="G6480" s="8" t="s">
        <v>2741</v>
      </c>
      <c r="H6480" s="41" t="s">
        <v>2760</v>
      </c>
      <c r="I6480" s="16"/>
      <c r="J6480" s="35"/>
      <c r="K6480" s="33"/>
      <c r="L6480" s="33"/>
      <c r="M6480" s="33"/>
      <c r="N6480" s="33"/>
      <c r="O6480" s="33"/>
      <c r="P6480" s="33"/>
      <c r="Q6480" s="33"/>
      <c r="R6480" s="33"/>
    </row>
    <row r="6481">
      <c r="A6481" s="7" t="s">
        <v>2586</v>
      </c>
      <c r="B6481" s="9"/>
      <c r="C6481" s="9" t="s">
        <v>17971</v>
      </c>
      <c r="D6481" s="4" t="s">
        <v>17972</v>
      </c>
      <c r="E6481" s="14" t="s">
        <v>17973</v>
      </c>
      <c r="F6481" s="42" t="s">
        <v>16687</v>
      </c>
      <c r="G6481" s="8" t="s">
        <v>2741</v>
      </c>
      <c r="H6481" s="31" t="s">
        <v>2742</v>
      </c>
      <c r="I6481" s="16"/>
      <c r="J6481" s="35"/>
      <c r="K6481" s="33"/>
      <c r="L6481" s="33"/>
      <c r="M6481" s="33"/>
      <c r="N6481" s="33"/>
      <c r="O6481" s="33"/>
      <c r="P6481" s="33"/>
      <c r="Q6481" s="33"/>
      <c r="R6481" s="33"/>
    </row>
    <row r="6482">
      <c r="A6482" s="7" t="s">
        <v>2586</v>
      </c>
      <c r="B6482" s="7"/>
      <c r="C6482" s="7" t="s">
        <v>17974</v>
      </c>
      <c r="D6482" s="6" t="s">
        <v>2588</v>
      </c>
      <c r="E6482" s="19" t="s">
        <v>17975</v>
      </c>
      <c r="F6482" s="8" t="s">
        <v>16687</v>
      </c>
      <c r="G6482" s="8" t="s">
        <v>2741</v>
      </c>
      <c r="H6482" s="48" t="s">
        <v>2937</v>
      </c>
      <c r="I6482" s="7"/>
      <c r="J6482" s="37"/>
      <c r="K6482" s="38"/>
      <c r="L6482" s="38"/>
      <c r="M6482" s="38"/>
      <c r="N6482" s="38"/>
      <c r="O6482" s="38"/>
      <c r="P6482" s="38"/>
      <c r="Q6482" s="38"/>
      <c r="R6482" s="38"/>
    </row>
    <row r="6483">
      <c r="A6483" s="8" t="s">
        <v>2586</v>
      </c>
      <c r="B6483" s="3"/>
      <c r="C6483" s="3" t="s">
        <v>17976</v>
      </c>
      <c r="D6483" s="3" t="s">
        <v>17977</v>
      </c>
      <c r="E6483" s="3" t="s">
        <v>17978</v>
      </c>
      <c r="F6483" s="42" t="s">
        <v>16687</v>
      </c>
      <c r="G6483" s="8" t="s">
        <v>2741</v>
      </c>
      <c r="H6483" s="41" t="s">
        <v>2760</v>
      </c>
      <c r="I6483" s="3"/>
      <c r="J6483" s="7"/>
      <c r="K6483" s="40"/>
      <c r="L6483" s="40"/>
      <c r="M6483" s="40"/>
      <c r="N6483" s="40"/>
      <c r="O6483" s="40"/>
      <c r="P6483" s="40"/>
      <c r="Q6483" s="40"/>
      <c r="R6483" s="40"/>
    </row>
    <row r="6484">
      <c r="A6484" s="8" t="s">
        <v>2586</v>
      </c>
      <c r="B6484" s="2"/>
      <c r="C6484" s="2" t="s">
        <v>17979</v>
      </c>
      <c r="D6484" s="2" t="s">
        <v>17980</v>
      </c>
      <c r="E6484" s="2" t="s">
        <v>17981</v>
      </c>
      <c r="F6484" s="42" t="s">
        <v>16687</v>
      </c>
      <c r="G6484" s="8" t="s">
        <v>2741</v>
      </c>
      <c r="H6484" s="8" t="s">
        <v>2765</v>
      </c>
      <c r="I6484" s="55"/>
      <c r="J6484" s="7"/>
      <c r="K6484" s="40"/>
      <c r="L6484" s="40"/>
      <c r="M6484" s="40"/>
      <c r="N6484" s="40"/>
      <c r="O6484" s="40"/>
      <c r="P6484" s="40"/>
      <c r="Q6484" s="40"/>
      <c r="R6484" s="40"/>
    </row>
    <row r="6485">
      <c r="A6485" s="8" t="s">
        <v>2586</v>
      </c>
      <c r="B6485" s="2"/>
      <c r="C6485" s="2" t="s">
        <v>17982</v>
      </c>
      <c r="D6485" s="2" t="s">
        <v>2588</v>
      </c>
      <c r="E6485" s="2" t="s">
        <v>17983</v>
      </c>
      <c r="F6485" s="42" t="s">
        <v>16687</v>
      </c>
      <c r="G6485" s="8" t="s">
        <v>2741</v>
      </c>
      <c r="H6485" s="8" t="s">
        <v>2765</v>
      </c>
      <c r="I6485" s="2"/>
      <c r="J6485" s="37"/>
      <c r="K6485" s="38"/>
      <c r="L6485" s="38"/>
      <c r="M6485" s="38"/>
      <c r="N6485" s="38"/>
      <c r="O6485" s="38"/>
      <c r="P6485" s="38"/>
      <c r="Q6485" s="38"/>
      <c r="R6485" s="38"/>
    </row>
    <row r="6486">
      <c r="A6486" s="7" t="s">
        <v>2586</v>
      </c>
      <c r="B6486" s="7"/>
      <c r="C6486" s="7" t="s">
        <v>17984</v>
      </c>
      <c r="D6486" s="6" t="s">
        <v>4947</v>
      </c>
      <c r="E6486" s="19" t="s">
        <v>17985</v>
      </c>
      <c r="F6486" s="42" t="s">
        <v>16687</v>
      </c>
      <c r="G6486" s="8" t="s">
        <v>2741</v>
      </c>
      <c r="H6486" s="41" t="s">
        <v>2760</v>
      </c>
      <c r="I6486" s="7"/>
      <c r="J6486" s="35"/>
      <c r="K6486" s="33"/>
      <c r="L6486" s="33"/>
      <c r="M6486" s="33"/>
      <c r="N6486" s="33"/>
      <c r="O6486" s="33"/>
      <c r="P6486" s="33"/>
      <c r="Q6486" s="33"/>
      <c r="R6486" s="33"/>
    </row>
    <row r="6487">
      <c r="A6487" s="7" t="s">
        <v>2586</v>
      </c>
      <c r="B6487" s="9"/>
      <c r="C6487" s="9" t="s">
        <v>17986</v>
      </c>
      <c r="D6487" s="10" t="s">
        <v>2588</v>
      </c>
      <c r="E6487" s="10" t="s">
        <v>17987</v>
      </c>
      <c r="F6487" s="42" t="s">
        <v>16687</v>
      </c>
      <c r="G6487" s="8" t="s">
        <v>2741</v>
      </c>
      <c r="H6487" s="42" t="s">
        <v>3110</v>
      </c>
      <c r="I6487" s="16"/>
      <c r="J6487" s="37"/>
      <c r="K6487" s="38"/>
      <c r="L6487" s="38"/>
      <c r="M6487" s="38"/>
      <c r="N6487" s="38"/>
      <c r="O6487" s="38"/>
      <c r="P6487" s="38"/>
      <c r="Q6487" s="38"/>
      <c r="R6487" s="38"/>
    </row>
    <row r="6488">
      <c r="A6488" s="8" t="s">
        <v>2586</v>
      </c>
      <c r="B6488" s="6"/>
      <c r="C6488" s="6" t="s">
        <v>17988</v>
      </c>
      <c r="D6488" s="8" t="s">
        <v>9801</v>
      </c>
      <c r="E6488" s="7" t="s">
        <v>17989</v>
      </c>
      <c r="F6488" s="42" t="s">
        <v>16687</v>
      </c>
      <c r="G6488" s="8" t="s">
        <v>2741</v>
      </c>
      <c r="H6488" s="43" t="s">
        <v>2742</v>
      </c>
      <c r="I6488" s="8"/>
      <c r="J6488" s="7"/>
      <c r="K6488" s="40"/>
      <c r="L6488" s="40"/>
      <c r="M6488" s="40"/>
      <c r="N6488" s="40"/>
      <c r="O6488" s="40"/>
      <c r="P6488" s="40"/>
      <c r="Q6488" s="40"/>
      <c r="R6488" s="40"/>
    </row>
    <row r="6489">
      <c r="A6489" s="7" t="s">
        <v>2586</v>
      </c>
      <c r="B6489" s="9"/>
      <c r="C6489" s="9" t="s">
        <v>17990</v>
      </c>
      <c r="D6489" s="10" t="s">
        <v>2588</v>
      </c>
      <c r="E6489" s="10" t="s">
        <v>17991</v>
      </c>
      <c r="F6489" s="8" t="s">
        <v>16687</v>
      </c>
      <c r="G6489" s="8" t="s">
        <v>2741</v>
      </c>
      <c r="H6489" s="41" t="s">
        <v>2760</v>
      </c>
      <c r="I6489" s="16"/>
      <c r="J6489" s="7"/>
      <c r="K6489" s="40"/>
      <c r="L6489" s="40"/>
      <c r="M6489" s="40"/>
      <c r="N6489" s="40"/>
      <c r="O6489" s="40"/>
      <c r="P6489" s="40"/>
      <c r="Q6489" s="40"/>
      <c r="R6489" s="40"/>
    </row>
    <row r="6490">
      <c r="A6490" s="8" t="s">
        <v>2586</v>
      </c>
      <c r="B6490" s="8"/>
      <c r="C6490" s="8" t="s">
        <v>17992</v>
      </c>
      <c r="D6490" s="8" t="s">
        <v>17993</v>
      </c>
      <c r="E6490" s="12" t="s">
        <v>17994</v>
      </c>
      <c r="F6490" s="8" t="s">
        <v>16687</v>
      </c>
      <c r="G6490" s="8" t="s">
        <v>2741</v>
      </c>
      <c r="H6490" s="42" t="s">
        <v>2686</v>
      </c>
      <c r="I6490" s="8"/>
      <c r="J6490" s="7"/>
      <c r="K6490" s="40"/>
      <c r="L6490" s="40"/>
      <c r="M6490" s="40"/>
      <c r="N6490" s="40"/>
      <c r="O6490" s="40"/>
      <c r="P6490" s="40"/>
      <c r="Q6490" s="40"/>
      <c r="R6490" s="40"/>
    </row>
    <row r="6491">
      <c r="A6491" s="7" t="s">
        <v>2586</v>
      </c>
      <c r="B6491" s="7"/>
      <c r="C6491" s="7" t="s">
        <v>17995</v>
      </c>
      <c r="D6491" s="6" t="s">
        <v>2588</v>
      </c>
      <c r="E6491" s="19" t="s">
        <v>17996</v>
      </c>
      <c r="F6491" s="42" t="s">
        <v>16687</v>
      </c>
      <c r="G6491" s="6" t="s">
        <v>2741</v>
      </c>
      <c r="H6491" s="31" t="s">
        <v>2603</v>
      </c>
      <c r="I6491" s="7"/>
      <c r="J6491" s="7"/>
      <c r="K6491" s="40"/>
      <c r="L6491" s="40"/>
      <c r="M6491" s="40"/>
      <c r="N6491" s="40"/>
      <c r="O6491" s="40"/>
      <c r="P6491" s="40"/>
      <c r="Q6491" s="40"/>
      <c r="R6491" s="40"/>
    </row>
    <row r="6492">
      <c r="A6492" s="8" t="s">
        <v>2586</v>
      </c>
      <c r="B6492" s="2"/>
      <c r="C6492" s="2" t="s">
        <v>17997</v>
      </c>
      <c r="D6492" s="2" t="s">
        <v>17998</v>
      </c>
      <c r="E6492" s="2" t="s">
        <v>17999</v>
      </c>
      <c r="F6492" s="42" t="s">
        <v>16687</v>
      </c>
      <c r="G6492" s="8" t="s">
        <v>2741</v>
      </c>
      <c r="H6492" s="41" t="s">
        <v>3742</v>
      </c>
      <c r="I6492" s="55"/>
      <c r="J6492" s="35"/>
      <c r="K6492" s="33"/>
      <c r="L6492" s="33"/>
      <c r="M6492" s="33"/>
      <c r="N6492" s="33"/>
      <c r="O6492" s="33"/>
      <c r="P6492" s="33"/>
      <c r="Q6492" s="33"/>
      <c r="R6492" s="33"/>
    </row>
    <row r="6493">
      <c r="A6493" s="8" t="s">
        <v>2586</v>
      </c>
      <c r="B6493" s="2"/>
      <c r="C6493" s="2" t="s">
        <v>18000</v>
      </c>
      <c r="D6493" s="2" t="s">
        <v>2588</v>
      </c>
      <c r="E6493" s="2" t="s">
        <v>18001</v>
      </c>
      <c r="F6493" s="8" t="s">
        <v>16687</v>
      </c>
      <c r="G6493" s="6" t="s">
        <v>2741</v>
      </c>
      <c r="H6493" s="41" t="s">
        <v>2760</v>
      </c>
      <c r="I6493" s="55"/>
      <c r="J6493" s="35"/>
      <c r="K6493" s="33"/>
      <c r="L6493" s="33"/>
      <c r="M6493" s="33"/>
      <c r="N6493" s="33"/>
      <c r="O6493" s="33"/>
      <c r="P6493" s="33"/>
      <c r="Q6493" s="33"/>
      <c r="R6493" s="33"/>
    </row>
    <row r="6494">
      <c r="A6494" s="8" t="s">
        <v>2586</v>
      </c>
      <c r="B6494" s="8"/>
      <c r="C6494" s="8" t="s">
        <v>18002</v>
      </c>
      <c r="D6494" s="8" t="s">
        <v>18003</v>
      </c>
      <c r="E6494" s="12" t="s">
        <v>18004</v>
      </c>
      <c r="F6494" s="8" t="s">
        <v>16687</v>
      </c>
      <c r="G6494" s="8" t="s">
        <v>2741</v>
      </c>
      <c r="H6494" s="31" t="s">
        <v>2742</v>
      </c>
      <c r="I6494" s="8"/>
      <c r="J6494" s="35"/>
      <c r="K6494" s="33"/>
      <c r="L6494" s="33"/>
      <c r="M6494" s="33"/>
      <c r="N6494" s="33"/>
      <c r="O6494" s="33"/>
      <c r="P6494" s="33"/>
      <c r="Q6494" s="33"/>
      <c r="R6494" s="33"/>
    </row>
    <row r="6495">
      <c r="A6495" s="8" t="s">
        <v>2586</v>
      </c>
      <c r="B6495" s="2"/>
      <c r="C6495" s="2" t="s">
        <v>18005</v>
      </c>
      <c r="D6495" s="2" t="s">
        <v>2588</v>
      </c>
      <c r="E6495" s="2" t="s">
        <v>18006</v>
      </c>
      <c r="F6495" s="42" t="s">
        <v>16687</v>
      </c>
      <c r="G6495" s="8" t="s">
        <v>2741</v>
      </c>
      <c r="H6495" s="43" t="s">
        <v>2760</v>
      </c>
      <c r="I6495" s="55"/>
      <c r="J6495" s="35"/>
      <c r="K6495" s="33"/>
      <c r="L6495" s="33"/>
      <c r="M6495" s="33"/>
      <c r="N6495" s="33"/>
      <c r="O6495" s="33"/>
      <c r="P6495" s="33"/>
      <c r="Q6495" s="33"/>
      <c r="R6495" s="33"/>
    </row>
    <row r="6496">
      <c r="A6496" s="8" t="s">
        <v>2586</v>
      </c>
      <c r="B6496" s="2"/>
      <c r="C6496" s="2" t="s">
        <v>18007</v>
      </c>
      <c r="D6496" s="2" t="s">
        <v>2588</v>
      </c>
      <c r="E6496" s="2" t="s">
        <v>18008</v>
      </c>
      <c r="F6496" s="8" t="s">
        <v>16687</v>
      </c>
      <c r="G6496" s="8" t="s">
        <v>2741</v>
      </c>
      <c r="H6496" s="41" t="s">
        <v>2760</v>
      </c>
      <c r="I6496" s="55"/>
      <c r="J6496" s="35"/>
      <c r="K6496" s="33"/>
      <c r="L6496" s="33"/>
      <c r="M6496" s="33"/>
      <c r="N6496" s="33"/>
      <c r="O6496" s="33"/>
      <c r="P6496" s="33"/>
      <c r="Q6496" s="33"/>
      <c r="R6496" s="33"/>
    </row>
    <row r="6497">
      <c r="A6497" s="8" t="s">
        <v>2586</v>
      </c>
      <c r="B6497" s="6"/>
      <c r="C6497" s="6" t="s">
        <v>18009</v>
      </c>
      <c r="D6497" s="6" t="s">
        <v>18010</v>
      </c>
      <c r="E6497" s="19" t="s">
        <v>18011</v>
      </c>
      <c r="F6497" s="42" t="s">
        <v>16687</v>
      </c>
      <c r="G6497" s="8" t="s">
        <v>2741</v>
      </c>
      <c r="H6497" s="41" t="s">
        <v>2760</v>
      </c>
      <c r="I6497" s="7"/>
      <c r="J6497" s="35"/>
      <c r="K6497" s="33"/>
      <c r="L6497" s="33"/>
      <c r="M6497" s="33"/>
      <c r="N6497" s="33"/>
      <c r="O6497" s="33"/>
      <c r="P6497" s="33"/>
      <c r="Q6497" s="33"/>
      <c r="R6497" s="33"/>
    </row>
    <row r="6498">
      <c r="A6498" s="8" t="s">
        <v>2586</v>
      </c>
      <c r="B6498" s="6"/>
      <c r="C6498" s="6" t="s">
        <v>17151</v>
      </c>
      <c r="D6498" s="7" t="s">
        <v>3374</v>
      </c>
      <c r="E6498" s="19" t="s">
        <v>18012</v>
      </c>
      <c r="F6498" s="42" t="s">
        <v>16687</v>
      </c>
      <c r="G6498" s="8" t="s">
        <v>2741</v>
      </c>
      <c r="H6498" s="41" t="s">
        <v>2760</v>
      </c>
      <c r="I6498" s="7"/>
      <c r="J6498" s="7"/>
      <c r="K6498" s="40"/>
      <c r="L6498" s="40"/>
      <c r="M6498" s="40"/>
      <c r="N6498" s="40"/>
      <c r="O6498" s="40"/>
      <c r="P6498" s="40"/>
      <c r="Q6498" s="40"/>
      <c r="R6498" s="40"/>
    </row>
    <row r="6499">
      <c r="A6499" s="8" t="s">
        <v>2586</v>
      </c>
      <c r="B6499" s="8"/>
      <c r="C6499" s="8" t="s">
        <v>18013</v>
      </c>
      <c r="D6499" s="8" t="s">
        <v>18014</v>
      </c>
      <c r="E6499" s="12" t="s">
        <v>18015</v>
      </c>
      <c r="F6499" s="42" t="s">
        <v>16687</v>
      </c>
      <c r="G6499" s="8" t="s">
        <v>2741</v>
      </c>
      <c r="H6499" s="41" t="s">
        <v>2760</v>
      </c>
      <c r="I6499" s="8"/>
      <c r="J6499" s="37"/>
      <c r="K6499" s="38"/>
      <c r="L6499" s="38"/>
      <c r="M6499" s="38"/>
      <c r="N6499" s="38"/>
      <c r="O6499" s="38"/>
      <c r="P6499" s="38"/>
      <c r="Q6499" s="38"/>
      <c r="R6499" s="38"/>
    </row>
    <row r="6500">
      <c r="A6500" s="8" t="s">
        <v>2586</v>
      </c>
      <c r="B6500" s="8"/>
      <c r="C6500" s="8" t="s">
        <v>18016</v>
      </c>
      <c r="D6500" s="8" t="s">
        <v>2489</v>
      </c>
      <c r="E6500" s="12" t="s">
        <v>18017</v>
      </c>
      <c r="F6500" s="42" t="s">
        <v>16687</v>
      </c>
      <c r="G6500" s="8" t="s">
        <v>2741</v>
      </c>
      <c r="H6500" s="31" t="s">
        <v>2603</v>
      </c>
      <c r="I6500" s="8"/>
      <c r="J6500" s="35"/>
      <c r="K6500" s="33"/>
      <c r="L6500" s="33"/>
      <c r="M6500" s="33"/>
      <c r="N6500" s="33"/>
      <c r="O6500" s="33"/>
      <c r="P6500" s="33"/>
      <c r="Q6500" s="33"/>
      <c r="R6500" s="33"/>
    </row>
    <row r="6501">
      <c r="A6501" s="8" t="s">
        <v>2586</v>
      </c>
      <c r="B6501" s="2"/>
      <c r="C6501" s="2" t="s">
        <v>18018</v>
      </c>
      <c r="D6501" s="2" t="s">
        <v>2588</v>
      </c>
      <c r="E6501" s="2" t="s">
        <v>18019</v>
      </c>
      <c r="F6501" s="42" t="s">
        <v>16687</v>
      </c>
      <c r="G6501" s="31" t="s">
        <v>2741</v>
      </c>
      <c r="H6501" s="45" t="s">
        <v>2686</v>
      </c>
      <c r="I6501" s="55"/>
      <c r="J6501" s="37"/>
      <c r="K6501" s="38"/>
      <c r="L6501" s="38"/>
      <c r="M6501" s="38"/>
      <c r="N6501" s="38"/>
      <c r="O6501" s="38"/>
      <c r="P6501" s="38"/>
      <c r="Q6501" s="38"/>
      <c r="R6501" s="38"/>
    </row>
    <row r="6502">
      <c r="A6502" s="8" t="s">
        <v>2586</v>
      </c>
      <c r="B6502" s="8"/>
      <c r="C6502" s="8" t="s">
        <v>18020</v>
      </c>
      <c r="D6502" s="8" t="s">
        <v>6998</v>
      </c>
      <c r="E6502" s="12" t="s">
        <v>18021</v>
      </c>
      <c r="F6502" s="8" t="s">
        <v>16687</v>
      </c>
      <c r="G6502" s="8" t="s">
        <v>2741</v>
      </c>
      <c r="H6502" s="41" t="s">
        <v>2686</v>
      </c>
      <c r="I6502" s="8"/>
      <c r="J6502" s="35"/>
      <c r="K6502" s="33"/>
      <c r="L6502" s="33"/>
      <c r="M6502" s="33"/>
      <c r="N6502" s="33"/>
      <c r="O6502" s="33"/>
      <c r="P6502" s="33"/>
      <c r="Q6502" s="33"/>
      <c r="R6502" s="33"/>
    </row>
    <row r="6503">
      <c r="A6503" s="8" t="s">
        <v>2586</v>
      </c>
      <c r="B6503" s="3"/>
      <c r="C6503" s="3" t="s">
        <v>18022</v>
      </c>
      <c r="D6503" s="5" t="s">
        <v>18023</v>
      </c>
      <c r="E6503" s="5" t="s">
        <v>18024</v>
      </c>
      <c r="F6503" s="42" t="s">
        <v>16687</v>
      </c>
      <c r="G6503" s="31" t="s">
        <v>2741</v>
      </c>
      <c r="H6503" s="42" t="s">
        <v>2686</v>
      </c>
      <c r="I6503" s="18"/>
      <c r="J6503" s="35"/>
      <c r="K6503" s="33"/>
      <c r="L6503" s="33"/>
      <c r="M6503" s="33"/>
      <c r="N6503" s="33"/>
      <c r="O6503" s="33"/>
      <c r="P6503" s="33"/>
      <c r="Q6503" s="33"/>
      <c r="R6503" s="33"/>
    </row>
    <row r="6504">
      <c r="A6504" s="8" t="s">
        <v>2586</v>
      </c>
      <c r="B6504" s="2"/>
      <c r="C6504" s="2" t="s">
        <v>18025</v>
      </c>
      <c r="D6504" s="2" t="s">
        <v>18026</v>
      </c>
      <c r="E6504" s="2" t="s">
        <v>18027</v>
      </c>
      <c r="F6504" s="42" t="s">
        <v>16687</v>
      </c>
      <c r="G6504" s="31" t="s">
        <v>2741</v>
      </c>
      <c r="H6504" s="41" t="s">
        <v>2760</v>
      </c>
      <c r="I6504" s="55"/>
      <c r="J6504" s="7"/>
      <c r="K6504" s="40"/>
      <c r="L6504" s="40"/>
      <c r="M6504" s="40"/>
      <c r="N6504" s="40"/>
      <c r="O6504" s="40"/>
      <c r="P6504" s="40"/>
      <c r="Q6504" s="40"/>
      <c r="R6504" s="40"/>
    </row>
    <row r="6505">
      <c r="A6505" s="8" t="s">
        <v>2586</v>
      </c>
      <c r="B6505" s="2"/>
      <c r="C6505" s="2" t="s">
        <v>18028</v>
      </c>
      <c r="D6505" s="2" t="s">
        <v>2588</v>
      </c>
      <c r="E6505" s="2" t="s">
        <v>18029</v>
      </c>
      <c r="F6505" s="42" t="s">
        <v>16687</v>
      </c>
      <c r="G6505" s="31" t="s">
        <v>2741</v>
      </c>
      <c r="H6505" s="31" t="s">
        <v>2603</v>
      </c>
      <c r="I6505" s="55"/>
      <c r="J6505" s="7"/>
      <c r="K6505" s="40"/>
      <c r="L6505" s="40"/>
      <c r="M6505" s="40"/>
      <c r="N6505" s="40"/>
      <c r="O6505" s="40"/>
      <c r="P6505" s="40"/>
      <c r="Q6505" s="40"/>
      <c r="R6505" s="40"/>
    </row>
    <row r="6506">
      <c r="A6506" s="8" t="s">
        <v>2586</v>
      </c>
      <c r="B6506" s="2"/>
      <c r="C6506" s="2" t="s">
        <v>18030</v>
      </c>
      <c r="D6506" s="2" t="s">
        <v>459</v>
      </c>
      <c r="E6506" s="2" t="s">
        <v>18031</v>
      </c>
      <c r="F6506" s="42" t="s">
        <v>16687</v>
      </c>
      <c r="G6506" s="31" t="s">
        <v>2741</v>
      </c>
      <c r="H6506" s="43" t="s">
        <v>2760</v>
      </c>
      <c r="I6506" s="55"/>
      <c r="J6506" s="35"/>
      <c r="K6506" s="33"/>
      <c r="L6506" s="33"/>
      <c r="M6506" s="33"/>
      <c r="N6506" s="33"/>
      <c r="O6506" s="33"/>
      <c r="P6506" s="33"/>
      <c r="Q6506" s="33"/>
      <c r="R6506" s="33"/>
    </row>
    <row r="6507">
      <c r="A6507" s="8" t="s">
        <v>2586</v>
      </c>
      <c r="B6507" s="2"/>
      <c r="C6507" s="2" t="s">
        <v>18032</v>
      </c>
      <c r="D6507" s="2" t="s">
        <v>2588</v>
      </c>
      <c r="E6507" s="2" t="s">
        <v>18033</v>
      </c>
      <c r="F6507" s="42" t="s">
        <v>16687</v>
      </c>
      <c r="G6507" s="31" t="s">
        <v>2741</v>
      </c>
      <c r="H6507" s="31" t="s">
        <v>2603</v>
      </c>
      <c r="I6507" s="55"/>
      <c r="J6507" s="35"/>
      <c r="K6507" s="33"/>
      <c r="L6507" s="33"/>
      <c r="M6507" s="33"/>
      <c r="N6507" s="33"/>
      <c r="O6507" s="33"/>
      <c r="P6507" s="33"/>
      <c r="Q6507" s="33"/>
      <c r="R6507" s="33"/>
    </row>
    <row r="6508">
      <c r="A6508" s="8" t="s">
        <v>2586</v>
      </c>
      <c r="B6508" s="8"/>
      <c r="C6508" s="8" t="s">
        <v>18034</v>
      </c>
      <c r="D6508" s="8" t="s">
        <v>18035</v>
      </c>
      <c r="E6508" s="12" t="s">
        <v>18036</v>
      </c>
      <c r="F6508" s="42" t="s">
        <v>16687</v>
      </c>
      <c r="G6508" s="8" t="s">
        <v>2741</v>
      </c>
      <c r="H6508" s="41" t="s">
        <v>2760</v>
      </c>
      <c r="I6508" s="8"/>
      <c r="J6508" s="35"/>
      <c r="K6508" s="33"/>
      <c r="L6508" s="33"/>
      <c r="M6508" s="33"/>
      <c r="N6508" s="33"/>
      <c r="O6508" s="33"/>
      <c r="P6508" s="33"/>
      <c r="Q6508" s="33"/>
      <c r="R6508" s="33"/>
    </row>
    <row r="6509">
      <c r="A6509" s="8" t="s">
        <v>2586</v>
      </c>
      <c r="B6509" s="18"/>
      <c r="C6509" s="18" t="s">
        <v>18037</v>
      </c>
      <c r="D6509" s="4" t="s">
        <v>18038</v>
      </c>
      <c r="E6509" s="3" t="s">
        <v>18039</v>
      </c>
      <c r="F6509" s="42" t="s">
        <v>16687</v>
      </c>
      <c r="G6509" s="8" t="s">
        <v>2741</v>
      </c>
      <c r="H6509" s="41" t="s">
        <v>2760</v>
      </c>
      <c r="I6509" s="3"/>
      <c r="J6509" s="7"/>
      <c r="K6509" s="40"/>
      <c r="L6509" s="40"/>
      <c r="M6509" s="40"/>
      <c r="N6509" s="40"/>
      <c r="O6509" s="40"/>
      <c r="P6509" s="40"/>
      <c r="Q6509" s="40"/>
      <c r="R6509" s="40"/>
    </row>
    <row r="6510">
      <c r="A6510" s="8" t="s">
        <v>2586</v>
      </c>
      <c r="B6510" s="2"/>
      <c r="C6510" s="2" t="s">
        <v>18040</v>
      </c>
      <c r="D6510" s="2" t="s">
        <v>2588</v>
      </c>
      <c r="E6510" s="2" t="s">
        <v>18041</v>
      </c>
      <c r="F6510" s="42" t="s">
        <v>16687</v>
      </c>
      <c r="G6510" s="8" t="s">
        <v>2741</v>
      </c>
      <c r="H6510" s="31" t="s">
        <v>2802</v>
      </c>
      <c r="I6510" s="55"/>
      <c r="J6510" s="7"/>
      <c r="K6510" s="40"/>
      <c r="L6510" s="40"/>
      <c r="M6510" s="40"/>
      <c r="N6510" s="40"/>
      <c r="O6510" s="40"/>
      <c r="P6510" s="40"/>
      <c r="Q6510" s="40"/>
      <c r="R6510" s="40"/>
    </row>
    <row r="6511">
      <c r="A6511" s="8" t="s">
        <v>2586</v>
      </c>
      <c r="B6511" s="6"/>
      <c r="C6511" s="6" t="s">
        <v>18042</v>
      </c>
      <c r="D6511" s="6" t="s">
        <v>2588</v>
      </c>
      <c r="E6511" s="19" t="s">
        <v>18043</v>
      </c>
      <c r="F6511" s="42" t="s">
        <v>16687</v>
      </c>
      <c r="G6511" s="8" t="s">
        <v>2741</v>
      </c>
      <c r="H6511" s="31" t="s">
        <v>2603</v>
      </c>
      <c r="I6511" s="7"/>
      <c r="J6511" s="7"/>
      <c r="K6511" s="40"/>
      <c r="L6511" s="40"/>
      <c r="M6511" s="40"/>
      <c r="N6511" s="40"/>
      <c r="O6511" s="40"/>
      <c r="P6511" s="40"/>
      <c r="Q6511" s="40"/>
      <c r="R6511" s="40"/>
    </row>
    <row r="6512">
      <c r="A6512" s="8" t="s">
        <v>2586</v>
      </c>
      <c r="B6512" s="8"/>
      <c r="C6512" s="8" t="s">
        <v>18044</v>
      </c>
      <c r="D6512" s="8" t="s">
        <v>3108</v>
      </c>
      <c r="E6512" s="12" t="s">
        <v>18045</v>
      </c>
      <c r="F6512" s="42" t="s">
        <v>16687</v>
      </c>
      <c r="G6512" s="8" t="s">
        <v>2741</v>
      </c>
      <c r="H6512" s="41" t="s">
        <v>2802</v>
      </c>
      <c r="I6512" s="8"/>
      <c r="J6512" s="35"/>
      <c r="K6512" s="33"/>
      <c r="L6512" s="33"/>
      <c r="M6512" s="33"/>
      <c r="N6512" s="33"/>
      <c r="O6512" s="33"/>
      <c r="P6512" s="33"/>
      <c r="Q6512" s="33"/>
      <c r="R6512" s="33"/>
    </row>
    <row r="6513">
      <c r="A6513" s="8" t="s">
        <v>2586</v>
      </c>
      <c r="B6513" s="8"/>
      <c r="C6513" s="8" t="s">
        <v>18046</v>
      </c>
      <c r="D6513" s="8" t="s">
        <v>18047</v>
      </c>
      <c r="E6513" s="12" t="s">
        <v>18048</v>
      </c>
      <c r="F6513" s="8" t="s">
        <v>16687</v>
      </c>
      <c r="G6513" s="8" t="s">
        <v>2741</v>
      </c>
      <c r="H6513" s="41" t="s">
        <v>2802</v>
      </c>
      <c r="I6513" s="8"/>
      <c r="J6513" s="37"/>
      <c r="K6513" s="38"/>
      <c r="L6513" s="38"/>
      <c r="M6513" s="38"/>
      <c r="N6513" s="38"/>
      <c r="O6513" s="38"/>
      <c r="P6513" s="38"/>
      <c r="Q6513" s="38"/>
      <c r="R6513" s="38"/>
    </row>
    <row r="6514">
      <c r="A6514" s="7" t="s">
        <v>2586</v>
      </c>
      <c r="B6514" s="7"/>
      <c r="C6514" s="7" t="s">
        <v>18049</v>
      </c>
      <c r="D6514" s="6" t="s">
        <v>1429</v>
      </c>
      <c r="E6514" s="19" t="s">
        <v>18050</v>
      </c>
      <c r="F6514" s="8" t="s">
        <v>16687</v>
      </c>
      <c r="G6514" s="8" t="s">
        <v>2741</v>
      </c>
      <c r="H6514" s="31" t="s">
        <v>4225</v>
      </c>
      <c r="I6514" s="7"/>
      <c r="J6514" s="37"/>
      <c r="K6514" s="38"/>
      <c r="L6514" s="38"/>
      <c r="M6514" s="38"/>
      <c r="N6514" s="38"/>
      <c r="O6514" s="38"/>
      <c r="P6514" s="38"/>
      <c r="Q6514" s="38"/>
      <c r="R6514" s="38"/>
    </row>
    <row r="6515">
      <c r="A6515" s="7" t="s">
        <v>2586</v>
      </c>
      <c r="B6515" s="7"/>
      <c r="C6515" s="7" t="s">
        <v>18051</v>
      </c>
      <c r="D6515" s="6" t="s">
        <v>2588</v>
      </c>
      <c r="E6515" s="19" t="s">
        <v>18052</v>
      </c>
      <c r="F6515" s="42" t="s">
        <v>16687</v>
      </c>
      <c r="G6515" s="8" t="s">
        <v>2741</v>
      </c>
      <c r="H6515" s="41" t="s">
        <v>2760</v>
      </c>
      <c r="I6515" s="7"/>
      <c r="J6515" s="37"/>
      <c r="K6515" s="38"/>
      <c r="L6515" s="38"/>
      <c r="M6515" s="38"/>
      <c r="N6515" s="38"/>
      <c r="O6515" s="38"/>
      <c r="P6515" s="38"/>
      <c r="Q6515" s="38"/>
      <c r="R6515" s="38"/>
    </row>
    <row r="6516">
      <c r="A6516" s="8" t="s">
        <v>2586</v>
      </c>
      <c r="B6516" s="2"/>
      <c r="C6516" s="2" t="s">
        <v>18053</v>
      </c>
      <c r="D6516" s="2" t="s">
        <v>18054</v>
      </c>
      <c r="E6516" s="2" t="s">
        <v>18055</v>
      </c>
      <c r="F6516" s="42" t="s">
        <v>16687</v>
      </c>
      <c r="G6516" s="6" t="s">
        <v>2741</v>
      </c>
      <c r="H6516" s="8" t="s">
        <v>2765</v>
      </c>
      <c r="I6516" s="55"/>
      <c r="J6516" s="7"/>
      <c r="K6516" s="40"/>
      <c r="L6516" s="40"/>
      <c r="M6516" s="40"/>
      <c r="N6516" s="40"/>
      <c r="O6516" s="40"/>
      <c r="P6516" s="40"/>
      <c r="Q6516" s="40"/>
      <c r="R6516" s="40"/>
    </row>
    <row r="6517">
      <c r="A6517" s="8" t="s">
        <v>2586</v>
      </c>
      <c r="B6517" s="8"/>
      <c r="C6517" s="8" t="s">
        <v>18056</v>
      </c>
      <c r="D6517" s="8" t="s">
        <v>5861</v>
      </c>
      <c r="E6517" s="12" t="s">
        <v>18057</v>
      </c>
      <c r="F6517" s="42" t="s">
        <v>16687</v>
      </c>
      <c r="G6517" s="8" t="s">
        <v>2741</v>
      </c>
      <c r="H6517" s="42" t="s">
        <v>2686</v>
      </c>
      <c r="I6517" s="8"/>
      <c r="J6517" s="7"/>
      <c r="K6517" s="40"/>
      <c r="L6517" s="40"/>
      <c r="M6517" s="40"/>
      <c r="N6517" s="40"/>
      <c r="O6517" s="40"/>
      <c r="P6517" s="40"/>
      <c r="Q6517" s="40"/>
      <c r="R6517" s="40"/>
    </row>
    <row r="6518">
      <c r="A6518" s="7" t="s">
        <v>2586</v>
      </c>
      <c r="B6518" s="7"/>
      <c r="C6518" s="7" t="s">
        <v>18058</v>
      </c>
      <c r="D6518" s="6" t="s">
        <v>2588</v>
      </c>
      <c r="E6518" s="7" t="s">
        <v>18059</v>
      </c>
      <c r="F6518" s="42" t="s">
        <v>16687</v>
      </c>
      <c r="G6518" s="6" t="s">
        <v>2741</v>
      </c>
      <c r="H6518" s="41" t="s">
        <v>2760</v>
      </c>
      <c r="I6518" s="8"/>
      <c r="J6518" s="35"/>
      <c r="K6518" s="33"/>
      <c r="L6518" s="33"/>
      <c r="M6518" s="33"/>
      <c r="N6518" s="33"/>
      <c r="O6518" s="33"/>
      <c r="P6518" s="33"/>
      <c r="Q6518" s="33"/>
      <c r="R6518" s="33"/>
    </row>
    <row r="6519">
      <c r="A6519" s="8" t="s">
        <v>2586</v>
      </c>
      <c r="B6519" s="8"/>
      <c r="C6519" s="8" t="s">
        <v>18060</v>
      </c>
      <c r="D6519" s="8" t="s">
        <v>18061</v>
      </c>
      <c r="E6519" s="12" t="s">
        <v>18062</v>
      </c>
      <c r="F6519" s="42" t="s">
        <v>16687</v>
      </c>
      <c r="G6519" s="8" t="s">
        <v>2741</v>
      </c>
      <c r="H6519" s="45" t="s">
        <v>2824</v>
      </c>
      <c r="I6519" s="8"/>
      <c r="J6519" s="35"/>
      <c r="K6519" s="33"/>
      <c r="L6519" s="33"/>
      <c r="M6519" s="33"/>
      <c r="N6519" s="33"/>
      <c r="O6519" s="33"/>
      <c r="P6519" s="33"/>
      <c r="Q6519" s="33"/>
      <c r="R6519" s="33"/>
    </row>
    <row r="6520">
      <c r="A6520" s="7" t="s">
        <v>2586</v>
      </c>
      <c r="B6520" s="7"/>
      <c r="C6520" s="7" t="s">
        <v>18063</v>
      </c>
      <c r="D6520" s="8" t="s">
        <v>18064</v>
      </c>
      <c r="E6520" s="7" t="s">
        <v>18065</v>
      </c>
      <c r="F6520" s="8" t="s">
        <v>16687</v>
      </c>
      <c r="G6520" s="8" t="s">
        <v>2741</v>
      </c>
      <c r="H6520" s="31" t="s">
        <v>2742</v>
      </c>
      <c r="I6520" s="8"/>
      <c r="J6520" s="37"/>
      <c r="K6520" s="38"/>
      <c r="L6520" s="38"/>
      <c r="M6520" s="38"/>
      <c r="N6520" s="38"/>
      <c r="O6520" s="38"/>
      <c r="P6520" s="38"/>
      <c r="Q6520" s="38"/>
      <c r="R6520" s="38"/>
    </row>
    <row r="6521">
      <c r="A6521" s="8" t="s">
        <v>2586</v>
      </c>
      <c r="B6521" s="15"/>
      <c r="C6521" s="15" t="s">
        <v>18066</v>
      </c>
      <c r="D6521" s="15" t="s">
        <v>4236</v>
      </c>
      <c r="E6521" s="9" t="s">
        <v>18067</v>
      </c>
      <c r="F6521" s="42" t="s">
        <v>16687</v>
      </c>
      <c r="G6521" s="8" t="s">
        <v>2741</v>
      </c>
      <c r="H6521" s="41" t="s">
        <v>2686</v>
      </c>
      <c r="I6521" s="9"/>
      <c r="J6521" s="37"/>
      <c r="K6521" s="38"/>
      <c r="L6521" s="38"/>
      <c r="M6521" s="38"/>
      <c r="N6521" s="38"/>
      <c r="O6521" s="38"/>
      <c r="P6521" s="38"/>
      <c r="Q6521" s="38"/>
      <c r="R6521" s="38"/>
    </row>
    <row r="6522">
      <c r="A6522" s="8" t="s">
        <v>2586</v>
      </c>
      <c r="B6522" s="15"/>
      <c r="C6522" s="15" t="s">
        <v>18068</v>
      </c>
      <c r="D6522" s="15" t="s">
        <v>18069</v>
      </c>
      <c r="E6522" s="59" t="s">
        <v>18070</v>
      </c>
      <c r="F6522" s="42" t="s">
        <v>16687</v>
      </c>
      <c r="G6522" s="8" t="s">
        <v>2741</v>
      </c>
      <c r="H6522" s="42" t="s">
        <v>2686</v>
      </c>
      <c r="I6522" s="3"/>
      <c r="J6522" s="7"/>
      <c r="K6522" s="40"/>
      <c r="L6522" s="40"/>
      <c r="M6522" s="40"/>
      <c r="N6522" s="40"/>
      <c r="O6522" s="40"/>
      <c r="P6522" s="40"/>
      <c r="Q6522" s="40"/>
      <c r="R6522" s="40"/>
    </row>
    <row r="6523">
      <c r="A6523" s="8" t="s">
        <v>2586</v>
      </c>
      <c r="B6523" s="2"/>
      <c r="C6523" s="2" t="s">
        <v>18071</v>
      </c>
      <c r="D6523" s="2" t="s">
        <v>2588</v>
      </c>
      <c r="E6523" s="2" t="s">
        <v>18072</v>
      </c>
      <c r="F6523" s="42" t="s">
        <v>16687</v>
      </c>
      <c r="G6523" s="6" t="s">
        <v>2741</v>
      </c>
      <c r="H6523" s="41" t="s">
        <v>2760</v>
      </c>
      <c r="I6523" s="55"/>
      <c r="J6523" s="7"/>
      <c r="K6523" s="40"/>
      <c r="L6523" s="40"/>
      <c r="M6523" s="40"/>
      <c r="N6523" s="40"/>
      <c r="O6523" s="40"/>
      <c r="P6523" s="40"/>
      <c r="Q6523" s="40"/>
      <c r="R6523" s="40"/>
    </row>
    <row r="6524">
      <c r="A6524" s="8" t="s">
        <v>2586</v>
      </c>
      <c r="B6524" s="2"/>
      <c r="C6524" s="2" t="s">
        <v>18073</v>
      </c>
      <c r="D6524" s="2" t="s">
        <v>6881</v>
      </c>
      <c r="E6524" s="2" t="s">
        <v>18074</v>
      </c>
      <c r="F6524" s="42" t="s">
        <v>16687</v>
      </c>
      <c r="G6524" s="8" t="s">
        <v>2741</v>
      </c>
      <c r="H6524" s="45" t="s">
        <v>2686</v>
      </c>
      <c r="I6524" s="55"/>
      <c r="J6524" s="35"/>
      <c r="K6524" s="33"/>
      <c r="L6524" s="33"/>
      <c r="M6524" s="33"/>
      <c r="N6524" s="33"/>
      <c r="O6524" s="33"/>
      <c r="P6524" s="33"/>
      <c r="Q6524" s="33"/>
      <c r="R6524" s="33"/>
    </row>
    <row r="6525">
      <c r="A6525" s="7" t="s">
        <v>2586</v>
      </c>
      <c r="B6525" s="9"/>
      <c r="C6525" s="9" t="s">
        <v>18075</v>
      </c>
      <c r="D6525" s="10" t="s">
        <v>18076</v>
      </c>
      <c r="E6525" s="10" t="s">
        <v>18077</v>
      </c>
      <c r="F6525" s="42" t="s">
        <v>16687</v>
      </c>
      <c r="G6525" s="8" t="s">
        <v>2741</v>
      </c>
      <c r="H6525" s="31" t="s">
        <v>2742</v>
      </c>
      <c r="I6525" s="16"/>
      <c r="J6525" s="35"/>
      <c r="K6525" s="33"/>
      <c r="L6525" s="33"/>
      <c r="M6525" s="33"/>
      <c r="N6525" s="33"/>
      <c r="O6525" s="33"/>
      <c r="P6525" s="33"/>
      <c r="Q6525" s="33"/>
      <c r="R6525" s="33"/>
    </row>
    <row r="6526">
      <c r="A6526" s="8" t="s">
        <v>2586</v>
      </c>
      <c r="B6526" s="8"/>
      <c r="C6526" s="8" t="s">
        <v>18078</v>
      </c>
      <c r="D6526" s="8"/>
      <c r="E6526" s="12" t="s">
        <v>18079</v>
      </c>
      <c r="F6526" s="41" t="s">
        <v>16687</v>
      </c>
      <c r="G6526" s="8" t="s">
        <v>2741</v>
      </c>
      <c r="H6526" s="48" t="s">
        <v>2937</v>
      </c>
      <c r="I6526" s="8"/>
      <c r="J6526" s="35"/>
      <c r="K6526" s="33"/>
      <c r="L6526" s="33"/>
      <c r="M6526" s="33"/>
      <c r="N6526" s="33"/>
      <c r="O6526" s="33"/>
      <c r="P6526" s="33"/>
      <c r="Q6526" s="33"/>
      <c r="R6526" s="33"/>
    </row>
    <row r="6527">
      <c r="A6527" s="8" t="s">
        <v>2586</v>
      </c>
      <c r="B6527" s="6"/>
      <c r="C6527" s="6" t="s">
        <v>18078</v>
      </c>
      <c r="D6527" s="7" t="s">
        <v>1385</v>
      </c>
      <c r="E6527" s="19" t="s">
        <v>18080</v>
      </c>
      <c r="F6527" s="8" t="s">
        <v>16687</v>
      </c>
      <c r="G6527" s="8" t="s">
        <v>2741</v>
      </c>
      <c r="H6527" s="41" t="s">
        <v>2760</v>
      </c>
      <c r="I6527" s="7"/>
      <c r="J6527" s="35"/>
      <c r="K6527" s="33"/>
      <c r="L6527" s="33"/>
      <c r="M6527" s="33"/>
      <c r="N6527" s="33"/>
      <c r="O6527" s="33"/>
      <c r="P6527" s="33"/>
      <c r="Q6527" s="33"/>
      <c r="R6527" s="33"/>
    </row>
    <row r="6528">
      <c r="A6528" s="8" t="s">
        <v>2586</v>
      </c>
      <c r="B6528" s="2"/>
      <c r="C6528" s="2" t="s">
        <v>18081</v>
      </c>
      <c r="D6528" s="2" t="s">
        <v>5638</v>
      </c>
      <c r="E6528" s="2" t="s">
        <v>18082</v>
      </c>
      <c r="F6528" s="8" t="s">
        <v>16687</v>
      </c>
      <c r="G6528" s="8" t="s">
        <v>2741</v>
      </c>
      <c r="H6528" s="43" t="s">
        <v>2760</v>
      </c>
      <c r="I6528" s="55"/>
      <c r="J6528" s="35"/>
      <c r="K6528" s="33"/>
      <c r="L6528" s="33"/>
      <c r="M6528" s="33"/>
      <c r="N6528" s="33"/>
      <c r="O6528" s="33"/>
      <c r="P6528" s="33"/>
      <c r="Q6528" s="33"/>
      <c r="R6528" s="33"/>
    </row>
    <row r="6529">
      <c r="A6529" s="8" t="s">
        <v>2586</v>
      </c>
      <c r="B6529" s="2"/>
      <c r="C6529" s="2" t="s">
        <v>18083</v>
      </c>
      <c r="D6529" s="2" t="s">
        <v>2588</v>
      </c>
      <c r="E6529" s="2" t="s">
        <v>18084</v>
      </c>
      <c r="F6529" s="42" t="s">
        <v>16687</v>
      </c>
      <c r="G6529" s="8" t="s">
        <v>2741</v>
      </c>
      <c r="H6529" s="42" t="s">
        <v>2787</v>
      </c>
      <c r="I6529" s="35"/>
      <c r="J6529" s="35"/>
      <c r="K6529" s="33"/>
      <c r="L6529" s="33"/>
      <c r="M6529" s="33"/>
      <c r="N6529" s="33"/>
      <c r="O6529" s="33"/>
      <c r="P6529" s="33"/>
      <c r="Q6529" s="33"/>
      <c r="R6529" s="33"/>
    </row>
    <row r="6530">
      <c r="A6530" s="8" t="s">
        <v>2586</v>
      </c>
      <c r="B6530" s="2"/>
      <c r="C6530" s="2" t="s">
        <v>18085</v>
      </c>
      <c r="D6530" s="2" t="s">
        <v>2588</v>
      </c>
      <c r="E6530" s="2" t="s">
        <v>18086</v>
      </c>
      <c r="F6530" s="41" t="s">
        <v>16687</v>
      </c>
      <c r="G6530" s="8" t="s">
        <v>2741</v>
      </c>
      <c r="H6530" s="41" t="s">
        <v>2937</v>
      </c>
      <c r="I6530" s="55"/>
      <c r="J6530" s="7"/>
      <c r="K6530" s="40"/>
      <c r="L6530" s="40"/>
      <c r="M6530" s="40"/>
      <c r="N6530" s="40"/>
      <c r="O6530" s="40"/>
      <c r="P6530" s="40"/>
      <c r="Q6530" s="40"/>
      <c r="R6530" s="40"/>
    </row>
    <row r="6531">
      <c r="A6531" s="8" t="s">
        <v>2586</v>
      </c>
      <c r="B6531" s="2"/>
      <c r="C6531" s="2" t="s">
        <v>18087</v>
      </c>
      <c r="D6531" s="2" t="s">
        <v>2588</v>
      </c>
      <c r="E6531" s="2" t="s">
        <v>18088</v>
      </c>
      <c r="F6531" s="8" t="s">
        <v>16687</v>
      </c>
      <c r="G6531" s="8" t="s">
        <v>2741</v>
      </c>
      <c r="H6531" s="31" t="s">
        <v>4225</v>
      </c>
      <c r="I6531" s="55"/>
      <c r="J6531" s="35"/>
      <c r="K6531" s="33"/>
      <c r="L6531" s="33"/>
      <c r="M6531" s="33"/>
      <c r="N6531" s="33"/>
      <c r="O6531" s="33"/>
      <c r="P6531" s="33"/>
      <c r="Q6531" s="33"/>
      <c r="R6531" s="33"/>
    </row>
    <row r="6532">
      <c r="A6532" s="8" t="s">
        <v>2586</v>
      </c>
      <c r="B6532" s="2"/>
      <c r="C6532" s="2" t="s">
        <v>18089</v>
      </c>
      <c r="D6532" s="2" t="s">
        <v>2588</v>
      </c>
      <c r="E6532" s="2" t="s">
        <v>18090</v>
      </c>
      <c r="F6532" s="42" t="s">
        <v>16687</v>
      </c>
      <c r="G6532" s="6" t="s">
        <v>2741</v>
      </c>
      <c r="H6532" s="43" t="s">
        <v>2760</v>
      </c>
      <c r="I6532" s="55"/>
      <c r="J6532" s="35"/>
      <c r="K6532" s="33"/>
      <c r="L6532" s="33"/>
      <c r="M6532" s="33"/>
      <c r="N6532" s="33"/>
      <c r="O6532" s="33"/>
      <c r="P6532" s="33"/>
      <c r="Q6532" s="33"/>
      <c r="R6532" s="33"/>
    </row>
    <row r="6533">
      <c r="A6533" s="8" t="s">
        <v>2586</v>
      </c>
      <c r="B6533" s="6"/>
      <c r="C6533" s="6" t="s">
        <v>18091</v>
      </c>
      <c r="D6533" s="6" t="s">
        <v>5945</v>
      </c>
      <c r="E6533" s="7" t="s">
        <v>18092</v>
      </c>
      <c r="F6533" s="42" t="s">
        <v>16687</v>
      </c>
      <c r="G6533" s="8" t="s">
        <v>2741</v>
      </c>
      <c r="H6533" s="41" t="s">
        <v>2760</v>
      </c>
      <c r="I6533" s="8"/>
      <c r="J6533" s="7"/>
      <c r="K6533" s="40"/>
      <c r="L6533" s="40"/>
      <c r="M6533" s="40"/>
      <c r="N6533" s="40"/>
      <c r="O6533" s="40"/>
      <c r="P6533" s="40"/>
      <c r="Q6533" s="40"/>
      <c r="R6533" s="40"/>
    </row>
    <row r="6534">
      <c r="A6534" s="8" t="s">
        <v>2586</v>
      </c>
      <c r="B6534" s="2"/>
      <c r="C6534" s="2" t="s">
        <v>18093</v>
      </c>
      <c r="D6534" s="2" t="s">
        <v>18094</v>
      </c>
      <c r="E6534" s="2" t="s">
        <v>18095</v>
      </c>
      <c r="F6534" s="42" t="s">
        <v>16687</v>
      </c>
      <c r="G6534" s="8" t="s">
        <v>2741</v>
      </c>
      <c r="H6534" s="41" t="s">
        <v>5170</v>
      </c>
      <c r="I6534" s="55"/>
      <c r="J6534" s="35"/>
      <c r="K6534" s="33"/>
      <c r="L6534" s="33"/>
      <c r="M6534" s="33"/>
      <c r="N6534" s="33"/>
      <c r="O6534" s="33"/>
      <c r="P6534" s="33"/>
      <c r="Q6534" s="33"/>
      <c r="R6534" s="33"/>
    </row>
    <row r="6535">
      <c r="A6535" s="8" t="s">
        <v>2586</v>
      </c>
      <c r="B6535" s="8"/>
      <c r="C6535" s="8" t="s">
        <v>18096</v>
      </c>
      <c r="D6535" s="8" t="s">
        <v>18097</v>
      </c>
      <c r="E6535" s="12" t="s">
        <v>18098</v>
      </c>
      <c r="F6535" s="8" t="s">
        <v>16687</v>
      </c>
      <c r="G6535" s="8" t="s">
        <v>2741</v>
      </c>
      <c r="H6535" s="31" t="s">
        <v>2742</v>
      </c>
      <c r="I6535" s="8"/>
      <c r="J6535" s="7"/>
      <c r="K6535" s="40"/>
      <c r="L6535" s="40"/>
      <c r="M6535" s="40"/>
      <c r="N6535" s="40"/>
      <c r="O6535" s="40"/>
      <c r="P6535" s="40"/>
      <c r="Q6535" s="40"/>
      <c r="R6535" s="40"/>
    </row>
    <row r="6536">
      <c r="A6536" s="8" t="s">
        <v>2586</v>
      </c>
      <c r="B6536" s="2"/>
      <c r="C6536" s="2" t="s">
        <v>18099</v>
      </c>
      <c r="D6536" s="2" t="s">
        <v>18100</v>
      </c>
      <c r="E6536" s="2" t="s">
        <v>18101</v>
      </c>
      <c r="F6536" s="42" t="s">
        <v>16687</v>
      </c>
      <c r="G6536" s="8" t="s">
        <v>2741</v>
      </c>
      <c r="H6536" s="41" t="s">
        <v>3287</v>
      </c>
      <c r="I6536" s="55"/>
      <c r="J6536" s="7"/>
      <c r="K6536" s="40"/>
      <c r="L6536" s="40"/>
      <c r="M6536" s="40"/>
      <c r="N6536" s="40"/>
      <c r="O6536" s="40"/>
      <c r="P6536" s="40"/>
      <c r="Q6536" s="40"/>
      <c r="R6536" s="40"/>
    </row>
    <row r="6537">
      <c r="A6537" s="8" t="s">
        <v>2586</v>
      </c>
      <c r="B6537" s="8"/>
      <c r="C6537" s="8" t="s">
        <v>18102</v>
      </c>
      <c r="D6537" s="8" t="s">
        <v>2635</v>
      </c>
      <c r="E6537" s="12" t="s">
        <v>18103</v>
      </c>
      <c r="F6537" s="8" t="s">
        <v>16687</v>
      </c>
      <c r="G6537" s="8" t="s">
        <v>2741</v>
      </c>
      <c r="H6537" s="31" t="s">
        <v>2742</v>
      </c>
      <c r="I6537" s="8"/>
      <c r="J6537" s="37"/>
      <c r="K6537" s="38"/>
      <c r="L6537" s="38"/>
      <c r="M6537" s="38"/>
      <c r="N6537" s="38"/>
      <c r="O6537" s="38"/>
      <c r="P6537" s="38"/>
      <c r="Q6537" s="38"/>
      <c r="R6537" s="38"/>
    </row>
    <row r="6538">
      <c r="A6538" s="8" t="s">
        <v>2586</v>
      </c>
      <c r="B6538" s="8"/>
      <c r="C6538" s="8" t="s">
        <v>18104</v>
      </c>
      <c r="D6538" s="8" t="s">
        <v>18105</v>
      </c>
      <c r="E6538" s="12" t="s">
        <v>18106</v>
      </c>
      <c r="F6538" s="8" t="s">
        <v>16687</v>
      </c>
      <c r="G6538" s="8" t="s">
        <v>2741</v>
      </c>
      <c r="H6538" s="42" t="s">
        <v>2686</v>
      </c>
      <c r="I6538" s="8"/>
      <c r="J6538" s="35"/>
      <c r="K6538" s="33"/>
      <c r="L6538" s="33"/>
      <c r="M6538" s="33"/>
      <c r="N6538" s="33"/>
      <c r="O6538" s="33"/>
      <c r="P6538" s="33"/>
      <c r="Q6538" s="33"/>
      <c r="R6538" s="33"/>
    </row>
    <row r="6539">
      <c r="A6539" s="8" t="s">
        <v>2586</v>
      </c>
      <c r="B6539" s="6"/>
      <c r="C6539" s="6" t="s">
        <v>18107</v>
      </c>
      <c r="D6539" s="6" t="s">
        <v>18108</v>
      </c>
      <c r="E6539" s="19" t="s">
        <v>18109</v>
      </c>
      <c r="F6539" s="42" t="s">
        <v>16687</v>
      </c>
      <c r="G6539" s="8" t="s">
        <v>2741</v>
      </c>
      <c r="H6539" s="43" t="s">
        <v>2760</v>
      </c>
      <c r="I6539" s="7"/>
      <c r="J6539" s="35"/>
      <c r="K6539" s="33"/>
      <c r="L6539" s="33"/>
      <c r="M6539" s="33"/>
      <c r="N6539" s="33"/>
      <c r="O6539" s="33"/>
      <c r="P6539" s="33"/>
      <c r="Q6539" s="33"/>
      <c r="R6539" s="33"/>
    </row>
    <row r="6540">
      <c r="A6540" s="8" t="s">
        <v>2586</v>
      </c>
      <c r="B6540" s="8"/>
      <c r="C6540" s="8" t="s">
        <v>18110</v>
      </c>
      <c r="D6540" s="8" t="s">
        <v>6687</v>
      </c>
      <c r="E6540" s="12" t="s">
        <v>18111</v>
      </c>
      <c r="F6540" s="42" t="s">
        <v>16687</v>
      </c>
      <c r="G6540" s="6" t="s">
        <v>2741</v>
      </c>
      <c r="H6540" s="42" t="s">
        <v>2686</v>
      </c>
      <c r="I6540" s="8"/>
      <c r="J6540" s="7"/>
      <c r="K6540" s="40"/>
      <c r="L6540" s="40"/>
      <c r="M6540" s="40"/>
      <c r="N6540" s="40"/>
      <c r="O6540" s="40"/>
      <c r="P6540" s="40"/>
      <c r="Q6540" s="40"/>
      <c r="R6540" s="40"/>
    </row>
    <row r="6541">
      <c r="A6541" s="8" t="s">
        <v>2586</v>
      </c>
      <c r="B6541" s="8"/>
      <c r="C6541" s="8" t="s">
        <v>18112</v>
      </c>
      <c r="D6541" s="8" t="s">
        <v>18113</v>
      </c>
      <c r="E6541" s="12" t="s">
        <v>18114</v>
      </c>
      <c r="F6541" s="8" t="s">
        <v>16687</v>
      </c>
      <c r="G6541" s="8" t="s">
        <v>2741</v>
      </c>
      <c r="H6541" s="41" t="s">
        <v>2760</v>
      </c>
      <c r="I6541" s="8"/>
      <c r="J6541" s="35"/>
      <c r="K6541" s="33"/>
      <c r="L6541" s="33"/>
      <c r="M6541" s="33"/>
      <c r="N6541" s="33"/>
      <c r="O6541" s="33"/>
      <c r="P6541" s="33"/>
      <c r="Q6541" s="33"/>
      <c r="R6541" s="33"/>
    </row>
    <row r="6542">
      <c r="A6542" s="8" t="s">
        <v>2586</v>
      </c>
      <c r="B6542" s="8"/>
      <c r="C6542" s="8" t="s">
        <v>18115</v>
      </c>
      <c r="D6542" s="8" t="s">
        <v>2588</v>
      </c>
      <c r="E6542" s="12" t="s">
        <v>18116</v>
      </c>
      <c r="F6542" s="41" t="s">
        <v>16687</v>
      </c>
      <c r="G6542" s="8" t="s">
        <v>2741</v>
      </c>
      <c r="H6542" s="41" t="s">
        <v>2686</v>
      </c>
      <c r="I6542" s="8"/>
      <c r="J6542" s="19"/>
      <c r="K6542" s="39"/>
      <c r="L6542" s="39"/>
      <c r="M6542" s="39"/>
      <c r="N6542" s="39"/>
      <c r="O6542" s="39"/>
      <c r="P6542" s="39"/>
      <c r="Q6542" s="39"/>
      <c r="R6542" s="39"/>
    </row>
    <row r="6543">
      <c r="A6543" s="8" t="s">
        <v>2586</v>
      </c>
      <c r="B6543" s="8"/>
      <c r="C6543" s="8" t="s">
        <v>18117</v>
      </c>
      <c r="D6543" s="8" t="s">
        <v>2635</v>
      </c>
      <c r="E6543" s="12" t="s">
        <v>18118</v>
      </c>
      <c r="F6543" s="8" t="s">
        <v>16687</v>
      </c>
      <c r="G6543" s="8" t="s">
        <v>2741</v>
      </c>
      <c r="H6543" s="43" t="s">
        <v>2742</v>
      </c>
      <c r="I6543" s="8"/>
      <c r="J6543" s="7"/>
      <c r="K6543" s="40"/>
      <c r="L6543" s="40"/>
      <c r="M6543" s="40"/>
      <c r="N6543" s="40"/>
      <c r="O6543" s="40"/>
      <c r="P6543" s="40"/>
      <c r="Q6543" s="40"/>
      <c r="R6543" s="40"/>
    </row>
    <row r="6544">
      <c r="A6544" s="8" t="s">
        <v>2586</v>
      </c>
      <c r="B6544" s="8"/>
      <c r="C6544" s="8" t="s">
        <v>18119</v>
      </c>
      <c r="D6544" s="8" t="s">
        <v>2588</v>
      </c>
      <c r="E6544" s="12" t="s">
        <v>18120</v>
      </c>
      <c r="F6544" s="8" t="s">
        <v>16687</v>
      </c>
      <c r="G6544" s="8" t="s">
        <v>2741</v>
      </c>
      <c r="H6544" s="41" t="s">
        <v>2760</v>
      </c>
      <c r="I6544" s="8"/>
      <c r="J6544" s="7"/>
      <c r="K6544" s="40"/>
      <c r="L6544" s="40"/>
      <c r="M6544" s="40"/>
      <c r="N6544" s="40"/>
      <c r="O6544" s="40"/>
      <c r="P6544" s="40"/>
      <c r="Q6544" s="40"/>
      <c r="R6544" s="40"/>
    </row>
    <row r="6545">
      <c r="A6545" s="8" t="s">
        <v>2586</v>
      </c>
      <c r="B6545" s="2"/>
      <c r="C6545" s="2" t="s">
        <v>18121</v>
      </c>
      <c r="D6545" s="2" t="s">
        <v>2588</v>
      </c>
      <c r="E6545" s="2" t="s">
        <v>18122</v>
      </c>
      <c r="F6545" s="42" t="s">
        <v>16687</v>
      </c>
      <c r="G6545" s="8" t="s">
        <v>2741</v>
      </c>
      <c r="H6545" s="31" t="s">
        <v>2742</v>
      </c>
      <c r="I6545" s="55"/>
      <c r="J6545" s="7"/>
      <c r="K6545" s="40"/>
      <c r="L6545" s="40"/>
      <c r="M6545" s="40"/>
      <c r="N6545" s="40"/>
      <c r="O6545" s="40"/>
      <c r="P6545" s="40"/>
      <c r="Q6545" s="40"/>
      <c r="R6545" s="40"/>
    </row>
    <row r="6546">
      <c r="A6546" s="8" t="s">
        <v>2586</v>
      </c>
      <c r="B6546" s="8"/>
      <c r="C6546" s="8" t="s">
        <v>18123</v>
      </c>
      <c r="D6546" s="8" t="s">
        <v>4869</v>
      </c>
      <c r="E6546" s="12" t="s">
        <v>18124</v>
      </c>
      <c r="F6546" s="42" t="s">
        <v>16687</v>
      </c>
      <c r="G6546" s="8" t="s">
        <v>2741</v>
      </c>
      <c r="H6546" s="31" t="s">
        <v>2802</v>
      </c>
      <c r="I6546" s="8"/>
      <c r="J6546" s="35"/>
      <c r="K6546" s="33"/>
      <c r="L6546" s="33"/>
      <c r="M6546" s="33"/>
      <c r="N6546" s="33"/>
      <c r="O6546" s="33"/>
      <c r="P6546" s="33"/>
      <c r="Q6546" s="33"/>
      <c r="R6546" s="33"/>
    </row>
    <row r="6547">
      <c r="A6547" s="8" t="s">
        <v>2586</v>
      </c>
      <c r="B6547" s="6"/>
      <c r="C6547" s="6" t="s">
        <v>18125</v>
      </c>
      <c r="D6547" s="6" t="s">
        <v>18126</v>
      </c>
      <c r="E6547" s="7" t="s">
        <v>18127</v>
      </c>
      <c r="F6547" s="42" t="s">
        <v>16687</v>
      </c>
      <c r="G6547" s="8" t="s">
        <v>2741</v>
      </c>
      <c r="H6547" s="31" t="s">
        <v>2603</v>
      </c>
      <c r="I6547" s="8"/>
      <c r="J6547" s="35"/>
      <c r="K6547" s="33"/>
      <c r="L6547" s="33"/>
      <c r="M6547" s="33"/>
      <c r="N6547" s="33"/>
      <c r="O6547" s="33"/>
      <c r="P6547" s="33"/>
      <c r="Q6547" s="33"/>
      <c r="R6547" s="33"/>
    </row>
    <row r="6548">
      <c r="A6548" s="8" t="s">
        <v>2586</v>
      </c>
      <c r="B6548" s="8"/>
      <c r="C6548" s="8" t="s">
        <v>18128</v>
      </c>
      <c r="D6548" s="8" t="s">
        <v>2732</v>
      </c>
      <c r="E6548" s="12" t="s">
        <v>18129</v>
      </c>
      <c r="F6548" s="42" t="s">
        <v>16687</v>
      </c>
      <c r="G6548" s="8" t="s">
        <v>2741</v>
      </c>
      <c r="H6548" s="8" t="s">
        <v>2765</v>
      </c>
      <c r="I6548" s="8"/>
      <c r="J6548" s="7"/>
      <c r="K6548" s="40"/>
      <c r="L6548" s="40"/>
      <c r="M6548" s="40"/>
      <c r="N6548" s="40"/>
      <c r="O6548" s="40"/>
      <c r="P6548" s="40"/>
      <c r="Q6548" s="40"/>
      <c r="R6548" s="40"/>
    </row>
    <row r="6549">
      <c r="A6549" s="7" t="s">
        <v>2586</v>
      </c>
      <c r="B6549" s="7"/>
      <c r="C6549" s="7" t="s">
        <v>18130</v>
      </c>
      <c r="D6549" s="8" t="s">
        <v>5120</v>
      </c>
      <c r="E6549" s="7" t="s">
        <v>18131</v>
      </c>
      <c r="F6549" s="8" t="s">
        <v>16687</v>
      </c>
      <c r="G6549" s="8" t="s">
        <v>2741</v>
      </c>
      <c r="H6549" s="42" t="s">
        <v>2686</v>
      </c>
      <c r="I6549" s="8"/>
      <c r="J6549" s="37"/>
      <c r="K6549" s="38"/>
      <c r="L6549" s="38"/>
      <c r="M6549" s="38"/>
      <c r="N6549" s="38"/>
      <c r="O6549" s="38"/>
      <c r="P6549" s="38"/>
      <c r="Q6549" s="38"/>
      <c r="R6549" s="38"/>
    </row>
    <row r="6550">
      <c r="A6550" s="8" t="s">
        <v>2586</v>
      </c>
      <c r="B6550" s="8"/>
      <c r="C6550" s="8" t="s">
        <v>18132</v>
      </c>
      <c r="D6550" s="8" t="s">
        <v>18133</v>
      </c>
      <c r="E6550" s="12" t="s">
        <v>18134</v>
      </c>
      <c r="F6550" s="42" t="s">
        <v>16687</v>
      </c>
      <c r="G6550" s="8" t="s">
        <v>2741</v>
      </c>
      <c r="H6550" s="41" t="s">
        <v>2760</v>
      </c>
      <c r="I6550" s="8"/>
      <c r="J6550" s="37"/>
      <c r="K6550" s="38"/>
      <c r="L6550" s="38"/>
      <c r="M6550" s="38"/>
      <c r="N6550" s="38"/>
      <c r="O6550" s="38"/>
      <c r="P6550" s="38"/>
      <c r="Q6550" s="38"/>
      <c r="R6550" s="38"/>
    </row>
    <row r="6551">
      <c r="A6551" s="8" t="s">
        <v>2586</v>
      </c>
      <c r="B6551" s="8"/>
      <c r="C6551" s="8" t="s">
        <v>18132</v>
      </c>
      <c r="D6551" s="8" t="s">
        <v>16478</v>
      </c>
      <c r="E6551" s="12" t="s">
        <v>18135</v>
      </c>
      <c r="F6551" s="42" t="s">
        <v>16687</v>
      </c>
      <c r="G6551" s="8" t="s">
        <v>2741</v>
      </c>
      <c r="H6551" s="41" t="s">
        <v>2760</v>
      </c>
      <c r="I6551" s="8"/>
      <c r="J6551" s="7"/>
      <c r="K6551" s="40"/>
      <c r="L6551" s="40"/>
      <c r="M6551" s="40"/>
      <c r="N6551" s="40"/>
      <c r="O6551" s="40"/>
      <c r="P6551" s="40"/>
      <c r="Q6551" s="40"/>
      <c r="R6551" s="40"/>
    </row>
    <row r="6552">
      <c r="A6552" s="8" t="s">
        <v>2586</v>
      </c>
      <c r="B6552" s="6"/>
      <c r="C6552" s="6" t="s">
        <v>18132</v>
      </c>
      <c r="D6552" s="7" t="s">
        <v>12985</v>
      </c>
      <c r="E6552" s="19" t="s">
        <v>18136</v>
      </c>
      <c r="F6552" s="42" t="s">
        <v>16687</v>
      </c>
      <c r="G6552" s="8" t="s">
        <v>2741</v>
      </c>
      <c r="H6552" s="41" t="s">
        <v>2760</v>
      </c>
      <c r="I6552" s="7"/>
      <c r="J6552" s="35"/>
      <c r="K6552" s="33"/>
      <c r="L6552" s="33"/>
      <c r="M6552" s="33"/>
      <c r="N6552" s="33"/>
      <c r="O6552" s="33"/>
      <c r="P6552" s="33"/>
      <c r="Q6552" s="33"/>
      <c r="R6552" s="33"/>
    </row>
    <row r="6553">
      <c r="A6553" s="7" t="s">
        <v>2586</v>
      </c>
      <c r="B6553" s="9"/>
      <c r="C6553" s="9" t="s">
        <v>18132</v>
      </c>
      <c r="D6553" s="10" t="s">
        <v>15567</v>
      </c>
      <c r="E6553" s="10" t="s">
        <v>18137</v>
      </c>
      <c r="F6553" s="42" t="s">
        <v>16687</v>
      </c>
      <c r="G6553" s="8" t="s">
        <v>2741</v>
      </c>
      <c r="H6553" s="41" t="s">
        <v>2760</v>
      </c>
      <c r="I6553" s="16"/>
      <c r="J6553" s="7"/>
      <c r="K6553" s="40"/>
      <c r="L6553" s="40"/>
      <c r="M6553" s="40"/>
      <c r="N6553" s="40"/>
      <c r="O6553" s="40"/>
      <c r="P6553" s="40"/>
      <c r="Q6553" s="40"/>
      <c r="R6553" s="40"/>
    </row>
    <row r="6554">
      <c r="A6554" s="8" t="s">
        <v>2586</v>
      </c>
      <c r="B6554" s="2"/>
      <c r="C6554" s="2" t="s">
        <v>18138</v>
      </c>
      <c r="D6554" s="2" t="s">
        <v>2588</v>
      </c>
      <c r="E6554" s="2" t="s">
        <v>18139</v>
      </c>
      <c r="F6554" s="8" t="s">
        <v>16687</v>
      </c>
      <c r="G6554" s="6" t="s">
        <v>2741</v>
      </c>
      <c r="H6554" s="43" t="s">
        <v>2742</v>
      </c>
      <c r="I6554" s="55"/>
      <c r="J6554" s="35"/>
      <c r="K6554" s="33"/>
      <c r="L6554" s="33"/>
      <c r="M6554" s="33"/>
      <c r="N6554" s="33"/>
      <c r="O6554" s="33"/>
      <c r="P6554" s="33"/>
      <c r="Q6554" s="33"/>
      <c r="R6554" s="33"/>
    </row>
    <row r="6555">
      <c r="A6555" s="8" t="s">
        <v>2586</v>
      </c>
      <c r="B6555" s="2"/>
      <c r="C6555" s="2" t="s">
        <v>18140</v>
      </c>
      <c r="D6555" s="2" t="s">
        <v>3413</v>
      </c>
      <c r="E6555" s="2" t="s">
        <v>18141</v>
      </c>
      <c r="F6555" s="42" t="s">
        <v>16687</v>
      </c>
      <c r="G6555" s="8" t="s">
        <v>2741</v>
      </c>
      <c r="H6555" s="8" t="s">
        <v>2765</v>
      </c>
      <c r="I6555" s="55"/>
      <c r="J6555" s="7"/>
      <c r="K6555" s="40"/>
      <c r="L6555" s="40"/>
      <c r="M6555" s="40"/>
      <c r="N6555" s="40"/>
      <c r="O6555" s="40"/>
      <c r="P6555" s="40"/>
      <c r="Q6555" s="40"/>
      <c r="R6555" s="40"/>
    </row>
    <row r="6556">
      <c r="A6556" s="8" t="s">
        <v>2586</v>
      </c>
      <c r="B6556" s="8"/>
      <c r="C6556" s="8" t="s">
        <v>18142</v>
      </c>
      <c r="D6556" s="8" t="s">
        <v>2588</v>
      </c>
      <c r="E6556" s="12" t="s">
        <v>18143</v>
      </c>
      <c r="F6556" s="42" t="s">
        <v>16687</v>
      </c>
      <c r="G6556" s="8" t="s">
        <v>2741</v>
      </c>
      <c r="H6556" s="41" t="s">
        <v>2760</v>
      </c>
      <c r="I6556" s="8"/>
      <c r="J6556" s="35"/>
      <c r="K6556" s="33"/>
      <c r="L6556" s="33"/>
      <c r="M6556" s="33"/>
      <c r="N6556" s="33"/>
      <c r="O6556" s="33"/>
      <c r="P6556" s="33"/>
      <c r="Q6556" s="33"/>
      <c r="R6556" s="33"/>
    </row>
    <row r="6557">
      <c r="A6557" s="8" t="s">
        <v>2586</v>
      </c>
      <c r="B6557" s="8"/>
      <c r="C6557" s="8" t="s">
        <v>18144</v>
      </c>
      <c r="D6557" s="8" t="s">
        <v>18145</v>
      </c>
      <c r="E6557" s="12" t="s">
        <v>18146</v>
      </c>
      <c r="F6557" s="42" t="s">
        <v>16687</v>
      </c>
      <c r="G6557" s="8" t="s">
        <v>2741</v>
      </c>
      <c r="H6557" s="31" t="s">
        <v>2742</v>
      </c>
      <c r="I6557" s="8"/>
      <c r="J6557" s="35"/>
      <c r="K6557" s="33"/>
      <c r="L6557" s="33"/>
      <c r="M6557" s="33"/>
      <c r="N6557" s="33"/>
      <c r="O6557" s="33"/>
      <c r="P6557" s="33"/>
      <c r="Q6557" s="33"/>
      <c r="R6557" s="33"/>
    </row>
    <row r="6558">
      <c r="A6558" s="8" t="s">
        <v>2586</v>
      </c>
      <c r="B6558" s="8"/>
      <c r="C6558" s="8" t="s">
        <v>18147</v>
      </c>
      <c r="D6558" s="8" t="s">
        <v>4810</v>
      </c>
      <c r="E6558" s="12" t="s">
        <v>18148</v>
      </c>
      <c r="F6558" s="42" t="s">
        <v>16687</v>
      </c>
      <c r="G6558" s="8" t="s">
        <v>2741</v>
      </c>
      <c r="H6558" s="42" t="s">
        <v>3110</v>
      </c>
      <c r="I6558" s="8"/>
      <c r="J6558" s="37"/>
      <c r="K6558" s="38"/>
      <c r="L6558" s="38"/>
      <c r="M6558" s="38"/>
      <c r="N6558" s="38"/>
      <c r="O6558" s="38"/>
      <c r="P6558" s="38"/>
      <c r="Q6558" s="38"/>
      <c r="R6558" s="38"/>
    </row>
    <row r="6559">
      <c r="A6559" s="8" t="s">
        <v>2586</v>
      </c>
      <c r="B6559" s="2"/>
      <c r="C6559" s="2" t="s">
        <v>18149</v>
      </c>
      <c r="D6559" s="2" t="s">
        <v>3382</v>
      </c>
      <c r="E6559" s="2" t="s">
        <v>18150</v>
      </c>
      <c r="F6559" s="42" t="s">
        <v>16687</v>
      </c>
      <c r="G6559" s="31" t="s">
        <v>2741</v>
      </c>
      <c r="H6559" s="41" t="s">
        <v>2802</v>
      </c>
      <c r="I6559" s="2"/>
      <c r="J6559" s="37"/>
      <c r="K6559" s="38"/>
      <c r="L6559" s="38"/>
      <c r="M6559" s="38"/>
      <c r="N6559" s="38"/>
      <c r="O6559" s="38"/>
      <c r="P6559" s="38"/>
      <c r="Q6559" s="38"/>
      <c r="R6559" s="38"/>
    </row>
    <row r="6560">
      <c r="A6560" s="8" t="s">
        <v>2586</v>
      </c>
      <c r="B6560" s="15"/>
      <c r="C6560" s="15" t="s">
        <v>18151</v>
      </c>
      <c r="D6560" s="4" t="s">
        <v>2588</v>
      </c>
      <c r="E6560" s="114" t="s">
        <v>18152</v>
      </c>
      <c r="F6560" s="42" t="s">
        <v>16687</v>
      </c>
      <c r="G6560" s="31" t="s">
        <v>2741</v>
      </c>
      <c r="H6560" s="42" t="s">
        <v>2686</v>
      </c>
      <c r="I6560" s="18"/>
      <c r="J6560" s="35"/>
      <c r="K6560" s="33"/>
      <c r="L6560" s="33"/>
      <c r="M6560" s="33"/>
      <c r="N6560" s="33"/>
      <c r="O6560" s="33"/>
      <c r="P6560" s="33"/>
      <c r="Q6560" s="33"/>
      <c r="R6560" s="33"/>
    </row>
    <row r="6561">
      <c r="A6561" s="8" t="s">
        <v>2586</v>
      </c>
      <c r="B6561" s="2"/>
      <c r="C6561" s="2" t="s">
        <v>18153</v>
      </c>
      <c r="D6561" s="2" t="s">
        <v>18154</v>
      </c>
      <c r="E6561" s="2" t="s">
        <v>18155</v>
      </c>
      <c r="F6561" s="42" t="s">
        <v>16687</v>
      </c>
      <c r="G6561" s="31" t="s">
        <v>2741</v>
      </c>
      <c r="H6561" s="31" t="s">
        <v>2742</v>
      </c>
      <c r="I6561" s="2"/>
      <c r="J6561" s="35"/>
      <c r="K6561" s="33"/>
      <c r="L6561" s="33"/>
      <c r="M6561" s="33"/>
      <c r="N6561" s="33"/>
      <c r="O6561" s="33"/>
      <c r="P6561" s="33"/>
      <c r="Q6561" s="33"/>
      <c r="R6561" s="33"/>
    </row>
    <row r="6562">
      <c r="A6562" s="8" t="s">
        <v>2586</v>
      </c>
      <c r="B6562" s="6"/>
      <c r="C6562" s="6" t="s">
        <v>18156</v>
      </c>
      <c r="D6562" s="6" t="s">
        <v>18157</v>
      </c>
      <c r="E6562" s="19" t="s">
        <v>18158</v>
      </c>
      <c r="F6562" s="42" t="s">
        <v>16687</v>
      </c>
      <c r="G6562" s="8" t="s">
        <v>2741</v>
      </c>
      <c r="H6562" s="31" t="s">
        <v>2742</v>
      </c>
      <c r="I6562" s="7"/>
      <c r="J6562" s="35"/>
      <c r="K6562" s="33"/>
      <c r="L6562" s="33"/>
      <c r="M6562" s="33"/>
      <c r="N6562" s="33"/>
      <c r="O6562" s="33"/>
      <c r="P6562" s="33"/>
      <c r="Q6562" s="33"/>
      <c r="R6562" s="33"/>
    </row>
    <row r="6563">
      <c r="A6563" s="8" t="s">
        <v>2586</v>
      </c>
      <c r="B6563" s="2"/>
      <c r="C6563" s="2" t="s">
        <v>18159</v>
      </c>
      <c r="D6563" s="2" t="s">
        <v>2588</v>
      </c>
      <c r="E6563" s="2" t="s">
        <v>18160</v>
      </c>
      <c r="F6563" s="42" t="s">
        <v>16687</v>
      </c>
      <c r="G6563" s="8" t="s">
        <v>2741</v>
      </c>
      <c r="H6563" s="41" t="s">
        <v>2760</v>
      </c>
      <c r="I6563" s="55"/>
      <c r="J6563" s="37"/>
      <c r="K6563" s="38"/>
      <c r="L6563" s="38"/>
      <c r="M6563" s="38"/>
      <c r="N6563" s="38"/>
      <c r="O6563" s="38"/>
      <c r="P6563" s="38"/>
      <c r="Q6563" s="38"/>
      <c r="R6563" s="38"/>
    </row>
    <row r="6564">
      <c r="A6564" s="7" t="s">
        <v>2586</v>
      </c>
      <c r="B6564" s="7"/>
      <c r="C6564" s="7" t="s">
        <v>18161</v>
      </c>
      <c r="D6564" s="6" t="s">
        <v>5512</v>
      </c>
      <c r="E6564" s="7" t="s">
        <v>18162</v>
      </c>
      <c r="F6564" s="8" t="s">
        <v>16687</v>
      </c>
      <c r="G6564" s="8" t="s">
        <v>2741</v>
      </c>
      <c r="H6564" s="41" t="s">
        <v>2760</v>
      </c>
      <c r="I6564" s="8"/>
      <c r="J6564" s="7"/>
      <c r="K6564" s="40"/>
      <c r="L6564" s="40"/>
      <c r="M6564" s="40"/>
      <c r="N6564" s="40"/>
      <c r="O6564" s="40"/>
      <c r="P6564" s="40"/>
      <c r="Q6564" s="40"/>
      <c r="R6564" s="40"/>
    </row>
    <row r="6565">
      <c r="A6565" s="8" t="s">
        <v>2586</v>
      </c>
      <c r="B6565" s="59"/>
      <c r="C6565" s="59" t="s">
        <v>18163</v>
      </c>
      <c r="D6565" s="4" t="s">
        <v>3799</v>
      </c>
      <c r="E6565" s="3" t="s">
        <v>16727</v>
      </c>
      <c r="F6565" s="42" t="s">
        <v>16687</v>
      </c>
      <c r="G6565" s="8" t="s">
        <v>2741</v>
      </c>
      <c r="H6565" s="31" t="s">
        <v>2603</v>
      </c>
      <c r="I6565" s="3"/>
      <c r="J6565" s="37"/>
      <c r="K6565" s="38"/>
      <c r="L6565" s="38"/>
      <c r="M6565" s="38"/>
      <c r="N6565" s="38"/>
      <c r="O6565" s="38"/>
      <c r="P6565" s="38"/>
      <c r="Q6565" s="38"/>
      <c r="R6565" s="38"/>
    </row>
    <row r="6566">
      <c r="A6566" s="8" t="s">
        <v>2586</v>
      </c>
      <c r="B6566" s="8"/>
      <c r="C6566" s="8" t="s">
        <v>18164</v>
      </c>
      <c r="D6566" s="8" t="s">
        <v>1472</v>
      </c>
      <c r="E6566" s="12" t="s">
        <v>18165</v>
      </c>
      <c r="F6566" s="8" t="s">
        <v>16687</v>
      </c>
      <c r="G6566" s="8" t="s">
        <v>2741</v>
      </c>
      <c r="H6566" s="31" t="s">
        <v>2742</v>
      </c>
      <c r="I6566" s="8"/>
      <c r="J6566" s="37"/>
      <c r="K6566" s="38"/>
      <c r="L6566" s="38"/>
      <c r="M6566" s="38"/>
      <c r="N6566" s="38"/>
      <c r="O6566" s="38"/>
      <c r="P6566" s="38"/>
      <c r="Q6566" s="38"/>
      <c r="R6566" s="38"/>
    </row>
    <row r="6567">
      <c r="A6567" s="8" t="s">
        <v>2586</v>
      </c>
      <c r="B6567" s="8"/>
      <c r="C6567" s="8" t="s">
        <v>18166</v>
      </c>
      <c r="D6567" s="8" t="s">
        <v>17456</v>
      </c>
      <c r="E6567" s="12" t="s">
        <v>18167</v>
      </c>
      <c r="F6567" s="42" t="s">
        <v>16687</v>
      </c>
      <c r="G6567" s="8" t="s">
        <v>2741</v>
      </c>
      <c r="H6567" s="31" t="s">
        <v>2603</v>
      </c>
      <c r="I6567" s="8"/>
      <c r="J6567" s="37"/>
      <c r="K6567" s="38"/>
      <c r="L6567" s="38"/>
      <c r="M6567" s="38"/>
      <c r="N6567" s="38"/>
      <c r="O6567" s="38"/>
      <c r="P6567" s="38"/>
      <c r="Q6567" s="38"/>
      <c r="R6567" s="38"/>
    </row>
    <row r="6568">
      <c r="A6568" s="8" t="s">
        <v>2586</v>
      </c>
      <c r="B6568" s="2"/>
      <c r="C6568" s="2" t="s">
        <v>18168</v>
      </c>
      <c r="D6568" s="2" t="s">
        <v>2588</v>
      </c>
      <c r="E6568" s="2" t="s">
        <v>18169</v>
      </c>
      <c r="F6568" s="42" t="s">
        <v>16687</v>
      </c>
      <c r="G6568" s="8" t="s">
        <v>2741</v>
      </c>
      <c r="H6568" s="41" t="s">
        <v>2760</v>
      </c>
      <c r="I6568" s="55"/>
      <c r="J6568" s="7"/>
      <c r="K6568" s="40"/>
      <c r="L6568" s="40"/>
      <c r="M6568" s="40"/>
      <c r="N6568" s="40"/>
      <c r="O6568" s="40"/>
      <c r="P6568" s="40"/>
      <c r="Q6568" s="40"/>
      <c r="R6568" s="40"/>
    </row>
    <row r="6569">
      <c r="A6569" s="8" t="s">
        <v>2586</v>
      </c>
      <c r="B6569" s="15"/>
      <c r="C6569" s="15" t="s">
        <v>18170</v>
      </c>
      <c r="D6569" s="10" t="s">
        <v>7028</v>
      </c>
      <c r="E6569" s="10" t="s">
        <v>18171</v>
      </c>
      <c r="F6569" s="42" t="s">
        <v>16687</v>
      </c>
      <c r="G6569" s="8" t="s">
        <v>2741</v>
      </c>
      <c r="H6569" s="43" t="s">
        <v>2760</v>
      </c>
      <c r="I6569" s="16"/>
      <c r="J6569" s="35"/>
      <c r="K6569" s="33"/>
      <c r="L6569" s="33"/>
      <c r="M6569" s="33"/>
      <c r="N6569" s="33"/>
      <c r="O6569" s="33"/>
      <c r="P6569" s="33"/>
      <c r="Q6569" s="33"/>
      <c r="R6569" s="33"/>
    </row>
    <row r="6570">
      <c r="A6570" s="7" t="s">
        <v>2586</v>
      </c>
      <c r="B6570" s="7"/>
      <c r="C6570" s="7" t="s">
        <v>18172</v>
      </c>
      <c r="D6570" s="8" t="s">
        <v>2635</v>
      </c>
      <c r="E6570" s="7" t="s">
        <v>18173</v>
      </c>
      <c r="F6570" s="8" t="s">
        <v>16687</v>
      </c>
      <c r="G6570" s="8" t="s">
        <v>2741</v>
      </c>
      <c r="H6570" s="41" t="s">
        <v>2686</v>
      </c>
      <c r="I6570" s="8"/>
      <c r="J6570" s="35"/>
      <c r="K6570" s="33"/>
      <c r="L6570" s="33"/>
      <c r="M6570" s="33"/>
      <c r="N6570" s="33"/>
      <c r="O6570" s="33"/>
      <c r="P6570" s="33"/>
      <c r="Q6570" s="33"/>
      <c r="R6570" s="33"/>
    </row>
    <row r="6571">
      <c r="A6571" s="8" t="s">
        <v>2586</v>
      </c>
      <c r="B6571" s="8"/>
      <c r="C6571" s="8" t="s">
        <v>18174</v>
      </c>
      <c r="D6571" s="8" t="s">
        <v>2588</v>
      </c>
      <c r="E6571" s="12" t="s">
        <v>18175</v>
      </c>
      <c r="F6571" s="42" t="s">
        <v>16687</v>
      </c>
      <c r="G6571" s="8" t="s">
        <v>2741</v>
      </c>
      <c r="H6571" s="31" t="s">
        <v>2742</v>
      </c>
      <c r="I6571" s="8"/>
      <c r="J6571" s="19"/>
      <c r="K6571" s="39"/>
      <c r="L6571" s="39"/>
      <c r="M6571" s="39"/>
      <c r="N6571" s="39"/>
      <c r="O6571" s="39"/>
      <c r="P6571" s="39"/>
      <c r="Q6571" s="39"/>
      <c r="R6571" s="39"/>
    </row>
    <row r="6572">
      <c r="A6572" s="7" t="s">
        <v>2586</v>
      </c>
      <c r="B6572" s="7"/>
      <c r="C6572" s="7" t="s">
        <v>18176</v>
      </c>
      <c r="D6572" s="7" t="s">
        <v>1441</v>
      </c>
      <c r="E6572" s="19" t="s">
        <v>18177</v>
      </c>
      <c r="F6572" s="8" t="s">
        <v>16687</v>
      </c>
      <c r="G6572" s="8" t="s">
        <v>2741</v>
      </c>
      <c r="H6572" s="31" t="s">
        <v>2603</v>
      </c>
      <c r="I6572" s="7"/>
      <c r="J6572" s="7"/>
      <c r="K6572" s="40"/>
      <c r="L6572" s="40"/>
      <c r="M6572" s="40"/>
      <c r="N6572" s="40"/>
      <c r="O6572" s="40"/>
      <c r="P6572" s="40"/>
      <c r="Q6572" s="40"/>
      <c r="R6572" s="40"/>
    </row>
    <row r="6573">
      <c r="A6573" s="8" t="s">
        <v>2586</v>
      </c>
      <c r="B6573" s="59"/>
      <c r="C6573" s="59" t="s">
        <v>18178</v>
      </c>
      <c r="D6573" s="4" t="s">
        <v>3526</v>
      </c>
      <c r="E6573" s="4" t="s">
        <v>18179</v>
      </c>
      <c r="F6573" s="41" t="s">
        <v>16687</v>
      </c>
      <c r="G6573" s="8" t="s">
        <v>2741</v>
      </c>
      <c r="H6573" s="41" t="s">
        <v>2760</v>
      </c>
      <c r="I6573" s="3"/>
      <c r="J6573" s="35"/>
      <c r="K6573" s="33"/>
      <c r="L6573" s="33"/>
      <c r="M6573" s="33"/>
      <c r="N6573" s="33"/>
      <c r="O6573" s="33"/>
      <c r="P6573" s="33"/>
      <c r="Q6573" s="33"/>
      <c r="R6573" s="33"/>
    </row>
    <row r="6574">
      <c r="A6574" s="8" t="s">
        <v>2586</v>
      </c>
      <c r="B6574" s="3"/>
      <c r="C6574" s="3" t="s">
        <v>18180</v>
      </c>
      <c r="D6574" s="2" t="s">
        <v>2588</v>
      </c>
      <c r="E6574" s="3" t="s">
        <v>18181</v>
      </c>
      <c r="F6574" s="42" t="s">
        <v>16687</v>
      </c>
      <c r="G6574" s="8" t="s">
        <v>2741</v>
      </c>
      <c r="H6574" s="41" t="s">
        <v>2760</v>
      </c>
      <c r="I6574" s="9"/>
      <c r="J6574" s="35"/>
      <c r="K6574" s="33"/>
      <c r="L6574" s="33"/>
      <c r="M6574" s="33"/>
      <c r="N6574" s="33"/>
      <c r="O6574" s="33"/>
      <c r="P6574" s="33"/>
      <c r="Q6574" s="33"/>
      <c r="R6574" s="33"/>
    </row>
    <row r="6575">
      <c r="A6575" s="7" t="s">
        <v>2586</v>
      </c>
      <c r="B6575" s="7"/>
      <c r="C6575" s="7" t="s">
        <v>18182</v>
      </c>
      <c r="D6575" s="6" t="s">
        <v>2588</v>
      </c>
      <c r="E6575" s="7" t="s">
        <v>18183</v>
      </c>
      <c r="F6575" s="42" t="s">
        <v>16687</v>
      </c>
      <c r="G6575" s="6" t="s">
        <v>2741</v>
      </c>
      <c r="H6575" s="41" t="s">
        <v>2760</v>
      </c>
      <c r="I6575" s="8"/>
      <c r="J6575" s="35"/>
      <c r="K6575" s="33"/>
      <c r="L6575" s="33"/>
      <c r="M6575" s="33"/>
      <c r="N6575" s="33"/>
      <c r="O6575" s="33"/>
      <c r="P6575" s="33"/>
      <c r="Q6575" s="33"/>
      <c r="R6575" s="33"/>
    </row>
    <row r="6576">
      <c r="A6576" s="8" t="s">
        <v>2586</v>
      </c>
      <c r="B6576" s="6"/>
      <c r="C6576" s="6" t="s">
        <v>18184</v>
      </c>
      <c r="D6576" s="7" t="s">
        <v>18185</v>
      </c>
      <c r="E6576" s="19" t="s">
        <v>18186</v>
      </c>
      <c r="F6576" s="8" t="s">
        <v>16687</v>
      </c>
      <c r="G6576" s="8" t="s">
        <v>2741</v>
      </c>
      <c r="H6576" s="7" t="s">
        <v>2765</v>
      </c>
      <c r="I6576" s="7"/>
      <c r="J6576" s="35"/>
      <c r="K6576" s="33"/>
      <c r="L6576" s="33"/>
      <c r="M6576" s="33"/>
      <c r="N6576" s="33"/>
      <c r="O6576" s="33"/>
      <c r="P6576" s="33"/>
      <c r="Q6576" s="33"/>
      <c r="R6576" s="33"/>
    </row>
    <row r="6577">
      <c r="A6577" s="8" t="s">
        <v>2586</v>
      </c>
      <c r="B6577" s="2"/>
      <c r="C6577" s="2" t="s">
        <v>18187</v>
      </c>
      <c r="D6577" s="2" t="s">
        <v>2588</v>
      </c>
      <c r="E6577" s="2" t="s">
        <v>18188</v>
      </c>
      <c r="F6577" s="42" t="s">
        <v>16687</v>
      </c>
      <c r="G6577" s="8" t="s">
        <v>2741</v>
      </c>
      <c r="H6577" s="42" t="s">
        <v>2787</v>
      </c>
      <c r="I6577" s="35"/>
      <c r="J6577" s="35"/>
      <c r="K6577" s="33"/>
      <c r="L6577" s="33"/>
      <c r="M6577" s="33"/>
      <c r="N6577" s="33"/>
      <c r="O6577" s="33"/>
      <c r="P6577" s="33"/>
      <c r="Q6577" s="33"/>
      <c r="R6577" s="33"/>
    </row>
    <row r="6578">
      <c r="A6578" s="8" t="s">
        <v>2586</v>
      </c>
      <c r="B6578" s="8"/>
      <c r="C6578" s="8" t="s">
        <v>18189</v>
      </c>
      <c r="D6578" s="8" t="s">
        <v>2588</v>
      </c>
      <c r="E6578" s="12" t="s">
        <v>18190</v>
      </c>
      <c r="F6578" s="42" t="s">
        <v>16687</v>
      </c>
      <c r="G6578" s="8" t="s">
        <v>2741</v>
      </c>
      <c r="H6578" s="8" t="s">
        <v>18191</v>
      </c>
      <c r="I6578" s="8"/>
      <c r="J6578" s="35"/>
      <c r="K6578" s="33"/>
      <c r="L6578" s="33"/>
      <c r="M6578" s="33"/>
      <c r="N6578" s="33"/>
      <c r="O6578" s="33"/>
      <c r="P6578" s="33"/>
      <c r="Q6578" s="33"/>
      <c r="R6578" s="33"/>
    </row>
    <row r="6579">
      <c r="A6579" s="8" t="s">
        <v>2586</v>
      </c>
      <c r="B6579" s="8"/>
      <c r="C6579" s="8" t="s">
        <v>18192</v>
      </c>
      <c r="D6579" s="8" t="s">
        <v>2635</v>
      </c>
      <c r="E6579" s="12" t="s">
        <v>18193</v>
      </c>
      <c r="F6579" s="8" t="s">
        <v>16687</v>
      </c>
      <c r="G6579" s="8" t="s">
        <v>2741</v>
      </c>
      <c r="H6579" s="41" t="s">
        <v>2760</v>
      </c>
      <c r="I6579" s="8"/>
      <c r="J6579" s="35"/>
      <c r="K6579" s="33"/>
      <c r="L6579" s="33"/>
      <c r="M6579" s="33"/>
      <c r="N6579" s="33"/>
      <c r="O6579" s="33"/>
      <c r="P6579" s="33"/>
      <c r="Q6579" s="33"/>
      <c r="R6579" s="33"/>
    </row>
    <row r="6580">
      <c r="A6580" s="8" t="s">
        <v>2633</v>
      </c>
      <c r="B6580" s="2"/>
      <c r="C6580" s="2" t="s">
        <v>18194</v>
      </c>
      <c r="D6580" s="2" t="s">
        <v>3904</v>
      </c>
      <c r="E6580" s="2" t="s">
        <v>18195</v>
      </c>
      <c r="F6580" s="8" t="s">
        <v>16687</v>
      </c>
      <c r="G6580" s="8" t="s">
        <v>2741</v>
      </c>
      <c r="H6580" s="31" t="s">
        <v>2742</v>
      </c>
      <c r="I6580" s="55"/>
      <c r="J6580" s="35"/>
      <c r="K6580" s="33"/>
      <c r="L6580" s="33"/>
      <c r="M6580" s="33"/>
      <c r="N6580" s="33"/>
      <c r="O6580" s="33"/>
      <c r="P6580" s="33"/>
      <c r="Q6580" s="33"/>
      <c r="R6580" s="33"/>
    </row>
    <row r="6581">
      <c r="A6581" s="8" t="s">
        <v>2633</v>
      </c>
      <c r="B6581" s="8"/>
      <c r="C6581" s="8" t="s">
        <v>18196</v>
      </c>
      <c r="D6581" s="8" t="s">
        <v>18197</v>
      </c>
      <c r="E6581" s="12" t="s">
        <v>18198</v>
      </c>
      <c r="F6581" s="42" t="s">
        <v>16687</v>
      </c>
      <c r="G6581" s="8" t="s">
        <v>2741</v>
      </c>
      <c r="H6581" s="42" t="s">
        <v>2686</v>
      </c>
      <c r="I6581" s="8"/>
      <c r="J6581" s="35"/>
      <c r="K6581" s="33"/>
      <c r="L6581" s="33"/>
      <c r="M6581" s="33"/>
      <c r="N6581" s="33"/>
      <c r="O6581" s="33"/>
      <c r="P6581" s="33"/>
      <c r="Q6581" s="33"/>
      <c r="R6581" s="33"/>
    </row>
    <row r="6582">
      <c r="A6582" s="8" t="s">
        <v>2633</v>
      </c>
      <c r="B6582" s="2"/>
      <c r="C6582" s="2" t="s">
        <v>18199</v>
      </c>
      <c r="D6582" s="2" t="s">
        <v>2635</v>
      </c>
      <c r="E6582" s="2" t="s">
        <v>18200</v>
      </c>
      <c r="F6582" s="8" t="s">
        <v>16687</v>
      </c>
      <c r="G6582" s="8" t="s">
        <v>2741</v>
      </c>
      <c r="H6582" s="41" t="s">
        <v>2802</v>
      </c>
      <c r="I6582" s="35"/>
      <c r="J6582" s="37"/>
      <c r="K6582" s="38"/>
      <c r="L6582" s="38"/>
      <c r="M6582" s="38"/>
      <c r="N6582" s="38"/>
      <c r="O6582" s="38"/>
      <c r="P6582" s="38"/>
      <c r="Q6582" s="38"/>
      <c r="R6582" s="38"/>
    </row>
    <row r="6583">
      <c r="A6583" s="8" t="s">
        <v>2633</v>
      </c>
      <c r="B6583" s="8"/>
      <c r="C6583" s="8" t="s">
        <v>18201</v>
      </c>
      <c r="D6583" s="8" t="s">
        <v>18202</v>
      </c>
      <c r="E6583" s="12" t="s">
        <v>18203</v>
      </c>
      <c r="F6583" s="42" t="s">
        <v>16687</v>
      </c>
      <c r="G6583" s="8" t="s">
        <v>2741</v>
      </c>
      <c r="H6583" s="31" t="s">
        <v>2603</v>
      </c>
      <c r="I6583" s="8"/>
      <c r="J6583" s="37"/>
      <c r="K6583" s="38"/>
      <c r="L6583" s="38"/>
      <c r="M6583" s="38"/>
      <c r="N6583" s="38"/>
      <c r="O6583" s="38"/>
      <c r="P6583" s="38"/>
      <c r="Q6583" s="38"/>
      <c r="R6583" s="38"/>
    </row>
    <row r="6584">
      <c r="A6584" s="8" t="s">
        <v>2633</v>
      </c>
      <c r="B6584" s="2"/>
      <c r="C6584" s="2" t="s">
        <v>18204</v>
      </c>
      <c r="D6584" s="2" t="s">
        <v>2588</v>
      </c>
      <c r="E6584" s="2" t="s">
        <v>18205</v>
      </c>
      <c r="F6584" s="8" t="s">
        <v>16687</v>
      </c>
      <c r="G6584" s="8" t="s">
        <v>2741</v>
      </c>
      <c r="H6584" s="41" t="s">
        <v>2760</v>
      </c>
      <c r="I6584" s="55"/>
      <c r="J6584" s="35"/>
      <c r="K6584" s="33"/>
      <c r="L6584" s="33"/>
      <c r="M6584" s="33"/>
      <c r="N6584" s="33"/>
      <c r="O6584" s="33"/>
      <c r="P6584" s="33"/>
      <c r="Q6584" s="33"/>
      <c r="R6584" s="33"/>
    </row>
    <row r="6585">
      <c r="A6585" s="8" t="s">
        <v>2633</v>
      </c>
      <c r="B6585" s="8"/>
      <c r="C6585" s="8" t="s">
        <v>18206</v>
      </c>
      <c r="D6585" s="8" t="s">
        <v>4869</v>
      </c>
      <c r="E6585" s="12" t="s">
        <v>18207</v>
      </c>
      <c r="F6585" s="42" t="s">
        <v>16687</v>
      </c>
      <c r="G6585" s="8" t="s">
        <v>2741</v>
      </c>
      <c r="H6585" s="42" t="s">
        <v>2686</v>
      </c>
      <c r="I6585" s="8"/>
      <c r="J6585" s="35"/>
      <c r="K6585" s="33"/>
      <c r="L6585" s="33"/>
      <c r="M6585" s="33"/>
      <c r="N6585" s="33"/>
      <c r="O6585" s="33"/>
      <c r="P6585" s="33"/>
      <c r="Q6585" s="33"/>
      <c r="R6585" s="33"/>
    </row>
    <row r="6586">
      <c r="A6586" s="8" t="s">
        <v>2633</v>
      </c>
      <c r="B6586" s="8"/>
      <c r="C6586" s="8" t="s">
        <v>18208</v>
      </c>
      <c r="D6586" s="8" t="s">
        <v>1325</v>
      </c>
      <c r="E6586" s="12" t="s">
        <v>18209</v>
      </c>
      <c r="F6586" s="8" t="s">
        <v>16687</v>
      </c>
      <c r="G6586" s="8" t="s">
        <v>2741</v>
      </c>
      <c r="H6586" s="49" t="s">
        <v>2840</v>
      </c>
      <c r="I6586" s="8"/>
      <c r="J6586" s="35"/>
      <c r="K6586" s="33"/>
      <c r="L6586" s="33"/>
      <c r="M6586" s="33"/>
      <c r="N6586" s="33"/>
      <c r="O6586" s="33"/>
      <c r="P6586" s="33"/>
      <c r="Q6586" s="33"/>
      <c r="R6586" s="33"/>
    </row>
    <row r="6587">
      <c r="A6587" s="8" t="s">
        <v>2633</v>
      </c>
      <c r="B6587" s="2"/>
      <c r="C6587" s="2" t="s">
        <v>18210</v>
      </c>
      <c r="D6587" s="2" t="s">
        <v>4910</v>
      </c>
      <c r="E6587" s="2" t="s">
        <v>18211</v>
      </c>
      <c r="F6587" s="42" t="s">
        <v>16687</v>
      </c>
      <c r="G6587" s="31" t="s">
        <v>2741</v>
      </c>
      <c r="H6587" s="42" t="s">
        <v>2787</v>
      </c>
      <c r="I6587" s="35"/>
      <c r="J6587" s="35"/>
      <c r="K6587" s="33"/>
      <c r="L6587" s="33"/>
      <c r="M6587" s="33"/>
      <c r="N6587" s="33"/>
      <c r="O6587" s="33"/>
      <c r="P6587" s="33"/>
      <c r="Q6587" s="33"/>
      <c r="R6587" s="33"/>
    </row>
    <row r="6588">
      <c r="A6588" s="8" t="s">
        <v>2633</v>
      </c>
      <c r="B6588" s="2"/>
      <c r="C6588" s="2" t="s">
        <v>18212</v>
      </c>
      <c r="D6588" s="2" t="s">
        <v>2588</v>
      </c>
      <c r="E6588" s="2" t="s">
        <v>18213</v>
      </c>
      <c r="F6588" s="42" t="s">
        <v>16687</v>
      </c>
      <c r="G6588" s="31" t="s">
        <v>2741</v>
      </c>
      <c r="H6588" s="41" t="s">
        <v>2760</v>
      </c>
      <c r="I6588" s="55"/>
      <c r="J6588" s="37"/>
      <c r="K6588" s="38"/>
      <c r="L6588" s="38"/>
      <c r="M6588" s="38"/>
      <c r="N6588" s="38"/>
      <c r="O6588" s="38"/>
      <c r="P6588" s="38"/>
      <c r="Q6588" s="38"/>
      <c r="R6588" s="38"/>
    </row>
    <row r="6589">
      <c r="A6589" s="8" t="s">
        <v>2633</v>
      </c>
      <c r="B6589" s="2"/>
      <c r="C6589" s="2" t="s">
        <v>18212</v>
      </c>
      <c r="D6589" s="2" t="s">
        <v>18214</v>
      </c>
      <c r="E6589" s="2" t="s">
        <v>18215</v>
      </c>
      <c r="F6589" s="42" t="s">
        <v>16687</v>
      </c>
      <c r="G6589" s="31" t="s">
        <v>2741</v>
      </c>
      <c r="H6589" s="43" t="s">
        <v>2760</v>
      </c>
      <c r="I6589" s="55"/>
      <c r="J6589" s="35"/>
      <c r="K6589" s="33"/>
      <c r="L6589" s="33"/>
      <c r="M6589" s="33"/>
      <c r="N6589" s="33"/>
      <c r="O6589" s="33"/>
      <c r="P6589" s="33"/>
      <c r="Q6589" s="33"/>
      <c r="R6589" s="33"/>
    </row>
    <row r="6590">
      <c r="A6590" s="8" t="s">
        <v>2633</v>
      </c>
      <c r="B6590" s="8"/>
      <c r="C6590" s="8" t="s">
        <v>18216</v>
      </c>
      <c r="D6590" s="8" t="s">
        <v>1032</v>
      </c>
      <c r="E6590" s="12" t="s">
        <v>18217</v>
      </c>
      <c r="F6590" s="8" t="s">
        <v>16687</v>
      </c>
      <c r="G6590" s="8" t="s">
        <v>2741</v>
      </c>
      <c r="H6590" s="42" t="s">
        <v>2686</v>
      </c>
      <c r="I6590" s="8"/>
      <c r="J6590" s="35"/>
      <c r="K6590" s="33"/>
      <c r="L6590" s="33"/>
      <c r="M6590" s="33"/>
      <c r="N6590" s="33"/>
      <c r="O6590" s="33"/>
      <c r="P6590" s="33"/>
      <c r="Q6590" s="33"/>
      <c r="R6590" s="33"/>
    </row>
    <row r="6591">
      <c r="A6591" s="8" t="s">
        <v>2633</v>
      </c>
      <c r="B6591" s="8"/>
      <c r="C6591" s="8" t="s">
        <v>18216</v>
      </c>
      <c r="D6591" s="8" t="s">
        <v>18218</v>
      </c>
      <c r="E6591" s="12" t="s">
        <v>18219</v>
      </c>
      <c r="F6591" s="42" t="s">
        <v>16687</v>
      </c>
      <c r="G6591" s="8" t="s">
        <v>2741</v>
      </c>
      <c r="H6591" s="42" t="s">
        <v>2686</v>
      </c>
      <c r="I6591" s="8"/>
      <c r="J6591" s="37"/>
      <c r="K6591" s="38"/>
      <c r="L6591" s="38"/>
      <c r="M6591" s="38"/>
      <c r="N6591" s="38"/>
      <c r="O6591" s="38"/>
      <c r="P6591" s="38"/>
      <c r="Q6591" s="38"/>
      <c r="R6591" s="38"/>
    </row>
    <row r="6592">
      <c r="A6592" s="8" t="s">
        <v>2633</v>
      </c>
      <c r="B6592" s="3"/>
      <c r="C6592" s="3" t="s">
        <v>18216</v>
      </c>
      <c r="D6592" s="5" t="s">
        <v>1848</v>
      </c>
      <c r="E6592" s="5" t="s">
        <v>18220</v>
      </c>
      <c r="F6592" s="42" t="s">
        <v>16687</v>
      </c>
      <c r="G6592" s="31" t="s">
        <v>2741</v>
      </c>
      <c r="H6592" s="41" t="s">
        <v>2686</v>
      </c>
      <c r="I6592" s="18"/>
      <c r="J6592" s="37"/>
      <c r="K6592" s="38"/>
      <c r="L6592" s="38"/>
      <c r="M6592" s="38"/>
      <c r="N6592" s="38"/>
      <c r="O6592" s="38"/>
      <c r="P6592" s="38"/>
      <c r="Q6592" s="38"/>
      <c r="R6592" s="38"/>
    </row>
    <row r="6593">
      <c r="A6593" s="8" t="s">
        <v>2633</v>
      </c>
      <c r="B6593" s="8"/>
      <c r="C6593" s="8" t="s">
        <v>18221</v>
      </c>
      <c r="D6593" s="8" t="s">
        <v>6242</v>
      </c>
      <c r="E6593" s="12" t="s">
        <v>18222</v>
      </c>
      <c r="F6593" s="8" t="s">
        <v>16687</v>
      </c>
      <c r="G6593" s="8" t="s">
        <v>2741</v>
      </c>
      <c r="H6593" s="43" t="s">
        <v>2760</v>
      </c>
      <c r="I6593" s="8"/>
      <c r="J6593" s="35"/>
      <c r="K6593" s="33"/>
      <c r="L6593" s="33"/>
      <c r="M6593" s="33"/>
      <c r="N6593" s="33"/>
      <c r="O6593" s="33"/>
      <c r="P6593" s="33"/>
      <c r="Q6593" s="33"/>
      <c r="R6593" s="33"/>
    </row>
    <row r="6594">
      <c r="A6594" s="8" t="s">
        <v>2633</v>
      </c>
      <c r="B6594" s="6"/>
      <c r="C6594" s="6" t="s">
        <v>18223</v>
      </c>
      <c r="D6594" s="6" t="s">
        <v>2635</v>
      </c>
      <c r="E6594" s="19" t="s">
        <v>18224</v>
      </c>
      <c r="F6594" s="42" t="s">
        <v>16687</v>
      </c>
      <c r="G6594" s="8" t="s">
        <v>2741</v>
      </c>
      <c r="H6594" s="41" t="s">
        <v>2802</v>
      </c>
      <c r="I6594" s="7"/>
      <c r="J6594" s="35"/>
      <c r="K6594" s="33"/>
      <c r="L6594" s="33"/>
      <c r="M6594" s="33"/>
      <c r="N6594" s="33"/>
      <c r="O6594" s="33"/>
      <c r="P6594" s="33"/>
      <c r="Q6594" s="33"/>
      <c r="R6594" s="33"/>
    </row>
    <row r="6595">
      <c r="A6595" s="8" t="s">
        <v>2633</v>
      </c>
      <c r="B6595" s="2"/>
      <c r="C6595" s="2" t="s">
        <v>18225</v>
      </c>
      <c r="D6595" s="2" t="s">
        <v>2588</v>
      </c>
      <c r="E6595" s="2" t="s">
        <v>18226</v>
      </c>
      <c r="F6595" s="42" t="s">
        <v>16687</v>
      </c>
      <c r="G6595" s="8" t="s">
        <v>2741</v>
      </c>
      <c r="H6595" s="42" t="s">
        <v>2686</v>
      </c>
      <c r="I6595" s="35"/>
      <c r="J6595" s="37"/>
      <c r="K6595" s="38"/>
      <c r="L6595" s="38"/>
      <c r="M6595" s="38"/>
      <c r="N6595" s="38"/>
      <c r="O6595" s="38"/>
      <c r="P6595" s="38"/>
      <c r="Q6595" s="38"/>
      <c r="R6595" s="38"/>
    </row>
    <row r="6596">
      <c r="A6596" s="8" t="s">
        <v>2633</v>
      </c>
      <c r="B6596" s="8"/>
      <c r="C6596" s="8" t="s">
        <v>18227</v>
      </c>
      <c r="D6596" s="8" t="s">
        <v>1742</v>
      </c>
      <c r="E6596" s="12" t="s">
        <v>18228</v>
      </c>
      <c r="F6596" s="42" t="s">
        <v>16687</v>
      </c>
      <c r="G6596" s="8" t="s">
        <v>2741</v>
      </c>
      <c r="H6596" s="41" t="s">
        <v>2760</v>
      </c>
      <c r="I6596" s="8"/>
      <c r="J6596" s="37"/>
      <c r="K6596" s="38"/>
      <c r="L6596" s="38"/>
      <c r="M6596" s="38"/>
      <c r="N6596" s="38"/>
      <c r="O6596" s="38"/>
      <c r="P6596" s="38"/>
      <c r="Q6596" s="38"/>
      <c r="R6596" s="38"/>
    </row>
    <row r="6597">
      <c r="A6597" s="8" t="s">
        <v>2633</v>
      </c>
      <c r="B6597" s="8"/>
      <c r="C6597" s="8" t="s">
        <v>18229</v>
      </c>
      <c r="D6597" s="8" t="s">
        <v>2452</v>
      </c>
      <c r="E6597" s="12" t="s">
        <v>18230</v>
      </c>
      <c r="F6597" s="8" t="s">
        <v>16687</v>
      </c>
      <c r="G6597" s="8" t="s">
        <v>2741</v>
      </c>
      <c r="H6597" s="31" t="s">
        <v>3296</v>
      </c>
      <c r="I6597" s="8"/>
      <c r="J6597" s="35"/>
      <c r="K6597" s="33"/>
      <c r="L6597" s="33"/>
      <c r="M6597" s="33"/>
      <c r="N6597" s="33"/>
      <c r="O6597" s="33"/>
      <c r="P6597" s="33"/>
      <c r="Q6597" s="33"/>
      <c r="R6597" s="33"/>
    </row>
    <row r="6598">
      <c r="A6598" s="7" t="s">
        <v>2633</v>
      </c>
      <c r="B6598" s="7"/>
      <c r="C6598" s="7" t="s">
        <v>18231</v>
      </c>
      <c r="D6598" s="7" t="s">
        <v>10129</v>
      </c>
      <c r="E6598" s="19" t="s">
        <v>18232</v>
      </c>
      <c r="F6598" s="42" t="s">
        <v>16687</v>
      </c>
      <c r="G6598" s="6" t="s">
        <v>2741</v>
      </c>
      <c r="H6598" s="31" t="s">
        <v>2742</v>
      </c>
      <c r="I6598" s="7"/>
      <c r="J6598" s="35"/>
      <c r="K6598" s="33"/>
      <c r="L6598" s="33"/>
      <c r="M6598" s="33"/>
      <c r="N6598" s="33"/>
      <c r="O6598" s="33"/>
      <c r="P6598" s="33"/>
      <c r="Q6598" s="33"/>
      <c r="R6598" s="33"/>
    </row>
    <row r="6599">
      <c r="A6599" s="8" t="s">
        <v>2633</v>
      </c>
      <c r="B6599" s="2"/>
      <c r="C6599" s="2" t="s">
        <v>18233</v>
      </c>
      <c r="D6599" s="2" t="s">
        <v>18234</v>
      </c>
      <c r="E6599" s="2" t="s">
        <v>18235</v>
      </c>
      <c r="F6599" s="8" t="s">
        <v>16687</v>
      </c>
      <c r="G6599" s="31" t="s">
        <v>2741</v>
      </c>
      <c r="H6599" s="41" t="s">
        <v>2802</v>
      </c>
      <c r="I6599" s="55"/>
      <c r="J6599" s="37"/>
      <c r="K6599" s="38"/>
      <c r="L6599" s="38"/>
      <c r="M6599" s="38"/>
      <c r="N6599" s="38"/>
      <c r="O6599" s="38"/>
      <c r="P6599" s="38"/>
      <c r="Q6599" s="38"/>
      <c r="R6599" s="38"/>
    </row>
    <row r="6600">
      <c r="A6600" s="8" t="s">
        <v>2633</v>
      </c>
      <c r="B6600" s="8"/>
      <c r="C6600" s="8" t="s">
        <v>18236</v>
      </c>
      <c r="D6600" s="8" t="s">
        <v>18237</v>
      </c>
      <c r="E6600" s="12" t="s">
        <v>18238</v>
      </c>
      <c r="F6600" s="42" t="s">
        <v>16687</v>
      </c>
      <c r="G6600" s="8" t="s">
        <v>2741</v>
      </c>
      <c r="H6600" s="41" t="s">
        <v>2802</v>
      </c>
      <c r="I6600" s="8"/>
      <c r="J6600" s="35"/>
      <c r="K6600" s="33"/>
      <c r="L6600" s="33"/>
      <c r="M6600" s="33"/>
      <c r="N6600" s="33"/>
      <c r="O6600" s="33"/>
      <c r="P6600" s="33"/>
      <c r="Q6600" s="33"/>
      <c r="R6600" s="33"/>
    </row>
    <row r="6601">
      <c r="A6601" s="8" t="s">
        <v>2633</v>
      </c>
      <c r="B6601" s="2"/>
      <c r="C6601" s="2" t="s">
        <v>18239</v>
      </c>
      <c r="D6601" s="2" t="s">
        <v>2588</v>
      </c>
      <c r="E6601" s="2" t="s">
        <v>18240</v>
      </c>
      <c r="F6601" s="42" t="s">
        <v>16687</v>
      </c>
      <c r="G6601" s="8" t="s">
        <v>2741</v>
      </c>
      <c r="H6601" s="41" t="s">
        <v>3324</v>
      </c>
      <c r="I6601" s="55"/>
      <c r="J6601" s="35"/>
      <c r="K6601" s="33"/>
      <c r="L6601" s="33"/>
      <c r="M6601" s="33"/>
      <c r="N6601" s="33"/>
      <c r="O6601" s="33"/>
      <c r="P6601" s="33"/>
      <c r="Q6601" s="33"/>
      <c r="R6601" s="33"/>
    </row>
    <row r="6602">
      <c r="A6602" s="7" t="s">
        <v>2633</v>
      </c>
      <c r="B6602" s="7"/>
      <c r="C6602" s="7" t="s">
        <v>18241</v>
      </c>
      <c r="D6602" s="6" t="s">
        <v>2588</v>
      </c>
      <c r="E6602" s="19" t="s">
        <v>18242</v>
      </c>
      <c r="F6602" s="8" t="s">
        <v>16687</v>
      </c>
      <c r="G6602" s="8" t="s">
        <v>2741</v>
      </c>
      <c r="H6602" s="31" t="s">
        <v>2742</v>
      </c>
      <c r="I6602" s="7"/>
      <c r="J6602" s="35"/>
      <c r="K6602" s="33"/>
      <c r="L6602" s="33"/>
      <c r="M6602" s="33"/>
      <c r="N6602" s="33"/>
      <c r="O6602" s="33"/>
      <c r="P6602" s="33"/>
      <c r="Q6602" s="33"/>
      <c r="R6602" s="33"/>
    </row>
    <row r="6603">
      <c r="A6603" s="8" t="s">
        <v>2586</v>
      </c>
      <c r="B6603" s="2"/>
      <c r="C6603" s="2" t="s">
        <v>18243</v>
      </c>
      <c r="D6603" s="2" t="s">
        <v>2588</v>
      </c>
      <c r="E6603" s="2" t="s">
        <v>18244</v>
      </c>
      <c r="F6603" s="42" t="s">
        <v>16687</v>
      </c>
      <c r="G6603" s="31" t="s">
        <v>8038</v>
      </c>
      <c r="H6603" s="31" t="s">
        <v>2590</v>
      </c>
      <c r="I6603" s="2" t="s">
        <v>16410</v>
      </c>
      <c r="J6603" s="37"/>
      <c r="K6603" s="38"/>
      <c r="L6603" s="38"/>
      <c r="M6603" s="38"/>
      <c r="N6603" s="38"/>
      <c r="O6603" s="38"/>
      <c r="P6603" s="38"/>
      <c r="Q6603" s="38"/>
      <c r="R6603" s="38"/>
    </row>
    <row r="6604">
      <c r="A6604" s="8" t="s">
        <v>2586</v>
      </c>
      <c r="B6604" s="2"/>
      <c r="C6604" s="2" t="s">
        <v>18245</v>
      </c>
      <c r="D6604" s="2" t="s">
        <v>2588</v>
      </c>
      <c r="E6604" s="2" t="s">
        <v>18246</v>
      </c>
      <c r="F6604" s="42" t="s">
        <v>16687</v>
      </c>
      <c r="G6604" s="8" t="s">
        <v>8038</v>
      </c>
      <c r="H6604" s="41" t="s">
        <v>2760</v>
      </c>
      <c r="I6604" s="34" t="s">
        <v>18247</v>
      </c>
      <c r="J6604" s="7"/>
      <c r="K6604" s="40"/>
      <c r="L6604" s="40"/>
      <c r="M6604" s="40"/>
      <c r="N6604" s="40"/>
      <c r="O6604" s="40"/>
      <c r="P6604" s="40"/>
      <c r="Q6604" s="40"/>
      <c r="R6604" s="40"/>
    </row>
    <row r="6605">
      <c r="A6605" s="8" t="s">
        <v>2586</v>
      </c>
      <c r="B6605" s="2"/>
      <c r="C6605" s="2" t="s">
        <v>18248</v>
      </c>
      <c r="D6605" s="2" t="s">
        <v>2635</v>
      </c>
      <c r="E6605" s="2" t="s">
        <v>18249</v>
      </c>
      <c r="F6605" s="42" t="s">
        <v>16687</v>
      </c>
      <c r="G6605" s="31" t="s">
        <v>8038</v>
      </c>
      <c r="H6605" s="41" t="s">
        <v>2686</v>
      </c>
      <c r="I6605" s="36" t="s">
        <v>18250</v>
      </c>
      <c r="J6605" s="37"/>
      <c r="K6605" s="38"/>
      <c r="L6605" s="38"/>
      <c r="M6605" s="38"/>
      <c r="N6605" s="38"/>
      <c r="O6605" s="38"/>
      <c r="P6605" s="38"/>
      <c r="Q6605" s="38"/>
      <c r="R6605" s="38"/>
    </row>
    <row r="6606">
      <c r="A6606" s="7" t="s">
        <v>2586</v>
      </c>
      <c r="B6606" s="9"/>
      <c r="C6606" s="9" t="s">
        <v>18251</v>
      </c>
      <c r="D6606" s="9" t="s">
        <v>3312</v>
      </c>
      <c r="E6606" s="9" t="s">
        <v>18252</v>
      </c>
      <c r="F6606" s="8" t="s">
        <v>16687</v>
      </c>
      <c r="G6606" s="8" t="s">
        <v>8038</v>
      </c>
      <c r="H6606" s="43" t="s">
        <v>2686</v>
      </c>
      <c r="I6606" s="16" t="s">
        <v>18253</v>
      </c>
      <c r="J6606" s="37"/>
      <c r="K6606" s="38"/>
      <c r="L6606" s="38"/>
      <c r="M6606" s="38"/>
      <c r="N6606" s="38"/>
      <c r="O6606" s="38"/>
      <c r="P6606" s="38"/>
      <c r="Q6606" s="38"/>
      <c r="R6606" s="38"/>
    </row>
    <row r="6607">
      <c r="A6607" s="8" t="s">
        <v>2586</v>
      </c>
      <c r="B6607" s="2"/>
      <c r="C6607" s="2" t="s">
        <v>18254</v>
      </c>
      <c r="D6607" s="2" t="s">
        <v>2635</v>
      </c>
      <c r="E6607" s="2" t="s">
        <v>18255</v>
      </c>
      <c r="F6607" s="42" t="s">
        <v>16687</v>
      </c>
      <c r="G6607" s="8" t="s">
        <v>8038</v>
      </c>
      <c r="H6607" s="42" t="s">
        <v>3110</v>
      </c>
      <c r="I6607" s="36" t="s">
        <v>18256</v>
      </c>
      <c r="J6607" s="35"/>
      <c r="K6607" s="33"/>
      <c r="L6607" s="33"/>
      <c r="M6607" s="33"/>
      <c r="N6607" s="33"/>
      <c r="O6607" s="33"/>
      <c r="P6607" s="33"/>
      <c r="Q6607" s="33"/>
      <c r="R6607" s="33"/>
    </row>
    <row r="6608">
      <c r="A6608" s="8" t="s">
        <v>2586</v>
      </c>
      <c r="B6608" s="2"/>
      <c r="C6608" s="2" t="s">
        <v>1934</v>
      </c>
      <c r="D6608" s="17" t="s">
        <v>18257</v>
      </c>
      <c r="E6608" s="2" t="s">
        <v>18258</v>
      </c>
      <c r="F6608" s="42" t="s">
        <v>16687</v>
      </c>
      <c r="G6608" s="8" t="s">
        <v>8038</v>
      </c>
      <c r="H6608" s="42" t="s">
        <v>2686</v>
      </c>
      <c r="I6608" s="36" t="s">
        <v>18259</v>
      </c>
      <c r="J6608" s="37"/>
      <c r="K6608" s="38"/>
      <c r="L6608" s="38"/>
      <c r="M6608" s="38"/>
      <c r="N6608" s="38"/>
      <c r="O6608" s="38"/>
      <c r="P6608" s="38"/>
      <c r="Q6608" s="38"/>
      <c r="R6608" s="38"/>
    </row>
    <row r="6609">
      <c r="A6609" s="8" t="s">
        <v>2586</v>
      </c>
      <c r="B6609" s="2"/>
      <c r="C6609" s="2" t="s">
        <v>18260</v>
      </c>
      <c r="D6609" s="2" t="s">
        <v>2588</v>
      </c>
      <c r="E6609" s="2" t="s">
        <v>18261</v>
      </c>
      <c r="F6609" s="41" t="s">
        <v>16687</v>
      </c>
      <c r="G6609" s="8" t="s">
        <v>8038</v>
      </c>
      <c r="H6609" s="31" t="s">
        <v>2753</v>
      </c>
      <c r="I6609" s="36" t="s">
        <v>18262</v>
      </c>
      <c r="J6609" s="19"/>
      <c r="K6609" s="39"/>
      <c r="L6609" s="39"/>
      <c r="M6609" s="39"/>
      <c r="N6609" s="39"/>
      <c r="O6609" s="39"/>
      <c r="P6609" s="39"/>
      <c r="Q6609" s="39"/>
      <c r="R6609" s="39"/>
    </row>
    <row r="6610">
      <c r="A6610" s="6" t="s">
        <v>2861</v>
      </c>
      <c r="B6610" s="2"/>
      <c r="C6610" s="2" t="s">
        <v>18263</v>
      </c>
      <c r="D6610" s="2" t="s">
        <v>2588</v>
      </c>
      <c r="E6610" s="2" t="s">
        <v>18264</v>
      </c>
      <c r="F6610" s="42" t="s">
        <v>16687</v>
      </c>
      <c r="G6610" s="8" t="s">
        <v>8038</v>
      </c>
      <c r="H6610" s="31" t="s">
        <v>2603</v>
      </c>
      <c r="I6610" s="36" t="s">
        <v>18265</v>
      </c>
      <c r="J6610" s="7"/>
      <c r="K6610" s="40"/>
      <c r="L6610" s="40"/>
      <c r="M6610" s="40"/>
      <c r="N6610" s="40"/>
      <c r="O6610" s="40"/>
      <c r="P6610" s="40"/>
      <c r="Q6610" s="40"/>
      <c r="R6610" s="40"/>
    </row>
    <row r="6611">
      <c r="A6611" s="8" t="s">
        <v>2586</v>
      </c>
      <c r="B6611" s="2"/>
      <c r="C6611" s="2" t="s">
        <v>18266</v>
      </c>
      <c r="D6611" s="2" t="s">
        <v>609</v>
      </c>
      <c r="E6611" s="2" t="s">
        <v>18267</v>
      </c>
      <c r="F6611" s="42" t="s">
        <v>16687</v>
      </c>
      <c r="G6611" s="31" t="s">
        <v>8038</v>
      </c>
      <c r="H6611" s="42" t="s">
        <v>2686</v>
      </c>
      <c r="I6611" s="36" t="s">
        <v>18268</v>
      </c>
      <c r="J6611" s="10"/>
      <c r="K6611" s="44"/>
      <c r="L6611" s="44"/>
      <c r="M6611" s="44"/>
      <c r="N6611" s="44"/>
      <c r="O6611" s="44"/>
      <c r="P6611" s="44"/>
      <c r="Q6611" s="44"/>
      <c r="R6611" s="44"/>
    </row>
    <row r="6612">
      <c r="A6612" s="8" t="s">
        <v>2586</v>
      </c>
      <c r="B6612" s="2"/>
      <c r="C6612" s="2" t="s">
        <v>18269</v>
      </c>
      <c r="D6612" s="2" t="s">
        <v>5103</v>
      </c>
      <c r="E6612" s="2" t="s">
        <v>18270</v>
      </c>
      <c r="F6612" s="42" t="s">
        <v>16687</v>
      </c>
      <c r="G6612" s="31" t="s">
        <v>8038</v>
      </c>
      <c r="H6612" s="31" t="s">
        <v>2742</v>
      </c>
      <c r="I6612" s="34" t="s">
        <v>18271</v>
      </c>
      <c r="J6612" s="35"/>
      <c r="K6612" s="33"/>
      <c r="L6612" s="33"/>
      <c r="M6612" s="33"/>
      <c r="N6612" s="33"/>
      <c r="O6612" s="33"/>
      <c r="P6612" s="33"/>
      <c r="Q6612" s="33"/>
      <c r="R6612" s="33"/>
    </row>
    <row r="6613">
      <c r="A6613" s="6" t="s">
        <v>2861</v>
      </c>
      <c r="B6613" s="2"/>
      <c r="C6613" s="2" t="s">
        <v>18272</v>
      </c>
      <c r="D6613" s="2" t="s">
        <v>2588</v>
      </c>
      <c r="E6613" s="2" t="s">
        <v>18272</v>
      </c>
      <c r="F6613" s="42" t="s">
        <v>16687</v>
      </c>
      <c r="G6613" s="8" t="s">
        <v>8038</v>
      </c>
      <c r="H6613" s="41" t="s">
        <v>2802</v>
      </c>
      <c r="I6613" s="36" t="s">
        <v>18273</v>
      </c>
      <c r="J6613" s="35"/>
      <c r="K6613" s="33"/>
      <c r="L6613" s="33"/>
      <c r="M6613" s="33"/>
      <c r="N6613" s="33"/>
      <c r="O6613" s="33"/>
      <c r="P6613" s="33"/>
      <c r="Q6613" s="33"/>
      <c r="R6613" s="33"/>
    </row>
    <row r="6614">
      <c r="A6614" s="8" t="s">
        <v>2586</v>
      </c>
      <c r="B6614" s="2"/>
      <c r="C6614" s="2" t="s">
        <v>18274</v>
      </c>
      <c r="D6614" s="2" t="s">
        <v>2588</v>
      </c>
      <c r="E6614" s="2" t="s">
        <v>18275</v>
      </c>
      <c r="F6614" s="8" t="s">
        <v>16687</v>
      </c>
      <c r="G6614" s="31" t="s">
        <v>8038</v>
      </c>
      <c r="H6614" s="8" t="s">
        <v>2765</v>
      </c>
      <c r="I6614" s="34" t="s">
        <v>18276</v>
      </c>
      <c r="J6614" s="7"/>
      <c r="K6614" s="40"/>
      <c r="L6614" s="40"/>
      <c r="M6614" s="40"/>
      <c r="N6614" s="40"/>
      <c r="O6614" s="40"/>
      <c r="P6614" s="40"/>
      <c r="Q6614" s="40"/>
      <c r="R6614" s="40"/>
    </row>
    <row r="6615">
      <c r="A6615" s="8" t="s">
        <v>2586</v>
      </c>
      <c r="B6615" s="2"/>
      <c r="C6615" s="2" t="s">
        <v>18277</v>
      </c>
      <c r="D6615" s="2" t="s">
        <v>2588</v>
      </c>
      <c r="E6615" s="2" t="s">
        <v>18278</v>
      </c>
      <c r="F6615" s="42" t="s">
        <v>16687</v>
      </c>
      <c r="G6615" s="8" t="s">
        <v>8038</v>
      </c>
      <c r="H6615" s="42" t="s">
        <v>3110</v>
      </c>
      <c r="I6615" s="34" t="s">
        <v>18279</v>
      </c>
      <c r="J6615" s="7"/>
      <c r="K6615" s="40"/>
      <c r="L6615" s="40"/>
      <c r="M6615" s="40"/>
      <c r="N6615" s="40"/>
      <c r="O6615" s="40"/>
      <c r="P6615" s="40"/>
      <c r="Q6615" s="40"/>
      <c r="R6615" s="40"/>
    </row>
    <row r="6616">
      <c r="A6616" s="8" t="s">
        <v>2586</v>
      </c>
      <c r="B6616" s="2"/>
      <c r="C6616" s="2" t="s">
        <v>18280</v>
      </c>
      <c r="D6616" s="2" t="s">
        <v>2588</v>
      </c>
      <c r="E6616" s="2" t="s">
        <v>18281</v>
      </c>
      <c r="F6616" s="42" t="s">
        <v>16687</v>
      </c>
      <c r="G6616" s="8" t="s">
        <v>8038</v>
      </c>
      <c r="H6616" s="31" t="s">
        <v>2742</v>
      </c>
      <c r="I6616" s="34" t="s">
        <v>18282</v>
      </c>
      <c r="J6616" s="7"/>
      <c r="K6616" s="40"/>
      <c r="L6616" s="40"/>
      <c r="M6616" s="40"/>
      <c r="N6616" s="40"/>
      <c r="O6616" s="40"/>
      <c r="P6616" s="40"/>
      <c r="Q6616" s="40"/>
      <c r="R6616" s="40"/>
    </row>
    <row r="6617">
      <c r="A6617" s="8" t="s">
        <v>2586</v>
      </c>
      <c r="B6617" s="2"/>
      <c r="C6617" s="2" t="s">
        <v>18283</v>
      </c>
      <c r="D6617" s="2" t="s">
        <v>2588</v>
      </c>
      <c r="E6617" s="2" t="s">
        <v>18284</v>
      </c>
      <c r="F6617" s="41" t="s">
        <v>16687</v>
      </c>
      <c r="G6617" s="31" t="s">
        <v>8038</v>
      </c>
      <c r="H6617" s="45" t="s">
        <v>3162</v>
      </c>
      <c r="I6617" s="34" t="s">
        <v>18285</v>
      </c>
      <c r="J6617" s="37"/>
      <c r="K6617" s="38"/>
      <c r="L6617" s="38"/>
      <c r="M6617" s="38"/>
      <c r="N6617" s="38"/>
      <c r="O6617" s="38"/>
      <c r="P6617" s="38"/>
      <c r="Q6617" s="38"/>
      <c r="R6617" s="38"/>
    </row>
    <row r="6618">
      <c r="A6618" s="8" t="s">
        <v>2586</v>
      </c>
      <c r="B6618" s="2"/>
      <c r="C6618" s="2" t="s">
        <v>18286</v>
      </c>
      <c r="D6618" s="2" t="s">
        <v>2588</v>
      </c>
      <c r="E6618" s="2" t="s">
        <v>18287</v>
      </c>
      <c r="F6618" s="8" t="s">
        <v>16687</v>
      </c>
      <c r="G6618" s="8" t="s">
        <v>8038</v>
      </c>
      <c r="H6618" s="45" t="s">
        <v>3287</v>
      </c>
      <c r="I6618" s="34" t="s">
        <v>18288</v>
      </c>
      <c r="J6618" s="7"/>
      <c r="K6618" s="40"/>
      <c r="L6618" s="40"/>
      <c r="M6618" s="40"/>
      <c r="N6618" s="40"/>
      <c r="O6618" s="40"/>
      <c r="P6618" s="40"/>
      <c r="Q6618" s="40"/>
      <c r="R6618" s="40"/>
    </row>
    <row r="6619">
      <c r="A6619" s="8" t="s">
        <v>2586</v>
      </c>
      <c r="B6619" s="2"/>
      <c r="C6619" s="2" t="s">
        <v>18289</v>
      </c>
      <c r="D6619" s="2" t="s">
        <v>18290</v>
      </c>
      <c r="E6619" s="2" t="s">
        <v>18291</v>
      </c>
      <c r="F6619" s="42" t="s">
        <v>16687</v>
      </c>
      <c r="G6619" s="8" t="s">
        <v>8038</v>
      </c>
      <c r="H6619" s="31" t="s">
        <v>2603</v>
      </c>
      <c r="I6619" s="34" t="s">
        <v>18292</v>
      </c>
      <c r="J6619" s="35"/>
      <c r="K6619" s="33"/>
      <c r="L6619" s="33"/>
      <c r="M6619" s="33"/>
      <c r="N6619" s="33"/>
      <c r="O6619" s="33"/>
      <c r="P6619" s="33"/>
      <c r="Q6619" s="33"/>
      <c r="R6619" s="33"/>
    </row>
    <row r="6620">
      <c r="A6620" s="8" t="s">
        <v>2586</v>
      </c>
      <c r="B6620" s="2"/>
      <c r="C6620" s="2" t="s">
        <v>18293</v>
      </c>
      <c r="D6620" s="2" t="s">
        <v>2588</v>
      </c>
      <c r="E6620" s="2" t="s">
        <v>18294</v>
      </c>
      <c r="F6620" s="8" t="s">
        <v>16687</v>
      </c>
      <c r="G6620" s="8" t="s">
        <v>8038</v>
      </c>
      <c r="H6620" s="41" t="s">
        <v>2686</v>
      </c>
      <c r="I6620" s="34" t="s">
        <v>18295</v>
      </c>
      <c r="J6620" s="35"/>
      <c r="K6620" s="33"/>
      <c r="L6620" s="33"/>
      <c r="M6620" s="33"/>
      <c r="N6620" s="33"/>
      <c r="O6620" s="33"/>
      <c r="P6620" s="33"/>
      <c r="Q6620" s="33"/>
      <c r="R6620" s="33"/>
    </row>
    <row r="6621">
      <c r="A6621" s="8" t="s">
        <v>2586</v>
      </c>
      <c r="B6621" s="2"/>
      <c r="C6621" s="2" t="s">
        <v>18296</v>
      </c>
      <c r="D6621" s="2" t="s">
        <v>2588</v>
      </c>
      <c r="E6621" s="2" t="s">
        <v>18297</v>
      </c>
      <c r="F6621" s="42" t="s">
        <v>16687</v>
      </c>
      <c r="G6621" s="31" t="s">
        <v>8038</v>
      </c>
      <c r="H6621" s="31" t="s">
        <v>2603</v>
      </c>
      <c r="I6621" s="34" t="s">
        <v>18298</v>
      </c>
      <c r="J6621" s="35"/>
      <c r="K6621" s="33"/>
      <c r="L6621" s="33"/>
      <c r="M6621" s="33"/>
      <c r="N6621" s="33"/>
      <c r="O6621" s="33"/>
      <c r="P6621" s="33"/>
      <c r="Q6621" s="33"/>
      <c r="R6621" s="33"/>
    </row>
    <row r="6622">
      <c r="A6622" s="8" t="s">
        <v>2586</v>
      </c>
      <c r="B6622" s="2"/>
      <c r="C6622" s="2" t="s">
        <v>18299</v>
      </c>
      <c r="D6622" s="2" t="s">
        <v>2838</v>
      </c>
      <c r="E6622" s="2" t="s">
        <v>18300</v>
      </c>
      <c r="F6622" s="42" t="s">
        <v>16687</v>
      </c>
      <c r="G6622" s="8" t="s">
        <v>8038</v>
      </c>
      <c r="H6622" s="41" t="s">
        <v>4225</v>
      </c>
      <c r="I6622" s="34" t="s">
        <v>18301</v>
      </c>
      <c r="J6622" s="35"/>
      <c r="K6622" s="33"/>
      <c r="L6622" s="33"/>
      <c r="M6622" s="33"/>
      <c r="N6622" s="33"/>
      <c r="O6622" s="33"/>
      <c r="P6622" s="33"/>
      <c r="Q6622" s="33"/>
      <c r="R6622" s="33"/>
    </row>
    <row r="6623">
      <c r="A6623" s="8" t="s">
        <v>2586</v>
      </c>
      <c r="B6623" s="2"/>
      <c r="C6623" s="2" t="s">
        <v>18302</v>
      </c>
      <c r="D6623" s="2" t="s">
        <v>2588</v>
      </c>
      <c r="E6623" s="2" t="s">
        <v>18303</v>
      </c>
      <c r="F6623" s="42" t="s">
        <v>16687</v>
      </c>
      <c r="G6623" s="8" t="s">
        <v>8038</v>
      </c>
      <c r="H6623" s="41" t="s">
        <v>2686</v>
      </c>
      <c r="I6623" s="34" t="s">
        <v>18304</v>
      </c>
      <c r="J6623" s="35"/>
      <c r="K6623" s="33"/>
      <c r="L6623" s="33"/>
      <c r="M6623" s="33"/>
      <c r="N6623" s="33"/>
      <c r="O6623" s="33"/>
      <c r="P6623" s="33"/>
      <c r="Q6623" s="33"/>
      <c r="R6623" s="33"/>
    </row>
    <row r="6624">
      <c r="A6624" s="6" t="s">
        <v>2861</v>
      </c>
      <c r="B6624" s="2"/>
      <c r="C6624" s="2" t="s">
        <v>18305</v>
      </c>
      <c r="D6624" s="2" t="s">
        <v>18306</v>
      </c>
      <c r="E6624" s="2" t="s">
        <v>18307</v>
      </c>
      <c r="F6624" s="42" t="s">
        <v>16687</v>
      </c>
      <c r="G6624" s="8" t="s">
        <v>8038</v>
      </c>
      <c r="H6624" s="43" t="s">
        <v>2760</v>
      </c>
      <c r="I6624" s="34" t="s">
        <v>18308</v>
      </c>
      <c r="J6624" s="7"/>
      <c r="K6624" s="40"/>
      <c r="L6624" s="40"/>
      <c r="M6624" s="40"/>
      <c r="N6624" s="40"/>
      <c r="O6624" s="40"/>
      <c r="P6624" s="40"/>
      <c r="Q6624" s="40"/>
      <c r="R6624" s="40"/>
    </row>
    <row r="6625">
      <c r="A6625" s="8" t="s">
        <v>2586</v>
      </c>
      <c r="B6625" s="2"/>
      <c r="C6625" s="2" t="s">
        <v>18309</v>
      </c>
      <c r="D6625" s="2" t="s">
        <v>1053</v>
      </c>
      <c r="E6625" s="2" t="s">
        <v>18310</v>
      </c>
      <c r="F6625" s="42" t="s">
        <v>16687</v>
      </c>
      <c r="G6625" s="8" t="s">
        <v>8038</v>
      </c>
      <c r="H6625" s="48" t="s">
        <v>2937</v>
      </c>
      <c r="I6625" s="36" t="s">
        <v>18311</v>
      </c>
      <c r="J6625" s="35"/>
      <c r="K6625" s="33"/>
      <c r="L6625" s="33"/>
      <c r="M6625" s="33"/>
      <c r="N6625" s="33"/>
      <c r="O6625" s="33"/>
      <c r="P6625" s="33"/>
      <c r="Q6625" s="33"/>
      <c r="R6625" s="33"/>
    </row>
    <row r="6626">
      <c r="A6626" s="8" t="s">
        <v>2586</v>
      </c>
      <c r="B6626" s="2"/>
      <c r="C6626" s="2" t="s">
        <v>18312</v>
      </c>
      <c r="D6626" s="17" t="s">
        <v>18313</v>
      </c>
      <c r="E6626" s="2" t="s">
        <v>18314</v>
      </c>
      <c r="F6626" s="42" t="s">
        <v>16687</v>
      </c>
      <c r="G6626" s="8" t="s">
        <v>8038</v>
      </c>
      <c r="H6626" s="41" t="s">
        <v>2686</v>
      </c>
      <c r="I6626" s="34" t="s">
        <v>18315</v>
      </c>
      <c r="J6626" s="37"/>
      <c r="K6626" s="38"/>
      <c r="L6626" s="38"/>
      <c r="M6626" s="38"/>
      <c r="N6626" s="38"/>
      <c r="O6626" s="38"/>
      <c r="P6626" s="38"/>
      <c r="Q6626" s="38"/>
      <c r="R6626" s="38"/>
    </row>
    <row r="6627">
      <c r="A6627" s="8" t="s">
        <v>2586</v>
      </c>
      <c r="B6627" s="2"/>
      <c r="C6627" s="2" t="s">
        <v>18316</v>
      </c>
      <c r="D6627" s="2" t="s">
        <v>2588</v>
      </c>
      <c r="E6627" s="2" t="s">
        <v>18317</v>
      </c>
      <c r="F6627" s="42" t="s">
        <v>16687</v>
      </c>
      <c r="G6627" s="8" t="s">
        <v>8038</v>
      </c>
      <c r="H6627" s="45" t="s">
        <v>3768</v>
      </c>
      <c r="I6627" s="36" t="s">
        <v>18318</v>
      </c>
      <c r="J6627" s="37"/>
      <c r="K6627" s="38"/>
      <c r="L6627" s="38"/>
      <c r="M6627" s="38"/>
      <c r="N6627" s="38"/>
      <c r="O6627" s="38"/>
      <c r="P6627" s="38"/>
      <c r="Q6627" s="38"/>
      <c r="R6627" s="38"/>
    </row>
    <row r="6628">
      <c r="A6628" s="8" t="s">
        <v>2586</v>
      </c>
      <c r="B6628" s="2"/>
      <c r="C6628" s="2" t="s">
        <v>18319</v>
      </c>
      <c r="D6628" s="2" t="s">
        <v>2588</v>
      </c>
      <c r="E6628" s="2" t="s">
        <v>18320</v>
      </c>
      <c r="F6628" s="42" t="s">
        <v>16687</v>
      </c>
      <c r="G6628" s="31" t="s">
        <v>8038</v>
      </c>
      <c r="H6628" s="31" t="s">
        <v>2802</v>
      </c>
      <c r="I6628" s="36" t="s">
        <v>18321</v>
      </c>
      <c r="J6628" s="35"/>
      <c r="K6628" s="33"/>
      <c r="L6628" s="33"/>
      <c r="M6628" s="33"/>
      <c r="N6628" s="33"/>
      <c r="O6628" s="33"/>
      <c r="P6628" s="33"/>
      <c r="Q6628" s="33"/>
      <c r="R6628" s="33"/>
    </row>
    <row r="6629">
      <c r="A6629" s="8" t="s">
        <v>2586</v>
      </c>
      <c r="B6629" s="2"/>
      <c r="C6629" s="2" t="s">
        <v>18322</v>
      </c>
      <c r="D6629" s="2" t="s">
        <v>4888</v>
      </c>
      <c r="E6629" s="2" t="s">
        <v>18323</v>
      </c>
      <c r="F6629" s="42" t="s">
        <v>16687</v>
      </c>
      <c r="G6629" s="31" t="s">
        <v>8038</v>
      </c>
      <c r="H6629" s="31" t="s">
        <v>2603</v>
      </c>
      <c r="I6629" s="34" t="s">
        <v>18324</v>
      </c>
      <c r="J6629" s="35"/>
      <c r="K6629" s="33"/>
      <c r="L6629" s="33"/>
      <c r="M6629" s="33"/>
      <c r="N6629" s="33"/>
      <c r="O6629" s="33"/>
      <c r="P6629" s="33"/>
      <c r="Q6629" s="33"/>
      <c r="R6629" s="33"/>
    </row>
    <row r="6630">
      <c r="A6630" s="8" t="s">
        <v>2586</v>
      </c>
      <c r="B6630" s="2"/>
      <c r="C6630" s="2" t="s">
        <v>18325</v>
      </c>
      <c r="D6630" s="2" t="s">
        <v>2588</v>
      </c>
      <c r="E6630" s="2" t="s">
        <v>18326</v>
      </c>
      <c r="F6630" s="42" t="s">
        <v>16687</v>
      </c>
      <c r="G6630" s="8" t="s">
        <v>8038</v>
      </c>
      <c r="H6630" s="41" t="s">
        <v>2802</v>
      </c>
      <c r="I6630" s="34" t="s">
        <v>18327</v>
      </c>
      <c r="J6630" s="35"/>
      <c r="K6630" s="33"/>
      <c r="L6630" s="33"/>
      <c r="M6630" s="33"/>
      <c r="N6630" s="33"/>
      <c r="O6630" s="33"/>
      <c r="P6630" s="33"/>
      <c r="Q6630" s="33"/>
      <c r="R6630" s="33"/>
    </row>
    <row r="6631">
      <c r="A6631" s="8" t="s">
        <v>2586</v>
      </c>
      <c r="B6631" s="2"/>
      <c r="C6631" s="2" t="s">
        <v>18328</v>
      </c>
      <c r="D6631" s="2" t="s">
        <v>2588</v>
      </c>
      <c r="E6631" s="2" t="s">
        <v>18329</v>
      </c>
      <c r="F6631" s="8" t="s">
        <v>16687</v>
      </c>
      <c r="G6631" s="31" t="s">
        <v>8038</v>
      </c>
      <c r="H6631" s="41" t="s">
        <v>2760</v>
      </c>
      <c r="I6631" s="34" t="s">
        <v>18330</v>
      </c>
      <c r="J6631" s="35"/>
      <c r="K6631" s="33"/>
      <c r="L6631" s="33"/>
      <c r="M6631" s="33"/>
      <c r="N6631" s="33"/>
      <c r="O6631" s="33"/>
      <c r="P6631" s="33"/>
      <c r="Q6631" s="33"/>
      <c r="R6631" s="33"/>
    </row>
    <row r="6632">
      <c r="A6632" s="8" t="s">
        <v>2633</v>
      </c>
      <c r="B6632" s="2"/>
      <c r="C6632" s="2" t="s">
        <v>18331</v>
      </c>
      <c r="D6632" s="2" t="s">
        <v>2588</v>
      </c>
      <c r="E6632" s="2" t="s">
        <v>18332</v>
      </c>
      <c r="F6632" s="42" t="s">
        <v>16687</v>
      </c>
      <c r="G6632" s="8" t="s">
        <v>8038</v>
      </c>
      <c r="H6632" s="42" t="s">
        <v>2686</v>
      </c>
      <c r="I6632" s="36" t="s">
        <v>18333</v>
      </c>
      <c r="J6632" s="35"/>
      <c r="K6632" s="33"/>
      <c r="L6632" s="33"/>
      <c r="M6632" s="33"/>
      <c r="N6632" s="33"/>
      <c r="O6632" s="33"/>
      <c r="P6632" s="33"/>
      <c r="Q6632" s="33"/>
      <c r="R6632" s="33"/>
    </row>
    <row r="6633">
      <c r="A6633" s="8" t="s">
        <v>2633</v>
      </c>
      <c r="B6633" s="2"/>
      <c r="C6633" s="2" t="s">
        <v>18334</v>
      </c>
      <c r="D6633" s="2" t="s">
        <v>2588</v>
      </c>
      <c r="E6633" s="2" t="s">
        <v>18335</v>
      </c>
      <c r="F6633" s="42" t="s">
        <v>16687</v>
      </c>
      <c r="G6633" s="8" t="s">
        <v>8038</v>
      </c>
      <c r="H6633" s="42" t="s">
        <v>2686</v>
      </c>
      <c r="I6633" s="36" t="s">
        <v>18336</v>
      </c>
      <c r="J6633" s="35"/>
      <c r="K6633" s="33"/>
      <c r="L6633" s="33"/>
      <c r="M6633" s="33"/>
      <c r="N6633" s="33"/>
      <c r="O6633" s="33"/>
      <c r="P6633" s="33"/>
      <c r="Q6633" s="33"/>
      <c r="R6633" s="33"/>
    </row>
    <row r="6634">
      <c r="A6634" s="8" t="s">
        <v>2586</v>
      </c>
      <c r="B6634" s="2"/>
      <c r="C6634" s="2" t="s">
        <v>18337</v>
      </c>
      <c r="D6634" s="2" t="s">
        <v>2588</v>
      </c>
      <c r="E6634" s="2" t="s">
        <v>18338</v>
      </c>
      <c r="F6634" s="42" t="s">
        <v>16687</v>
      </c>
      <c r="G6634" s="8" t="s">
        <v>8038</v>
      </c>
      <c r="H6634" s="42" t="s">
        <v>2900</v>
      </c>
      <c r="I6634" s="36" t="s">
        <v>18339</v>
      </c>
      <c r="J6634" s="35"/>
      <c r="K6634" s="33"/>
      <c r="L6634" s="33"/>
      <c r="M6634" s="33"/>
      <c r="N6634" s="33"/>
      <c r="O6634" s="33"/>
      <c r="P6634" s="33"/>
      <c r="Q6634" s="33"/>
      <c r="R6634" s="33"/>
    </row>
    <row r="6635">
      <c r="A6635" s="8" t="s">
        <v>2586</v>
      </c>
      <c r="B6635" s="2"/>
      <c r="C6635" s="2" t="s">
        <v>18340</v>
      </c>
      <c r="D6635" s="2" t="s">
        <v>2588</v>
      </c>
      <c r="E6635" s="2" t="s">
        <v>18341</v>
      </c>
      <c r="F6635" s="42" t="s">
        <v>16687</v>
      </c>
      <c r="G6635" s="8" t="s">
        <v>8038</v>
      </c>
      <c r="H6635" s="41" t="s">
        <v>3095</v>
      </c>
      <c r="I6635" s="34" t="s">
        <v>18342</v>
      </c>
      <c r="J6635" s="35"/>
      <c r="K6635" s="33"/>
      <c r="L6635" s="33"/>
      <c r="M6635" s="33"/>
      <c r="N6635" s="33"/>
      <c r="O6635" s="33"/>
      <c r="P6635" s="33"/>
      <c r="Q6635" s="33"/>
      <c r="R6635" s="33"/>
    </row>
    <row r="6636">
      <c r="A6636" s="8" t="s">
        <v>2586</v>
      </c>
      <c r="B6636" s="15"/>
      <c r="C6636" s="15" t="s">
        <v>18343</v>
      </c>
      <c r="D6636" s="15" t="s">
        <v>18344</v>
      </c>
      <c r="E6636" s="9" t="s">
        <v>18345</v>
      </c>
      <c r="F6636" s="31" t="s">
        <v>16687</v>
      </c>
      <c r="G6636" s="31" t="s">
        <v>8038</v>
      </c>
      <c r="H6636" s="45" t="s">
        <v>3768</v>
      </c>
      <c r="I6636" s="16" t="s">
        <v>18346</v>
      </c>
      <c r="J6636" s="7"/>
      <c r="K6636" s="40"/>
      <c r="L6636" s="40"/>
      <c r="M6636" s="40"/>
      <c r="N6636" s="40"/>
      <c r="O6636" s="40"/>
      <c r="P6636" s="40"/>
      <c r="Q6636" s="40"/>
      <c r="R6636" s="40"/>
    </row>
    <row r="6637">
      <c r="A6637" s="8" t="s">
        <v>2586</v>
      </c>
      <c r="B6637" s="2"/>
      <c r="C6637" s="2" t="s">
        <v>18347</v>
      </c>
      <c r="D6637" s="2" t="s">
        <v>2635</v>
      </c>
      <c r="E6637" s="2" t="s">
        <v>18348</v>
      </c>
      <c r="F6637" s="41" t="s">
        <v>16687</v>
      </c>
      <c r="G6637" s="31" t="s">
        <v>8038</v>
      </c>
      <c r="H6637" s="45" t="s">
        <v>2765</v>
      </c>
      <c r="I6637" s="34" t="s">
        <v>18349</v>
      </c>
      <c r="J6637" s="35"/>
      <c r="K6637" s="33"/>
      <c r="L6637" s="33"/>
      <c r="M6637" s="33"/>
      <c r="N6637" s="33"/>
      <c r="O6637" s="33"/>
      <c r="P6637" s="33"/>
      <c r="Q6637" s="33"/>
      <c r="R6637" s="33"/>
    </row>
    <row r="6638">
      <c r="A6638" s="8" t="s">
        <v>2586</v>
      </c>
      <c r="B6638" s="2"/>
      <c r="C6638" s="2" t="s">
        <v>18350</v>
      </c>
      <c r="D6638" s="2" t="s">
        <v>2588</v>
      </c>
      <c r="E6638" s="2" t="s">
        <v>18351</v>
      </c>
      <c r="F6638" s="42" t="s">
        <v>16687</v>
      </c>
      <c r="G6638" s="31" t="s">
        <v>8038</v>
      </c>
      <c r="H6638" s="42" t="s">
        <v>2686</v>
      </c>
      <c r="I6638" s="36" t="s">
        <v>18352</v>
      </c>
      <c r="J6638" s="35"/>
      <c r="K6638" s="33"/>
      <c r="L6638" s="33"/>
      <c r="M6638" s="33"/>
      <c r="N6638" s="33"/>
      <c r="O6638" s="33"/>
      <c r="P6638" s="33"/>
      <c r="Q6638" s="33"/>
      <c r="R6638" s="33"/>
    </row>
    <row r="6639">
      <c r="A6639" s="8" t="s">
        <v>2633</v>
      </c>
      <c r="B6639" s="2"/>
      <c r="C6639" s="2" t="s">
        <v>18353</v>
      </c>
      <c r="D6639" s="2" t="s">
        <v>2588</v>
      </c>
      <c r="E6639" s="2" t="s">
        <v>18354</v>
      </c>
      <c r="F6639" s="42" t="s">
        <v>16687</v>
      </c>
      <c r="G6639" s="31" t="s">
        <v>8038</v>
      </c>
      <c r="H6639" s="42" t="s">
        <v>2686</v>
      </c>
      <c r="I6639" s="36" t="s">
        <v>18355</v>
      </c>
      <c r="J6639" s="35"/>
      <c r="K6639" s="33"/>
      <c r="L6639" s="33"/>
      <c r="M6639" s="33"/>
      <c r="N6639" s="33"/>
      <c r="O6639" s="33"/>
      <c r="P6639" s="33"/>
      <c r="Q6639" s="33"/>
      <c r="R6639" s="33"/>
    </row>
    <row r="6640">
      <c r="A6640" s="8" t="s">
        <v>2586</v>
      </c>
      <c r="B6640" s="2"/>
      <c r="C6640" s="2" t="s">
        <v>18356</v>
      </c>
      <c r="D6640" s="2" t="s">
        <v>2588</v>
      </c>
      <c r="E6640" s="2" t="s">
        <v>18357</v>
      </c>
      <c r="F6640" s="42" t="s">
        <v>16687</v>
      </c>
      <c r="G6640" s="31" t="s">
        <v>8038</v>
      </c>
      <c r="H6640" s="41" t="s">
        <v>2760</v>
      </c>
      <c r="I6640" s="34" t="s">
        <v>18358</v>
      </c>
      <c r="J6640" s="7"/>
      <c r="K6640" s="40"/>
      <c r="L6640" s="40"/>
      <c r="M6640" s="40"/>
      <c r="N6640" s="40"/>
      <c r="O6640" s="40"/>
      <c r="P6640" s="40"/>
      <c r="Q6640" s="40"/>
      <c r="R6640" s="40"/>
    </row>
    <row r="6641">
      <c r="A6641" s="8" t="s">
        <v>2586</v>
      </c>
      <c r="B6641" s="2"/>
      <c r="C6641" s="2" t="s">
        <v>18359</v>
      </c>
      <c r="D6641" s="2" t="s">
        <v>2588</v>
      </c>
      <c r="E6641" s="2" t="s">
        <v>18360</v>
      </c>
      <c r="F6641" s="8" t="s">
        <v>16687</v>
      </c>
      <c r="G6641" s="45" t="s">
        <v>8038</v>
      </c>
      <c r="H6641" s="41" t="s">
        <v>3768</v>
      </c>
      <c r="I6641" s="36" t="s">
        <v>18361</v>
      </c>
      <c r="J6641" s="37"/>
      <c r="K6641" s="38"/>
      <c r="L6641" s="38"/>
      <c r="M6641" s="38"/>
      <c r="N6641" s="38"/>
      <c r="O6641" s="38"/>
      <c r="P6641" s="38"/>
      <c r="Q6641" s="38"/>
      <c r="R6641" s="38"/>
    </row>
    <row r="6642">
      <c r="A6642" s="8" t="s">
        <v>2586</v>
      </c>
      <c r="B6642" s="2"/>
      <c r="C6642" s="2" t="s">
        <v>18362</v>
      </c>
      <c r="D6642" s="2" t="s">
        <v>11739</v>
      </c>
      <c r="E6642" s="2" t="s">
        <v>18363</v>
      </c>
      <c r="F6642" s="8" t="s">
        <v>16687</v>
      </c>
      <c r="G6642" s="31" t="s">
        <v>8038</v>
      </c>
      <c r="H6642" s="41" t="s">
        <v>2760</v>
      </c>
      <c r="I6642" s="34" t="s">
        <v>18364</v>
      </c>
      <c r="J6642" s="35"/>
      <c r="K6642" s="33"/>
      <c r="L6642" s="33"/>
      <c r="M6642" s="33"/>
      <c r="N6642" s="33"/>
      <c r="O6642" s="33"/>
      <c r="P6642" s="33"/>
      <c r="Q6642" s="33"/>
      <c r="R6642" s="33"/>
    </row>
    <row r="6643">
      <c r="A6643" s="8" t="s">
        <v>2586</v>
      </c>
      <c r="B6643" s="2"/>
      <c r="C6643" s="2" t="s">
        <v>18365</v>
      </c>
      <c r="D6643" s="2" t="s">
        <v>2588</v>
      </c>
      <c r="E6643" s="2" t="s">
        <v>18366</v>
      </c>
      <c r="F6643" s="8" t="s">
        <v>16687</v>
      </c>
      <c r="G6643" s="31" t="s">
        <v>8038</v>
      </c>
      <c r="H6643" s="31" t="s">
        <v>2603</v>
      </c>
      <c r="I6643" s="34" t="s">
        <v>18367</v>
      </c>
      <c r="J6643" s="37"/>
      <c r="K6643" s="38"/>
      <c r="L6643" s="38"/>
      <c r="M6643" s="38"/>
      <c r="N6643" s="38"/>
      <c r="O6643" s="38"/>
      <c r="P6643" s="38"/>
      <c r="Q6643" s="38"/>
      <c r="R6643" s="38"/>
    </row>
    <row r="6644">
      <c r="A6644" s="8" t="s">
        <v>2586</v>
      </c>
      <c r="B6644" s="2"/>
      <c r="C6644" s="2" t="s">
        <v>18368</v>
      </c>
      <c r="D6644" s="2" t="s">
        <v>2588</v>
      </c>
      <c r="E6644" s="2" t="s">
        <v>18369</v>
      </c>
      <c r="F6644" s="42" t="s">
        <v>16687</v>
      </c>
      <c r="G6644" s="31" t="s">
        <v>8038</v>
      </c>
      <c r="H6644" s="41" t="s">
        <v>2760</v>
      </c>
      <c r="I6644" s="34" t="s">
        <v>18370</v>
      </c>
      <c r="J6644" s="37"/>
      <c r="K6644" s="38"/>
      <c r="L6644" s="38"/>
      <c r="M6644" s="38"/>
      <c r="N6644" s="38"/>
      <c r="O6644" s="38"/>
      <c r="P6644" s="38"/>
      <c r="Q6644" s="38"/>
      <c r="R6644" s="38"/>
    </row>
    <row r="6645">
      <c r="A6645" s="8" t="s">
        <v>2586</v>
      </c>
      <c r="B6645" s="2"/>
      <c r="C6645" s="2" t="s">
        <v>18371</v>
      </c>
      <c r="D6645" s="2" t="s">
        <v>10992</v>
      </c>
      <c r="E6645" s="2" t="s">
        <v>18372</v>
      </c>
      <c r="F6645" s="42" t="s">
        <v>16687</v>
      </c>
      <c r="G6645" s="31" t="s">
        <v>8038</v>
      </c>
      <c r="H6645" s="41" t="s">
        <v>2760</v>
      </c>
      <c r="I6645" s="34" t="s">
        <v>18373</v>
      </c>
      <c r="J6645" s="35"/>
      <c r="K6645" s="33"/>
      <c r="L6645" s="33"/>
      <c r="M6645" s="33"/>
      <c r="N6645" s="33"/>
      <c r="O6645" s="33"/>
      <c r="P6645" s="33"/>
      <c r="Q6645" s="33"/>
      <c r="R6645" s="33"/>
    </row>
    <row r="6646">
      <c r="A6646" s="8" t="s">
        <v>2586</v>
      </c>
      <c r="B6646" s="2"/>
      <c r="C6646" s="2" t="s">
        <v>18374</v>
      </c>
      <c r="D6646" s="2" t="s">
        <v>2588</v>
      </c>
      <c r="E6646" s="2" t="s">
        <v>18375</v>
      </c>
      <c r="F6646" s="42" t="s">
        <v>16687</v>
      </c>
      <c r="G6646" s="8" t="s">
        <v>8038</v>
      </c>
      <c r="H6646" s="41" t="s">
        <v>2760</v>
      </c>
      <c r="I6646" s="34" t="s">
        <v>18376</v>
      </c>
      <c r="J6646" s="37"/>
      <c r="K6646" s="38"/>
      <c r="L6646" s="38"/>
      <c r="M6646" s="38"/>
      <c r="N6646" s="38"/>
      <c r="O6646" s="38"/>
      <c r="P6646" s="38"/>
      <c r="Q6646" s="38"/>
      <c r="R6646" s="38"/>
    </row>
    <row r="6647">
      <c r="A6647" s="8" t="s">
        <v>2586</v>
      </c>
      <c r="B6647" s="2"/>
      <c r="C6647" s="2" t="s">
        <v>18377</v>
      </c>
      <c r="D6647" s="2" t="s">
        <v>2588</v>
      </c>
      <c r="E6647" s="2" t="s">
        <v>18378</v>
      </c>
      <c r="F6647" s="42" t="s">
        <v>16687</v>
      </c>
      <c r="G6647" s="8" t="s">
        <v>8038</v>
      </c>
      <c r="H6647" s="42" t="s">
        <v>3162</v>
      </c>
      <c r="I6647" s="34" t="s">
        <v>18379</v>
      </c>
      <c r="J6647" s="35"/>
      <c r="K6647" s="33"/>
      <c r="L6647" s="33"/>
      <c r="M6647" s="33"/>
      <c r="N6647" s="33"/>
      <c r="O6647" s="33"/>
      <c r="P6647" s="33"/>
      <c r="Q6647" s="33"/>
      <c r="R6647" s="33"/>
    </row>
    <row r="6648">
      <c r="A6648" s="8" t="s">
        <v>2633</v>
      </c>
      <c r="B6648" s="2"/>
      <c r="C6648" s="2" t="s">
        <v>18380</v>
      </c>
      <c r="D6648" s="17" t="s">
        <v>5702</v>
      </c>
      <c r="E6648" s="2" t="s">
        <v>18381</v>
      </c>
      <c r="F6648" s="42" t="s">
        <v>16687</v>
      </c>
      <c r="G6648" s="8" t="s">
        <v>8038</v>
      </c>
      <c r="H6648" s="45" t="s">
        <v>2753</v>
      </c>
      <c r="I6648" s="36" t="s">
        <v>18382</v>
      </c>
      <c r="J6648" s="35"/>
      <c r="K6648" s="33"/>
      <c r="L6648" s="33"/>
      <c r="M6648" s="33"/>
      <c r="N6648" s="33"/>
      <c r="O6648" s="33"/>
      <c r="P6648" s="33"/>
      <c r="Q6648" s="33"/>
      <c r="R6648" s="33"/>
    </row>
    <row r="6649">
      <c r="A6649" s="8" t="s">
        <v>2586</v>
      </c>
      <c r="B6649" s="2"/>
      <c r="C6649" s="2" t="s">
        <v>18383</v>
      </c>
      <c r="D6649" s="2" t="s">
        <v>5918</v>
      </c>
      <c r="E6649" s="2" t="s">
        <v>18384</v>
      </c>
      <c r="F6649" s="42" t="s">
        <v>16687</v>
      </c>
      <c r="G6649" s="8" t="s">
        <v>8038</v>
      </c>
      <c r="H6649" s="41" t="s">
        <v>2686</v>
      </c>
      <c r="I6649" s="34" t="s">
        <v>18385</v>
      </c>
      <c r="J6649" s="37"/>
      <c r="K6649" s="38"/>
      <c r="L6649" s="38"/>
      <c r="M6649" s="38"/>
      <c r="N6649" s="38"/>
      <c r="O6649" s="38"/>
      <c r="P6649" s="38"/>
      <c r="Q6649" s="38"/>
      <c r="R6649" s="38"/>
    </row>
    <row r="6650">
      <c r="A6650" s="8" t="s">
        <v>2586</v>
      </c>
      <c r="B6650" s="2"/>
      <c r="C6650" s="2" t="s">
        <v>18386</v>
      </c>
      <c r="D6650" s="2" t="s">
        <v>18387</v>
      </c>
      <c r="E6650" s="2" t="s">
        <v>18388</v>
      </c>
      <c r="F6650" s="42" t="s">
        <v>16687</v>
      </c>
      <c r="G6650" s="8" t="s">
        <v>8038</v>
      </c>
      <c r="H6650" s="31" t="s">
        <v>2603</v>
      </c>
      <c r="I6650" s="34" t="s">
        <v>18389</v>
      </c>
      <c r="J6650" s="35"/>
      <c r="K6650" s="33"/>
      <c r="L6650" s="33"/>
      <c r="M6650" s="33"/>
      <c r="N6650" s="33"/>
      <c r="O6650" s="33"/>
      <c r="P6650" s="33"/>
      <c r="Q6650" s="33"/>
      <c r="R6650" s="33"/>
    </row>
    <row r="6651">
      <c r="A6651" s="8" t="s">
        <v>2586</v>
      </c>
      <c r="B6651" s="2"/>
      <c r="C6651" s="2" t="s">
        <v>18390</v>
      </c>
      <c r="D6651" s="2" t="s">
        <v>2588</v>
      </c>
      <c r="E6651" s="2" t="s">
        <v>18391</v>
      </c>
      <c r="F6651" s="42" t="s">
        <v>16687</v>
      </c>
      <c r="G6651" s="8" t="s">
        <v>8038</v>
      </c>
      <c r="H6651" s="41" t="s">
        <v>8413</v>
      </c>
      <c r="I6651" s="34" t="s">
        <v>18392</v>
      </c>
      <c r="J6651" s="35"/>
      <c r="K6651" s="33"/>
      <c r="L6651" s="33"/>
      <c r="M6651" s="33"/>
      <c r="N6651" s="33"/>
      <c r="O6651" s="33"/>
      <c r="P6651" s="33"/>
      <c r="Q6651" s="33"/>
      <c r="R6651" s="33"/>
    </row>
    <row r="6652">
      <c r="A6652" s="8" t="s">
        <v>2586</v>
      </c>
      <c r="B6652" s="2"/>
      <c r="C6652" s="2" t="s">
        <v>18393</v>
      </c>
      <c r="D6652" s="2" t="s">
        <v>2588</v>
      </c>
      <c r="E6652" s="2" t="s">
        <v>18394</v>
      </c>
      <c r="F6652" s="42" t="s">
        <v>16687</v>
      </c>
      <c r="G6652" s="8" t="s">
        <v>8038</v>
      </c>
      <c r="H6652" s="41" t="s">
        <v>4418</v>
      </c>
      <c r="I6652" s="34" t="s">
        <v>18395</v>
      </c>
      <c r="J6652" s="37"/>
      <c r="K6652" s="38"/>
      <c r="L6652" s="38"/>
      <c r="M6652" s="38"/>
      <c r="N6652" s="38"/>
      <c r="O6652" s="38"/>
      <c r="P6652" s="38"/>
      <c r="Q6652" s="38"/>
      <c r="R6652" s="38"/>
    </row>
    <row r="6653">
      <c r="A6653" s="8" t="s">
        <v>2586</v>
      </c>
      <c r="B6653" s="2"/>
      <c r="C6653" s="2" t="s">
        <v>18396</v>
      </c>
      <c r="D6653" s="2" t="s">
        <v>11287</v>
      </c>
      <c r="E6653" s="2" t="s">
        <v>18397</v>
      </c>
      <c r="F6653" s="42" t="s">
        <v>16687</v>
      </c>
      <c r="G6653" s="8" t="s">
        <v>8038</v>
      </c>
      <c r="H6653" s="31" t="s">
        <v>2603</v>
      </c>
      <c r="I6653" s="34" t="s">
        <v>18398</v>
      </c>
      <c r="J6653" s="37"/>
      <c r="K6653" s="38"/>
      <c r="L6653" s="38"/>
      <c r="M6653" s="38"/>
      <c r="N6653" s="38"/>
      <c r="O6653" s="38"/>
      <c r="P6653" s="38"/>
      <c r="Q6653" s="38"/>
      <c r="R6653" s="38"/>
    </row>
    <row r="6654">
      <c r="A6654" s="8" t="s">
        <v>2586</v>
      </c>
      <c r="B6654" s="2"/>
      <c r="C6654" s="2" t="s">
        <v>18399</v>
      </c>
      <c r="D6654" s="2" t="s">
        <v>2588</v>
      </c>
      <c r="E6654" s="2" t="s">
        <v>18400</v>
      </c>
      <c r="F6654" s="42" t="s">
        <v>16687</v>
      </c>
      <c r="G6654" s="8" t="s">
        <v>8038</v>
      </c>
      <c r="H6654" s="41" t="s">
        <v>2686</v>
      </c>
      <c r="I6654" s="34" t="s">
        <v>18401</v>
      </c>
      <c r="J6654" s="37"/>
      <c r="K6654" s="38"/>
      <c r="L6654" s="38"/>
      <c r="M6654" s="38"/>
      <c r="N6654" s="38"/>
      <c r="O6654" s="38"/>
      <c r="P6654" s="38"/>
      <c r="Q6654" s="38"/>
      <c r="R6654" s="38"/>
    </row>
    <row r="6655">
      <c r="A6655" s="8" t="s">
        <v>2586</v>
      </c>
      <c r="B6655" s="2"/>
      <c r="C6655" s="2" t="s">
        <v>18402</v>
      </c>
      <c r="D6655" s="2" t="s">
        <v>2588</v>
      </c>
      <c r="E6655" s="2" t="s">
        <v>18403</v>
      </c>
      <c r="F6655" s="41" t="s">
        <v>16687</v>
      </c>
      <c r="G6655" s="8" t="s">
        <v>8038</v>
      </c>
      <c r="H6655" s="45" t="s">
        <v>2937</v>
      </c>
      <c r="I6655" s="2" t="s">
        <v>18404</v>
      </c>
      <c r="J6655" s="7"/>
      <c r="K6655" s="40"/>
      <c r="L6655" s="40"/>
      <c r="M6655" s="40"/>
      <c r="N6655" s="40"/>
      <c r="O6655" s="40"/>
      <c r="P6655" s="40"/>
      <c r="Q6655" s="40"/>
      <c r="R6655" s="40"/>
    </row>
    <row r="6656">
      <c r="A6656" s="8" t="s">
        <v>2586</v>
      </c>
      <c r="B6656" s="2"/>
      <c r="C6656" s="2" t="s">
        <v>18405</v>
      </c>
      <c r="D6656" s="2" t="s">
        <v>18406</v>
      </c>
      <c r="E6656" s="2" t="s">
        <v>18407</v>
      </c>
      <c r="F6656" s="42" t="s">
        <v>16687</v>
      </c>
      <c r="G6656" s="31" t="s">
        <v>8038</v>
      </c>
      <c r="H6656" s="31" t="s">
        <v>2802</v>
      </c>
      <c r="I6656" s="36" t="s">
        <v>18408</v>
      </c>
      <c r="J6656" s="7"/>
      <c r="K6656" s="40"/>
      <c r="L6656" s="40"/>
      <c r="M6656" s="40"/>
      <c r="N6656" s="40"/>
      <c r="O6656" s="40"/>
      <c r="P6656" s="40"/>
      <c r="Q6656" s="40"/>
      <c r="R6656" s="40"/>
    </row>
    <row r="6657">
      <c r="A6657" s="8" t="s">
        <v>2586</v>
      </c>
      <c r="B6657" s="2"/>
      <c r="C6657" s="2" t="s">
        <v>18409</v>
      </c>
      <c r="D6657" s="2" t="s">
        <v>14410</v>
      </c>
      <c r="E6657" s="2" t="s">
        <v>18410</v>
      </c>
      <c r="F6657" s="8" t="s">
        <v>16687</v>
      </c>
      <c r="G6657" s="8" t="s">
        <v>8038</v>
      </c>
      <c r="H6657" s="31" t="s">
        <v>2603</v>
      </c>
      <c r="I6657" s="34" t="s">
        <v>18411</v>
      </c>
      <c r="J6657" s="37"/>
      <c r="K6657" s="38"/>
      <c r="L6657" s="38"/>
      <c r="M6657" s="38"/>
      <c r="N6657" s="38"/>
      <c r="O6657" s="38"/>
      <c r="P6657" s="38"/>
      <c r="Q6657" s="38"/>
      <c r="R6657" s="38"/>
    </row>
    <row r="6658">
      <c r="A6658" s="8" t="s">
        <v>2586</v>
      </c>
      <c r="B6658" s="2"/>
      <c r="C6658" s="2" t="s">
        <v>18412</v>
      </c>
      <c r="D6658" s="2" t="s">
        <v>18413</v>
      </c>
      <c r="E6658" s="2" t="s">
        <v>18414</v>
      </c>
      <c r="F6658" s="42" t="s">
        <v>16687</v>
      </c>
      <c r="G6658" s="8" t="s">
        <v>8038</v>
      </c>
      <c r="H6658" s="43" t="s">
        <v>2742</v>
      </c>
      <c r="I6658" s="34" t="s">
        <v>18415</v>
      </c>
      <c r="J6658" s="35"/>
      <c r="K6658" s="33"/>
      <c r="L6658" s="33"/>
      <c r="M6658" s="33"/>
      <c r="N6658" s="33"/>
      <c r="O6658" s="33"/>
      <c r="P6658" s="33"/>
      <c r="Q6658" s="33"/>
      <c r="R6658" s="33"/>
    </row>
    <row r="6659">
      <c r="A6659" s="8" t="s">
        <v>2586</v>
      </c>
      <c r="B6659" s="2"/>
      <c r="C6659" s="2" t="s">
        <v>18416</v>
      </c>
      <c r="D6659" s="2" t="s">
        <v>2588</v>
      </c>
      <c r="E6659" s="2" t="s">
        <v>18417</v>
      </c>
      <c r="F6659" s="42" t="s">
        <v>16687</v>
      </c>
      <c r="G6659" s="8" t="s">
        <v>8038</v>
      </c>
      <c r="H6659" s="41" t="s">
        <v>2686</v>
      </c>
      <c r="I6659" s="34" t="s">
        <v>18418</v>
      </c>
      <c r="J6659" s="35"/>
      <c r="K6659" s="33"/>
      <c r="L6659" s="33"/>
      <c r="M6659" s="33"/>
      <c r="N6659" s="33"/>
      <c r="O6659" s="33"/>
      <c r="P6659" s="33"/>
      <c r="Q6659" s="33"/>
      <c r="R6659" s="33"/>
    </row>
    <row r="6660">
      <c r="A6660" s="8" t="s">
        <v>2586</v>
      </c>
      <c r="B6660" s="2"/>
      <c r="C6660" s="2" t="s">
        <v>18419</v>
      </c>
      <c r="D6660" s="2" t="s">
        <v>2588</v>
      </c>
      <c r="E6660" s="2" t="s">
        <v>18420</v>
      </c>
      <c r="F6660" s="42" t="s">
        <v>16687</v>
      </c>
      <c r="G6660" s="8" t="s">
        <v>8038</v>
      </c>
      <c r="H6660" s="41" t="s">
        <v>4225</v>
      </c>
      <c r="I6660" s="34" t="s">
        <v>18421</v>
      </c>
      <c r="J6660" s="35"/>
      <c r="K6660" s="33"/>
      <c r="L6660" s="33"/>
      <c r="M6660" s="33"/>
      <c r="N6660" s="33"/>
      <c r="O6660" s="33"/>
      <c r="P6660" s="33"/>
      <c r="Q6660" s="33"/>
      <c r="R6660" s="33"/>
    </row>
    <row r="6661">
      <c r="A6661" s="8" t="s">
        <v>2586</v>
      </c>
      <c r="B6661" s="2"/>
      <c r="C6661" s="2" t="s">
        <v>18422</v>
      </c>
      <c r="D6661" s="2" t="s">
        <v>18423</v>
      </c>
      <c r="E6661" s="2" t="s">
        <v>18424</v>
      </c>
      <c r="F6661" s="42" t="s">
        <v>16687</v>
      </c>
      <c r="G6661" s="31" t="s">
        <v>8038</v>
      </c>
      <c r="H6661" s="41" t="s">
        <v>2760</v>
      </c>
      <c r="I6661" s="34" t="s">
        <v>18425</v>
      </c>
      <c r="J6661" s="35"/>
      <c r="K6661" s="33"/>
      <c r="L6661" s="33"/>
      <c r="M6661" s="33"/>
      <c r="N6661" s="33"/>
      <c r="O6661" s="33"/>
      <c r="P6661" s="33"/>
      <c r="Q6661" s="33"/>
      <c r="R6661" s="33"/>
    </row>
    <row r="6662">
      <c r="A6662" s="8" t="s">
        <v>2586</v>
      </c>
      <c r="B6662" s="2"/>
      <c r="C6662" s="2" t="s">
        <v>18426</v>
      </c>
      <c r="D6662" s="2" t="s">
        <v>18427</v>
      </c>
      <c r="E6662" s="2" t="s">
        <v>18428</v>
      </c>
      <c r="F6662" s="42" t="s">
        <v>16687</v>
      </c>
      <c r="G6662" s="8" t="s">
        <v>8038</v>
      </c>
      <c r="H6662" s="41" t="s">
        <v>2802</v>
      </c>
      <c r="I6662" s="34" t="s">
        <v>18429</v>
      </c>
      <c r="J6662" s="35"/>
      <c r="K6662" s="33"/>
      <c r="L6662" s="33"/>
      <c r="M6662" s="33"/>
      <c r="N6662" s="33"/>
      <c r="O6662" s="33"/>
      <c r="P6662" s="33"/>
      <c r="Q6662" s="33"/>
      <c r="R6662" s="33"/>
    </row>
    <row r="6663">
      <c r="A6663" s="8" t="s">
        <v>2586</v>
      </c>
      <c r="B6663" s="2"/>
      <c r="C6663" s="2" t="s">
        <v>18430</v>
      </c>
      <c r="D6663" s="2" t="s">
        <v>2588</v>
      </c>
      <c r="E6663" s="2" t="s">
        <v>18431</v>
      </c>
      <c r="F6663" s="42" t="s">
        <v>16687</v>
      </c>
      <c r="G6663" s="8" t="s">
        <v>8038</v>
      </c>
      <c r="H6663" s="41" t="s">
        <v>3324</v>
      </c>
      <c r="I6663" s="34" t="s">
        <v>18432</v>
      </c>
      <c r="J6663" s="35"/>
      <c r="K6663" s="33"/>
      <c r="L6663" s="33"/>
      <c r="M6663" s="33"/>
      <c r="N6663" s="33"/>
      <c r="O6663" s="33"/>
      <c r="P6663" s="33"/>
      <c r="Q6663" s="33"/>
      <c r="R6663" s="33"/>
    </row>
    <row r="6664">
      <c r="A6664" s="8" t="s">
        <v>2586</v>
      </c>
      <c r="B6664" s="2"/>
      <c r="C6664" s="2" t="s">
        <v>18433</v>
      </c>
      <c r="D6664" s="2" t="s">
        <v>2785</v>
      </c>
      <c r="E6664" s="2" t="s">
        <v>18434</v>
      </c>
      <c r="F6664" s="42" t="s">
        <v>16687</v>
      </c>
      <c r="G6664" s="8" t="s">
        <v>8038</v>
      </c>
      <c r="H6664" s="31" t="s">
        <v>2603</v>
      </c>
      <c r="I6664" s="36" t="s">
        <v>18435</v>
      </c>
      <c r="J6664" s="35"/>
      <c r="K6664" s="33"/>
      <c r="L6664" s="33"/>
      <c r="M6664" s="33"/>
      <c r="N6664" s="33"/>
      <c r="O6664" s="33"/>
      <c r="P6664" s="33"/>
      <c r="Q6664" s="33"/>
      <c r="R6664" s="33"/>
    </row>
    <row r="6665">
      <c r="A6665" s="8" t="s">
        <v>2633</v>
      </c>
      <c r="B6665" s="2"/>
      <c r="C6665" s="2" t="s">
        <v>18436</v>
      </c>
      <c r="D6665" s="2" t="s">
        <v>2588</v>
      </c>
      <c r="E6665" s="2" t="s">
        <v>18437</v>
      </c>
      <c r="F6665" s="42" t="s">
        <v>16687</v>
      </c>
      <c r="G6665" s="8" t="s">
        <v>8038</v>
      </c>
      <c r="H6665" s="42" t="s">
        <v>2686</v>
      </c>
      <c r="I6665" s="36" t="s">
        <v>18438</v>
      </c>
      <c r="J6665" s="35"/>
      <c r="K6665" s="33"/>
      <c r="L6665" s="33"/>
      <c r="M6665" s="33"/>
      <c r="N6665" s="33"/>
      <c r="O6665" s="33"/>
      <c r="P6665" s="33"/>
      <c r="Q6665" s="33"/>
      <c r="R6665" s="33"/>
    </row>
    <row r="6666">
      <c r="A6666" s="8" t="s">
        <v>2586</v>
      </c>
      <c r="B6666" s="2"/>
      <c r="C6666" s="2" t="s">
        <v>18439</v>
      </c>
      <c r="D6666" s="2" t="s">
        <v>2588</v>
      </c>
      <c r="E6666" s="2" t="s">
        <v>18440</v>
      </c>
      <c r="F6666" s="42" t="s">
        <v>16687</v>
      </c>
      <c r="G6666" s="8" t="s">
        <v>8038</v>
      </c>
      <c r="H6666" s="31" t="s">
        <v>2603</v>
      </c>
      <c r="I6666" s="34" t="s">
        <v>18441</v>
      </c>
      <c r="J6666" s="35"/>
      <c r="K6666" s="33"/>
      <c r="L6666" s="33"/>
      <c r="M6666" s="33"/>
      <c r="N6666" s="33"/>
      <c r="O6666" s="33"/>
      <c r="P6666" s="33"/>
      <c r="Q6666" s="33"/>
      <c r="R6666" s="33"/>
    </row>
    <row r="6667">
      <c r="A6667" s="8" t="s">
        <v>2586</v>
      </c>
      <c r="B6667" s="2"/>
      <c r="C6667" s="2" t="s">
        <v>18442</v>
      </c>
      <c r="D6667" s="2" t="s">
        <v>2588</v>
      </c>
      <c r="E6667" s="2" t="s">
        <v>18443</v>
      </c>
      <c r="F6667" s="42" t="s">
        <v>16687</v>
      </c>
      <c r="G6667" s="31" t="s">
        <v>8038</v>
      </c>
      <c r="H6667" s="42" t="s">
        <v>3162</v>
      </c>
      <c r="I6667" s="34" t="s">
        <v>18444</v>
      </c>
      <c r="J6667" s="35"/>
      <c r="K6667" s="33"/>
      <c r="L6667" s="33"/>
      <c r="M6667" s="33"/>
      <c r="N6667" s="33"/>
      <c r="O6667" s="33"/>
      <c r="P6667" s="33"/>
      <c r="Q6667" s="33"/>
      <c r="R6667" s="33"/>
    </row>
    <row r="6668">
      <c r="A6668" s="8" t="s">
        <v>2586</v>
      </c>
      <c r="B6668" s="2"/>
      <c r="C6668" s="2" t="s">
        <v>18445</v>
      </c>
      <c r="D6668" s="2" t="s">
        <v>18446</v>
      </c>
      <c r="E6668" s="2" t="s">
        <v>18447</v>
      </c>
      <c r="F6668" s="42" t="s">
        <v>16687</v>
      </c>
      <c r="G6668" s="8" t="s">
        <v>8038</v>
      </c>
      <c r="H6668" s="41" t="s">
        <v>2686</v>
      </c>
      <c r="I6668" s="34" t="s">
        <v>18448</v>
      </c>
      <c r="J6668" s="35"/>
      <c r="K6668" s="33"/>
      <c r="L6668" s="33"/>
      <c r="M6668" s="33"/>
      <c r="N6668" s="33"/>
      <c r="O6668" s="33"/>
      <c r="P6668" s="33"/>
      <c r="Q6668" s="33"/>
      <c r="R6668" s="33"/>
    </row>
    <row r="6669">
      <c r="A6669" s="8" t="s">
        <v>2586</v>
      </c>
      <c r="B6669" s="2"/>
      <c r="C6669" s="2" t="s">
        <v>18449</v>
      </c>
      <c r="D6669" s="2" t="s">
        <v>583</v>
      </c>
      <c r="E6669" s="2" t="s">
        <v>18450</v>
      </c>
      <c r="F6669" s="42" t="s">
        <v>16687</v>
      </c>
      <c r="G6669" s="31" t="s">
        <v>8038</v>
      </c>
      <c r="H6669" s="31" t="s">
        <v>2742</v>
      </c>
      <c r="I6669" s="34" t="s">
        <v>18451</v>
      </c>
      <c r="J6669" s="19"/>
      <c r="K6669" s="39"/>
      <c r="L6669" s="39"/>
      <c r="M6669" s="39"/>
      <c r="N6669" s="39"/>
      <c r="O6669" s="39"/>
      <c r="P6669" s="39"/>
      <c r="Q6669" s="39"/>
      <c r="R6669" s="39"/>
    </row>
    <row r="6670">
      <c r="A6670" s="8" t="s">
        <v>2586</v>
      </c>
      <c r="B6670" s="2"/>
      <c r="C6670" s="2" t="s">
        <v>18452</v>
      </c>
      <c r="D6670" s="2" t="s">
        <v>10062</v>
      </c>
      <c r="E6670" s="2" t="s">
        <v>18453</v>
      </c>
      <c r="F6670" s="42" t="s">
        <v>16687</v>
      </c>
      <c r="G6670" s="8" t="s">
        <v>8038</v>
      </c>
      <c r="H6670" s="41" t="s">
        <v>2686</v>
      </c>
      <c r="I6670" s="34" t="s">
        <v>18454</v>
      </c>
      <c r="J6670" s="7"/>
      <c r="K6670" s="40"/>
      <c r="L6670" s="40"/>
      <c r="M6670" s="40"/>
      <c r="N6670" s="40"/>
      <c r="O6670" s="40"/>
      <c r="P6670" s="40"/>
      <c r="Q6670" s="40"/>
      <c r="R6670" s="40"/>
    </row>
    <row r="6671">
      <c r="A6671" s="8" t="s">
        <v>2586</v>
      </c>
      <c r="B6671" s="2"/>
      <c r="C6671" s="2" t="s">
        <v>18455</v>
      </c>
      <c r="D6671" s="2" t="s">
        <v>18456</v>
      </c>
      <c r="E6671" s="2" t="s">
        <v>18457</v>
      </c>
      <c r="F6671" s="42" t="s">
        <v>16687</v>
      </c>
      <c r="G6671" s="45" t="s">
        <v>8038</v>
      </c>
      <c r="H6671" s="31" t="s">
        <v>2603</v>
      </c>
      <c r="I6671" s="34" t="s">
        <v>18458</v>
      </c>
      <c r="J6671" s="35"/>
      <c r="K6671" s="33"/>
      <c r="L6671" s="33"/>
      <c r="M6671" s="33"/>
      <c r="N6671" s="33"/>
      <c r="O6671" s="33"/>
      <c r="P6671" s="33"/>
      <c r="Q6671" s="33"/>
      <c r="R6671" s="33"/>
    </row>
    <row r="6672">
      <c r="A6672" s="8" t="s">
        <v>2586</v>
      </c>
      <c r="B6672" s="2"/>
      <c r="C6672" s="2" t="s">
        <v>18459</v>
      </c>
      <c r="D6672" s="2" t="s">
        <v>2588</v>
      </c>
      <c r="E6672" s="2" t="s">
        <v>18460</v>
      </c>
      <c r="F6672" s="42" t="s">
        <v>16687</v>
      </c>
      <c r="G6672" s="31" t="s">
        <v>8038</v>
      </c>
      <c r="H6672" s="41" t="s">
        <v>2778</v>
      </c>
      <c r="I6672" s="34" t="s">
        <v>18461</v>
      </c>
      <c r="J6672" s="35"/>
      <c r="K6672" s="33"/>
      <c r="L6672" s="33"/>
      <c r="M6672" s="33"/>
      <c r="N6672" s="33"/>
      <c r="O6672" s="33"/>
      <c r="P6672" s="33"/>
      <c r="Q6672" s="33"/>
      <c r="R6672" s="33"/>
    </row>
    <row r="6673">
      <c r="A6673" s="8" t="s">
        <v>2586</v>
      </c>
      <c r="B6673" s="2"/>
      <c r="C6673" s="2" t="s">
        <v>18462</v>
      </c>
      <c r="D6673" s="2" t="s">
        <v>2588</v>
      </c>
      <c r="E6673" s="2" t="s">
        <v>18463</v>
      </c>
      <c r="F6673" s="42" t="s">
        <v>16687</v>
      </c>
      <c r="G6673" s="31" t="s">
        <v>8038</v>
      </c>
      <c r="H6673" s="31" t="s">
        <v>3296</v>
      </c>
      <c r="I6673" s="36" t="s">
        <v>18464</v>
      </c>
      <c r="J6673" s="7"/>
      <c r="K6673" s="40"/>
      <c r="L6673" s="40"/>
      <c r="M6673" s="40"/>
      <c r="N6673" s="40"/>
      <c r="O6673" s="40"/>
      <c r="P6673" s="40"/>
      <c r="Q6673" s="40"/>
      <c r="R6673" s="40"/>
    </row>
    <row r="6674">
      <c r="A6674" s="8" t="s">
        <v>2586</v>
      </c>
      <c r="B6674" s="2"/>
      <c r="C6674" s="2" t="s">
        <v>18465</v>
      </c>
      <c r="D6674" s="2" t="s">
        <v>2588</v>
      </c>
      <c r="E6674" s="2" t="s">
        <v>18466</v>
      </c>
      <c r="F6674" s="8" t="s">
        <v>16687</v>
      </c>
      <c r="G6674" s="31" t="s">
        <v>8038</v>
      </c>
      <c r="H6674" s="8" t="s">
        <v>2765</v>
      </c>
      <c r="I6674" s="34" t="s">
        <v>18467</v>
      </c>
      <c r="J6674" s="37"/>
      <c r="K6674" s="38"/>
      <c r="L6674" s="38"/>
      <c r="M6674" s="38"/>
      <c r="N6674" s="38"/>
      <c r="O6674" s="38"/>
      <c r="P6674" s="38"/>
      <c r="Q6674" s="38"/>
      <c r="R6674" s="38"/>
    </row>
    <row r="6675">
      <c r="A6675" s="8" t="s">
        <v>2586</v>
      </c>
      <c r="B6675" s="2"/>
      <c r="C6675" s="2" t="s">
        <v>18468</v>
      </c>
      <c r="D6675" s="2" t="s">
        <v>2588</v>
      </c>
      <c r="E6675" s="2" t="s">
        <v>18469</v>
      </c>
      <c r="F6675" s="41" t="s">
        <v>16687</v>
      </c>
      <c r="G6675" s="31" t="s">
        <v>8038</v>
      </c>
      <c r="H6675" s="31" t="s">
        <v>2603</v>
      </c>
      <c r="I6675" s="34" t="s">
        <v>18470</v>
      </c>
      <c r="J6675" s="37"/>
      <c r="K6675" s="38"/>
      <c r="L6675" s="38"/>
      <c r="M6675" s="38"/>
      <c r="N6675" s="38"/>
      <c r="O6675" s="38"/>
      <c r="P6675" s="38"/>
      <c r="Q6675" s="38"/>
      <c r="R6675" s="38"/>
    </row>
    <row r="6676">
      <c r="A6676" s="8" t="s">
        <v>2586</v>
      </c>
      <c r="B6676" s="2"/>
      <c r="C6676" s="2" t="s">
        <v>18471</v>
      </c>
      <c r="D6676" s="2" t="s">
        <v>18472</v>
      </c>
      <c r="E6676" s="2" t="s">
        <v>18473</v>
      </c>
      <c r="F6676" s="42" t="s">
        <v>16687</v>
      </c>
      <c r="G6676" s="31" t="s">
        <v>8038</v>
      </c>
      <c r="H6676" s="42" t="s">
        <v>2686</v>
      </c>
      <c r="I6676" s="36" t="s">
        <v>18474</v>
      </c>
      <c r="J6676" s="35"/>
      <c r="K6676" s="33"/>
      <c r="L6676" s="33"/>
      <c r="M6676" s="33"/>
      <c r="N6676" s="33"/>
      <c r="O6676" s="33"/>
      <c r="P6676" s="33"/>
      <c r="Q6676" s="33"/>
      <c r="R6676" s="33"/>
    </row>
    <row r="6677">
      <c r="A6677" s="8" t="s">
        <v>2633</v>
      </c>
      <c r="B6677" s="2"/>
      <c r="C6677" s="2" t="s">
        <v>18475</v>
      </c>
      <c r="D6677" s="2" t="s">
        <v>2588</v>
      </c>
      <c r="E6677" s="2" t="s">
        <v>18476</v>
      </c>
      <c r="F6677" s="42" t="s">
        <v>16687</v>
      </c>
      <c r="G6677" s="31" t="s">
        <v>8038</v>
      </c>
      <c r="H6677" s="41" t="s">
        <v>2760</v>
      </c>
      <c r="I6677" s="34" t="s">
        <v>18477</v>
      </c>
      <c r="J6677" s="7"/>
      <c r="K6677" s="40"/>
      <c r="L6677" s="40"/>
      <c r="M6677" s="40"/>
      <c r="N6677" s="40"/>
      <c r="O6677" s="40"/>
      <c r="P6677" s="40"/>
      <c r="Q6677" s="40"/>
      <c r="R6677" s="40"/>
    </row>
    <row r="6678">
      <c r="A6678" s="8" t="s">
        <v>2586</v>
      </c>
      <c r="B6678" s="2"/>
      <c r="C6678" s="2" t="s">
        <v>18478</v>
      </c>
      <c r="D6678" s="2" t="s">
        <v>18479</v>
      </c>
      <c r="E6678" s="2" t="s">
        <v>18480</v>
      </c>
      <c r="F6678" s="42" t="s">
        <v>16687</v>
      </c>
      <c r="G6678" s="31" t="s">
        <v>8038</v>
      </c>
      <c r="H6678" s="41" t="s">
        <v>2686</v>
      </c>
      <c r="I6678" s="34" t="s">
        <v>18481</v>
      </c>
      <c r="J6678" s="37"/>
      <c r="K6678" s="38"/>
      <c r="L6678" s="38"/>
      <c r="M6678" s="38"/>
      <c r="N6678" s="38"/>
      <c r="O6678" s="38"/>
      <c r="P6678" s="38"/>
      <c r="Q6678" s="38"/>
      <c r="R6678" s="38"/>
    </row>
    <row r="6679">
      <c r="A6679" s="8" t="s">
        <v>2586</v>
      </c>
      <c r="B6679" s="2"/>
      <c r="C6679" s="2" t="s">
        <v>18482</v>
      </c>
      <c r="D6679" s="2" t="s">
        <v>18483</v>
      </c>
      <c r="E6679" s="2" t="s">
        <v>18484</v>
      </c>
      <c r="F6679" s="42" t="s">
        <v>16687</v>
      </c>
      <c r="G6679" s="31" t="s">
        <v>8038</v>
      </c>
      <c r="H6679" s="42" t="s">
        <v>4138</v>
      </c>
      <c r="I6679" s="36" t="s">
        <v>18485</v>
      </c>
      <c r="J6679" s="37"/>
      <c r="K6679" s="38"/>
      <c r="L6679" s="38"/>
      <c r="M6679" s="38"/>
      <c r="N6679" s="38"/>
      <c r="O6679" s="38"/>
      <c r="P6679" s="38"/>
      <c r="Q6679" s="38"/>
      <c r="R6679" s="38"/>
    </row>
    <row r="6680">
      <c r="A6680" s="8" t="s">
        <v>2586</v>
      </c>
      <c r="B6680" s="2"/>
      <c r="C6680" s="2" t="s">
        <v>18486</v>
      </c>
      <c r="D6680" s="2" t="s">
        <v>2588</v>
      </c>
      <c r="E6680" s="2" t="s">
        <v>18487</v>
      </c>
      <c r="F6680" s="42" t="s">
        <v>16687</v>
      </c>
      <c r="G6680" s="31" t="s">
        <v>8038</v>
      </c>
      <c r="H6680" s="42" t="s">
        <v>2686</v>
      </c>
      <c r="I6680" s="36" t="s">
        <v>18488</v>
      </c>
      <c r="J6680" s="35"/>
      <c r="K6680" s="33"/>
      <c r="L6680" s="33"/>
      <c r="M6680" s="33"/>
      <c r="N6680" s="33"/>
      <c r="O6680" s="33"/>
      <c r="P6680" s="33"/>
      <c r="Q6680" s="33"/>
      <c r="R6680" s="33"/>
    </row>
    <row r="6681">
      <c r="A6681" s="8" t="s">
        <v>2586</v>
      </c>
      <c r="B6681" s="2"/>
      <c r="C6681" s="2" t="s">
        <v>18489</v>
      </c>
      <c r="D6681" s="2" t="s">
        <v>18490</v>
      </c>
      <c r="E6681" s="2" t="s">
        <v>18491</v>
      </c>
      <c r="F6681" s="42" t="s">
        <v>16687</v>
      </c>
      <c r="G6681" s="31" t="s">
        <v>8038</v>
      </c>
      <c r="H6681" s="45" t="s">
        <v>2753</v>
      </c>
      <c r="I6681" s="34" t="s">
        <v>18492</v>
      </c>
      <c r="J6681" s="7"/>
      <c r="K6681" s="40"/>
      <c r="L6681" s="40"/>
      <c r="M6681" s="40"/>
      <c r="N6681" s="40"/>
      <c r="O6681" s="40"/>
      <c r="P6681" s="40"/>
      <c r="Q6681" s="40"/>
      <c r="R6681" s="40"/>
    </row>
    <row r="6682">
      <c r="A6682" s="8" t="s">
        <v>2586</v>
      </c>
      <c r="B6682" s="2"/>
      <c r="C6682" s="2" t="s">
        <v>18493</v>
      </c>
      <c r="D6682" s="2" t="s">
        <v>2588</v>
      </c>
      <c r="E6682" s="2" t="s">
        <v>18494</v>
      </c>
      <c r="F6682" s="42" t="s">
        <v>16687</v>
      </c>
      <c r="G6682" s="31" t="s">
        <v>8038</v>
      </c>
      <c r="H6682" s="31" t="s">
        <v>2603</v>
      </c>
      <c r="I6682" s="34" t="s">
        <v>18495</v>
      </c>
      <c r="J6682" s="35"/>
      <c r="K6682" s="33"/>
      <c r="L6682" s="33"/>
      <c r="M6682" s="33"/>
      <c r="N6682" s="33"/>
      <c r="O6682" s="33"/>
      <c r="P6682" s="33"/>
      <c r="Q6682" s="33"/>
      <c r="R6682" s="33"/>
    </row>
    <row r="6683">
      <c r="A6683" s="8" t="s">
        <v>2586</v>
      </c>
      <c r="B6683" s="2"/>
      <c r="C6683" s="2" t="s">
        <v>18496</v>
      </c>
      <c r="D6683" s="2" t="s">
        <v>18497</v>
      </c>
      <c r="E6683" s="2" t="s">
        <v>18498</v>
      </c>
      <c r="F6683" s="8" t="s">
        <v>16687</v>
      </c>
      <c r="G6683" s="8" t="s">
        <v>8038</v>
      </c>
      <c r="H6683" s="42" t="s">
        <v>2952</v>
      </c>
      <c r="I6683" s="34" t="s">
        <v>18499</v>
      </c>
      <c r="J6683" s="7"/>
      <c r="K6683" s="40"/>
      <c r="L6683" s="40"/>
      <c r="M6683" s="40"/>
      <c r="N6683" s="40"/>
      <c r="O6683" s="40"/>
      <c r="P6683" s="40"/>
      <c r="Q6683" s="40"/>
      <c r="R6683" s="40"/>
    </row>
    <row r="6684">
      <c r="A6684" s="8" t="s">
        <v>2586</v>
      </c>
      <c r="B6684" s="2"/>
      <c r="C6684" s="2" t="s">
        <v>18500</v>
      </c>
      <c r="D6684" s="2" t="s">
        <v>18501</v>
      </c>
      <c r="E6684" s="2" t="s">
        <v>18502</v>
      </c>
      <c r="F6684" s="8" t="s">
        <v>16687</v>
      </c>
      <c r="G6684" s="8" t="s">
        <v>8038</v>
      </c>
      <c r="H6684" s="48" t="s">
        <v>2937</v>
      </c>
      <c r="I6684" s="34" t="s">
        <v>18503</v>
      </c>
      <c r="J6684" s="35"/>
      <c r="K6684" s="33"/>
      <c r="L6684" s="33"/>
      <c r="M6684" s="33"/>
      <c r="N6684" s="33"/>
      <c r="O6684" s="33"/>
      <c r="P6684" s="33"/>
      <c r="Q6684" s="33"/>
      <c r="R6684" s="33"/>
    </row>
    <row r="6685">
      <c r="A6685" s="8" t="s">
        <v>2586</v>
      </c>
      <c r="B6685" s="2"/>
      <c r="C6685" s="2" t="s">
        <v>18504</v>
      </c>
      <c r="D6685" s="2" t="s">
        <v>2588</v>
      </c>
      <c r="E6685" s="2" t="s">
        <v>18505</v>
      </c>
      <c r="F6685" s="42" t="s">
        <v>16687</v>
      </c>
      <c r="G6685" s="31" t="s">
        <v>8038</v>
      </c>
      <c r="H6685" s="42" t="s">
        <v>3649</v>
      </c>
      <c r="I6685" s="34" t="s">
        <v>18506</v>
      </c>
      <c r="J6685" s="37"/>
      <c r="K6685" s="38"/>
      <c r="L6685" s="38"/>
      <c r="M6685" s="38"/>
      <c r="N6685" s="38"/>
      <c r="O6685" s="38"/>
      <c r="P6685" s="38"/>
      <c r="Q6685" s="38"/>
      <c r="R6685" s="38"/>
    </row>
    <row r="6686">
      <c r="A6686" s="8" t="s">
        <v>2586</v>
      </c>
      <c r="B6686" s="2"/>
      <c r="C6686" s="2" t="s">
        <v>18507</v>
      </c>
      <c r="D6686" s="2" t="s">
        <v>2588</v>
      </c>
      <c r="E6686" s="2" t="s">
        <v>18508</v>
      </c>
      <c r="F6686" s="42" t="s">
        <v>16687</v>
      </c>
      <c r="G6686" s="8" t="s">
        <v>8038</v>
      </c>
      <c r="H6686" s="41" t="s">
        <v>18509</v>
      </c>
      <c r="I6686" s="34" t="s">
        <v>18510</v>
      </c>
      <c r="J6686" s="7"/>
      <c r="K6686" s="40"/>
      <c r="L6686" s="40"/>
      <c r="M6686" s="40"/>
      <c r="N6686" s="40"/>
      <c r="O6686" s="40"/>
      <c r="P6686" s="40"/>
      <c r="Q6686" s="40"/>
      <c r="R6686" s="40"/>
    </row>
    <row r="6687">
      <c r="A6687" s="8" t="s">
        <v>2586</v>
      </c>
      <c r="B6687" s="2"/>
      <c r="C6687" s="2" t="s">
        <v>18511</v>
      </c>
      <c r="D6687" s="2" t="s">
        <v>2588</v>
      </c>
      <c r="E6687" s="2" t="s">
        <v>18512</v>
      </c>
      <c r="F6687" s="42" t="s">
        <v>16687</v>
      </c>
      <c r="G6687" s="8" t="s">
        <v>8038</v>
      </c>
      <c r="H6687" s="41" t="s">
        <v>2686</v>
      </c>
      <c r="I6687" s="34" t="s">
        <v>18513</v>
      </c>
      <c r="J6687" s="7"/>
      <c r="K6687" s="40"/>
      <c r="L6687" s="40"/>
      <c r="M6687" s="40"/>
      <c r="N6687" s="40"/>
      <c r="O6687" s="40"/>
      <c r="P6687" s="40"/>
      <c r="Q6687" s="40"/>
      <c r="R6687" s="40"/>
    </row>
    <row r="6688">
      <c r="A6688" s="8" t="s">
        <v>2586</v>
      </c>
      <c r="B6688" s="2"/>
      <c r="C6688" s="2" t="s">
        <v>18514</v>
      </c>
      <c r="D6688" s="2" t="s">
        <v>2588</v>
      </c>
      <c r="E6688" s="2" t="s">
        <v>18515</v>
      </c>
      <c r="F6688" s="42" t="s">
        <v>16687</v>
      </c>
      <c r="G6688" s="8" t="s">
        <v>8038</v>
      </c>
      <c r="H6688" s="41" t="s">
        <v>3328</v>
      </c>
      <c r="I6688" s="34" t="s">
        <v>18516</v>
      </c>
      <c r="J6688" s="35"/>
      <c r="K6688" s="33"/>
      <c r="L6688" s="33"/>
      <c r="M6688" s="33"/>
      <c r="N6688" s="33"/>
      <c r="O6688" s="33"/>
      <c r="P6688" s="33"/>
      <c r="Q6688" s="33"/>
      <c r="R6688" s="33"/>
    </row>
    <row r="6689">
      <c r="A6689" s="8" t="s">
        <v>2586</v>
      </c>
      <c r="B6689" s="2"/>
      <c r="C6689" s="2" t="s">
        <v>18517</v>
      </c>
      <c r="D6689" s="2" t="s">
        <v>18518</v>
      </c>
      <c r="E6689" s="2" t="s">
        <v>18519</v>
      </c>
      <c r="F6689" s="8" t="s">
        <v>16687</v>
      </c>
      <c r="G6689" s="8" t="s">
        <v>8038</v>
      </c>
      <c r="H6689" s="41" t="s">
        <v>3768</v>
      </c>
      <c r="I6689" s="34" t="s">
        <v>18520</v>
      </c>
      <c r="J6689" s="37"/>
      <c r="K6689" s="38"/>
      <c r="L6689" s="38"/>
      <c r="M6689" s="38"/>
      <c r="N6689" s="38"/>
      <c r="O6689" s="38"/>
      <c r="P6689" s="38"/>
      <c r="Q6689" s="38"/>
      <c r="R6689" s="38"/>
    </row>
    <row r="6690">
      <c r="A6690" s="8" t="s">
        <v>2586</v>
      </c>
      <c r="B6690" s="2"/>
      <c r="C6690" s="2" t="s">
        <v>18521</v>
      </c>
      <c r="D6690" s="2" t="s">
        <v>2588</v>
      </c>
      <c r="E6690" s="2" t="s">
        <v>18522</v>
      </c>
      <c r="F6690" s="8" t="s">
        <v>16687</v>
      </c>
      <c r="G6690" s="31" t="s">
        <v>8038</v>
      </c>
      <c r="H6690" s="42" t="s">
        <v>4138</v>
      </c>
      <c r="I6690" s="34" t="s">
        <v>18523</v>
      </c>
      <c r="J6690" s="35"/>
      <c r="K6690" s="33"/>
      <c r="L6690" s="33"/>
      <c r="M6690" s="33"/>
      <c r="N6690" s="33"/>
      <c r="O6690" s="33"/>
      <c r="P6690" s="33"/>
      <c r="Q6690" s="33"/>
      <c r="R6690" s="33"/>
    </row>
    <row r="6691">
      <c r="A6691" s="6" t="s">
        <v>2861</v>
      </c>
      <c r="B6691" s="2"/>
      <c r="C6691" s="2" t="s">
        <v>18524</v>
      </c>
      <c r="D6691" s="2" t="s">
        <v>2588</v>
      </c>
      <c r="E6691" s="2" t="s">
        <v>18525</v>
      </c>
      <c r="F6691" s="42" t="s">
        <v>16687</v>
      </c>
      <c r="G6691" s="31" t="s">
        <v>8038</v>
      </c>
      <c r="H6691" s="41" t="s">
        <v>8612</v>
      </c>
      <c r="I6691" s="34" t="s">
        <v>18526</v>
      </c>
      <c r="J6691" s="37"/>
      <c r="K6691" s="38"/>
      <c r="L6691" s="38"/>
      <c r="M6691" s="38"/>
      <c r="N6691" s="38"/>
      <c r="O6691" s="38"/>
      <c r="P6691" s="38"/>
      <c r="Q6691" s="38"/>
      <c r="R6691" s="38"/>
    </row>
    <row r="6692">
      <c r="A6692" s="8" t="s">
        <v>2586</v>
      </c>
      <c r="B6692" s="15"/>
      <c r="C6692" s="15" t="s">
        <v>18527</v>
      </c>
      <c r="D6692" s="15" t="s">
        <v>1318</v>
      </c>
      <c r="E6692" s="9" t="s">
        <v>18528</v>
      </c>
      <c r="F6692" s="42" t="s">
        <v>16687</v>
      </c>
      <c r="G6692" s="8" t="s">
        <v>8038</v>
      </c>
      <c r="H6692" s="31" t="s">
        <v>2742</v>
      </c>
      <c r="I6692" s="16" t="s">
        <v>18529</v>
      </c>
      <c r="J6692" s="37"/>
      <c r="K6692" s="38"/>
      <c r="L6692" s="38"/>
      <c r="M6692" s="38"/>
      <c r="N6692" s="38"/>
      <c r="O6692" s="38"/>
      <c r="P6692" s="38"/>
      <c r="Q6692" s="38"/>
      <c r="R6692" s="38"/>
    </row>
    <row r="6693">
      <c r="A6693" s="6" t="s">
        <v>2861</v>
      </c>
      <c r="B6693" s="2"/>
      <c r="C6693" s="2" t="s">
        <v>18530</v>
      </c>
      <c r="D6693" s="2" t="s">
        <v>18531</v>
      </c>
      <c r="E6693" s="2" t="s">
        <v>18532</v>
      </c>
      <c r="F6693" s="41" t="s">
        <v>16687</v>
      </c>
      <c r="G6693" s="8" t="s">
        <v>8038</v>
      </c>
      <c r="H6693" s="41" t="s">
        <v>2686</v>
      </c>
      <c r="I6693" s="34" t="s">
        <v>18533</v>
      </c>
      <c r="J6693" s="7"/>
      <c r="K6693" s="40"/>
      <c r="L6693" s="40"/>
      <c r="M6693" s="40"/>
      <c r="N6693" s="40"/>
      <c r="O6693" s="40"/>
      <c r="P6693" s="40"/>
      <c r="Q6693" s="40"/>
      <c r="R6693" s="40"/>
    </row>
    <row r="6694">
      <c r="A6694" s="8" t="s">
        <v>2586</v>
      </c>
      <c r="B6694" s="2"/>
      <c r="C6694" s="2" t="s">
        <v>18534</v>
      </c>
      <c r="D6694" s="2" t="s">
        <v>10276</v>
      </c>
      <c r="E6694" s="2" t="s">
        <v>18535</v>
      </c>
      <c r="F6694" s="8" t="s">
        <v>16687</v>
      </c>
      <c r="G6694" s="8" t="s">
        <v>8038</v>
      </c>
      <c r="H6694" s="42" t="s">
        <v>2686</v>
      </c>
      <c r="I6694" s="36" t="s">
        <v>18536</v>
      </c>
      <c r="J6694" s="35"/>
      <c r="K6694" s="33"/>
      <c r="L6694" s="33"/>
      <c r="M6694" s="33"/>
      <c r="N6694" s="33"/>
      <c r="O6694" s="33"/>
      <c r="P6694" s="33"/>
      <c r="Q6694" s="33"/>
      <c r="R6694" s="33"/>
    </row>
    <row r="6695">
      <c r="A6695" s="8" t="s">
        <v>2586</v>
      </c>
      <c r="B6695" s="2"/>
      <c r="C6695" s="2" t="s">
        <v>18537</v>
      </c>
      <c r="D6695" s="2" t="s">
        <v>18538</v>
      </c>
      <c r="E6695" s="2" t="s">
        <v>18539</v>
      </c>
      <c r="F6695" s="42" t="s">
        <v>16687</v>
      </c>
      <c r="G6695" s="6" t="s">
        <v>8038</v>
      </c>
      <c r="H6695" s="48" t="s">
        <v>2937</v>
      </c>
      <c r="I6695" s="34" t="s">
        <v>18540</v>
      </c>
      <c r="J6695" s="7"/>
      <c r="K6695" s="40"/>
      <c r="L6695" s="40"/>
      <c r="M6695" s="40"/>
      <c r="N6695" s="40"/>
      <c r="O6695" s="40"/>
      <c r="P6695" s="40"/>
      <c r="Q6695" s="40"/>
      <c r="R6695" s="40"/>
    </row>
    <row r="6696">
      <c r="A6696" s="8" t="s">
        <v>2586</v>
      </c>
      <c r="B6696" s="2"/>
      <c r="C6696" s="2" t="s">
        <v>18541</v>
      </c>
      <c r="D6696" s="2" t="s">
        <v>2588</v>
      </c>
      <c r="E6696" s="2" t="s">
        <v>18542</v>
      </c>
      <c r="F6696" s="8" t="s">
        <v>16687</v>
      </c>
      <c r="G6696" s="31" t="s">
        <v>8038</v>
      </c>
      <c r="H6696" s="31" t="s">
        <v>2603</v>
      </c>
      <c r="I6696" s="34" t="s">
        <v>18543</v>
      </c>
      <c r="J6696" s="7"/>
      <c r="K6696" s="40"/>
      <c r="L6696" s="40"/>
      <c r="M6696" s="40"/>
      <c r="N6696" s="40"/>
      <c r="O6696" s="40"/>
      <c r="P6696" s="40"/>
      <c r="Q6696" s="40"/>
      <c r="R6696" s="40"/>
    </row>
    <row r="6697">
      <c r="A6697" s="8" t="s">
        <v>2586</v>
      </c>
      <c r="B6697" s="2"/>
      <c r="C6697" s="2" t="s">
        <v>18544</v>
      </c>
      <c r="D6697" s="2" t="s">
        <v>2588</v>
      </c>
      <c r="E6697" s="2" t="s">
        <v>18545</v>
      </c>
      <c r="F6697" s="42" t="s">
        <v>16687</v>
      </c>
      <c r="G6697" s="8" t="s">
        <v>8038</v>
      </c>
      <c r="H6697" s="41" t="s">
        <v>3768</v>
      </c>
      <c r="I6697" s="34" t="s">
        <v>18546</v>
      </c>
      <c r="J6697" s="37"/>
      <c r="K6697" s="38"/>
      <c r="L6697" s="38"/>
      <c r="M6697" s="38"/>
      <c r="N6697" s="38"/>
      <c r="O6697" s="38"/>
      <c r="P6697" s="38"/>
      <c r="Q6697" s="38"/>
      <c r="R6697" s="38"/>
    </row>
    <row r="6698">
      <c r="A6698" s="8" t="s">
        <v>2586</v>
      </c>
      <c r="B6698" s="2"/>
      <c r="C6698" s="2" t="s">
        <v>18547</v>
      </c>
      <c r="D6698" s="2" t="s">
        <v>2588</v>
      </c>
      <c r="E6698" s="2" t="s">
        <v>18548</v>
      </c>
      <c r="F6698" s="42" t="s">
        <v>16687</v>
      </c>
      <c r="G6698" s="8" t="s">
        <v>8038</v>
      </c>
      <c r="H6698" s="41" t="s">
        <v>2760</v>
      </c>
      <c r="I6698" s="34" t="s">
        <v>18549</v>
      </c>
      <c r="J6698" s="37"/>
      <c r="K6698" s="38"/>
      <c r="L6698" s="38"/>
      <c r="M6698" s="38"/>
      <c r="N6698" s="38"/>
      <c r="O6698" s="38"/>
      <c r="P6698" s="38"/>
      <c r="Q6698" s="38"/>
      <c r="R6698" s="38"/>
    </row>
    <row r="6699">
      <c r="A6699" s="8" t="s">
        <v>2586</v>
      </c>
      <c r="B6699" s="2"/>
      <c r="C6699" s="2" t="s">
        <v>18550</v>
      </c>
      <c r="D6699" s="2" t="s">
        <v>18551</v>
      </c>
      <c r="E6699" s="2" t="s">
        <v>18552</v>
      </c>
      <c r="F6699" s="42" t="s">
        <v>16687</v>
      </c>
      <c r="G6699" s="8" t="s">
        <v>8038</v>
      </c>
      <c r="H6699" s="8" t="s">
        <v>2765</v>
      </c>
      <c r="I6699" s="34" t="s">
        <v>18553</v>
      </c>
      <c r="J6699" s="37"/>
      <c r="K6699" s="38"/>
      <c r="L6699" s="38"/>
      <c r="M6699" s="38"/>
      <c r="N6699" s="38"/>
      <c r="O6699" s="38"/>
      <c r="P6699" s="38"/>
      <c r="Q6699" s="38"/>
      <c r="R6699" s="38"/>
    </row>
    <row r="6700">
      <c r="A6700" s="8" t="s">
        <v>2586</v>
      </c>
      <c r="B6700" s="2"/>
      <c r="C6700" s="2" t="s">
        <v>18554</v>
      </c>
      <c r="D6700" s="2" t="s">
        <v>2588</v>
      </c>
      <c r="E6700" s="2" t="s">
        <v>18555</v>
      </c>
      <c r="F6700" s="42" t="s">
        <v>16687</v>
      </c>
      <c r="G6700" s="31" t="s">
        <v>8038</v>
      </c>
      <c r="H6700" s="41" t="s">
        <v>2760</v>
      </c>
      <c r="I6700" s="34" t="s">
        <v>18556</v>
      </c>
      <c r="J6700" s="37"/>
      <c r="K6700" s="38"/>
      <c r="L6700" s="38"/>
      <c r="M6700" s="38"/>
      <c r="N6700" s="38"/>
      <c r="O6700" s="38"/>
      <c r="P6700" s="38"/>
      <c r="Q6700" s="38"/>
      <c r="R6700" s="38"/>
    </row>
    <row r="6701">
      <c r="A6701" s="8" t="s">
        <v>2586</v>
      </c>
      <c r="B6701" s="2"/>
      <c r="C6701" s="2" t="s">
        <v>18557</v>
      </c>
      <c r="D6701" s="2" t="s">
        <v>2588</v>
      </c>
      <c r="E6701" s="2" t="s">
        <v>18558</v>
      </c>
      <c r="F6701" s="42" t="s">
        <v>16687</v>
      </c>
      <c r="G6701" s="31" t="s">
        <v>8038</v>
      </c>
      <c r="H6701" s="17" t="s">
        <v>18559</v>
      </c>
      <c r="I6701" s="34" t="s">
        <v>18560</v>
      </c>
      <c r="J6701" s="37"/>
      <c r="K6701" s="38"/>
      <c r="L6701" s="38"/>
      <c r="M6701" s="38"/>
      <c r="N6701" s="38"/>
      <c r="O6701" s="38"/>
      <c r="P6701" s="38"/>
      <c r="Q6701" s="38"/>
      <c r="R6701" s="38"/>
    </row>
    <row r="6702">
      <c r="A6702" s="8" t="s">
        <v>2633</v>
      </c>
      <c r="B6702" s="2"/>
      <c r="C6702" s="2" t="s">
        <v>18561</v>
      </c>
      <c r="D6702" s="2" t="s">
        <v>18562</v>
      </c>
      <c r="E6702" s="2" t="s">
        <v>18563</v>
      </c>
      <c r="F6702" s="42" t="s">
        <v>16687</v>
      </c>
      <c r="G6702" s="31" t="s">
        <v>8038</v>
      </c>
      <c r="H6702" s="41" t="s">
        <v>2686</v>
      </c>
      <c r="I6702" s="34" t="s">
        <v>18564</v>
      </c>
      <c r="J6702" s="7"/>
      <c r="K6702" s="40"/>
      <c r="L6702" s="40"/>
      <c r="M6702" s="40"/>
      <c r="N6702" s="40"/>
      <c r="O6702" s="40"/>
      <c r="P6702" s="40"/>
      <c r="Q6702" s="40"/>
      <c r="R6702" s="40"/>
    </row>
    <row r="6703">
      <c r="A6703" s="8" t="s">
        <v>2586</v>
      </c>
      <c r="B6703" s="2"/>
      <c r="C6703" s="2" t="s">
        <v>18565</v>
      </c>
      <c r="D6703" s="2" t="s">
        <v>18566</v>
      </c>
      <c r="E6703" s="2" t="s">
        <v>18567</v>
      </c>
      <c r="F6703" s="42" t="s">
        <v>16687</v>
      </c>
      <c r="G6703" s="8" t="s">
        <v>8038</v>
      </c>
      <c r="H6703" s="41" t="s">
        <v>3305</v>
      </c>
      <c r="I6703" s="34" t="s">
        <v>18568</v>
      </c>
      <c r="J6703" s="35"/>
      <c r="K6703" s="33"/>
      <c r="L6703" s="33"/>
      <c r="M6703" s="33"/>
      <c r="N6703" s="33"/>
      <c r="O6703" s="33"/>
      <c r="P6703" s="33"/>
      <c r="Q6703" s="33"/>
      <c r="R6703" s="33"/>
    </row>
    <row r="6704">
      <c r="A6704" s="8" t="s">
        <v>2633</v>
      </c>
      <c r="B6704" s="2"/>
      <c r="C6704" s="2" t="s">
        <v>18569</v>
      </c>
      <c r="D6704" s="2" t="s">
        <v>2588</v>
      </c>
      <c r="E6704" s="2" t="s">
        <v>18570</v>
      </c>
      <c r="F6704" s="42" t="s">
        <v>16687</v>
      </c>
      <c r="G6704" s="31" t="s">
        <v>8038</v>
      </c>
      <c r="H6704" s="41" t="s">
        <v>2686</v>
      </c>
      <c r="I6704" s="34" t="s">
        <v>18571</v>
      </c>
      <c r="J6704" s="37"/>
      <c r="K6704" s="38"/>
      <c r="L6704" s="38"/>
      <c r="M6704" s="38"/>
      <c r="N6704" s="38"/>
      <c r="O6704" s="38"/>
      <c r="P6704" s="38"/>
      <c r="Q6704" s="38"/>
      <c r="R6704" s="38"/>
    </row>
    <row r="6705">
      <c r="A6705" s="8" t="s">
        <v>2586</v>
      </c>
      <c r="B6705" s="2"/>
      <c r="C6705" s="2" t="s">
        <v>18572</v>
      </c>
      <c r="D6705" s="2" t="s">
        <v>2588</v>
      </c>
      <c r="E6705" s="2" t="s">
        <v>18573</v>
      </c>
      <c r="F6705" s="42" t="s">
        <v>16687</v>
      </c>
      <c r="G6705" s="8" t="s">
        <v>8038</v>
      </c>
      <c r="H6705" s="41" t="s">
        <v>2760</v>
      </c>
      <c r="I6705" s="34" t="s">
        <v>18574</v>
      </c>
      <c r="J6705" s="7"/>
      <c r="K6705" s="40"/>
      <c r="L6705" s="40"/>
      <c r="M6705" s="40"/>
      <c r="N6705" s="40"/>
      <c r="O6705" s="40"/>
      <c r="P6705" s="40"/>
      <c r="Q6705" s="40"/>
      <c r="R6705" s="40"/>
    </row>
    <row r="6706">
      <c r="A6706" s="8" t="s">
        <v>2586</v>
      </c>
      <c r="B6706" s="2"/>
      <c r="C6706" s="2" t="s">
        <v>18575</v>
      </c>
      <c r="D6706" s="2" t="s">
        <v>2588</v>
      </c>
      <c r="E6706" s="2" t="s">
        <v>18576</v>
      </c>
      <c r="F6706" s="8" t="s">
        <v>16687</v>
      </c>
      <c r="G6706" s="6" t="s">
        <v>8038</v>
      </c>
      <c r="H6706" s="41" t="s">
        <v>7223</v>
      </c>
      <c r="I6706" s="34" t="s">
        <v>18577</v>
      </c>
      <c r="J6706" s="7"/>
      <c r="K6706" s="40"/>
      <c r="L6706" s="40"/>
      <c r="M6706" s="40"/>
      <c r="N6706" s="40"/>
      <c r="O6706" s="40"/>
      <c r="P6706" s="40"/>
      <c r="Q6706" s="40"/>
      <c r="R6706" s="40"/>
    </row>
    <row r="6707">
      <c r="A6707" s="8" t="s">
        <v>2586</v>
      </c>
      <c r="B6707" s="2"/>
      <c r="C6707" s="2" t="s">
        <v>18578</v>
      </c>
      <c r="D6707" s="2" t="s">
        <v>2588</v>
      </c>
      <c r="E6707" s="2" t="s">
        <v>18579</v>
      </c>
      <c r="F6707" s="8" t="s">
        <v>16687</v>
      </c>
      <c r="G6707" s="31" t="s">
        <v>8038</v>
      </c>
      <c r="H6707" s="31" t="s">
        <v>2603</v>
      </c>
      <c r="I6707" s="34" t="s">
        <v>18580</v>
      </c>
      <c r="J6707" s="7"/>
      <c r="K6707" s="40"/>
      <c r="L6707" s="40"/>
      <c r="M6707" s="40"/>
      <c r="N6707" s="40"/>
      <c r="O6707" s="40"/>
      <c r="P6707" s="40"/>
      <c r="Q6707" s="40"/>
      <c r="R6707" s="40"/>
    </row>
    <row r="6708">
      <c r="A6708" s="8" t="s">
        <v>2586</v>
      </c>
      <c r="B6708" s="2"/>
      <c r="C6708" s="2" t="s">
        <v>18581</v>
      </c>
      <c r="D6708" s="2" t="s">
        <v>18582</v>
      </c>
      <c r="E6708" s="2" t="s">
        <v>18583</v>
      </c>
      <c r="F6708" s="42" t="s">
        <v>16687</v>
      </c>
      <c r="G6708" s="8" t="s">
        <v>8038</v>
      </c>
      <c r="H6708" s="42" t="s">
        <v>2765</v>
      </c>
      <c r="I6708" s="34" t="s">
        <v>18584</v>
      </c>
      <c r="J6708" s="35"/>
      <c r="K6708" s="33"/>
      <c r="L6708" s="33"/>
      <c r="M6708" s="33"/>
      <c r="N6708" s="33"/>
      <c r="O6708" s="33"/>
      <c r="P6708" s="33"/>
      <c r="Q6708" s="33"/>
      <c r="R6708" s="33"/>
    </row>
    <row r="6709">
      <c r="A6709" s="8" t="s">
        <v>2586</v>
      </c>
      <c r="B6709" s="2"/>
      <c r="C6709" s="2" t="s">
        <v>18585</v>
      </c>
      <c r="D6709" s="2" t="s">
        <v>2588</v>
      </c>
      <c r="E6709" s="2" t="s">
        <v>18586</v>
      </c>
      <c r="F6709" s="42" t="s">
        <v>16687</v>
      </c>
      <c r="G6709" s="31" t="s">
        <v>8038</v>
      </c>
      <c r="H6709" s="42" t="s">
        <v>3649</v>
      </c>
      <c r="I6709" s="34" t="s">
        <v>18587</v>
      </c>
      <c r="J6709" s="35"/>
      <c r="K6709" s="33"/>
      <c r="L6709" s="33"/>
      <c r="M6709" s="33"/>
      <c r="N6709" s="33"/>
      <c r="O6709" s="33"/>
      <c r="P6709" s="33"/>
      <c r="Q6709" s="33"/>
      <c r="R6709" s="33"/>
    </row>
    <row r="6710">
      <c r="A6710" s="8" t="s">
        <v>2586</v>
      </c>
      <c r="B6710" s="2"/>
      <c r="C6710" s="2" t="s">
        <v>18588</v>
      </c>
      <c r="D6710" s="2" t="s">
        <v>2588</v>
      </c>
      <c r="E6710" s="2" t="s">
        <v>18589</v>
      </c>
      <c r="F6710" s="42" t="s">
        <v>16687</v>
      </c>
      <c r="G6710" s="31" t="s">
        <v>8038</v>
      </c>
      <c r="H6710" s="41" t="s">
        <v>2760</v>
      </c>
      <c r="I6710" s="34" t="s">
        <v>18590</v>
      </c>
      <c r="J6710" s="35"/>
      <c r="K6710" s="33"/>
      <c r="L6710" s="33"/>
      <c r="M6710" s="33"/>
      <c r="N6710" s="33"/>
      <c r="O6710" s="33"/>
      <c r="P6710" s="33"/>
      <c r="Q6710" s="33"/>
      <c r="R6710" s="33"/>
    </row>
    <row r="6711">
      <c r="A6711" s="8" t="s">
        <v>2586</v>
      </c>
      <c r="B6711" s="2"/>
      <c r="C6711" s="2" t="s">
        <v>18591</v>
      </c>
      <c r="D6711" s="2" t="s">
        <v>2588</v>
      </c>
      <c r="E6711" s="2" t="s">
        <v>18592</v>
      </c>
      <c r="F6711" s="42" t="s">
        <v>16687</v>
      </c>
      <c r="G6711" s="31" t="s">
        <v>8038</v>
      </c>
      <c r="H6711" s="41" t="s">
        <v>4696</v>
      </c>
      <c r="I6711" s="2" t="s">
        <v>18593</v>
      </c>
      <c r="J6711" s="35"/>
      <c r="K6711" s="33"/>
      <c r="L6711" s="33"/>
      <c r="M6711" s="33"/>
      <c r="N6711" s="33"/>
      <c r="O6711" s="33"/>
      <c r="P6711" s="33"/>
      <c r="Q6711" s="33"/>
      <c r="R6711" s="33"/>
    </row>
    <row r="6712">
      <c r="A6712" s="8" t="s">
        <v>2586</v>
      </c>
      <c r="B6712" s="2"/>
      <c r="C6712" s="2" t="s">
        <v>18594</v>
      </c>
      <c r="D6712" s="2" t="s">
        <v>2588</v>
      </c>
      <c r="E6712" s="2" t="s">
        <v>18595</v>
      </c>
      <c r="F6712" s="8" t="s">
        <v>16687</v>
      </c>
      <c r="G6712" s="31" t="s">
        <v>8038</v>
      </c>
      <c r="H6712" s="8" t="s">
        <v>2840</v>
      </c>
      <c r="I6712" s="34" t="s">
        <v>18596</v>
      </c>
      <c r="J6712" s="7"/>
      <c r="K6712" s="40"/>
      <c r="L6712" s="40"/>
      <c r="M6712" s="40"/>
      <c r="N6712" s="40"/>
      <c r="O6712" s="40"/>
      <c r="P6712" s="40"/>
      <c r="Q6712" s="40"/>
      <c r="R6712" s="40"/>
    </row>
    <row r="6713">
      <c r="A6713" s="8" t="s">
        <v>2586</v>
      </c>
      <c r="B6713" s="2"/>
      <c r="C6713" s="2" t="s">
        <v>18597</v>
      </c>
      <c r="D6713" s="2" t="s">
        <v>2588</v>
      </c>
      <c r="E6713" s="2" t="s">
        <v>18598</v>
      </c>
      <c r="F6713" s="42" t="s">
        <v>16687</v>
      </c>
      <c r="G6713" s="31" t="s">
        <v>8038</v>
      </c>
      <c r="H6713" s="41" t="s">
        <v>3305</v>
      </c>
      <c r="I6713" s="2" t="s">
        <v>18599</v>
      </c>
      <c r="J6713" s="19"/>
      <c r="K6713" s="39"/>
      <c r="L6713" s="39"/>
      <c r="M6713" s="39"/>
      <c r="N6713" s="39"/>
      <c r="O6713" s="39"/>
      <c r="P6713" s="39"/>
      <c r="Q6713" s="39"/>
      <c r="R6713" s="39"/>
    </row>
    <row r="6714">
      <c r="A6714" s="8" t="s">
        <v>2586</v>
      </c>
      <c r="B6714" s="2"/>
      <c r="C6714" s="2" t="s">
        <v>18600</v>
      </c>
      <c r="D6714" s="2" t="s">
        <v>5009</v>
      </c>
      <c r="E6714" s="2" t="s">
        <v>18601</v>
      </c>
      <c r="F6714" s="42" t="s">
        <v>16687</v>
      </c>
      <c r="G6714" s="31" t="s">
        <v>8038</v>
      </c>
      <c r="H6714" s="8" t="s">
        <v>2765</v>
      </c>
      <c r="I6714" s="34" t="s">
        <v>18602</v>
      </c>
      <c r="J6714" s="19"/>
      <c r="K6714" s="39"/>
      <c r="L6714" s="39"/>
      <c r="M6714" s="39"/>
      <c r="N6714" s="39"/>
      <c r="O6714" s="39"/>
      <c r="P6714" s="39"/>
      <c r="Q6714" s="39"/>
      <c r="R6714" s="39"/>
    </row>
    <row r="6715">
      <c r="A6715" s="8" t="s">
        <v>2586</v>
      </c>
      <c r="B6715" s="2"/>
      <c r="C6715" s="2" t="s">
        <v>18603</v>
      </c>
      <c r="D6715" s="2" t="s">
        <v>2588</v>
      </c>
      <c r="E6715" s="2" t="s">
        <v>18604</v>
      </c>
      <c r="F6715" s="42" t="s">
        <v>16687</v>
      </c>
      <c r="G6715" s="31" t="s">
        <v>8038</v>
      </c>
      <c r="H6715" s="31" t="s">
        <v>2603</v>
      </c>
      <c r="I6715" s="34" t="s">
        <v>18605</v>
      </c>
      <c r="J6715" s="35"/>
      <c r="K6715" s="33"/>
      <c r="L6715" s="33"/>
      <c r="M6715" s="33"/>
      <c r="N6715" s="33"/>
      <c r="O6715" s="33"/>
      <c r="P6715" s="33"/>
      <c r="Q6715" s="33"/>
      <c r="R6715" s="33"/>
    </row>
    <row r="6716">
      <c r="A6716" s="8" t="s">
        <v>2586</v>
      </c>
      <c r="B6716" s="2"/>
      <c r="C6716" s="2" t="s">
        <v>18606</v>
      </c>
      <c r="D6716" s="2" t="s">
        <v>2588</v>
      </c>
      <c r="E6716" s="2" t="s">
        <v>18607</v>
      </c>
      <c r="F6716" s="42" t="s">
        <v>16687</v>
      </c>
      <c r="G6716" s="8" t="s">
        <v>8038</v>
      </c>
      <c r="H6716" s="41" t="s">
        <v>2686</v>
      </c>
      <c r="I6716" s="34" t="s">
        <v>18608</v>
      </c>
      <c r="J6716" s="35"/>
      <c r="K6716" s="33"/>
      <c r="L6716" s="33"/>
      <c r="M6716" s="33"/>
      <c r="N6716" s="33"/>
      <c r="O6716" s="33"/>
      <c r="P6716" s="33"/>
      <c r="Q6716" s="33"/>
      <c r="R6716" s="33"/>
    </row>
    <row r="6717">
      <c r="A6717" s="8" t="s">
        <v>2586</v>
      </c>
      <c r="B6717" s="2"/>
      <c r="C6717" s="2" t="s">
        <v>18609</v>
      </c>
      <c r="D6717" s="2" t="s">
        <v>2635</v>
      </c>
      <c r="E6717" s="2" t="s">
        <v>18610</v>
      </c>
      <c r="F6717" s="42" t="s">
        <v>16687</v>
      </c>
      <c r="G6717" s="8" t="s">
        <v>8038</v>
      </c>
      <c r="H6717" s="42" t="s">
        <v>2686</v>
      </c>
      <c r="I6717" s="34" t="s">
        <v>18611</v>
      </c>
      <c r="J6717" s="9"/>
      <c r="K6717" s="122"/>
      <c r="L6717" s="122"/>
      <c r="M6717" s="122"/>
      <c r="N6717" s="122"/>
      <c r="O6717" s="122"/>
      <c r="P6717" s="122"/>
      <c r="Q6717" s="122"/>
      <c r="R6717" s="122"/>
    </row>
    <row r="6718">
      <c r="A6718" s="8" t="s">
        <v>2586</v>
      </c>
      <c r="B6718" s="2"/>
      <c r="C6718" s="2" t="s">
        <v>18612</v>
      </c>
      <c r="D6718" s="2" t="s">
        <v>2588</v>
      </c>
      <c r="E6718" s="2" t="s">
        <v>18613</v>
      </c>
      <c r="F6718" s="42" t="s">
        <v>16687</v>
      </c>
      <c r="G6718" s="8" t="s">
        <v>8038</v>
      </c>
      <c r="H6718" s="43" t="s">
        <v>2686</v>
      </c>
      <c r="I6718" s="34" t="s">
        <v>18614</v>
      </c>
      <c r="J6718" s="7"/>
      <c r="K6718" s="40"/>
      <c r="L6718" s="40"/>
      <c r="M6718" s="40"/>
      <c r="N6718" s="40"/>
      <c r="O6718" s="40"/>
      <c r="P6718" s="40"/>
      <c r="Q6718" s="40"/>
      <c r="R6718" s="40"/>
    </row>
    <row r="6719">
      <c r="A6719" s="8" t="s">
        <v>2586</v>
      </c>
      <c r="B6719" s="2"/>
      <c r="C6719" s="2" t="s">
        <v>18615</v>
      </c>
      <c r="D6719" s="2" t="s">
        <v>2588</v>
      </c>
      <c r="E6719" s="2" t="s">
        <v>18616</v>
      </c>
      <c r="F6719" s="42" t="s">
        <v>16687</v>
      </c>
      <c r="G6719" s="31" t="s">
        <v>8038</v>
      </c>
      <c r="H6719" s="41" t="s">
        <v>2686</v>
      </c>
      <c r="I6719" s="34" t="s">
        <v>18617</v>
      </c>
      <c r="J6719" s="35"/>
      <c r="K6719" s="33"/>
      <c r="L6719" s="33"/>
      <c r="M6719" s="33"/>
      <c r="N6719" s="33"/>
      <c r="O6719" s="33"/>
      <c r="P6719" s="33"/>
      <c r="Q6719" s="33"/>
      <c r="R6719" s="33"/>
    </row>
    <row r="6720">
      <c r="A6720" s="8" t="s">
        <v>2586</v>
      </c>
      <c r="B6720" s="2"/>
      <c r="C6720" s="2" t="s">
        <v>18618</v>
      </c>
      <c r="D6720" s="2" t="s">
        <v>2588</v>
      </c>
      <c r="E6720" s="2" t="s">
        <v>18619</v>
      </c>
      <c r="F6720" s="42" t="s">
        <v>16687</v>
      </c>
      <c r="G6720" s="8" t="s">
        <v>8038</v>
      </c>
      <c r="H6720" s="42" t="s">
        <v>2686</v>
      </c>
      <c r="I6720" s="34" t="s">
        <v>18620</v>
      </c>
      <c r="J6720" s="35"/>
      <c r="K6720" s="33"/>
      <c r="L6720" s="33"/>
      <c r="M6720" s="33"/>
      <c r="N6720" s="33"/>
      <c r="O6720" s="33"/>
      <c r="P6720" s="33"/>
      <c r="Q6720" s="33"/>
      <c r="R6720" s="33"/>
    </row>
    <row r="6721">
      <c r="A6721" s="8" t="s">
        <v>2586</v>
      </c>
      <c r="B6721" s="2"/>
      <c r="C6721" s="2" t="s">
        <v>18621</v>
      </c>
      <c r="D6721" s="2" t="s">
        <v>2588</v>
      </c>
      <c r="E6721" s="2" t="s">
        <v>18622</v>
      </c>
      <c r="F6721" s="42" t="s">
        <v>16687</v>
      </c>
      <c r="G6721" s="8" t="s">
        <v>8038</v>
      </c>
      <c r="H6721" s="8" t="s">
        <v>2765</v>
      </c>
      <c r="I6721" s="34" t="s">
        <v>18623</v>
      </c>
      <c r="J6721" s="7"/>
      <c r="K6721" s="40"/>
      <c r="L6721" s="40"/>
      <c r="M6721" s="40"/>
      <c r="N6721" s="40"/>
      <c r="O6721" s="40"/>
      <c r="P6721" s="40"/>
      <c r="Q6721" s="40"/>
      <c r="R6721" s="40"/>
    </row>
    <row r="6722">
      <c r="A6722" s="8" t="s">
        <v>2586</v>
      </c>
      <c r="B6722" s="2"/>
      <c r="C6722" s="2" t="s">
        <v>18624</v>
      </c>
      <c r="D6722" s="2" t="s">
        <v>2588</v>
      </c>
      <c r="E6722" s="2" t="s">
        <v>18625</v>
      </c>
      <c r="F6722" s="8" t="s">
        <v>16687</v>
      </c>
      <c r="G6722" s="8" t="s">
        <v>8038</v>
      </c>
      <c r="H6722" s="41" t="s">
        <v>2686</v>
      </c>
      <c r="I6722" s="34" t="s">
        <v>18626</v>
      </c>
      <c r="J6722" s="35"/>
      <c r="K6722" s="33"/>
      <c r="L6722" s="33"/>
      <c r="M6722" s="33"/>
      <c r="N6722" s="33"/>
      <c r="O6722" s="33"/>
      <c r="P6722" s="33"/>
      <c r="Q6722" s="33"/>
      <c r="R6722" s="33"/>
    </row>
    <row r="6723">
      <c r="A6723" s="8" t="s">
        <v>2586</v>
      </c>
      <c r="B6723" s="2"/>
      <c r="C6723" s="2" t="s">
        <v>18627</v>
      </c>
      <c r="D6723" s="2" t="s">
        <v>2588</v>
      </c>
      <c r="E6723" s="2" t="s">
        <v>18628</v>
      </c>
      <c r="F6723" s="42" t="s">
        <v>16687</v>
      </c>
      <c r="G6723" s="8" t="s">
        <v>8038</v>
      </c>
      <c r="H6723" s="41" t="s">
        <v>2802</v>
      </c>
      <c r="I6723" s="36" t="s">
        <v>18629</v>
      </c>
      <c r="J6723" s="37"/>
      <c r="K6723" s="38"/>
      <c r="L6723" s="38"/>
      <c r="M6723" s="38"/>
      <c r="N6723" s="38"/>
      <c r="O6723" s="38"/>
      <c r="P6723" s="38"/>
      <c r="Q6723" s="38"/>
      <c r="R6723" s="38"/>
    </row>
    <row r="6724">
      <c r="A6724" s="8" t="s">
        <v>2586</v>
      </c>
      <c r="B6724" s="2"/>
      <c r="C6724" s="2" t="s">
        <v>18630</v>
      </c>
      <c r="D6724" s="2" t="s">
        <v>2588</v>
      </c>
      <c r="E6724" s="2" t="s">
        <v>18631</v>
      </c>
      <c r="F6724" s="42" t="s">
        <v>16687</v>
      </c>
      <c r="G6724" s="31" t="s">
        <v>8038</v>
      </c>
      <c r="H6724" s="41" t="s">
        <v>2686</v>
      </c>
      <c r="I6724" s="34" t="s">
        <v>18632</v>
      </c>
      <c r="J6724" s="35"/>
      <c r="K6724" s="33"/>
      <c r="L6724" s="33"/>
      <c r="M6724" s="33"/>
      <c r="N6724" s="33"/>
      <c r="O6724" s="33"/>
      <c r="P6724" s="33"/>
      <c r="Q6724" s="33"/>
      <c r="R6724" s="33"/>
    </row>
    <row r="6725">
      <c r="A6725" s="8" t="s">
        <v>2586</v>
      </c>
      <c r="B6725" s="2"/>
      <c r="C6725" s="2" t="s">
        <v>18633</v>
      </c>
      <c r="D6725" s="2" t="s">
        <v>18634</v>
      </c>
      <c r="E6725" s="2" t="s">
        <v>18635</v>
      </c>
      <c r="F6725" s="42" t="s">
        <v>16687</v>
      </c>
      <c r="G6725" s="8" t="s">
        <v>8038</v>
      </c>
      <c r="H6725" s="42" t="s">
        <v>2686</v>
      </c>
      <c r="I6725" s="36" t="s">
        <v>18636</v>
      </c>
      <c r="J6725" s="35"/>
      <c r="K6725" s="33"/>
      <c r="L6725" s="33"/>
      <c r="M6725" s="33"/>
      <c r="N6725" s="33"/>
      <c r="O6725" s="33"/>
      <c r="P6725" s="33"/>
      <c r="Q6725" s="33"/>
      <c r="R6725" s="33"/>
    </row>
    <row r="6726">
      <c r="A6726" s="8" t="s">
        <v>2586</v>
      </c>
      <c r="B6726" s="2"/>
      <c r="C6726" s="2" t="s">
        <v>18637</v>
      </c>
      <c r="D6726" s="2" t="s">
        <v>18638</v>
      </c>
      <c r="E6726" s="2" t="s">
        <v>18639</v>
      </c>
      <c r="F6726" s="42" t="s">
        <v>16687</v>
      </c>
      <c r="G6726" s="8" t="s">
        <v>8038</v>
      </c>
      <c r="H6726" s="31" t="s">
        <v>2603</v>
      </c>
      <c r="I6726" s="34" t="s">
        <v>18640</v>
      </c>
      <c r="J6726" s="35"/>
      <c r="K6726" s="33"/>
      <c r="L6726" s="33"/>
      <c r="M6726" s="33"/>
      <c r="N6726" s="33"/>
      <c r="O6726" s="33"/>
      <c r="P6726" s="33"/>
      <c r="Q6726" s="33"/>
      <c r="R6726" s="33"/>
    </row>
    <row r="6727">
      <c r="A6727" s="8" t="s">
        <v>2586</v>
      </c>
      <c r="B6727" s="2"/>
      <c r="C6727" s="2" t="s">
        <v>18641</v>
      </c>
      <c r="D6727" s="2" t="s">
        <v>3312</v>
      </c>
      <c r="E6727" s="2" t="s">
        <v>18642</v>
      </c>
      <c r="F6727" s="42" t="s">
        <v>16687</v>
      </c>
      <c r="G6727" s="31" t="s">
        <v>8038</v>
      </c>
      <c r="H6727" s="42" t="s">
        <v>2686</v>
      </c>
      <c r="I6727" s="34" t="s">
        <v>18643</v>
      </c>
      <c r="J6727" s="35"/>
      <c r="K6727" s="33"/>
      <c r="L6727" s="33"/>
      <c r="M6727" s="33"/>
      <c r="N6727" s="33"/>
      <c r="O6727" s="33"/>
      <c r="P6727" s="33"/>
      <c r="Q6727" s="33"/>
      <c r="R6727" s="33"/>
    </row>
    <row r="6728">
      <c r="A6728" s="8" t="s">
        <v>2586</v>
      </c>
      <c r="B6728" s="2"/>
      <c r="C6728" s="2" t="s">
        <v>18644</v>
      </c>
      <c r="D6728" s="2" t="s">
        <v>2588</v>
      </c>
      <c r="E6728" s="2" t="s">
        <v>18645</v>
      </c>
      <c r="F6728" s="42" t="s">
        <v>16687</v>
      </c>
      <c r="G6728" s="8" t="s">
        <v>8038</v>
      </c>
      <c r="H6728" s="31" t="s">
        <v>18646</v>
      </c>
      <c r="I6728" s="34" t="s">
        <v>18647</v>
      </c>
      <c r="J6728" s="35"/>
      <c r="K6728" s="33"/>
      <c r="L6728" s="33"/>
      <c r="M6728" s="33"/>
      <c r="N6728" s="33"/>
      <c r="O6728" s="33"/>
      <c r="P6728" s="33"/>
      <c r="Q6728" s="33"/>
      <c r="R6728" s="33"/>
    </row>
    <row r="6729">
      <c r="A6729" s="8" t="s">
        <v>2586</v>
      </c>
      <c r="B6729" s="2"/>
      <c r="C6729" s="2" t="s">
        <v>18648</v>
      </c>
      <c r="D6729" s="2" t="s">
        <v>2588</v>
      </c>
      <c r="E6729" s="2" t="s">
        <v>18649</v>
      </c>
      <c r="F6729" s="42" t="s">
        <v>16687</v>
      </c>
      <c r="G6729" s="8" t="s">
        <v>8038</v>
      </c>
      <c r="H6729" s="45" t="s">
        <v>2765</v>
      </c>
      <c r="I6729" s="34" t="s">
        <v>18650</v>
      </c>
      <c r="J6729" s="35"/>
      <c r="K6729" s="33"/>
      <c r="L6729" s="33"/>
      <c r="M6729" s="33"/>
      <c r="N6729" s="33"/>
      <c r="O6729" s="33"/>
      <c r="P6729" s="33"/>
      <c r="Q6729" s="33"/>
      <c r="R6729" s="33"/>
    </row>
    <row r="6730">
      <c r="A6730" s="8" t="s">
        <v>2586</v>
      </c>
      <c r="B6730" s="2"/>
      <c r="C6730" s="2" t="s">
        <v>18651</v>
      </c>
      <c r="D6730" s="2" t="s">
        <v>2588</v>
      </c>
      <c r="E6730" s="2" t="s">
        <v>18652</v>
      </c>
      <c r="F6730" s="42" t="s">
        <v>16687</v>
      </c>
      <c r="G6730" s="31" t="s">
        <v>8038</v>
      </c>
      <c r="H6730" s="41" t="s">
        <v>2760</v>
      </c>
      <c r="I6730" s="34" t="s">
        <v>18653</v>
      </c>
      <c r="J6730" s="7"/>
      <c r="K6730" s="40"/>
      <c r="L6730" s="40"/>
      <c r="M6730" s="40"/>
      <c r="N6730" s="40"/>
      <c r="O6730" s="40"/>
      <c r="P6730" s="40"/>
      <c r="Q6730" s="40"/>
      <c r="R6730" s="40"/>
    </row>
    <row r="6731">
      <c r="A6731" s="8" t="s">
        <v>2586</v>
      </c>
      <c r="B6731" s="2"/>
      <c r="C6731" s="2" t="s">
        <v>18654</v>
      </c>
      <c r="D6731" s="17" t="s">
        <v>18655</v>
      </c>
      <c r="E6731" s="2" t="s">
        <v>18656</v>
      </c>
      <c r="F6731" s="8" t="s">
        <v>16687</v>
      </c>
      <c r="G6731" s="8" t="s">
        <v>8038</v>
      </c>
      <c r="H6731" s="8" t="s">
        <v>2765</v>
      </c>
      <c r="I6731" s="34" t="s">
        <v>18657</v>
      </c>
      <c r="J6731" s="7"/>
      <c r="K6731" s="40"/>
      <c r="L6731" s="40"/>
      <c r="M6731" s="40"/>
      <c r="N6731" s="40"/>
      <c r="O6731" s="40"/>
      <c r="P6731" s="40"/>
      <c r="Q6731" s="40"/>
      <c r="R6731" s="40"/>
    </row>
    <row r="6732">
      <c r="A6732" s="8" t="s">
        <v>2633</v>
      </c>
      <c r="B6732" s="2"/>
      <c r="C6732" s="2" t="s">
        <v>18658</v>
      </c>
      <c r="D6732" s="2" t="s">
        <v>2588</v>
      </c>
      <c r="E6732" s="2" t="s">
        <v>18659</v>
      </c>
      <c r="F6732" s="42" t="s">
        <v>16687</v>
      </c>
      <c r="G6732" s="31" t="s">
        <v>8038</v>
      </c>
      <c r="H6732" s="31" t="s">
        <v>2742</v>
      </c>
      <c r="I6732" s="34" t="s">
        <v>18660</v>
      </c>
      <c r="J6732" s="35"/>
      <c r="K6732" s="33"/>
      <c r="L6732" s="33"/>
      <c r="M6732" s="33"/>
      <c r="N6732" s="33"/>
      <c r="O6732" s="33"/>
      <c r="P6732" s="33"/>
      <c r="Q6732" s="33"/>
      <c r="R6732" s="33"/>
    </row>
    <row r="6733">
      <c r="A6733" s="8" t="s">
        <v>2586</v>
      </c>
      <c r="B6733" s="15"/>
      <c r="C6733" s="15" t="s">
        <v>18661</v>
      </c>
      <c r="D6733" s="15" t="s">
        <v>18662</v>
      </c>
      <c r="E6733" s="9" t="s">
        <v>18663</v>
      </c>
      <c r="F6733" s="42" t="s">
        <v>16687</v>
      </c>
      <c r="G6733" s="31" t="s">
        <v>8038</v>
      </c>
      <c r="H6733" s="42" t="s">
        <v>2686</v>
      </c>
      <c r="I6733" s="16" t="s">
        <v>18664</v>
      </c>
      <c r="J6733" s="35"/>
      <c r="K6733" s="33"/>
      <c r="L6733" s="33"/>
      <c r="M6733" s="33"/>
      <c r="N6733" s="33"/>
      <c r="O6733" s="33"/>
      <c r="P6733" s="33"/>
      <c r="Q6733" s="33"/>
      <c r="R6733" s="33"/>
    </row>
    <row r="6734">
      <c r="A6734" s="8" t="s">
        <v>2586</v>
      </c>
      <c r="B6734" s="2"/>
      <c r="C6734" s="2" t="s">
        <v>18665</v>
      </c>
      <c r="D6734" s="2" t="s">
        <v>2588</v>
      </c>
      <c r="E6734" s="2" t="s">
        <v>18666</v>
      </c>
      <c r="F6734" s="41" t="s">
        <v>16687</v>
      </c>
      <c r="G6734" s="8" t="s">
        <v>8038</v>
      </c>
      <c r="H6734" s="41" t="s">
        <v>2760</v>
      </c>
      <c r="I6734" s="34" t="s">
        <v>18667</v>
      </c>
      <c r="J6734" s="35"/>
      <c r="K6734" s="33"/>
      <c r="L6734" s="33"/>
      <c r="M6734" s="33"/>
      <c r="N6734" s="33"/>
      <c r="O6734" s="33"/>
      <c r="P6734" s="33"/>
      <c r="Q6734" s="33"/>
      <c r="R6734" s="33"/>
    </row>
    <row r="6735">
      <c r="A6735" s="8" t="s">
        <v>2586</v>
      </c>
      <c r="B6735" s="2"/>
      <c r="C6735" s="2" t="s">
        <v>18668</v>
      </c>
      <c r="D6735" s="2" t="s">
        <v>6927</v>
      </c>
      <c r="E6735" s="2" t="s">
        <v>18669</v>
      </c>
      <c r="F6735" s="42" t="s">
        <v>16687</v>
      </c>
      <c r="G6735" s="31" t="s">
        <v>8038</v>
      </c>
      <c r="H6735" s="31" t="s">
        <v>2742</v>
      </c>
      <c r="I6735" s="34" t="s">
        <v>18670</v>
      </c>
      <c r="J6735" s="35"/>
      <c r="K6735" s="33"/>
      <c r="L6735" s="33"/>
      <c r="M6735" s="33"/>
      <c r="N6735" s="33"/>
      <c r="O6735" s="33"/>
      <c r="P6735" s="33"/>
      <c r="Q6735" s="33"/>
      <c r="R6735" s="33"/>
    </row>
    <row r="6736">
      <c r="A6736" s="8" t="s">
        <v>2586</v>
      </c>
      <c r="B6736" s="2"/>
      <c r="C6736" s="2" t="s">
        <v>18671</v>
      </c>
      <c r="D6736" s="2" t="s">
        <v>18672</v>
      </c>
      <c r="E6736" s="2" t="s">
        <v>18673</v>
      </c>
      <c r="F6736" s="42" t="s">
        <v>16687</v>
      </c>
      <c r="G6736" s="8" t="s">
        <v>8038</v>
      </c>
      <c r="H6736" s="41" t="s">
        <v>2760</v>
      </c>
      <c r="I6736" s="34" t="s">
        <v>18674</v>
      </c>
      <c r="J6736" s="35"/>
      <c r="K6736" s="33"/>
      <c r="L6736" s="33"/>
      <c r="M6736" s="33"/>
      <c r="N6736" s="33"/>
      <c r="O6736" s="33"/>
      <c r="P6736" s="33"/>
      <c r="Q6736" s="33"/>
      <c r="R6736" s="33"/>
    </row>
    <row r="6737">
      <c r="A6737" s="8" t="s">
        <v>2586</v>
      </c>
      <c r="B6737" s="2"/>
      <c r="C6737" s="2" t="s">
        <v>18675</v>
      </c>
      <c r="D6737" s="2" t="s">
        <v>2588</v>
      </c>
      <c r="E6737" s="2" t="s">
        <v>18676</v>
      </c>
      <c r="F6737" s="42" t="s">
        <v>16687</v>
      </c>
      <c r="G6737" s="8" t="s">
        <v>8038</v>
      </c>
      <c r="H6737" s="31" t="s">
        <v>2742</v>
      </c>
      <c r="I6737" s="34" t="s">
        <v>18677</v>
      </c>
      <c r="J6737" s="35"/>
      <c r="K6737" s="33"/>
      <c r="L6737" s="33"/>
      <c r="M6737" s="33"/>
      <c r="N6737" s="33"/>
      <c r="O6737" s="33"/>
      <c r="P6737" s="33"/>
      <c r="Q6737" s="33"/>
      <c r="R6737" s="33"/>
    </row>
    <row r="6738">
      <c r="A6738" s="8" t="s">
        <v>2586</v>
      </c>
      <c r="B6738" s="2"/>
      <c r="C6738" s="2" t="s">
        <v>18678</v>
      </c>
      <c r="D6738" s="2" t="s">
        <v>2588</v>
      </c>
      <c r="E6738" s="2" t="s">
        <v>18679</v>
      </c>
      <c r="F6738" s="42" t="s">
        <v>16687</v>
      </c>
      <c r="G6738" s="8" t="s">
        <v>8038</v>
      </c>
      <c r="H6738" s="31" t="s">
        <v>2603</v>
      </c>
      <c r="I6738" s="34" t="s">
        <v>18680</v>
      </c>
      <c r="J6738" s="7"/>
      <c r="K6738" s="40"/>
      <c r="L6738" s="40"/>
      <c r="M6738" s="40"/>
      <c r="N6738" s="40"/>
      <c r="O6738" s="40"/>
      <c r="P6738" s="40"/>
      <c r="Q6738" s="40"/>
      <c r="R6738" s="40"/>
    </row>
    <row r="6739">
      <c r="A6739" s="8" t="s">
        <v>2586</v>
      </c>
      <c r="B6739" s="2"/>
      <c r="C6739" s="2" t="s">
        <v>18681</v>
      </c>
      <c r="D6739" s="2" t="s">
        <v>18682</v>
      </c>
      <c r="E6739" s="2" t="s">
        <v>18683</v>
      </c>
      <c r="F6739" s="42" t="s">
        <v>16687</v>
      </c>
      <c r="G6739" s="8" t="s">
        <v>8038</v>
      </c>
      <c r="H6739" s="31" t="s">
        <v>2742</v>
      </c>
      <c r="I6739" s="34" t="s">
        <v>18684</v>
      </c>
      <c r="J6739" s="37"/>
      <c r="K6739" s="38"/>
      <c r="L6739" s="38"/>
      <c r="M6739" s="38"/>
      <c r="N6739" s="38"/>
      <c r="O6739" s="38"/>
      <c r="P6739" s="38"/>
      <c r="Q6739" s="38"/>
      <c r="R6739" s="38"/>
    </row>
    <row r="6740">
      <c r="A6740" s="8" t="s">
        <v>2586</v>
      </c>
      <c r="B6740" s="2"/>
      <c r="C6740" s="2" t="s">
        <v>18685</v>
      </c>
      <c r="D6740" s="2" t="s">
        <v>18686</v>
      </c>
      <c r="E6740" s="2" t="s">
        <v>18687</v>
      </c>
      <c r="F6740" s="42" t="s">
        <v>16687</v>
      </c>
      <c r="G6740" s="31" t="s">
        <v>8038</v>
      </c>
      <c r="H6740" s="31" t="s">
        <v>2802</v>
      </c>
      <c r="I6740" s="36" t="s">
        <v>18688</v>
      </c>
      <c r="J6740" s="37"/>
      <c r="K6740" s="38"/>
      <c r="L6740" s="38"/>
      <c r="M6740" s="38"/>
      <c r="N6740" s="38"/>
      <c r="O6740" s="38"/>
      <c r="P6740" s="38"/>
      <c r="Q6740" s="38"/>
      <c r="R6740" s="38"/>
    </row>
    <row r="6741">
      <c r="A6741" s="8" t="s">
        <v>2586</v>
      </c>
      <c r="B6741" s="2"/>
      <c r="C6741" s="2" t="s">
        <v>18689</v>
      </c>
      <c r="D6741" s="2" t="s">
        <v>18690</v>
      </c>
      <c r="E6741" s="2" t="s">
        <v>18691</v>
      </c>
      <c r="F6741" s="8" t="s">
        <v>16687</v>
      </c>
      <c r="G6741" s="8" t="s">
        <v>8038</v>
      </c>
      <c r="H6741" s="31" t="s">
        <v>2742</v>
      </c>
      <c r="I6741" s="34" t="s">
        <v>18692</v>
      </c>
      <c r="J6741" s="35"/>
      <c r="K6741" s="33"/>
      <c r="L6741" s="33"/>
      <c r="M6741" s="33"/>
      <c r="N6741" s="33"/>
      <c r="O6741" s="33"/>
      <c r="P6741" s="33"/>
      <c r="Q6741" s="33"/>
      <c r="R6741" s="33"/>
    </row>
    <row r="6742">
      <c r="A6742" s="8" t="s">
        <v>2586</v>
      </c>
      <c r="B6742" s="2"/>
      <c r="C6742" s="2" t="s">
        <v>18693</v>
      </c>
      <c r="D6742" s="2" t="s">
        <v>2588</v>
      </c>
      <c r="E6742" s="2" t="s">
        <v>18694</v>
      </c>
      <c r="F6742" s="42" t="s">
        <v>16687</v>
      </c>
      <c r="G6742" s="8" t="s">
        <v>8038</v>
      </c>
      <c r="H6742" s="42" t="s">
        <v>3110</v>
      </c>
      <c r="I6742" s="34" t="s">
        <v>18695</v>
      </c>
      <c r="J6742" s="35"/>
      <c r="K6742" s="33"/>
      <c r="L6742" s="33"/>
      <c r="M6742" s="33"/>
      <c r="N6742" s="33"/>
      <c r="O6742" s="33"/>
      <c r="P6742" s="33"/>
      <c r="Q6742" s="33"/>
      <c r="R6742" s="33"/>
    </row>
    <row r="6743">
      <c r="A6743" s="8" t="s">
        <v>2586</v>
      </c>
      <c r="B6743" s="2"/>
      <c r="C6743" s="2" t="s">
        <v>18696</v>
      </c>
      <c r="D6743" s="2" t="s">
        <v>18697</v>
      </c>
      <c r="E6743" s="2" t="s">
        <v>18698</v>
      </c>
      <c r="F6743" s="42" t="s">
        <v>16687</v>
      </c>
      <c r="G6743" s="45" t="s">
        <v>8038</v>
      </c>
      <c r="H6743" s="43" t="s">
        <v>2686</v>
      </c>
      <c r="I6743" s="34" t="s">
        <v>18699</v>
      </c>
      <c r="J6743" s="35"/>
      <c r="K6743" s="33"/>
      <c r="L6743" s="33"/>
      <c r="M6743" s="33"/>
      <c r="N6743" s="33"/>
      <c r="O6743" s="33"/>
      <c r="P6743" s="33"/>
      <c r="Q6743" s="33"/>
      <c r="R6743" s="33"/>
    </row>
    <row r="6744">
      <c r="A6744" s="8" t="s">
        <v>2586</v>
      </c>
      <c r="B6744" s="2"/>
      <c r="C6744" s="2" t="s">
        <v>18700</v>
      </c>
      <c r="D6744" s="2" t="s">
        <v>2588</v>
      </c>
      <c r="E6744" s="2" t="s">
        <v>18701</v>
      </c>
      <c r="F6744" s="42" t="s">
        <v>16687</v>
      </c>
      <c r="G6744" s="31" t="s">
        <v>8038</v>
      </c>
      <c r="H6744" s="42" t="s">
        <v>2686</v>
      </c>
      <c r="I6744" s="34" t="s">
        <v>18702</v>
      </c>
      <c r="J6744" s="7"/>
      <c r="K6744" s="40"/>
      <c r="L6744" s="40"/>
      <c r="M6744" s="40"/>
      <c r="N6744" s="40"/>
      <c r="O6744" s="40"/>
      <c r="P6744" s="40"/>
      <c r="Q6744" s="40"/>
      <c r="R6744" s="40"/>
    </row>
    <row r="6745">
      <c r="A6745" s="8" t="s">
        <v>2633</v>
      </c>
      <c r="B6745" s="2"/>
      <c r="C6745" s="2" t="s">
        <v>18703</v>
      </c>
      <c r="D6745" s="2" t="s">
        <v>2588</v>
      </c>
      <c r="E6745" s="2" t="s">
        <v>18704</v>
      </c>
      <c r="F6745" s="42" t="s">
        <v>16687</v>
      </c>
      <c r="G6745" s="31" t="s">
        <v>8038</v>
      </c>
      <c r="H6745" s="41" t="s">
        <v>2760</v>
      </c>
      <c r="I6745" s="34" t="s">
        <v>18705</v>
      </c>
      <c r="J6745" s="35"/>
      <c r="K6745" s="33"/>
      <c r="L6745" s="33"/>
      <c r="M6745" s="33"/>
      <c r="N6745" s="33"/>
      <c r="O6745" s="33"/>
      <c r="P6745" s="33"/>
      <c r="Q6745" s="33"/>
      <c r="R6745" s="33"/>
    </row>
    <row r="6746">
      <c r="A6746" s="8" t="s">
        <v>2586</v>
      </c>
      <c r="B6746" s="2"/>
      <c r="C6746" s="2" t="s">
        <v>18706</v>
      </c>
      <c r="D6746" s="2" t="s">
        <v>11544</v>
      </c>
      <c r="E6746" s="2" t="s">
        <v>18707</v>
      </c>
      <c r="F6746" s="42" t="s">
        <v>16687</v>
      </c>
      <c r="G6746" s="31" t="s">
        <v>8038</v>
      </c>
      <c r="H6746" s="41" t="s">
        <v>7203</v>
      </c>
      <c r="I6746" s="34" t="s">
        <v>18708</v>
      </c>
      <c r="J6746" s="35"/>
      <c r="K6746" s="33"/>
      <c r="L6746" s="33"/>
      <c r="M6746" s="33"/>
      <c r="N6746" s="33"/>
      <c r="O6746" s="33"/>
      <c r="P6746" s="33"/>
      <c r="Q6746" s="33"/>
      <c r="R6746" s="33"/>
    </row>
    <row r="6747">
      <c r="A6747" s="8" t="s">
        <v>2586</v>
      </c>
      <c r="B6747" s="2"/>
      <c r="C6747" s="2" t="s">
        <v>18709</v>
      </c>
      <c r="D6747" s="2" t="s">
        <v>2588</v>
      </c>
      <c r="E6747" s="2" t="s">
        <v>18710</v>
      </c>
      <c r="F6747" s="42" t="s">
        <v>16687</v>
      </c>
      <c r="G6747" s="31" t="s">
        <v>8038</v>
      </c>
      <c r="H6747" s="31" t="s">
        <v>2742</v>
      </c>
      <c r="I6747" s="34" t="s">
        <v>18711</v>
      </c>
      <c r="J6747" s="35"/>
      <c r="K6747" s="33"/>
      <c r="L6747" s="33"/>
      <c r="M6747" s="33"/>
      <c r="N6747" s="33"/>
      <c r="O6747" s="33"/>
      <c r="P6747" s="33"/>
      <c r="Q6747" s="33"/>
      <c r="R6747" s="33"/>
    </row>
    <row r="6748">
      <c r="A6748" s="8" t="s">
        <v>2586</v>
      </c>
      <c r="B6748" s="2"/>
      <c r="C6748" s="2" t="s">
        <v>18712</v>
      </c>
      <c r="D6748" s="2" t="s">
        <v>2588</v>
      </c>
      <c r="E6748" s="2" t="s">
        <v>18713</v>
      </c>
      <c r="F6748" s="8" t="s">
        <v>16687</v>
      </c>
      <c r="G6748" s="31" t="s">
        <v>8038</v>
      </c>
      <c r="H6748" s="42" t="s">
        <v>4138</v>
      </c>
      <c r="I6748" s="34" t="s">
        <v>18714</v>
      </c>
      <c r="J6748" s="35"/>
      <c r="K6748" s="33"/>
      <c r="L6748" s="33"/>
      <c r="M6748" s="33"/>
      <c r="N6748" s="33"/>
      <c r="O6748" s="33"/>
      <c r="P6748" s="33"/>
      <c r="Q6748" s="33"/>
      <c r="R6748" s="33"/>
    </row>
    <row r="6749">
      <c r="A6749" s="8" t="s">
        <v>2586</v>
      </c>
      <c r="B6749" s="2"/>
      <c r="C6749" s="2" t="s">
        <v>18715</v>
      </c>
      <c r="D6749" s="2" t="s">
        <v>18716</v>
      </c>
      <c r="E6749" s="2" t="s">
        <v>18717</v>
      </c>
      <c r="F6749" s="8" t="s">
        <v>16687</v>
      </c>
      <c r="G6749" s="31" t="s">
        <v>8038</v>
      </c>
      <c r="H6749" s="42" t="s">
        <v>8612</v>
      </c>
      <c r="I6749" s="36" t="s">
        <v>18718</v>
      </c>
      <c r="J6749" s="35"/>
      <c r="K6749" s="33"/>
      <c r="L6749" s="33"/>
      <c r="M6749" s="33"/>
      <c r="N6749" s="33"/>
      <c r="O6749" s="33"/>
      <c r="P6749" s="33"/>
      <c r="Q6749" s="33"/>
      <c r="R6749" s="33"/>
    </row>
    <row r="6750">
      <c r="A6750" s="8" t="s">
        <v>2586</v>
      </c>
      <c r="B6750" s="2"/>
      <c r="C6750" s="2" t="s">
        <v>18719</v>
      </c>
      <c r="D6750" s="2" t="s">
        <v>2588</v>
      </c>
      <c r="E6750" s="2" t="s">
        <v>18720</v>
      </c>
      <c r="F6750" s="42" t="s">
        <v>16687</v>
      </c>
      <c r="G6750" s="8" t="s">
        <v>8038</v>
      </c>
      <c r="H6750" s="31" t="s">
        <v>2802</v>
      </c>
      <c r="I6750" s="34" t="s">
        <v>18721</v>
      </c>
      <c r="J6750" s="35"/>
      <c r="K6750" s="33"/>
      <c r="L6750" s="33"/>
      <c r="M6750" s="33"/>
      <c r="N6750" s="33"/>
      <c r="O6750" s="33"/>
      <c r="P6750" s="33"/>
      <c r="Q6750" s="33"/>
      <c r="R6750" s="33"/>
    </row>
    <row r="6751">
      <c r="A6751" s="8" t="s">
        <v>2586</v>
      </c>
      <c r="B6751" s="2"/>
      <c r="C6751" s="2" t="s">
        <v>18722</v>
      </c>
      <c r="D6751" s="2" t="s">
        <v>2588</v>
      </c>
      <c r="E6751" s="2" t="s">
        <v>18723</v>
      </c>
      <c r="F6751" s="8" t="s">
        <v>16687</v>
      </c>
      <c r="G6751" s="8" t="s">
        <v>8038</v>
      </c>
      <c r="H6751" s="43" t="s">
        <v>2760</v>
      </c>
      <c r="I6751" s="34" t="s">
        <v>18724</v>
      </c>
      <c r="J6751" s="7"/>
      <c r="K6751" s="40"/>
      <c r="L6751" s="40"/>
      <c r="M6751" s="40"/>
      <c r="N6751" s="40"/>
      <c r="O6751" s="40"/>
      <c r="P6751" s="40"/>
      <c r="Q6751" s="40"/>
      <c r="R6751" s="40"/>
    </row>
    <row r="6752">
      <c r="A6752" s="8" t="s">
        <v>2586</v>
      </c>
      <c r="B6752" s="2"/>
      <c r="C6752" s="2" t="s">
        <v>18725</v>
      </c>
      <c r="D6752" s="2" t="s">
        <v>2588</v>
      </c>
      <c r="E6752" s="2" t="s">
        <v>18726</v>
      </c>
      <c r="F6752" s="42" t="s">
        <v>16687</v>
      </c>
      <c r="G6752" s="31" t="s">
        <v>8038</v>
      </c>
      <c r="H6752" s="31" t="s">
        <v>2603</v>
      </c>
      <c r="I6752" s="34" t="s">
        <v>18727</v>
      </c>
      <c r="J6752" s="37"/>
      <c r="K6752" s="38"/>
      <c r="L6752" s="38"/>
      <c r="M6752" s="38"/>
      <c r="N6752" s="38"/>
      <c r="O6752" s="38"/>
      <c r="P6752" s="38"/>
      <c r="Q6752" s="38"/>
      <c r="R6752" s="38"/>
    </row>
    <row r="6753">
      <c r="A6753" s="8" t="s">
        <v>2586</v>
      </c>
      <c r="B6753" s="2"/>
      <c r="C6753" s="2" t="s">
        <v>18728</v>
      </c>
      <c r="D6753" s="2" t="s">
        <v>2588</v>
      </c>
      <c r="E6753" s="2" t="s">
        <v>18729</v>
      </c>
      <c r="F6753" s="42" t="s">
        <v>16687</v>
      </c>
      <c r="G6753" s="8" t="s">
        <v>8038</v>
      </c>
      <c r="H6753" s="41" t="s">
        <v>3305</v>
      </c>
      <c r="I6753" s="34" t="s">
        <v>18730</v>
      </c>
      <c r="J6753" s="35"/>
      <c r="K6753" s="33"/>
      <c r="L6753" s="33"/>
      <c r="M6753" s="33"/>
      <c r="N6753" s="33"/>
      <c r="O6753" s="33"/>
      <c r="P6753" s="33"/>
      <c r="Q6753" s="33"/>
      <c r="R6753" s="33"/>
    </row>
    <row r="6754">
      <c r="A6754" s="8" t="s">
        <v>2586</v>
      </c>
      <c r="B6754" s="2"/>
      <c r="C6754" s="2" t="s">
        <v>18731</v>
      </c>
      <c r="D6754" s="2" t="s">
        <v>2588</v>
      </c>
      <c r="E6754" s="2" t="s">
        <v>18732</v>
      </c>
      <c r="F6754" s="42" t="s">
        <v>16687</v>
      </c>
      <c r="G6754" s="8" t="s">
        <v>8038</v>
      </c>
      <c r="H6754" s="41" t="s">
        <v>3305</v>
      </c>
      <c r="I6754" s="34" t="s">
        <v>18733</v>
      </c>
      <c r="J6754" s="7"/>
      <c r="K6754" s="40"/>
      <c r="L6754" s="40"/>
      <c r="M6754" s="40"/>
      <c r="N6754" s="40"/>
      <c r="O6754" s="40"/>
      <c r="P6754" s="40"/>
      <c r="Q6754" s="40"/>
      <c r="R6754" s="40"/>
    </row>
    <row r="6755">
      <c r="A6755" s="8" t="s">
        <v>2586</v>
      </c>
      <c r="B6755" s="2"/>
      <c r="C6755" s="2" t="s">
        <v>18734</v>
      </c>
      <c r="D6755" s="2" t="s">
        <v>2588</v>
      </c>
      <c r="E6755" s="2" t="s">
        <v>18735</v>
      </c>
      <c r="F6755" s="42" t="s">
        <v>16687</v>
      </c>
      <c r="G6755" s="8" t="s">
        <v>8038</v>
      </c>
      <c r="H6755" s="42" t="s">
        <v>4138</v>
      </c>
      <c r="I6755" s="34" t="s">
        <v>18736</v>
      </c>
      <c r="J6755" s="7"/>
      <c r="K6755" s="40"/>
      <c r="L6755" s="40"/>
      <c r="M6755" s="40"/>
      <c r="N6755" s="40"/>
      <c r="O6755" s="40"/>
      <c r="P6755" s="40"/>
      <c r="Q6755" s="40"/>
      <c r="R6755" s="40"/>
    </row>
    <row r="6756">
      <c r="A6756" s="8" t="s">
        <v>2586</v>
      </c>
      <c r="B6756" s="2"/>
      <c r="C6756" s="2" t="s">
        <v>18737</v>
      </c>
      <c r="D6756" s="17" t="s">
        <v>18737</v>
      </c>
      <c r="E6756" s="2" t="s">
        <v>18738</v>
      </c>
      <c r="F6756" s="8" t="s">
        <v>16687</v>
      </c>
      <c r="G6756" s="8" t="s">
        <v>8038</v>
      </c>
      <c r="H6756" s="41" t="s">
        <v>8678</v>
      </c>
      <c r="I6756" s="34" t="s">
        <v>18739</v>
      </c>
      <c r="J6756" s="35"/>
      <c r="K6756" s="33"/>
      <c r="L6756" s="33"/>
      <c r="M6756" s="33"/>
      <c r="N6756" s="33"/>
      <c r="O6756" s="33"/>
      <c r="P6756" s="33"/>
      <c r="Q6756" s="33"/>
      <c r="R6756" s="33"/>
    </row>
    <row r="6757">
      <c r="A6757" s="8" t="s">
        <v>2586</v>
      </c>
      <c r="B6757" s="2"/>
      <c r="C6757" s="2" t="s">
        <v>18740</v>
      </c>
      <c r="D6757" s="2" t="s">
        <v>2588</v>
      </c>
      <c r="E6757" s="2" t="s">
        <v>18741</v>
      </c>
      <c r="F6757" s="8" t="s">
        <v>16687</v>
      </c>
      <c r="G6757" s="8" t="s">
        <v>8038</v>
      </c>
      <c r="H6757" s="41" t="s">
        <v>2765</v>
      </c>
      <c r="I6757" s="34" t="s">
        <v>18742</v>
      </c>
      <c r="J6757" s="35"/>
      <c r="K6757" s="33"/>
      <c r="L6757" s="33"/>
      <c r="M6757" s="33"/>
      <c r="N6757" s="33"/>
      <c r="O6757" s="33"/>
      <c r="P6757" s="33"/>
      <c r="Q6757" s="33"/>
      <c r="R6757" s="33"/>
    </row>
    <row r="6758">
      <c r="A6758" s="8" t="s">
        <v>2586</v>
      </c>
      <c r="B6758" s="2"/>
      <c r="C6758" s="2" t="s">
        <v>18743</v>
      </c>
      <c r="D6758" s="2" t="s">
        <v>2588</v>
      </c>
      <c r="E6758" s="2" t="s">
        <v>18744</v>
      </c>
      <c r="F6758" s="42" t="s">
        <v>16687</v>
      </c>
      <c r="G6758" s="8" t="s">
        <v>8038</v>
      </c>
      <c r="H6758" s="41" t="s">
        <v>2937</v>
      </c>
      <c r="I6758" s="34" t="s">
        <v>18745</v>
      </c>
      <c r="J6758" s="35"/>
      <c r="K6758" s="33"/>
      <c r="L6758" s="33"/>
      <c r="M6758" s="33"/>
      <c r="N6758" s="33"/>
      <c r="O6758" s="33"/>
      <c r="P6758" s="33"/>
      <c r="Q6758" s="33"/>
      <c r="R6758" s="33"/>
    </row>
    <row r="6759">
      <c r="A6759" s="8" t="s">
        <v>2586</v>
      </c>
      <c r="B6759" s="2"/>
      <c r="C6759" s="2" t="s">
        <v>18746</v>
      </c>
      <c r="D6759" s="2" t="s">
        <v>2588</v>
      </c>
      <c r="E6759" s="2" t="s">
        <v>18747</v>
      </c>
      <c r="F6759" s="42" t="s">
        <v>16687</v>
      </c>
      <c r="G6759" s="8" t="s">
        <v>8038</v>
      </c>
      <c r="H6759" s="42" t="s">
        <v>2686</v>
      </c>
      <c r="I6759" s="36" t="s">
        <v>18748</v>
      </c>
      <c r="J6759" s="35"/>
      <c r="K6759" s="33"/>
      <c r="L6759" s="33"/>
      <c r="M6759" s="33"/>
      <c r="N6759" s="33"/>
      <c r="O6759" s="33"/>
      <c r="P6759" s="33"/>
      <c r="Q6759" s="33"/>
      <c r="R6759" s="33"/>
    </row>
    <row r="6760">
      <c r="A6760" s="8" t="s">
        <v>2586</v>
      </c>
      <c r="B6760" s="2"/>
      <c r="C6760" s="2" t="s">
        <v>18749</v>
      </c>
      <c r="D6760" s="2" t="s">
        <v>2588</v>
      </c>
      <c r="E6760" s="2" t="s">
        <v>18750</v>
      </c>
      <c r="F6760" s="42" t="s">
        <v>16687</v>
      </c>
      <c r="G6760" s="31" t="s">
        <v>8038</v>
      </c>
      <c r="H6760" s="42" t="s">
        <v>3110</v>
      </c>
      <c r="I6760" s="2" t="s">
        <v>18751</v>
      </c>
      <c r="J6760" s="7"/>
      <c r="K6760" s="40"/>
      <c r="L6760" s="40"/>
      <c r="M6760" s="40"/>
      <c r="N6760" s="40"/>
      <c r="O6760" s="40"/>
      <c r="P6760" s="40"/>
      <c r="Q6760" s="40"/>
      <c r="R6760" s="40"/>
    </row>
    <row r="6761">
      <c r="A6761" s="8" t="s">
        <v>2586</v>
      </c>
      <c r="B6761" s="2"/>
      <c r="C6761" s="2" t="s">
        <v>18752</v>
      </c>
      <c r="D6761" s="2" t="s">
        <v>2588</v>
      </c>
      <c r="E6761" s="2" t="s">
        <v>18753</v>
      </c>
      <c r="F6761" s="8" t="s">
        <v>16687</v>
      </c>
      <c r="G6761" s="31" t="s">
        <v>8038</v>
      </c>
      <c r="H6761" s="31" t="s">
        <v>2603</v>
      </c>
      <c r="I6761" s="34" t="s">
        <v>18754</v>
      </c>
      <c r="J6761" s="35"/>
      <c r="K6761" s="33"/>
      <c r="L6761" s="33"/>
      <c r="M6761" s="33"/>
      <c r="N6761" s="33"/>
      <c r="O6761" s="33"/>
      <c r="P6761" s="33"/>
      <c r="Q6761" s="33"/>
      <c r="R6761" s="33"/>
    </row>
    <row r="6762">
      <c r="A6762" s="8" t="s">
        <v>2586</v>
      </c>
      <c r="B6762" s="2"/>
      <c r="C6762" s="2" t="s">
        <v>18755</v>
      </c>
      <c r="D6762" s="2" t="s">
        <v>18756</v>
      </c>
      <c r="E6762" s="2" t="s">
        <v>18757</v>
      </c>
      <c r="F6762" s="42" t="s">
        <v>16687</v>
      </c>
      <c r="G6762" s="8" t="s">
        <v>8038</v>
      </c>
      <c r="H6762" s="41" t="s">
        <v>2802</v>
      </c>
      <c r="I6762" s="36" t="s">
        <v>18758</v>
      </c>
      <c r="J6762" s="55"/>
      <c r="K6762" s="60"/>
      <c r="L6762" s="60"/>
      <c r="M6762" s="60"/>
      <c r="N6762" s="60"/>
      <c r="O6762" s="60"/>
      <c r="P6762" s="60"/>
      <c r="Q6762" s="60"/>
      <c r="R6762" s="60"/>
    </row>
    <row r="6763">
      <c r="A6763" s="8" t="s">
        <v>2586</v>
      </c>
      <c r="B6763" s="2"/>
      <c r="C6763" s="2" t="s">
        <v>18759</v>
      </c>
      <c r="D6763" s="2" t="s">
        <v>2588</v>
      </c>
      <c r="E6763" s="2" t="s">
        <v>18760</v>
      </c>
      <c r="F6763" s="42" t="s">
        <v>16687</v>
      </c>
      <c r="G6763" s="8" t="s">
        <v>8038</v>
      </c>
      <c r="H6763" s="42" t="s">
        <v>3110</v>
      </c>
      <c r="I6763" s="34" t="s">
        <v>18761</v>
      </c>
      <c r="J6763" s="7"/>
      <c r="K6763" s="40"/>
      <c r="L6763" s="40"/>
      <c r="M6763" s="40"/>
      <c r="N6763" s="40"/>
      <c r="O6763" s="40"/>
      <c r="P6763" s="40"/>
      <c r="Q6763" s="40"/>
      <c r="R6763" s="40"/>
    </row>
    <row r="6764">
      <c r="A6764" s="8" t="s">
        <v>2586</v>
      </c>
      <c r="B6764" s="2"/>
      <c r="C6764" s="2" t="s">
        <v>18762</v>
      </c>
      <c r="D6764" s="2" t="s">
        <v>2588</v>
      </c>
      <c r="E6764" s="2" t="s">
        <v>18763</v>
      </c>
      <c r="F6764" s="42" t="s">
        <v>16687</v>
      </c>
      <c r="G6764" s="8" t="s">
        <v>8038</v>
      </c>
      <c r="H6764" s="41" t="s">
        <v>2760</v>
      </c>
      <c r="I6764" s="34" t="s">
        <v>18764</v>
      </c>
      <c r="J6764" s="35"/>
      <c r="K6764" s="33"/>
      <c r="L6764" s="33"/>
      <c r="M6764" s="33"/>
      <c r="N6764" s="33"/>
      <c r="O6764" s="33"/>
      <c r="P6764" s="33"/>
      <c r="Q6764" s="33"/>
      <c r="R6764" s="33"/>
    </row>
    <row r="6765">
      <c r="A6765" s="8" t="s">
        <v>2586</v>
      </c>
      <c r="B6765" s="2"/>
      <c r="C6765" s="2" t="s">
        <v>18765</v>
      </c>
      <c r="D6765" s="2" t="s">
        <v>652</v>
      </c>
      <c r="E6765" s="2" t="s">
        <v>18766</v>
      </c>
      <c r="F6765" s="42" t="s">
        <v>16687</v>
      </c>
      <c r="G6765" s="31" t="s">
        <v>8038</v>
      </c>
      <c r="H6765" s="41" t="s">
        <v>2760</v>
      </c>
      <c r="I6765" s="34" t="s">
        <v>18767</v>
      </c>
      <c r="J6765" s="7"/>
      <c r="K6765" s="40"/>
      <c r="L6765" s="40"/>
      <c r="M6765" s="40"/>
      <c r="N6765" s="40"/>
      <c r="O6765" s="40"/>
      <c r="P6765" s="40"/>
      <c r="Q6765" s="40"/>
      <c r="R6765" s="40"/>
    </row>
    <row r="6766">
      <c r="A6766" s="8" t="s">
        <v>2586</v>
      </c>
      <c r="B6766" s="2"/>
      <c r="C6766" s="2" t="s">
        <v>18768</v>
      </c>
      <c r="D6766" s="2" t="s">
        <v>2588</v>
      </c>
      <c r="E6766" s="2" t="s">
        <v>18769</v>
      </c>
      <c r="F6766" s="42" t="s">
        <v>16687</v>
      </c>
      <c r="G6766" s="8" t="s">
        <v>8038</v>
      </c>
      <c r="H6766" s="42" t="s">
        <v>2686</v>
      </c>
      <c r="I6766" s="36" t="s">
        <v>18770</v>
      </c>
      <c r="J6766" s="35"/>
      <c r="K6766" s="33"/>
      <c r="L6766" s="33"/>
      <c r="M6766" s="33"/>
      <c r="N6766" s="33"/>
      <c r="O6766" s="33"/>
      <c r="P6766" s="33"/>
      <c r="Q6766" s="33"/>
      <c r="R6766" s="33"/>
    </row>
    <row r="6767">
      <c r="A6767" s="8" t="s">
        <v>2586</v>
      </c>
      <c r="B6767" s="2"/>
      <c r="C6767" s="2" t="s">
        <v>18771</v>
      </c>
      <c r="D6767" s="2" t="s">
        <v>12232</v>
      </c>
      <c r="E6767" s="2" t="s">
        <v>18772</v>
      </c>
      <c r="F6767" s="42" t="s">
        <v>16687</v>
      </c>
      <c r="G6767" s="31" t="s">
        <v>8038</v>
      </c>
      <c r="H6767" s="31" t="s">
        <v>2742</v>
      </c>
      <c r="I6767" s="34" t="s">
        <v>18773</v>
      </c>
      <c r="J6767" s="35"/>
      <c r="K6767" s="33"/>
      <c r="L6767" s="33"/>
      <c r="M6767" s="33"/>
      <c r="N6767" s="33"/>
      <c r="O6767" s="33"/>
      <c r="P6767" s="33"/>
      <c r="Q6767" s="33"/>
      <c r="R6767" s="33"/>
    </row>
    <row r="6768">
      <c r="A6768" s="8" t="s">
        <v>2586</v>
      </c>
      <c r="B6768" s="2"/>
      <c r="C6768" s="2" t="s">
        <v>18774</v>
      </c>
      <c r="D6768" s="2" t="s">
        <v>2588</v>
      </c>
      <c r="E6768" s="2" t="s">
        <v>18775</v>
      </c>
      <c r="F6768" s="41" t="s">
        <v>16687</v>
      </c>
      <c r="G6768" s="8" t="s">
        <v>8038</v>
      </c>
      <c r="H6768" s="42" t="s">
        <v>3162</v>
      </c>
      <c r="I6768" s="34" t="s">
        <v>18776</v>
      </c>
      <c r="J6768" s="37"/>
      <c r="K6768" s="38"/>
      <c r="L6768" s="38"/>
      <c r="M6768" s="38"/>
      <c r="N6768" s="38"/>
      <c r="O6768" s="38"/>
      <c r="P6768" s="38"/>
      <c r="Q6768" s="38"/>
      <c r="R6768" s="38"/>
    </row>
    <row r="6769">
      <c r="A6769" s="8" t="s">
        <v>2586</v>
      </c>
      <c r="B6769" s="2"/>
      <c r="C6769" s="2" t="s">
        <v>18777</v>
      </c>
      <c r="D6769" s="2" t="s">
        <v>2588</v>
      </c>
      <c r="E6769" s="2" t="s">
        <v>18778</v>
      </c>
      <c r="F6769" s="8" t="s">
        <v>16687</v>
      </c>
      <c r="G6769" s="8" t="s">
        <v>8038</v>
      </c>
      <c r="H6769" s="42" t="s">
        <v>2686</v>
      </c>
      <c r="I6769" s="34" t="s">
        <v>18779</v>
      </c>
      <c r="J6769" s="19"/>
      <c r="K6769" s="39"/>
      <c r="L6769" s="39"/>
      <c r="M6769" s="39"/>
      <c r="N6769" s="39"/>
      <c r="O6769" s="39"/>
      <c r="P6769" s="39"/>
      <c r="Q6769" s="39"/>
      <c r="R6769" s="39"/>
    </row>
    <row r="6770">
      <c r="A6770" s="8" t="s">
        <v>2586</v>
      </c>
      <c r="B6770" s="2"/>
      <c r="C6770" s="2" t="s">
        <v>18780</v>
      </c>
      <c r="D6770" s="2" t="s">
        <v>2588</v>
      </c>
      <c r="E6770" s="2" t="s">
        <v>18781</v>
      </c>
      <c r="F6770" s="42" t="s">
        <v>16687</v>
      </c>
      <c r="G6770" s="8" t="s">
        <v>8038</v>
      </c>
      <c r="H6770" s="31" t="s">
        <v>2603</v>
      </c>
      <c r="I6770" s="34" t="s">
        <v>18782</v>
      </c>
      <c r="J6770" s="35"/>
      <c r="K6770" s="33"/>
      <c r="L6770" s="33"/>
      <c r="M6770" s="33"/>
      <c r="N6770" s="33"/>
      <c r="O6770" s="33"/>
      <c r="P6770" s="33"/>
      <c r="Q6770" s="33"/>
      <c r="R6770" s="33"/>
    </row>
    <row r="6771">
      <c r="A6771" s="8" t="s">
        <v>2633</v>
      </c>
      <c r="B6771" s="2"/>
      <c r="C6771" s="2" t="s">
        <v>18783</v>
      </c>
      <c r="D6771" s="2" t="s">
        <v>2588</v>
      </c>
      <c r="E6771" s="2" t="s">
        <v>18784</v>
      </c>
      <c r="F6771" s="42" t="s">
        <v>16687</v>
      </c>
      <c r="G6771" s="8" t="s">
        <v>8038</v>
      </c>
      <c r="H6771" s="31" t="s">
        <v>2952</v>
      </c>
      <c r="I6771" s="34" t="s">
        <v>18785</v>
      </c>
      <c r="J6771" s="35"/>
      <c r="K6771" s="33"/>
      <c r="L6771" s="33"/>
      <c r="M6771" s="33"/>
      <c r="N6771" s="33"/>
      <c r="O6771" s="33"/>
      <c r="P6771" s="33"/>
      <c r="Q6771" s="33"/>
      <c r="R6771" s="33"/>
    </row>
    <row r="6772">
      <c r="A6772" s="8" t="s">
        <v>2586</v>
      </c>
      <c r="B6772" s="2"/>
      <c r="C6772" s="2" t="s">
        <v>18786</v>
      </c>
      <c r="D6772" s="2" t="s">
        <v>2635</v>
      </c>
      <c r="E6772" s="2" t="s">
        <v>18787</v>
      </c>
      <c r="F6772" s="42" t="s">
        <v>16687</v>
      </c>
      <c r="G6772" s="31" t="s">
        <v>8038</v>
      </c>
      <c r="H6772" s="41" t="s">
        <v>2686</v>
      </c>
      <c r="I6772" s="34" t="s">
        <v>18788</v>
      </c>
      <c r="J6772" s="35"/>
      <c r="K6772" s="33"/>
      <c r="L6772" s="33"/>
      <c r="M6772" s="33"/>
      <c r="N6772" s="33"/>
      <c r="O6772" s="33"/>
      <c r="P6772" s="33"/>
      <c r="Q6772" s="33"/>
      <c r="R6772" s="33"/>
    </row>
    <row r="6773">
      <c r="A6773" s="8" t="s">
        <v>2586</v>
      </c>
      <c r="B6773" s="2"/>
      <c r="C6773" s="2" t="s">
        <v>18789</v>
      </c>
      <c r="D6773" s="2" t="s">
        <v>2635</v>
      </c>
      <c r="E6773" s="2" t="s">
        <v>18790</v>
      </c>
      <c r="F6773" s="8" t="s">
        <v>16687</v>
      </c>
      <c r="G6773" s="31" t="s">
        <v>8038</v>
      </c>
      <c r="H6773" s="31" t="s">
        <v>2952</v>
      </c>
      <c r="I6773" s="34" t="s">
        <v>18791</v>
      </c>
      <c r="J6773" s="7"/>
      <c r="K6773" s="40"/>
      <c r="L6773" s="40"/>
      <c r="M6773" s="40"/>
      <c r="N6773" s="40"/>
      <c r="O6773" s="40"/>
      <c r="P6773" s="40"/>
      <c r="Q6773" s="40"/>
      <c r="R6773" s="40"/>
    </row>
    <row r="6774">
      <c r="A6774" s="8" t="s">
        <v>2586</v>
      </c>
      <c r="B6774" s="2"/>
      <c r="C6774" s="2" t="s">
        <v>18792</v>
      </c>
      <c r="D6774" s="2" t="s">
        <v>2588</v>
      </c>
      <c r="E6774" s="2" t="s">
        <v>18793</v>
      </c>
      <c r="F6774" s="42" t="s">
        <v>16687</v>
      </c>
      <c r="G6774" s="8" t="s">
        <v>8038</v>
      </c>
      <c r="H6774" s="41" t="s">
        <v>17051</v>
      </c>
      <c r="I6774" s="34" t="s">
        <v>18794</v>
      </c>
      <c r="J6774" s="7"/>
      <c r="K6774" s="40"/>
      <c r="L6774" s="40"/>
      <c r="M6774" s="40"/>
      <c r="N6774" s="40"/>
      <c r="O6774" s="40"/>
      <c r="P6774" s="40"/>
      <c r="Q6774" s="40"/>
      <c r="R6774" s="40"/>
    </row>
    <row r="6775">
      <c r="A6775" s="8" t="s">
        <v>2586</v>
      </c>
      <c r="B6775" s="2"/>
      <c r="C6775" s="2" t="s">
        <v>18795</v>
      </c>
      <c r="D6775" s="2" t="s">
        <v>2588</v>
      </c>
      <c r="E6775" s="2" t="s">
        <v>18796</v>
      </c>
      <c r="F6775" s="42" t="s">
        <v>16687</v>
      </c>
      <c r="G6775" s="8" t="s">
        <v>8038</v>
      </c>
      <c r="H6775" s="31" t="s">
        <v>2824</v>
      </c>
      <c r="I6775" s="34" t="s">
        <v>18797</v>
      </c>
      <c r="J6775" s="35"/>
      <c r="K6775" s="33"/>
      <c r="L6775" s="33"/>
      <c r="M6775" s="33"/>
      <c r="N6775" s="33"/>
      <c r="O6775" s="33"/>
      <c r="P6775" s="33"/>
      <c r="Q6775" s="33"/>
      <c r="R6775" s="33"/>
    </row>
    <row r="6776">
      <c r="A6776" s="8" t="s">
        <v>2586</v>
      </c>
      <c r="B6776" s="2"/>
      <c r="C6776" s="2" t="s">
        <v>18798</v>
      </c>
      <c r="D6776" s="2" t="s">
        <v>2588</v>
      </c>
      <c r="E6776" s="2" t="s">
        <v>18799</v>
      </c>
      <c r="F6776" s="42" t="s">
        <v>16687</v>
      </c>
      <c r="G6776" s="31" t="s">
        <v>8038</v>
      </c>
      <c r="H6776" s="48" t="s">
        <v>2937</v>
      </c>
      <c r="I6776" s="36" t="s">
        <v>18800</v>
      </c>
      <c r="J6776" s="37"/>
      <c r="K6776" s="38"/>
      <c r="L6776" s="38"/>
      <c r="M6776" s="38"/>
      <c r="N6776" s="38"/>
      <c r="O6776" s="38"/>
      <c r="P6776" s="38"/>
      <c r="Q6776" s="38"/>
      <c r="R6776" s="38"/>
    </row>
    <row r="6777">
      <c r="A6777" s="8" t="s">
        <v>2586</v>
      </c>
      <c r="B6777" s="2"/>
      <c r="C6777" s="2" t="s">
        <v>18801</v>
      </c>
      <c r="D6777" s="2" t="s">
        <v>2635</v>
      </c>
      <c r="E6777" s="2" t="s">
        <v>18802</v>
      </c>
      <c r="F6777" s="42" t="s">
        <v>16687</v>
      </c>
      <c r="G6777" s="8" t="s">
        <v>8038</v>
      </c>
      <c r="H6777" s="48" t="s">
        <v>2937</v>
      </c>
      <c r="I6777" s="34" t="s">
        <v>18803</v>
      </c>
      <c r="J6777" s="37"/>
      <c r="K6777" s="38"/>
      <c r="L6777" s="38"/>
      <c r="M6777" s="38"/>
      <c r="N6777" s="38"/>
      <c r="O6777" s="38"/>
      <c r="P6777" s="38"/>
      <c r="Q6777" s="38"/>
      <c r="R6777" s="38"/>
    </row>
    <row r="6778">
      <c r="A6778" s="8" t="s">
        <v>2586</v>
      </c>
      <c r="B6778" s="2"/>
      <c r="C6778" s="2" t="s">
        <v>18804</v>
      </c>
      <c r="D6778" s="2" t="s">
        <v>2588</v>
      </c>
      <c r="E6778" s="2" t="s">
        <v>18805</v>
      </c>
      <c r="F6778" s="42" t="s">
        <v>16687</v>
      </c>
      <c r="G6778" s="31" t="s">
        <v>8038</v>
      </c>
      <c r="H6778" s="41" t="s">
        <v>2760</v>
      </c>
      <c r="I6778" s="34" t="s">
        <v>18806</v>
      </c>
      <c r="J6778" s="37"/>
      <c r="K6778" s="38"/>
      <c r="L6778" s="38"/>
      <c r="M6778" s="38"/>
      <c r="N6778" s="38"/>
      <c r="O6778" s="38"/>
      <c r="P6778" s="38"/>
      <c r="Q6778" s="38"/>
      <c r="R6778" s="38"/>
    </row>
    <row r="6779">
      <c r="A6779" s="8" t="s">
        <v>2586</v>
      </c>
      <c r="B6779" s="2"/>
      <c r="C6779" s="2" t="s">
        <v>18807</v>
      </c>
      <c r="D6779" s="2" t="s">
        <v>2588</v>
      </c>
      <c r="E6779" s="2" t="s">
        <v>18808</v>
      </c>
      <c r="F6779" s="42" t="s">
        <v>16687</v>
      </c>
      <c r="G6779" s="8" t="s">
        <v>8038</v>
      </c>
      <c r="H6779" s="41" t="s">
        <v>2760</v>
      </c>
      <c r="I6779" s="34" t="s">
        <v>18809</v>
      </c>
      <c r="J6779" s="7"/>
      <c r="K6779" s="40"/>
      <c r="L6779" s="40"/>
      <c r="M6779" s="40"/>
      <c r="N6779" s="40"/>
      <c r="O6779" s="40"/>
      <c r="P6779" s="40"/>
      <c r="Q6779" s="40"/>
      <c r="R6779" s="40"/>
    </row>
    <row r="6780">
      <c r="A6780" s="8" t="s">
        <v>2586</v>
      </c>
      <c r="B6780" s="2"/>
      <c r="C6780" s="2" t="s">
        <v>18810</v>
      </c>
      <c r="D6780" s="2" t="s">
        <v>1811</v>
      </c>
      <c r="E6780" s="2" t="s">
        <v>18811</v>
      </c>
      <c r="F6780" s="42" t="s">
        <v>16687</v>
      </c>
      <c r="G6780" s="31" t="s">
        <v>8038</v>
      </c>
      <c r="H6780" s="45" t="s">
        <v>3110</v>
      </c>
      <c r="I6780" s="34" t="s">
        <v>18812</v>
      </c>
      <c r="J6780" s="7"/>
      <c r="K6780" s="40"/>
      <c r="L6780" s="40"/>
      <c r="M6780" s="40"/>
      <c r="N6780" s="40"/>
      <c r="O6780" s="40"/>
      <c r="P6780" s="40"/>
      <c r="Q6780" s="40"/>
      <c r="R6780" s="40"/>
    </row>
    <row r="6781">
      <c r="A6781" s="8" t="s">
        <v>2586</v>
      </c>
      <c r="B6781" s="2"/>
      <c r="C6781" s="2" t="s">
        <v>18813</v>
      </c>
      <c r="D6781" s="2" t="s">
        <v>2588</v>
      </c>
      <c r="E6781" s="2" t="s">
        <v>18814</v>
      </c>
      <c r="F6781" s="8" t="s">
        <v>16687</v>
      </c>
      <c r="G6781" s="31" t="s">
        <v>8038</v>
      </c>
      <c r="H6781" s="48" t="s">
        <v>2937</v>
      </c>
      <c r="I6781" s="34" t="s">
        <v>18815</v>
      </c>
      <c r="J6781" s="7"/>
      <c r="K6781" s="40"/>
      <c r="L6781" s="40"/>
      <c r="M6781" s="40"/>
      <c r="N6781" s="40"/>
      <c r="O6781" s="40"/>
      <c r="P6781" s="40"/>
      <c r="Q6781" s="40"/>
      <c r="R6781" s="40"/>
    </row>
    <row r="6782">
      <c r="A6782" s="8" t="s">
        <v>2586</v>
      </c>
      <c r="B6782" s="2"/>
      <c r="C6782" s="2" t="s">
        <v>18816</v>
      </c>
      <c r="D6782" s="2" t="s">
        <v>2588</v>
      </c>
      <c r="E6782" s="2" t="s">
        <v>18817</v>
      </c>
      <c r="F6782" s="41" t="s">
        <v>16687</v>
      </c>
      <c r="G6782" s="31" t="s">
        <v>8038</v>
      </c>
      <c r="H6782" s="31" t="s">
        <v>2603</v>
      </c>
      <c r="I6782" s="34" t="s">
        <v>18818</v>
      </c>
      <c r="J6782" s="35"/>
      <c r="K6782" s="33"/>
      <c r="L6782" s="33"/>
      <c r="M6782" s="33"/>
      <c r="N6782" s="33"/>
      <c r="O6782" s="33"/>
      <c r="P6782" s="33"/>
      <c r="Q6782" s="33"/>
      <c r="R6782" s="33"/>
    </row>
    <row r="6783">
      <c r="A6783" s="8" t="s">
        <v>2586</v>
      </c>
      <c r="B6783" s="2"/>
      <c r="C6783" s="2" t="s">
        <v>18819</v>
      </c>
      <c r="D6783" s="2" t="s">
        <v>2588</v>
      </c>
      <c r="E6783" s="2" t="s">
        <v>18820</v>
      </c>
      <c r="F6783" s="42" t="s">
        <v>16687</v>
      </c>
      <c r="G6783" s="31" t="s">
        <v>8038</v>
      </c>
      <c r="H6783" s="42" t="s">
        <v>2765</v>
      </c>
      <c r="I6783" s="34" t="s">
        <v>18821</v>
      </c>
      <c r="J6783" s="35"/>
      <c r="K6783" s="33"/>
      <c r="L6783" s="33"/>
      <c r="M6783" s="33"/>
      <c r="N6783" s="33"/>
      <c r="O6783" s="33"/>
      <c r="P6783" s="33"/>
      <c r="Q6783" s="33"/>
      <c r="R6783" s="33"/>
    </row>
    <row r="6784">
      <c r="A6784" s="6" t="s">
        <v>2861</v>
      </c>
      <c r="B6784" s="2"/>
      <c r="C6784" s="2" t="s">
        <v>18822</v>
      </c>
      <c r="D6784" s="2" t="s">
        <v>2588</v>
      </c>
      <c r="E6784" s="2" t="s">
        <v>18823</v>
      </c>
      <c r="F6784" s="42" t="s">
        <v>16687</v>
      </c>
      <c r="G6784" s="31" t="s">
        <v>8038</v>
      </c>
      <c r="H6784" s="31" t="s">
        <v>3324</v>
      </c>
      <c r="I6784" s="36" t="s">
        <v>18824</v>
      </c>
      <c r="J6784" s="7"/>
      <c r="K6784" s="40"/>
      <c r="L6784" s="40"/>
      <c r="M6784" s="40"/>
      <c r="N6784" s="40"/>
      <c r="O6784" s="40"/>
      <c r="P6784" s="40"/>
      <c r="Q6784" s="40"/>
      <c r="R6784" s="40"/>
    </row>
    <row r="6785">
      <c r="A6785" s="8" t="s">
        <v>2586</v>
      </c>
      <c r="B6785" s="2"/>
      <c r="C6785" s="2" t="s">
        <v>18825</v>
      </c>
      <c r="D6785" s="2" t="s">
        <v>2588</v>
      </c>
      <c r="E6785" s="2" t="s">
        <v>18826</v>
      </c>
      <c r="F6785" s="41" t="s">
        <v>16687</v>
      </c>
      <c r="G6785" s="31" t="s">
        <v>8038</v>
      </c>
      <c r="H6785" s="45" t="s">
        <v>2686</v>
      </c>
      <c r="I6785" s="34" t="s">
        <v>18827</v>
      </c>
      <c r="J6785" s="35"/>
      <c r="K6785" s="33"/>
      <c r="L6785" s="33"/>
      <c r="M6785" s="33"/>
      <c r="N6785" s="33"/>
      <c r="O6785" s="33"/>
      <c r="P6785" s="33"/>
      <c r="Q6785" s="33"/>
      <c r="R6785" s="33"/>
    </row>
    <row r="6786">
      <c r="A6786" s="8" t="s">
        <v>2586</v>
      </c>
      <c r="B6786" s="2"/>
      <c r="C6786" s="2" t="s">
        <v>18828</v>
      </c>
      <c r="D6786" s="2" t="s">
        <v>2588</v>
      </c>
      <c r="E6786" s="2" t="s">
        <v>18829</v>
      </c>
      <c r="F6786" s="42" t="s">
        <v>16687</v>
      </c>
      <c r="G6786" s="31" t="s">
        <v>8038</v>
      </c>
      <c r="H6786" s="41" t="s">
        <v>2937</v>
      </c>
      <c r="I6786" s="34" t="s">
        <v>18830</v>
      </c>
      <c r="J6786" s="35"/>
      <c r="K6786" s="33"/>
      <c r="L6786" s="33"/>
      <c r="M6786" s="33"/>
      <c r="N6786" s="33"/>
      <c r="O6786" s="33"/>
      <c r="P6786" s="33"/>
      <c r="Q6786" s="33"/>
      <c r="R6786" s="33"/>
    </row>
    <row r="6787">
      <c r="A6787" s="6" t="s">
        <v>2861</v>
      </c>
      <c r="B6787" s="2"/>
      <c r="C6787" s="2" t="s">
        <v>18831</v>
      </c>
      <c r="D6787" s="2" t="s">
        <v>2635</v>
      </c>
      <c r="E6787" s="2" t="s">
        <v>18832</v>
      </c>
      <c r="F6787" s="42" t="s">
        <v>16687</v>
      </c>
      <c r="G6787" s="31" t="s">
        <v>8038</v>
      </c>
      <c r="H6787" s="31" t="s">
        <v>2952</v>
      </c>
      <c r="I6787" s="34" t="s">
        <v>18833</v>
      </c>
      <c r="J6787" s="7"/>
      <c r="K6787" s="40"/>
      <c r="L6787" s="40"/>
      <c r="M6787" s="40"/>
      <c r="N6787" s="40"/>
      <c r="O6787" s="40"/>
      <c r="P6787" s="40"/>
      <c r="Q6787" s="40"/>
      <c r="R6787" s="40"/>
    </row>
    <row r="6788">
      <c r="A6788" s="8" t="s">
        <v>2586</v>
      </c>
      <c r="B6788" s="2"/>
      <c r="C6788" s="2" t="s">
        <v>14104</v>
      </c>
      <c r="D6788" s="2" t="s">
        <v>2588</v>
      </c>
      <c r="E6788" s="2" t="s">
        <v>18834</v>
      </c>
      <c r="F6788" s="42" t="s">
        <v>16687</v>
      </c>
      <c r="G6788" s="8" t="s">
        <v>8038</v>
      </c>
      <c r="H6788" s="42" t="s">
        <v>2686</v>
      </c>
      <c r="I6788" s="34" t="s">
        <v>14107</v>
      </c>
      <c r="J6788" s="7"/>
      <c r="K6788" s="40"/>
      <c r="L6788" s="40"/>
      <c r="M6788" s="40"/>
      <c r="N6788" s="40"/>
      <c r="O6788" s="40"/>
      <c r="P6788" s="40"/>
      <c r="Q6788" s="40"/>
      <c r="R6788" s="40"/>
    </row>
    <row r="6789">
      <c r="A6789" s="8" t="s">
        <v>2586</v>
      </c>
      <c r="B6789" s="2"/>
      <c r="C6789" s="2" t="s">
        <v>18835</v>
      </c>
      <c r="D6789" s="2" t="s">
        <v>2588</v>
      </c>
      <c r="E6789" s="2" t="s">
        <v>18836</v>
      </c>
      <c r="F6789" s="42" t="s">
        <v>16687</v>
      </c>
      <c r="G6789" s="8" t="s">
        <v>8038</v>
      </c>
      <c r="H6789" s="31" t="s">
        <v>2603</v>
      </c>
      <c r="I6789" s="34" t="s">
        <v>18837</v>
      </c>
      <c r="J6789" s="7"/>
      <c r="K6789" s="40"/>
      <c r="L6789" s="40"/>
      <c r="M6789" s="40"/>
      <c r="N6789" s="40"/>
      <c r="O6789" s="40"/>
      <c r="P6789" s="40"/>
      <c r="Q6789" s="40"/>
      <c r="R6789" s="40"/>
    </row>
    <row r="6790">
      <c r="A6790" s="8" t="s">
        <v>2586</v>
      </c>
      <c r="B6790" s="2"/>
      <c r="C6790" s="2" t="s">
        <v>18838</v>
      </c>
      <c r="D6790" s="2" t="s">
        <v>4888</v>
      </c>
      <c r="E6790" s="2" t="s">
        <v>18839</v>
      </c>
      <c r="F6790" s="42" t="s">
        <v>16687</v>
      </c>
      <c r="G6790" s="8" t="s">
        <v>8038</v>
      </c>
      <c r="H6790" s="41" t="s">
        <v>3095</v>
      </c>
      <c r="I6790" s="34" t="s">
        <v>18840</v>
      </c>
      <c r="J6790" s="35"/>
      <c r="K6790" s="33"/>
      <c r="L6790" s="33"/>
      <c r="M6790" s="33"/>
      <c r="N6790" s="33"/>
      <c r="O6790" s="33"/>
      <c r="P6790" s="33"/>
      <c r="Q6790" s="33"/>
      <c r="R6790" s="33"/>
    </row>
    <row r="6791">
      <c r="A6791" s="8" t="s">
        <v>2586</v>
      </c>
      <c r="B6791" s="2"/>
      <c r="C6791" s="2" t="s">
        <v>18841</v>
      </c>
      <c r="D6791" s="2" t="s">
        <v>2588</v>
      </c>
      <c r="E6791" s="2" t="s">
        <v>18842</v>
      </c>
      <c r="F6791" s="42" t="s">
        <v>16687</v>
      </c>
      <c r="G6791" s="8" t="s">
        <v>8038</v>
      </c>
      <c r="H6791" s="42" t="s">
        <v>2952</v>
      </c>
      <c r="I6791" s="34" t="s">
        <v>18843</v>
      </c>
      <c r="J6791" s="35"/>
      <c r="K6791" s="33"/>
      <c r="L6791" s="33"/>
      <c r="M6791" s="33"/>
      <c r="N6791" s="33"/>
      <c r="O6791" s="33"/>
      <c r="P6791" s="33"/>
      <c r="Q6791" s="33"/>
      <c r="R6791" s="33"/>
    </row>
    <row r="6792">
      <c r="A6792" s="8" t="s">
        <v>2586</v>
      </c>
      <c r="B6792" s="2"/>
      <c r="C6792" s="2" t="s">
        <v>18844</v>
      </c>
      <c r="D6792" s="2" t="s">
        <v>1032</v>
      </c>
      <c r="E6792" s="2" t="s">
        <v>18845</v>
      </c>
      <c r="F6792" s="42" t="s">
        <v>16687</v>
      </c>
      <c r="G6792" s="31" t="s">
        <v>8038</v>
      </c>
      <c r="H6792" s="41" t="s">
        <v>2802</v>
      </c>
      <c r="I6792" s="34" t="s">
        <v>18846</v>
      </c>
      <c r="J6792" s="35"/>
      <c r="K6792" s="33"/>
      <c r="L6792" s="33"/>
      <c r="M6792" s="33"/>
      <c r="N6792" s="33"/>
      <c r="O6792" s="33"/>
      <c r="P6792" s="33"/>
      <c r="Q6792" s="33"/>
      <c r="R6792" s="33"/>
    </row>
    <row r="6793">
      <c r="A6793" s="8" t="s">
        <v>2586</v>
      </c>
      <c r="B6793" s="2"/>
      <c r="C6793" s="2" t="s">
        <v>18847</v>
      </c>
      <c r="D6793" s="2" t="s">
        <v>2588</v>
      </c>
      <c r="E6793" s="2" t="s">
        <v>18848</v>
      </c>
      <c r="F6793" s="41" t="s">
        <v>16687</v>
      </c>
      <c r="G6793" s="8" t="s">
        <v>8038</v>
      </c>
      <c r="H6793" s="42" t="s">
        <v>3110</v>
      </c>
      <c r="I6793" s="34" t="s">
        <v>18849</v>
      </c>
      <c r="J6793" s="35"/>
      <c r="K6793" s="33"/>
      <c r="L6793" s="33"/>
      <c r="M6793" s="33"/>
      <c r="N6793" s="33"/>
      <c r="O6793" s="33"/>
      <c r="P6793" s="33"/>
      <c r="Q6793" s="33"/>
      <c r="R6793" s="33"/>
    </row>
    <row r="6794">
      <c r="A6794" s="8" t="s">
        <v>2586</v>
      </c>
      <c r="B6794" s="2"/>
      <c r="C6794" s="2" t="s">
        <v>18850</v>
      </c>
      <c r="D6794" s="2" t="s">
        <v>2588</v>
      </c>
      <c r="E6794" s="2" t="s">
        <v>18851</v>
      </c>
      <c r="F6794" s="8" t="s">
        <v>16687</v>
      </c>
      <c r="G6794" s="31" t="s">
        <v>8038</v>
      </c>
      <c r="H6794" s="41" t="s">
        <v>2765</v>
      </c>
      <c r="I6794" s="2" t="s">
        <v>18852</v>
      </c>
      <c r="J6794" s="7"/>
      <c r="K6794" s="40"/>
      <c r="L6794" s="40"/>
      <c r="M6794" s="40"/>
      <c r="N6794" s="40"/>
      <c r="O6794" s="40"/>
      <c r="P6794" s="40"/>
      <c r="Q6794" s="40"/>
      <c r="R6794" s="40"/>
    </row>
    <row r="6795">
      <c r="A6795" s="8" t="s">
        <v>2586</v>
      </c>
      <c r="B6795" s="2"/>
      <c r="C6795" s="2" t="s">
        <v>18853</v>
      </c>
      <c r="D6795" s="2" t="s">
        <v>2588</v>
      </c>
      <c r="E6795" s="2" t="s">
        <v>18854</v>
      </c>
      <c r="F6795" s="8" t="s">
        <v>16687</v>
      </c>
      <c r="G6795" s="8" t="s">
        <v>8038</v>
      </c>
      <c r="H6795" s="41" t="s">
        <v>2760</v>
      </c>
      <c r="I6795" s="34" t="s">
        <v>18855</v>
      </c>
      <c r="J6795" s="35"/>
      <c r="K6795" s="33"/>
      <c r="L6795" s="33"/>
      <c r="M6795" s="33"/>
      <c r="N6795" s="33"/>
      <c r="O6795" s="33"/>
      <c r="P6795" s="33"/>
      <c r="Q6795" s="33"/>
      <c r="R6795" s="33"/>
    </row>
    <row r="6796">
      <c r="A6796" s="8" t="s">
        <v>2586</v>
      </c>
      <c r="B6796" s="2"/>
      <c r="C6796" s="2" t="s">
        <v>18856</v>
      </c>
      <c r="D6796" s="2" t="s">
        <v>2588</v>
      </c>
      <c r="E6796" s="2" t="s">
        <v>18857</v>
      </c>
      <c r="F6796" s="42" t="s">
        <v>16687</v>
      </c>
      <c r="G6796" s="8" t="s">
        <v>8038</v>
      </c>
      <c r="H6796" s="42" t="s">
        <v>3649</v>
      </c>
      <c r="I6796" s="34" t="s">
        <v>18858</v>
      </c>
      <c r="J6796" s="37"/>
      <c r="K6796" s="38"/>
      <c r="L6796" s="38"/>
      <c r="M6796" s="38"/>
      <c r="N6796" s="38"/>
      <c r="O6796" s="38"/>
      <c r="P6796" s="38"/>
      <c r="Q6796" s="38"/>
      <c r="R6796" s="38"/>
    </row>
    <row r="6797">
      <c r="A6797" s="8" t="s">
        <v>2586</v>
      </c>
      <c r="B6797" s="2"/>
      <c r="C6797" s="2" t="s">
        <v>18859</v>
      </c>
      <c r="D6797" s="2" t="s">
        <v>2588</v>
      </c>
      <c r="E6797" s="2" t="s">
        <v>18860</v>
      </c>
      <c r="F6797" s="42" t="s">
        <v>16687</v>
      </c>
      <c r="G6797" s="8" t="s">
        <v>8038</v>
      </c>
      <c r="H6797" s="41" t="s">
        <v>2760</v>
      </c>
      <c r="I6797" s="34" t="s">
        <v>18861</v>
      </c>
      <c r="J6797" s="7"/>
      <c r="K6797" s="40"/>
      <c r="L6797" s="40"/>
      <c r="M6797" s="40"/>
      <c r="N6797" s="40"/>
      <c r="O6797" s="40"/>
      <c r="P6797" s="40"/>
      <c r="Q6797" s="40"/>
      <c r="R6797" s="40"/>
    </row>
    <row r="6798">
      <c r="A6798" s="8" t="s">
        <v>2586</v>
      </c>
      <c r="B6798" s="2"/>
      <c r="C6798" s="2" t="s">
        <v>18862</v>
      </c>
      <c r="D6798" s="2" t="s">
        <v>2588</v>
      </c>
      <c r="E6798" s="2" t="s">
        <v>18863</v>
      </c>
      <c r="F6798" s="41" t="s">
        <v>16687</v>
      </c>
      <c r="G6798" s="8" t="s">
        <v>8038</v>
      </c>
      <c r="H6798" s="42" t="s">
        <v>3162</v>
      </c>
      <c r="I6798" s="34" t="s">
        <v>18864</v>
      </c>
      <c r="J6798" s="35"/>
      <c r="K6798" s="33"/>
      <c r="L6798" s="33"/>
      <c r="M6798" s="33"/>
      <c r="N6798" s="33"/>
      <c r="O6798" s="33"/>
      <c r="P6798" s="33"/>
      <c r="Q6798" s="33"/>
      <c r="R6798" s="33"/>
    </row>
    <row r="6799">
      <c r="A6799" s="8" t="s">
        <v>2586</v>
      </c>
      <c r="B6799" s="2"/>
      <c r="C6799" s="2" t="s">
        <v>18865</v>
      </c>
      <c r="D6799" s="2" t="s">
        <v>2588</v>
      </c>
      <c r="E6799" s="2" t="s">
        <v>18866</v>
      </c>
      <c r="F6799" s="42" t="s">
        <v>16687</v>
      </c>
      <c r="G6799" s="31" t="s">
        <v>8038</v>
      </c>
      <c r="H6799" s="41" t="s">
        <v>2760</v>
      </c>
      <c r="I6799" s="34" t="s">
        <v>18867</v>
      </c>
      <c r="J6799" s="35"/>
      <c r="K6799" s="33"/>
      <c r="L6799" s="33"/>
      <c r="M6799" s="33"/>
      <c r="N6799" s="33"/>
      <c r="O6799" s="33"/>
      <c r="P6799" s="33"/>
      <c r="Q6799" s="33"/>
      <c r="R6799" s="33"/>
    </row>
    <row r="6800">
      <c r="A6800" s="8" t="s">
        <v>2586</v>
      </c>
      <c r="B6800" s="2"/>
      <c r="C6800" s="2" t="s">
        <v>18868</v>
      </c>
      <c r="D6800" s="2" t="s">
        <v>2588</v>
      </c>
      <c r="E6800" s="2" t="s">
        <v>18869</v>
      </c>
      <c r="F6800" s="42" t="s">
        <v>16687</v>
      </c>
      <c r="G6800" s="8" t="s">
        <v>8038</v>
      </c>
      <c r="H6800" s="41" t="s">
        <v>2760</v>
      </c>
      <c r="I6800" s="34" t="s">
        <v>18870</v>
      </c>
      <c r="J6800" s="35"/>
      <c r="K6800" s="33"/>
      <c r="L6800" s="33"/>
      <c r="M6800" s="33"/>
      <c r="N6800" s="33"/>
      <c r="O6800" s="33"/>
      <c r="P6800" s="33"/>
      <c r="Q6800" s="33"/>
      <c r="R6800" s="33"/>
    </row>
    <row r="6801">
      <c r="A6801" s="8" t="s">
        <v>2586</v>
      </c>
      <c r="B6801" s="2"/>
      <c r="C6801" s="2" t="s">
        <v>18871</v>
      </c>
      <c r="D6801" s="2" t="s">
        <v>2588</v>
      </c>
      <c r="E6801" s="2" t="s">
        <v>18872</v>
      </c>
      <c r="F6801" s="42" t="s">
        <v>16687</v>
      </c>
      <c r="G6801" s="31" t="s">
        <v>8038</v>
      </c>
      <c r="H6801" s="31" t="s">
        <v>2952</v>
      </c>
      <c r="I6801" s="34" t="s">
        <v>18873</v>
      </c>
      <c r="J6801" s="7"/>
      <c r="K6801" s="40"/>
      <c r="L6801" s="40"/>
      <c r="M6801" s="40"/>
      <c r="N6801" s="40"/>
      <c r="O6801" s="40"/>
      <c r="P6801" s="40"/>
      <c r="Q6801" s="40"/>
      <c r="R6801" s="40"/>
    </row>
    <row r="6802">
      <c r="A6802" s="8" t="s">
        <v>2586</v>
      </c>
      <c r="B6802" s="2"/>
      <c r="C6802" s="2" t="s">
        <v>18874</v>
      </c>
      <c r="D6802" s="2" t="s">
        <v>2588</v>
      </c>
      <c r="E6802" s="2" t="s">
        <v>18875</v>
      </c>
      <c r="F6802" s="42" t="s">
        <v>16687</v>
      </c>
      <c r="G6802" s="8" t="s">
        <v>8038</v>
      </c>
      <c r="H6802" s="42" t="s">
        <v>2686</v>
      </c>
      <c r="I6802" s="34" t="s">
        <v>18876</v>
      </c>
      <c r="J6802" s="35"/>
      <c r="K6802" s="33"/>
      <c r="L6802" s="33"/>
      <c r="M6802" s="33"/>
      <c r="N6802" s="33"/>
      <c r="O6802" s="33"/>
      <c r="P6802" s="33"/>
      <c r="Q6802" s="33"/>
      <c r="R6802" s="33"/>
    </row>
    <row r="6803">
      <c r="A6803" s="8" t="s">
        <v>2586</v>
      </c>
      <c r="B6803" s="2"/>
      <c r="C6803" s="2" t="s">
        <v>18877</v>
      </c>
      <c r="D6803" s="2" t="s">
        <v>2588</v>
      </c>
      <c r="E6803" s="2" t="s">
        <v>18878</v>
      </c>
      <c r="F6803" s="42" t="s">
        <v>16687</v>
      </c>
      <c r="G6803" s="8" t="s">
        <v>8038</v>
      </c>
      <c r="H6803" s="41" t="s">
        <v>2753</v>
      </c>
      <c r="I6803" s="36" t="s">
        <v>18879</v>
      </c>
      <c r="J6803" s="7"/>
      <c r="K6803" s="40"/>
      <c r="L6803" s="40"/>
      <c r="M6803" s="40"/>
      <c r="N6803" s="40"/>
      <c r="O6803" s="40"/>
      <c r="P6803" s="40"/>
      <c r="Q6803" s="40"/>
      <c r="R6803" s="40"/>
    </row>
    <row r="6804">
      <c r="A6804" s="8" t="s">
        <v>2586</v>
      </c>
      <c r="B6804" s="2"/>
      <c r="C6804" s="2" t="s">
        <v>18880</v>
      </c>
      <c r="D6804" s="2" t="s">
        <v>2588</v>
      </c>
      <c r="E6804" s="2" t="s">
        <v>18881</v>
      </c>
      <c r="F6804" s="42" t="s">
        <v>16687</v>
      </c>
      <c r="G6804" s="8" t="s">
        <v>8038</v>
      </c>
      <c r="H6804" s="45" t="s">
        <v>2753</v>
      </c>
      <c r="I6804" s="34" t="s">
        <v>18882</v>
      </c>
      <c r="J6804" s="7"/>
      <c r="K6804" s="40"/>
      <c r="L6804" s="40"/>
      <c r="M6804" s="40"/>
      <c r="N6804" s="40"/>
      <c r="O6804" s="40"/>
      <c r="P6804" s="40"/>
      <c r="Q6804" s="40"/>
      <c r="R6804" s="40"/>
    </row>
    <row r="6805">
      <c r="A6805" s="8" t="s">
        <v>2586</v>
      </c>
      <c r="B6805" s="2"/>
      <c r="C6805" s="2" t="s">
        <v>18883</v>
      </c>
      <c r="D6805" s="2" t="s">
        <v>2588</v>
      </c>
      <c r="E6805" s="2" t="s">
        <v>18884</v>
      </c>
      <c r="F6805" s="42" t="s">
        <v>16687</v>
      </c>
      <c r="G6805" s="8" t="s">
        <v>8038</v>
      </c>
      <c r="H6805" s="41" t="s">
        <v>2760</v>
      </c>
      <c r="I6805" s="34" t="s">
        <v>18885</v>
      </c>
      <c r="J6805" s="35"/>
      <c r="K6805" s="33"/>
      <c r="L6805" s="33"/>
      <c r="M6805" s="33"/>
      <c r="N6805" s="33"/>
      <c r="O6805" s="33"/>
      <c r="P6805" s="33"/>
      <c r="Q6805" s="33"/>
      <c r="R6805" s="33"/>
    </row>
    <row r="6806">
      <c r="A6806" s="8" t="s">
        <v>2586</v>
      </c>
      <c r="B6806" s="2"/>
      <c r="C6806" s="2" t="s">
        <v>18886</v>
      </c>
      <c r="D6806" s="2" t="s">
        <v>2588</v>
      </c>
      <c r="E6806" s="2" t="s">
        <v>18887</v>
      </c>
      <c r="F6806" s="42" t="s">
        <v>16687</v>
      </c>
      <c r="G6806" s="8" t="s">
        <v>8038</v>
      </c>
      <c r="H6806" s="31" t="s">
        <v>2742</v>
      </c>
      <c r="I6806" s="34" t="s">
        <v>18888</v>
      </c>
      <c r="J6806" s="35"/>
      <c r="K6806" s="33"/>
      <c r="L6806" s="33"/>
      <c r="M6806" s="33"/>
      <c r="N6806" s="33"/>
      <c r="O6806" s="33"/>
      <c r="P6806" s="33"/>
      <c r="Q6806" s="33"/>
      <c r="R6806" s="33"/>
    </row>
    <row r="6807">
      <c r="A6807" s="8" t="s">
        <v>2586</v>
      </c>
      <c r="B6807" s="2"/>
      <c r="C6807" s="2" t="s">
        <v>18889</v>
      </c>
      <c r="D6807" s="2" t="s">
        <v>2588</v>
      </c>
      <c r="E6807" s="2" t="s">
        <v>18890</v>
      </c>
      <c r="F6807" s="41" t="s">
        <v>16687</v>
      </c>
      <c r="G6807" s="31" t="s">
        <v>8038</v>
      </c>
      <c r="H6807" s="31" t="s">
        <v>2603</v>
      </c>
      <c r="I6807" s="34" t="s">
        <v>18891</v>
      </c>
      <c r="J6807" s="35"/>
      <c r="K6807" s="33"/>
      <c r="L6807" s="33"/>
      <c r="M6807" s="33"/>
      <c r="N6807" s="33"/>
      <c r="O6807" s="33"/>
      <c r="P6807" s="33"/>
      <c r="Q6807" s="33"/>
      <c r="R6807" s="33"/>
    </row>
    <row r="6808">
      <c r="A6808" s="8" t="s">
        <v>2586</v>
      </c>
      <c r="B6808" s="2"/>
      <c r="C6808" s="2" t="s">
        <v>18892</v>
      </c>
      <c r="D6808" s="2" t="s">
        <v>2588</v>
      </c>
      <c r="E6808" s="2" t="s">
        <v>18893</v>
      </c>
      <c r="F6808" s="8" t="s">
        <v>16687</v>
      </c>
      <c r="G6808" s="8" t="s">
        <v>8038</v>
      </c>
      <c r="H6808" s="45" t="s">
        <v>2824</v>
      </c>
      <c r="I6808" s="34" t="s">
        <v>18894</v>
      </c>
      <c r="J6808" s="35"/>
      <c r="K6808" s="33"/>
      <c r="L6808" s="33"/>
      <c r="M6808" s="33"/>
      <c r="N6808" s="33"/>
      <c r="O6808" s="33"/>
      <c r="P6808" s="33"/>
      <c r="Q6808" s="33"/>
      <c r="R6808" s="33"/>
    </row>
    <row r="6809">
      <c r="A6809" s="8" t="s">
        <v>2586</v>
      </c>
      <c r="B6809" s="2"/>
      <c r="C6809" s="2" t="s">
        <v>18895</v>
      </c>
      <c r="D6809" s="2" t="s">
        <v>2588</v>
      </c>
      <c r="E6809" s="2" t="s">
        <v>18896</v>
      </c>
      <c r="F6809" s="8" t="s">
        <v>16687</v>
      </c>
      <c r="G6809" s="8" t="s">
        <v>8038</v>
      </c>
      <c r="H6809" s="42" t="s">
        <v>2765</v>
      </c>
      <c r="I6809" s="34" t="s">
        <v>18897</v>
      </c>
      <c r="J6809" s="35"/>
      <c r="K6809" s="33"/>
      <c r="L6809" s="33"/>
      <c r="M6809" s="33"/>
      <c r="N6809" s="33"/>
      <c r="O6809" s="33"/>
      <c r="P6809" s="33"/>
      <c r="Q6809" s="33"/>
      <c r="R6809" s="33"/>
    </row>
    <row r="6810">
      <c r="A6810" s="8" t="s">
        <v>2586</v>
      </c>
      <c r="B6810" s="2"/>
      <c r="C6810" s="2" t="s">
        <v>18898</v>
      </c>
      <c r="D6810" s="2" t="s">
        <v>2588</v>
      </c>
      <c r="E6810" s="2" t="s">
        <v>18899</v>
      </c>
      <c r="F6810" s="42" t="s">
        <v>16687</v>
      </c>
      <c r="G6810" s="8" t="s">
        <v>8038</v>
      </c>
      <c r="H6810" s="43" t="s">
        <v>2686</v>
      </c>
      <c r="I6810" s="34" t="s">
        <v>18900</v>
      </c>
      <c r="J6810" s="35"/>
      <c r="K6810" s="33"/>
      <c r="L6810" s="33"/>
      <c r="M6810" s="33"/>
      <c r="N6810" s="33"/>
      <c r="O6810" s="33"/>
      <c r="P6810" s="33"/>
      <c r="Q6810" s="33"/>
      <c r="R6810" s="33"/>
    </row>
    <row r="6811">
      <c r="A6811" s="8" t="s">
        <v>2586</v>
      </c>
      <c r="B6811" s="2"/>
      <c r="C6811" s="2" t="s">
        <v>18901</v>
      </c>
      <c r="D6811" s="2" t="s">
        <v>2588</v>
      </c>
      <c r="E6811" s="2" t="s">
        <v>18902</v>
      </c>
      <c r="F6811" s="42" t="s">
        <v>16687</v>
      </c>
      <c r="G6811" s="31" t="s">
        <v>8038</v>
      </c>
      <c r="H6811" s="42" t="s">
        <v>2765</v>
      </c>
      <c r="I6811" s="34" t="s">
        <v>18903</v>
      </c>
      <c r="J6811" s="35"/>
      <c r="K6811" s="33"/>
      <c r="L6811" s="33"/>
      <c r="M6811" s="33"/>
      <c r="N6811" s="33"/>
      <c r="O6811" s="33"/>
      <c r="P6811" s="33"/>
      <c r="Q6811" s="33"/>
      <c r="R6811" s="33"/>
    </row>
    <row r="6812">
      <c r="A6812" s="8" t="s">
        <v>2586</v>
      </c>
      <c r="B6812" s="2"/>
      <c r="C6812" s="2" t="s">
        <v>18904</v>
      </c>
      <c r="D6812" s="2" t="s">
        <v>2588</v>
      </c>
      <c r="E6812" s="2" t="s">
        <v>18905</v>
      </c>
      <c r="F6812" s="8" t="s">
        <v>16687</v>
      </c>
      <c r="G6812" s="31" t="s">
        <v>8038</v>
      </c>
      <c r="H6812" s="45" t="s">
        <v>2753</v>
      </c>
      <c r="I6812" s="34" t="s">
        <v>18906</v>
      </c>
      <c r="J6812" s="35"/>
      <c r="K6812" s="33"/>
      <c r="L6812" s="33"/>
      <c r="M6812" s="33"/>
      <c r="N6812" s="33"/>
      <c r="O6812" s="33"/>
      <c r="P6812" s="33"/>
      <c r="Q6812" s="33"/>
      <c r="R6812" s="33"/>
    </row>
    <row r="6813">
      <c r="A6813" s="8" t="s">
        <v>2586</v>
      </c>
      <c r="B6813" s="2"/>
      <c r="C6813" s="2" t="s">
        <v>18907</v>
      </c>
      <c r="D6813" s="2" t="s">
        <v>2588</v>
      </c>
      <c r="E6813" s="2" t="s">
        <v>18908</v>
      </c>
      <c r="F6813" s="42" t="s">
        <v>16687</v>
      </c>
      <c r="G6813" s="31" t="s">
        <v>8038</v>
      </c>
      <c r="H6813" s="42" t="s">
        <v>2686</v>
      </c>
      <c r="I6813" s="34" t="s">
        <v>18909</v>
      </c>
      <c r="J6813" s="35"/>
      <c r="K6813" s="33"/>
      <c r="L6813" s="33"/>
      <c r="M6813" s="33"/>
      <c r="N6813" s="33"/>
      <c r="O6813" s="33"/>
      <c r="P6813" s="33"/>
      <c r="Q6813" s="33"/>
      <c r="R6813" s="33"/>
    </row>
    <row r="6814">
      <c r="A6814" s="8" t="s">
        <v>2586</v>
      </c>
      <c r="B6814" s="2"/>
      <c r="C6814" s="2" t="s">
        <v>18910</v>
      </c>
      <c r="D6814" s="2" t="s">
        <v>2588</v>
      </c>
      <c r="E6814" s="2" t="s">
        <v>18911</v>
      </c>
      <c r="F6814" s="42" t="s">
        <v>16687</v>
      </c>
      <c r="G6814" s="8" t="s">
        <v>8038</v>
      </c>
      <c r="H6814" s="41" t="s">
        <v>2603</v>
      </c>
      <c r="I6814" s="34" t="s">
        <v>18912</v>
      </c>
      <c r="J6814" s="35"/>
      <c r="K6814" s="33"/>
      <c r="L6814" s="33"/>
      <c r="M6814" s="33"/>
      <c r="N6814" s="33"/>
      <c r="O6814" s="33"/>
      <c r="P6814" s="33"/>
      <c r="Q6814" s="33"/>
      <c r="R6814" s="33"/>
    </row>
    <row r="6815">
      <c r="A6815" s="8" t="s">
        <v>2633</v>
      </c>
      <c r="B6815" s="2"/>
      <c r="C6815" s="2" t="s">
        <v>18913</v>
      </c>
      <c r="D6815" s="2" t="s">
        <v>2588</v>
      </c>
      <c r="E6815" s="2" t="s">
        <v>18914</v>
      </c>
      <c r="F6815" s="42" t="s">
        <v>16687</v>
      </c>
      <c r="G6815" s="31" t="s">
        <v>8038</v>
      </c>
      <c r="H6815" s="41" t="s">
        <v>2760</v>
      </c>
      <c r="I6815" s="34" t="s">
        <v>18915</v>
      </c>
      <c r="J6815" s="7"/>
      <c r="K6815" s="40"/>
      <c r="L6815" s="40"/>
      <c r="M6815" s="40"/>
      <c r="N6815" s="40"/>
      <c r="O6815" s="40"/>
      <c r="P6815" s="40"/>
      <c r="Q6815" s="40"/>
      <c r="R6815" s="40"/>
    </row>
    <row r="6816">
      <c r="A6816" s="8" t="s">
        <v>2586</v>
      </c>
      <c r="B6816" s="2"/>
      <c r="C6816" s="2" t="s">
        <v>18916</v>
      </c>
      <c r="D6816" s="2" t="s">
        <v>2588</v>
      </c>
      <c r="E6816" s="2" t="s">
        <v>18917</v>
      </c>
      <c r="F6816" s="42" t="s">
        <v>16687</v>
      </c>
      <c r="G6816" s="8" t="s">
        <v>8038</v>
      </c>
      <c r="H6816" s="48" t="s">
        <v>2937</v>
      </c>
      <c r="I6816" s="34" t="s">
        <v>18918</v>
      </c>
      <c r="J6816" s="35"/>
      <c r="K6816" s="33"/>
      <c r="L6816" s="33"/>
      <c r="M6816" s="33"/>
      <c r="N6816" s="33"/>
      <c r="O6816" s="33"/>
      <c r="P6816" s="33"/>
      <c r="Q6816" s="33"/>
      <c r="R6816" s="33"/>
    </row>
    <row r="6817">
      <c r="A6817" s="8" t="s">
        <v>2586</v>
      </c>
      <c r="B6817" s="2"/>
      <c r="C6817" s="2" t="s">
        <v>18919</v>
      </c>
      <c r="D6817" s="2" t="s">
        <v>5653</v>
      </c>
      <c r="E6817" s="2" t="s">
        <v>18920</v>
      </c>
      <c r="F6817" s="42" t="s">
        <v>16687</v>
      </c>
      <c r="G6817" s="31" t="s">
        <v>8038</v>
      </c>
      <c r="H6817" s="31" t="s">
        <v>2840</v>
      </c>
      <c r="I6817" s="36" t="s">
        <v>18921</v>
      </c>
      <c r="J6817" s="35"/>
      <c r="K6817" s="33"/>
      <c r="L6817" s="33"/>
      <c r="M6817" s="33"/>
      <c r="N6817" s="33"/>
      <c r="O6817" s="33"/>
      <c r="P6817" s="33"/>
      <c r="Q6817" s="33"/>
      <c r="R6817" s="33"/>
    </row>
    <row r="6818">
      <c r="A6818" s="8" t="s">
        <v>2586</v>
      </c>
      <c r="B6818" s="2"/>
      <c r="C6818" s="2" t="s">
        <v>18922</v>
      </c>
      <c r="D6818" s="2" t="s">
        <v>2588</v>
      </c>
      <c r="E6818" s="2" t="s">
        <v>18923</v>
      </c>
      <c r="F6818" s="42" t="s">
        <v>16687</v>
      </c>
      <c r="G6818" s="31" t="s">
        <v>8038</v>
      </c>
      <c r="H6818" s="41" t="s">
        <v>2765</v>
      </c>
      <c r="I6818" s="34" t="s">
        <v>18924</v>
      </c>
      <c r="J6818" s="7"/>
      <c r="K6818" s="40"/>
      <c r="L6818" s="40"/>
      <c r="M6818" s="40"/>
      <c r="N6818" s="40"/>
      <c r="O6818" s="40"/>
      <c r="P6818" s="40"/>
      <c r="Q6818" s="40"/>
      <c r="R6818" s="40"/>
    </row>
    <row r="6819">
      <c r="A6819" s="8" t="s">
        <v>2586</v>
      </c>
      <c r="B6819" s="2"/>
      <c r="C6819" s="2" t="s">
        <v>18925</v>
      </c>
      <c r="D6819" s="2" t="s">
        <v>2588</v>
      </c>
      <c r="E6819" s="2" t="s">
        <v>18926</v>
      </c>
      <c r="F6819" s="42" t="s">
        <v>16687</v>
      </c>
      <c r="G6819" s="8" t="s">
        <v>8038</v>
      </c>
      <c r="H6819" s="41" t="s">
        <v>2765</v>
      </c>
      <c r="I6819" s="34" t="s">
        <v>18927</v>
      </c>
      <c r="J6819" s="35"/>
      <c r="K6819" s="33"/>
      <c r="L6819" s="33"/>
      <c r="M6819" s="33"/>
      <c r="N6819" s="33"/>
      <c r="O6819" s="33"/>
      <c r="P6819" s="33"/>
      <c r="Q6819" s="33"/>
      <c r="R6819" s="33"/>
    </row>
    <row r="6820">
      <c r="A6820" s="8" t="s">
        <v>2586</v>
      </c>
      <c r="B6820" s="15"/>
      <c r="C6820" s="15" t="s">
        <v>18928</v>
      </c>
      <c r="D6820" s="9" t="s">
        <v>18929</v>
      </c>
      <c r="E6820" s="9" t="s">
        <v>18930</v>
      </c>
      <c r="F6820" s="8" t="s">
        <v>16687</v>
      </c>
      <c r="G6820" s="8" t="s">
        <v>8038</v>
      </c>
      <c r="H6820" s="8" t="s">
        <v>2765</v>
      </c>
      <c r="I6820" s="16" t="s">
        <v>18931</v>
      </c>
      <c r="J6820" s="37"/>
      <c r="K6820" s="38"/>
      <c r="L6820" s="38"/>
      <c r="M6820" s="38"/>
      <c r="N6820" s="38"/>
      <c r="O6820" s="38"/>
      <c r="P6820" s="38"/>
      <c r="Q6820" s="38"/>
      <c r="R6820" s="38"/>
    </row>
    <row r="6821">
      <c r="A6821" s="8" t="s">
        <v>2586</v>
      </c>
      <c r="B6821" s="2"/>
      <c r="C6821" s="2" t="s">
        <v>18932</v>
      </c>
      <c r="D6821" s="2" t="s">
        <v>2588</v>
      </c>
      <c r="E6821" s="2" t="s">
        <v>18933</v>
      </c>
      <c r="F6821" s="8" t="s">
        <v>16687</v>
      </c>
      <c r="G6821" s="31" t="s">
        <v>8038</v>
      </c>
      <c r="H6821" s="41" t="s">
        <v>2760</v>
      </c>
      <c r="I6821" s="34" t="s">
        <v>18934</v>
      </c>
      <c r="J6821" s="35"/>
      <c r="K6821" s="33"/>
      <c r="L6821" s="33"/>
      <c r="M6821" s="33"/>
      <c r="N6821" s="33"/>
      <c r="O6821" s="33"/>
      <c r="P6821" s="33"/>
      <c r="Q6821" s="33"/>
      <c r="R6821" s="33"/>
    </row>
    <row r="6822">
      <c r="A6822" s="8" t="s">
        <v>2586</v>
      </c>
      <c r="B6822" s="2"/>
      <c r="C6822" s="2" t="s">
        <v>18935</v>
      </c>
      <c r="D6822" s="2" t="s">
        <v>4240</v>
      </c>
      <c r="E6822" s="2" t="s">
        <v>18936</v>
      </c>
      <c r="F6822" s="42" t="s">
        <v>16687</v>
      </c>
      <c r="G6822" s="45" t="s">
        <v>8038</v>
      </c>
      <c r="H6822" s="31" t="s">
        <v>2952</v>
      </c>
      <c r="I6822" s="34" t="s">
        <v>18937</v>
      </c>
      <c r="J6822" s="5"/>
      <c r="K6822" s="133"/>
      <c r="L6822" s="133"/>
      <c r="M6822" s="133"/>
      <c r="N6822" s="133"/>
      <c r="O6822" s="133"/>
      <c r="P6822" s="133"/>
      <c r="Q6822" s="133"/>
      <c r="R6822" s="133"/>
    </row>
    <row r="6823">
      <c r="A6823" s="8" t="s">
        <v>2586</v>
      </c>
      <c r="B6823" s="2"/>
      <c r="C6823" s="2" t="s">
        <v>18938</v>
      </c>
      <c r="D6823" s="2" t="s">
        <v>2588</v>
      </c>
      <c r="E6823" s="2" t="s">
        <v>18939</v>
      </c>
      <c r="F6823" s="42" t="s">
        <v>16687</v>
      </c>
      <c r="G6823" s="31" t="s">
        <v>8038</v>
      </c>
      <c r="H6823" s="41" t="s">
        <v>2802</v>
      </c>
      <c r="I6823" s="34" t="s">
        <v>18940</v>
      </c>
      <c r="J6823" s="35"/>
      <c r="K6823" s="33"/>
      <c r="L6823" s="33"/>
      <c r="M6823" s="33"/>
      <c r="N6823" s="33"/>
      <c r="O6823" s="33"/>
      <c r="P6823" s="33"/>
      <c r="Q6823" s="33"/>
      <c r="R6823" s="33"/>
    </row>
    <row r="6824">
      <c r="A6824" s="8" t="s">
        <v>2586</v>
      </c>
      <c r="B6824" s="2"/>
      <c r="C6824" s="2" t="s">
        <v>18941</v>
      </c>
      <c r="D6824" s="2" t="s">
        <v>2588</v>
      </c>
      <c r="E6824" s="2" t="s">
        <v>18942</v>
      </c>
      <c r="F6824" s="42" t="s">
        <v>16687</v>
      </c>
      <c r="G6824" s="31" t="s">
        <v>8038</v>
      </c>
      <c r="H6824" s="45" t="s">
        <v>3768</v>
      </c>
      <c r="I6824" s="36" t="s">
        <v>18943</v>
      </c>
      <c r="J6824" s="35"/>
      <c r="K6824" s="33"/>
      <c r="L6824" s="33"/>
      <c r="M6824" s="33"/>
      <c r="N6824" s="33"/>
      <c r="O6824" s="33"/>
      <c r="P6824" s="33"/>
      <c r="Q6824" s="33"/>
      <c r="R6824" s="33"/>
    </row>
    <row r="6825">
      <c r="A6825" s="8" t="s">
        <v>2586</v>
      </c>
      <c r="B6825" s="2"/>
      <c r="C6825" s="2" t="s">
        <v>18944</v>
      </c>
      <c r="D6825" s="2" t="s">
        <v>2366</v>
      </c>
      <c r="E6825" s="2" t="s">
        <v>18945</v>
      </c>
      <c r="F6825" s="8" t="s">
        <v>16687</v>
      </c>
      <c r="G6825" s="8" t="s">
        <v>8038</v>
      </c>
      <c r="H6825" s="41" t="s">
        <v>2686</v>
      </c>
      <c r="I6825" s="34" t="s">
        <v>18946</v>
      </c>
      <c r="J6825" s="35"/>
      <c r="K6825" s="33"/>
      <c r="L6825" s="33"/>
      <c r="M6825" s="33"/>
      <c r="N6825" s="33"/>
      <c r="O6825" s="33"/>
      <c r="P6825" s="33"/>
      <c r="Q6825" s="33"/>
      <c r="R6825" s="33"/>
    </row>
    <row r="6826">
      <c r="A6826" s="8" t="s">
        <v>2586</v>
      </c>
      <c r="B6826" s="2"/>
      <c r="C6826" s="2" t="s">
        <v>18947</v>
      </c>
      <c r="D6826" s="2" t="s">
        <v>18948</v>
      </c>
      <c r="E6826" s="2" t="s">
        <v>18949</v>
      </c>
      <c r="F6826" s="41" t="s">
        <v>16687</v>
      </c>
      <c r="G6826" s="31" t="s">
        <v>8038</v>
      </c>
      <c r="H6826" s="45" t="s">
        <v>2760</v>
      </c>
      <c r="I6826" s="34" t="s">
        <v>18950</v>
      </c>
      <c r="J6826" s="37"/>
      <c r="K6826" s="38"/>
      <c r="L6826" s="38"/>
      <c r="M6826" s="38"/>
      <c r="N6826" s="38"/>
      <c r="O6826" s="38"/>
      <c r="P6826" s="38"/>
      <c r="Q6826" s="38"/>
      <c r="R6826" s="38"/>
    </row>
    <row r="6827">
      <c r="A6827" s="8" t="s">
        <v>2586</v>
      </c>
      <c r="B6827" s="2"/>
      <c r="C6827" s="2" t="s">
        <v>18951</v>
      </c>
      <c r="D6827" s="2" t="s">
        <v>2588</v>
      </c>
      <c r="E6827" s="2" t="s">
        <v>18952</v>
      </c>
      <c r="F6827" s="8" t="s">
        <v>16687</v>
      </c>
      <c r="G6827" s="31" t="s">
        <v>8038</v>
      </c>
      <c r="H6827" s="31" t="s">
        <v>2603</v>
      </c>
      <c r="I6827" s="34" t="s">
        <v>18953</v>
      </c>
      <c r="J6827" s="35"/>
      <c r="K6827" s="33"/>
      <c r="L6827" s="33"/>
      <c r="M6827" s="33"/>
      <c r="N6827" s="33"/>
      <c r="O6827" s="33"/>
      <c r="P6827" s="33"/>
      <c r="Q6827" s="33"/>
      <c r="R6827" s="33"/>
    </row>
    <row r="6828">
      <c r="A6828" s="8" t="s">
        <v>2586</v>
      </c>
      <c r="B6828" s="2"/>
      <c r="C6828" s="2" t="s">
        <v>7209</v>
      </c>
      <c r="D6828" s="2" t="s">
        <v>2588</v>
      </c>
      <c r="E6828" s="2" t="s">
        <v>18954</v>
      </c>
      <c r="F6828" s="42" t="s">
        <v>16687</v>
      </c>
      <c r="G6828" s="8" t="s">
        <v>8038</v>
      </c>
      <c r="H6828" s="31" t="s">
        <v>2742</v>
      </c>
      <c r="I6828" s="34" t="s">
        <v>18955</v>
      </c>
      <c r="J6828" s="7"/>
      <c r="K6828" s="40"/>
      <c r="L6828" s="40"/>
      <c r="M6828" s="40"/>
      <c r="N6828" s="40"/>
      <c r="O6828" s="40"/>
      <c r="P6828" s="40"/>
      <c r="Q6828" s="40"/>
      <c r="R6828" s="40"/>
    </row>
    <row r="6829">
      <c r="A6829" s="8" t="s">
        <v>2633</v>
      </c>
      <c r="B6829" s="2"/>
      <c r="C6829" s="2" t="s">
        <v>18956</v>
      </c>
      <c r="D6829" s="2" t="s">
        <v>2588</v>
      </c>
      <c r="E6829" s="2" t="s">
        <v>18957</v>
      </c>
      <c r="F6829" s="42" t="s">
        <v>16687</v>
      </c>
      <c r="G6829" s="31" t="s">
        <v>8038</v>
      </c>
      <c r="H6829" s="31" t="s">
        <v>2742</v>
      </c>
      <c r="I6829" s="34" t="s">
        <v>18958</v>
      </c>
      <c r="J6829" s="35"/>
      <c r="K6829" s="33"/>
      <c r="L6829" s="33"/>
      <c r="M6829" s="33"/>
      <c r="N6829" s="33"/>
      <c r="O6829" s="33"/>
      <c r="P6829" s="33"/>
      <c r="Q6829" s="33"/>
      <c r="R6829" s="33"/>
    </row>
    <row r="6830">
      <c r="A6830" s="8" t="s">
        <v>2586</v>
      </c>
      <c r="B6830" s="2"/>
      <c r="C6830" s="2" t="s">
        <v>18959</v>
      </c>
      <c r="D6830" s="2" t="s">
        <v>2588</v>
      </c>
      <c r="E6830" s="2" t="s">
        <v>18960</v>
      </c>
      <c r="F6830" s="42" t="s">
        <v>16687</v>
      </c>
      <c r="G6830" s="31" t="s">
        <v>8038</v>
      </c>
      <c r="H6830" s="42" t="s">
        <v>6658</v>
      </c>
      <c r="I6830" s="34" t="s">
        <v>18961</v>
      </c>
      <c r="J6830" s="35"/>
      <c r="K6830" s="33"/>
      <c r="L6830" s="33"/>
      <c r="M6830" s="33"/>
      <c r="N6830" s="33"/>
      <c r="O6830" s="33"/>
      <c r="P6830" s="33"/>
      <c r="Q6830" s="33"/>
      <c r="R6830" s="33"/>
    </row>
    <row r="6831">
      <c r="A6831" s="8" t="s">
        <v>2586</v>
      </c>
      <c r="B6831" s="2"/>
      <c r="C6831" s="2" t="s">
        <v>18962</v>
      </c>
      <c r="D6831" s="2" t="s">
        <v>2588</v>
      </c>
      <c r="E6831" s="2" t="s">
        <v>18963</v>
      </c>
      <c r="F6831" s="42" t="s">
        <v>16687</v>
      </c>
      <c r="G6831" s="31" t="s">
        <v>8038</v>
      </c>
      <c r="H6831" s="42" t="s">
        <v>2686</v>
      </c>
      <c r="I6831" s="36" t="s">
        <v>18964</v>
      </c>
      <c r="J6831" s="35"/>
      <c r="K6831" s="33"/>
      <c r="L6831" s="33"/>
      <c r="M6831" s="33"/>
      <c r="N6831" s="33"/>
      <c r="O6831" s="33"/>
      <c r="P6831" s="33"/>
      <c r="Q6831" s="33"/>
      <c r="R6831" s="33"/>
    </row>
    <row r="6832">
      <c r="A6832" s="8" t="s">
        <v>2586</v>
      </c>
      <c r="B6832" s="15"/>
      <c r="C6832" s="15" t="s">
        <v>18965</v>
      </c>
      <c r="D6832" s="9" t="s">
        <v>3312</v>
      </c>
      <c r="E6832" s="9" t="s">
        <v>18966</v>
      </c>
      <c r="F6832" s="42" t="s">
        <v>16687</v>
      </c>
      <c r="G6832" s="45" t="s">
        <v>8038</v>
      </c>
      <c r="H6832" s="42" t="s">
        <v>4138</v>
      </c>
      <c r="I6832" s="16" t="s">
        <v>18967</v>
      </c>
      <c r="J6832" s="35"/>
      <c r="K6832" s="33"/>
      <c r="L6832" s="33"/>
      <c r="M6832" s="33"/>
      <c r="N6832" s="33"/>
      <c r="O6832" s="33"/>
      <c r="P6832" s="33"/>
      <c r="Q6832" s="33"/>
      <c r="R6832" s="33"/>
    </row>
    <row r="6833">
      <c r="A6833" s="8" t="s">
        <v>2586</v>
      </c>
      <c r="B6833" s="2"/>
      <c r="C6833" s="2" t="s">
        <v>18968</v>
      </c>
      <c r="D6833" s="2" t="s">
        <v>8198</v>
      </c>
      <c r="E6833" s="2" t="s">
        <v>18969</v>
      </c>
      <c r="F6833" s="42" t="s">
        <v>16687</v>
      </c>
      <c r="G6833" s="31" t="s">
        <v>8038</v>
      </c>
      <c r="H6833" s="31" t="s">
        <v>2742</v>
      </c>
      <c r="I6833" s="34" t="s">
        <v>18970</v>
      </c>
      <c r="J6833" s="35"/>
      <c r="K6833" s="33"/>
      <c r="L6833" s="33"/>
      <c r="M6833" s="33"/>
      <c r="N6833" s="33"/>
      <c r="O6833" s="33"/>
      <c r="P6833" s="33"/>
      <c r="Q6833" s="33"/>
      <c r="R6833" s="33"/>
    </row>
    <row r="6834">
      <c r="A6834" s="8" t="s">
        <v>2633</v>
      </c>
      <c r="B6834" s="2"/>
      <c r="C6834" s="2" t="s">
        <v>18971</v>
      </c>
      <c r="D6834" s="2" t="s">
        <v>18972</v>
      </c>
      <c r="E6834" s="2" t="s">
        <v>18973</v>
      </c>
      <c r="F6834" s="42" t="s">
        <v>16687</v>
      </c>
      <c r="G6834" s="31" t="s">
        <v>8038</v>
      </c>
      <c r="H6834" s="41" t="s">
        <v>3742</v>
      </c>
      <c r="I6834" s="34" t="s">
        <v>18974</v>
      </c>
      <c r="J6834" s="7"/>
      <c r="K6834" s="40"/>
      <c r="L6834" s="40"/>
      <c r="M6834" s="40"/>
      <c r="N6834" s="40"/>
      <c r="O6834" s="40"/>
      <c r="P6834" s="40"/>
      <c r="Q6834" s="40"/>
      <c r="R6834" s="40"/>
    </row>
    <row r="6835">
      <c r="A6835" s="8" t="s">
        <v>2586</v>
      </c>
      <c r="B6835" s="2"/>
      <c r="C6835" s="2" t="s">
        <v>18975</v>
      </c>
      <c r="D6835" s="2" t="s">
        <v>2588</v>
      </c>
      <c r="E6835" s="2" t="s">
        <v>18976</v>
      </c>
      <c r="F6835" s="42" t="s">
        <v>16687</v>
      </c>
      <c r="G6835" s="8" t="s">
        <v>8038</v>
      </c>
      <c r="H6835" s="45" t="s">
        <v>3768</v>
      </c>
      <c r="I6835" s="34" t="s">
        <v>18977</v>
      </c>
      <c r="J6835" s="35"/>
      <c r="K6835" s="33"/>
      <c r="L6835" s="33"/>
      <c r="M6835" s="33"/>
      <c r="N6835" s="33"/>
      <c r="O6835" s="33"/>
      <c r="P6835" s="33"/>
      <c r="Q6835" s="33"/>
      <c r="R6835" s="33"/>
    </row>
    <row r="6836">
      <c r="A6836" s="8" t="s">
        <v>2586</v>
      </c>
      <c r="B6836" s="2"/>
      <c r="C6836" s="2" t="s">
        <v>18978</v>
      </c>
      <c r="D6836" s="2" t="s">
        <v>2588</v>
      </c>
      <c r="E6836" s="2" t="s">
        <v>18979</v>
      </c>
      <c r="F6836" s="42" t="s">
        <v>16687</v>
      </c>
      <c r="G6836" s="8" t="s">
        <v>8038</v>
      </c>
      <c r="H6836" s="45" t="s">
        <v>3410</v>
      </c>
      <c r="I6836" s="34" t="s">
        <v>18980</v>
      </c>
      <c r="J6836" s="35"/>
      <c r="K6836" s="33"/>
      <c r="L6836" s="33"/>
      <c r="M6836" s="33"/>
      <c r="N6836" s="33"/>
      <c r="O6836" s="33"/>
      <c r="P6836" s="33"/>
      <c r="Q6836" s="33"/>
      <c r="R6836" s="33"/>
    </row>
    <row r="6837">
      <c r="A6837" s="8" t="s">
        <v>2586</v>
      </c>
      <c r="B6837" s="2"/>
      <c r="C6837" s="2" t="s">
        <v>18981</v>
      </c>
      <c r="D6837" s="2" t="s">
        <v>2918</v>
      </c>
      <c r="E6837" s="2" t="s">
        <v>18982</v>
      </c>
      <c r="F6837" s="8" t="s">
        <v>16687</v>
      </c>
      <c r="G6837" s="8" t="s">
        <v>8038</v>
      </c>
      <c r="H6837" s="43" t="s">
        <v>2686</v>
      </c>
      <c r="I6837" s="34" t="s">
        <v>18983</v>
      </c>
      <c r="J6837" s="35"/>
      <c r="K6837" s="33"/>
      <c r="L6837" s="33"/>
      <c r="M6837" s="33"/>
      <c r="N6837" s="33"/>
      <c r="O6837" s="33"/>
      <c r="P6837" s="33"/>
      <c r="Q6837" s="33"/>
      <c r="R6837" s="33"/>
    </row>
    <row r="6838">
      <c r="A6838" s="8" t="s">
        <v>2586</v>
      </c>
      <c r="B6838" s="2"/>
      <c r="C6838" s="2" t="s">
        <v>18984</v>
      </c>
      <c r="D6838" s="2" t="s">
        <v>2588</v>
      </c>
      <c r="E6838" s="2" t="s">
        <v>18985</v>
      </c>
      <c r="F6838" s="8" t="s">
        <v>16687</v>
      </c>
      <c r="G6838" s="8" t="s">
        <v>8038</v>
      </c>
      <c r="H6838" s="31" t="s">
        <v>7223</v>
      </c>
      <c r="I6838" s="34" t="s">
        <v>18986</v>
      </c>
      <c r="J6838" s="35"/>
      <c r="K6838" s="33"/>
      <c r="L6838" s="33"/>
      <c r="M6838" s="33"/>
      <c r="N6838" s="33"/>
      <c r="O6838" s="33"/>
      <c r="P6838" s="33"/>
      <c r="Q6838" s="33"/>
      <c r="R6838" s="33"/>
    </row>
    <row r="6839">
      <c r="A6839" s="8" t="s">
        <v>2586</v>
      </c>
      <c r="B6839" s="2"/>
      <c r="C6839" s="2" t="s">
        <v>18987</v>
      </c>
      <c r="D6839" s="2" t="s">
        <v>2588</v>
      </c>
      <c r="E6839" s="2" t="s">
        <v>18988</v>
      </c>
      <c r="F6839" s="42" t="s">
        <v>16687</v>
      </c>
      <c r="G6839" s="8" t="s">
        <v>8038</v>
      </c>
      <c r="H6839" s="41" t="s">
        <v>3933</v>
      </c>
      <c r="I6839" s="34" t="s">
        <v>18989</v>
      </c>
      <c r="J6839" s="35"/>
      <c r="K6839" s="33"/>
      <c r="L6839" s="33"/>
      <c r="M6839" s="33"/>
      <c r="N6839" s="33"/>
      <c r="O6839" s="33"/>
      <c r="P6839" s="33"/>
      <c r="Q6839" s="33"/>
      <c r="R6839" s="33"/>
    </row>
    <row r="6840">
      <c r="A6840" s="8" t="s">
        <v>2586</v>
      </c>
      <c r="B6840" s="2"/>
      <c r="C6840" s="2" t="s">
        <v>18990</v>
      </c>
      <c r="D6840" s="2" t="s">
        <v>2588</v>
      </c>
      <c r="E6840" s="2" t="s">
        <v>18991</v>
      </c>
      <c r="F6840" s="42" t="s">
        <v>16687</v>
      </c>
      <c r="G6840" s="8" t="s">
        <v>8038</v>
      </c>
      <c r="H6840" s="42" t="s">
        <v>2686</v>
      </c>
      <c r="I6840" s="34" t="s">
        <v>18992</v>
      </c>
      <c r="J6840" s="35"/>
      <c r="K6840" s="33"/>
      <c r="L6840" s="33"/>
      <c r="M6840" s="33"/>
      <c r="N6840" s="33"/>
      <c r="O6840" s="33"/>
      <c r="P6840" s="33"/>
      <c r="Q6840" s="33"/>
      <c r="R6840" s="33"/>
    </row>
    <row r="6841">
      <c r="A6841" s="8" t="s">
        <v>2586</v>
      </c>
      <c r="B6841" s="2"/>
      <c r="C6841" s="2" t="s">
        <v>18993</v>
      </c>
      <c r="D6841" s="2" t="s">
        <v>18994</v>
      </c>
      <c r="E6841" s="2" t="s">
        <v>18995</v>
      </c>
      <c r="F6841" s="8" t="s">
        <v>16687</v>
      </c>
      <c r="G6841" s="31" t="s">
        <v>8038</v>
      </c>
      <c r="H6841" s="31" t="s">
        <v>2742</v>
      </c>
      <c r="I6841" s="34" t="s">
        <v>18996</v>
      </c>
      <c r="J6841" s="35"/>
      <c r="K6841" s="33"/>
      <c r="L6841" s="33"/>
      <c r="M6841" s="33"/>
      <c r="N6841" s="33"/>
      <c r="O6841" s="33"/>
      <c r="P6841" s="33"/>
      <c r="Q6841" s="33"/>
      <c r="R6841" s="33"/>
    </row>
    <row r="6842">
      <c r="A6842" s="8" t="s">
        <v>2586</v>
      </c>
      <c r="B6842" s="2"/>
      <c r="C6842" s="2" t="s">
        <v>18997</v>
      </c>
      <c r="D6842" s="2" t="s">
        <v>2588</v>
      </c>
      <c r="E6842" s="2" t="s">
        <v>18998</v>
      </c>
      <c r="F6842" s="8" t="s">
        <v>16687</v>
      </c>
      <c r="G6842" s="31" t="s">
        <v>8038</v>
      </c>
      <c r="H6842" s="42" t="s">
        <v>2686</v>
      </c>
      <c r="I6842" s="34" t="s">
        <v>18999</v>
      </c>
      <c r="J6842" s="37"/>
      <c r="K6842" s="38"/>
      <c r="L6842" s="38"/>
      <c r="M6842" s="38"/>
      <c r="N6842" s="38"/>
      <c r="O6842" s="38"/>
      <c r="P6842" s="38"/>
      <c r="Q6842" s="38"/>
      <c r="R6842" s="38"/>
    </row>
    <row r="6843">
      <c r="A6843" s="8" t="s">
        <v>2586</v>
      </c>
      <c r="B6843" s="2"/>
      <c r="C6843" s="2" t="s">
        <v>19000</v>
      </c>
      <c r="D6843" s="2" t="s">
        <v>19001</v>
      </c>
      <c r="E6843" s="2" t="s">
        <v>19002</v>
      </c>
      <c r="F6843" s="42" t="s">
        <v>16687</v>
      </c>
      <c r="G6843" s="8" t="s">
        <v>8038</v>
      </c>
      <c r="H6843" s="48" t="s">
        <v>2937</v>
      </c>
      <c r="I6843" s="34" t="s">
        <v>19003</v>
      </c>
      <c r="J6843" s="35"/>
      <c r="K6843" s="33"/>
      <c r="L6843" s="33"/>
      <c r="M6843" s="33"/>
      <c r="N6843" s="33"/>
      <c r="O6843" s="33"/>
      <c r="P6843" s="33"/>
      <c r="Q6843" s="33"/>
      <c r="R6843" s="33"/>
    </row>
    <row r="6844">
      <c r="A6844" s="8" t="s">
        <v>2586</v>
      </c>
      <c r="B6844" s="2"/>
      <c r="C6844" s="2" t="s">
        <v>19004</v>
      </c>
      <c r="D6844" s="2" t="s">
        <v>2588</v>
      </c>
      <c r="E6844" s="2" t="s">
        <v>19005</v>
      </c>
      <c r="F6844" s="8" t="s">
        <v>16687</v>
      </c>
      <c r="G6844" s="8" t="s">
        <v>8038</v>
      </c>
      <c r="H6844" s="31" t="s">
        <v>2742</v>
      </c>
      <c r="I6844" s="34" t="s">
        <v>19006</v>
      </c>
      <c r="J6844" s="7"/>
      <c r="K6844" s="40"/>
      <c r="L6844" s="40"/>
      <c r="M6844" s="40"/>
      <c r="N6844" s="40"/>
      <c r="O6844" s="40"/>
      <c r="P6844" s="40"/>
      <c r="Q6844" s="40"/>
      <c r="R6844" s="40"/>
    </row>
    <row r="6845">
      <c r="A6845" s="8" t="s">
        <v>2586</v>
      </c>
      <c r="B6845" s="2"/>
      <c r="C6845" s="2" t="s">
        <v>19007</v>
      </c>
      <c r="D6845" s="2" t="s">
        <v>2588</v>
      </c>
      <c r="E6845" s="2" t="s">
        <v>19008</v>
      </c>
      <c r="F6845" s="42" t="s">
        <v>16687</v>
      </c>
      <c r="G6845" s="8" t="s">
        <v>8038</v>
      </c>
      <c r="H6845" s="48" t="s">
        <v>2937</v>
      </c>
      <c r="I6845" s="34" t="s">
        <v>19009</v>
      </c>
      <c r="J6845" s="35"/>
      <c r="K6845" s="33"/>
      <c r="L6845" s="33"/>
      <c r="M6845" s="33"/>
      <c r="N6845" s="33"/>
      <c r="O6845" s="33"/>
      <c r="P6845" s="33"/>
      <c r="Q6845" s="33"/>
      <c r="R6845" s="33"/>
    </row>
    <row r="6846">
      <c r="A6846" s="8" t="s">
        <v>2633</v>
      </c>
      <c r="B6846" s="2"/>
      <c r="C6846" s="2" t="s">
        <v>19010</v>
      </c>
      <c r="D6846" s="2" t="s">
        <v>2588</v>
      </c>
      <c r="E6846" s="2" t="s">
        <v>19011</v>
      </c>
      <c r="F6846" s="42" t="s">
        <v>16687</v>
      </c>
      <c r="G6846" s="8" t="s">
        <v>8038</v>
      </c>
      <c r="H6846" s="31" t="s">
        <v>2742</v>
      </c>
      <c r="I6846" s="34" t="s">
        <v>19012</v>
      </c>
      <c r="J6846" s="35"/>
      <c r="K6846" s="33"/>
      <c r="L6846" s="33"/>
      <c r="M6846" s="33"/>
      <c r="N6846" s="33"/>
      <c r="O6846" s="33"/>
      <c r="P6846" s="33"/>
      <c r="Q6846" s="33"/>
      <c r="R6846" s="33"/>
    </row>
    <row r="6847">
      <c r="A6847" s="8" t="s">
        <v>2586</v>
      </c>
      <c r="B6847" s="2"/>
      <c r="C6847" s="2" t="s">
        <v>19013</v>
      </c>
      <c r="D6847" s="2" t="s">
        <v>2588</v>
      </c>
      <c r="E6847" s="2" t="s">
        <v>19014</v>
      </c>
      <c r="F6847" s="42" t="s">
        <v>16687</v>
      </c>
      <c r="G6847" s="6" t="s">
        <v>8038</v>
      </c>
      <c r="H6847" s="45" t="s">
        <v>4080</v>
      </c>
      <c r="I6847" s="34" t="s">
        <v>19015</v>
      </c>
      <c r="J6847" s="35"/>
      <c r="K6847" s="33"/>
      <c r="L6847" s="33"/>
      <c r="M6847" s="33"/>
      <c r="N6847" s="33"/>
      <c r="O6847" s="33"/>
      <c r="P6847" s="33"/>
      <c r="Q6847" s="33"/>
      <c r="R6847" s="33"/>
    </row>
    <row r="6848">
      <c r="A6848" s="8" t="s">
        <v>2586</v>
      </c>
      <c r="B6848" s="2"/>
      <c r="C6848" s="2" t="s">
        <v>19016</v>
      </c>
      <c r="D6848" s="2" t="s">
        <v>2588</v>
      </c>
      <c r="E6848" s="2" t="s">
        <v>19017</v>
      </c>
      <c r="F6848" s="42" t="s">
        <v>16687</v>
      </c>
      <c r="G6848" s="31" t="s">
        <v>8038</v>
      </c>
      <c r="H6848" s="45" t="s">
        <v>2753</v>
      </c>
      <c r="I6848" s="36" t="s">
        <v>19018</v>
      </c>
      <c r="J6848" s="35"/>
      <c r="K6848" s="33"/>
      <c r="L6848" s="33"/>
      <c r="M6848" s="33"/>
      <c r="N6848" s="33"/>
      <c r="O6848" s="33"/>
      <c r="P6848" s="33"/>
      <c r="Q6848" s="33"/>
      <c r="R6848" s="33"/>
    </row>
    <row r="6849">
      <c r="A6849" s="8" t="s">
        <v>2586</v>
      </c>
      <c r="B6849" s="2"/>
      <c r="C6849" s="2" t="s">
        <v>19019</v>
      </c>
      <c r="D6849" s="2" t="s">
        <v>1472</v>
      </c>
      <c r="E6849" s="2" t="s">
        <v>19020</v>
      </c>
      <c r="F6849" s="42" t="s">
        <v>16687</v>
      </c>
      <c r="G6849" s="8" t="s">
        <v>8038</v>
      </c>
      <c r="H6849" s="42" t="s">
        <v>2686</v>
      </c>
      <c r="I6849" s="34" t="s">
        <v>19021</v>
      </c>
      <c r="J6849" s="7"/>
      <c r="K6849" s="40"/>
      <c r="L6849" s="40"/>
      <c r="M6849" s="40"/>
      <c r="N6849" s="40"/>
      <c r="O6849" s="40"/>
      <c r="P6849" s="40"/>
      <c r="Q6849" s="40"/>
      <c r="R6849" s="40"/>
    </row>
    <row r="6850">
      <c r="A6850" s="8" t="s">
        <v>2586</v>
      </c>
      <c r="B6850" s="2"/>
      <c r="C6850" s="2" t="s">
        <v>19022</v>
      </c>
      <c r="D6850" s="2" t="s">
        <v>2588</v>
      </c>
      <c r="E6850" s="2" t="s">
        <v>19023</v>
      </c>
      <c r="F6850" s="8" t="s">
        <v>16687</v>
      </c>
      <c r="G6850" s="8" t="s">
        <v>8038</v>
      </c>
      <c r="H6850" s="41" t="s">
        <v>2760</v>
      </c>
      <c r="I6850" s="34" t="s">
        <v>19024</v>
      </c>
      <c r="J6850" s="7"/>
      <c r="K6850" s="40"/>
      <c r="L6850" s="40"/>
      <c r="M6850" s="40"/>
      <c r="N6850" s="40"/>
      <c r="O6850" s="40"/>
      <c r="P6850" s="40"/>
      <c r="Q6850" s="40"/>
      <c r="R6850" s="40"/>
    </row>
    <row r="6851">
      <c r="A6851" s="8" t="s">
        <v>2586</v>
      </c>
      <c r="B6851" s="2"/>
      <c r="C6851" s="2" t="s">
        <v>19025</v>
      </c>
      <c r="D6851" s="2" t="s">
        <v>2588</v>
      </c>
      <c r="E6851" s="2" t="s">
        <v>19026</v>
      </c>
      <c r="F6851" s="42" t="s">
        <v>16687</v>
      </c>
      <c r="G6851" s="8" t="s">
        <v>8038</v>
      </c>
      <c r="H6851" s="45" t="s">
        <v>3768</v>
      </c>
      <c r="I6851" s="36" t="s">
        <v>19027</v>
      </c>
      <c r="J6851" s="7"/>
      <c r="K6851" s="40"/>
      <c r="L6851" s="40"/>
      <c r="M6851" s="40"/>
      <c r="N6851" s="40"/>
      <c r="O6851" s="40"/>
      <c r="P6851" s="40"/>
      <c r="Q6851" s="40"/>
      <c r="R6851" s="40"/>
    </row>
    <row r="6852">
      <c r="A6852" s="8" t="s">
        <v>2586</v>
      </c>
      <c r="B6852" s="2"/>
      <c r="C6852" s="2" t="s">
        <v>19028</v>
      </c>
      <c r="D6852" s="2" t="s">
        <v>2588</v>
      </c>
      <c r="E6852" s="2" t="s">
        <v>19029</v>
      </c>
      <c r="F6852" s="42" t="s">
        <v>16687</v>
      </c>
      <c r="G6852" s="31" t="s">
        <v>8038</v>
      </c>
      <c r="H6852" s="31" t="s">
        <v>2742</v>
      </c>
      <c r="I6852" s="34" t="s">
        <v>19030</v>
      </c>
      <c r="J6852" s="7"/>
      <c r="K6852" s="40"/>
      <c r="L6852" s="40"/>
      <c r="M6852" s="40"/>
      <c r="N6852" s="40"/>
      <c r="O6852" s="40"/>
      <c r="P6852" s="40"/>
      <c r="Q6852" s="40"/>
      <c r="R6852" s="40"/>
    </row>
    <row r="6853">
      <c r="A6853" s="8" t="s">
        <v>2633</v>
      </c>
      <c r="B6853" s="2"/>
      <c r="C6853" s="2" t="s">
        <v>19031</v>
      </c>
      <c r="D6853" s="2" t="s">
        <v>2588</v>
      </c>
      <c r="E6853" s="2" t="s">
        <v>19032</v>
      </c>
      <c r="F6853" s="42" t="s">
        <v>16687</v>
      </c>
      <c r="G6853" s="8" t="s">
        <v>8038</v>
      </c>
      <c r="H6853" s="31" t="s">
        <v>2742</v>
      </c>
      <c r="I6853" s="34" t="s">
        <v>19033</v>
      </c>
      <c r="J6853" s="35"/>
      <c r="K6853" s="33"/>
      <c r="L6853" s="33"/>
      <c r="M6853" s="33"/>
      <c r="N6853" s="33"/>
      <c r="O6853" s="33"/>
      <c r="P6853" s="33"/>
      <c r="Q6853" s="33"/>
      <c r="R6853" s="33"/>
    </row>
    <row r="6854">
      <c r="A6854" s="8" t="s">
        <v>2586</v>
      </c>
      <c r="B6854" s="2"/>
      <c r="C6854" s="2" t="s">
        <v>19034</v>
      </c>
      <c r="D6854" s="2" t="s">
        <v>2588</v>
      </c>
      <c r="E6854" s="2" t="s">
        <v>19035</v>
      </c>
      <c r="F6854" s="42" t="s">
        <v>16687</v>
      </c>
      <c r="G6854" s="8" t="s">
        <v>8038</v>
      </c>
      <c r="H6854" s="43" t="s">
        <v>4138</v>
      </c>
      <c r="I6854" s="34" t="s">
        <v>19036</v>
      </c>
      <c r="J6854" s="7"/>
      <c r="K6854" s="40"/>
      <c r="L6854" s="40"/>
      <c r="M6854" s="40"/>
      <c r="N6854" s="40"/>
      <c r="O6854" s="40"/>
      <c r="P6854" s="40"/>
      <c r="Q6854" s="40"/>
      <c r="R6854" s="40"/>
    </row>
    <row r="6855">
      <c r="A6855" s="8" t="s">
        <v>2586</v>
      </c>
      <c r="B6855" s="2"/>
      <c r="C6855" s="2" t="s">
        <v>19037</v>
      </c>
      <c r="D6855" s="2" t="s">
        <v>2588</v>
      </c>
      <c r="E6855" s="2" t="s">
        <v>19038</v>
      </c>
      <c r="F6855" s="42" t="s">
        <v>16687</v>
      </c>
      <c r="G6855" s="31" t="s">
        <v>8038</v>
      </c>
      <c r="H6855" s="42" t="s">
        <v>2686</v>
      </c>
      <c r="I6855" s="34" t="s">
        <v>19039</v>
      </c>
      <c r="J6855" s="35"/>
      <c r="K6855" s="33"/>
      <c r="L6855" s="33"/>
      <c r="M6855" s="33"/>
      <c r="N6855" s="33"/>
      <c r="O6855" s="33"/>
      <c r="P6855" s="33"/>
      <c r="Q6855" s="33"/>
      <c r="R6855" s="33"/>
    </row>
    <row r="6856">
      <c r="A6856" s="8" t="s">
        <v>2586</v>
      </c>
      <c r="B6856" s="2"/>
      <c r="C6856" s="2" t="s">
        <v>19040</v>
      </c>
      <c r="D6856" s="2" t="s">
        <v>5466</v>
      </c>
      <c r="E6856" s="2" t="s">
        <v>19041</v>
      </c>
      <c r="F6856" s="8" t="s">
        <v>16687</v>
      </c>
      <c r="G6856" s="31" t="s">
        <v>8038</v>
      </c>
      <c r="H6856" s="43" t="s">
        <v>2742</v>
      </c>
      <c r="I6856" s="34" t="s">
        <v>19042</v>
      </c>
      <c r="J6856" s="7"/>
      <c r="K6856" s="40"/>
      <c r="L6856" s="40"/>
      <c r="M6856" s="40"/>
      <c r="N6856" s="40"/>
      <c r="O6856" s="40"/>
      <c r="P6856" s="40"/>
      <c r="Q6856" s="40"/>
      <c r="R6856" s="40"/>
    </row>
    <row r="6857">
      <c r="A6857" s="8" t="s">
        <v>2586</v>
      </c>
      <c r="B6857" s="2"/>
      <c r="C6857" s="2" t="s">
        <v>19043</v>
      </c>
      <c r="D6857" s="2" t="s">
        <v>19044</v>
      </c>
      <c r="E6857" s="2" t="s">
        <v>19045</v>
      </c>
      <c r="F6857" s="42" t="s">
        <v>16687</v>
      </c>
      <c r="G6857" s="8" t="s">
        <v>8038</v>
      </c>
      <c r="H6857" s="41" t="s">
        <v>2760</v>
      </c>
      <c r="I6857" s="34" t="s">
        <v>19046</v>
      </c>
      <c r="J6857" s="19"/>
      <c r="K6857" s="39"/>
      <c r="L6857" s="39"/>
      <c r="M6857" s="39"/>
      <c r="N6857" s="39"/>
      <c r="O6857" s="39"/>
      <c r="P6857" s="39"/>
      <c r="Q6857" s="39"/>
      <c r="R6857" s="39"/>
    </row>
    <row r="6858">
      <c r="A6858" s="8" t="s">
        <v>2586</v>
      </c>
      <c r="B6858" s="2"/>
      <c r="C6858" s="2" t="s">
        <v>19047</v>
      </c>
      <c r="D6858" s="2" t="s">
        <v>2588</v>
      </c>
      <c r="E6858" s="2" t="s">
        <v>19048</v>
      </c>
      <c r="F6858" s="42" t="s">
        <v>16687</v>
      </c>
      <c r="G6858" s="8" t="s">
        <v>8038</v>
      </c>
      <c r="H6858" s="31" t="s">
        <v>2603</v>
      </c>
      <c r="I6858" s="36" t="s">
        <v>19049</v>
      </c>
      <c r="J6858" s="7"/>
      <c r="K6858" s="40"/>
      <c r="L6858" s="40"/>
      <c r="M6858" s="40"/>
      <c r="N6858" s="40"/>
      <c r="O6858" s="40"/>
      <c r="P6858" s="40"/>
      <c r="Q6858" s="40"/>
      <c r="R6858" s="40"/>
    </row>
    <row r="6859">
      <c r="A6859" s="8" t="s">
        <v>2586</v>
      </c>
      <c r="B6859" s="2"/>
      <c r="C6859" s="2" t="s">
        <v>19050</v>
      </c>
      <c r="D6859" s="2" t="s">
        <v>2588</v>
      </c>
      <c r="E6859" s="2" t="s">
        <v>19051</v>
      </c>
      <c r="F6859" s="42" t="s">
        <v>16687</v>
      </c>
      <c r="G6859" s="31" t="s">
        <v>8038</v>
      </c>
      <c r="H6859" s="41" t="s">
        <v>2686</v>
      </c>
      <c r="I6859" s="34" t="s">
        <v>19052</v>
      </c>
      <c r="J6859" s="35"/>
      <c r="K6859" s="33"/>
      <c r="L6859" s="33"/>
      <c r="M6859" s="33"/>
      <c r="N6859" s="33"/>
      <c r="O6859" s="33"/>
      <c r="P6859" s="33"/>
      <c r="Q6859" s="33"/>
      <c r="R6859" s="33"/>
    </row>
    <row r="6860">
      <c r="A6860" s="8" t="s">
        <v>2586</v>
      </c>
      <c r="B6860" s="2"/>
      <c r="C6860" s="2" t="s">
        <v>19053</v>
      </c>
      <c r="D6860" s="2" t="s">
        <v>2588</v>
      </c>
      <c r="E6860" s="2" t="s">
        <v>19054</v>
      </c>
      <c r="F6860" s="42" t="s">
        <v>16687</v>
      </c>
      <c r="G6860" s="31" t="s">
        <v>8038</v>
      </c>
      <c r="H6860" s="41" t="s">
        <v>3328</v>
      </c>
      <c r="I6860" s="34" t="s">
        <v>19055</v>
      </c>
      <c r="J6860" s="35"/>
      <c r="K6860" s="33"/>
      <c r="L6860" s="33"/>
      <c r="M6860" s="33"/>
      <c r="N6860" s="33"/>
      <c r="O6860" s="33"/>
      <c r="P6860" s="33"/>
      <c r="Q6860" s="33"/>
      <c r="R6860" s="33"/>
    </row>
    <row r="6861">
      <c r="A6861" s="8" t="s">
        <v>2586</v>
      </c>
      <c r="B6861" s="2"/>
      <c r="C6861" s="2" t="s">
        <v>19056</v>
      </c>
      <c r="D6861" s="2" t="s">
        <v>2588</v>
      </c>
      <c r="E6861" s="2" t="s">
        <v>19057</v>
      </c>
      <c r="F6861" s="8" t="s">
        <v>16687</v>
      </c>
      <c r="G6861" s="31" t="s">
        <v>8038</v>
      </c>
      <c r="H6861" s="31" t="s">
        <v>2603</v>
      </c>
      <c r="I6861" s="34" t="s">
        <v>19058</v>
      </c>
      <c r="J6861" s="37"/>
      <c r="K6861" s="38"/>
      <c r="L6861" s="38"/>
      <c r="M6861" s="38"/>
      <c r="N6861" s="38"/>
      <c r="O6861" s="38"/>
      <c r="P6861" s="38"/>
      <c r="Q6861" s="38"/>
      <c r="R6861" s="38"/>
    </row>
    <row r="6862">
      <c r="A6862" s="8" t="s">
        <v>2586</v>
      </c>
      <c r="B6862" s="2"/>
      <c r="C6862" s="2" t="s">
        <v>19059</v>
      </c>
      <c r="D6862" s="2" t="s">
        <v>19060</v>
      </c>
      <c r="E6862" s="2" t="s">
        <v>19061</v>
      </c>
      <c r="F6862" s="41" t="s">
        <v>16687</v>
      </c>
      <c r="G6862" s="8" t="s">
        <v>8038</v>
      </c>
      <c r="H6862" s="31" t="s">
        <v>2603</v>
      </c>
      <c r="I6862" s="34" t="s">
        <v>19062</v>
      </c>
      <c r="J6862" s="35"/>
      <c r="K6862" s="33"/>
      <c r="L6862" s="33"/>
      <c r="M6862" s="33"/>
      <c r="N6862" s="33"/>
      <c r="O6862" s="33"/>
      <c r="P6862" s="33"/>
      <c r="Q6862" s="33"/>
      <c r="R6862" s="33"/>
    </row>
    <row r="6863">
      <c r="A6863" s="8" t="s">
        <v>2586</v>
      </c>
      <c r="B6863" s="2"/>
      <c r="C6863" s="2" t="s">
        <v>19063</v>
      </c>
      <c r="D6863" s="2" t="s">
        <v>2588</v>
      </c>
      <c r="E6863" s="2" t="s">
        <v>19064</v>
      </c>
      <c r="F6863" s="8" t="s">
        <v>16687</v>
      </c>
      <c r="G6863" s="31" t="s">
        <v>8038</v>
      </c>
      <c r="H6863" s="43" t="s">
        <v>2760</v>
      </c>
      <c r="I6863" s="34" t="s">
        <v>19065</v>
      </c>
      <c r="J6863" s="35"/>
      <c r="K6863" s="33"/>
      <c r="L6863" s="33"/>
      <c r="M6863" s="33"/>
      <c r="N6863" s="33"/>
      <c r="O6863" s="33"/>
      <c r="P6863" s="33"/>
      <c r="Q6863" s="33"/>
      <c r="R6863" s="33"/>
    </row>
    <row r="6864">
      <c r="A6864" s="6" t="s">
        <v>2861</v>
      </c>
      <c r="B6864" s="2"/>
      <c r="C6864" s="2" t="s">
        <v>19066</v>
      </c>
      <c r="D6864" s="2" t="s">
        <v>2588</v>
      </c>
      <c r="E6864" s="2" t="s">
        <v>19067</v>
      </c>
      <c r="F6864" s="42" t="s">
        <v>16687</v>
      </c>
      <c r="G6864" s="31" t="s">
        <v>8038</v>
      </c>
      <c r="H6864" s="41" t="s">
        <v>2802</v>
      </c>
      <c r="I6864" s="34" t="s">
        <v>19068</v>
      </c>
      <c r="J6864" s="35"/>
      <c r="K6864" s="33"/>
      <c r="L6864" s="33"/>
      <c r="M6864" s="33"/>
      <c r="N6864" s="33"/>
      <c r="O6864" s="33"/>
      <c r="P6864" s="33"/>
      <c r="Q6864" s="33"/>
      <c r="R6864" s="33"/>
    </row>
    <row r="6865">
      <c r="A6865" s="8" t="s">
        <v>2633</v>
      </c>
      <c r="B6865" s="2"/>
      <c r="C6865" s="2" t="s">
        <v>19069</v>
      </c>
      <c r="D6865" s="2" t="s">
        <v>19070</v>
      </c>
      <c r="E6865" s="2" t="s">
        <v>19071</v>
      </c>
      <c r="F6865" s="42" t="s">
        <v>16687</v>
      </c>
      <c r="G6865" s="31" t="s">
        <v>8038</v>
      </c>
      <c r="H6865" s="31" t="s">
        <v>2742</v>
      </c>
      <c r="I6865" s="34" t="s">
        <v>19072</v>
      </c>
      <c r="J6865" s="35"/>
      <c r="K6865" s="33"/>
      <c r="L6865" s="33"/>
      <c r="M6865" s="33"/>
      <c r="N6865" s="33"/>
      <c r="O6865" s="33"/>
      <c r="P6865" s="33"/>
      <c r="Q6865" s="33"/>
      <c r="R6865" s="33"/>
    </row>
    <row r="6866">
      <c r="A6866" s="8" t="s">
        <v>2586</v>
      </c>
      <c r="B6866" s="2"/>
      <c r="C6866" s="2" t="s">
        <v>19073</v>
      </c>
      <c r="D6866" s="2" t="s">
        <v>2588</v>
      </c>
      <c r="E6866" s="2" t="s">
        <v>19074</v>
      </c>
      <c r="F6866" s="42" t="s">
        <v>16687</v>
      </c>
      <c r="G6866" s="8" t="s">
        <v>8038</v>
      </c>
      <c r="H6866" s="41" t="s">
        <v>2760</v>
      </c>
      <c r="I6866" s="34" t="s">
        <v>19075</v>
      </c>
      <c r="J6866" s="7"/>
      <c r="K6866" s="40"/>
      <c r="L6866" s="40"/>
      <c r="M6866" s="40"/>
      <c r="N6866" s="40"/>
      <c r="O6866" s="40"/>
      <c r="P6866" s="40"/>
      <c r="Q6866" s="40"/>
      <c r="R6866" s="40"/>
    </row>
    <row r="6867">
      <c r="A6867" s="8" t="s">
        <v>2586</v>
      </c>
      <c r="B6867" s="15"/>
      <c r="C6867" s="15" t="s">
        <v>19076</v>
      </c>
      <c r="D6867" s="15" t="s">
        <v>19077</v>
      </c>
      <c r="E6867" s="9" t="s">
        <v>19078</v>
      </c>
      <c r="F6867" s="42" t="s">
        <v>16687</v>
      </c>
      <c r="G6867" s="31" t="s">
        <v>8038</v>
      </c>
      <c r="H6867" s="43" t="s">
        <v>2686</v>
      </c>
      <c r="I6867" s="16" t="s">
        <v>19079</v>
      </c>
      <c r="J6867" s="35"/>
      <c r="K6867" s="33"/>
      <c r="L6867" s="33"/>
      <c r="M6867" s="33"/>
      <c r="N6867" s="33"/>
      <c r="O6867" s="33"/>
      <c r="P6867" s="33"/>
      <c r="Q6867" s="33"/>
      <c r="R6867" s="33"/>
    </row>
    <row r="6868">
      <c r="A6868" s="8" t="s">
        <v>2586</v>
      </c>
      <c r="B6868" s="2"/>
      <c r="C6868" s="2" t="s">
        <v>19080</v>
      </c>
      <c r="D6868" s="2" t="s">
        <v>2588</v>
      </c>
      <c r="E6868" s="2" t="s">
        <v>19081</v>
      </c>
      <c r="F6868" s="42" t="s">
        <v>16687</v>
      </c>
      <c r="G6868" s="8" t="s">
        <v>8038</v>
      </c>
      <c r="H6868" s="45" t="s">
        <v>2753</v>
      </c>
      <c r="I6868" s="36" t="s">
        <v>19082</v>
      </c>
      <c r="J6868" s="35"/>
      <c r="K6868" s="33"/>
      <c r="L6868" s="33"/>
      <c r="M6868" s="33"/>
      <c r="N6868" s="33"/>
      <c r="O6868" s="33"/>
      <c r="P6868" s="33"/>
      <c r="Q6868" s="33"/>
      <c r="R6868" s="33"/>
    </row>
    <row r="6869">
      <c r="A6869" s="8" t="s">
        <v>2586</v>
      </c>
      <c r="B6869" s="2"/>
      <c r="C6869" s="2" t="s">
        <v>19083</v>
      </c>
      <c r="D6869" s="2" t="s">
        <v>2588</v>
      </c>
      <c r="E6869" s="2" t="s">
        <v>19084</v>
      </c>
      <c r="F6869" s="42" t="s">
        <v>16687</v>
      </c>
      <c r="G6869" s="8" t="s">
        <v>8038</v>
      </c>
      <c r="H6869" s="31" t="s">
        <v>2742</v>
      </c>
      <c r="I6869" s="34" t="s">
        <v>19085</v>
      </c>
      <c r="J6869" s="35"/>
      <c r="K6869" s="33"/>
      <c r="L6869" s="33"/>
      <c r="M6869" s="33"/>
      <c r="N6869" s="33"/>
      <c r="O6869" s="33"/>
      <c r="P6869" s="33"/>
      <c r="Q6869" s="33"/>
      <c r="R6869" s="33"/>
    </row>
    <row r="6870">
      <c r="A6870" s="8" t="s">
        <v>2586</v>
      </c>
      <c r="B6870" s="2"/>
      <c r="C6870" s="2" t="s">
        <v>19086</v>
      </c>
      <c r="D6870" s="2" t="s">
        <v>2588</v>
      </c>
      <c r="E6870" s="2" t="s">
        <v>19087</v>
      </c>
      <c r="F6870" s="41" t="s">
        <v>16687</v>
      </c>
      <c r="G6870" s="8" t="s">
        <v>8038</v>
      </c>
      <c r="H6870" s="42" t="s">
        <v>2686</v>
      </c>
      <c r="I6870" s="36" t="s">
        <v>19088</v>
      </c>
      <c r="J6870" s="35"/>
      <c r="K6870" s="33"/>
      <c r="L6870" s="33"/>
      <c r="M6870" s="33"/>
      <c r="N6870" s="33"/>
      <c r="O6870" s="33"/>
      <c r="P6870" s="33"/>
      <c r="Q6870" s="33"/>
      <c r="R6870" s="33"/>
    </row>
    <row r="6871">
      <c r="A6871" s="8" t="s">
        <v>2586</v>
      </c>
      <c r="B6871" s="2"/>
      <c r="C6871" s="2" t="s">
        <v>19089</v>
      </c>
      <c r="D6871" s="2" t="s">
        <v>2588</v>
      </c>
      <c r="E6871" s="2" t="s">
        <v>19090</v>
      </c>
      <c r="F6871" s="42" t="s">
        <v>16687</v>
      </c>
      <c r="G6871" s="8" t="s">
        <v>8038</v>
      </c>
      <c r="H6871" s="41" t="s">
        <v>2760</v>
      </c>
      <c r="I6871" s="34" t="s">
        <v>19091</v>
      </c>
      <c r="J6871" s="7"/>
      <c r="K6871" s="40"/>
      <c r="L6871" s="40"/>
      <c r="M6871" s="40"/>
      <c r="N6871" s="40"/>
      <c r="O6871" s="40"/>
      <c r="P6871" s="40"/>
      <c r="Q6871" s="40"/>
      <c r="R6871" s="40"/>
    </row>
    <row r="6872">
      <c r="A6872" s="8" t="s">
        <v>2586</v>
      </c>
      <c r="B6872" s="2"/>
      <c r="C6872" s="2" t="s">
        <v>19092</v>
      </c>
      <c r="D6872" s="2" t="s">
        <v>2588</v>
      </c>
      <c r="E6872" s="2" t="s">
        <v>19093</v>
      </c>
      <c r="F6872" s="42" t="s">
        <v>16687</v>
      </c>
      <c r="G6872" s="8" t="s">
        <v>8038</v>
      </c>
      <c r="H6872" s="31" t="s">
        <v>2603</v>
      </c>
      <c r="I6872" s="34" t="s">
        <v>19094</v>
      </c>
      <c r="J6872" s="7"/>
      <c r="K6872" s="40"/>
      <c r="L6872" s="40"/>
      <c r="M6872" s="40"/>
      <c r="N6872" s="40"/>
      <c r="O6872" s="40"/>
      <c r="P6872" s="40"/>
      <c r="Q6872" s="40"/>
      <c r="R6872" s="40"/>
    </row>
    <row r="6873">
      <c r="A6873" s="8" t="s">
        <v>2586</v>
      </c>
      <c r="B6873" s="2"/>
      <c r="C6873" s="2" t="s">
        <v>19095</v>
      </c>
      <c r="D6873" s="2" t="s">
        <v>896</v>
      </c>
      <c r="E6873" s="2" t="s">
        <v>19096</v>
      </c>
      <c r="F6873" s="8" t="s">
        <v>16687</v>
      </c>
      <c r="G6873" s="31" t="s">
        <v>8038</v>
      </c>
      <c r="H6873" s="42" t="s">
        <v>2686</v>
      </c>
      <c r="I6873" s="36" t="s">
        <v>19097</v>
      </c>
      <c r="J6873" s="35"/>
      <c r="K6873" s="33"/>
      <c r="L6873" s="33"/>
      <c r="M6873" s="33"/>
      <c r="N6873" s="33"/>
      <c r="O6873" s="33"/>
      <c r="P6873" s="33"/>
      <c r="Q6873" s="33"/>
      <c r="R6873" s="33"/>
    </row>
    <row r="6874">
      <c r="A6874" s="8" t="s">
        <v>2586</v>
      </c>
      <c r="B6874" s="2"/>
      <c r="C6874" s="2" t="s">
        <v>19098</v>
      </c>
      <c r="D6874" s="2" t="s">
        <v>2588</v>
      </c>
      <c r="E6874" s="2" t="s">
        <v>19099</v>
      </c>
      <c r="F6874" s="8" t="s">
        <v>16687</v>
      </c>
      <c r="G6874" s="8" t="s">
        <v>8038</v>
      </c>
      <c r="H6874" s="8" t="s">
        <v>2765</v>
      </c>
      <c r="I6874" s="34" t="s">
        <v>19100</v>
      </c>
      <c r="J6874" s="35"/>
      <c r="K6874" s="33"/>
      <c r="L6874" s="33"/>
      <c r="M6874" s="33"/>
      <c r="N6874" s="33"/>
      <c r="O6874" s="33"/>
      <c r="P6874" s="33"/>
      <c r="Q6874" s="33"/>
      <c r="R6874" s="33"/>
    </row>
    <row r="6875">
      <c r="A6875" s="8" t="s">
        <v>2586</v>
      </c>
      <c r="B6875" s="2"/>
      <c r="C6875" s="2" t="s">
        <v>19101</v>
      </c>
      <c r="D6875" s="2" t="s">
        <v>2588</v>
      </c>
      <c r="E6875" s="2" t="s">
        <v>19102</v>
      </c>
      <c r="F6875" s="42" t="s">
        <v>16687</v>
      </c>
      <c r="G6875" s="8" t="s">
        <v>8038</v>
      </c>
      <c r="H6875" s="31" t="s">
        <v>2742</v>
      </c>
      <c r="I6875" s="34" t="s">
        <v>19103</v>
      </c>
      <c r="J6875" s="35"/>
      <c r="K6875" s="33"/>
      <c r="L6875" s="33"/>
      <c r="M6875" s="33"/>
      <c r="N6875" s="33"/>
      <c r="O6875" s="33"/>
      <c r="P6875" s="33"/>
      <c r="Q6875" s="33"/>
      <c r="R6875" s="33"/>
    </row>
    <row r="6876">
      <c r="A6876" s="8" t="s">
        <v>2586</v>
      </c>
      <c r="B6876" s="2"/>
      <c r="C6876" s="2" t="s">
        <v>19104</v>
      </c>
      <c r="D6876" s="2" t="s">
        <v>19105</v>
      </c>
      <c r="E6876" s="2" t="s">
        <v>19106</v>
      </c>
      <c r="F6876" s="42" t="s">
        <v>16687</v>
      </c>
      <c r="G6876" s="8" t="s">
        <v>8038</v>
      </c>
      <c r="H6876" s="41" t="s">
        <v>2760</v>
      </c>
      <c r="I6876" s="34" t="s">
        <v>19107</v>
      </c>
      <c r="J6876" s="35"/>
      <c r="K6876" s="33"/>
      <c r="L6876" s="33"/>
      <c r="M6876" s="33"/>
      <c r="N6876" s="33"/>
      <c r="O6876" s="33"/>
      <c r="P6876" s="33"/>
      <c r="Q6876" s="33"/>
      <c r="R6876" s="33"/>
    </row>
    <row r="6877">
      <c r="A6877" s="8" t="s">
        <v>2586</v>
      </c>
      <c r="B6877" s="2"/>
      <c r="C6877" s="2" t="s">
        <v>19108</v>
      </c>
      <c r="D6877" s="2" t="s">
        <v>2588</v>
      </c>
      <c r="E6877" s="2" t="s">
        <v>19109</v>
      </c>
      <c r="F6877" s="42" t="s">
        <v>16687</v>
      </c>
      <c r="G6877" s="8" t="s">
        <v>8038</v>
      </c>
      <c r="H6877" s="41" t="s">
        <v>2760</v>
      </c>
      <c r="I6877" s="34" t="s">
        <v>19110</v>
      </c>
      <c r="J6877" s="7"/>
      <c r="K6877" s="40"/>
      <c r="L6877" s="40"/>
      <c r="M6877" s="40"/>
      <c r="N6877" s="40"/>
      <c r="O6877" s="40"/>
      <c r="P6877" s="40"/>
      <c r="Q6877" s="40"/>
      <c r="R6877" s="40"/>
    </row>
    <row r="6878">
      <c r="A6878" s="8" t="s">
        <v>2586</v>
      </c>
      <c r="B6878" s="2"/>
      <c r="C6878" s="2" t="s">
        <v>19111</v>
      </c>
      <c r="D6878" s="2" t="s">
        <v>4521</v>
      </c>
      <c r="E6878" s="2" t="s">
        <v>19112</v>
      </c>
      <c r="F6878" s="42" t="s">
        <v>16687</v>
      </c>
      <c r="G6878" s="8" t="s">
        <v>8038</v>
      </c>
      <c r="H6878" s="42" t="s">
        <v>2765</v>
      </c>
      <c r="I6878" s="34" t="s">
        <v>19113</v>
      </c>
      <c r="J6878" s="37"/>
      <c r="K6878" s="38"/>
      <c r="L6878" s="38"/>
      <c r="M6878" s="38"/>
      <c r="N6878" s="38"/>
      <c r="O6878" s="38"/>
      <c r="P6878" s="38"/>
      <c r="Q6878" s="38"/>
      <c r="R6878" s="38"/>
    </row>
    <row r="6879">
      <c r="A6879" s="8" t="s">
        <v>2586</v>
      </c>
      <c r="B6879" s="2"/>
      <c r="C6879" s="2" t="s">
        <v>19114</v>
      </c>
      <c r="D6879" s="17" t="s">
        <v>4931</v>
      </c>
      <c r="E6879" s="2" t="s">
        <v>19115</v>
      </c>
      <c r="F6879" s="8" t="s">
        <v>16687</v>
      </c>
      <c r="G6879" s="8" t="s">
        <v>8038</v>
      </c>
      <c r="H6879" s="43" t="s">
        <v>2742</v>
      </c>
      <c r="I6879" s="34" t="s">
        <v>19116</v>
      </c>
      <c r="J6879" s="35"/>
      <c r="K6879" s="33"/>
      <c r="L6879" s="33"/>
      <c r="M6879" s="33"/>
      <c r="N6879" s="33"/>
      <c r="O6879" s="33"/>
      <c r="P6879" s="33"/>
      <c r="Q6879" s="33"/>
      <c r="R6879" s="33"/>
    </row>
    <row r="6880">
      <c r="A6880" s="8" t="s">
        <v>2633</v>
      </c>
      <c r="B6880" s="2"/>
      <c r="C6880" s="2" t="s">
        <v>19117</v>
      </c>
      <c r="D6880" s="2" t="s">
        <v>2588</v>
      </c>
      <c r="E6880" s="2" t="s">
        <v>19118</v>
      </c>
      <c r="F6880" s="42" t="s">
        <v>16687</v>
      </c>
      <c r="G6880" s="8" t="s">
        <v>8038</v>
      </c>
      <c r="H6880" s="31" t="s">
        <v>2840</v>
      </c>
      <c r="I6880" s="34" t="s">
        <v>19119</v>
      </c>
      <c r="J6880" s="35"/>
      <c r="K6880" s="33"/>
      <c r="L6880" s="33"/>
      <c r="M6880" s="33"/>
      <c r="N6880" s="33"/>
      <c r="O6880" s="33"/>
      <c r="P6880" s="33"/>
      <c r="Q6880" s="33"/>
      <c r="R6880" s="33"/>
    </row>
    <row r="6881">
      <c r="A6881" s="8" t="s">
        <v>2586</v>
      </c>
      <c r="B6881" s="2"/>
      <c r="C6881" s="2" t="s">
        <v>19120</v>
      </c>
      <c r="D6881" s="2" t="s">
        <v>2588</v>
      </c>
      <c r="E6881" s="2" t="s">
        <v>19121</v>
      </c>
      <c r="F6881" s="8" t="s">
        <v>16687</v>
      </c>
      <c r="G6881" s="8" t="s">
        <v>8038</v>
      </c>
      <c r="H6881" s="48" t="s">
        <v>2937</v>
      </c>
      <c r="I6881" s="34" t="s">
        <v>19122</v>
      </c>
      <c r="J6881" s="37"/>
      <c r="K6881" s="38"/>
      <c r="L6881" s="38"/>
      <c r="M6881" s="38"/>
      <c r="N6881" s="38"/>
      <c r="O6881" s="38"/>
      <c r="P6881" s="38"/>
      <c r="Q6881" s="38"/>
      <c r="R6881" s="38"/>
    </row>
    <row r="6882">
      <c r="A6882" s="8" t="s">
        <v>2633</v>
      </c>
      <c r="B6882" s="2"/>
      <c r="C6882" s="2" t="s">
        <v>19123</v>
      </c>
      <c r="D6882" s="2" t="s">
        <v>2588</v>
      </c>
      <c r="E6882" s="2" t="s">
        <v>19124</v>
      </c>
      <c r="F6882" s="41" t="s">
        <v>16687</v>
      </c>
      <c r="G6882" s="8" t="s">
        <v>8038</v>
      </c>
      <c r="H6882" s="43" t="s">
        <v>2686</v>
      </c>
      <c r="I6882" s="34" t="s">
        <v>19125</v>
      </c>
      <c r="J6882" s="35"/>
      <c r="K6882" s="33"/>
      <c r="L6882" s="33"/>
      <c r="M6882" s="33"/>
      <c r="N6882" s="33"/>
      <c r="O6882" s="33"/>
      <c r="P6882" s="33"/>
      <c r="Q6882" s="33"/>
      <c r="R6882" s="33"/>
    </row>
    <row r="6883">
      <c r="A6883" s="8" t="s">
        <v>2586</v>
      </c>
      <c r="B6883" s="2"/>
      <c r="C6883" s="2" t="s">
        <v>19126</v>
      </c>
      <c r="D6883" s="2" t="s">
        <v>13314</v>
      </c>
      <c r="E6883" s="2" t="s">
        <v>19127</v>
      </c>
      <c r="F6883" s="8" t="s">
        <v>16687</v>
      </c>
      <c r="G6883" s="31" t="s">
        <v>8038</v>
      </c>
      <c r="H6883" s="48" t="s">
        <v>2937</v>
      </c>
      <c r="I6883" s="34" t="s">
        <v>19128</v>
      </c>
      <c r="J6883" s="35"/>
      <c r="K6883" s="33"/>
      <c r="L6883" s="33"/>
      <c r="M6883" s="33"/>
      <c r="N6883" s="33"/>
      <c r="O6883" s="33"/>
      <c r="P6883" s="33"/>
      <c r="Q6883" s="33"/>
      <c r="R6883" s="33"/>
    </row>
    <row r="6884">
      <c r="A6884" s="8" t="s">
        <v>2586</v>
      </c>
      <c r="B6884" s="2"/>
      <c r="C6884" s="2" t="s">
        <v>19129</v>
      </c>
      <c r="D6884" s="2" t="s">
        <v>2588</v>
      </c>
      <c r="E6884" s="2" t="s">
        <v>19130</v>
      </c>
      <c r="F6884" s="42" t="s">
        <v>16687</v>
      </c>
      <c r="G6884" s="8" t="s">
        <v>8038</v>
      </c>
      <c r="H6884" s="31" t="s">
        <v>2742</v>
      </c>
      <c r="I6884" s="34" t="s">
        <v>19131</v>
      </c>
      <c r="J6884" s="35"/>
      <c r="K6884" s="33"/>
      <c r="L6884" s="33"/>
      <c r="M6884" s="33"/>
      <c r="N6884" s="33"/>
      <c r="O6884" s="33"/>
      <c r="P6884" s="33"/>
      <c r="Q6884" s="33"/>
      <c r="R6884" s="33"/>
    </row>
    <row r="6885">
      <c r="A6885" s="8" t="s">
        <v>2586</v>
      </c>
      <c r="B6885" s="2"/>
      <c r="C6885" s="2" t="s">
        <v>19132</v>
      </c>
      <c r="D6885" s="2" t="s">
        <v>2588</v>
      </c>
      <c r="E6885" s="2" t="s">
        <v>19133</v>
      </c>
      <c r="F6885" s="42" t="s">
        <v>16687</v>
      </c>
      <c r="G6885" s="8" t="s">
        <v>8038</v>
      </c>
      <c r="H6885" s="42" t="s">
        <v>3162</v>
      </c>
      <c r="I6885" s="34" t="s">
        <v>19134</v>
      </c>
      <c r="J6885" s="35"/>
      <c r="K6885" s="33"/>
      <c r="L6885" s="33"/>
      <c r="M6885" s="33"/>
      <c r="N6885" s="33"/>
      <c r="O6885" s="33"/>
      <c r="P6885" s="33"/>
      <c r="Q6885" s="33"/>
      <c r="R6885" s="33"/>
    </row>
    <row r="6886">
      <c r="A6886" s="8" t="s">
        <v>2586</v>
      </c>
      <c r="B6886" s="2"/>
      <c r="C6886" s="2" t="s">
        <v>19135</v>
      </c>
      <c r="D6886" s="2" t="s">
        <v>19136</v>
      </c>
      <c r="E6886" s="2" t="s">
        <v>19137</v>
      </c>
      <c r="F6886" s="42" t="s">
        <v>16687</v>
      </c>
      <c r="G6886" s="31" t="s">
        <v>8038</v>
      </c>
      <c r="H6886" s="41" t="s">
        <v>3792</v>
      </c>
      <c r="I6886" s="36" t="s">
        <v>19138</v>
      </c>
      <c r="J6886" s="7"/>
      <c r="K6886" s="40"/>
      <c r="L6886" s="40"/>
      <c r="M6886" s="40"/>
      <c r="N6886" s="40"/>
      <c r="O6886" s="40"/>
      <c r="P6886" s="40"/>
      <c r="Q6886" s="40"/>
      <c r="R6886" s="40"/>
    </row>
    <row r="6887">
      <c r="A6887" s="8" t="s">
        <v>2586</v>
      </c>
      <c r="B6887" s="2"/>
      <c r="C6887" s="2" t="s">
        <v>19139</v>
      </c>
      <c r="D6887" s="2" t="s">
        <v>2588</v>
      </c>
      <c r="E6887" s="2" t="s">
        <v>19140</v>
      </c>
      <c r="F6887" s="42" t="s">
        <v>16687</v>
      </c>
      <c r="G6887" s="8" t="s">
        <v>8038</v>
      </c>
      <c r="H6887" s="31" t="s">
        <v>2742</v>
      </c>
      <c r="I6887" s="34" t="s">
        <v>19141</v>
      </c>
      <c r="J6887" s="35"/>
      <c r="K6887" s="33"/>
      <c r="L6887" s="33"/>
      <c r="M6887" s="33"/>
      <c r="N6887" s="33"/>
      <c r="O6887" s="33"/>
      <c r="P6887" s="33"/>
      <c r="Q6887" s="33"/>
      <c r="R6887" s="33"/>
    </row>
    <row r="6888">
      <c r="A6888" s="8" t="s">
        <v>2586</v>
      </c>
      <c r="B6888" s="2"/>
      <c r="C6888" s="2" t="s">
        <v>19142</v>
      </c>
      <c r="D6888" s="2" t="s">
        <v>2588</v>
      </c>
      <c r="E6888" s="2" t="s">
        <v>19143</v>
      </c>
      <c r="F6888" s="42" t="s">
        <v>16687</v>
      </c>
      <c r="G6888" s="8" t="s">
        <v>8038</v>
      </c>
      <c r="H6888" s="31" t="s">
        <v>7223</v>
      </c>
      <c r="I6888" s="34" t="s">
        <v>19144</v>
      </c>
      <c r="J6888" s="7"/>
      <c r="K6888" s="40"/>
      <c r="L6888" s="40"/>
      <c r="M6888" s="40"/>
      <c r="N6888" s="40"/>
      <c r="O6888" s="40"/>
      <c r="P6888" s="40"/>
      <c r="Q6888" s="40"/>
      <c r="R6888" s="40"/>
    </row>
    <row r="6889">
      <c r="A6889" s="8" t="s">
        <v>2586</v>
      </c>
      <c r="B6889" s="2"/>
      <c r="C6889" s="2" t="s">
        <v>19145</v>
      </c>
      <c r="D6889" s="2" t="s">
        <v>2588</v>
      </c>
      <c r="E6889" s="2" t="s">
        <v>19146</v>
      </c>
      <c r="F6889" s="42" t="s">
        <v>16687</v>
      </c>
      <c r="G6889" s="8" t="s">
        <v>8038</v>
      </c>
      <c r="H6889" s="42" t="s">
        <v>2765</v>
      </c>
      <c r="I6889" s="34" t="s">
        <v>19147</v>
      </c>
      <c r="J6889" s="35"/>
      <c r="K6889" s="33"/>
      <c r="L6889" s="33"/>
      <c r="M6889" s="33"/>
      <c r="N6889" s="33"/>
      <c r="O6889" s="33"/>
      <c r="P6889" s="33"/>
      <c r="Q6889" s="33"/>
      <c r="R6889" s="33"/>
    </row>
    <row r="6890">
      <c r="A6890" s="8" t="s">
        <v>2586</v>
      </c>
      <c r="B6890" s="2"/>
      <c r="C6890" s="2" t="s">
        <v>19148</v>
      </c>
      <c r="D6890" s="2" t="s">
        <v>2588</v>
      </c>
      <c r="E6890" s="2" t="s">
        <v>19149</v>
      </c>
      <c r="F6890" s="42" t="s">
        <v>16687</v>
      </c>
      <c r="G6890" s="8" t="s">
        <v>8038</v>
      </c>
      <c r="H6890" s="41" t="s">
        <v>2760</v>
      </c>
      <c r="I6890" s="34" t="s">
        <v>19150</v>
      </c>
      <c r="J6890" s="35"/>
      <c r="K6890" s="33"/>
      <c r="L6890" s="33"/>
      <c r="M6890" s="33"/>
      <c r="N6890" s="33"/>
      <c r="O6890" s="33"/>
      <c r="P6890" s="33"/>
      <c r="Q6890" s="33"/>
      <c r="R6890" s="33"/>
    </row>
    <row r="6891">
      <c r="A6891" s="8" t="s">
        <v>2586</v>
      </c>
      <c r="B6891" s="2"/>
      <c r="C6891" s="2" t="s">
        <v>19151</v>
      </c>
      <c r="D6891" s="2" t="s">
        <v>2588</v>
      </c>
      <c r="E6891" s="2" t="s">
        <v>19152</v>
      </c>
      <c r="F6891" s="42" t="s">
        <v>16687</v>
      </c>
      <c r="G6891" s="8" t="s">
        <v>8038</v>
      </c>
      <c r="H6891" s="48" t="s">
        <v>2937</v>
      </c>
      <c r="I6891" s="34" t="s">
        <v>19153</v>
      </c>
      <c r="J6891" s="35"/>
      <c r="K6891" s="33"/>
      <c r="L6891" s="33"/>
      <c r="M6891" s="33"/>
      <c r="N6891" s="33"/>
      <c r="O6891" s="33"/>
      <c r="P6891" s="33"/>
      <c r="Q6891" s="33"/>
      <c r="R6891" s="33"/>
    </row>
    <row r="6892">
      <c r="A6892" s="8" t="s">
        <v>2586</v>
      </c>
      <c r="B6892" s="2"/>
      <c r="C6892" s="2" t="s">
        <v>19154</v>
      </c>
      <c r="D6892" s="2" t="s">
        <v>2588</v>
      </c>
      <c r="E6892" s="2" t="s">
        <v>19155</v>
      </c>
      <c r="F6892" s="42" t="s">
        <v>16687</v>
      </c>
      <c r="G6892" s="6" t="s">
        <v>8038</v>
      </c>
      <c r="H6892" s="31" t="s">
        <v>2603</v>
      </c>
      <c r="I6892" s="34" t="s">
        <v>19156</v>
      </c>
      <c r="J6892" s="35"/>
      <c r="K6892" s="33"/>
      <c r="L6892" s="33"/>
      <c r="M6892" s="33"/>
      <c r="N6892" s="33"/>
      <c r="O6892" s="33"/>
      <c r="P6892" s="33"/>
      <c r="Q6892" s="33"/>
      <c r="R6892" s="33"/>
    </row>
    <row r="6893">
      <c r="A6893" s="8" t="s">
        <v>2586</v>
      </c>
      <c r="B6893" s="2"/>
      <c r="C6893" s="2" t="s">
        <v>19157</v>
      </c>
      <c r="D6893" s="2" t="s">
        <v>2588</v>
      </c>
      <c r="E6893" s="2" t="s">
        <v>19158</v>
      </c>
      <c r="F6893" s="42" t="s">
        <v>16687</v>
      </c>
      <c r="G6893" s="31" t="s">
        <v>8038</v>
      </c>
      <c r="H6893" s="41" t="s">
        <v>3095</v>
      </c>
      <c r="I6893" s="34" t="s">
        <v>19159</v>
      </c>
      <c r="J6893" s="35"/>
      <c r="K6893" s="33"/>
      <c r="L6893" s="33"/>
      <c r="M6893" s="33"/>
      <c r="N6893" s="33"/>
      <c r="O6893" s="33"/>
      <c r="P6893" s="33"/>
      <c r="Q6893" s="33"/>
      <c r="R6893" s="33"/>
    </row>
    <row r="6894">
      <c r="A6894" s="8" t="s">
        <v>2586</v>
      </c>
      <c r="B6894" s="2"/>
      <c r="C6894" s="2" t="s">
        <v>19160</v>
      </c>
      <c r="D6894" s="2" t="s">
        <v>6559</v>
      </c>
      <c r="E6894" s="2" t="s">
        <v>19161</v>
      </c>
      <c r="F6894" s="42" t="s">
        <v>16687</v>
      </c>
      <c r="G6894" s="8" t="s">
        <v>8038</v>
      </c>
      <c r="H6894" s="41" t="s">
        <v>3095</v>
      </c>
      <c r="I6894" s="34" t="s">
        <v>19162</v>
      </c>
      <c r="J6894" s="19"/>
      <c r="K6894" s="39"/>
      <c r="L6894" s="39"/>
      <c r="M6894" s="39"/>
      <c r="N6894" s="39"/>
      <c r="O6894" s="39"/>
      <c r="P6894" s="39"/>
      <c r="Q6894" s="39"/>
      <c r="R6894" s="39"/>
    </row>
    <row r="6895">
      <c r="A6895" s="8" t="s">
        <v>2586</v>
      </c>
      <c r="B6895" s="2"/>
      <c r="C6895" s="2" t="s">
        <v>19163</v>
      </c>
      <c r="D6895" s="2" t="s">
        <v>2588</v>
      </c>
      <c r="E6895" s="2" t="s">
        <v>19164</v>
      </c>
      <c r="F6895" s="42" t="s">
        <v>16687</v>
      </c>
      <c r="G6895" s="31" t="s">
        <v>8038</v>
      </c>
      <c r="H6895" s="41" t="s">
        <v>2802</v>
      </c>
      <c r="I6895" s="34" t="s">
        <v>19165</v>
      </c>
      <c r="J6895" s="35"/>
      <c r="K6895" s="33"/>
      <c r="L6895" s="33"/>
      <c r="M6895" s="33"/>
      <c r="N6895" s="33"/>
      <c r="O6895" s="33"/>
      <c r="P6895" s="33"/>
      <c r="Q6895" s="33"/>
      <c r="R6895" s="33"/>
    </row>
    <row r="6896">
      <c r="A6896" s="8" t="s">
        <v>2586</v>
      </c>
      <c r="B6896" s="2"/>
      <c r="C6896" s="2" t="s">
        <v>19166</v>
      </c>
      <c r="D6896" s="2" t="s">
        <v>19167</v>
      </c>
      <c r="E6896" s="2" t="s">
        <v>19168</v>
      </c>
      <c r="F6896" s="42" t="s">
        <v>16687</v>
      </c>
      <c r="G6896" s="31" t="s">
        <v>8038</v>
      </c>
      <c r="H6896" s="43" t="s">
        <v>4138</v>
      </c>
      <c r="I6896" s="34" t="s">
        <v>19169</v>
      </c>
      <c r="J6896" s="35"/>
      <c r="K6896" s="33"/>
      <c r="L6896" s="33"/>
      <c r="M6896" s="33"/>
      <c r="N6896" s="33"/>
      <c r="O6896" s="33"/>
      <c r="P6896" s="33"/>
      <c r="Q6896" s="33"/>
      <c r="R6896" s="33"/>
    </row>
    <row r="6897">
      <c r="A6897" s="8" t="s">
        <v>2586</v>
      </c>
      <c r="B6897" s="2"/>
      <c r="C6897" s="2" t="s">
        <v>19170</v>
      </c>
      <c r="D6897" s="2" t="s">
        <v>10232</v>
      </c>
      <c r="E6897" s="2" t="s">
        <v>19171</v>
      </c>
      <c r="F6897" s="42" t="s">
        <v>16687</v>
      </c>
      <c r="G6897" s="31" t="s">
        <v>8038</v>
      </c>
      <c r="H6897" s="42" t="s">
        <v>2686</v>
      </c>
      <c r="I6897" s="36" t="s">
        <v>19172</v>
      </c>
      <c r="J6897" s="7"/>
      <c r="K6897" s="40"/>
      <c r="L6897" s="40"/>
      <c r="M6897" s="40"/>
      <c r="N6897" s="40"/>
      <c r="O6897" s="40"/>
      <c r="P6897" s="40"/>
      <c r="Q6897" s="40"/>
      <c r="R6897" s="40"/>
    </row>
    <row r="6898">
      <c r="A6898" s="8" t="s">
        <v>2633</v>
      </c>
      <c r="B6898" s="2"/>
      <c r="C6898" s="2" t="s">
        <v>19173</v>
      </c>
      <c r="D6898" s="2" t="s">
        <v>19174</v>
      </c>
      <c r="E6898" s="2" t="s">
        <v>19175</v>
      </c>
      <c r="F6898" s="42" t="s">
        <v>16687</v>
      </c>
      <c r="G6898" s="31" t="s">
        <v>8038</v>
      </c>
      <c r="H6898" s="41" t="s">
        <v>2686</v>
      </c>
      <c r="I6898" s="34" t="s">
        <v>19176</v>
      </c>
      <c r="J6898" s="37"/>
      <c r="K6898" s="38"/>
      <c r="L6898" s="38"/>
      <c r="M6898" s="38"/>
      <c r="N6898" s="38"/>
      <c r="O6898" s="38"/>
      <c r="P6898" s="38"/>
      <c r="Q6898" s="38"/>
      <c r="R6898" s="38"/>
    </row>
    <row r="6899">
      <c r="A6899" s="8" t="s">
        <v>2586</v>
      </c>
      <c r="B6899" s="2"/>
      <c r="C6899" s="2" t="s">
        <v>19177</v>
      </c>
      <c r="D6899" s="2" t="s">
        <v>2588</v>
      </c>
      <c r="E6899" s="2" t="s">
        <v>19178</v>
      </c>
      <c r="F6899" s="8" t="s">
        <v>16687</v>
      </c>
      <c r="G6899" s="31" t="s">
        <v>8038</v>
      </c>
      <c r="H6899" s="45" t="s">
        <v>2753</v>
      </c>
      <c r="I6899" s="36" t="s">
        <v>19179</v>
      </c>
      <c r="J6899" s="37"/>
      <c r="K6899" s="38"/>
      <c r="L6899" s="38"/>
      <c r="M6899" s="38"/>
      <c r="N6899" s="38"/>
      <c r="O6899" s="38"/>
      <c r="P6899" s="38"/>
      <c r="Q6899" s="38"/>
      <c r="R6899" s="38"/>
    </row>
    <row r="6900">
      <c r="A6900" s="8" t="s">
        <v>2586</v>
      </c>
      <c r="B6900" s="2"/>
      <c r="C6900" s="2" t="s">
        <v>19180</v>
      </c>
      <c r="D6900" s="2" t="s">
        <v>19181</v>
      </c>
      <c r="E6900" s="2" t="s">
        <v>19182</v>
      </c>
      <c r="F6900" s="41" t="s">
        <v>16687</v>
      </c>
      <c r="G6900" s="31" t="s">
        <v>8038</v>
      </c>
      <c r="H6900" s="42" t="s">
        <v>2686</v>
      </c>
      <c r="I6900" s="34" t="s">
        <v>19183</v>
      </c>
      <c r="J6900" s="35"/>
      <c r="K6900" s="33"/>
      <c r="L6900" s="33"/>
      <c r="M6900" s="33"/>
      <c r="N6900" s="33"/>
      <c r="O6900" s="33"/>
      <c r="P6900" s="33"/>
      <c r="Q6900" s="33"/>
      <c r="R6900" s="33"/>
    </row>
    <row r="6901">
      <c r="A6901" s="8" t="s">
        <v>2586</v>
      </c>
      <c r="B6901" s="2"/>
      <c r="C6901" s="2" t="s">
        <v>19184</v>
      </c>
      <c r="D6901" s="2" t="s">
        <v>2588</v>
      </c>
      <c r="E6901" s="2" t="s">
        <v>19185</v>
      </c>
      <c r="F6901" s="8" t="s">
        <v>16687</v>
      </c>
      <c r="G6901" s="31" t="s">
        <v>8038</v>
      </c>
      <c r="H6901" s="41" t="s">
        <v>3768</v>
      </c>
      <c r="I6901" s="34" t="s">
        <v>19186</v>
      </c>
      <c r="J6901" s="35"/>
      <c r="K6901" s="33"/>
      <c r="L6901" s="33"/>
      <c r="M6901" s="33"/>
      <c r="N6901" s="33"/>
      <c r="O6901" s="33"/>
      <c r="P6901" s="33"/>
      <c r="Q6901" s="33"/>
      <c r="R6901" s="33"/>
    </row>
    <row r="6902">
      <c r="A6902" s="8" t="s">
        <v>2633</v>
      </c>
      <c r="B6902" s="2"/>
      <c r="C6902" s="2" t="s">
        <v>19187</v>
      </c>
      <c r="D6902" s="2" t="s">
        <v>19188</v>
      </c>
      <c r="E6902" s="2" t="s">
        <v>19189</v>
      </c>
      <c r="F6902" s="42" t="s">
        <v>16687</v>
      </c>
      <c r="G6902" s="31" t="s">
        <v>8038</v>
      </c>
      <c r="H6902" s="41" t="s">
        <v>2760</v>
      </c>
      <c r="I6902" s="34" t="s">
        <v>19190</v>
      </c>
      <c r="J6902" s="10"/>
      <c r="K6902" s="44"/>
      <c r="L6902" s="44"/>
      <c r="M6902" s="44"/>
      <c r="N6902" s="44"/>
      <c r="O6902" s="44"/>
      <c r="P6902" s="44"/>
      <c r="Q6902" s="44"/>
      <c r="R6902" s="44"/>
    </row>
    <row r="6903">
      <c r="A6903" s="8" t="s">
        <v>2586</v>
      </c>
      <c r="B6903" s="2"/>
      <c r="C6903" s="2" t="s">
        <v>19191</v>
      </c>
      <c r="D6903" s="2" t="s">
        <v>19192</v>
      </c>
      <c r="E6903" s="2" t="s">
        <v>19193</v>
      </c>
      <c r="F6903" s="8" t="s">
        <v>16687</v>
      </c>
      <c r="G6903" s="31" t="s">
        <v>8038</v>
      </c>
      <c r="H6903" s="41" t="s">
        <v>2760</v>
      </c>
      <c r="I6903" s="34" t="s">
        <v>19194</v>
      </c>
      <c r="J6903" s="37"/>
      <c r="K6903" s="38"/>
      <c r="L6903" s="38"/>
      <c r="M6903" s="38"/>
      <c r="N6903" s="38"/>
      <c r="O6903" s="38"/>
      <c r="P6903" s="38"/>
      <c r="Q6903" s="38"/>
      <c r="R6903" s="38"/>
    </row>
    <row r="6904">
      <c r="A6904" s="8" t="s">
        <v>2586</v>
      </c>
      <c r="B6904" s="2"/>
      <c r="C6904" s="2" t="s">
        <v>19195</v>
      </c>
      <c r="D6904" s="2" t="s">
        <v>19196</v>
      </c>
      <c r="E6904" s="2" t="s">
        <v>19197</v>
      </c>
      <c r="F6904" s="42" t="s">
        <v>16687</v>
      </c>
      <c r="G6904" s="31" t="s">
        <v>8038</v>
      </c>
      <c r="H6904" s="41" t="s">
        <v>2802</v>
      </c>
      <c r="I6904" s="34" t="s">
        <v>19198</v>
      </c>
      <c r="J6904" s="7"/>
      <c r="K6904" s="40"/>
      <c r="L6904" s="40"/>
      <c r="M6904" s="40"/>
      <c r="N6904" s="40"/>
      <c r="O6904" s="40"/>
      <c r="P6904" s="40"/>
      <c r="Q6904" s="40"/>
      <c r="R6904" s="40"/>
    </row>
    <row r="6905">
      <c r="A6905" s="8" t="s">
        <v>2586</v>
      </c>
      <c r="B6905" s="2"/>
      <c r="C6905" s="2" t="s">
        <v>19199</v>
      </c>
      <c r="D6905" s="2" t="s">
        <v>2588</v>
      </c>
      <c r="E6905" s="2" t="s">
        <v>19200</v>
      </c>
      <c r="F6905" s="41" t="s">
        <v>16687</v>
      </c>
      <c r="G6905" s="31" t="s">
        <v>8038</v>
      </c>
      <c r="H6905" s="31" t="s">
        <v>2742</v>
      </c>
      <c r="I6905" s="34" t="s">
        <v>19201</v>
      </c>
      <c r="J6905" s="10"/>
      <c r="K6905" s="44"/>
      <c r="L6905" s="44"/>
      <c r="M6905" s="44"/>
      <c r="N6905" s="44"/>
      <c r="O6905" s="44"/>
      <c r="P6905" s="44"/>
      <c r="Q6905" s="44"/>
      <c r="R6905" s="44"/>
    </row>
    <row r="6906">
      <c r="A6906" s="8" t="s">
        <v>2586</v>
      </c>
      <c r="B6906" s="2"/>
      <c r="C6906" s="2" t="s">
        <v>19202</v>
      </c>
      <c r="D6906" s="2" t="s">
        <v>2588</v>
      </c>
      <c r="E6906" s="2" t="s">
        <v>19203</v>
      </c>
      <c r="F6906" s="42" t="s">
        <v>16687</v>
      </c>
      <c r="G6906" s="31" t="s">
        <v>8038</v>
      </c>
      <c r="H6906" s="41" t="s">
        <v>2760</v>
      </c>
      <c r="I6906" s="34" t="s">
        <v>19204</v>
      </c>
      <c r="J6906" s="35"/>
      <c r="K6906" s="33"/>
      <c r="L6906" s="33"/>
      <c r="M6906" s="33"/>
      <c r="N6906" s="33"/>
      <c r="O6906" s="33"/>
      <c r="P6906" s="33"/>
      <c r="Q6906" s="33"/>
      <c r="R6906" s="33"/>
    </row>
    <row r="6907">
      <c r="A6907" s="8" t="s">
        <v>2586</v>
      </c>
      <c r="B6907" s="2"/>
      <c r="C6907" s="2" t="s">
        <v>19205</v>
      </c>
      <c r="D6907" s="2" t="s">
        <v>19206</v>
      </c>
      <c r="E6907" s="2" t="s">
        <v>19207</v>
      </c>
      <c r="F6907" s="42" t="s">
        <v>16687</v>
      </c>
      <c r="G6907" s="31" t="s">
        <v>8038</v>
      </c>
      <c r="H6907" s="41" t="s">
        <v>2778</v>
      </c>
      <c r="I6907" s="36" t="s">
        <v>19208</v>
      </c>
      <c r="J6907" s="35"/>
      <c r="K6907" s="33"/>
      <c r="L6907" s="33"/>
      <c r="M6907" s="33"/>
      <c r="N6907" s="33"/>
      <c r="O6907" s="33"/>
      <c r="P6907" s="33"/>
      <c r="Q6907" s="33"/>
      <c r="R6907" s="33"/>
    </row>
    <row r="6908">
      <c r="A6908" s="8" t="s">
        <v>2586</v>
      </c>
      <c r="B6908" s="2"/>
      <c r="C6908" s="2" t="s">
        <v>19209</v>
      </c>
      <c r="D6908" s="2" t="s">
        <v>2588</v>
      </c>
      <c r="E6908" s="2" t="s">
        <v>19210</v>
      </c>
      <c r="F6908" s="42" t="s">
        <v>16687</v>
      </c>
      <c r="G6908" s="31" t="s">
        <v>8038</v>
      </c>
      <c r="H6908" s="42" t="s">
        <v>2686</v>
      </c>
      <c r="I6908" s="36" t="s">
        <v>19211</v>
      </c>
      <c r="J6908" s="7"/>
      <c r="K6908" s="40"/>
      <c r="L6908" s="40"/>
      <c r="M6908" s="40"/>
      <c r="N6908" s="40"/>
      <c r="O6908" s="40"/>
      <c r="P6908" s="40"/>
      <c r="Q6908" s="40"/>
      <c r="R6908" s="40"/>
    </row>
    <row r="6909">
      <c r="A6909" s="8" t="s">
        <v>2586</v>
      </c>
      <c r="B6909" s="2"/>
      <c r="C6909" s="2" t="s">
        <v>19212</v>
      </c>
      <c r="D6909" s="2" t="s">
        <v>2588</v>
      </c>
      <c r="E6909" s="2" t="s">
        <v>19213</v>
      </c>
      <c r="F6909" s="42" t="s">
        <v>16687</v>
      </c>
      <c r="G6909" s="8" t="s">
        <v>8038</v>
      </c>
      <c r="H6909" s="42" t="s">
        <v>2686</v>
      </c>
      <c r="I6909" s="36" t="s">
        <v>19214</v>
      </c>
      <c r="J6909" s="7"/>
      <c r="K6909" s="40"/>
      <c r="L6909" s="40"/>
      <c r="M6909" s="40"/>
      <c r="N6909" s="40"/>
      <c r="O6909" s="40"/>
      <c r="P6909" s="40"/>
      <c r="Q6909" s="40"/>
      <c r="R6909" s="40"/>
    </row>
    <row r="6910">
      <c r="A6910" s="8" t="s">
        <v>2586</v>
      </c>
      <c r="B6910" s="2"/>
      <c r="C6910" s="2" t="s">
        <v>19215</v>
      </c>
      <c r="D6910" s="2" t="s">
        <v>2588</v>
      </c>
      <c r="E6910" s="2" t="s">
        <v>19216</v>
      </c>
      <c r="F6910" s="42" t="s">
        <v>16687</v>
      </c>
      <c r="G6910" s="31" t="s">
        <v>8038</v>
      </c>
      <c r="H6910" s="42" t="s">
        <v>2686</v>
      </c>
      <c r="I6910" s="36" t="s">
        <v>19217</v>
      </c>
      <c r="J6910" s="37"/>
      <c r="K6910" s="38"/>
      <c r="L6910" s="38"/>
      <c r="M6910" s="38"/>
      <c r="N6910" s="38"/>
      <c r="O6910" s="38"/>
      <c r="P6910" s="38"/>
      <c r="Q6910" s="38"/>
      <c r="R6910" s="38"/>
    </row>
    <row r="6911">
      <c r="A6911" s="8" t="s">
        <v>2586</v>
      </c>
      <c r="B6911" s="2"/>
      <c r="C6911" s="2" t="s">
        <v>19218</v>
      </c>
      <c r="D6911" s="2" t="s">
        <v>2588</v>
      </c>
      <c r="E6911" s="2" t="s">
        <v>19219</v>
      </c>
      <c r="F6911" s="42" t="s">
        <v>16687</v>
      </c>
      <c r="G6911" s="8" t="s">
        <v>8038</v>
      </c>
      <c r="H6911" s="42" t="s">
        <v>2686</v>
      </c>
      <c r="I6911" s="36" t="s">
        <v>19220</v>
      </c>
      <c r="J6911" s="19"/>
      <c r="K6911" s="39"/>
      <c r="L6911" s="39"/>
      <c r="M6911" s="39"/>
      <c r="N6911" s="39"/>
      <c r="O6911" s="39"/>
      <c r="P6911" s="39"/>
      <c r="Q6911" s="39"/>
      <c r="R6911" s="39"/>
    </row>
    <row r="6912">
      <c r="A6912" s="8" t="s">
        <v>2586</v>
      </c>
      <c r="B6912" s="2"/>
      <c r="C6912" s="2" t="s">
        <v>19221</v>
      </c>
      <c r="D6912" s="2" t="s">
        <v>19222</v>
      </c>
      <c r="E6912" s="2" t="s">
        <v>19223</v>
      </c>
      <c r="F6912" s="42" t="s">
        <v>16687</v>
      </c>
      <c r="G6912" s="8" t="s">
        <v>8038</v>
      </c>
      <c r="H6912" s="31" t="s">
        <v>2742</v>
      </c>
      <c r="I6912" s="34" t="s">
        <v>19224</v>
      </c>
      <c r="J6912" s="35"/>
      <c r="K6912" s="33"/>
      <c r="L6912" s="33"/>
      <c r="M6912" s="33"/>
      <c r="N6912" s="33"/>
      <c r="O6912" s="33"/>
      <c r="P6912" s="33"/>
      <c r="Q6912" s="33"/>
      <c r="R6912" s="33"/>
    </row>
    <row r="6913">
      <c r="A6913" s="8" t="s">
        <v>2586</v>
      </c>
      <c r="B6913" s="2"/>
      <c r="C6913" s="2" t="s">
        <v>19225</v>
      </c>
      <c r="D6913" s="2" t="s">
        <v>2588</v>
      </c>
      <c r="E6913" s="2" t="s">
        <v>19226</v>
      </c>
      <c r="F6913" s="42" t="s">
        <v>16687</v>
      </c>
      <c r="G6913" s="31" t="s">
        <v>8038</v>
      </c>
      <c r="H6913" s="42" t="s">
        <v>2787</v>
      </c>
      <c r="I6913" s="36" t="s">
        <v>19227</v>
      </c>
      <c r="J6913" s="35"/>
      <c r="K6913" s="33"/>
      <c r="L6913" s="33"/>
      <c r="M6913" s="33"/>
      <c r="N6913" s="33"/>
      <c r="O6913" s="33"/>
      <c r="P6913" s="33"/>
      <c r="Q6913" s="33"/>
      <c r="R6913" s="33"/>
    </row>
    <row r="6914">
      <c r="A6914" s="8" t="s">
        <v>2586</v>
      </c>
      <c r="B6914" s="2"/>
      <c r="C6914" s="2" t="s">
        <v>19228</v>
      </c>
      <c r="D6914" s="2" t="s">
        <v>2588</v>
      </c>
      <c r="E6914" s="2" t="s">
        <v>19229</v>
      </c>
      <c r="F6914" s="41" t="s">
        <v>16687</v>
      </c>
      <c r="G6914" s="8" t="s">
        <v>8038</v>
      </c>
      <c r="H6914" s="42" t="s">
        <v>4696</v>
      </c>
      <c r="I6914" s="36" t="s">
        <v>19230</v>
      </c>
      <c r="J6914" s="35"/>
      <c r="K6914" s="33"/>
      <c r="L6914" s="33"/>
      <c r="M6914" s="33"/>
      <c r="N6914" s="33"/>
      <c r="O6914" s="33"/>
      <c r="P6914" s="33"/>
      <c r="Q6914" s="33"/>
      <c r="R6914" s="33"/>
    </row>
    <row r="6915">
      <c r="A6915" s="8" t="s">
        <v>2586</v>
      </c>
      <c r="B6915" s="2"/>
      <c r="C6915" s="2" t="s">
        <v>19231</v>
      </c>
      <c r="D6915" s="2" t="s">
        <v>2635</v>
      </c>
      <c r="E6915" s="2" t="s">
        <v>19232</v>
      </c>
      <c r="F6915" s="42" t="s">
        <v>16687</v>
      </c>
      <c r="G6915" s="8" t="s">
        <v>8038</v>
      </c>
      <c r="H6915" s="42" t="s">
        <v>6658</v>
      </c>
      <c r="I6915" s="36" t="s">
        <v>19233</v>
      </c>
      <c r="J6915" s="19"/>
      <c r="K6915" s="39"/>
      <c r="L6915" s="39"/>
      <c r="M6915" s="39"/>
      <c r="N6915" s="39"/>
      <c r="O6915" s="39"/>
      <c r="P6915" s="39"/>
      <c r="Q6915" s="39"/>
      <c r="R6915" s="39"/>
    </row>
    <row r="6916">
      <c r="A6916" s="8" t="s">
        <v>2586</v>
      </c>
      <c r="B6916" s="2"/>
      <c r="C6916" s="2" t="s">
        <v>19234</v>
      </c>
      <c r="D6916" s="2" t="s">
        <v>2588</v>
      </c>
      <c r="E6916" s="2" t="s">
        <v>19235</v>
      </c>
      <c r="F6916" s="42" t="s">
        <v>16687</v>
      </c>
      <c r="G6916" s="8" t="s">
        <v>8038</v>
      </c>
      <c r="H6916" s="41" t="s">
        <v>2760</v>
      </c>
      <c r="I6916" s="34" t="s">
        <v>19236</v>
      </c>
      <c r="J6916" s="35"/>
      <c r="K6916" s="33"/>
      <c r="L6916" s="33"/>
      <c r="M6916" s="33"/>
      <c r="N6916" s="33"/>
      <c r="O6916" s="33"/>
      <c r="P6916" s="33"/>
      <c r="Q6916" s="33"/>
      <c r="R6916" s="33"/>
    </row>
    <row r="6917">
      <c r="A6917" s="6" t="s">
        <v>2861</v>
      </c>
      <c r="B6917" s="2"/>
      <c r="C6917" s="2" t="s">
        <v>19237</v>
      </c>
      <c r="D6917" s="2" t="s">
        <v>19238</v>
      </c>
      <c r="E6917" s="2" t="s">
        <v>19239</v>
      </c>
      <c r="F6917" s="42" t="s">
        <v>16687</v>
      </c>
      <c r="G6917" s="8" t="s">
        <v>8038</v>
      </c>
      <c r="H6917" s="6" t="s">
        <v>2840</v>
      </c>
      <c r="I6917" s="36" t="s">
        <v>19240</v>
      </c>
      <c r="J6917" s="35"/>
      <c r="K6917" s="33"/>
      <c r="L6917" s="33"/>
      <c r="M6917" s="33"/>
      <c r="N6917" s="33"/>
      <c r="O6917" s="33"/>
      <c r="P6917" s="33"/>
      <c r="Q6917" s="33"/>
      <c r="R6917" s="33"/>
    </row>
    <row r="6918">
      <c r="A6918" s="8" t="s">
        <v>2586</v>
      </c>
      <c r="B6918" s="2"/>
      <c r="C6918" s="2" t="s">
        <v>19241</v>
      </c>
      <c r="D6918" s="2" t="s">
        <v>2588</v>
      </c>
      <c r="E6918" s="2" t="s">
        <v>19242</v>
      </c>
      <c r="F6918" s="42" t="s">
        <v>16687</v>
      </c>
      <c r="G6918" s="8" t="s">
        <v>8038</v>
      </c>
      <c r="H6918" s="45" t="s">
        <v>2937</v>
      </c>
      <c r="I6918" s="36" t="s">
        <v>19243</v>
      </c>
      <c r="J6918" s="35"/>
      <c r="K6918" s="33"/>
      <c r="L6918" s="33"/>
      <c r="M6918" s="33"/>
      <c r="N6918" s="33"/>
      <c r="O6918" s="33"/>
      <c r="P6918" s="33"/>
      <c r="Q6918" s="33"/>
      <c r="R6918" s="33"/>
    </row>
    <row r="6919">
      <c r="A6919" s="8" t="s">
        <v>2586</v>
      </c>
      <c r="B6919" s="2"/>
      <c r="C6919" s="2" t="s">
        <v>19244</v>
      </c>
      <c r="D6919" s="2" t="s">
        <v>19245</v>
      </c>
      <c r="E6919" s="2" t="s">
        <v>19246</v>
      </c>
      <c r="F6919" s="42" t="s">
        <v>16687</v>
      </c>
      <c r="G6919" s="31" t="s">
        <v>8038</v>
      </c>
      <c r="H6919" s="42" t="s">
        <v>2686</v>
      </c>
      <c r="I6919" s="36" t="s">
        <v>19247</v>
      </c>
      <c r="J6919" s="35"/>
      <c r="K6919" s="33"/>
      <c r="L6919" s="33"/>
      <c r="M6919" s="33"/>
      <c r="N6919" s="33"/>
      <c r="O6919" s="33"/>
      <c r="P6919" s="33"/>
      <c r="Q6919" s="33"/>
      <c r="R6919" s="33"/>
    </row>
    <row r="6920">
      <c r="A6920" s="8" t="s">
        <v>2586</v>
      </c>
      <c r="B6920" s="2"/>
      <c r="C6920" s="2" t="s">
        <v>19248</v>
      </c>
      <c r="D6920" s="2" t="s">
        <v>2015</v>
      </c>
      <c r="E6920" s="2" t="s">
        <v>19249</v>
      </c>
      <c r="F6920" s="41" t="s">
        <v>16687</v>
      </c>
      <c r="G6920" s="31" t="s">
        <v>8038</v>
      </c>
      <c r="H6920" s="41" t="s">
        <v>3328</v>
      </c>
      <c r="I6920" s="36" t="s">
        <v>19250</v>
      </c>
      <c r="J6920" s="7"/>
      <c r="K6920" s="40"/>
      <c r="L6920" s="40"/>
      <c r="M6920" s="40"/>
      <c r="N6920" s="40"/>
      <c r="O6920" s="40"/>
      <c r="P6920" s="40"/>
      <c r="Q6920" s="40"/>
      <c r="R6920" s="40"/>
    </row>
    <row r="6921">
      <c r="A6921" s="8" t="s">
        <v>2586</v>
      </c>
      <c r="B6921" s="2"/>
      <c r="C6921" s="2" t="s">
        <v>19251</v>
      </c>
      <c r="D6921" s="2" t="s">
        <v>7413</v>
      </c>
      <c r="E6921" s="2" t="s">
        <v>19252</v>
      </c>
      <c r="F6921" s="42" t="s">
        <v>16687</v>
      </c>
      <c r="G6921" s="31" t="s">
        <v>8038</v>
      </c>
      <c r="H6921" s="31" t="s">
        <v>2603</v>
      </c>
      <c r="I6921" s="36" t="s">
        <v>19253</v>
      </c>
      <c r="J6921" s="7"/>
      <c r="K6921" s="40"/>
      <c r="L6921" s="40"/>
      <c r="M6921" s="40"/>
      <c r="N6921" s="40"/>
      <c r="O6921" s="40"/>
      <c r="P6921" s="40"/>
      <c r="Q6921" s="40"/>
      <c r="R6921" s="40"/>
    </row>
    <row r="6922">
      <c r="A6922" s="8" t="s">
        <v>2586</v>
      </c>
      <c r="B6922" s="2"/>
      <c r="C6922" s="2" t="s">
        <v>19254</v>
      </c>
      <c r="D6922" s="2" t="s">
        <v>2588</v>
      </c>
      <c r="E6922" s="2" t="s">
        <v>19255</v>
      </c>
      <c r="F6922" s="42" t="s">
        <v>16687</v>
      </c>
      <c r="G6922" s="31" t="s">
        <v>8038</v>
      </c>
      <c r="H6922" s="42" t="s">
        <v>2686</v>
      </c>
      <c r="I6922" s="36" t="s">
        <v>19256</v>
      </c>
      <c r="J6922" s="37"/>
      <c r="K6922" s="38"/>
      <c r="L6922" s="38"/>
      <c r="M6922" s="38"/>
      <c r="N6922" s="38"/>
      <c r="O6922" s="38"/>
      <c r="P6922" s="38"/>
      <c r="Q6922" s="38"/>
      <c r="R6922" s="38"/>
    </row>
    <row r="6923">
      <c r="A6923" s="8" t="s">
        <v>2586</v>
      </c>
      <c r="B6923" s="2"/>
      <c r="C6923" s="2" t="s">
        <v>19257</v>
      </c>
      <c r="D6923" s="2" t="s">
        <v>2124</v>
      </c>
      <c r="E6923" s="2" t="s">
        <v>19258</v>
      </c>
      <c r="F6923" s="42" t="s">
        <v>16687</v>
      </c>
      <c r="G6923" s="45" t="s">
        <v>8038</v>
      </c>
      <c r="H6923" s="42" t="s">
        <v>3162</v>
      </c>
      <c r="I6923" s="36" t="s">
        <v>19259</v>
      </c>
      <c r="J6923" s="35"/>
      <c r="K6923" s="33"/>
      <c r="L6923" s="33"/>
      <c r="M6923" s="33"/>
      <c r="N6923" s="33"/>
      <c r="O6923" s="33"/>
      <c r="P6923" s="33"/>
      <c r="Q6923" s="33"/>
      <c r="R6923" s="33"/>
    </row>
    <row r="6924">
      <c r="A6924" s="8" t="s">
        <v>2633</v>
      </c>
      <c r="B6924" s="2"/>
      <c r="C6924" s="2" t="s">
        <v>19260</v>
      </c>
      <c r="D6924" s="2" t="s">
        <v>2588</v>
      </c>
      <c r="E6924" s="2" t="s">
        <v>19261</v>
      </c>
      <c r="F6924" s="42" t="s">
        <v>16687</v>
      </c>
      <c r="G6924" s="45" t="s">
        <v>8038</v>
      </c>
      <c r="H6924" s="42" t="s">
        <v>2686</v>
      </c>
      <c r="I6924" s="36" t="s">
        <v>19262</v>
      </c>
      <c r="J6924" s="35"/>
      <c r="K6924" s="33"/>
      <c r="L6924" s="33"/>
      <c r="M6924" s="33"/>
      <c r="N6924" s="33"/>
      <c r="O6924" s="33"/>
      <c r="P6924" s="33"/>
      <c r="Q6924" s="33"/>
      <c r="R6924" s="33"/>
    </row>
    <row r="6925">
      <c r="A6925" s="8" t="s">
        <v>2586</v>
      </c>
      <c r="B6925" s="2"/>
      <c r="C6925" s="2" t="s">
        <v>19263</v>
      </c>
      <c r="D6925" s="2" t="s">
        <v>2588</v>
      </c>
      <c r="E6925" s="2" t="s">
        <v>19264</v>
      </c>
      <c r="F6925" s="42" t="s">
        <v>16687</v>
      </c>
      <c r="G6925" s="31" t="s">
        <v>8038</v>
      </c>
      <c r="H6925" s="45" t="s">
        <v>3162</v>
      </c>
      <c r="I6925" s="36" t="s">
        <v>19265</v>
      </c>
      <c r="J6925" s="35"/>
      <c r="K6925" s="33"/>
      <c r="L6925" s="33"/>
      <c r="M6925" s="33"/>
      <c r="N6925" s="33"/>
      <c r="O6925" s="33"/>
      <c r="P6925" s="33"/>
      <c r="Q6925" s="33"/>
      <c r="R6925" s="33"/>
    </row>
    <row r="6926">
      <c r="A6926" s="8" t="s">
        <v>2586</v>
      </c>
      <c r="B6926" s="2"/>
      <c r="C6926" s="2" t="s">
        <v>19266</v>
      </c>
      <c r="D6926" s="2" t="s">
        <v>19267</v>
      </c>
      <c r="E6926" s="2" t="s">
        <v>19268</v>
      </c>
      <c r="F6926" s="42" t="s">
        <v>16687</v>
      </c>
      <c r="G6926" s="31" t="s">
        <v>8038</v>
      </c>
      <c r="H6926" s="45" t="s">
        <v>3768</v>
      </c>
      <c r="I6926" s="36" t="s">
        <v>19269</v>
      </c>
      <c r="J6926" s="35"/>
      <c r="K6926" s="33"/>
      <c r="L6926" s="33"/>
      <c r="M6926" s="33"/>
      <c r="N6926" s="33"/>
      <c r="O6926" s="33"/>
      <c r="P6926" s="33"/>
      <c r="Q6926" s="33"/>
      <c r="R6926" s="33"/>
    </row>
    <row r="6927">
      <c r="A6927" s="8" t="s">
        <v>2586</v>
      </c>
      <c r="B6927" s="2"/>
      <c r="C6927" s="2" t="s">
        <v>19270</v>
      </c>
      <c r="D6927" s="2" t="s">
        <v>2588</v>
      </c>
      <c r="E6927" s="2" t="s">
        <v>19271</v>
      </c>
      <c r="F6927" s="42" t="s">
        <v>16687</v>
      </c>
      <c r="G6927" s="31" t="s">
        <v>8038</v>
      </c>
      <c r="H6927" s="42" t="s">
        <v>8612</v>
      </c>
      <c r="I6927" s="36" t="s">
        <v>19272</v>
      </c>
      <c r="J6927" s="7"/>
      <c r="K6927" s="40"/>
      <c r="L6927" s="40"/>
      <c r="M6927" s="40"/>
      <c r="N6927" s="40"/>
      <c r="O6927" s="40"/>
      <c r="P6927" s="40"/>
      <c r="Q6927" s="40"/>
      <c r="R6927" s="40"/>
    </row>
    <row r="6928">
      <c r="A6928" s="8" t="s">
        <v>2586</v>
      </c>
      <c r="B6928" s="2"/>
      <c r="C6928" s="2" t="s">
        <v>19273</v>
      </c>
      <c r="D6928" s="2" t="s">
        <v>2635</v>
      </c>
      <c r="E6928" s="2" t="s">
        <v>19274</v>
      </c>
      <c r="F6928" s="42" t="s">
        <v>16687</v>
      </c>
      <c r="G6928" s="8" t="s">
        <v>8038</v>
      </c>
      <c r="H6928" s="41" t="s">
        <v>15329</v>
      </c>
      <c r="I6928" s="36" t="s">
        <v>19275</v>
      </c>
      <c r="J6928" s="35"/>
      <c r="K6928" s="33"/>
      <c r="L6928" s="33"/>
      <c r="M6928" s="33"/>
      <c r="N6928" s="33"/>
      <c r="O6928" s="33"/>
      <c r="P6928" s="33"/>
      <c r="Q6928" s="33"/>
      <c r="R6928" s="33"/>
    </row>
    <row r="6929">
      <c r="A6929" s="8" t="s">
        <v>2586</v>
      </c>
      <c r="B6929" s="2"/>
      <c r="C6929" s="2" t="s">
        <v>19276</v>
      </c>
      <c r="D6929" s="2" t="s">
        <v>2588</v>
      </c>
      <c r="E6929" s="2" t="s">
        <v>19277</v>
      </c>
      <c r="F6929" s="42" t="s">
        <v>16687</v>
      </c>
      <c r="G6929" s="8" t="s">
        <v>8038</v>
      </c>
      <c r="H6929" s="42" t="s">
        <v>3110</v>
      </c>
      <c r="I6929" s="36" t="s">
        <v>19278</v>
      </c>
      <c r="J6929" s="35"/>
      <c r="K6929" s="33"/>
      <c r="L6929" s="33"/>
      <c r="M6929" s="33"/>
      <c r="N6929" s="33"/>
      <c r="O6929" s="33"/>
      <c r="P6929" s="33"/>
      <c r="Q6929" s="33"/>
      <c r="R6929" s="33"/>
    </row>
    <row r="6930">
      <c r="A6930" s="8" t="s">
        <v>2586</v>
      </c>
      <c r="B6930" s="2"/>
      <c r="C6930" s="2" t="s">
        <v>19279</v>
      </c>
      <c r="D6930" s="2" t="s">
        <v>19280</v>
      </c>
      <c r="E6930" s="2" t="s">
        <v>19281</v>
      </c>
      <c r="F6930" s="42" t="s">
        <v>16687</v>
      </c>
      <c r="G6930" s="8" t="s">
        <v>8038</v>
      </c>
      <c r="H6930" s="45" t="s">
        <v>2937</v>
      </c>
      <c r="I6930" s="36" t="s">
        <v>19282</v>
      </c>
      <c r="J6930" s="35"/>
      <c r="K6930" s="33"/>
      <c r="L6930" s="33"/>
      <c r="M6930" s="33"/>
      <c r="N6930" s="33"/>
      <c r="O6930" s="33"/>
      <c r="P6930" s="33"/>
      <c r="Q6930" s="33"/>
      <c r="R6930" s="33"/>
    </row>
    <row r="6931">
      <c r="A6931" s="8" t="s">
        <v>2586</v>
      </c>
      <c r="B6931" s="2"/>
      <c r="C6931" s="2" t="s">
        <v>19283</v>
      </c>
      <c r="D6931" s="2" t="s">
        <v>2635</v>
      </c>
      <c r="E6931" s="2" t="s">
        <v>19284</v>
      </c>
      <c r="F6931" s="42" t="s">
        <v>16687</v>
      </c>
      <c r="G6931" s="6" t="s">
        <v>8038</v>
      </c>
      <c r="H6931" s="31" t="s">
        <v>7223</v>
      </c>
      <c r="I6931" s="36" t="s">
        <v>19285</v>
      </c>
      <c r="J6931" s="35"/>
      <c r="K6931" s="33"/>
      <c r="L6931" s="33"/>
      <c r="M6931" s="33"/>
      <c r="N6931" s="33"/>
      <c r="O6931" s="33"/>
      <c r="P6931" s="33"/>
      <c r="Q6931" s="33"/>
      <c r="R6931" s="33"/>
    </row>
    <row r="6932">
      <c r="A6932" s="8" t="s">
        <v>2586</v>
      </c>
      <c r="B6932" s="2"/>
      <c r="C6932" s="2" t="s">
        <v>19286</v>
      </c>
      <c r="D6932" s="2" t="s">
        <v>2588</v>
      </c>
      <c r="E6932" s="2" t="s">
        <v>19287</v>
      </c>
      <c r="F6932" s="42" t="s">
        <v>16687</v>
      </c>
      <c r="G6932" s="8" t="s">
        <v>8038</v>
      </c>
      <c r="H6932" s="41" t="s">
        <v>2937</v>
      </c>
      <c r="I6932" s="36" t="s">
        <v>19288</v>
      </c>
      <c r="J6932" s="7"/>
      <c r="K6932" s="40"/>
      <c r="L6932" s="40"/>
      <c r="M6932" s="40"/>
      <c r="N6932" s="40"/>
      <c r="O6932" s="40"/>
      <c r="P6932" s="40"/>
      <c r="Q6932" s="40"/>
      <c r="R6932" s="40"/>
    </row>
    <row r="6933">
      <c r="A6933" s="8" t="s">
        <v>2586</v>
      </c>
      <c r="B6933" s="2"/>
      <c r="C6933" s="2" t="s">
        <v>19289</v>
      </c>
      <c r="D6933" s="2" t="s">
        <v>19290</v>
      </c>
      <c r="E6933" s="2" t="s">
        <v>19291</v>
      </c>
      <c r="F6933" s="42" t="s">
        <v>16687</v>
      </c>
      <c r="G6933" s="8" t="s">
        <v>8038</v>
      </c>
      <c r="H6933" s="41" t="s">
        <v>5609</v>
      </c>
      <c r="I6933" s="36" t="s">
        <v>19292</v>
      </c>
      <c r="J6933" s="7"/>
      <c r="K6933" s="40"/>
      <c r="L6933" s="40"/>
      <c r="M6933" s="40"/>
      <c r="N6933" s="40"/>
      <c r="O6933" s="40"/>
      <c r="P6933" s="40"/>
      <c r="Q6933" s="40"/>
      <c r="R6933" s="40"/>
    </row>
    <row r="6934">
      <c r="A6934" s="8" t="s">
        <v>2586</v>
      </c>
      <c r="B6934" s="2"/>
      <c r="C6934" s="2" t="s">
        <v>19293</v>
      </c>
      <c r="D6934" s="2" t="s">
        <v>2785</v>
      </c>
      <c r="E6934" s="2" t="s">
        <v>19294</v>
      </c>
      <c r="F6934" s="42" t="s">
        <v>16687</v>
      </c>
      <c r="G6934" s="31" t="s">
        <v>8038</v>
      </c>
      <c r="H6934" s="45" t="s">
        <v>2824</v>
      </c>
      <c r="I6934" s="36" t="s">
        <v>19295</v>
      </c>
      <c r="J6934" s="35"/>
      <c r="K6934" s="33"/>
      <c r="L6934" s="33"/>
      <c r="M6934" s="33"/>
      <c r="N6934" s="33"/>
      <c r="O6934" s="33"/>
      <c r="P6934" s="33"/>
      <c r="Q6934" s="33"/>
      <c r="R6934" s="33"/>
    </row>
    <row r="6935">
      <c r="A6935" s="8" t="s">
        <v>2586</v>
      </c>
      <c r="B6935" s="2"/>
      <c r="C6935" s="2" t="s">
        <v>19296</v>
      </c>
      <c r="D6935" s="2" t="s">
        <v>2588</v>
      </c>
      <c r="E6935" s="2" t="s">
        <v>19297</v>
      </c>
      <c r="F6935" s="42" t="s">
        <v>16687</v>
      </c>
      <c r="G6935" s="31" t="s">
        <v>8038</v>
      </c>
      <c r="H6935" s="45" t="s">
        <v>3768</v>
      </c>
      <c r="I6935" s="36" t="s">
        <v>19298</v>
      </c>
      <c r="J6935" s="35"/>
      <c r="K6935" s="33"/>
      <c r="L6935" s="33"/>
      <c r="M6935" s="33"/>
      <c r="N6935" s="33"/>
      <c r="O6935" s="33"/>
      <c r="P6935" s="33"/>
      <c r="Q6935" s="33"/>
      <c r="R6935" s="33"/>
    </row>
    <row r="6936">
      <c r="A6936" s="8" t="s">
        <v>2586</v>
      </c>
      <c r="B6936" s="2"/>
      <c r="C6936" s="2" t="s">
        <v>19299</v>
      </c>
      <c r="D6936" s="2" t="s">
        <v>2588</v>
      </c>
      <c r="E6936" s="2" t="s">
        <v>19300</v>
      </c>
      <c r="F6936" s="42" t="s">
        <v>16687</v>
      </c>
      <c r="G6936" s="31" t="s">
        <v>8038</v>
      </c>
      <c r="H6936" s="31" t="s">
        <v>7267</v>
      </c>
      <c r="I6936" s="36" t="s">
        <v>19301</v>
      </c>
      <c r="J6936" s="37"/>
      <c r="K6936" s="38"/>
      <c r="L6936" s="38"/>
      <c r="M6936" s="38"/>
      <c r="N6936" s="38"/>
      <c r="O6936" s="38"/>
      <c r="P6936" s="38"/>
      <c r="Q6936" s="38"/>
      <c r="R6936" s="38"/>
    </row>
    <row r="6937">
      <c r="A6937" s="8" t="s">
        <v>2586</v>
      </c>
      <c r="B6937" s="2"/>
      <c r="C6937" s="2" t="s">
        <v>19302</v>
      </c>
      <c r="D6937" s="2" t="s">
        <v>2588</v>
      </c>
      <c r="E6937" s="2" t="s">
        <v>19303</v>
      </c>
      <c r="F6937" s="8" t="s">
        <v>16687</v>
      </c>
      <c r="G6937" s="31" t="s">
        <v>8038</v>
      </c>
      <c r="H6937" s="42" t="s">
        <v>3162</v>
      </c>
      <c r="I6937" s="36" t="s">
        <v>19304</v>
      </c>
      <c r="J6937" s="7"/>
      <c r="K6937" s="40"/>
      <c r="L6937" s="40"/>
      <c r="M6937" s="40"/>
      <c r="N6937" s="40"/>
      <c r="O6937" s="40"/>
      <c r="P6937" s="40"/>
      <c r="Q6937" s="40"/>
      <c r="R6937" s="40"/>
    </row>
    <row r="6938">
      <c r="A6938" s="8" t="s">
        <v>2586</v>
      </c>
      <c r="B6938" s="2"/>
      <c r="C6938" s="2" t="s">
        <v>19305</v>
      </c>
      <c r="D6938" s="2" t="s">
        <v>2588</v>
      </c>
      <c r="E6938" s="2" t="s">
        <v>19306</v>
      </c>
      <c r="F6938" s="42" t="s">
        <v>16687</v>
      </c>
      <c r="G6938" s="31" t="s">
        <v>8038</v>
      </c>
      <c r="H6938" s="42" t="s">
        <v>19307</v>
      </c>
      <c r="I6938" s="36" t="s">
        <v>19308</v>
      </c>
      <c r="J6938" s="35"/>
      <c r="K6938" s="33"/>
      <c r="L6938" s="33"/>
      <c r="M6938" s="33"/>
      <c r="N6938" s="33"/>
      <c r="O6938" s="33"/>
      <c r="P6938" s="33"/>
      <c r="Q6938" s="33"/>
      <c r="R6938" s="33"/>
    </row>
    <row r="6939">
      <c r="A6939" s="8" t="s">
        <v>2586</v>
      </c>
      <c r="B6939" s="2"/>
      <c r="C6939" s="2" t="s">
        <v>19309</v>
      </c>
      <c r="D6939" s="2" t="s">
        <v>2588</v>
      </c>
      <c r="E6939" s="2" t="s">
        <v>19310</v>
      </c>
      <c r="F6939" s="42" t="s">
        <v>16687</v>
      </c>
      <c r="G6939" s="31" t="s">
        <v>8038</v>
      </c>
      <c r="H6939" s="31" t="s">
        <v>2603</v>
      </c>
      <c r="I6939" s="36" t="s">
        <v>19311</v>
      </c>
      <c r="J6939" s="35"/>
      <c r="K6939" s="33"/>
      <c r="L6939" s="33"/>
      <c r="M6939" s="33"/>
      <c r="N6939" s="33"/>
      <c r="O6939" s="33"/>
      <c r="P6939" s="33"/>
      <c r="Q6939" s="33"/>
      <c r="R6939" s="33"/>
    </row>
    <row r="6940">
      <c r="A6940" s="8" t="s">
        <v>2586</v>
      </c>
      <c r="B6940" s="2"/>
      <c r="C6940" s="2" t="s">
        <v>19312</v>
      </c>
      <c r="D6940" s="2" t="s">
        <v>2588</v>
      </c>
      <c r="E6940" s="2" t="s">
        <v>19313</v>
      </c>
      <c r="F6940" s="42" t="s">
        <v>16687</v>
      </c>
      <c r="G6940" s="31" t="s">
        <v>8038</v>
      </c>
      <c r="H6940" s="45" t="s">
        <v>3649</v>
      </c>
      <c r="I6940" s="36" t="s">
        <v>19314</v>
      </c>
      <c r="J6940" s="35"/>
      <c r="K6940" s="33"/>
      <c r="L6940" s="33"/>
      <c r="M6940" s="33"/>
      <c r="N6940" s="33"/>
      <c r="O6940" s="33"/>
      <c r="P6940" s="33"/>
      <c r="Q6940" s="33"/>
      <c r="R6940" s="33"/>
    </row>
    <row r="6941">
      <c r="A6941" s="8" t="s">
        <v>2586</v>
      </c>
      <c r="B6941" s="2"/>
      <c r="C6941" s="2" t="s">
        <v>19315</v>
      </c>
      <c r="D6941" s="2" t="s">
        <v>2588</v>
      </c>
      <c r="E6941" s="2" t="s">
        <v>19316</v>
      </c>
      <c r="F6941" s="42" t="s">
        <v>16687</v>
      </c>
      <c r="G6941" s="8" t="s">
        <v>8038</v>
      </c>
      <c r="H6941" s="42" t="s">
        <v>2686</v>
      </c>
      <c r="I6941" s="36" t="s">
        <v>19317</v>
      </c>
      <c r="J6941" s="37"/>
      <c r="K6941" s="38"/>
      <c r="L6941" s="38"/>
      <c r="M6941" s="38"/>
      <c r="N6941" s="38"/>
      <c r="O6941" s="38"/>
      <c r="P6941" s="38"/>
      <c r="Q6941" s="38"/>
      <c r="R6941" s="38"/>
    </row>
    <row r="6942">
      <c r="A6942" s="8" t="s">
        <v>2586</v>
      </c>
      <c r="B6942" s="2"/>
      <c r="C6942" s="2" t="s">
        <v>19318</v>
      </c>
      <c r="D6942" s="2" t="s">
        <v>2588</v>
      </c>
      <c r="E6942" s="2" t="s">
        <v>19319</v>
      </c>
      <c r="F6942" s="42" t="s">
        <v>16687</v>
      </c>
      <c r="G6942" s="8" t="s">
        <v>8038</v>
      </c>
      <c r="H6942" s="49" t="s">
        <v>2840</v>
      </c>
      <c r="I6942" s="36" t="s">
        <v>19320</v>
      </c>
      <c r="J6942" s="7"/>
      <c r="K6942" s="40"/>
      <c r="L6942" s="40"/>
      <c r="M6942" s="40"/>
      <c r="N6942" s="40"/>
      <c r="O6942" s="40"/>
      <c r="P6942" s="40"/>
      <c r="Q6942" s="40"/>
      <c r="R6942" s="40"/>
    </row>
    <row r="6943">
      <c r="A6943" s="8" t="s">
        <v>2586</v>
      </c>
      <c r="B6943" s="2"/>
      <c r="C6943" s="2" t="s">
        <v>19321</v>
      </c>
      <c r="D6943" s="2" t="s">
        <v>550</v>
      </c>
      <c r="E6943" s="2" t="s">
        <v>19322</v>
      </c>
      <c r="F6943" s="42" t="s">
        <v>16687</v>
      </c>
      <c r="G6943" s="8" t="s">
        <v>8038</v>
      </c>
      <c r="H6943" s="42" t="s">
        <v>2686</v>
      </c>
      <c r="I6943" s="36" t="s">
        <v>19323</v>
      </c>
      <c r="J6943" s="7"/>
      <c r="K6943" s="40"/>
      <c r="L6943" s="40"/>
      <c r="M6943" s="40"/>
      <c r="N6943" s="40"/>
      <c r="O6943" s="40"/>
      <c r="P6943" s="40"/>
      <c r="Q6943" s="40"/>
      <c r="R6943" s="40"/>
    </row>
    <row r="6944">
      <c r="A6944" s="8" t="s">
        <v>2586</v>
      </c>
      <c r="B6944" s="2"/>
      <c r="C6944" s="2" t="s">
        <v>19324</v>
      </c>
      <c r="D6944" s="2" t="s">
        <v>2588</v>
      </c>
      <c r="E6944" s="2" t="s">
        <v>19325</v>
      </c>
      <c r="F6944" s="42" t="s">
        <v>16687</v>
      </c>
      <c r="G6944" s="8" t="s">
        <v>8038</v>
      </c>
      <c r="H6944" s="31" t="s">
        <v>2742</v>
      </c>
      <c r="I6944" s="34" t="s">
        <v>19326</v>
      </c>
      <c r="J6944" s="7"/>
      <c r="K6944" s="40"/>
      <c r="L6944" s="40"/>
      <c r="M6944" s="40"/>
      <c r="N6944" s="40"/>
      <c r="O6944" s="40"/>
      <c r="P6944" s="40"/>
      <c r="Q6944" s="40"/>
      <c r="R6944" s="40"/>
    </row>
    <row r="6945">
      <c r="A6945" s="8" t="s">
        <v>2633</v>
      </c>
      <c r="B6945" s="2"/>
      <c r="C6945" s="2" t="s">
        <v>19327</v>
      </c>
      <c r="D6945" s="2" t="s">
        <v>19328</v>
      </c>
      <c r="E6945" s="2" t="s">
        <v>19329</v>
      </c>
      <c r="F6945" s="42" t="s">
        <v>16687</v>
      </c>
      <c r="G6945" s="8" t="s">
        <v>8038</v>
      </c>
      <c r="H6945" s="41" t="s">
        <v>3095</v>
      </c>
      <c r="I6945" s="36" t="s">
        <v>19330</v>
      </c>
      <c r="J6945" s="35"/>
      <c r="K6945" s="33"/>
      <c r="L6945" s="33"/>
      <c r="M6945" s="33"/>
      <c r="N6945" s="33"/>
      <c r="O6945" s="33"/>
      <c r="P6945" s="33"/>
      <c r="Q6945" s="33"/>
      <c r="R6945" s="33"/>
    </row>
    <row r="6946">
      <c r="A6946" s="8" t="s">
        <v>2586</v>
      </c>
      <c r="B6946" s="2"/>
      <c r="C6946" s="2" t="s">
        <v>19331</v>
      </c>
      <c r="D6946" s="2" t="s">
        <v>2588</v>
      </c>
      <c r="E6946" s="2" t="s">
        <v>19332</v>
      </c>
      <c r="F6946" s="42" t="s">
        <v>16687</v>
      </c>
      <c r="G6946" s="31" t="s">
        <v>8038</v>
      </c>
      <c r="H6946" s="45" t="s">
        <v>2937</v>
      </c>
      <c r="I6946" s="36" t="s">
        <v>19333</v>
      </c>
      <c r="J6946" s="35"/>
      <c r="K6946" s="33"/>
      <c r="L6946" s="33"/>
      <c r="M6946" s="33"/>
      <c r="N6946" s="33"/>
      <c r="O6946" s="33"/>
      <c r="P6946" s="33"/>
      <c r="Q6946" s="33"/>
      <c r="R6946" s="33"/>
    </row>
    <row r="6947">
      <c r="A6947" s="8" t="s">
        <v>2586</v>
      </c>
      <c r="B6947" s="2"/>
      <c r="C6947" s="2" t="s">
        <v>19334</v>
      </c>
      <c r="D6947" s="2" t="s">
        <v>13196</v>
      </c>
      <c r="E6947" s="2" t="s">
        <v>19335</v>
      </c>
      <c r="F6947" s="42" t="s">
        <v>16687</v>
      </c>
      <c r="G6947" s="8" t="s">
        <v>8038</v>
      </c>
      <c r="H6947" s="42" t="s">
        <v>3110</v>
      </c>
      <c r="I6947" s="36" t="s">
        <v>19336</v>
      </c>
      <c r="J6947" s="7"/>
      <c r="K6947" s="40"/>
      <c r="L6947" s="40"/>
      <c r="M6947" s="40"/>
      <c r="N6947" s="40"/>
      <c r="O6947" s="40"/>
      <c r="P6947" s="40"/>
      <c r="Q6947" s="40"/>
      <c r="R6947" s="40"/>
    </row>
    <row r="6948">
      <c r="A6948" s="8" t="s">
        <v>2586</v>
      </c>
      <c r="B6948" s="2"/>
      <c r="C6948" s="2" t="s">
        <v>19337</v>
      </c>
      <c r="D6948" s="2" t="s">
        <v>2588</v>
      </c>
      <c r="E6948" s="2" t="s">
        <v>19338</v>
      </c>
      <c r="F6948" s="42" t="s">
        <v>16687</v>
      </c>
      <c r="G6948" s="8" t="s">
        <v>8038</v>
      </c>
      <c r="H6948" s="31" t="s">
        <v>7223</v>
      </c>
      <c r="I6948" s="36" t="s">
        <v>19339</v>
      </c>
      <c r="J6948" s="35"/>
      <c r="K6948" s="33"/>
      <c r="L6948" s="33"/>
      <c r="M6948" s="33"/>
      <c r="N6948" s="33"/>
      <c r="O6948" s="33"/>
      <c r="P6948" s="33"/>
      <c r="Q6948" s="33"/>
      <c r="R6948" s="33"/>
    </row>
    <row r="6949">
      <c r="A6949" s="8" t="s">
        <v>2586</v>
      </c>
      <c r="B6949" s="2"/>
      <c r="C6949" s="2" t="s">
        <v>19340</v>
      </c>
      <c r="D6949" s="2" t="s">
        <v>2588</v>
      </c>
      <c r="E6949" s="2" t="s">
        <v>19341</v>
      </c>
      <c r="F6949" s="42" t="s">
        <v>16687</v>
      </c>
      <c r="G6949" s="8" t="s">
        <v>8038</v>
      </c>
      <c r="H6949" s="45" t="s">
        <v>2824</v>
      </c>
      <c r="I6949" s="36" t="s">
        <v>19342</v>
      </c>
      <c r="J6949" s="7"/>
      <c r="K6949" s="40"/>
      <c r="L6949" s="40"/>
      <c r="M6949" s="40"/>
      <c r="N6949" s="40"/>
      <c r="O6949" s="40"/>
      <c r="P6949" s="40"/>
      <c r="Q6949" s="40"/>
      <c r="R6949" s="40"/>
    </row>
    <row r="6950">
      <c r="A6950" s="8" t="s">
        <v>2586</v>
      </c>
      <c r="B6950" s="2"/>
      <c r="C6950" s="2" t="s">
        <v>19343</v>
      </c>
      <c r="D6950" s="2" t="s">
        <v>2588</v>
      </c>
      <c r="E6950" s="2" t="s">
        <v>19344</v>
      </c>
      <c r="F6950" s="42" t="s">
        <v>16687</v>
      </c>
      <c r="G6950" s="31" t="s">
        <v>8038</v>
      </c>
      <c r="H6950" s="41" t="s">
        <v>7661</v>
      </c>
      <c r="I6950" s="36" t="s">
        <v>19345</v>
      </c>
      <c r="J6950" s="35"/>
      <c r="K6950" s="33"/>
      <c r="L6950" s="33"/>
      <c r="M6950" s="33"/>
      <c r="N6950" s="33"/>
      <c r="O6950" s="33"/>
      <c r="P6950" s="33"/>
      <c r="Q6950" s="33"/>
      <c r="R6950" s="33"/>
    </row>
    <row r="6951">
      <c r="A6951" s="8" t="s">
        <v>2586</v>
      </c>
      <c r="B6951" s="2"/>
      <c r="C6951" s="2" t="s">
        <v>19346</v>
      </c>
      <c r="D6951" s="2" t="s">
        <v>2588</v>
      </c>
      <c r="E6951" s="2" t="s">
        <v>19347</v>
      </c>
      <c r="F6951" s="42" t="s">
        <v>16687</v>
      </c>
      <c r="G6951" s="8" t="s">
        <v>8038</v>
      </c>
      <c r="H6951" s="41" t="s">
        <v>2760</v>
      </c>
      <c r="I6951" s="34" t="s">
        <v>19348</v>
      </c>
      <c r="J6951" s="7"/>
      <c r="K6951" s="40"/>
      <c r="L6951" s="40"/>
      <c r="M6951" s="40"/>
      <c r="N6951" s="40"/>
      <c r="O6951" s="40"/>
      <c r="P6951" s="40"/>
      <c r="Q6951" s="40"/>
      <c r="R6951" s="40"/>
    </row>
    <row r="6952">
      <c r="A6952" s="8" t="s">
        <v>2586</v>
      </c>
      <c r="B6952" s="2"/>
      <c r="C6952" s="2" t="s">
        <v>19349</v>
      </c>
      <c r="D6952" s="2" t="s">
        <v>2588</v>
      </c>
      <c r="E6952" s="2" t="s">
        <v>19350</v>
      </c>
      <c r="F6952" s="42" t="s">
        <v>16687</v>
      </c>
      <c r="G6952" s="8" t="s">
        <v>8038</v>
      </c>
      <c r="H6952" s="42" t="s">
        <v>2686</v>
      </c>
      <c r="I6952" s="36" t="s">
        <v>19351</v>
      </c>
      <c r="J6952" s="37"/>
      <c r="K6952" s="38"/>
      <c r="L6952" s="38"/>
      <c r="M6952" s="38"/>
      <c r="N6952" s="38"/>
      <c r="O6952" s="38"/>
      <c r="P6952" s="38"/>
      <c r="Q6952" s="38"/>
      <c r="R6952" s="38"/>
    </row>
    <row r="6953">
      <c r="A6953" s="8" t="s">
        <v>2586</v>
      </c>
      <c r="B6953" s="2"/>
      <c r="C6953" s="2" t="s">
        <v>19352</v>
      </c>
      <c r="D6953" s="2" t="s">
        <v>2588</v>
      </c>
      <c r="E6953" s="2" t="s">
        <v>19353</v>
      </c>
      <c r="F6953" s="42" t="s">
        <v>16687</v>
      </c>
      <c r="G6953" s="31" t="s">
        <v>8038</v>
      </c>
      <c r="H6953" s="42" t="s">
        <v>3162</v>
      </c>
      <c r="I6953" s="36" t="s">
        <v>19354</v>
      </c>
      <c r="J6953" s="37"/>
      <c r="K6953" s="38"/>
      <c r="L6953" s="38"/>
      <c r="M6953" s="38"/>
      <c r="N6953" s="38"/>
      <c r="O6953" s="38"/>
      <c r="P6953" s="38"/>
      <c r="Q6953" s="38"/>
      <c r="R6953" s="38"/>
    </row>
    <row r="6954">
      <c r="A6954" s="6" t="s">
        <v>2861</v>
      </c>
      <c r="B6954" s="2"/>
      <c r="C6954" s="2" t="s">
        <v>19355</v>
      </c>
      <c r="D6954" s="2" t="s">
        <v>19356</v>
      </c>
      <c r="E6954" s="2" t="s">
        <v>19357</v>
      </c>
      <c r="F6954" s="42" t="s">
        <v>16687</v>
      </c>
      <c r="G6954" s="8" t="s">
        <v>8038</v>
      </c>
      <c r="H6954" s="31" t="s">
        <v>8463</v>
      </c>
      <c r="I6954" s="36" t="s">
        <v>19358</v>
      </c>
      <c r="J6954" s="35"/>
      <c r="K6954" s="33"/>
      <c r="L6954" s="33"/>
      <c r="M6954" s="33"/>
      <c r="N6954" s="33"/>
      <c r="O6954" s="33"/>
      <c r="P6954" s="33"/>
      <c r="Q6954" s="33"/>
      <c r="R6954" s="33"/>
    </row>
    <row r="6955">
      <c r="A6955" s="8" t="s">
        <v>2586</v>
      </c>
      <c r="B6955" s="2"/>
      <c r="C6955" s="2" t="s">
        <v>19359</v>
      </c>
      <c r="D6955" s="2" t="s">
        <v>19360</v>
      </c>
      <c r="E6955" s="2" t="s">
        <v>19361</v>
      </c>
      <c r="F6955" s="42" t="s">
        <v>16687</v>
      </c>
      <c r="G6955" s="8" t="s">
        <v>8038</v>
      </c>
      <c r="H6955" s="45" t="s">
        <v>2952</v>
      </c>
      <c r="I6955" s="36" t="s">
        <v>19362</v>
      </c>
      <c r="J6955" s="35"/>
      <c r="K6955" s="33"/>
      <c r="L6955" s="33"/>
      <c r="M6955" s="33"/>
      <c r="N6955" s="33"/>
      <c r="O6955" s="33"/>
      <c r="P6955" s="33"/>
      <c r="Q6955" s="33"/>
      <c r="R6955" s="33"/>
    </row>
    <row r="6956">
      <c r="A6956" s="8" t="s">
        <v>2633</v>
      </c>
      <c r="B6956" s="2"/>
      <c r="C6956" s="2" t="s">
        <v>19363</v>
      </c>
      <c r="D6956" s="2" t="s">
        <v>2588</v>
      </c>
      <c r="E6956" s="2" t="s">
        <v>19364</v>
      </c>
      <c r="F6956" s="42" t="s">
        <v>16687</v>
      </c>
      <c r="G6956" s="8" t="s">
        <v>8038</v>
      </c>
      <c r="H6956" s="41" t="s">
        <v>2760</v>
      </c>
      <c r="I6956" s="34" t="s">
        <v>19365</v>
      </c>
      <c r="J6956" s="35"/>
      <c r="K6956" s="33"/>
      <c r="L6956" s="33"/>
      <c r="M6956" s="33"/>
      <c r="N6956" s="33"/>
      <c r="O6956" s="33"/>
      <c r="P6956" s="33"/>
      <c r="Q6956" s="33"/>
      <c r="R6956" s="33"/>
    </row>
    <row r="6957">
      <c r="A6957" s="8" t="s">
        <v>2586</v>
      </c>
      <c r="B6957" s="2"/>
      <c r="C6957" s="2" t="s">
        <v>19366</v>
      </c>
      <c r="D6957" s="2" t="s">
        <v>19367</v>
      </c>
      <c r="E6957" s="2" t="s">
        <v>19368</v>
      </c>
      <c r="F6957" s="42" t="s">
        <v>16687</v>
      </c>
      <c r="G6957" s="8" t="s">
        <v>8038</v>
      </c>
      <c r="H6957" s="42" t="s">
        <v>3305</v>
      </c>
      <c r="I6957" s="36" t="s">
        <v>19369</v>
      </c>
      <c r="J6957" s="7"/>
      <c r="K6957" s="40"/>
      <c r="L6957" s="40"/>
      <c r="M6957" s="40"/>
      <c r="N6957" s="40"/>
      <c r="O6957" s="40"/>
      <c r="P6957" s="40"/>
      <c r="Q6957" s="40"/>
      <c r="R6957" s="40"/>
    </row>
    <row r="6958">
      <c r="A6958" s="8" t="s">
        <v>2586</v>
      </c>
      <c r="B6958" s="2"/>
      <c r="C6958" s="2" t="s">
        <v>19370</v>
      </c>
      <c r="D6958" s="2" t="s">
        <v>19371</v>
      </c>
      <c r="E6958" s="2" t="s">
        <v>19372</v>
      </c>
      <c r="F6958" s="42" t="s">
        <v>16687</v>
      </c>
      <c r="G6958" s="8" t="s">
        <v>8038</v>
      </c>
      <c r="H6958" s="42" t="s">
        <v>3305</v>
      </c>
      <c r="I6958" s="36" t="s">
        <v>19373</v>
      </c>
      <c r="J6958" s="7"/>
      <c r="K6958" s="40"/>
      <c r="L6958" s="40"/>
      <c r="M6958" s="40"/>
      <c r="N6958" s="40"/>
      <c r="O6958" s="40"/>
      <c r="P6958" s="40"/>
      <c r="Q6958" s="40"/>
      <c r="R6958" s="40"/>
    </row>
    <row r="6959">
      <c r="A6959" s="6" t="s">
        <v>2861</v>
      </c>
      <c r="B6959" s="2"/>
      <c r="C6959" s="2" t="s">
        <v>19374</v>
      </c>
      <c r="D6959" s="2" t="s">
        <v>2588</v>
      </c>
      <c r="E6959" s="2" t="s">
        <v>19375</v>
      </c>
      <c r="F6959" s="8" t="s">
        <v>16687</v>
      </c>
      <c r="G6959" s="45" t="s">
        <v>8038</v>
      </c>
      <c r="H6959" s="41" t="s">
        <v>7661</v>
      </c>
      <c r="I6959" s="36" t="s">
        <v>19376</v>
      </c>
      <c r="J6959" s="35"/>
      <c r="K6959" s="33"/>
      <c r="L6959" s="33"/>
      <c r="M6959" s="33"/>
      <c r="N6959" s="33"/>
      <c r="O6959" s="33"/>
      <c r="P6959" s="33"/>
      <c r="Q6959" s="33"/>
      <c r="R6959" s="33"/>
    </row>
    <row r="6960">
      <c r="A6960" s="8" t="s">
        <v>2586</v>
      </c>
      <c r="B6960" s="2"/>
      <c r="C6960" s="2" t="s">
        <v>19377</v>
      </c>
      <c r="D6960" s="2" t="s">
        <v>2588</v>
      </c>
      <c r="E6960" s="2" t="s">
        <v>19378</v>
      </c>
      <c r="F6960" s="42" t="s">
        <v>16687</v>
      </c>
      <c r="G6960" s="31" t="s">
        <v>8038</v>
      </c>
      <c r="H6960" s="41" t="s">
        <v>2760</v>
      </c>
      <c r="I6960" s="34" t="s">
        <v>19379</v>
      </c>
      <c r="J6960" s="35"/>
      <c r="K6960" s="33"/>
      <c r="L6960" s="33"/>
      <c r="M6960" s="33"/>
      <c r="N6960" s="33"/>
      <c r="O6960" s="33"/>
      <c r="P6960" s="33"/>
      <c r="Q6960" s="33"/>
      <c r="R6960" s="33"/>
    </row>
    <row r="6961">
      <c r="A6961" s="6" t="s">
        <v>2861</v>
      </c>
      <c r="B6961" s="2"/>
      <c r="C6961" s="2" t="s">
        <v>19380</v>
      </c>
      <c r="D6961" s="2" t="s">
        <v>2588</v>
      </c>
      <c r="E6961" s="2" t="s">
        <v>19381</v>
      </c>
      <c r="F6961" s="42" t="s">
        <v>16687</v>
      </c>
      <c r="G6961" s="31" t="s">
        <v>8038</v>
      </c>
      <c r="H6961" s="43" t="s">
        <v>2760</v>
      </c>
      <c r="I6961" s="34" t="s">
        <v>19382</v>
      </c>
      <c r="J6961" s="35"/>
      <c r="K6961" s="33"/>
      <c r="L6961" s="33"/>
      <c r="M6961" s="33"/>
      <c r="N6961" s="33"/>
      <c r="O6961" s="33"/>
      <c r="P6961" s="33"/>
      <c r="Q6961" s="33"/>
      <c r="R6961" s="33"/>
    </row>
    <row r="6962">
      <c r="A6962" s="8" t="s">
        <v>2586</v>
      </c>
      <c r="B6962" s="2"/>
      <c r="C6962" s="2" t="s">
        <v>19383</v>
      </c>
      <c r="D6962" s="2" t="s">
        <v>19384</v>
      </c>
      <c r="E6962" s="2" t="s">
        <v>19385</v>
      </c>
      <c r="F6962" s="42" t="s">
        <v>16687</v>
      </c>
      <c r="G6962" s="8" t="s">
        <v>8038</v>
      </c>
      <c r="H6962" s="31" t="s">
        <v>2603</v>
      </c>
      <c r="I6962" s="36" t="s">
        <v>19386</v>
      </c>
      <c r="J6962" s="7"/>
      <c r="K6962" s="40"/>
      <c r="L6962" s="40"/>
      <c r="M6962" s="40"/>
      <c r="N6962" s="40"/>
      <c r="O6962" s="40"/>
      <c r="P6962" s="40"/>
      <c r="Q6962" s="40"/>
      <c r="R6962" s="40"/>
    </row>
    <row r="6963">
      <c r="A6963" s="8" t="s">
        <v>2586</v>
      </c>
      <c r="B6963" s="2"/>
      <c r="C6963" s="2" t="s">
        <v>19387</v>
      </c>
      <c r="D6963" s="2" t="s">
        <v>2588</v>
      </c>
      <c r="E6963" s="2" t="s">
        <v>19388</v>
      </c>
      <c r="F6963" s="8" t="s">
        <v>16687</v>
      </c>
      <c r="G6963" s="31" t="s">
        <v>8038</v>
      </c>
      <c r="H6963" s="31" t="s">
        <v>2603</v>
      </c>
      <c r="I6963" s="36" t="s">
        <v>19389</v>
      </c>
      <c r="J6963" s="35"/>
      <c r="K6963" s="33"/>
      <c r="L6963" s="33"/>
      <c r="M6963" s="33"/>
      <c r="N6963" s="33"/>
      <c r="O6963" s="33"/>
      <c r="P6963" s="33"/>
      <c r="Q6963" s="33"/>
      <c r="R6963" s="33"/>
    </row>
    <row r="6964">
      <c r="A6964" s="8" t="s">
        <v>2586</v>
      </c>
      <c r="B6964" s="2"/>
      <c r="C6964" s="2" t="s">
        <v>19390</v>
      </c>
      <c r="D6964" s="2" t="s">
        <v>2588</v>
      </c>
      <c r="E6964" s="2" t="s">
        <v>19391</v>
      </c>
      <c r="F6964" s="8" t="s">
        <v>16687</v>
      </c>
      <c r="G6964" s="8" t="s">
        <v>8038</v>
      </c>
      <c r="H6964" s="42" t="s">
        <v>3110</v>
      </c>
      <c r="I6964" s="36" t="s">
        <v>19392</v>
      </c>
      <c r="J6964" s="35"/>
      <c r="K6964" s="33"/>
      <c r="L6964" s="33"/>
      <c r="M6964" s="33"/>
      <c r="N6964" s="33"/>
      <c r="O6964" s="33"/>
      <c r="P6964" s="33"/>
      <c r="Q6964" s="33"/>
      <c r="R6964" s="33"/>
    </row>
    <row r="6965">
      <c r="A6965" s="8" t="s">
        <v>2586</v>
      </c>
      <c r="B6965" s="2"/>
      <c r="C6965" s="2" t="s">
        <v>19393</v>
      </c>
      <c r="D6965" s="2" t="s">
        <v>6687</v>
      </c>
      <c r="E6965" s="2" t="s">
        <v>19394</v>
      </c>
      <c r="F6965" s="41" t="s">
        <v>16687</v>
      </c>
      <c r="G6965" s="31" t="s">
        <v>8038</v>
      </c>
      <c r="H6965" s="42" t="s">
        <v>3287</v>
      </c>
      <c r="I6965" s="36" t="s">
        <v>19395</v>
      </c>
      <c r="J6965" s="37"/>
      <c r="K6965" s="38"/>
      <c r="L6965" s="38"/>
      <c r="M6965" s="38"/>
      <c r="N6965" s="38"/>
      <c r="O6965" s="38"/>
      <c r="P6965" s="38"/>
      <c r="Q6965" s="38"/>
      <c r="R6965" s="38"/>
    </row>
    <row r="6966">
      <c r="A6966" s="8" t="s">
        <v>2586</v>
      </c>
      <c r="B6966" s="2"/>
      <c r="C6966" s="2" t="s">
        <v>19396</v>
      </c>
      <c r="D6966" s="2" t="s">
        <v>2588</v>
      </c>
      <c r="E6966" s="2" t="s">
        <v>19397</v>
      </c>
      <c r="F6966" s="42" t="s">
        <v>16687</v>
      </c>
      <c r="G6966" s="8" t="s">
        <v>8038</v>
      </c>
      <c r="H6966" s="42" t="s">
        <v>2952</v>
      </c>
      <c r="I6966" s="36" t="s">
        <v>19398</v>
      </c>
      <c r="J6966" s="35"/>
      <c r="K6966" s="33"/>
      <c r="L6966" s="33"/>
      <c r="M6966" s="33"/>
      <c r="N6966" s="33"/>
      <c r="O6966" s="33"/>
      <c r="P6966" s="33"/>
      <c r="Q6966" s="33"/>
      <c r="R6966" s="33"/>
    </row>
    <row r="6967">
      <c r="A6967" s="8" t="s">
        <v>2586</v>
      </c>
      <c r="B6967" s="2"/>
      <c r="C6967" s="2" t="s">
        <v>19399</v>
      </c>
      <c r="D6967" s="2" t="s">
        <v>2588</v>
      </c>
      <c r="E6967" s="2" t="s">
        <v>19400</v>
      </c>
      <c r="F6967" s="42" t="s">
        <v>16687</v>
      </c>
      <c r="G6967" s="31" t="s">
        <v>8038</v>
      </c>
      <c r="H6967" s="41" t="s">
        <v>2760</v>
      </c>
      <c r="I6967" s="36" t="s">
        <v>19401</v>
      </c>
      <c r="J6967" s="7"/>
      <c r="K6967" s="40"/>
      <c r="L6967" s="40"/>
      <c r="M6967" s="40"/>
      <c r="N6967" s="40"/>
      <c r="O6967" s="40"/>
      <c r="P6967" s="40"/>
      <c r="Q6967" s="40"/>
      <c r="R6967" s="40"/>
    </row>
    <row r="6968">
      <c r="A6968" s="8" t="s">
        <v>2586</v>
      </c>
      <c r="B6968" s="2"/>
      <c r="C6968" s="2" t="s">
        <v>19402</v>
      </c>
      <c r="D6968" s="2" t="s">
        <v>2635</v>
      </c>
      <c r="E6968" s="2" t="s">
        <v>19403</v>
      </c>
      <c r="F6968" s="42" t="s">
        <v>16687</v>
      </c>
      <c r="G6968" s="8" t="s">
        <v>8038</v>
      </c>
      <c r="H6968" s="31" t="s">
        <v>4080</v>
      </c>
      <c r="I6968" s="36" t="s">
        <v>19404</v>
      </c>
      <c r="J6968" s="37"/>
      <c r="K6968" s="38"/>
      <c r="L6968" s="38"/>
      <c r="M6968" s="38"/>
      <c r="N6968" s="38"/>
      <c r="O6968" s="38"/>
      <c r="P6968" s="38"/>
      <c r="Q6968" s="38"/>
      <c r="R6968" s="38"/>
    </row>
    <row r="6969">
      <c r="A6969" s="8" t="s">
        <v>2586</v>
      </c>
      <c r="B6969" s="2"/>
      <c r="C6969" s="2" t="s">
        <v>19405</v>
      </c>
      <c r="D6969" s="2" t="s">
        <v>15056</v>
      </c>
      <c r="E6969" s="2" t="s">
        <v>19406</v>
      </c>
      <c r="F6969" s="42" t="s">
        <v>16687</v>
      </c>
      <c r="G6969" s="8" t="s">
        <v>8038</v>
      </c>
      <c r="H6969" s="41" t="s">
        <v>2760</v>
      </c>
      <c r="I6969" s="34" t="s">
        <v>19407</v>
      </c>
      <c r="J6969" s="7"/>
      <c r="K6969" s="40"/>
      <c r="L6969" s="40"/>
      <c r="M6969" s="40"/>
      <c r="N6969" s="40"/>
      <c r="O6969" s="40"/>
      <c r="P6969" s="40"/>
      <c r="Q6969" s="40"/>
      <c r="R6969" s="40"/>
    </row>
    <row r="6970">
      <c r="A6970" s="8" t="s">
        <v>2586</v>
      </c>
      <c r="B6970" s="2"/>
      <c r="C6970" s="2" t="s">
        <v>19408</v>
      </c>
      <c r="D6970" s="2" t="s">
        <v>19409</v>
      </c>
      <c r="E6970" s="2" t="s">
        <v>19410</v>
      </c>
      <c r="F6970" s="42" t="s">
        <v>16687</v>
      </c>
      <c r="G6970" s="8" t="s">
        <v>8038</v>
      </c>
      <c r="H6970" s="41" t="s">
        <v>2760</v>
      </c>
      <c r="I6970" s="34" t="s">
        <v>19411</v>
      </c>
      <c r="J6970" s="7"/>
      <c r="K6970" s="40"/>
      <c r="L6970" s="40"/>
      <c r="M6970" s="40"/>
      <c r="N6970" s="40"/>
      <c r="O6970" s="40"/>
      <c r="P6970" s="40"/>
      <c r="Q6970" s="40"/>
      <c r="R6970" s="40"/>
    </row>
    <row r="6971">
      <c r="A6971" s="8" t="s">
        <v>2586</v>
      </c>
      <c r="B6971" s="2"/>
      <c r="C6971" s="2" t="s">
        <v>19412</v>
      </c>
      <c r="D6971" s="2" t="s">
        <v>2950</v>
      </c>
      <c r="E6971" s="2" t="s">
        <v>19413</v>
      </c>
      <c r="F6971" s="8" t="s">
        <v>16687</v>
      </c>
      <c r="G6971" s="8" t="s">
        <v>8038</v>
      </c>
      <c r="H6971" s="31" t="s">
        <v>2816</v>
      </c>
      <c r="I6971" s="36" t="s">
        <v>19414</v>
      </c>
      <c r="J6971" s="35"/>
      <c r="K6971" s="33"/>
      <c r="L6971" s="33"/>
      <c r="M6971" s="33"/>
      <c r="N6971" s="33"/>
      <c r="O6971" s="33"/>
      <c r="P6971" s="33"/>
      <c r="Q6971" s="33"/>
      <c r="R6971" s="33"/>
    </row>
    <row r="6972">
      <c r="A6972" s="8" t="s">
        <v>2586</v>
      </c>
      <c r="B6972" s="2"/>
      <c r="C6972" s="2" t="s">
        <v>19415</v>
      </c>
      <c r="D6972" s="2" t="s">
        <v>2588</v>
      </c>
      <c r="E6972" s="2" t="s">
        <v>19416</v>
      </c>
      <c r="F6972" s="42" t="s">
        <v>16687</v>
      </c>
      <c r="G6972" s="31" t="s">
        <v>8038</v>
      </c>
      <c r="H6972" s="31" t="s">
        <v>2603</v>
      </c>
      <c r="I6972" s="36" t="s">
        <v>19417</v>
      </c>
      <c r="J6972" s="7"/>
      <c r="K6972" s="40"/>
      <c r="L6972" s="40"/>
      <c r="M6972" s="40"/>
      <c r="N6972" s="40"/>
      <c r="O6972" s="40"/>
      <c r="P6972" s="40"/>
      <c r="Q6972" s="40"/>
      <c r="R6972" s="40"/>
    </row>
    <row r="6973">
      <c r="A6973" s="8" t="s">
        <v>2586</v>
      </c>
      <c r="B6973" s="2"/>
      <c r="C6973" s="2" t="s">
        <v>19418</v>
      </c>
      <c r="D6973" s="2" t="s">
        <v>2635</v>
      </c>
      <c r="E6973" s="2" t="s">
        <v>19419</v>
      </c>
      <c r="F6973" s="42" t="s">
        <v>16687</v>
      </c>
      <c r="G6973" s="31" t="s">
        <v>8038</v>
      </c>
      <c r="H6973" s="31" t="s">
        <v>4080</v>
      </c>
      <c r="I6973" s="36" t="s">
        <v>19420</v>
      </c>
      <c r="J6973" s="35"/>
      <c r="K6973" s="33"/>
      <c r="L6973" s="33"/>
      <c r="M6973" s="33"/>
      <c r="N6973" s="33"/>
      <c r="O6973" s="33"/>
      <c r="P6973" s="33"/>
      <c r="Q6973" s="33"/>
      <c r="R6973" s="33"/>
    </row>
    <row r="6974">
      <c r="A6974" s="8" t="s">
        <v>2586</v>
      </c>
      <c r="B6974" s="3"/>
      <c r="C6974" s="3" t="s">
        <v>19421</v>
      </c>
      <c r="D6974" s="4" t="s">
        <v>2588</v>
      </c>
      <c r="E6974" s="20" t="s">
        <v>19422</v>
      </c>
      <c r="F6974" s="42" t="s">
        <v>16687</v>
      </c>
      <c r="G6974" s="8" t="s">
        <v>8038</v>
      </c>
      <c r="H6974" s="45" t="s">
        <v>3768</v>
      </c>
      <c r="I6974" s="18" t="s">
        <v>19423</v>
      </c>
      <c r="J6974" s="35"/>
      <c r="K6974" s="33"/>
      <c r="L6974" s="33"/>
      <c r="M6974" s="33"/>
      <c r="N6974" s="33"/>
      <c r="O6974" s="33"/>
      <c r="P6974" s="33"/>
      <c r="Q6974" s="33"/>
      <c r="R6974" s="33"/>
    </row>
    <row r="6975">
      <c r="A6975" s="8" t="s">
        <v>2633</v>
      </c>
      <c r="B6975" s="3"/>
      <c r="C6975" s="3" t="s">
        <v>19424</v>
      </c>
      <c r="D6975" s="4" t="s">
        <v>2588</v>
      </c>
      <c r="E6975" s="5" t="s">
        <v>19425</v>
      </c>
      <c r="F6975" s="42" t="s">
        <v>16687</v>
      </c>
      <c r="G6975" s="6" t="s">
        <v>8038</v>
      </c>
      <c r="H6975" s="41" t="s">
        <v>2760</v>
      </c>
      <c r="I6975" s="18" t="s">
        <v>19426</v>
      </c>
      <c r="J6975" s="35"/>
      <c r="K6975" s="33"/>
      <c r="L6975" s="33"/>
      <c r="M6975" s="33"/>
      <c r="N6975" s="33"/>
      <c r="O6975" s="33"/>
      <c r="P6975" s="33"/>
      <c r="Q6975" s="33"/>
      <c r="R6975" s="33"/>
    </row>
    <row r="6976">
      <c r="A6976" s="8" t="s">
        <v>2586</v>
      </c>
      <c r="B6976" s="15"/>
      <c r="C6976" s="15" t="s">
        <v>19427</v>
      </c>
      <c r="D6976" s="4" t="s">
        <v>5466</v>
      </c>
      <c r="E6976" s="20" t="s">
        <v>19428</v>
      </c>
      <c r="F6976" s="8" t="s">
        <v>16687</v>
      </c>
      <c r="G6976" s="8" t="s">
        <v>8038</v>
      </c>
      <c r="H6976" s="31" t="s">
        <v>2802</v>
      </c>
      <c r="I6976" s="18" t="s">
        <v>19429</v>
      </c>
      <c r="J6976" s="35"/>
      <c r="K6976" s="33"/>
      <c r="L6976" s="33"/>
      <c r="M6976" s="33"/>
      <c r="N6976" s="33"/>
      <c r="O6976" s="33"/>
      <c r="P6976" s="33"/>
      <c r="Q6976" s="33"/>
      <c r="R6976" s="33"/>
    </row>
    <row r="6977">
      <c r="A6977" s="8" t="s">
        <v>2586</v>
      </c>
      <c r="B6977" s="3"/>
      <c r="C6977" s="3" t="s">
        <v>19430</v>
      </c>
      <c r="D6977" s="2" t="s">
        <v>2588</v>
      </c>
      <c r="E6977" s="20" t="s">
        <v>19431</v>
      </c>
      <c r="F6977" s="42" t="s">
        <v>16687</v>
      </c>
      <c r="G6977" s="31" t="s">
        <v>8038</v>
      </c>
      <c r="H6977" s="41" t="s">
        <v>2760</v>
      </c>
      <c r="I6977" s="18" t="s">
        <v>19432</v>
      </c>
      <c r="J6977" s="35"/>
      <c r="K6977" s="33"/>
      <c r="L6977" s="33"/>
      <c r="M6977" s="33"/>
      <c r="N6977" s="33"/>
      <c r="O6977" s="33"/>
      <c r="P6977" s="33"/>
      <c r="Q6977" s="33"/>
      <c r="R6977" s="33"/>
    </row>
    <row r="6978">
      <c r="A6978" s="8" t="s">
        <v>2586</v>
      </c>
      <c r="B6978" s="3"/>
      <c r="C6978" s="3" t="s">
        <v>19433</v>
      </c>
      <c r="D6978" s="2" t="s">
        <v>2588</v>
      </c>
      <c r="E6978" s="20" t="s">
        <v>19434</v>
      </c>
      <c r="F6978" s="41" t="s">
        <v>16687</v>
      </c>
      <c r="G6978" s="8" t="s">
        <v>8038</v>
      </c>
      <c r="H6978" s="41" t="s">
        <v>2760</v>
      </c>
      <c r="I6978" s="18" t="s">
        <v>19435</v>
      </c>
      <c r="J6978" s="35"/>
      <c r="K6978" s="33"/>
      <c r="L6978" s="33"/>
      <c r="M6978" s="33"/>
      <c r="N6978" s="33"/>
      <c r="O6978" s="33"/>
      <c r="P6978" s="33"/>
      <c r="Q6978" s="33"/>
      <c r="R6978" s="33"/>
    </row>
    <row r="6979">
      <c r="A6979" s="8" t="s">
        <v>2586</v>
      </c>
      <c r="B6979" s="3"/>
      <c r="C6979" s="3" t="s">
        <v>19436</v>
      </c>
      <c r="D6979" s="4" t="s">
        <v>19437</v>
      </c>
      <c r="E6979" s="20" t="s">
        <v>19438</v>
      </c>
      <c r="F6979" s="42" t="s">
        <v>16687</v>
      </c>
      <c r="G6979" s="8" t="s">
        <v>8038</v>
      </c>
      <c r="H6979" s="41" t="s">
        <v>2760</v>
      </c>
      <c r="I6979" s="18" t="s">
        <v>19439</v>
      </c>
      <c r="J6979" s="35"/>
      <c r="K6979" s="33"/>
      <c r="L6979" s="33"/>
      <c r="M6979" s="33"/>
      <c r="N6979" s="33"/>
      <c r="O6979" s="33"/>
      <c r="P6979" s="33"/>
      <c r="Q6979" s="33"/>
      <c r="R6979" s="33"/>
    </row>
    <row r="6980">
      <c r="A6980" s="8" t="s">
        <v>2586</v>
      </c>
      <c r="B6980" s="3"/>
      <c r="C6980" s="3" t="s">
        <v>19440</v>
      </c>
      <c r="D6980" s="4" t="s">
        <v>2588</v>
      </c>
      <c r="E6980" s="5" t="s">
        <v>19441</v>
      </c>
      <c r="F6980" s="41" t="s">
        <v>16687</v>
      </c>
      <c r="G6980" s="8" t="s">
        <v>8038</v>
      </c>
      <c r="H6980" s="41" t="s">
        <v>2760</v>
      </c>
      <c r="I6980" s="18" t="s">
        <v>19442</v>
      </c>
      <c r="J6980" s="7"/>
      <c r="K6980" s="40"/>
      <c r="L6980" s="40"/>
      <c r="M6980" s="40"/>
      <c r="N6980" s="40"/>
      <c r="O6980" s="40"/>
      <c r="P6980" s="40"/>
      <c r="Q6980" s="40"/>
      <c r="R6980" s="40"/>
    </row>
    <row r="6981">
      <c r="A6981" s="8" t="s">
        <v>2586</v>
      </c>
      <c r="B6981" s="3"/>
      <c r="C6981" s="3" t="s">
        <v>19443</v>
      </c>
      <c r="D6981" s="4" t="s">
        <v>2588</v>
      </c>
      <c r="E6981" s="5" t="s">
        <v>19444</v>
      </c>
      <c r="F6981" s="42" t="s">
        <v>16687</v>
      </c>
      <c r="G6981" s="31" t="s">
        <v>8038</v>
      </c>
      <c r="H6981" s="31" t="s">
        <v>3296</v>
      </c>
      <c r="I6981" s="18" t="s">
        <v>19445</v>
      </c>
      <c r="J6981" s="35"/>
      <c r="K6981" s="33"/>
      <c r="L6981" s="33"/>
      <c r="M6981" s="33"/>
      <c r="N6981" s="33"/>
      <c r="O6981" s="33"/>
      <c r="P6981" s="33"/>
      <c r="Q6981" s="33"/>
      <c r="R6981" s="33"/>
    </row>
    <row r="6982">
      <c r="A6982" s="8" t="s">
        <v>2586</v>
      </c>
      <c r="B6982" s="18"/>
      <c r="C6982" s="18" t="s">
        <v>19446</v>
      </c>
      <c r="D6982" s="4" t="s">
        <v>2588</v>
      </c>
      <c r="E6982" s="5" t="s">
        <v>19447</v>
      </c>
      <c r="F6982" s="42" t="s">
        <v>16687</v>
      </c>
      <c r="G6982" s="8" t="s">
        <v>8038</v>
      </c>
      <c r="H6982" s="41" t="s">
        <v>2760</v>
      </c>
      <c r="I6982" s="18" t="s">
        <v>19448</v>
      </c>
      <c r="J6982" s="7"/>
      <c r="K6982" s="40"/>
      <c r="L6982" s="40"/>
      <c r="M6982" s="40"/>
      <c r="N6982" s="40"/>
      <c r="O6982" s="40"/>
      <c r="P6982" s="40"/>
      <c r="Q6982" s="40"/>
      <c r="R6982" s="40"/>
    </row>
    <row r="6983">
      <c r="A6983" s="8" t="s">
        <v>2586</v>
      </c>
      <c r="B6983" s="3"/>
      <c r="C6983" s="3" t="s">
        <v>19449</v>
      </c>
      <c r="D6983" s="4" t="s">
        <v>2588</v>
      </c>
      <c r="E6983" s="5" t="s">
        <v>19450</v>
      </c>
      <c r="F6983" s="42" t="s">
        <v>16687</v>
      </c>
      <c r="G6983" s="8" t="s">
        <v>8038</v>
      </c>
      <c r="H6983" s="41" t="s">
        <v>2760</v>
      </c>
      <c r="I6983" s="18" t="s">
        <v>19451</v>
      </c>
      <c r="J6983" s="10"/>
      <c r="K6983" s="44"/>
      <c r="L6983" s="44"/>
      <c r="M6983" s="44"/>
      <c r="N6983" s="44"/>
      <c r="O6983" s="44"/>
      <c r="P6983" s="44"/>
      <c r="Q6983" s="44"/>
      <c r="R6983" s="44"/>
    </row>
    <row r="6984">
      <c r="A6984" s="8" t="s">
        <v>2586</v>
      </c>
      <c r="B6984" s="3"/>
      <c r="C6984" s="3" t="s">
        <v>19452</v>
      </c>
      <c r="D6984" s="4" t="s">
        <v>19453</v>
      </c>
      <c r="E6984" s="5" t="s">
        <v>19454</v>
      </c>
      <c r="F6984" s="42" t="s">
        <v>16687</v>
      </c>
      <c r="G6984" s="31" t="s">
        <v>8038</v>
      </c>
      <c r="H6984" s="45" t="s">
        <v>2753</v>
      </c>
      <c r="I6984" s="18" t="s">
        <v>19455</v>
      </c>
      <c r="J6984" s="35"/>
      <c r="K6984" s="33"/>
      <c r="L6984" s="33"/>
      <c r="M6984" s="33"/>
      <c r="N6984" s="33"/>
      <c r="O6984" s="33"/>
      <c r="P6984" s="33"/>
      <c r="Q6984" s="33"/>
      <c r="R6984" s="33"/>
    </row>
    <row r="6985">
      <c r="A6985" s="8" t="s">
        <v>2586</v>
      </c>
      <c r="B6985" s="3"/>
      <c r="C6985" s="3" t="s">
        <v>19456</v>
      </c>
      <c r="D6985" s="4" t="s">
        <v>2588</v>
      </c>
      <c r="E6985" s="5" t="s">
        <v>19457</v>
      </c>
      <c r="F6985" s="42" t="s">
        <v>16687</v>
      </c>
      <c r="G6985" s="31" t="s">
        <v>8038</v>
      </c>
      <c r="H6985" s="41" t="s">
        <v>2760</v>
      </c>
      <c r="I6985" s="18" t="s">
        <v>19458</v>
      </c>
      <c r="J6985" s="7"/>
      <c r="K6985" s="40"/>
      <c r="L6985" s="40"/>
      <c r="M6985" s="40"/>
      <c r="N6985" s="40"/>
      <c r="O6985" s="40"/>
      <c r="P6985" s="40"/>
      <c r="Q6985" s="40"/>
      <c r="R6985" s="40"/>
    </row>
    <row r="6986">
      <c r="A6986" s="8" t="s">
        <v>2586</v>
      </c>
      <c r="B6986" s="3"/>
      <c r="C6986" s="3" t="s">
        <v>19459</v>
      </c>
      <c r="D6986" s="4" t="s">
        <v>2588</v>
      </c>
      <c r="E6986" s="5" t="s">
        <v>19460</v>
      </c>
      <c r="F6986" s="42" t="s">
        <v>16687</v>
      </c>
      <c r="G6986" s="31" t="s">
        <v>8038</v>
      </c>
      <c r="H6986" s="43" t="s">
        <v>2742</v>
      </c>
      <c r="I6986" s="18" t="s">
        <v>19461</v>
      </c>
      <c r="J6986" s="37"/>
      <c r="K6986" s="38"/>
      <c r="L6986" s="38"/>
      <c r="M6986" s="38"/>
      <c r="N6986" s="38"/>
      <c r="O6986" s="38"/>
      <c r="P6986" s="38"/>
      <c r="Q6986" s="38"/>
      <c r="R6986" s="38"/>
    </row>
    <row r="6987">
      <c r="A6987" s="8" t="s">
        <v>2586</v>
      </c>
      <c r="B6987" s="3"/>
      <c r="C6987" s="3" t="s">
        <v>19462</v>
      </c>
      <c r="D6987" s="4" t="s">
        <v>2635</v>
      </c>
      <c r="E6987" s="5" t="s">
        <v>19463</v>
      </c>
      <c r="F6987" s="42" t="s">
        <v>16687</v>
      </c>
      <c r="G6987" s="8" t="s">
        <v>8038</v>
      </c>
      <c r="H6987" s="41" t="s">
        <v>2760</v>
      </c>
      <c r="I6987" s="18" t="s">
        <v>19464</v>
      </c>
      <c r="J6987" s="7"/>
      <c r="K6987" s="40"/>
      <c r="L6987" s="40"/>
      <c r="M6987" s="40"/>
      <c r="N6987" s="40"/>
      <c r="O6987" s="40"/>
      <c r="P6987" s="40"/>
      <c r="Q6987" s="40"/>
      <c r="R6987" s="40"/>
    </row>
    <row r="6988">
      <c r="A6988" s="8" t="s">
        <v>2586</v>
      </c>
      <c r="B6988" s="3"/>
      <c r="C6988" s="3" t="s">
        <v>19465</v>
      </c>
      <c r="D6988" s="4" t="s">
        <v>19466</v>
      </c>
      <c r="E6988" s="5" t="s">
        <v>19467</v>
      </c>
      <c r="F6988" s="42" t="s">
        <v>16687</v>
      </c>
      <c r="G6988" s="8" t="s">
        <v>8038</v>
      </c>
      <c r="H6988" s="31" t="s">
        <v>2742</v>
      </c>
      <c r="I6988" s="18" t="s">
        <v>19468</v>
      </c>
      <c r="J6988" s="35"/>
      <c r="K6988" s="33"/>
      <c r="L6988" s="33"/>
      <c r="M6988" s="33"/>
      <c r="N6988" s="33"/>
      <c r="O6988" s="33"/>
      <c r="P6988" s="33"/>
      <c r="Q6988" s="33"/>
      <c r="R6988" s="33"/>
    </row>
    <row r="6989">
      <c r="A6989" s="8" t="s">
        <v>2586</v>
      </c>
      <c r="B6989" s="3"/>
      <c r="C6989" s="3" t="s">
        <v>19469</v>
      </c>
      <c r="D6989" s="4" t="s">
        <v>19470</v>
      </c>
      <c r="E6989" s="5" t="s">
        <v>19471</v>
      </c>
      <c r="F6989" s="8" t="s">
        <v>16687</v>
      </c>
      <c r="G6989" s="31" t="s">
        <v>8038</v>
      </c>
      <c r="H6989" s="41" t="s">
        <v>2760</v>
      </c>
      <c r="I6989" s="18" t="s">
        <v>19472</v>
      </c>
      <c r="J6989" s="35"/>
      <c r="K6989" s="33"/>
      <c r="L6989" s="33"/>
      <c r="M6989" s="33"/>
      <c r="N6989" s="33"/>
      <c r="O6989" s="33"/>
      <c r="P6989" s="33"/>
      <c r="Q6989" s="33"/>
      <c r="R6989" s="33"/>
    </row>
    <row r="6990">
      <c r="A6990" s="8" t="s">
        <v>2586</v>
      </c>
      <c r="B6990" s="3"/>
      <c r="C6990" s="3" t="s">
        <v>19473</v>
      </c>
      <c r="D6990" s="2" t="s">
        <v>7042</v>
      </c>
      <c r="E6990" s="5" t="s">
        <v>19474</v>
      </c>
      <c r="F6990" s="42" t="s">
        <v>16687</v>
      </c>
      <c r="G6990" s="8" t="s">
        <v>8038</v>
      </c>
      <c r="H6990" s="8" t="s">
        <v>2765</v>
      </c>
      <c r="I6990" s="18" t="s">
        <v>19475</v>
      </c>
      <c r="J6990" s="35"/>
      <c r="K6990" s="33"/>
      <c r="L6990" s="33"/>
      <c r="M6990" s="33"/>
      <c r="N6990" s="33"/>
      <c r="O6990" s="33"/>
      <c r="P6990" s="33"/>
      <c r="Q6990" s="33"/>
      <c r="R6990" s="33"/>
    </row>
    <row r="6991">
      <c r="A6991" s="8" t="s">
        <v>2586</v>
      </c>
      <c r="B6991" s="3"/>
      <c r="C6991" s="3" t="s">
        <v>19476</v>
      </c>
      <c r="D6991" s="2" t="s">
        <v>19477</v>
      </c>
      <c r="E6991" s="5" t="s">
        <v>19478</v>
      </c>
      <c r="F6991" s="42" t="s">
        <v>16687</v>
      </c>
      <c r="G6991" s="8" t="s">
        <v>8038</v>
      </c>
      <c r="H6991" s="48" t="s">
        <v>2937</v>
      </c>
      <c r="I6991" s="18" t="s">
        <v>19479</v>
      </c>
      <c r="J6991" s="7"/>
      <c r="K6991" s="40"/>
      <c r="L6991" s="40"/>
      <c r="M6991" s="40"/>
      <c r="N6991" s="40"/>
      <c r="O6991" s="40"/>
      <c r="P6991" s="40"/>
      <c r="Q6991" s="40"/>
      <c r="R6991" s="40"/>
    </row>
    <row r="6992">
      <c r="A6992" s="8" t="s">
        <v>2586</v>
      </c>
      <c r="B6992" s="15"/>
      <c r="C6992" s="15" t="s">
        <v>19480</v>
      </c>
      <c r="D6992" s="2" t="s">
        <v>3248</v>
      </c>
      <c r="E6992" s="5" t="s">
        <v>19481</v>
      </c>
      <c r="F6992" s="42" t="s">
        <v>16687</v>
      </c>
      <c r="G6992" s="8" t="s">
        <v>8038</v>
      </c>
      <c r="H6992" s="45" t="s">
        <v>2753</v>
      </c>
      <c r="I6992" s="18" t="s">
        <v>19482</v>
      </c>
      <c r="J6992" s="7"/>
      <c r="K6992" s="40"/>
      <c r="L6992" s="40"/>
      <c r="M6992" s="40"/>
      <c r="N6992" s="40"/>
      <c r="O6992" s="40"/>
      <c r="P6992" s="40"/>
      <c r="Q6992" s="40"/>
      <c r="R6992" s="40"/>
    </row>
    <row r="6993">
      <c r="A6993" s="6" t="s">
        <v>2861</v>
      </c>
      <c r="B6993" s="3"/>
      <c r="C6993" s="3" t="s">
        <v>19483</v>
      </c>
      <c r="D6993" s="2" t="s">
        <v>2588</v>
      </c>
      <c r="E6993" s="5" t="s">
        <v>19484</v>
      </c>
      <c r="F6993" s="42" t="s">
        <v>16687</v>
      </c>
      <c r="G6993" s="31" t="s">
        <v>8038</v>
      </c>
      <c r="H6993" s="43" t="s">
        <v>2760</v>
      </c>
      <c r="I6993" s="18" t="s">
        <v>19485</v>
      </c>
      <c r="J6993" s="7"/>
      <c r="K6993" s="40"/>
      <c r="L6993" s="40"/>
      <c r="M6993" s="40"/>
      <c r="N6993" s="40"/>
      <c r="O6993" s="40"/>
      <c r="P6993" s="40"/>
      <c r="Q6993" s="40"/>
      <c r="R6993" s="40"/>
    </row>
    <row r="6994">
      <c r="A6994" s="8" t="s">
        <v>2586</v>
      </c>
      <c r="B6994" s="3"/>
      <c r="C6994" s="3" t="s">
        <v>19486</v>
      </c>
      <c r="D6994" s="2" t="s">
        <v>19487</v>
      </c>
      <c r="E6994" s="5" t="s">
        <v>19488</v>
      </c>
      <c r="F6994" s="42" t="s">
        <v>16687</v>
      </c>
      <c r="G6994" s="31" t="s">
        <v>8038</v>
      </c>
      <c r="H6994" s="41" t="s">
        <v>2760</v>
      </c>
      <c r="I6994" s="18" t="s">
        <v>19489</v>
      </c>
      <c r="J6994" s="35"/>
      <c r="K6994" s="33"/>
      <c r="L6994" s="33"/>
      <c r="M6994" s="33"/>
      <c r="N6994" s="33"/>
      <c r="O6994" s="33"/>
      <c r="P6994" s="33"/>
      <c r="Q6994" s="33"/>
      <c r="R6994" s="33"/>
    </row>
    <row r="6995">
      <c r="A6995" s="8" t="s">
        <v>2586</v>
      </c>
      <c r="B6995" s="3"/>
      <c r="C6995" s="3" t="s">
        <v>19490</v>
      </c>
      <c r="D6995" s="4" t="s">
        <v>4045</v>
      </c>
      <c r="E6995" s="5" t="s">
        <v>19491</v>
      </c>
      <c r="F6995" s="8" t="s">
        <v>16687</v>
      </c>
      <c r="G6995" s="8" t="s">
        <v>8038</v>
      </c>
      <c r="H6995" s="48" t="s">
        <v>2937</v>
      </c>
      <c r="I6995" s="18" t="s">
        <v>19492</v>
      </c>
      <c r="J6995" s="7"/>
      <c r="K6995" s="40"/>
      <c r="L6995" s="40"/>
      <c r="M6995" s="40"/>
      <c r="N6995" s="40"/>
      <c r="O6995" s="40"/>
      <c r="P6995" s="40"/>
      <c r="Q6995" s="40"/>
      <c r="R6995" s="40"/>
    </row>
    <row r="6996">
      <c r="A6996" s="8" t="s">
        <v>2586</v>
      </c>
      <c r="B6996" s="3"/>
      <c r="C6996" s="3" t="s">
        <v>19493</v>
      </c>
      <c r="D6996" s="2" t="s">
        <v>2588</v>
      </c>
      <c r="E6996" s="5" t="s">
        <v>19494</v>
      </c>
      <c r="F6996" s="8" t="s">
        <v>16687</v>
      </c>
      <c r="G6996" s="31" t="s">
        <v>8038</v>
      </c>
      <c r="H6996" s="41" t="s">
        <v>2760</v>
      </c>
      <c r="I6996" s="18" t="s">
        <v>19495</v>
      </c>
      <c r="J6996" s="7"/>
      <c r="K6996" s="40"/>
      <c r="L6996" s="40"/>
      <c r="M6996" s="40"/>
      <c r="N6996" s="40"/>
      <c r="O6996" s="40"/>
      <c r="P6996" s="40"/>
      <c r="Q6996" s="40"/>
      <c r="R6996" s="40"/>
    </row>
    <row r="6997">
      <c r="A6997" s="8" t="s">
        <v>2586</v>
      </c>
      <c r="B6997" s="15"/>
      <c r="C6997" s="15" t="s">
        <v>19496</v>
      </c>
      <c r="D6997" s="4" t="s">
        <v>2588</v>
      </c>
      <c r="E6997" s="5" t="s">
        <v>19497</v>
      </c>
      <c r="F6997" s="8" t="s">
        <v>16687</v>
      </c>
      <c r="G6997" s="31" t="s">
        <v>8038</v>
      </c>
      <c r="H6997" s="8" t="s">
        <v>2765</v>
      </c>
      <c r="I6997" s="18" t="s">
        <v>19498</v>
      </c>
      <c r="J6997" s="35"/>
      <c r="K6997" s="33"/>
      <c r="L6997" s="33"/>
      <c r="M6997" s="33"/>
      <c r="N6997" s="33"/>
      <c r="O6997" s="33"/>
      <c r="P6997" s="33"/>
      <c r="Q6997" s="33"/>
      <c r="R6997" s="33"/>
    </row>
    <row r="6998">
      <c r="A6998" s="8" t="s">
        <v>2586</v>
      </c>
      <c r="B6998" s="3"/>
      <c r="C6998" s="3" t="s">
        <v>19499</v>
      </c>
      <c r="D6998" s="2" t="s">
        <v>2635</v>
      </c>
      <c r="E6998" s="5" t="s">
        <v>19500</v>
      </c>
      <c r="F6998" s="42" t="s">
        <v>16687</v>
      </c>
      <c r="G6998" s="8" t="s">
        <v>8038</v>
      </c>
      <c r="H6998" s="45" t="s">
        <v>3768</v>
      </c>
      <c r="I6998" s="18" t="s">
        <v>19501</v>
      </c>
      <c r="J6998" s="31"/>
      <c r="K6998" s="30"/>
      <c r="L6998" s="30"/>
      <c r="M6998" s="30"/>
      <c r="N6998" s="30"/>
      <c r="O6998" s="30"/>
      <c r="P6998" s="30"/>
      <c r="Q6998" s="30"/>
      <c r="R6998" s="30"/>
    </row>
    <row r="6999">
      <c r="A6999" s="8" t="s">
        <v>2586</v>
      </c>
      <c r="B6999" s="3"/>
      <c r="C6999" s="3" t="s">
        <v>19502</v>
      </c>
      <c r="D6999" s="2" t="s">
        <v>3817</v>
      </c>
      <c r="E6999" s="5" t="s">
        <v>19503</v>
      </c>
      <c r="F6999" s="42" t="s">
        <v>16687</v>
      </c>
      <c r="G6999" s="8" t="s">
        <v>8038</v>
      </c>
      <c r="H6999" s="31" t="s">
        <v>2802</v>
      </c>
      <c r="I6999" s="18" t="s">
        <v>19504</v>
      </c>
      <c r="J6999" s="35"/>
      <c r="K6999" s="33"/>
      <c r="L6999" s="33"/>
      <c r="M6999" s="33"/>
      <c r="N6999" s="33"/>
      <c r="O6999" s="33"/>
      <c r="P6999" s="33"/>
      <c r="Q6999" s="33"/>
      <c r="R6999" s="33"/>
    </row>
    <row r="7000">
      <c r="A7000" s="8" t="s">
        <v>2586</v>
      </c>
      <c r="B7000" s="3"/>
      <c r="C7000" s="3" t="s">
        <v>19505</v>
      </c>
      <c r="D7000" s="2" t="s">
        <v>2635</v>
      </c>
      <c r="E7000" s="5" t="s">
        <v>19506</v>
      </c>
      <c r="F7000" s="42" t="s">
        <v>16687</v>
      </c>
      <c r="G7000" s="8" t="s">
        <v>8038</v>
      </c>
      <c r="H7000" s="8" t="s">
        <v>2765</v>
      </c>
      <c r="I7000" s="18" t="s">
        <v>19507</v>
      </c>
      <c r="J7000" s="35"/>
      <c r="K7000" s="33"/>
      <c r="L7000" s="33"/>
      <c r="M7000" s="33"/>
      <c r="N7000" s="33"/>
      <c r="O7000" s="33"/>
      <c r="P7000" s="33"/>
      <c r="Q7000" s="33"/>
      <c r="R7000" s="33"/>
    </row>
    <row r="7001">
      <c r="A7001" s="8" t="s">
        <v>2586</v>
      </c>
      <c r="B7001" s="3"/>
      <c r="C7001" s="3" t="s">
        <v>19508</v>
      </c>
      <c r="D7001" s="4" t="s">
        <v>2588</v>
      </c>
      <c r="E7001" s="5" t="s">
        <v>19509</v>
      </c>
      <c r="F7001" s="42" t="s">
        <v>16687</v>
      </c>
      <c r="G7001" s="31" t="s">
        <v>8038</v>
      </c>
      <c r="H7001" s="41" t="s">
        <v>2760</v>
      </c>
      <c r="I7001" s="18" t="s">
        <v>19510</v>
      </c>
      <c r="J7001" s="35"/>
      <c r="K7001" s="33"/>
      <c r="L7001" s="33"/>
      <c r="M7001" s="33"/>
      <c r="N7001" s="33"/>
      <c r="O7001" s="33"/>
      <c r="P7001" s="33"/>
      <c r="Q7001" s="33"/>
      <c r="R7001" s="33"/>
    </row>
    <row r="7002">
      <c r="A7002" s="8" t="s">
        <v>2586</v>
      </c>
      <c r="B7002" s="3"/>
      <c r="C7002" s="3" t="s">
        <v>19511</v>
      </c>
      <c r="D7002" s="2" t="s">
        <v>2588</v>
      </c>
      <c r="E7002" s="5" t="s">
        <v>19512</v>
      </c>
      <c r="F7002" s="41" t="s">
        <v>16687</v>
      </c>
      <c r="G7002" s="31" t="s">
        <v>8038</v>
      </c>
      <c r="H7002" s="41" t="s">
        <v>2760</v>
      </c>
      <c r="I7002" s="18" t="s">
        <v>19513</v>
      </c>
      <c r="J7002" s="19"/>
      <c r="K7002" s="39"/>
      <c r="L7002" s="39"/>
      <c r="M7002" s="39"/>
      <c r="N7002" s="39"/>
      <c r="O7002" s="39"/>
      <c r="P7002" s="39"/>
      <c r="Q7002" s="39"/>
      <c r="R7002" s="39"/>
    </row>
    <row r="7003">
      <c r="A7003" s="8" t="s">
        <v>2586</v>
      </c>
      <c r="B7003" s="3"/>
      <c r="C7003" s="3" t="s">
        <v>19514</v>
      </c>
      <c r="D7003" s="2" t="s">
        <v>2588</v>
      </c>
      <c r="E7003" s="5" t="s">
        <v>19515</v>
      </c>
      <c r="F7003" s="42" t="s">
        <v>16687</v>
      </c>
      <c r="G7003" s="31" t="s">
        <v>8038</v>
      </c>
      <c r="H7003" s="41" t="s">
        <v>2760</v>
      </c>
      <c r="I7003" s="18" t="s">
        <v>19516</v>
      </c>
      <c r="J7003" s="35"/>
      <c r="K7003" s="33"/>
      <c r="L7003" s="33"/>
      <c r="M7003" s="33"/>
      <c r="N7003" s="33"/>
      <c r="O7003" s="33"/>
      <c r="P7003" s="33"/>
      <c r="Q7003" s="33"/>
      <c r="R7003" s="33"/>
    </row>
    <row r="7004">
      <c r="A7004" s="8" t="s">
        <v>2586</v>
      </c>
      <c r="B7004" s="3"/>
      <c r="C7004" s="3" t="s">
        <v>19517</v>
      </c>
      <c r="D7004" s="2" t="s">
        <v>16846</v>
      </c>
      <c r="E7004" s="5" t="s">
        <v>19518</v>
      </c>
      <c r="F7004" s="42" t="s">
        <v>16687</v>
      </c>
      <c r="G7004" s="8" t="s">
        <v>8038</v>
      </c>
      <c r="H7004" s="45" t="s">
        <v>2765</v>
      </c>
      <c r="I7004" s="18" t="s">
        <v>19519</v>
      </c>
      <c r="J7004" s="35"/>
      <c r="K7004" s="33"/>
      <c r="L7004" s="33"/>
      <c r="M7004" s="33"/>
      <c r="N7004" s="33"/>
      <c r="O7004" s="33"/>
      <c r="P7004" s="33"/>
      <c r="Q7004" s="33"/>
      <c r="R7004" s="33"/>
    </row>
    <row r="7005">
      <c r="A7005" s="8" t="s">
        <v>2586</v>
      </c>
      <c r="B7005" s="2"/>
      <c r="C7005" s="2" t="s">
        <v>19520</v>
      </c>
      <c r="D7005" s="2" t="s">
        <v>2588</v>
      </c>
      <c r="E7005" s="2" t="s">
        <v>19521</v>
      </c>
      <c r="F7005" s="42" t="s">
        <v>16687</v>
      </c>
      <c r="G7005" s="8" t="s">
        <v>8038</v>
      </c>
      <c r="H7005" s="31" t="s">
        <v>2603</v>
      </c>
      <c r="I7005" s="36" t="s">
        <v>19522</v>
      </c>
      <c r="J7005" s="7"/>
      <c r="K7005" s="40"/>
      <c r="L7005" s="40"/>
      <c r="M7005" s="40"/>
      <c r="N7005" s="40"/>
      <c r="O7005" s="40"/>
      <c r="P7005" s="40"/>
      <c r="Q7005" s="40"/>
      <c r="R7005" s="40"/>
    </row>
    <row r="7006">
      <c r="A7006" s="8" t="s">
        <v>2586</v>
      </c>
      <c r="B7006" s="2"/>
      <c r="C7006" s="2" t="s">
        <v>19523</v>
      </c>
      <c r="D7006" s="2" t="s">
        <v>2588</v>
      </c>
      <c r="E7006" s="2" t="s">
        <v>19524</v>
      </c>
      <c r="F7006" s="42" t="s">
        <v>16687</v>
      </c>
      <c r="G7006" s="8" t="s">
        <v>8038</v>
      </c>
      <c r="H7006" s="41" t="s">
        <v>2760</v>
      </c>
      <c r="I7006" s="34" t="s">
        <v>19525</v>
      </c>
      <c r="J7006" s="35"/>
      <c r="K7006" s="33"/>
      <c r="L7006" s="33"/>
      <c r="M7006" s="33"/>
      <c r="N7006" s="33"/>
      <c r="O7006" s="33"/>
      <c r="P7006" s="33"/>
      <c r="Q7006" s="33"/>
      <c r="R7006" s="33"/>
    </row>
    <row r="7007">
      <c r="A7007" s="6" t="s">
        <v>2861</v>
      </c>
      <c r="B7007" s="8"/>
      <c r="C7007" s="8" t="s">
        <v>19526</v>
      </c>
      <c r="D7007" s="8" t="s">
        <v>2588</v>
      </c>
      <c r="E7007" s="12" t="s">
        <v>19527</v>
      </c>
      <c r="F7007" s="8" t="s">
        <v>16687</v>
      </c>
      <c r="G7007" s="31" t="s">
        <v>8038</v>
      </c>
      <c r="H7007" s="43" t="s">
        <v>2742</v>
      </c>
      <c r="I7007" s="8"/>
      <c r="J7007" s="7"/>
      <c r="K7007" s="40"/>
      <c r="L7007" s="40"/>
      <c r="M7007" s="40"/>
      <c r="N7007" s="40"/>
      <c r="O7007" s="40"/>
      <c r="P7007" s="40"/>
      <c r="Q7007" s="40"/>
      <c r="R7007" s="40"/>
    </row>
    <row r="7008">
      <c r="A7008" s="6" t="s">
        <v>2861</v>
      </c>
      <c r="B7008" s="2"/>
      <c r="C7008" s="2" t="s">
        <v>19528</v>
      </c>
      <c r="D7008" s="2" t="s">
        <v>19529</v>
      </c>
      <c r="E7008" s="2" t="s">
        <v>19530</v>
      </c>
      <c r="F7008" s="42" t="s">
        <v>16687</v>
      </c>
      <c r="G7008" s="31" t="s">
        <v>8038</v>
      </c>
      <c r="H7008" s="42" t="s">
        <v>2787</v>
      </c>
      <c r="I7008" s="35"/>
      <c r="J7008" s="35"/>
      <c r="K7008" s="33"/>
      <c r="L7008" s="33"/>
      <c r="M7008" s="33"/>
      <c r="N7008" s="33"/>
      <c r="O7008" s="33"/>
      <c r="P7008" s="33"/>
      <c r="Q7008" s="33"/>
      <c r="R7008" s="33"/>
    </row>
    <row r="7009">
      <c r="A7009" s="6" t="s">
        <v>2861</v>
      </c>
      <c r="B7009" s="2"/>
      <c r="C7009" s="2" t="s">
        <v>19531</v>
      </c>
      <c r="D7009" s="2" t="s">
        <v>19532</v>
      </c>
      <c r="E7009" s="2" t="s">
        <v>19533</v>
      </c>
      <c r="F7009" s="42" t="s">
        <v>16687</v>
      </c>
      <c r="G7009" s="31" t="s">
        <v>8038</v>
      </c>
      <c r="H7009" s="41" t="s">
        <v>3742</v>
      </c>
      <c r="I7009" s="35"/>
      <c r="J7009" s="35"/>
      <c r="K7009" s="33"/>
      <c r="L7009" s="33"/>
      <c r="M7009" s="33"/>
      <c r="N7009" s="33"/>
      <c r="O7009" s="33"/>
      <c r="P7009" s="33"/>
      <c r="Q7009" s="33"/>
      <c r="R7009" s="33"/>
    </row>
    <row r="7010">
      <c r="A7010" s="6" t="s">
        <v>2861</v>
      </c>
      <c r="B7010" s="2"/>
      <c r="C7010" s="2" t="s">
        <v>19534</v>
      </c>
      <c r="D7010" s="2" t="s">
        <v>2588</v>
      </c>
      <c r="E7010" s="2" t="s">
        <v>19535</v>
      </c>
      <c r="F7010" s="8" t="s">
        <v>16687</v>
      </c>
      <c r="G7010" s="31" t="s">
        <v>8038</v>
      </c>
      <c r="H7010" s="31" t="s">
        <v>2742</v>
      </c>
      <c r="I7010" s="55"/>
      <c r="J7010" s="35"/>
      <c r="K7010" s="33"/>
      <c r="L7010" s="33"/>
      <c r="M7010" s="33"/>
      <c r="N7010" s="33"/>
      <c r="O7010" s="33"/>
      <c r="P7010" s="33"/>
      <c r="Q7010" s="33"/>
      <c r="R7010" s="33"/>
    </row>
    <row r="7011">
      <c r="A7011" s="6" t="s">
        <v>2861</v>
      </c>
      <c r="B7011" s="6"/>
      <c r="C7011" s="6" t="s">
        <v>19536</v>
      </c>
      <c r="D7011" s="8" t="s">
        <v>6672</v>
      </c>
      <c r="E7011" s="7" t="s">
        <v>19537</v>
      </c>
      <c r="F7011" s="42" t="s">
        <v>16687</v>
      </c>
      <c r="G7011" s="8" t="s">
        <v>8038</v>
      </c>
      <c r="H7011" s="31" t="s">
        <v>2742</v>
      </c>
      <c r="I7011" s="8"/>
      <c r="J7011" s="35"/>
      <c r="K7011" s="33"/>
      <c r="L7011" s="33"/>
      <c r="M7011" s="33"/>
      <c r="N7011" s="33"/>
      <c r="O7011" s="33"/>
      <c r="P7011" s="33"/>
      <c r="Q7011" s="33"/>
      <c r="R7011" s="33"/>
    </row>
    <row r="7012">
      <c r="A7012" s="6" t="s">
        <v>2861</v>
      </c>
      <c r="B7012" s="9"/>
      <c r="C7012" s="9" t="s">
        <v>19538</v>
      </c>
      <c r="D7012" s="10" t="s">
        <v>19539</v>
      </c>
      <c r="E7012" s="10" t="s">
        <v>19540</v>
      </c>
      <c r="F7012" s="42" t="s">
        <v>16687</v>
      </c>
      <c r="G7012" s="8" t="s">
        <v>8038</v>
      </c>
      <c r="H7012" s="42" t="s">
        <v>2686</v>
      </c>
      <c r="I7012" s="16"/>
      <c r="J7012" s="35"/>
      <c r="K7012" s="33"/>
      <c r="L7012" s="33"/>
      <c r="M7012" s="33"/>
      <c r="N7012" s="33"/>
      <c r="O7012" s="33"/>
      <c r="P7012" s="33"/>
      <c r="Q7012" s="33"/>
      <c r="R7012" s="33"/>
    </row>
    <row r="7013">
      <c r="A7013" s="6" t="s">
        <v>2861</v>
      </c>
      <c r="B7013" s="2"/>
      <c r="C7013" s="2" t="s">
        <v>19541</v>
      </c>
      <c r="D7013" s="2" t="s">
        <v>19542</v>
      </c>
      <c r="E7013" s="2" t="s">
        <v>19543</v>
      </c>
      <c r="F7013" s="42" t="s">
        <v>16687</v>
      </c>
      <c r="G7013" s="31" t="s">
        <v>8038</v>
      </c>
      <c r="H7013" s="41" t="s">
        <v>2760</v>
      </c>
      <c r="I7013" s="55"/>
      <c r="J7013" s="35"/>
      <c r="K7013" s="33"/>
      <c r="L7013" s="33"/>
      <c r="M7013" s="33"/>
      <c r="N7013" s="33"/>
      <c r="O7013" s="33"/>
      <c r="P7013" s="33"/>
      <c r="Q7013" s="33"/>
      <c r="R7013" s="33"/>
    </row>
    <row r="7014">
      <c r="A7014" s="6" t="s">
        <v>2861</v>
      </c>
      <c r="B7014" s="8"/>
      <c r="C7014" s="8" t="s">
        <v>19544</v>
      </c>
      <c r="D7014" s="8" t="s">
        <v>19545</v>
      </c>
      <c r="E7014" s="12" t="s">
        <v>19546</v>
      </c>
      <c r="F7014" s="8" t="s">
        <v>16687</v>
      </c>
      <c r="G7014" s="31" t="s">
        <v>8038</v>
      </c>
      <c r="H7014" s="43" t="s">
        <v>2742</v>
      </c>
      <c r="I7014" s="8"/>
      <c r="J7014" s="35"/>
      <c r="K7014" s="33"/>
      <c r="L7014" s="33"/>
      <c r="M7014" s="33"/>
      <c r="N7014" s="33"/>
      <c r="O7014" s="33"/>
      <c r="P7014" s="33"/>
      <c r="Q7014" s="33"/>
      <c r="R7014" s="33"/>
    </row>
    <row r="7015">
      <c r="A7015" s="6" t="s">
        <v>2861</v>
      </c>
      <c r="B7015" s="2"/>
      <c r="C7015" s="2" t="s">
        <v>19547</v>
      </c>
      <c r="D7015" s="2" t="s">
        <v>2588</v>
      </c>
      <c r="E7015" s="2" t="s">
        <v>19548</v>
      </c>
      <c r="F7015" s="41" t="s">
        <v>16687</v>
      </c>
      <c r="G7015" s="45" t="s">
        <v>8038</v>
      </c>
      <c r="H7015" s="41" t="s">
        <v>3110</v>
      </c>
      <c r="I7015" s="55"/>
      <c r="J7015" s="35"/>
      <c r="K7015" s="33"/>
      <c r="L7015" s="33"/>
      <c r="M7015" s="33"/>
      <c r="N7015" s="33"/>
      <c r="O7015" s="33"/>
      <c r="P7015" s="33"/>
      <c r="Q7015" s="33"/>
      <c r="R7015" s="33"/>
    </row>
    <row r="7016">
      <c r="A7016" s="6" t="s">
        <v>2861</v>
      </c>
      <c r="B7016" s="8"/>
      <c r="C7016" s="8" t="s">
        <v>19549</v>
      </c>
      <c r="D7016" s="8" t="s">
        <v>19550</v>
      </c>
      <c r="E7016" s="12" t="s">
        <v>19551</v>
      </c>
      <c r="F7016" s="8" t="s">
        <v>16687</v>
      </c>
      <c r="G7016" s="8" t="s">
        <v>8038</v>
      </c>
      <c r="H7016" s="41" t="s">
        <v>2760</v>
      </c>
      <c r="I7016" s="8"/>
      <c r="J7016" s="7"/>
      <c r="K7016" s="40"/>
      <c r="L7016" s="40"/>
      <c r="M7016" s="40"/>
      <c r="N7016" s="40"/>
      <c r="O7016" s="40"/>
      <c r="P7016" s="40"/>
      <c r="Q7016" s="40"/>
      <c r="R7016" s="40"/>
    </row>
    <row r="7017">
      <c r="A7017" s="6" t="s">
        <v>2861</v>
      </c>
      <c r="B7017" s="2"/>
      <c r="C7017" s="2" t="s">
        <v>19552</v>
      </c>
      <c r="D7017" s="2" t="s">
        <v>19553</v>
      </c>
      <c r="E7017" s="2" t="s">
        <v>19554</v>
      </c>
      <c r="F7017" s="42" t="s">
        <v>16687</v>
      </c>
      <c r="G7017" s="8" t="s">
        <v>8038</v>
      </c>
      <c r="H7017" s="41" t="s">
        <v>2760</v>
      </c>
      <c r="I7017" s="2"/>
      <c r="J7017" s="7"/>
      <c r="K7017" s="40"/>
      <c r="L7017" s="40"/>
      <c r="M7017" s="40"/>
      <c r="N7017" s="40"/>
      <c r="O7017" s="40"/>
      <c r="P7017" s="40"/>
      <c r="Q7017" s="40"/>
      <c r="R7017" s="40"/>
    </row>
    <row r="7018">
      <c r="A7018" s="6" t="s">
        <v>2861</v>
      </c>
      <c r="B7018" s="6"/>
      <c r="C7018" s="6" t="s">
        <v>19555</v>
      </c>
      <c r="D7018" s="6" t="s">
        <v>19556</v>
      </c>
      <c r="E7018" s="19" t="s">
        <v>19557</v>
      </c>
      <c r="F7018" s="8" t="s">
        <v>16687</v>
      </c>
      <c r="G7018" s="45" t="s">
        <v>8038</v>
      </c>
      <c r="H7018" s="41" t="s">
        <v>2802</v>
      </c>
      <c r="I7018" s="7"/>
      <c r="J7018" s="37"/>
      <c r="K7018" s="38"/>
      <c r="L7018" s="38"/>
      <c r="M7018" s="38"/>
      <c r="N7018" s="38"/>
      <c r="O7018" s="38"/>
      <c r="P7018" s="38"/>
      <c r="Q7018" s="38"/>
      <c r="R7018" s="38"/>
    </row>
    <row r="7019">
      <c r="A7019" s="6" t="s">
        <v>2861</v>
      </c>
      <c r="B7019" s="2"/>
      <c r="C7019" s="2" t="s">
        <v>19558</v>
      </c>
      <c r="D7019" s="2" t="s">
        <v>2588</v>
      </c>
      <c r="E7019" s="2" t="s">
        <v>19559</v>
      </c>
      <c r="F7019" s="42" t="s">
        <v>16687</v>
      </c>
      <c r="G7019" s="31" t="s">
        <v>8038</v>
      </c>
      <c r="H7019" s="42" t="s">
        <v>2686</v>
      </c>
      <c r="I7019" s="55"/>
      <c r="J7019" s="37"/>
      <c r="K7019" s="38"/>
      <c r="L7019" s="38"/>
      <c r="M7019" s="38"/>
      <c r="N7019" s="38"/>
      <c r="O7019" s="38"/>
      <c r="P7019" s="38"/>
      <c r="Q7019" s="38"/>
      <c r="R7019" s="38"/>
    </row>
    <row r="7020">
      <c r="A7020" s="6" t="s">
        <v>2861</v>
      </c>
      <c r="B7020" s="2"/>
      <c r="C7020" s="2" t="s">
        <v>19560</v>
      </c>
      <c r="D7020" s="2" t="s">
        <v>14085</v>
      </c>
      <c r="E7020" s="2" t="s">
        <v>19561</v>
      </c>
      <c r="F7020" s="8" t="s">
        <v>16687</v>
      </c>
      <c r="G7020" s="31" t="s">
        <v>8038</v>
      </c>
      <c r="H7020" s="48" t="s">
        <v>2937</v>
      </c>
      <c r="I7020" s="17"/>
      <c r="J7020" s="35"/>
      <c r="K7020" s="33"/>
      <c r="L7020" s="33"/>
      <c r="M7020" s="33"/>
      <c r="N7020" s="33"/>
      <c r="O7020" s="33"/>
      <c r="P7020" s="33"/>
      <c r="Q7020" s="33"/>
      <c r="R7020" s="33"/>
    </row>
    <row r="7021">
      <c r="A7021" s="6" t="s">
        <v>2861</v>
      </c>
      <c r="B7021" s="2"/>
      <c r="C7021" s="2" t="s">
        <v>19562</v>
      </c>
      <c r="D7021" s="2" t="s">
        <v>2588</v>
      </c>
      <c r="E7021" s="2" t="s">
        <v>19563</v>
      </c>
      <c r="F7021" s="42" t="s">
        <v>16687</v>
      </c>
      <c r="G7021" s="8" t="s">
        <v>8038</v>
      </c>
      <c r="H7021" s="31" t="s">
        <v>3473</v>
      </c>
      <c r="I7021" s="55"/>
      <c r="J7021" s="7"/>
      <c r="K7021" s="40"/>
      <c r="L7021" s="40"/>
      <c r="M7021" s="40"/>
      <c r="N7021" s="40"/>
      <c r="O7021" s="40"/>
      <c r="P7021" s="40"/>
      <c r="Q7021" s="40"/>
      <c r="R7021" s="40"/>
    </row>
    <row r="7022">
      <c r="A7022" s="6" t="s">
        <v>2861</v>
      </c>
      <c r="B7022" s="2"/>
      <c r="C7022" s="2" t="s">
        <v>19564</v>
      </c>
      <c r="D7022" s="2" t="s">
        <v>2588</v>
      </c>
      <c r="E7022" s="2" t="s">
        <v>19565</v>
      </c>
      <c r="F7022" s="42" t="s">
        <v>16687</v>
      </c>
      <c r="G7022" s="31" t="s">
        <v>8038</v>
      </c>
      <c r="H7022" s="45" t="s">
        <v>2824</v>
      </c>
      <c r="I7022" s="35"/>
      <c r="J7022" s="35"/>
      <c r="K7022" s="33"/>
      <c r="L7022" s="33"/>
      <c r="M7022" s="33"/>
      <c r="N7022" s="33"/>
      <c r="O7022" s="33"/>
      <c r="P7022" s="33"/>
      <c r="Q7022" s="33"/>
      <c r="R7022" s="33"/>
    </row>
    <row r="7023">
      <c r="A7023" s="6" t="s">
        <v>2861</v>
      </c>
      <c r="B7023" s="2"/>
      <c r="C7023" s="2" t="s">
        <v>19566</v>
      </c>
      <c r="D7023" s="2" t="s">
        <v>2588</v>
      </c>
      <c r="E7023" s="2" t="s">
        <v>19567</v>
      </c>
      <c r="F7023" s="42" t="s">
        <v>16687</v>
      </c>
      <c r="G7023" s="8" t="s">
        <v>8038</v>
      </c>
      <c r="H7023" s="41" t="s">
        <v>2760</v>
      </c>
      <c r="I7023" s="55"/>
      <c r="J7023" s="35"/>
      <c r="K7023" s="33"/>
      <c r="L7023" s="33"/>
      <c r="M7023" s="33"/>
      <c r="N7023" s="33"/>
      <c r="O7023" s="33"/>
      <c r="P7023" s="33"/>
      <c r="Q7023" s="33"/>
      <c r="R7023" s="33"/>
    </row>
    <row r="7024">
      <c r="A7024" s="8" t="s">
        <v>2586</v>
      </c>
      <c r="B7024" s="2"/>
      <c r="C7024" s="2">
        <v>9300.0</v>
      </c>
      <c r="D7024" s="2" t="s">
        <v>2635</v>
      </c>
      <c r="E7024" s="2" t="s">
        <v>19568</v>
      </c>
      <c r="F7024" s="42" t="s">
        <v>16687</v>
      </c>
      <c r="G7024" s="31" t="s">
        <v>8038</v>
      </c>
      <c r="H7024" s="41" t="s">
        <v>2802</v>
      </c>
      <c r="I7024" s="35"/>
      <c r="J7024" s="7"/>
      <c r="K7024" s="40"/>
      <c r="L7024" s="40"/>
      <c r="M7024" s="40"/>
      <c r="N7024" s="40"/>
      <c r="O7024" s="40"/>
      <c r="P7024" s="40"/>
      <c r="Q7024" s="40"/>
      <c r="R7024" s="40"/>
    </row>
    <row r="7025">
      <c r="A7025" s="8" t="s">
        <v>2586</v>
      </c>
      <c r="B7025" s="2"/>
      <c r="C7025" s="2" t="s">
        <v>19569</v>
      </c>
      <c r="D7025" s="2" t="s">
        <v>10851</v>
      </c>
      <c r="E7025" s="2" t="s">
        <v>19570</v>
      </c>
      <c r="F7025" s="42" t="s">
        <v>16687</v>
      </c>
      <c r="G7025" s="31" t="s">
        <v>8038</v>
      </c>
      <c r="H7025" s="8" t="s">
        <v>2765</v>
      </c>
      <c r="I7025" s="55"/>
      <c r="J7025" s="35"/>
      <c r="K7025" s="33"/>
      <c r="L7025" s="33"/>
      <c r="M7025" s="33"/>
      <c r="N7025" s="33"/>
      <c r="O7025" s="33"/>
      <c r="P7025" s="33"/>
      <c r="Q7025" s="33"/>
      <c r="R7025" s="33"/>
    </row>
    <row r="7026">
      <c r="A7026" s="8" t="s">
        <v>2586</v>
      </c>
      <c r="B7026" s="2"/>
      <c r="C7026" s="2" t="s">
        <v>19571</v>
      </c>
      <c r="D7026" s="2" t="s">
        <v>19572</v>
      </c>
      <c r="E7026" s="2" t="s">
        <v>19573</v>
      </c>
      <c r="F7026" s="8" t="s">
        <v>16687</v>
      </c>
      <c r="G7026" s="31" t="s">
        <v>8038</v>
      </c>
      <c r="H7026" s="45" t="s">
        <v>2952</v>
      </c>
      <c r="I7026" s="35"/>
      <c r="J7026" s="7"/>
      <c r="K7026" s="40"/>
      <c r="L7026" s="40"/>
      <c r="M7026" s="40"/>
      <c r="N7026" s="40"/>
      <c r="O7026" s="40"/>
      <c r="P7026" s="40"/>
      <c r="Q7026" s="40"/>
      <c r="R7026" s="40"/>
    </row>
    <row r="7027">
      <c r="A7027" s="7" t="s">
        <v>2586</v>
      </c>
      <c r="B7027" s="9"/>
      <c r="C7027" s="9" t="s">
        <v>19574</v>
      </c>
      <c r="D7027" s="10" t="s">
        <v>19575</v>
      </c>
      <c r="E7027" s="10" t="s">
        <v>19576</v>
      </c>
      <c r="F7027" s="8" t="s">
        <v>16687</v>
      </c>
      <c r="G7027" s="31" t="s">
        <v>8038</v>
      </c>
      <c r="H7027" s="31" t="s">
        <v>2603</v>
      </c>
      <c r="I7027" s="16"/>
      <c r="J7027" s="37"/>
      <c r="K7027" s="38"/>
      <c r="L7027" s="38"/>
      <c r="M7027" s="38"/>
      <c r="N7027" s="38"/>
      <c r="O7027" s="38"/>
      <c r="P7027" s="38"/>
      <c r="Q7027" s="38"/>
      <c r="R7027" s="38"/>
    </row>
    <row r="7028">
      <c r="A7028" s="8" t="s">
        <v>2586</v>
      </c>
      <c r="B7028" s="2"/>
      <c r="C7028" s="2" t="s">
        <v>19577</v>
      </c>
      <c r="D7028" s="2" t="s">
        <v>2635</v>
      </c>
      <c r="E7028" s="2" t="s">
        <v>19578</v>
      </c>
      <c r="F7028" s="42" t="s">
        <v>16687</v>
      </c>
      <c r="G7028" s="8" t="s">
        <v>8038</v>
      </c>
      <c r="H7028" s="48" t="s">
        <v>2937</v>
      </c>
      <c r="I7028" s="35"/>
      <c r="J7028" s="7"/>
      <c r="K7028" s="40"/>
      <c r="L7028" s="40"/>
      <c r="M7028" s="40"/>
      <c r="N7028" s="40"/>
      <c r="O7028" s="40"/>
      <c r="P7028" s="40"/>
      <c r="Q7028" s="40"/>
      <c r="R7028" s="40"/>
    </row>
    <row r="7029">
      <c r="A7029" s="8" t="s">
        <v>2586</v>
      </c>
      <c r="B7029" s="2"/>
      <c r="C7029" s="2" t="s">
        <v>19579</v>
      </c>
      <c r="D7029" s="2" t="s">
        <v>2635</v>
      </c>
      <c r="E7029" s="2" t="s">
        <v>19580</v>
      </c>
      <c r="F7029" s="42" t="s">
        <v>16687</v>
      </c>
      <c r="G7029" s="31" t="s">
        <v>8038</v>
      </c>
      <c r="H7029" s="42" t="s">
        <v>2686</v>
      </c>
      <c r="I7029" s="35"/>
      <c r="J7029" s="37"/>
      <c r="K7029" s="38"/>
      <c r="L7029" s="38"/>
      <c r="M7029" s="38"/>
      <c r="N7029" s="38"/>
      <c r="O7029" s="38"/>
      <c r="P7029" s="38"/>
      <c r="Q7029" s="38"/>
      <c r="R7029" s="38"/>
    </row>
    <row r="7030">
      <c r="A7030" s="8" t="s">
        <v>2586</v>
      </c>
      <c r="B7030" s="2"/>
      <c r="C7030" s="2" t="s">
        <v>19581</v>
      </c>
      <c r="D7030" s="2" t="s">
        <v>2635</v>
      </c>
      <c r="E7030" s="2" t="s">
        <v>19582</v>
      </c>
      <c r="F7030" s="42" t="s">
        <v>16687</v>
      </c>
      <c r="G7030" s="31" t="s">
        <v>8038</v>
      </c>
      <c r="H7030" s="41" t="s">
        <v>3328</v>
      </c>
      <c r="I7030" s="35"/>
      <c r="J7030" s="7"/>
      <c r="K7030" s="40"/>
      <c r="L7030" s="40"/>
      <c r="M7030" s="40"/>
      <c r="N7030" s="40"/>
      <c r="O7030" s="40"/>
      <c r="P7030" s="40"/>
      <c r="Q7030" s="40"/>
      <c r="R7030" s="40"/>
    </row>
    <row r="7031">
      <c r="A7031" s="8" t="s">
        <v>2586</v>
      </c>
      <c r="B7031" s="8"/>
      <c r="C7031" s="8" t="s">
        <v>19583</v>
      </c>
      <c r="D7031" s="8" t="s">
        <v>19584</v>
      </c>
      <c r="E7031" s="12" t="s">
        <v>19585</v>
      </c>
      <c r="F7031" s="8" t="s">
        <v>16687</v>
      </c>
      <c r="G7031" s="45" t="s">
        <v>8038</v>
      </c>
      <c r="H7031" s="31" t="s">
        <v>2603</v>
      </c>
      <c r="I7031" s="8"/>
      <c r="J7031" s="37"/>
      <c r="K7031" s="38"/>
      <c r="L7031" s="38"/>
      <c r="M7031" s="38"/>
      <c r="N7031" s="38"/>
      <c r="O7031" s="38"/>
      <c r="P7031" s="38"/>
      <c r="Q7031" s="38"/>
      <c r="R7031" s="38"/>
    </row>
    <row r="7032">
      <c r="A7032" s="7" t="s">
        <v>2586</v>
      </c>
      <c r="B7032" s="9"/>
      <c r="C7032" s="9" t="s">
        <v>19586</v>
      </c>
      <c r="D7032" s="10" t="s">
        <v>3526</v>
      </c>
      <c r="E7032" s="10" t="s">
        <v>19587</v>
      </c>
      <c r="F7032" s="42" t="s">
        <v>16687</v>
      </c>
      <c r="G7032" s="31" t="s">
        <v>8038</v>
      </c>
      <c r="H7032" s="43" t="s">
        <v>2760</v>
      </c>
      <c r="I7032" s="16"/>
      <c r="J7032" s="7"/>
      <c r="K7032" s="40"/>
      <c r="L7032" s="40"/>
      <c r="M7032" s="40"/>
      <c r="N7032" s="40"/>
      <c r="O7032" s="40"/>
      <c r="P7032" s="40"/>
      <c r="Q7032" s="40"/>
      <c r="R7032" s="40"/>
    </row>
    <row r="7033">
      <c r="A7033" s="8" t="s">
        <v>2586</v>
      </c>
      <c r="B7033" s="8"/>
      <c r="C7033" s="8" t="s">
        <v>19588</v>
      </c>
      <c r="D7033" s="8" t="s">
        <v>3108</v>
      </c>
      <c r="E7033" s="12" t="s">
        <v>19589</v>
      </c>
      <c r="F7033" s="42" t="s">
        <v>16687</v>
      </c>
      <c r="G7033" s="8" t="s">
        <v>8038</v>
      </c>
      <c r="H7033" s="42" t="s">
        <v>2686</v>
      </c>
      <c r="I7033" s="8"/>
      <c r="J7033" s="35"/>
      <c r="K7033" s="33"/>
      <c r="L7033" s="33"/>
      <c r="M7033" s="33"/>
      <c r="N7033" s="33"/>
      <c r="O7033" s="33"/>
      <c r="P7033" s="33"/>
      <c r="Q7033" s="33"/>
      <c r="R7033" s="33"/>
    </row>
    <row r="7034">
      <c r="A7034" s="8" t="s">
        <v>2586</v>
      </c>
      <c r="B7034" s="8"/>
      <c r="C7034" s="8" t="s">
        <v>19588</v>
      </c>
      <c r="D7034" s="8" t="s">
        <v>19590</v>
      </c>
      <c r="E7034" s="12" t="s">
        <v>19591</v>
      </c>
      <c r="F7034" s="42" t="s">
        <v>16687</v>
      </c>
      <c r="G7034" s="31" t="s">
        <v>8038</v>
      </c>
      <c r="H7034" s="42" t="s">
        <v>2686</v>
      </c>
      <c r="I7034" s="8"/>
      <c r="J7034" s="37"/>
      <c r="K7034" s="38"/>
      <c r="L7034" s="38"/>
      <c r="M7034" s="38"/>
      <c r="N7034" s="38"/>
      <c r="O7034" s="38"/>
      <c r="P7034" s="38"/>
      <c r="Q7034" s="38"/>
      <c r="R7034" s="38"/>
    </row>
    <row r="7035">
      <c r="A7035" s="8" t="s">
        <v>2586</v>
      </c>
      <c r="B7035" s="2"/>
      <c r="C7035" s="2" t="s">
        <v>19592</v>
      </c>
      <c r="D7035" s="2" t="s">
        <v>2635</v>
      </c>
      <c r="E7035" s="2" t="s">
        <v>19593</v>
      </c>
      <c r="F7035" s="42" t="s">
        <v>16687</v>
      </c>
      <c r="G7035" s="8" t="s">
        <v>8038</v>
      </c>
      <c r="H7035" s="31" t="s">
        <v>8572</v>
      </c>
      <c r="I7035" s="35"/>
      <c r="J7035" s="37"/>
      <c r="K7035" s="38"/>
      <c r="L7035" s="38"/>
      <c r="M7035" s="38"/>
      <c r="N7035" s="38"/>
      <c r="O7035" s="38"/>
      <c r="P7035" s="38"/>
      <c r="Q7035" s="38"/>
      <c r="R7035" s="38"/>
    </row>
    <row r="7036">
      <c r="A7036" s="8" t="s">
        <v>2586</v>
      </c>
      <c r="B7036" s="2"/>
      <c r="C7036" s="2" t="s">
        <v>19594</v>
      </c>
      <c r="D7036" s="2" t="s">
        <v>2635</v>
      </c>
      <c r="E7036" s="2" t="s">
        <v>19595</v>
      </c>
      <c r="F7036" s="8" t="s">
        <v>16687</v>
      </c>
      <c r="G7036" s="8" t="s">
        <v>8038</v>
      </c>
      <c r="H7036" s="31" t="s">
        <v>2603</v>
      </c>
      <c r="I7036" s="35"/>
      <c r="J7036" s="37"/>
      <c r="K7036" s="38"/>
      <c r="L7036" s="38"/>
      <c r="M7036" s="38"/>
      <c r="N7036" s="38"/>
      <c r="O7036" s="38"/>
      <c r="P7036" s="38"/>
      <c r="Q7036" s="38"/>
      <c r="R7036" s="38"/>
    </row>
    <row r="7037">
      <c r="A7037" s="8" t="s">
        <v>2586</v>
      </c>
      <c r="B7037" s="2"/>
      <c r="C7037" s="2" t="s">
        <v>19596</v>
      </c>
      <c r="D7037" s="2" t="s">
        <v>2635</v>
      </c>
      <c r="E7037" s="2" t="s">
        <v>19597</v>
      </c>
      <c r="F7037" s="8" t="s">
        <v>16687</v>
      </c>
      <c r="G7037" s="8" t="s">
        <v>8038</v>
      </c>
      <c r="H7037" s="31" t="s">
        <v>4080</v>
      </c>
      <c r="I7037" s="35"/>
      <c r="J7037" s="35"/>
      <c r="K7037" s="33"/>
      <c r="L7037" s="33"/>
      <c r="M7037" s="33"/>
      <c r="N7037" s="33"/>
      <c r="O7037" s="33"/>
      <c r="P7037" s="33"/>
      <c r="Q7037" s="33"/>
      <c r="R7037" s="33"/>
    </row>
    <row r="7038">
      <c r="A7038" s="8" t="s">
        <v>2586</v>
      </c>
      <c r="B7038" s="2"/>
      <c r="C7038" s="2" t="s">
        <v>19598</v>
      </c>
      <c r="D7038" s="2" t="s">
        <v>2635</v>
      </c>
      <c r="E7038" s="2" t="s">
        <v>19599</v>
      </c>
      <c r="F7038" s="42" t="s">
        <v>16687</v>
      </c>
      <c r="G7038" s="8" t="s">
        <v>8038</v>
      </c>
      <c r="H7038" s="31" t="s">
        <v>2802</v>
      </c>
      <c r="I7038" s="35"/>
      <c r="J7038" s="35"/>
      <c r="K7038" s="33"/>
      <c r="L7038" s="33"/>
      <c r="M7038" s="33"/>
      <c r="N7038" s="33"/>
      <c r="O7038" s="33"/>
      <c r="P7038" s="33"/>
      <c r="Q7038" s="33"/>
      <c r="R7038" s="33"/>
    </row>
    <row r="7039">
      <c r="A7039" s="8" t="s">
        <v>2586</v>
      </c>
      <c r="B7039" s="2"/>
      <c r="C7039" s="2" t="s">
        <v>19600</v>
      </c>
      <c r="D7039" s="2" t="s">
        <v>2635</v>
      </c>
      <c r="E7039" s="2" t="s">
        <v>19601</v>
      </c>
      <c r="F7039" s="42" t="s">
        <v>16687</v>
      </c>
      <c r="G7039" s="8" t="s">
        <v>8038</v>
      </c>
      <c r="H7039" s="42" t="s">
        <v>2686</v>
      </c>
      <c r="I7039" s="35"/>
      <c r="J7039" s="7"/>
      <c r="K7039" s="40"/>
      <c r="L7039" s="40"/>
      <c r="M7039" s="40"/>
      <c r="N7039" s="40"/>
      <c r="O7039" s="40"/>
      <c r="P7039" s="40"/>
      <c r="Q7039" s="40"/>
      <c r="R7039" s="40"/>
    </row>
    <row r="7040">
      <c r="A7040" s="8" t="s">
        <v>2586</v>
      </c>
      <c r="B7040" s="2"/>
      <c r="C7040" s="2" t="s">
        <v>19602</v>
      </c>
      <c r="D7040" s="2" t="s">
        <v>2635</v>
      </c>
      <c r="E7040" s="2" t="s">
        <v>19603</v>
      </c>
      <c r="F7040" s="42" t="s">
        <v>16687</v>
      </c>
      <c r="G7040" s="8" t="s">
        <v>8038</v>
      </c>
      <c r="H7040" s="42" t="s">
        <v>2787</v>
      </c>
      <c r="I7040" s="35"/>
      <c r="J7040" s="7"/>
      <c r="K7040" s="40"/>
      <c r="L7040" s="40"/>
      <c r="M7040" s="40"/>
      <c r="N7040" s="40"/>
      <c r="O7040" s="40"/>
      <c r="P7040" s="40"/>
      <c r="Q7040" s="40"/>
      <c r="R7040" s="40"/>
    </row>
    <row r="7041">
      <c r="A7041" s="8" t="s">
        <v>2586</v>
      </c>
      <c r="B7041" s="2"/>
      <c r="C7041" s="2" t="s">
        <v>19604</v>
      </c>
      <c r="D7041" s="2" t="s">
        <v>19605</v>
      </c>
      <c r="E7041" s="2" t="s">
        <v>19606</v>
      </c>
      <c r="F7041" s="42" t="s">
        <v>16687</v>
      </c>
      <c r="G7041" s="31" t="s">
        <v>8038</v>
      </c>
      <c r="H7041" s="41" t="s">
        <v>2760</v>
      </c>
      <c r="I7041" s="55"/>
      <c r="J7041" s="37"/>
      <c r="K7041" s="38"/>
      <c r="L7041" s="38"/>
      <c r="M7041" s="38"/>
      <c r="N7041" s="38"/>
      <c r="O7041" s="38"/>
      <c r="P7041" s="38"/>
      <c r="Q7041" s="38"/>
      <c r="R7041" s="38"/>
    </row>
    <row r="7042">
      <c r="A7042" s="8" t="s">
        <v>2586</v>
      </c>
      <c r="B7042" s="15"/>
      <c r="C7042" s="15" t="s">
        <v>19607</v>
      </c>
      <c r="D7042" s="4" t="s">
        <v>2588</v>
      </c>
      <c r="E7042" s="114" t="s">
        <v>19608</v>
      </c>
      <c r="F7042" s="8" t="s">
        <v>16687</v>
      </c>
      <c r="G7042" s="8" t="s">
        <v>8038</v>
      </c>
      <c r="H7042" s="31" t="s">
        <v>2742</v>
      </c>
      <c r="I7042" s="18"/>
      <c r="J7042" s="37"/>
      <c r="K7042" s="38"/>
      <c r="L7042" s="38"/>
      <c r="M7042" s="38"/>
      <c r="N7042" s="38"/>
      <c r="O7042" s="38"/>
      <c r="P7042" s="38"/>
      <c r="Q7042" s="38"/>
      <c r="R7042" s="38"/>
    </row>
    <row r="7043">
      <c r="A7043" s="8" t="s">
        <v>2586</v>
      </c>
      <c r="B7043" s="2"/>
      <c r="C7043" s="2" t="s">
        <v>19609</v>
      </c>
      <c r="D7043" s="2" t="s">
        <v>2635</v>
      </c>
      <c r="E7043" s="2" t="s">
        <v>19610</v>
      </c>
      <c r="F7043" s="42" t="s">
        <v>16687</v>
      </c>
      <c r="G7043" s="8" t="s">
        <v>8038</v>
      </c>
      <c r="H7043" s="42" t="s">
        <v>2686</v>
      </c>
      <c r="I7043" s="35"/>
      <c r="J7043" s="7"/>
      <c r="K7043" s="40"/>
      <c r="L7043" s="40"/>
      <c r="M7043" s="40"/>
      <c r="N7043" s="40"/>
      <c r="O7043" s="40"/>
      <c r="P7043" s="40"/>
      <c r="Q7043" s="40"/>
      <c r="R7043" s="40"/>
    </row>
    <row r="7044">
      <c r="A7044" s="8" t="s">
        <v>2586</v>
      </c>
      <c r="B7044" s="2"/>
      <c r="C7044" s="2" t="s">
        <v>19611</v>
      </c>
      <c r="D7044" s="2" t="s">
        <v>19612</v>
      </c>
      <c r="E7044" s="2" t="s">
        <v>19613</v>
      </c>
      <c r="F7044" s="42" t="s">
        <v>16687</v>
      </c>
      <c r="G7044" s="8" t="s">
        <v>8038</v>
      </c>
      <c r="H7044" s="43" t="s">
        <v>2760</v>
      </c>
      <c r="I7044" s="55"/>
      <c r="J7044" s="37"/>
      <c r="K7044" s="38"/>
      <c r="L7044" s="38"/>
      <c r="M7044" s="38"/>
      <c r="N7044" s="38"/>
      <c r="O7044" s="38"/>
      <c r="P7044" s="38"/>
      <c r="Q7044" s="38"/>
      <c r="R7044" s="38"/>
    </row>
    <row r="7045">
      <c r="A7045" s="8" t="s">
        <v>2586</v>
      </c>
      <c r="B7045" s="2"/>
      <c r="C7045" s="2" t="s">
        <v>19614</v>
      </c>
      <c r="D7045" s="2" t="s">
        <v>2635</v>
      </c>
      <c r="E7045" s="2" t="s">
        <v>19615</v>
      </c>
      <c r="F7045" s="8" t="s">
        <v>16687</v>
      </c>
      <c r="G7045" s="8" t="s">
        <v>8038</v>
      </c>
      <c r="H7045" s="31" t="s">
        <v>2824</v>
      </c>
      <c r="I7045" s="35"/>
      <c r="J7045" s="35"/>
      <c r="K7045" s="33"/>
      <c r="L7045" s="33"/>
      <c r="M7045" s="33"/>
      <c r="N7045" s="33"/>
      <c r="O7045" s="33"/>
      <c r="P7045" s="33"/>
      <c r="Q7045" s="33"/>
      <c r="R7045" s="33"/>
    </row>
    <row r="7046">
      <c r="A7046" s="8" t="s">
        <v>2586</v>
      </c>
      <c r="B7046" s="8"/>
      <c r="C7046" s="8" t="s">
        <v>19616</v>
      </c>
      <c r="D7046" s="8" t="s">
        <v>19617</v>
      </c>
      <c r="E7046" s="12" t="s">
        <v>19618</v>
      </c>
      <c r="F7046" s="42" t="s">
        <v>16687</v>
      </c>
      <c r="G7046" s="31" t="s">
        <v>8038</v>
      </c>
      <c r="H7046" s="42" t="s">
        <v>2686</v>
      </c>
      <c r="I7046" s="8"/>
      <c r="J7046" s="37"/>
      <c r="K7046" s="38"/>
      <c r="L7046" s="38"/>
      <c r="M7046" s="38"/>
      <c r="N7046" s="38"/>
      <c r="O7046" s="38"/>
      <c r="P7046" s="38"/>
      <c r="Q7046" s="38"/>
      <c r="R7046" s="38"/>
    </row>
    <row r="7047">
      <c r="A7047" s="8" t="s">
        <v>2586</v>
      </c>
      <c r="B7047" s="2"/>
      <c r="C7047" s="2" t="s">
        <v>19619</v>
      </c>
      <c r="D7047" s="2" t="s">
        <v>2635</v>
      </c>
      <c r="E7047" s="2" t="s">
        <v>19620</v>
      </c>
      <c r="F7047" s="42" t="s">
        <v>16687</v>
      </c>
      <c r="G7047" s="8" t="s">
        <v>8038</v>
      </c>
      <c r="H7047" s="31" t="s">
        <v>7223</v>
      </c>
      <c r="I7047" s="35"/>
      <c r="J7047" s="35"/>
      <c r="K7047" s="33"/>
      <c r="L7047" s="33"/>
      <c r="M7047" s="33"/>
      <c r="N7047" s="33"/>
      <c r="O7047" s="33"/>
      <c r="P7047" s="33"/>
      <c r="Q7047" s="33"/>
      <c r="R7047" s="33"/>
    </row>
    <row r="7048">
      <c r="A7048" s="8" t="s">
        <v>2586</v>
      </c>
      <c r="B7048" s="2"/>
      <c r="C7048" s="2" t="s">
        <v>19621</v>
      </c>
      <c r="D7048" s="2" t="s">
        <v>2635</v>
      </c>
      <c r="E7048" s="2" t="s">
        <v>19622</v>
      </c>
      <c r="F7048" s="42" t="s">
        <v>16687</v>
      </c>
      <c r="G7048" s="8" t="s">
        <v>8038</v>
      </c>
      <c r="H7048" s="45" t="s">
        <v>3768</v>
      </c>
      <c r="I7048" s="35"/>
      <c r="J7048" s="7"/>
      <c r="K7048" s="40"/>
      <c r="L7048" s="40"/>
      <c r="M7048" s="40"/>
      <c r="N7048" s="40"/>
      <c r="O7048" s="40"/>
      <c r="P7048" s="40"/>
      <c r="Q7048" s="40"/>
      <c r="R7048" s="40"/>
    </row>
    <row r="7049">
      <c r="A7049" s="7" t="s">
        <v>2586</v>
      </c>
      <c r="B7049" s="9"/>
      <c r="C7049" s="9" t="s">
        <v>19623</v>
      </c>
      <c r="D7049" s="10" t="s">
        <v>19624</v>
      </c>
      <c r="E7049" s="10" t="s">
        <v>19625</v>
      </c>
      <c r="F7049" s="42" t="s">
        <v>16687</v>
      </c>
      <c r="G7049" s="31" t="s">
        <v>8038</v>
      </c>
      <c r="H7049" s="31" t="s">
        <v>2603</v>
      </c>
      <c r="I7049" s="16"/>
      <c r="J7049" s="37"/>
      <c r="K7049" s="38"/>
      <c r="L7049" s="38"/>
      <c r="M7049" s="38"/>
      <c r="N7049" s="38"/>
      <c r="O7049" s="38"/>
      <c r="P7049" s="38"/>
      <c r="Q7049" s="38"/>
      <c r="R7049" s="38"/>
    </row>
    <row r="7050">
      <c r="A7050" s="8" t="s">
        <v>2586</v>
      </c>
      <c r="B7050" s="8"/>
      <c r="C7050" s="8" t="s">
        <v>19626</v>
      </c>
      <c r="D7050" s="8" t="s">
        <v>725</v>
      </c>
      <c r="E7050" s="12" t="s">
        <v>19627</v>
      </c>
      <c r="F7050" s="8" t="s">
        <v>16687</v>
      </c>
      <c r="G7050" s="8" t="s">
        <v>8038</v>
      </c>
      <c r="H7050" s="41" t="s">
        <v>2686</v>
      </c>
      <c r="I7050" s="8"/>
      <c r="J7050" s="7"/>
      <c r="K7050" s="40"/>
      <c r="L7050" s="40"/>
      <c r="M7050" s="40"/>
      <c r="N7050" s="40"/>
      <c r="O7050" s="40"/>
      <c r="P7050" s="40"/>
      <c r="Q7050" s="40"/>
      <c r="R7050" s="40"/>
    </row>
    <row r="7051">
      <c r="A7051" s="8" t="s">
        <v>2586</v>
      </c>
      <c r="B7051" s="2"/>
      <c r="C7051" s="2" t="s">
        <v>19628</v>
      </c>
      <c r="D7051" s="2" t="s">
        <v>2588</v>
      </c>
      <c r="E7051" s="2" t="s">
        <v>19629</v>
      </c>
      <c r="F7051" s="42" t="s">
        <v>16687</v>
      </c>
      <c r="G7051" s="8" t="s">
        <v>8038</v>
      </c>
      <c r="H7051" s="43" t="s">
        <v>2742</v>
      </c>
      <c r="I7051" s="55"/>
      <c r="J7051" s="7"/>
      <c r="K7051" s="40"/>
      <c r="L7051" s="40"/>
      <c r="M7051" s="40"/>
      <c r="N7051" s="40"/>
      <c r="O7051" s="40"/>
      <c r="P7051" s="40"/>
      <c r="Q7051" s="40"/>
      <c r="R7051" s="40"/>
    </row>
    <row r="7052">
      <c r="A7052" s="7" t="s">
        <v>2586</v>
      </c>
      <c r="B7052" s="7"/>
      <c r="C7052" s="7" t="s">
        <v>19630</v>
      </c>
      <c r="D7052" s="8" t="s">
        <v>125</v>
      </c>
      <c r="E7052" s="7" t="s">
        <v>19631</v>
      </c>
      <c r="F7052" s="42" t="s">
        <v>16687</v>
      </c>
      <c r="G7052" s="8" t="s">
        <v>8038</v>
      </c>
      <c r="H7052" s="45" t="s">
        <v>2952</v>
      </c>
      <c r="I7052" s="8"/>
      <c r="J7052" s="35"/>
      <c r="K7052" s="33"/>
      <c r="L7052" s="33"/>
      <c r="M7052" s="33"/>
      <c r="N7052" s="33"/>
      <c r="O7052" s="33"/>
      <c r="P7052" s="33"/>
      <c r="Q7052" s="33"/>
      <c r="R7052" s="33"/>
    </row>
    <row r="7053">
      <c r="A7053" s="8" t="s">
        <v>2586</v>
      </c>
      <c r="B7053" s="2"/>
      <c r="C7053" s="2" t="s">
        <v>19632</v>
      </c>
      <c r="D7053" s="2" t="s">
        <v>311</v>
      </c>
      <c r="E7053" s="2" t="s">
        <v>19633</v>
      </c>
      <c r="F7053" s="8" t="s">
        <v>16687</v>
      </c>
      <c r="G7053" s="8" t="s">
        <v>8038</v>
      </c>
      <c r="H7053" s="8" t="s">
        <v>2765</v>
      </c>
      <c r="I7053" s="55"/>
      <c r="J7053" s="7"/>
      <c r="K7053" s="40"/>
      <c r="L7053" s="40"/>
      <c r="M7053" s="40"/>
      <c r="N7053" s="40"/>
      <c r="O7053" s="40"/>
      <c r="P7053" s="40"/>
      <c r="Q7053" s="40"/>
      <c r="R7053" s="40"/>
    </row>
    <row r="7054">
      <c r="A7054" s="8" t="s">
        <v>2586</v>
      </c>
      <c r="B7054" s="8"/>
      <c r="C7054" s="8" t="s">
        <v>19634</v>
      </c>
      <c r="D7054" s="8" t="s">
        <v>2635</v>
      </c>
      <c r="E7054" s="12" t="s">
        <v>19635</v>
      </c>
      <c r="F7054" s="42" t="s">
        <v>16687</v>
      </c>
      <c r="G7054" s="8" t="s">
        <v>8038</v>
      </c>
      <c r="H7054" s="51" t="s">
        <v>2753</v>
      </c>
      <c r="I7054" s="8"/>
      <c r="J7054" s="7"/>
      <c r="K7054" s="40"/>
      <c r="L7054" s="40"/>
      <c r="M7054" s="40"/>
      <c r="N7054" s="40"/>
      <c r="O7054" s="40"/>
      <c r="P7054" s="40"/>
      <c r="Q7054" s="40"/>
      <c r="R7054" s="40"/>
    </row>
    <row r="7055">
      <c r="A7055" s="8" t="s">
        <v>2586</v>
      </c>
      <c r="B7055" s="8"/>
      <c r="C7055" s="8" t="s">
        <v>19636</v>
      </c>
      <c r="D7055" s="8" t="s">
        <v>19637</v>
      </c>
      <c r="E7055" s="12" t="s">
        <v>19638</v>
      </c>
      <c r="F7055" s="42" t="s">
        <v>16687</v>
      </c>
      <c r="G7055" s="8" t="s">
        <v>8038</v>
      </c>
      <c r="H7055" s="41" t="s">
        <v>2753</v>
      </c>
      <c r="I7055" s="8"/>
      <c r="J7055" s="35"/>
      <c r="K7055" s="33"/>
      <c r="L7055" s="33"/>
      <c r="M7055" s="33"/>
      <c r="N7055" s="33"/>
      <c r="O7055" s="33"/>
      <c r="P7055" s="33"/>
      <c r="Q7055" s="33"/>
      <c r="R7055" s="33"/>
    </row>
    <row r="7056">
      <c r="A7056" s="8" t="s">
        <v>2586</v>
      </c>
      <c r="B7056" s="8"/>
      <c r="C7056" s="8" t="s">
        <v>19639</v>
      </c>
      <c r="D7056" s="8" t="s">
        <v>19640</v>
      </c>
      <c r="E7056" s="12" t="s">
        <v>19641</v>
      </c>
      <c r="F7056" s="8" t="s">
        <v>16687</v>
      </c>
      <c r="G7056" s="8" t="s">
        <v>8038</v>
      </c>
      <c r="H7056" s="31" t="s">
        <v>2603</v>
      </c>
      <c r="I7056" s="8"/>
      <c r="J7056" s="7"/>
      <c r="K7056" s="40"/>
      <c r="L7056" s="40"/>
      <c r="M7056" s="40"/>
      <c r="N7056" s="40"/>
      <c r="O7056" s="40"/>
      <c r="P7056" s="40"/>
      <c r="Q7056" s="40"/>
      <c r="R7056" s="40"/>
    </row>
    <row r="7057">
      <c r="A7057" s="7" t="s">
        <v>2586</v>
      </c>
      <c r="B7057" s="7"/>
      <c r="C7057" s="7" t="s">
        <v>19642</v>
      </c>
      <c r="D7057" s="6" t="s">
        <v>3817</v>
      </c>
      <c r="E7057" s="7" t="s">
        <v>19643</v>
      </c>
      <c r="F7057" s="8" t="s">
        <v>16687</v>
      </c>
      <c r="G7057" s="8" t="s">
        <v>8038</v>
      </c>
      <c r="H7057" s="48" t="s">
        <v>2937</v>
      </c>
      <c r="I7057" s="8"/>
      <c r="J7057" s="35"/>
      <c r="K7057" s="33"/>
      <c r="L7057" s="33"/>
      <c r="M7057" s="33"/>
      <c r="N7057" s="33"/>
      <c r="O7057" s="33"/>
      <c r="P7057" s="33"/>
      <c r="Q7057" s="33"/>
      <c r="R7057" s="33"/>
    </row>
    <row r="7058">
      <c r="A7058" s="8" t="s">
        <v>2586</v>
      </c>
      <c r="B7058" s="8"/>
      <c r="C7058" s="8" t="s">
        <v>19644</v>
      </c>
      <c r="D7058" s="8" t="s">
        <v>2732</v>
      </c>
      <c r="E7058" s="12" t="s">
        <v>19645</v>
      </c>
      <c r="F7058" s="42" t="s">
        <v>16687</v>
      </c>
      <c r="G7058" s="31" t="s">
        <v>8038</v>
      </c>
      <c r="H7058" s="41" t="s">
        <v>2760</v>
      </c>
      <c r="I7058" s="8"/>
      <c r="J7058" s="35"/>
      <c r="K7058" s="33"/>
      <c r="L7058" s="33"/>
      <c r="M7058" s="33"/>
      <c r="N7058" s="33"/>
      <c r="O7058" s="33"/>
      <c r="P7058" s="33"/>
      <c r="Q7058" s="33"/>
      <c r="R7058" s="33"/>
    </row>
    <row r="7059">
      <c r="A7059" s="8" t="s">
        <v>2586</v>
      </c>
      <c r="B7059" s="6"/>
      <c r="C7059" s="6" t="s">
        <v>19646</v>
      </c>
      <c r="D7059" s="6" t="s">
        <v>2588</v>
      </c>
      <c r="E7059" s="7" t="s">
        <v>19647</v>
      </c>
      <c r="F7059" s="8" t="s">
        <v>16687</v>
      </c>
      <c r="G7059" s="31" t="s">
        <v>8038</v>
      </c>
      <c r="H7059" s="42" t="s">
        <v>3110</v>
      </c>
      <c r="I7059" s="8"/>
      <c r="J7059" s="7"/>
      <c r="K7059" s="40"/>
      <c r="L7059" s="40"/>
      <c r="M7059" s="40"/>
      <c r="N7059" s="40"/>
      <c r="O7059" s="40"/>
      <c r="P7059" s="40"/>
      <c r="Q7059" s="40"/>
      <c r="R7059" s="40"/>
    </row>
    <row r="7060">
      <c r="A7060" s="8" t="s">
        <v>2586</v>
      </c>
      <c r="B7060" s="2"/>
      <c r="C7060" s="2" t="s">
        <v>19648</v>
      </c>
      <c r="D7060" s="2" t="s">
        <v>2588</v>
      </c>
      <c r="E7060" s="2" t="s">
        <v>19649</v>
      </c>
      <c r="F7060" s="8" t="s">
        <v>16687</v>
      </c>
      <c r="G7060" s="8" t="s">
        <v>8038</v>
      </c>
      <c r="H7060" s="41" t="s">
        <v>2760</v>
      </c>
      <c r="I7060" s="2"/>
      <c r="J7060" s="35"/>
      <c r="K7060" s="33"/>
      <c r="L7060" s="33"/>
      <c r="M7060" s="33"/>
      <c r="N7060" s="33"/>
      <c r="O7060" s="33"/>
      <c r="P7060" s="33"/>
      <c r="Q7060" s="33"/>
      <c r="R7060" s="33"/>
    </row>
    <row r="7061">
      <c r="A7061" s="7" t="s">
        <v>2586</v>
      </c>
      <c r="B7061" s="7"/>
      <c r="C7061" s="7" t="s">
        <v>19650</v>
      </c>
      <c r="D7061" s="8" t="s">
        <v>2588</v>
      </c>
      <c r="E7061" s="7" t="s">
        <v>19651</v>
      </c>
      <c r="F7061" s="42" t="s">
        <v>16687</v>
      </c>
      <c r="G7061" s="31" t="s">
        <v>8038</v>
      </c>
      <c r="H7061" s="31" t="s">
        <v>2840</v>
      </c>
      <c r="I7061" s="8"/>
      <c r="J7061" s="35"/>
      <c r="K7061" s="33"/>
      <c r="L7061" s="33"/>
      <c r="M7061" s="33"/>
      <c r="N7061" s="33"/>
      <c r="O7061" s="33"/>
      <c r="P7061" s="33"/>
      <c r="Q7061" s="33"/>
      <c r="R7061" s="33"/>
    </row>
    <row r="7062">
      <c r="A7062" s="8" t="s">
        <v>2586</v>
      </c>
      <c r="B7062" s="2"/>
      <c r="C7062" s="2" t="s">
        <v>19652</v>
      </c>
      <c r="D7062" s="2" t="s">
        <v>2588</v>
      </c>
      <c r="E7062" s="2" t="s">
        <v>19653</v>
      </c>
      <c r="F7062" s="42" t="s">
        <v>16687</v>
      </c>
      <c r="G7062" s="31" t="s">
        <v>8038</v>
      </c>
      <c r="H7062" s="42" t="s">
        <v>2686</v>
      </c>
      <c r="I7062" s="35"/>
      <c r="J7062" s="35"/>
      <c r="K7062" s="33"/>
      <c r="L7062" s="33"/>
      <c r="M7062" s="33"/>
      <c r="N7062" s="33"/>
      <c r="O7062" s="33"/>
      <c r="P7062" s="33"/>
      <c r="Q7062" s="33"/>
      <c r="R7062" s="33"/>
    </row>
    <row r="7063">
      <c r="A7063" s="8" t="s">
        <v>2586</v>
      </c>
      <c r="B7063" s="6"/>
      <c r="C7063" s="6" t="s">
        <v>19654</v>
      </c>
      <c r="D7063" s="7" t="s">
        <v>19655</v>
      </c>
      <c r="E7063" s="19" t="s">
        <v>19656</v>
      </c>
      <c r="F7063" s="8" t="s">
        <v>16687</v>
      </c>
      <c r="G7063" s="31" t="s">
        <v>8038</v>
      </c>
      <c r="H7063" s="43" t="s">
        <v>2760</v>
      </c>
      <c r="I7063" s="7"/>
      <c r="J7063" s="7"/>
      <c r="K7063" s="40"/>
      <c r="L7063" s="40"/>
      <c r="M7063" s="40"/>
      <c r="N7063" s="40"/>
      <c r="O7063" s="40"/>
      <c r="P7063" s="40"/>
      <c r="Q7063" s="40"/>
      <c r="R7063" s="40"/>
    </row>
    <row r="7064">
      <c r="A7064" s="8" t="s">
        <v>2586</v>
      </c>
      <c r="B7064" s="2"/>
      <c r="C7064" s="2" t="s">
        <v>19657</v>
      </c>
      <c r="D7064" s="2" t="s">
        <v>2588</v>
      </c>
      <c r="E7064" s="2" t="s">
        <v>19658</v>
      </c>
      <c r="F7064" s="42" t="s">
        <v>16687</v>
      </c>
      <c r="G7064" s="31" t="s">
        <v>8038</v>
      </c>
      <c r="H7064" s="48" t="s">
        <v>2937</v>
      </c>
      <c r="I7064" s="35"/>
      <c r="J7064" s="35"/>
      <c r="K7064" s="33"/>
      <c r="L7064" s="33"/>
      <c r="M7064" s="33"/>
      <c r="N7064" s="33"/>
      <c r="O7064" s="33"/>
      <c r="P7064" s="33"/>
      <c r="Q7064" s="33"/>
      <c r="R7064" s="33"/>
    </row>
    <row r="7065">
      <c r="A7065" s="8" t="s">
        <v>2586</v>
      </c>
      <c r="B7065" s="3"/>
      <c r="C7065" s="3" t="s">
        <v>19659</v>
      </c>
      <c r="D7065" s="2" t="s">
        <v>2588</v>
      </c>
      <c r="E7065" s="3" t="s">
        <v>19660</v>
      </c>
      <c r="F7065" s="41" t="s">
        <v>16687</v>
      </c>
      <c r="G7065" s="45" t="s">
        <v>8038</v>
      </c>
      <c r="H7065" s="45" t="s">
        <v>2952</v>
      </c>
      <c r="I7065" s="9"/>
      <c r="J7065" s="37"/>
      <c r="K7065" s="38"/>
      <c r="L7065" s="38"/>
      <c r="M7065" s="38"/>
      <c r="N7065" s="38"/>
      <c r="O7065" s="38"/>
      <c r="P7065" s="38"/>
      <c r="Q7065" s="38"/>
      <c r="R7065" s="38"/>
    </row>
    <row r="7066">
      <c r="A7066" s="8" t="s">
        <v>2586</v>
      </c>
      <c r="B7066" s="8"/>
      <c r="C7066" s="8" t="s">
        <v>19661</v>
      </c>
      <c r="D7066" s="8" t="s">
        <v>19662</v>
      </c>
      <c r="E7066" s="12" t="s">
        <v>19663</v>
      </c>
      <c r="F7066" s="8" t="s">
        <v>16687</v>
      </c>
      <c r="G7066" s="31" t="s">
        <v>8038</v>
      </c>
      <c r="H7066" s="31" t="s">
        <v>2802</v>
      </c>
      <c r="I7066" s="8"/>
      <c r="J7066" s="35"/>
      <c r="K7066" s="33"/>
      <c r="L7066" s="33"/>
      <c r="M7066" s="33"/>
      <c r="N7066" s="33"/>
      <c r="O7066" s="33"/>
      <c r="P7066" s="33"/>
      <c r="Q7066" s="33"/>
      <c r="R7066" s="33"/>
    </row>
    <row r="7067">
      <c r="A7067" s="8" t="s">
        <v>2586</v>
      </c>
      <c r="B7067" s="6"/>
      <c r="C7067" s="6" t="s">
        <v>19664</v>
      </c>
      <c r="D7067" s="6" t="s">
        <v>2588</v>
      </c>
      <c r="E7067" s="7" t="s">
        <v>19665</v>
      </c>
      <c r="F7067" s="42" t="s">
        <v>16687</v>
      </c>
      <c r="G7067" s="8" t="s">
        <v>8038</v>
      </c>
      <c r="H7067" s="41" t="s">
        <v>3095</v>
      </c>
      <c r="I7067" s="8"/>
      <c r="J7067" s="7"/>
      <c r="K7067" s="40"/>
      <c r="L7067" s="40"/>
      <c r="M7067" s="40"/>
      <c r="N7067" s="40"/>
      <c r="O7067" s="40"/>
      <c r="P7067" s="40"/>
      <c r="Q7067" s="40"/>
      <c r="R7067" s="40"/>
    </row>
    <row r="7068">
      <c r="A7068" s="8" t="s">
        <v>2586</v>
      </c>
      <c r="B7068" s="8"/>
      <c r="C7068" s="8" t="s">
        <v>19666</v>
      </c>
      <c r="D7068" s="8" t="s">
        <v>3581</v>
      </c>
      <c r="E7068" s="12" t="s">
        <v>19667</v>
      </c>
      <c r="F7068" s="42" t="s">
        <v>16687</v>
      </c>
      <c r="G7068" s="8" t="s">
        <v>8038</v>
      </c>
      <c r="H7068" s="41" t="s">
        <v>2760</v>
      </c>
      <c r="I7068" s="8"/>
      <c r="J7068" s="35"/>
      <c r="K7068" s="33"/>
      <c r="L7068" s="33"/>
      <c r="M7068" s="33"/>
      <c r="N7068" s="33"/>
      <c r="O7068" s="33"/>
      <c r="P7068" s="33"/>
      <c r="Q7068" s="33"/>
      <c r="R7068" s="33"/>
    </row>
    <row r="7069">
      <c r="A7069" s="8" t="s">
        <v>2586</v>
      </c>
      <c r="B7069" s="6"/>
      <c r="C7069" s="6" t="s">
        <v>19668</v>
      </c>
      <c r="D7069" s="7" t="s">
        <v>6382</v>
      </c>
      <c r="E7069" s="19" t="s">
        <v>19669</v>
      </c>
      <c r="F7069" s="8" t="s">
        <v>16687</v>
      </c>
      <c r="G7069" s="8" t="s">
        <v>8038</v>
      </c>
      <c r="H7069" s="31" t="s">
        <v>2840</v>
      </c>
      <c r="I7069" s="7"/>
      <c r="J7069" s="35"/>
      <c r="K7069" s="33"/>
      <c r="L7069" s="33"/>
      <c r="M7069" s="33"/>
      <c r="N7069" s="33"/>
      <c r="O7069" s="33"/>
      <c r="P7069" s="33"/>
      <c r="Q7069" s="33"/>
      <c r="R7069" s="33"/>
    </row>
    <row r="7070">
      <c r="A7070" s="8" t="s">
        <v>2586</v>
      </c>
      <c r="B7070" s="8"/>
      <c r="C7070" s="8" t="s">
        <v>19670</v>
      </c>
      <c r="D7070" s="8" t="s">
        <v>19671</v>
      </c>
      <c r="E7070" s="12" t="s">
        <v>19672</v>
      </c>
      <c r="F7070" s="8" t="s">
        <v>16687</v>
      </c>
      <c r="G7070" s="8" t="s">
        <v>8038</v>
      </c>
      <c r="H7070" s="45" t="s">
        <v>2765</v>
      </c>
      <c r="I7070" s="8"/>
      <c r="J7070" s="37"/>
      <c r="K7070" s="38"/>
      <c r="L7070" s="38"/>
      <c r="M7070" s="38"/>
      <c r="N7070" s="38"/>
      <c r="O7070" s="38"/>
      <c r="P7070" s="38"/>
      <c r="Q7070" s="38"/>
      <c r="R7070" s="38"/>
    </row>
    <row r="7071">
      <c r="A7071" s="8" t="s">
        <v>2586</v>
      </c>
      <c r="B7071" s="2"/>
      <c r="C7071" s="2" t="s">
        <v>19673</v>
      </c>
      <c r="D7071" s="2" t="s">
        <v>2588</v>
      </c>
      <c r="E7071" s="2" t="s">
        <v>19674</v>
      </c>
      <c r="F7071" s="42" t="s">
        <v>16687</v>
      </c>
      <c r="G7071" s="31" t="s">
        <v>8038</v>
      </c>
      <c r="H7071" s="8" t="s">
        <v>2765</v>
      </c>
      <c r="I7071" s="55"/>
      <c r="J7071" s="7"/>
      <c r="K7071" s="40"/>
      <c r="L7071" s="40"/>
      <c r="M7071" s="40"/>
      <c r="N7071" s="40"/>
      <c r="O7071" s="40"/>
      <c r="P7071" s="40"/>
      <c r="Q7071" s="40"/>
      <c r="R7071" s="40"/>
    </row>
    <row r="7072">
      <c r="A7072" s="8" t="s">
        <v>2586</v>
      </c>
      <c r="B7072" s="2"/>
      <c r="C7072" s="2" t="s">
        <v>19675</v>
      </c>
      <c r="D7072" s="2" t="s">
        <v>1404</v>
      </c>
      <c r="E7072" s="2" t="s">
        <v>19676</v>
      </c>
      <c r="F7072" s="42" t="s">
        <v>16687</v>
      </c>
      <c r="G7072" s="8" t="s">
        <v>8038</v>
      </c>
      <c r="H7072" s="41" t="s">
        <v>2603</v>
      </c>
      <c r="I7072" s="17"/>
      <c r="J7072" s="7"/>
      <c r="K7072" s="40"/>
      <c r="L7072" s="40"/>
      <c r="M7072" s="40"/>
      <c r="N7072" s="40"/>
      <c r="O7072" s="40"/>
      <c r="P7072" s="40"/>
      <c r="Q7072" s="40"/>
      <c r="R7072" s="40"/>
    </row>
    <row r="7073">
      <c r="A7073" s="8" t="s">
        <v>2586</v>
      </c>
      <c r="B7073" s="2"/>
      <c r="C7073" s="2" t="s">
        <v>19677</v>
      </c>
      <c r="D7073" s="2" t="s">
        <v>2588</v>
      </c>
      <c r="E7073" s="2" t="s">
        <v>19678</v>
      </c>
      <c r="F7073" s="42" t="s">
        <v>16687</v>
      </c>
      <c r="G7073" s="31" t="s">
        <v>8038</v>
      </c>
      <c r="H7073" s="31" t="s">
        <v>2824</v>
      </c>
      <c r="I7073" s="35"/>
      <c r="J7073" s="19"/>
      <c r="K7073" s="39"/>
      <c r="L7073" s="39"/>
      <c r="M7073" s="39"/>
      <c r="N7073" s="39"/>
      <c r="O7073" s="39"/>
      <c r="P7073" s="39"/>
      <c r="Q7073" s="39"/>
      <c r="R7073" s="39"/>
    </row>
    <row r="7074">
      <c r="A7074" s="7" t="s">
        <v>2586</v>
      </c>
      <c r="B7074" s="9"/>
      <c r="C7074" s="9" t="s">
        <v>19679</v>
      </c>
      <c r="D7074" s="10" t="s">
        <v>2209</v>
      </c>
      <c r="E7074" s="10" t="s">
        <v>19680</v>
      </c>
      <c r="F7074" s="41" t="s">
        <v>16687</v>
      </c>
      <c r="G7074" s="31" t="s">
        <v>8038</v>
      </c>
      <c r="H7074" s="43" t="s">
        <v>2686</v>
      </c>
      <c r="I7074" s="16"/>
      <c r="J7074" s="35"/>
      <c r="K7074" s="33"/>
      <c r="L7074" s="33"/>
      <c r="M7074" s="33"/>
      <c r="N7074" s="33"/>
      <c r="O7074" s="33"/>
      <c r="P7074" s="33"/>
      <c r="Q7074" s="33"/>
      <c r="R7074" s="33"/>
    </row>
    <row r="7075">
      <c r="A7075" s="7" t="s">
        <v>2586</v>
      </c>
      <c r="B7075" s="7"/>
      <c r="C7075" s="7" t="s">
        <v>19681</v>
      </c>
      <c r="D7075" s="6" t="s">
        <v>2588</v>
      </c>
      <c r="E7075" s="7" t="s">
        <v>19682</v>
      </c>
      <c r="F7075" s="8" t="s">
        <v>16687</v>
      </c>
      <c r="G7075" s="8" t="s">
        <v>8038</v>
      </c>
      <c r="H7075" s="41" t="s">
        <v>2802</v>
      </c>
      <c r="I7075" s="8"/>
      <c r="J7075" s="37"/>
      <c r="K7075" s="38"/>
      <c r="L7075" s="38"/>
      <c r="M7075" s="38"/>
      <c r="N7075" s="38"/>
      <c r="O7075" s="38"/>
      <c r="P7075" s="38"/>
      <c r="Q7075" s="38"/>
      <c r="R7075" s="38"/>
    </row>
    <row r="7076">
      <c r="A7076" s="8" t="s">
        <v>2586</v>
      </c>
      <c r="B7076" s="8"/>
      <c r="C7076" s="8" t="s">
        <v>19683</v>
      </c>
      <c r="D7076" s="8" t="s">
        <v>14769</v>
      </c>
      <c r="E7076" s="12" t="s">
        <v>19684</v>
      </c>
      <c r="F7076" s="42" t="s">
        <v>16687</v>
      </c>
      <c r="G7076" s="8" t="s">
        <v>8038</v>
      </c>
      <c r="H7076" s="31" t="s">
        <v>2840</v>
      </c>
      <c r="I7076" s="8"/>
      <c r="J7076" s="37"/>
      <c r="K7076" s="38"/>
      <c r="L7076" s="38"/>
      <c r="M7076" s="38"/>
      <c r="N7076" s="38"/>
      <c r="O7076" s="38"/>
      <c r="P7076" s="38"/>
      <c r="Q7076" s="38"/>
      <c r="R7076" s="38"/>
    </row>
    <row r="7077">
      <c r="A7077" s="8" t="s">
        <v>2586</v>
      </c>
      <c r="B7077" s="8"/>
      <c r="C7077" s="8" t="s">
        <v>19685</v>
      </c>
      <c r="D7077" s="8" t="s">
        <v>6687</v>
      </c>
      <c r="E7077" s="12" t="s">
        <v>19686</v>
      </c>
      <c r="F7077" s="42" t="s">
        <v>16687</v>
      </c>
      <c r="G7077" s="8" t="s">
        <v>8038</v>
      </c>
      <c r="H7077" s="42" t="s">
        <v>2686</v>
      </c>
      <c r="I7077" s="8"/>
      <c r="J7077" s="7"/>
      <c r="K7077" s="40"/>
      <c r="L7077" s="40"/>
      <c r="M7077" s="40"/>
      <c r="N7077" s="40"/>
      <c r="O7077" s="40"/>
      <c r="P7077" s="40"/>
      <c r="Q7077" s="40"/>
      <c r="R7077" s="40"/>
    </row>
    <row r="7078">
      <c r="A7078" s="8" t="s">
        <v>2586</v>
      </c>
      <c r="B7078" s="8"/>
      <c r="C7078" s="8" t="s">
        <v>19685</v>
      </c>
      <c r="D7078" s="8" t="s">
        <v>3817</v>
      </c>
      <c r="E7078" s="12" t="s">
        <v>19687</v>
      </c>
      <c r="F7078" s="8" t="s">
        <v>16687</v>
      </c>
      <c r="G7078" s="8" t="s">
        <v>8038</v>
      </c>
      <c r="H7078" s="41" t="s">
        <v>2686</v>
      </c>
      <c r="I7078" s="8"/>
      <c r="J7078" s="37"/>
      <c r="K7078" s="38"/>
      <c r="L7078" s="38"/>
      <c r="M7078" s="38"/>
      <c r="N7078" s="38"/>
      <c r="O7078" s="38"/>
      <c r="P7078" s="38"/>
      <c r="Q7078" s="38"/>
      <c r="R7078" s="38"/>
    </row>
    <row r="7079">
      <c r="A7079" s="8" t="s">
        <v>2586</v>
      </c>
      <c r="B7079" s="8"/>
      <c r="C7079" s="8" t="s">
        <v>19688</v>
      </c>
      <c r="D7079" s="8" t="s">
        <v>2588</v>
      </c>
      <c r="E7079" s="12" t="s">
        <v>19689</v>
      </c>
      <c r="F7079" s="8" t="s">
        <v>16687</v>
      </c>
      <c r="G7079" s="8" t="s">
        <v>8038</v>
      </c>
      <c r="H7079" s="8" t="s">
        <v>2765</v>
      </c>
      <c r="I7079" s="8"/>
      <c r="J7079" s="37"/>
      <c r="K7079" s="38"/>
      <c r="L7079" s="38"/>
      <c r="M7079" s="38"/>
      <c r="N7079" s="38"/>
      <c r="O7079" s="38"/>
      <c r="P7079" s="38"/>
      <c r="Q7079" s="38"/>
      <c r="R7079" s="38"/>
    </row>
    <row r="7080">
      <c r="A7080" s="8" t="s">
        <v>2586</v>
      </c>
      <c r="B7080" s="8"/>
      <c r="C7080" s="8" t="s">
        <v>19690</v>
      </c>
      <c r="D7080" s="8" t="s">
        <v>6468</v>
      </c>
      <c r="E7080" s="12" t="s">
        <v>19691</v>
      </c>
      <c r="F7080" s="8" t="s">
        <v>16687</v>
      </c>
      <c r="G7080" s="8" t="s">
        <v>8038</v>
      </c>
      <c r="H7080" s="31" t="s">
        <v>2603</v>
      </c>
      <c r="I7080" s="8"/>
      <c r="J7080" s="37"/>
      <c r="K7080" s="38"/>
      <c r="L7080" s="38"/>
      <c r="M7080" s="38"/>
      <c r="N7080" s="38"/>
      <c r="O7080" s="38"/>
      <c r="P7080" s="38"/>
      <c r="Q7080" s="38"/>
      <c r="R7080" s="38"/>
    </row>
    <row r="7081">
      <c r="A7081" s="8" t="s">
        <v>2586</v>
      </c>
      <c r="B7081" s="8"/>
      <c r="C7081" s="8" t="s">
        <v>19692</v>
      </c>
      <c r="D7081" s="8" t="s">
        <v>2588</v>
      </c>
      <c r="E7081" s="12" t="s">
        <v>19693</v>
      </c>
      <c r="F7081" s="8" t="s">
        <v>16687</v>
      </c>
      <c r="G7081" s="8" t="s">
        <v>8038</v>
      </c>
      <c r="H7081" s="45" t="s">
        <v>2765</v>
      </c>
      <c r="I7081" s="8"/>
      <c r="J7081" s="7"/>
      <c r="K7081" s="40"/>
      <c r="L7081" s="40"/>
      <c r="M7081" s="40"/>
      <c r="N7081" s="40"/>
      <c r="O7081" s="40"/>
      <c r="P7081" s="40"/>
      <c r="Q7081" s="40"/>
      <c r="R7081" s="40"/>
    </row>
    <row r="7082">
      <c r="A7082" s="8" t="s">
        <v>2586</v>
      </c>
      <c r="B7082" s="2"/>
      <c r="C7082" s="2" t="s">
        <v>19694</v>
      </c>
      <c r="D7082" s="2" t="s">
        <v>2588</v>
      </c>
      <c r="E7082" s="2" t="s">
        <v>19695</v>
      </c>
      <c r="F7082" s="42" t="s">
        <v>16687</v>
      </c>
      <c r="G7082" s="31" t="s">
        <v>8038</v>
      </c>
      <c r="H7082" s="31" t="s">
        <v>3768</v>
      </c>
      <c r="I7082" s="17"/>
      <c r="J7082" s="35"/>
      <c r="K7082" s="33"/>
      <c r="L7082" s="33"/>
      <c r="M7082" s="33"/>
      <c r="N7082" s="33"/>
      <c r="O7082" s="33"/>
      <c r="P7082" s="33"/>
      <c r="Q7082" s="33"/>
      <c r="R7082" s="33"/>
    </row>
    <row r="7083">
      <c r="A7083" s="8" t="s">
        <v>2586</v>
      </c>
      <c r="B7083" s="3"/>
      <c r="C7083" s="3" t="s">
        <v>19696</v>
      </c>
      <c r="D7083" s="5" t="s">
        <v>3620</v>
      </c>
      <c r="E7083" s="5" t="s">
        <v>19697</v>
      </c>
      <c r="F7083" s="42" t="s">
        <v>16687</v>
      </c>
      <c r="G7083" s="8" t="s">
        <v>8038</v>
      </c>
      <c r="H7083" s="41" t="s">
        <v>2760</v>
      </c>
      <c r="I7083" s="18"/>
      <c r="J7083" s="7"/>
      <c r="K7083" s="40"/>
      <c r="L7083" s="40"/>
      <c r="M7083" s="40"/>
      <c r="N7083" s="40"/>
      <c r="O7083" s="40"/>
      <c r="P7083" s="40"/>
      <c r="Q7083" s="40"/>
      <c r="R7083" s="40"/>
    </row>
    <row r="7084">
      <c r="A7084" s="8" t="s">
        <v>2586</v>
      </c>
      <c r="B7084" s="2"/>
      <c r="C7084" s="2" t="s">
        <v>19698</v>
      </c>
      <c r="D7084" s="2" t="s">
        <v>2588</v>
      </c>
      <c r="E7084" s="2" t="s">
        <v>19699</v>
      </c>
      <c r="F7084" s="42" t="s">
        <v>16687</v>
      </c>
      <c r="G7084" s="8" t="s">
        <v>8038</v>
      </c>
      <c r="H7084" s="31" t="s">
        <v>2742</v>
      </c>
      <c r="I7084" s="55"/>
      <c r="J7084" s="35"/>
      <c r="K7084" s="33"/>
      <c r="L7084" s="33"/>
      <c r="M7084" s="33"/>
      <c r="N7084" s="33"/>
      <c r="O7084" s="33"/>
      <c r="P7084" s="33"/>
      <c r="Q7084" s="33"/>
      <c r="R7084" s="33"/>
    </row>
    <row r="7085">
      <c r="A7085" s="8" t="s">
        <v>2586</v>
      </c>
      <c r="B7085" s="2"/>
      <c r="C7085" s="2" t="s">
        <v>19700</v>
      </c>
      <c r="D7085" s="2" t="s">
        <v>19701</v>
      </c>
      <c r="E7085" s="2" t="s">
        <v>19702</v>
      </c>
      <c r="F7085" s="42" t="s">
        <v>16687</v>
      </c>
      <c r="G7085" s="31" t="s">
        <v>8038</v>
      </c>
      <c r="H7085" s="41" t="s">
        <v>3095</v>
      </c>
      <c r="I7085" s="55"/>
      <c r="J7085" s="35"/>
      <c r="K7085" s="33"/>
      <c r="L7085" s="33"/>
      <c r="M7085" s="33"/>
      <c r="N7085" s="33"/>
      <c r="O7085" s="33"/>
      <c r="P7085" s="33"/>
      <c r="Q7085" s="33"/>
      <c r="R7085" s="33"/>
    </row>
    <row r="7086">
      <c r="A7086" s="8" t="s">
        <v>2586</v>
      </c>
      <c r="B7086" s="6"/>
      <c r="C7086" s="6" t="s">
        <v>19703</v>
      </c>
      <c r="D7086" s="6" t="s">
        <v>14489</v>
      </c>
      <c r="E7086" s="7" t="s">
        <v>19704</v>
      </c>
      <c r="F7086" s="8" t="s">
        <v>16687</v>
      </c>
      <c r="G7086" s="8" t="s">
        <v>8038</v>
      </c>
      <c r="H7086" s="42" t="s">
        <v>2686</v>
      </c>
      <c r="I7086" s="8"/>
      <c r="J7086" s="35"/>
      <c r="K7086" s="33"/>
      <c r="L7086" s="33"/>
      <c r="M7086" s="33"/>
      <c r="N7086" s="33"/>
      <c r="O7086" s="33"/>
      <c r="P7086" s="33"/>
      <c r="Q7086" s="33"/>
      <c r="R7086" s="33"/>
    </row>
    <row r="7087">
      <c r="A7087" s="8" t="s">
        <v>2586</v>
      </c>
      <c r="B7087" s="8"/>
      <c r="C7087" s="8" t="s">
        <v>19705</v>
      </c>
      <c r="D7087" s="8" t="s">
        <v>2588</v>
      </c>
      <c r="E7087" s="12" t="s">
        <v>19706</v>
      </c>
      <c r="F7087" s="42" t="s">
        <v>16687</v>
      </c>
      <c r="G7087" s="31" t="s">
        <v>8038</v>
      </c>
      <c r="H7087" s="41" t="s">
        <v>2760</v>
      </c>
      <c r="I7087" s="8"/>
      <c r="J7087" s="35"/>
      <c r="K7087" s="33"/>
      <c r="L7087" s="33"/>
      <c r="M7087" s="33"/>
      <c r="N7087" s="33"/>
      <c r="O7087" s="33"/>
      <c r="P7087" s="33"/>
      <c r="Q7087" s="33"/>
      <c r="R7087" s="33"/>
    </row>
    <row r="7088">
      <c r="A7088" s="8" t="s">
        <v>2586</v>
      </c>
      <c r="B7088" s="2"/>
      <c r="C7088" s="2" t="s">
        <v>19707</v>
      </c>
      <c r="D7088" s="2" t="s">
        <v>2588</v>
      </c>
      <c r="E7088" s="2" t="s">
        <v>19708</v>
      </c>
      <c r="F7088" s="42" t="s">
        <v>16687</v>
      </c>
      <c r="G7088" s="8" t="s">
        <v>8038</v>
      </c>
      <c r="H7088" s="8" t="s">
        <v>2765</v>
      </c>
      <c r="I7088" s="55"/>
      <c r="J7088" s="35"/>
      <c r="K7088" s="33"/>
      <c r="L7088" s="33"/>
      <c r="M7088" s="33"/>
      <c r="N7088" s="33"/>
      <c r="O7088" s="33"/>
      <c r="P7088" s="33"/>
      <c r="Q7088" s="33"/>
      <c r="R7088" s="33"/>
    </row>
    <row r="7089">
      <c r="A7089" s="8" t="s">
        <v>2586</v>
      </c>
      <c r="B7089" s="8"/>
      <c r="C7089" s="8" t="s">
        <v>19709</v>
      </c>
      <c r="D7089" s="8" t="s">
        <v>4517</v>
      </c>
      <c r="E7089" s="12" t="s">
        <v>19710</v>
      </c>
      <c r="F7089" s="42" t="s">
        <v>16687</v>
      </c>
      <c r="G7089" s="8" t="s">
        <v>8038</v>
      </c>
      <c r="H7089" s="42" t="s">
        <v>2686</v>
      </c>
      <c r="I7089" s="8"/>
      <c r="J7089" s="37"/>
      <c r="K7089" s="38"/>
      <c r="L7089" s="38"/>
      <c r="M7089" s="38"/>
      <c r="N7089" s="38"/>
      <c r="O7089" s="38"/>
      <c r="P7089" s="38"/>
      <c r="Q7089" s="38"/>
      <c r="R7089" s="38"/>
    </row>
    <row r="7090">
      <c r="A7090" s="8" t="s">
        <v>2586</v>
      </c>
      <c r="B7090" s="2"/>
      <c r="C7090" s="2" t="s">
        <v>19711</v>
      </c>
      <c r="D7090" s="2" t="s">
        <v>1390</v>
      </c>
      <c r="E7090" s="2" t="s">
        <v>19712</v>
      </c>
      <c r="F7090" s="41" t="s">
        <v>16687</v>
      </c>
      <c r="G7090" s="8" t="s">
        <v>8038</v>
      </c>
      <c r="H7090" s="41" t="s">
        <v>2760</v>
      </c>
      <c r="I7090" s="55"/>
      <c r="J7090" s="35"/>
      <c r="K7090" s="33"/>
      <c r="L7090" s="33"/>
      <c r="M7090" s="33"/>
      <c r="N7090" s="33"/>
      <c r="O7090" s="33"/>
      <c r="P7090" s="33"/>
      <c r="Q7090" s="33"/>
      <c r="R7090" s="33"/>
    </row>
    <row r="7091">
      <c r="A7091" s="8" t="s">
        <v>2586</v>
      </c>
      <c r="B7091" s="2"/>
      <c r="C7091" s="2" t="s">
        <v>19713</v>
      </c>
      <c r="D7091" s="2" t="s">
        <v>8410</v>
      </c>
      <c r="E7091" s="2" t="s">
        <v>19714</v>
      </c>
      <c r="F7091" s="8" t="s">
        <v>16687</v>
      </c>
      <c r="G7091" s="31" t="s">
        <v>8038</v>
      </c>
      <c r="H7091" s="31" t="s">
        <v>2603</v>
      </c>
      <c r="I7091" s="55"/>
      <c r="J7091" s="35"/>
      <c r="K7091" s="33"/>
      <c r="L7091" s="33"/>
      <c r="M7091" s="33"/>
      <c r="N7091" s="33"/>
      <c r="O7091" s="33"/>
      <c r="P7091" s="33"/>
      <c r="Q7091" s="33"/>
      <c r="R7091" s="33"/>
    </row>
    <row r="7092">
      <c r="A7092" s="8" t="s">
        <v>2586</v>
      </c>
      <c r="B7092" s="8"/>
      <c r="C7092" s="8" t="s">
        <v>19715</v>
      </c>
      <c r="D7092" s="8" t="s">
        <v>2588</v>
      </c>
      <c r="E7092" s="12" t="s">
        <v>19716</v>
      </c>
      <c r="F7092" s="42" t="s">
        <v>16687</v>
      </c>
      <c r="G7092" s="8" t="s">
        <v>8038</v>
      </c>
      <c r="H7092" s="31" t="s">
        <v>2742</v>
      </c>
      <c r="I7092" s="8"/>
      <c r="J7092" s="37"/>
      <c r="K7092" s="38"/>
      <c r="L7092" s="38"/>
      <c r="M7092" s="38"/>
      <c r="N7092" s="38"/>
      <c r="O7092" s="38"/>
      <c r="P7092" s="38"/>
      <c r="Q7092" s="38"/>
      <c r="R7092" s="38"/>
    </row>
    <row r="7093">
      <c r="A7093" s="8" t="s">
        <v>2586</v>
      </c>
      <c r="B7093" s="8"/>
      <c r="C7093" s="8" t="s">
        <v>19717</v>
      </c>
      <c r="D7093" s="8" t="s">
        <v>2588</v>
      </c>
      <c r="E7093" s="12" t="s">
        <v>19718</v>
      </c>
      <c r="F7093" s="42" t="s">
        <v>16687</v>
      </c>
      <c r="G7093" s="8" t="s">
        <v>8038</v>
      </c>
      <c r="H7093" s="31" t="s">
        <v>2742</v>
      </c>
      <c r="I7093" s="8"/>
      <c r="J7093" s="7"/>
      <c r="K7093" s="40"/>
      <c r="L7093" s="40"/>
      <c r="M7093" s="40"/>
      <c r="N7093" s="40"/>
      <c r="O7093" s="40"/>
      <c r="P7093" s="40"/>
      <c r="Q7093" s="40"/>
      <c r="R7093" s="40"/>
    </row>
    <row r="7094">
      <c r="A7094" s="8" t="s">
        <v>2586</v>
      </c>
      <c r="B7094" s="8"/>
      <c r="C7094" s="8" t="s">
        <v>19719</v>
      </c>
      <c r="D7094" s="8" t="s">
        <v>2588</v>
      </c>
      <c r="E7094" s="12" t="s">
        <v>19720</v>
      </c>
      <c r="F7094" s="42" t="s">
        <v>16687</v>
      </c>
      <c r="G7094" s="8" t="s">
        <v>8038</v>
      </c>
      <c r="H7094" s="45" t="s">
        <v>2765</v>
      </c>
      <c r="I7094" s="8"/>
      <c r="J7094" s="35"/>
      <c r="K7094" s="33"/>
      <c r="L7094" s="33"/>
      <c r="M7094" s="33"/>
      <c r="N7094" s="33"/>
      <c r="O7094" s="33"/>
      <c r="P7094" s="33"/>
      <c r="Q7094" s="33"/>
      <c r="R7094" s="33"/>
    </row>
    <row r="7095">
      <c r="A7095" s="8" t="s">
        <v>2586</v>
      </c>
      <c r="B7095" s="2"/>
      <c r="C7095" s="2" t="s">
        <v>19721</v>
      </c>
      <c r="D7095" s="2" t="s">
        <v>4078</v>
      </c>
      <c r="E7095" s="2" t="s">
        <v>19722</v>
      </c>
      <c r="F7095" s="8" t="s">
        <v>16687</v>
      </c>
      <c r="G7095" s="31" t="s">
        <v>8038</v>
      </c>
      <c r="H7095" s="41" t="s">
        <v>3328</v>
      </c>
      <c r="I7095" s="55"/>
      <c r="J7095" s="35"/>
      <c r="K7095" s="33"/>
      <c r="L7095" s="33"/>
      <c r="M7095" s="33"/>
      <c r="N7095" s="33"/>
      <c r="O7095" s="33"/>
      <c r="P7095" s="33"/>
      <c r="Q7095" s="33"/>
      <c r="R7095" s="33"/>
    </row>
    <row r="7096">
      <c r="A7096" s="8" t="s">
        <v>2586</v>
      </c>
      <c r="B7096" s="2"/>
      <c r="C7096" s="2" t="s">
        <v>19723</v>
      </c>
      <c r="D7096" s="2" t="s">
        <v>2588</v>
      </c>
      <c r="E7096" s="2" t="s">
        <v>19724</v>
      </c>
      <c r="F7096" s="8" t="s">
        <v>16687</v>
      </c>
      <c r="G7096" s="31" t="s">
        <v>8038</v>
      </c>
      <c r="H7096" s="41" t="s">
        <v>2760</v>
      </c>
      <c r="I7096" s="55"/>
      <c r="J7096" s="35"/>
      <c r="K7096" s="33"/>
      <c r="L7096" s="33"/>
      <c r="M7096" s="33"/>
      <c r="N7096" s="33"/>
      <c r="O7096" s="33"/>
      <c r="P7096" s="33"/>
      <c r="Q7096" s="33"/>
      <c r="R7096" s="33"/>
    </row>
    <row r="7097">
      <c r="A7097" s="8" t="s">
        <v>2586</v>
      </c>
      <c r="B7097" s="8"/>
      <c r="C7097" s="8" t="s">
        <v>19725</v>
      </c>
      <c r="D7097" s="8" t="s">
        <v>19726</v>
      </c>
      <c r="E7097" s="12" t="s">
        <v>19727</v>
      </c>
      <c r="F7097" s="42" t="s">
        <v>16687</v>
      </c>
      <c r="G7097" s="31" t="s">
        <v>8038</v>
      </c>
      <c r="H7097" s="41" t="s">
        <v>2686</v>
      </c>
      <c r="I7097" s="8"/>
      <c r="J7097" s="35"/>
      <c r="K7097" s="33"/>
      <c r="L7097" s="33"/>
      <c r="M7097" s="33"/>
      <c r="N7097" s="33"/>
      <c r="O7097" s="33"/>
      <c r="P7097" s="33"/>
      <c r="Q7097" s="33"/>
      <c r="R7097" s="33"/>
    </row>
    <row r="7098">
      <c r="A7098" s="8" t="s">
        <v>2586</v>
      </c>
      <c r="B7098" s="2"/>
      <c r="C7098" s="2" t="s">
        <v>19728</v>
      </c>
      <c r="D7098" s="2" t="s">
        <v>19729</v>
      </c>
      <c r="E7098" s="2" t="s">
        <v>19730</v>
      </c>
      <c r="F7098" s="42" t="s">
        <v>16687</v>
      </c>
      <c r="G7098" s="31" t="s">
        <v>8038</v>
      </c>
      <c r="H7098" s="31" t="s">
        <v>2802</v>
      </c>
      <c r="I7098" s="55"/>
      <c r="J7098" s="37"/>
      <c r="K7098" s="38"/>
      <c r="L7098" s="38"/>
      <c r="M7098" s="38"/>
      <c r="N7098" s="38"/>
      <c r="O7098" s="38"/>
      <c r="P7098" s="38"/>
      <c r="Q7098" s="38"/>
      <c r="R7098" s="38"/>
    </row>
    <row r="7099">
      <c r="A7099" s="8" t="s">
        <v>2586</v>
      </c>
      <c r="B7099" s="2"/>
      <c r="C7099" s="2" t="s">
        <v>19731</v>
      </c>
      <c r="D7099" s="2" t="s">
        <v>2588</v>
      </c>
      <c r="E7099" s="2" t="s">
        <v>19732</v>
      </c>
      <c r="F7099" s="42" t="s">
        <v>16687</v>
      </c>
      <c r="G7099" s="31" t="s">
        <v>8038</v>
      </c>
      <c r="H7099" s="41" t="s">
        <v>3095</v>
      </c>
      <c r="I7099" s="55"/>
      <c r="J7099" s="37"/>
      <c r="K7099" s="38"/>
      <c r="L7099" s="38"/>
      <c r="M7099" s="38"/>
      <c r="N7099" s="38"/>
      <c r="O7099" s="38"/>
      <c r="P7099" s="38"/>
      <c r="Q7099" s="38"/>
      <c r="R7099" s="38"/>
    </row>
    <row r="7100">
      <c r="A7100" s="8" t="s">
        <v>2586</v>
      </c>
      <c r="B7100" s="2"/>
      <c r="C7100" s="2" t="s">
        <v>19733</v>
      </c>
      <c r="D7100" s="2" t="s">
        <v>2588</v>
      </c>
      <c r="E7100" s="2" t="s">
        <v>19734</v>
      </c>
      <c r="F7100" s="41" t="s">
        <v>16687</v>
      </c>
      <c r="G7100" s="31" t="s">
        <v>8038</v>
      </c>
      <c r="H7100" s="41" t="s">
        <v>3139</v>
      </c>
      <c r="I7100" s="55"/>
      <c r="J7100" s="37"/>
      <c r="K7100" s="38"/>
      <c r="L7100" s="38"/>
      <c r="M7100" s="38"/>
      <c r="N7100" s="38"/>
      <c r="O7100" s="38"/>
      <c r="P7100" s="38"/>
      <c r="Q7100" s="38"/>
      <c r="R7100" s="38"/>
    </row>
    <row r="7101">
      <c r="A7101" s="8" t="s">
        <v>2586</v>
      </c>
      <c r="B7101" s="2"/>
      <c r="C7101" s="2" t="s">
        <v>19735</v>
      </c>
      <c r="D7101" s="2" t="s">
        <v>2588</v>
      </c>
      <c r="E7101" s="2" t="s">
        <v>19736</v>
      </c>
      <c r="F7101" s="42" t="s">
        <v>16687</v>
      </c>
      <c r="G7101" s="8" t="s">
        <v>8038</v>
      </c>
      <c r="H7101" s="8" t="s">
        <v>2765</v>
      </c>
      <c r="I7101" s="55"/>
      <c r="J7101" s="35"/>
      <c r="K7101" s="33"/>
      <c r="L7101" s="33"/>
      <c r="M7101" s="33"/>
      <c r="N7101" s="33"/>
      <c r="O7101" s="33"/>
      <c r="P7101" s="33"/>
      <c r="Q7101" s="33"/>
      <c r="R7101" s="33"/>
    </row>
    <row r="7102">
      <c r="A7102" s="8" t="s">
        <v>2586</v>
      </c>
      <c r="B7102" s="8"/>
      <c r="C7102" s="8" t="s">
        <v>19737</v>
      </c>
      <c r="D7102" s="8" t="s">
        <v>2588</v>
      </c>
      <c r="E7102" s="12" t="s">
        <v>19738</v>
      </c>
      <c r="F7102" s="8" t="s">
        <v>16687</v>
      </c>
      <c r="G7102" s="8" t="s">
        <v>8038</v>
      </c>
      <c r="H7102" s="42" t="s">
        <v>2686</v>
      </c>
      <c r="I7102" s="8"/>
      <c r="J7102" s="7"/>
      <c r="K7102" s="40"/>
      <c r="L7102" s="40"/>
      <c r="M7102" s="40"/>
      <c r="N7102" s="40"/>
      <c r="O7102" s="40"/>
      <c r="P7102" s="40"/>
      <c r="Q7102" s="40"/>
      <c r="R7102" s="40"/>
    </row>
    <row r="7103">
      <c r="A7103" s="8" t="s">
        <v>2586</v>
      </c>
      <c r="B7103" s="2"/>
      <c r="C7103" s="2" t="s">
        <v>19739</v>
      </c>
      <c r="D7103" s="2" t="s">
        <v>4810</v>
      </c>
      <c r="E7103" s="2" t="s">
        <v>19740</v>
      </c>
      <c r="F7103" s="41" t="s">
        <v>16687</v>
      </c>
      <c r="G7103" s="8" t="s">
        <v>8038</v>
      </c>
      <c r="H7103" s="8" t="s">
        <v>2765</v>
      </c>
      <c r="I7103" s="55"/>
      <c r="J7103" s="7"/>
      <c r="K7103" s="40"/>
      <c r="L7103" s="40"/>
      <c r="M7103" s="40"/>
      <c r="N7103" s="40"/>
      <c r="O7103" s="40"/>
      <c r="P7103" s="40"/>
      <c r="Q7103" s="40"/>
      <c r="R7103" s="40"/>
    </row>
    <row r="7104">
      <c r="A7104" s="8" t="s">
        <v>2586</v>
      </c>
      <c r="B7104" s="8"/>
      <c r="C7104" s="8" t="s">
        <v>19741</v>
      </c>
      <c r="D7104" s="8" t="s">
        <v>2588</v>
      </c>
      <c r="E7104" s="12" t="s">
        <v>19742</v>
      </c>
      <c r="F7104" s="8" t="s">
        <v>16687</v>
      </c>
      <c r="G7104" s="8" t="s">
        <v>8038</v>
      </c>
      <c r="H7104" s="41" t="s">
        <v>2686</v>
      </c>
      <c r="I7104" s="8"/>
      <c r="J7104" s="35"/>
      <c r="K7104" s="33"/>
      <c r="L7104" s="33"/>
      <c r="M7104" s="33"/>
      <c r="N7104" s="33"/>
      <c r="O7104" s="33"/>
      <c r="P7104" s="33"/>
      <c r="Q7104" s="33"/>
      <c r="R7104" s="33"/>
    </row>
    <row r="7105">
      <c r="A7105" s="8" t="s">
        <v>2586</v>
      </c>
      <c r="B7105" s="2"/>
      <c r="C7105" s="2" t="s">
        <v>19743</v>
      </c>
      <c r="D7105" s="2" t="s">
        <v>15189</v>
      </c>
      <c r="E7105" s="2" t="s">
        <v>19744</v>
      </c>
      <c r="F7105" s="42" t="s">
        <v>16687</v>
      </c>
      <c r="G7105" s="31" t="s">
        <v>8038</v>
      </c>
      <c r="H7105" s="42" t="s">
        <v>2686</v>
      </c>
      <c r="I7105" s="35"/>
      <c r="J7105" s="37"/>
      <c r="K7105" s="38"/>
      <c r="L7105" s="38"/>
      <c r="M7105" s="38"/>
      <c r="N7105" s="38"/>
      <c r="O7105" s="38"/>
      <c r="P7105" s="38"/>
      <c r="Q7105" s="38"/>
      <c r="R7105" s="38"/>
    </row>
    <row r="7106">
      <c r="A7106" s="8" t="s">
        <v>2586</v>
      </c>
      <c r="B7106" s="2"/>
      <c r="C7106" s="2" t="s">
        <v>19745</v>
      </c>
      <c r="D7106" s="2" t="s">
        <v>2588</v>
      </c>
      <c r="E7106" s="2" t="s">
        <v>19746</v>
      </c>
      <c r="F7106" s="42" t="s">
        <v>16687</v>
      </c>
      <c r="G7106" s="8" t="s">
        <v>8038</v>
      </c>
      <c r="H7106" s="42" t="s">
        <v>2686</v>
      </c>
      <c r="I7106" s="35"/>
      <c r="J7106" s="35"/>
      <c r="K7106" s="33"/>
      <c r="L7106" s="33"/>
      <c r="M7106" s="33"/>
      <c r="N7106" s="33"/>
      <c r="O7106" s="33"/>
      <c r="P7106" s="33"/>
      <c r="Q7106" s="33"/>
      <c r="R7106" s="33"/>
    </row>
    <row r="7107">
      <c r="A7107" s="8" t="s">
        <v>2586</v>
      </c>
      <c r="B7107" s="2"/>
      <c r="C7107" s="2" t="s">
        <v>19747</v>
      </c>
      <c r="D7107" s="2" t="s">
        <v>2588</v>
      </c>
      <c r="E7107" s="2" t="s">
        <v>19748</v>
      </c>
      <c r="F7107" s="42" t="s">
        <v>16687</v>
      </c>
      <c r="G7107" s="8" t="s">
        <v>8038</v>
      </c>
      <c r="H7107" s="41" t="s">
        <v>3305</v>
      </c>
      <c r="I7107" s="55"/>
      <c r="J7107" s="7"/>
      <c r="K7107" s="40"/>
      <c r="L7107" s="40"/>
      <c r="M7107" s="40"/>
      <c r="N7107" s="40"/>
      <c r="O7107" s="40"/>
      <c r="P7107" s="40"/>
      <c r="Q7107" s="40"/>
      <c r="R7107" s="40"/>
    </row>
    <row r="7108">
      <c r="A7108" s="8" t="s">
        <v>2586</v>
      </c>
      <c r="B7108" s="2"/>
      <c r="C7108" s="2" t="s">
        <v>19749</v>
      </c>
      <c r="D7108" s="2" t="s">
        <v>2588</v>
      </c>
      <c r="E7108" s="2" t="s">
        <v>19750</v>
      </c>
      <c r="F7108" s="42" t="s">
        <v>16687</v>
      </c>
      <c r="G7108" s="8" t="s">
        <v>8038</v>
      </c>
      <c r="H7108" s="41" t="s">
        <v>4225</v>
      </c>
      <c r="I7108" s="55"/>
      <c r="J7108" s="37"/>
      <c r="K7108" s="38"/>
      <c r="L7108" s="38"/>
      <c r="M7108" s="38"/>
      <c r="N7108" s="38"/>
      <c r="O7108" s="38"/>
      <c r="P7108" s="38"/>
      <c r="Q7108" s="38"/>
      <c r="R7108" s="38"/>
    </row>
    <row r="7109">
      <c r="A7109" s="8" t="s">
        <v>2586</v>
      </c>
      <c r="B7109" s="6"/>
      <c r="C7109" s="6" t="s">
        <v>19751</v>
      </c>
      <c r="D7109" s="7" t="s">
        <v>3108</v>
      </c>
      <c r="E7109" s="19" t="s">
        <v>19752</v>
      </c>
      <c r="F7109" s="8" t="s">
        <v>16687</v>
      </c>
      <c r="G7109" s="31" t="s">
        <v>8038</v>
      </c>
      <c r="H7109" s="41" t="s">
        <v>2760</v>
      </c>
      <c r="I7109" s="7"/>
      <c r="J7109" s="37"/>
      <c r="K7109" s="38"/>
      <c r="L7109" s="38"/>
      <c r="M7109" s="38"/>
      <c r="N7109" s="38"/>
      <c r="O7109" s="38"/>
      <c r="P7109" s="38"/>
      <c r="Q7109" s="38"/>
      <c r="R7109" s="38"/>
    </row>
    <row r="7110">
      <c r="A7110" s="8" t="s">
        <v>2586</v>
      </c>
      <c r="B7110" s="2"/>
      <c r="C7110" s="2" t="s">
        <v>19753</v>
      </c>
      <c r="D7110" s="2" t="s">
        <v>19754</v>
      </c>
      <c r="E7110" s="2" t="s">
        <v>19755</v>
      </c>
      <c r="F7110" s="42" t="s">
        <v>16687</v>
      </c>
      <c r="G7110" s="8" t="s">
        <v>8038</v>
      </c>
      <c r="H7110" s="31" t="s">
        <v>2603</v>
      </c>
      <c r="I7110" s="55"/>
      <c r="J7110" s="37"/>
      <c r="K7110" s="38"/>
      <c r="L7110" s="38"/>
      <c r="M7110" s="38"/>
      <c r="N7110" s="38"/>
      <c r="O7110" s="38"/>
      <c r="P7110" s="38"/>
      <c r="Q7110" s="38"/>
      <c r="R7110" s="38"/>
    </row>
    <row r="7111">
      <c r="A7111" s="8" t="s">
        <v>2586</v>
      </c>
      <c r="B7111" s="2"/>
      <c r="C7111" s="2" t="s">
        <v>19756</v>
      </c>
      <c r="D7111" s="2" t="s">
        <v>2588</v>
      </c>
      <c r="E7111" s="2" t="s">
        <v>19757</v>
      </c>
      <c r="F7111" s="42" t="s">
        <v>16687</v>
      </c>
      <c r="G7111" s="8" t="s">
        <v>8038</v>
      </c>
      <c r="H7111" s="31" t="s">
        <v>2603</v>
      </c>
      <c r="I7111" s="2"/>
      <c r="J7111" s="35"/>
      <c r="K7111" s="33"/>
      <c r="L7111" s="33"/>
      <c r="M7111" s="33"/>
      <c r="N7111" s="33"/>
      <c r="O7111" s="33"/>
      <c r="P7111" s="33"/>
      <c r="Q7111" s="33"/>
      <c r="R7111" s="33"/>
    </row>
    <row r="7112">
      <c r="A7112" s="8" t="s">
        <v>2586</v>
      </c>
      <c r="B7112" s="2"/>
      <c r="C7112" s="2" t="s">
        <v>19758</v>
      </c>
      <c r="D7112" s="2" t="s">
        <v>2588</v>
      </c>
      <c r="E7112" s="2" t="s">
        <v>19759</v>
      </c>
      <c r="F7112" s="42" t="s">
        <v>16687</v>
      </c>
      <c r="G7112" s="8" t="s">
        <v>8038</v>
      </c>
      <c r="H7112" s="41" t="s">
        <v>2778</v>
      </c>
      <c r="I7112" s="55"/>
      <c r="J7112" s="35"/>
      <c r="K7112" s="33"/>
      <c r="L7112" s="33"/>
      <c r="M7112" s="33"/>
      <c r="N7112" s="33"/>
      <c r="O7112" s="33"/>
      <c r="P7112" s="33"/>
      <c r="Q7112" s="33"/>
      <c r="R7112" s="33"/>
    </row>
    <row r="7113">
      <c r="A7113" s="8" t="s">
        <v>2586</v>
      </c>
      <c r="B7113" s="2"/>
      <c r="C7113" s="2" t="s">
        <v>19760</v>
      </c>
      <c r="D7113" s="2" t="s">
        <v>2588</v>
      </c>
      <c r="E7113" s="2" t="s">
        <v>19761</v>
      </c>
      <c r="F7113" s="42" t="s">
        <v>16687</v>
      </c>
      <c r="G7113" s="8" t="s">
        <v>8038</v>
      </c>
      <c r="H7113" s="45" t="s">
        <v>2937</v>
      </c>
      <c r="I7113" s="55"/>
      <c r="J7113" s="37"/>
      <c r="K7113" s="38"/>
      <c r="L7113" s="38"/>
      <c r="M7113" s="38"/>
      <c r="N7113" s="38"/>
      <c r="O7113" s="38"/>
      <c r="P7113" s="38"/>
      <c r="Q7113" s="38"/>
      <c r="R7113" s="38"/>
    </row>
    <row r="7114">
      <c r="A7114" s="8" t="s">
        <v>2586</v>
      </c>
      <c r="B7114" s="2"/>
      <c r="C7114" s="2" t="s">
        <v>19762</v>
      </c>
      <c r="D7114" s="2" t="s">
        <v>2588</v>
      </c>
      <c r="E7114" s="2" t="s">
        <v>19763</v>
      </c>
      <c r="F7114" s="8" t="s">
        <v>16687</v>
      </c>
      <c r="G7114" s="6" t="s">
        <v>8038</v>
      </c>
      <c r="H7114" s="31" t="s">
        <v>2590</v>
      </c>
      <c r="I7114" s="55"/>
      <c r="J7114" s="35"/>
      <c r="K7114" s="33"/>
      <c r="L7114" s="33"/>
      <c r="M7114" s="33"/>
      <c r="N7114" s="33"/>
      <c r="O7114" s="33"/>
      <c r="P7114" s="33"/>
      <c r="Q7114" s="33"/>
      <c r="R7114" s="33"/>
    </row>
    <row r="7115">
      <c r="A7115" s="8" t="s">
        <v>2586</v>
      </c>
      <c r="B7115" s="8"/>
      <c r="C7115" s="8" t="s">
        <v>19764</v>
      </c>
      <c r="D7115" s="8" t="s">
        <v>2588</v>
      </c>
      <c r="E7115" s="12" t="s">
        <v>19765</v>
      </c>
      <c r="F7115" s="42" t="s">
        <v>16687</v>
      </c>
      <c r="G7115" s="31" t="s">
        <v>8038</v>
      </c>
      <c r="H7115" s="31" t="s">
        <v>2603</v>
      </c>
      <c r="I7115" s="8"/>
      <c r="J7115" s="7"/>
      <c r="K7115" s="40"/>
      <c r="L7115" s="40"/>
      <c r="M7115" s="40"/>
      <c r="N7115" s="40"/>
      <c r="O7115" s="40"/>
      <c r="P7115" s="40"/>
      <c r="Q7115" s="40"/>
      <c r="R7115" s="40"/>
    </row>
    <row r="7116">
      <c r="A7116" s="7" t="s">
        <v>2586</v>
      </c>
      <c r="B7116" s="9"/>
      <c r="C7116" s="9" t="s">
        <v>19766</v>
      </c>
      <c r="D7116" s="4" t="s">
        <v>1376</v>
      </c>
      <c r="E7116" s="10" t="s">
        <v>19767</v>
      </c>
      <c r="F7116" s="42" t="s">
        <v>16687</v>
      </c>
      <c r="G7116" s="8" t="s">
        <v>8038</v>
      </c>
      <c r="H7116" s="42" t="s">
        <v>2686</v>
      </c>
      <c r="I7116" s="16"/>
      <c r="J7116" s="7"/>
      <c r="K7116" s="40"/>
      <c r="L7116" s="40"/>
      <c r="M7116" s="40"/>
      <c r="N7116" s="40"/>
      <c r="O7116" s="40"/>
      <c r="P7116" s="40"/>
      <c r="Q7116" s="40"/>
      <c r="R7116" s="40"/>
    </row>
    <row r="7117">
      <c r="A7117" s="8" t="s">
        <v>2586</v>
      </c>
      <c r="B7117" s="2"/>
      <c r="C7117" s="2" t="s">
        <v>19768</v>
      </c>
      <c r="D7117" s="2" t="s">
        <v>1070</v>
      </c>
      <c r="E7117" s="2" t="s">
        <v>19769</v>
      </c>
      <c r="F7117" s="41" t="s">
        <v>16687</v>
      </c>
      <c r="G7117" s="8" t="s">
        <v>8038</v>
      </c>
      <c r="H7117" s="8" t="s">
        <v>2765</v>
      </c>
      <c r="I7117" s="55"/>
      <c r="J7117" s="7"/>
      <c r="K7117" s="40"/>
      <c r="L7117" s="40"/>
      <c r="M7117" s="40"/>
      <c r="N7117" s="40"/>
      <c r="O7117" s="40"/>
      <c r="P7117" s="40"/>
      <c r="Q7117" s="40"/>
      <c r="R7117" s="40"/>
    </row>
    <row r="7118">
      <c r="A7118" s="8" t="s">
        <v>2586</v>
      </c>
      <c r="B7118" s="2"/>
      <c r="C7118" s="2" t="s">
        <v>19770</v>
      </c>
      <c r="D7118" s="2" t="s">
        <v>2588</v>
      </c>
      <c r="E7118" s="2" t="s">
        <v>19771</v>
      </c>
      <c r="F7118" s="8" t="s">
        <v>16687</v>
      </c>
      <c r="G7118" s="31" t="s">
        <v>8038</v>
      </c>
      <c r="H7118" s="41" t="s">
        <v>3328</v>
      </c>
      <c r="I7118" s="55"/>
      <c r="J7118" s="35"/>
      <c r="K7118" s="33"/>
      <c r="L7118" s="33"/>
      <c r="M7118" s="33"/>
      <c r="N7118" s="33"/>
      <c r="O7118" s="33"/>
      <c r="P7118" s="33"/>
      <c r="Q7118" s="33"/>
      <c r="R7118" s="33"/>
    </row>
    <row r="7119">
      <c r="A7119" s="7" t="s">
        <v>2586</v>
      </c>
      <c r="B7119" s="7"/>
      <c r="C7119" s="7" t="s">
        <v>19772</v>
      </c>
      <c r="D7119" s="8" t="s">
        <v>4947</v>
      </c>
      <c r="E7119" s="7" t="s">
        <v>19773</v>
      </c>
      <c r="F7119" s="8" t="s">
        <v>16687</v>
      </c>
      <c r="G7119" s="8" t="s">
        <v>8038</v>
      </c>
      <c r="H7119" s="41" t="s">
        <v>2937</v>
      </c>
      <c r="I7119" s="8"/>
      <c r="J7119" s="35"/>
      <c r="K7119" s="33"/>
      <c r="L7119" s="33"/>
      <c r="M7119" s="33"/>
      <c r="N7119" s="33"/>
      <c r="O7119" s="33"/>
      <c r="P7119" s="33"/>
      <c r="Q7119" s="33"/>
      <c r="R7119" s="33"/>
    </row>
    <row r="7120">
      <c r="A7120" s="8" t="s">
        <v>2586</v>
      </c>
      <c r="B7120" s="2"/>
      <c r="C7120" s="2" t="s">
        <v>19774</v>
      </c>
      <c r="D7120" s="2" t="s">
        <v>6170</v>
      </c>
      <c r="E7120" s="2" t="s">
        <v>19775</v>
      </c>
      <c r="F7120" s="42" t="s">
        <v>16687</v>
      </c>
      <c r="G7120" s="8" t="s">
        <v>8038</v>
      </c>
      <c r="H7120" s="41" t="s">
        <v>8480</v>
      </c>
      <c r="I7120" s="55"/>
      <c r="J7120" s="37"/>
      <c r="K7120" s="38"/>
      <c r="L7120" s="38"/>
      <c r="M7120" s="38"/>
      <c r="N7120" s="38"/>
      <c r="O7120" s="38"/>
      <c r="P7120" s="38"/>
      <c r="Q7120" s="38"/>
      <c r="R7120" s="38"/>
    </row>
    <row r="7121">
      <c r="A7121" s="8" t="s">
        <v>2586</v>
      </c>
      <c r="B7121" s="2"/>
      <c r="C7121" s="2" t="s">
        <v>19776</v>
      </c>
      <c r="D7121" s="2" t="s">
        <v>19777</v>
      </c>
      <c r="E7121" s="2" t="s">
        <v>19778</v>
      </c>
      <c r="F7121" s="42" t="s">
        <v>16687</v>
      </c>
      <c r="G7121" s="8" t="s">
        <v>8038</v>
      </c>
      <c r="H7121" s="45" t="s">
        <v>2765</v>
      </c>
      <c r="I7121" s="55"/>
      <c r="J7121" s="35"/>
      <c r="K7121" s="33"/>
      <c r="L7121" s="33"/>
      <c r="M7121" s="33"/>
      <c r="N7121" s="33"/>
      <c r="O7121" s="33"/>
      <c r="P7121" s="33"/>
      <c r="Q7121" s="33"/>
      <c r="R7121" s="33"/>
    </row>
    <row r="7122">
      <c r="A7122" s="8" t="s">
        <v>2586</v>
      </c>
      <c r="B7122" s="2"/>
      <c r="C7122" s="2" t="s">
        <v>19779</v>
      </c>
      <c r="D7122" s="2" t="s">
        <v>2588</v>
      </c>
      <c r="E7122" s="2" t="s">
        <v>19780</v>
      </c>
      <c r="F7122" s="42" t="s">
        <v>16687</v>
      </c>
      <c r="G7122" s="8" t="s">
        <v>8038</v>
      </c>
      <c r="H7122" s="41" t="s">
        <v>3305</v>
      </c>
      <c r="I7122" s="55"/>
      <c r="J7122" s="19"/>
      <c r="K7122" s="39"/>
      <c r="L7122" s="39"/>
      <c r="M7122" s="39"/>
      <c r="N7122" s="39"/>
      <c r="O7122" s="39"/>
      <c r="P7122" s="39"/>
      <c r="Q7122" s="39"/>
      <c r="R7122" s="39"/>
    </row>
    <row r="7123">
      <c r="A7123" s="8" t="s">
        <v>2586</v>
      </c>
      <c r="B7123" s="2"/>
      <c r="C7123" s="2" t="s">
        <v>19781</v>
      </c>
      <c r="D7123" s="2" t="s">
        <v>2588</v>
      </c>
      <c r="E7123" s="2" t="s">
        <v>19782</v>
      </c>
      <c r="F7123" s="42" t="s">
        <v>16687</v>
      </c>
      <c r="G7123" s="8" t="s">
        <v>8038</v>
      </c>
      <c r="H7123" s="41" t="s">
        <v>7223</v>
      </c>
      <c r="I7123" s="55"/>
      <c r="J7123" s="35"/>
      <c r="K7123" s="33"/>
      <c r="L7123" s="33"/>
      <c r="M7123" s="33"/>
      <c r="N7123" s="33"/>
      <c r="O7123" s="33"/>
      <c r="P7123" s="33"/>
      <c r="Q7123" s="33"/>
      <c r="R7123" s="33"/>
    </row>
    <row r="7124">
      <c r="A7124" s="8" t="s">
        <v>2586</v>
      </c>
      <c r="B7124" s="2"/>
      <c r="C7124" s="2" t="s">
        <v>19783</v>
      </c>
      <c r="D7124" s="2" t="s">
        <v>2588</v>
      </c>
      <c r="E7124" s="2" t="s">
        <v>19784</v>
      </c>
      <c r="F7124" s="42" t="s">
        <v>16687</v>
      </c>
      <c r="G7124" s="8" t="s">
        <v>8038</v>
      </c>
      <c r="H7124" s="41" t="s">
        <v>2686</v>
      </c>
      <c r="I7124" s="55"/>
      <c r="J7124" s="37"/>
      <c r="K7124" s="38"/>
      <c r="L7124" s="38"/>
      <c r="M7124" s="38"/>
      <c r="N7124" s="38"/>
      <c r="O7124" s="38"/>
      <c r="P7124" s="38"/>
      <c r="Q7124" s="38"/>
      <c r="R7124" s="38"/>
    </row>
    <row r="7125">
      <c r="A7125" s="8" t="s">
        <v>2586</v>
      </c>
      <c r="B7125" s="2"/>
      <c r="C7125" s="2" t="s">
        <v>19785</v>
      </c>
      <c r="D7125" s="2" t="s">
        <v>19786</v>
      </c>
      <c r="E7125" s="2" t="s">
        <v>19787</v>
      </c>
      <c r="F7125" s="42" t="s">
        <v>16687</v>
      </c>
      <c r="G7125" s="8" t="s">
        <v>8038</v>
      </c>
      <c r="H7125" s="41" t="s">
        <v>8509</v>
      </c>
      <c r="I7125" s="55"/>
      <c r="J7125" s="7"/>
      <c r="K7125" s="40"/>
      <c r="L7125" s="40"/>
      <c r="M7125" s="40"/>
      <c r="N7125" s="40"/>
      <c r="O7125" s="40"/>
      <c r="P7125" s="40"/>
      <c r="Q7125" s="40"/>
      <c r="R7125" s="40"/>
    </row>
    <row r="7126">
      <c r="A7126" s="8" t="s">
        <v>2586</v>
      </c>
      <c r="B7126" s="8"/>
      <c r="C7126" s="8" t="s">
        <v>19788</v>
      </c>
      <c r="D7126" s="8" t="s">
        <v>19789</v>
      </c>
      <c r="E7126" s="12" t="s">
        <v>19790</v>
      </c>
      <c r="F7126" s="42" t="s">
        <v>16687</v>
      </c>
      <c r="G7126" s="31" t="s">
        <v>8038</v>
      </c>
      <c r="H7126" s="42" t="s">
        <v>2686</v>
      </c>
      <c r="I7126" s="8"/>
      <c r="J7126" s="37"/>
      <c r="K7126" s="38"/>
      <c r="L7126" s="38"/>
      <c r="M7126" s="38"/>
      <c r="N7126" s="38"/>
      <c r="O7126" s="38"/>
      <c r="P7126" s="38"/>
      <c r="Q7126" s="38"/>
      <c r="R7126" s="38"/>
    </row>
    <row r="7127">
      <c r="A7127" s="8" t="s">
        <v>2586</v>
      </c>
      <c r="B7127" s="2"/>
      <c r="C7127" s="2" t="s">
        <v>19791</v>
      </c>
      <c r="D7127" s="17" t="s">
        <v>2243</v>
      </c>
      <c r="E7127" s="2" t="s">
        <v>19792</v>
      </c>
      <c r="F7127" s="42" t="s">
        <v>16687</v>
      </c>
      <c r="G7127" s="31" t="s">
        <v>8038</v>
      </c>
      <c r="H7127" s="31" t="s">
        <v>2603</v>
      </c>
      <c r="I7127" s="35"/>
      <c r="J7127" s="35"/>
      <c r="K7127" s="33"/>
      <c r="L7127" s="33"/>
      <c r="M7127" s="33"/>
      <c r="N7127" s="33"/>
      <c r="O7127" s="33"/>
      <c r="P7127" s="33"/>
      <c r="Q7127" s="33"/>
      <c r="R7127" s="33"/>
    </row>
    <row r="7128">
      <c r="A7128" s="8" t="s">
        <v>2586</v>
      </c>
      <c r="B7128" s="8"/>
      <c r="C7128" s="8" t="s">
        <v>19793</v>
      </c>
      <c r="D7128" s="8" t="s">
        <v>2588</v>
      </c>
      <c r="E7128" s="12" t="s">
        <v>19794</v>
      </c>
      <c r="F7128" s="8" t="s">
        <v>16687</v>
      </c>
      <c r="G7128" s="31" t="s">
        <v>8038</v>
      </c>
      <c r="H7128" s="31" t="s">
        <v>2742</v>
      </c>
      <c r="I7128" s="8"/>
      <c r="J7128" s="35"/>
      <c r="K7128" s="33"/>
      <c r="L7128" s="33"/>
      <c r="M7128" s="33"/>
      <c r="N7128" s="33"/>
      <c r="O7128" s="33"/>
      <c r="P7128" s="33"/>
      <c r="Q7128" s="33"/>
      <c r="R7128" s="33"/>
    </row>
    <row r="7129">
      <c r="A7129" s="7" t="s">
        <v>2586</v>
      </c>
      <c r="B7129" s="9"/>
      <c r="C7129" s="9" t="s">
        <v>19795</v>
      </c>
      <c r="D7129" s="10" t="s">
        <v>11991</v>
      </c>
      <c r="E7129" s="10" t="s">
        <v>19796</v>
      </c>
      <c r="F7129" s="42" t="s">
        <v>16687</v>
      </c>
      <c r="G7129" s="31" t="s">
        <v>8038</v>
      </c>
      <c r="H7129" s="41" t="s">
        <v>2937</v>
      </c>
      <c r="I7129" s="16"/>
      <c r="J7129" s="35"/>
      <c r="K7129" s="33"/>
      <c r="L7129" s="33"/>
      <c r="M7129" s="33"/>
      <c r="N7129" s="33"/>
      <c r="O7129" s="33"/>
      <c r="P7129" s="33"/>
      <c r="Q7129" s="33"/>
      <c r="R7129" s="33"/>
    </row>
    <row r="7130">
      <c r="A7130" s="8" t="s">
        <v>2586</v>
      </c>
      <c r="B7130" s="8"/>
      <c r="C7130" s="8" t="s">
        <v>19797</v>
      </c>
      <c r="D7130" s="8" t="s">
        <v>3108</v>
      </c>
      <c r="E7130" s="12" t="s">
        <v>19798</v>
      </c>
      <c r="F7130" s="8" t="s">
        <v>16687</v>
      </c>
      <c r="G7130" s="45" t="s">
        <v>8038</v>
      </c>
      <c r="H7130" s="31" t="s">
        <v>2802</v>
      </c>
      <c r="I7130" s="8"/>
      <c r="J7130" s="35"/>
      <c r="K7130" s="33"/>
      <c r="L7130" s="33"/>
      <c r="M7130" s="33"/>
      <c r="N7130" s="33"/>
      <c r="O7130" s="33"/>
      <c r="P7130" s="33"/>
      <c r="Q7130" s="33"/>
      <c r="R7130" s="33"/>
    </row>
    <row r="7131">
      <c r="A7131" s="8" t="s">
        <v>2586</v>
      </c>
      <c r="B7131" s="2"/>
      <c r="C7131" s="2" t="s">
        <v>19799</v>
      </c>
      <c r="D7131" s="2" t="s">
        <v>2588</v>
      </c>
      <c r="E7131" s="2" t="s">
        <v>19800</v>
      </c>
      <c r="F7131" s="8" t="s">
        <v>16687</v>
      </c>
      <c r="G7131" s="31" t="s">
        <v>8038</v>
      </c>
      <c r="H7131" s="31" t="s">
        <v>2603</v>
      </c>
      <c r="I7131" s="55"/>
      <c r="J7131" s="7"/>
      <c r="K7131" s="40"/>
      <c r="L7131" s="40"/>
      <c r="M7131" s="40"/>
      <c r="N7131" s="40"/>
      <c r="O7131" s="40"/>
      <c r="P7131" s="40"/>
      <c r="Q7131" s="40"/>
      <c r="R7131" s="40"/>
    </row>
    <row r="7132">
      <c r="A7132" s="8" t="s">
        <v>2586</v>
      </c>
      <c r="B7132" s="8"/>
      <c r="C7132" s="8" t="s">
        <v>19801</v>
      </c>
      <c r="D7132" s="8" t="s">
        <v>10227</v>
      </c>
      <c r="E7132" s="12" t="s">
        <v>19802</v>
      </c>
      <c r="F7132" s="8" t="s">
        <v>16687</v>
      </c>
      <c r="G7132" s="8" t="s">
        <v>8038</v>
      </c>
      <c r="H7132" s="41" t="s">
        <v>2686</v>
      </c>
      <c r="I7132" s="8"/>
      <c r="J7132" s="35"/>
      <c r="K7132" s="33"/>
      <c r="L7132" s="33"/>
      <c r="M7132" s="33"/>
      <c r="N7132" s="33"/>
      <c r="O7132" s="33"/>
      <c r="P7132" s="33"/>
      <c r="Q7132" s="33"/>
      <c r="R7132" s="33"/>
    </row>
    <row r="7133">
      <c r="A7133" s="8" t="s">
        <v>2586</v>
      </c>
      <c r="B7133" s="2"/>
      <c r="C7133" s="2" t="s">
        <v>19803</v>
      </c>
      <c r="D7133" s="2" t="s">
        <v>2588</v>
      </c>
      <c r="E7133" s="2" t="s">
        <v>19804</v>
      </c>
      <c r="F7133" s="42" t="s">
        <v>16687</v>
      </c>
      <c r="G7133" s="31" t="s">
        <v>8038</v>
      </c>
      <c r="H7133" s="45" t="s">
        <v>2753</v>
      </c>
      <c r="I7133" s="55"/>
      <c r="J7133" s="37"/>
      <c r="K7133" s="38"/>
      <c r="L7133" s="38"/>
      <c r="M7133" s="38"/>
      <c r="N7133" s="38"/>
      <c r="O7133" s="38"/>
      <c r="P7133" s="38"/>
      <c r="Q7133" s="38"/>
      <c r="R7133" s="38"/>
    </row>
    <row r="7134">
      <c r="A7134" s="8" t="s">
        <v>2586</v>
      </c>
      <c r="B7134" s="2"/>
      <c r="C7134" s="2" t="s">
        <v>19803</v>
      </c>
      <c r="D7134" s="2" t="s">
        <v>19805</v>
      </c>
      <c r="E7134" s="2" t="s">
        <v>19806</v>
      </c>
      <c r="F7134" s="42" t="s">
        <v>16687</v>
      </c>
      <c r="G7134" s="31" t="s">
        <v>8038</v>
      </c>
      <c r="H7134" s="45" t="s">
        <v>2753</v>
      </c>
      <c r="I7134" s="55"/>
      <c r="J7134" s="35"/>
      <c r="K7134" s="33"/>
      <c r="L7134" s="33"/>
      <c r="M7134" s="33"/>
      <c r="N7134" s="33"/>
      <c r="O7134" s="33"/>
      <c r="P7134" s="33"/>
      <c r="Q7134" s="33"/>
      <c r="R7134" s="33"/>
    </row>
    <row r="7135">
      <c r="A7135" s="8" t="s">
        <v>2586</v>
      </c>
      <c r="B7135" s="8"/>
      <c r="C7135" s="8" t="s">
        <v>19807</v>
      </c>
      <c r="D7135" s="8" t="s">
        <v>1441</v>
      </c>
      <c r="E7135" s="12" t="s">
        <v>19808</v>
      </c>
      <c r="F7135" s="8" t="s">
        <v>16687</v>
      </c>
      <c r="G7135" s="31" t="s">
        <v>8038</v>
      </c>
      <c r="H7135" s="42" t="s">
        <v>2686</v>
      </c>
      <c r="I7135" s="8"/>
      <c r="J7135" s="35"/>
      <c r="K7135" s="33"/>
      <c r="L7135" s="33"/>
      <c r="M7135" s="33"/>
      <c r="N7135" s="33"/>
      <c r="O7135" s="33"/>
      <c r="P7135" s="33"/>
      <c r="Q7135" s="33"/>
      <c r="R7135" s="33"/>
    </row>
    <row r="7136">
      <c r="A7136" s="8" t="s">
        <v>2586</v>
      </c>
      <c r="B7136" s="8"/>
      <c r="C7136" s="8" t="s">
        <v>19809</v>
      </c>
      <c r="D7136" s="8" t="s">
        <v>19810</v>
      </c>
      <c r="E7136" s="12" t="s">
        <v>19811</v>
      </c>
      <c r="F7136" s="42" t="s">
        <v>16687</v>
      </c>
      <c r="G7136" s="31" t="s">
        <v>8038</v>
      </c>
      <c r="H7136" s="41" t="s">
        <v>2760</v>
      </c>
      <c r="I7136" s="8"/>
      <c r="J7136" s="7"/>
      <c r="K7136" s="40"/>
      <c r="L7136" s="40"/>
      <c r="M7136" s="40"/>
      <c r="N7136" s="40"/>
      <c r="O7136" s="40"/>
      <c r="P7136" s="40"/>
      <c r="Q7136" s="40"/>
      <c r="R7136" s="40"/>
    </row>
    <row r="7137">
      <c r="A7137" s="8" t="s">
        <v>2586</v>
      </c>
      <c r="B7137" s="2"/>
      <c r="C7137" s="2" t="s">
        <v>19812</v>
      </c>
      <c r="D7137" s="2" t="s">
        <v>2588</v>
      </c>
      <c r="E7137" s="2" t="s">
        <v>19813</v>
      </c>
      <c r="F7137" s="42" t="s">
        <v>16687</v>
      </c>
      <c r="G7137" s="31" t="s">
        <v>8038</v>
      </c>
      <c r="H7137" s="31" t="s">
        <v>2952</v>
      </c>
      <c r="I7137" s="55"/>
      <c r="J7137" s="35"/>
      <c r="K7137" s="33"/>
      <c r="L7137" s="33"/>
      <c r="M7137" s="33"/>
      <c r="N7137" s="33"/>
      <c r="O7137" s="33"/>
      <c r="P7137" s="33"/>
      <c r="Q7137" s="33"/>
      <c r="R7137" s="33"/>
    </row>
    <row r="7138">
      <c r="A7138" s="8" t="s">
        <v>2586</v>
      </c>
      <c r="B7138" s="2"/>
      <c r="C7138" s="2" t="s">
        <v>19814</v>
      </c>
      <c r="D7138" s="2" t="s">
        <v>2588</v>
      </c>
      <c r="E7138" s="2" t="s">
        <v>19815</v>
      </c>
      <c r="F7138" s="8" t="s">
        <v>16687</v>
      </c>
      <c r="G7138" s="31" t="s">
        <v>8038</v>
      </c>
      <c r="H7138" s="41" t="s">
        <v>2686</v>
      </c>
      <c r="I7138" s="55"/>
      <c r="J7138" s="37"/>
      <c r="K7138" s="38"/>
      <c r="L7138" s="38"/>
      <c r="M7138" s="38"/>
      <c r="N7138" s="38"/>
      <c r="O7138" s="38"/>
      <c r="P7138" s="38"/>
      <c r="Q7138" s="38"/>
      <c r="R7138" s="38"/>
    </row>
    <row r="7139">
      <c r="A7139" s="8" t="s">
        <v>2586</v>
      </c>
      <c r="B7139" s="8"/>
      <c r="C7139" s="8" t="s">
        <v>19816</v>
      </c>
      <c r="D7139" s="8" t="s">
        <v>19817</v>
      </c>
      <c r="E7139" s="12" t="s">
        <v>19818</v>
      </c>
      <c r="F7139" s="41" t="s">
        <v>16687</v>
      </c>
      <c r="G7139" s="31" t="s">
        <v>8038</v>
      </c>
      <c r="H7139" s="41" t="s">
        <v>2686</v>
      </c>
      <c r="I7139" s="8"/>
      <c r="J7139" s="35"/>
      <c r="K7139" s="33"/>
      <c r="L7139" s="33"/>
      <c r="M7139" s="33"/>
      <c r="N7139" s="33"/>
      <c r="O7139" s="33"/>
      <c r="P7139" s="33"/>
      <c r="Q7139" s="33"/>
      <c r="R7139" s="33"/>
    </row>
    <row r="7140">
      <c r="A7140" s="7" t="s">
        <v>2586</v>
      </c>
      <c r="B7140" s="7"/>
      <c r="C7140" s="7" t="s">
        <v>19819</v>
      </c>
      <c r="D7140" s="7" t="s">
        <v>19820</v>
      </c>
      <c r="E7140" s="19" t="s">
        <v>19821</v>
      </c>
      <c r="F7140" s="8" t="s">
        <v>16687</v>
      </c>
      <c r="G7140" s="8" t="s">
        <v>8038</v>
      </c>
      <c r="H7140" s="42" t="s">
        <v>2686</v>
      </c>
      <c r="I7140" s="7"/>
      <c r="J7140" s="37"/>
      <c r="K7140" s="38"/>
      <c r="L7140" s="38"/>
      <c r="M7140" s="38"/>
      <c r="N7140" s="38"/>
      <c r="O7140" s="38"/>
      <c r="P7140" s="38"/>
      <c r="Q7140" s="38"/>
      <c r="R7140" s="38"/>
    </row>
    <row r="7141">
      <c r="A7141" s="7" t="s">
        <v>2586</v>
      </c>
      <c r="B7141" s="7"/>
      <c r="C7141" s="7" t="s">
        <v>19822</v>
      </c>
      <c r="D7141" s="8" t="s">
        <v>7356</v>
      </c>
      <c r="E7141" s="7" t="s">
        <v>19823</v>
      </c>
      <c r="F7141" s="42" t="s">
        <v>16687</v>
      </c>
      <c r="G7141" s="8" t="s">
        <v>8038</v>
      </c>
      <c r="H7141" s="41" t="s">
        <v>2603</v>
      </c>
      <c r="I7141" s="8"/>
      <c r="J7141" s="35"/>
      <c r="K7141" s="33"/>
      <c r="L7141" s="33"/>
      <c r="M7141" s="33"/>
      <c r="N7141" s="33"/>
      <c r="O7141" s="33"/>
      <c r="P7141" s="33"/>
      <c r="Q7141" s="33"/>
      <c r="R7141" s="33"/>
    </row>
    <row r="7142">
      <c r="A7142" s="7" t="s">
        <v>2586</v>
      </c>
      <c r="B7142" s="9"/>
      <c r="C7142" s="9" t="s">
        <v>19824</v>
      </c>
      <c r="D7142" s="10" t="s">
        <v>2588</v>
      </c>
      <c r="E7142" s="14" t="s">
        <v>19825</v>
      </c>
      <c r="F7142" s="42" t="s">
        <v>16687</v>
      </c>
      <c r="G7142" s="31" t="s">
        <v>8038</v>
      </c>
      <c r="H7142" s="41" t="s">
        <v>2760</v>
      </c>
      <c r="I7142" s="16"/>
      <c r="J7142" s="35"/>
      <c r="K7142" s="33"/>
      <c r="L7142" s="33"/>
      <c r="M7142" s="33"/>
      <c r="N7142" s="33"/>
      <c r="O7142" s="33"/>
      <c r="P7142" s="33"/>
      <c r="Q7142" s="33"/>
      <c r="R7142" s="33"/>
    </row>
    <row r="7143">
      <c r="A7143" s="7" t="s">
        <v>2586</v>
      </c>
      <c r="B7143" s="7"/>
      <c r="C7143" s="7" t="s">
        <v>19826</v>
      </c>
      <c r="D7143" s="6" t="s">
        <v>2588</v>
      </c>
      <c r="E7143" s="7" t="s">
        <v>19827</v>
      </c>
      <c r="F7143" s="42" t="s">
        <v>16687</v>
      </c>
      <c r="G7143" s="8" t="s">
        <v>8038</v>
      </c>
      <c r="H7143" s="43" t="s">
        <v>2603</v>
      </c>
      <c r="I7143" s="8"/>
      <c r="J7143" s="37"/>
      <c r="K7143" s="38"/>
      <c r="L7143" s="38"/>
      <c r="M7143" s="38"/>
      <c r="N7143" s="38"/>
      <c r="O7143" s="38"/>
      <c r="P7143" s="38"/>
      <c r="Q7143" s="38"/>
      <c r="R7143" s="38"/>
    </row>
    <row r="7144">
      <c r="A7144" s="7" t="s">
        <v>2586</v>
      </c>
      <c r="B7144" s="7"/>
      <c r="C7144" s="7" t="s">
        <v>19828</v>
      </c>
      <c r="D7144" s="6" t="s">
        <v>2588</v>
      </c>
      <c r="E7144" s="7" t="s">
        <v>19829</v>
      </c>
      <c r="F7144" s="42" t="s">
        <v>16687</v>
      </c>
      <c r="G7144" s="8" t="s">
        <v>8038</v>
      </c>
      <c r="H7144" s="43" t="s">
        <v>2760</v>
      </c>
      <c r="I7144" s="8"/>
      <c r="J7144" s="35"/>
      <c r="K7144" s="33"/>
      <c r="L7144" s="33"/>
      <c r="M7144" s="33"/>
      <c r="N7144" s="33"/>
      <c r="O7144" s="33"/>
      <c r="P7144" s="33"/>
      <c r="Q7144" s="33"/>
      <c r="R7144" s="33"/>
    </row>
    <row r="7145">
      <c r="A7145" s="8" t="s">
        <v>2586</v>
      </c>
      <c r="B7145" s="8"/>
      <c r="C7145" s="8" t="s">
        <v>19830</v>
      </c>
      <c r="D7145" s="8" t="s">
        <v>2588</v>
      </c>
      <c r="E7145" s="12" t="s">
        <v>19831</v>
      </c>
      <c r="F7145" s="8" t="s">
        <v>16687</v>
      </c>
      <c r="G7145" s="31" t="s">
        <v>8038</v>
      </c>
      <c r="H7145" s="45" t="s">
        <v>4080</v>
      </c>
      <c r="I7145" s="8"/>
      <c r="J7145" s="7"/>
      <c r="K7145" s="40"/>
      <c r="L7145" s="40"/>
      <c r="M7145" s="40"/>
      <c r="N7145" s="40"/>
      <c r="O7145" s="40"/>
      <c r="P7145" s="40"/>
      <c r="Q7145" s="40"/>
      <c r="R7145" s="40"/>
    </row>
    <row r="7146">
      <c r="A7146" s="8" t="s">
        <v>2586</v>
      </c>
      <c r="B7146" s="8"/>
      <c r="C7146" s="8" t="s">
        <v>19832</v>
      </c>
      <c r="D7146" s="8" t="s">
        <v>2588</v>
      </c>
      <c r="E7146" s="12" t="s">
        <v>19833</v>
      </c>
      <c r="F7146" s="42" t="s">
        <v>16687</v>
      </c>
      <c r="G7146" s="8" t="s">
        <v>8038</v>
      </c>
      <c r="H7146" s="41" t="s">
        <v>2760</v>
      </c>
      <c r="I7146" s="8"/>
      <c r="J7146" s="35"/>
      <c r="K7146" s="33"/>
      <c r="L7146" s="33"/>
      <c r="M7146" s="33"/>
      <c r="N7146" s="33"/>
      <c r="O7146" s="33"/>
      <c r="P7146" s="33"/>
      <c r="Q7146" s="33"/>
      <c r="R7146" s="33"/>
    </row>
    <row r="7147">
      <c r="A7147" s="7" t="s">
        <v>2586</v>
      </c>
      <c r="B7147" s="7"/>
      <c r="C7147" s="7" t="s">
        <v>19834</v>
      </c>
      <c r="D7147" s="6" t="s">
        <v>2588</v>
      </c>
      <c r="E7147" s="7" t="s">
        <v>19835</v>
      </c>
      <c r="F7147" s="8" t="s">
        <v>16687</v>
      </c>
      <c r="G7147" s="8" t="s">
        <v>8038</v>
      </c>
      <c r="H7147" s="41" t="s">
        <v>3095</v>
      </c>
      <c r="I7147" s="8"/>
      <c r="J7147" s="37"/>
      <c r="K7147" s="38"/>
      <c r="L7147" s="38"/>
      <c r="M7147" s="38"/>
      <c r="N7147" s="38"/>
      <c r="O7147" s="38"/>
      <c r="P7147" s="38"/>
      <c r="Q7147" s="38"/>
      <c r="R7147" s="38"/>
    </row>
    <row r="7148">
      <c r="A7148" s="8" t="s">
        <v>2586</v>
      </c>
      <c r="B7148" s="2"/>
      <c r="C7148" s="2" t="s">
        <v>19836</v>
      </c>
      <c r="D7148" s="2" t="s">
        <v>2588</v>
      </c>
      <c r="E7148" s="2" t="s">
        <v>19837</v>
      </c>
      <c r="F7148" s="42" t="s">
        <v>16687</v>
      </c>
      <c r="G7148" s="8" t="s">
        <v>8038</v>
      </c>
      <c r="H7148" s="42" t="s">
        <v>2765</v>
      </c>
      <c r="I7148" s="55"/>
      <c r="J7148" s="7"/>
      <c r="K7148" s="40"/>
      <c r="L7148" s="40"/>
      <c r="M7148" s="40"/>
      <c r="N7148" s="40"/>
      <c r="O7148" s="40"/>
      <c r="P7148" s="40"/>
      <c r="Q7148" s="40"/>
      <c r="R7148" s="40"/>
    </row>
    <row r="7149">
      <c r="A7149" s="8" t="s">
        <v>2586</v>
      </c>
      <c r="B7149" s="2"/>
      <c r="C7149" s="2" t="s">
        <v>19838</v>
      </c>
      <c r="D7149" s="2" t="s">
        <v>2588</v>
      </c>
      <c r="E7149" s="2" t="s">
        <v>19839</v>
      </c>
      <c r="F7149" s="42" t="s">
        <v>16687</v>
      </c>
      <c r="G7149" s="8" t="s">
        <v>8038</v>
      </c>
      <c r="H7149" s="41" t="s">
        <v>3110</v>
      </c>
      <c r="I7149" s="55"/>
      <c r="J7149" s="35"/>
      <c r="K7149" s="33"/>
      <c r="L7149" s="33"/>
      <c r="M7149" s="33"/>
      <c r="N7149" s="33"/>
      <c r="O7149" s="33"/>
      <c r="P7149" s="33"/>
      <c r="Q7149" s="33"/>
      <c r="R7149" s="33"/>
    </row>
    <row r="7150">
      <c r="A7150" s="8" t="s">
        <v>2586</v>
      </c>
      <c r="B7150" s="8"/>
      <c r="C7150" s="8" t="s">
        <v>19840</v>
      </c>
      <c r="D7150" s="8" t="s">
        <v>2588</v>
      </c>
      <c r="E7150" s="12" t="s">
        <v>19841</v>
      </c>
      <c r="F7150" s="41" t="s">
        <v>16687</v>
      </c>
      <c r="G7150" s="8" t="s">
        <v>8038</v>
      </c>
      <c r="H7150" s="42" t="s">
        <v>2952</v>
      </c>
      <c r="I7150" s="8"/>
      <c r="J7150" s="35"/>
      <c r="K7150" s="33"/>
      <c r="L7150" s="33"/>
      <c r="M7150" s="33"/>
      <c r="N7150" s="33"/>
      <c r="O7150" s="33"/>
      <c r="P7150" s="33"/>
      <c r="Q7150" s="33"/>
      <c r="R7150" s="33"/>
    </row>
    <row r="7151">
      <c r="A7151" s="8" t="s">
        <v>2586</v>
      </c>
      <c r="B7151" s="2"/>
      <c r="C7151" s="2" t="s">
        <v>19842</v>
      </c>
      <c r="D7151" s="2" t="s">
        <v>2588</v>
      </c>
      <c r="E7151" s="2" t="s">
        <v>19843</v>
      </c>
      <c r="F7151" s="8" t="s">
        <v>16687</v>
      </c>
      <c r="G7151" s="8" t="s">
        <v>8038</v>
      </c>
      <c r="H7151" s="31" t="s">
        <v>2742</v>
      </c>
      <c r="I7151" s="55"/>
      <c r="J7151" s="7"/>
      <c r="K7151" s="40"/>
      <c r="L7151" s="40"/>
      <c r="M7151" s="40"/>
      <c r="N7151" s="40"/>
      <c r="O7151" s="40"/>
      <c r="P7151" s="40"/>
      <c r="Q7151" s="40"/>
      <c r="R7151" s="40"/>
    </row>
    <row r="7152">
      <c r="A7152" s="8" t="s">
        <v>2586</v>
      </c>
      <c r="B7152" s="8"/>
      <c r="C7152" s="8" t="s">
        <v>19844</v>
      </c>
      <c r="D7152" s="8" t="s">
        <v>606</v>
      </c>
      <c r="E7152" s="12" t="s">
        <v>19845</v>
      </c>
      <c r="F7152" s="42" t="s">
        <v>16687</v>
      </c>
      <c r="G7152" s="8" t="s">
        <v>8038</v>
      </c>
      <c r="H7152" s="41" t="s">
        <v>2760</v>
      </c>
      <c r="I7152" s="8"/>
      <c r="J7152" s="7"/>
      <c r="K7152" s="40"/>
      <c r="L7152" s="40"/>
      <c r="M7152" s="40"/>
      <c r="N7152" s="40"/>
      <c r="O7152" s="40"/>
      <c r="P7152" s="40"/>
      <c r="Q7152" s="40"/>
      <c r="R7152" s="40"/>
    </row>
    <row r="7153">
      <c r="A7153" s="8" t="s">
        <v>2586</v>
      </c>
      <c r="B7153" s="6"/>
      <c r="C7153" s="6" t="s">
        <v>19846</v>
      </c>
      <c r="D7153" s="6" t="s">
        <v>2588</v>
      </c>
      <c r="E7153" s="7" t="s">
        <v>19847</v>
      </c>
      <c r="F7153" s="42" t="s">
        <v>16687</v>
      </c>
      <c r="G7153" s="8" t="s">
        <v>8038</v>
      </c>
      <c r="H7153" s="31" t="s">
        <v>2742</v>
      </c>
      <c r="I7153" s="8"/>
      <c r="J7153" s="7"/>
      <c r="K7153" s="40"/>
      <c r="L7153" s="40"/>
      <c r="M7153" s="40"/>
      <c r="N7153" s="40"/>
      <c r="O7153" s="40"/>
      <c r="P7153" s="40"/>
      <c r="Q7153" s="40"/>
      <c r="R7153" s="40"/>
    </row>
    <row r="7154">
      <c r="A7154" s="8" t="s">
        <v>2586</v>
      </c>
      <c r="B7154" s="8"/>
      <c r="C7154" s="8" t="s">
        <v>19848</v>
      </c>
      <c r="D7154" s="8" t="s">
        <v>19849</v>
      </c>
      <c r="E7154" s="12" t="s">
        <v>19850</v>
      </c>
      <c r="F7154" s="42" t="s">
        <v>16687</v>
      </c>
      <c r="G7154" s="8" t="s">
        <v>8038</v>
      </c>
      <c r="H7154" s="43" t="s">
        <v>2937</v>
      </c>
      <c r="I7154" s="8"/>
      <c r="J7154" s="35"/>
      <c r="K7154" s="33"/>
      <c r="L7154" s="33"/>
      <c r="M7154" s="33"/>
      <c r="N7154" s="33"/>
      <c r="O7154" s="33"/>
      <c r="P7154" s="33"/>
      <c r="Q7154" s="33"/>
      <c r="R7154" s="33"/>
    </row>
    <row r="7155">
      <c r="A7155" s="8" t="s">
        <v>2586</v>
      </c>
      <c r="B7155" s="8"/>
      <c r="C7155" s="8" t="s">
        <v>19851</v>
      </c>
      <c r="D7155" s="8" t="s">
        <v>5414</v>
      </c>
      <c r="E7155" s="12" t="s">
        <v>19852</v>
      </c>
      <c r="F7155" s="8" t="s">
        <v>16687</v>
      </c>
      <c r="G7155" s="31" t="s">
        <v>8038</v>
      </c>
      <c r="H7155" s="43" t="s">
        <v>2760</v>
      </c>
      <c r="I7155" s="8"/>
      <c r="J7155" s="35"/>
      <c r="K7155" s="33"/>
      <c r="L7155" s="33"/>
      <c r="M7155" s="33"/>
      <c r="N7155" s="33"/>
      <c r="O7155" s="33"/>
      <c r="P7155" s="33"/>
      <c r="Q7155" s="33"/>
      <c r="R7155" s="33"/>
    </row>
    <row r="7156">
      <c r="A7156" s="8" t="s">
        <v>2586</v>
      </c>
      <c r="B7156" s="2"/>
      <c r="C7156" s="2" t="s">
        <v>19853</v>
      </c>
      <c r="D7156" s="2" t="s">
        <v>2588</v>
      </c>
      <c r="E7156" s="2" t="s">
        <v>19854</v>
      </c>
      <c r="F7156" s="42" t="s">
        <v>16687</v>
      </c>
      <c r="G7156" s="8" t="s">
        <v>8038</v>
      </c>
      <c r="H7156" s="41" t="s">
        <v>2753</v>
      </c>
      <c r="I7156" s="55"/>
      <c r="J7156" s="7"/>
      <c r="K7156" s="40"/>
      <c r="L7156" s="40"/>
      <c r="M7156" s="40"/>
      <c r="N7156" s="40"/>
      <c r="O7156" s="40"/>
      <c r="P7156" s="40"/>
      <c r="Q7156" s="40"/>
      <c r="R7156" s="40"/>
    </row>
    <row r="7157">
      <c r="A7157" s="8" t="s">
        <v>2586</v>
      </c>
      <c r="B7157" s="6"/>
      <c r="C7157" s="6" t="s">
        <v>19855</v>
      </c>
      <c r="D7157" s="6" t="s">
        <v>2588</v>
      </c>
      <c r="E7157" s="7" t="s">
        <v>19856</v>
      </c>
      <c r="F7157" s="42" t="s">
        <v>16687</v>
      </c>
      <c r="G7157" s="8" t="s">
        <v>8038</v>
      </c>
      <c r="H7157" s="45" t="s">
        <v>2765</v>
      </c>
      <c r="I7157" s="8"/>
      <c r="J7157" s="35"/>
      <c r="K7157" s="33"/>
      <c r="L7157" s="33"/>
      <c r="M7157" s="33"/>
      <c r="N7157" s="33"/>
      <c r="O7157" s="33"/>
      <c r="P7157" s="33"/>
      <c r="Q7157" s="33"/>
      <c r="R7157" s="33"/>
    </row>
    <row r="7158">
      <c r="A7158" s="8" t="s">
        <v>2586</v>
      </c>
      <c r="B7158" s="8"/>
      <c r="C7158" s="8" t="s">
        <v>19857</v>
      </c>
      <c r="D7158" s="8" t="s">
        <v>2588</v>
      </c>
      <c r="E7158" s="12" t="s">
        <v>19858</v>
      </c>
      <c r="F7158" s="8" t="s">
        <v>16687</v>
      </c>
      <c r="G7158" s="31" t="s">
        <v>8038</v>
      </c>
      <c r="H7158" s="41" t="s">
        <v>2760</v>
      </c>
      <c r="I7158" s="8"/>
      <c r="J7158" s="7"/>
      <c r="K7158" s="40"/>
      <c r="L7158" s="40"/>
      <c r="M7158" s="40"/>
      <c r="N7158" s="40"/>
      <c r="O7158" s="40"/>
      <c r="P7158" s="40"/>
      <c r="Q7158" s="40"/>
      <c r="R7158" s="40"/>
    </row>
    <row r="7159">
      <c r="A7159" s="8" t="s">
        <v>2586</v>
      </c>
      <c r="B7159" s="8"/>
      <c r="C7159" s="8" t="s">
        <v>19859</v>
      </c>
      <c r="D7159" s="8" t="s">
        <v>19860</v>
      </c>
      <c r="E7159" s="12" t="s">
        <v>19861</v>
      </c>
      <c r="F7159" s="42" t="s">
        <v>16687</v>
      </c>
      <c r="G7159" s="8" t="s">
        <v>8038</v>
      </c>
      <c r="H7159" s="31" t="s">
        <v>4225</v>
      </c>
      <c r="I7159" s="8"/>
      <c r="J7159" s="35"/>
      <c r="K7159" s="33"/>
      <c r="L7159" s="33"/>
      <c r="M7159" s="33"/>
      <c r="N7159" s="33"/>
      <c r="O7159" s="33"/>
      <c r="P7159" s="33"/>
      <c r="Q7159" s="33"/>
      <c r="R7159" s="33"/>
    </row>
    <row r="7160">
      <c r="A7160" s="8" t="s">
        <v>2586</v>
      </c>
      <c r="B7160" s="2"/>
      <c r="C7160" s="2" t="s">
        <v>16268</v>
      </c>
      <c r="D7160" s="2" t="s">
        <v>10037</v>
      </c>
      <c r="E7160" s="2" t="s">
        <v>19862</v>
      </c>
      <c r="F7160" s="42" t="s">
        <v>16687</v>
      </c>
      <c r="G7160" s="8" t="s">
        <v>8038</v>
      </c>
      <c r="H7160" s="31" t="s">
        <v>2824</v>
      </c>
      <c r="I7160" s="35"/>
      <c r="J7160" s="35"/>
      <c r="K7160" s="33"/>
      <c r="L7160" s="33"/>
      <c r="M7160" s="33"/>
      <c r="N7160" s="33"/>
      <c r="O7160" s="33"/>
      <c r="P7160" s="33"/>
      <c r="Q7160" s="33"/>
      <c r="R7160" s="33"/>
    </row>
    <row r="7161">
      <c r="A7161" s="8" t="s">
        <v>2586</v>
      </c>
      <c r="B7161" s="15"/>
      <c r="C7161" s="15" t="s">
        <v>19863</v>
      </c>
      <c r="D7161" s="10" t="s">
        <v>3561</v>
      </c>
      <c r="E7161" s="10" t="s">
        <v>19864</v>
      </c>
      <c r="F7161" s="42" t="s">
        <v>16687</v>
      </c>
      <c r="G7161" s="31" t="s">
        <v>8038</v>
      </c>
      <c r="H7161" s="31" t="s">
        <v>3768</v>
      </c>
      <c r="I7161" s="16"/>
      <c r="J7161" s="35"/>
      <c r="K7161" s="33"/>
      <c r="L7161" s="33"/>
      <c r="M7161" s="33"/>
      <c r="N7161" s="33"/>
      <c r="O7161" s="33"/>
      <c r="P7161" s="33"/>
      <c r="Q7161" s="33"/>
      <c r="R7161" s="33"/>
    </row>
    <row r="7162">
      <c r="A7162" s="8" t="s">
        <v>2586</v>
      </c>
      <c r="B7162" s="8"/>
      <c r="C7162" s="8" t="s">
        <v>19865</v>
      </c>
      <c r="D7162" s="8" t="s">
        <v>3075</v>
      </c>
      <c r="E7162" s="12" t="s">
        <v>19866</v>
      </c>
      <c r="F7162" s="8" t="s">
        <v>16687</v>
      </c>
      <c r="G7162" s="8" t="s">
        <v>8038</v>
      </c>
      <c r="H7162" s="41" t="s">
        <v>2686</v>
      </c>
      <c r="I7162" s="8"/>
      <c r="J7162" s="7"/>
      <c r="K7162" s="40"/>
      <c r="L7162" s="40"/>
      <c r="M7162" s="40"/>
      <c r="N7162" s="40"/>
      <c r="O7162" s="40"/>
      <c r="P7162" s="40"/>
      <c r="Q7162" s="40"/>
      <c r="R7162" s="40"/>
    </row>
    <row r="7163">
      <c r="A7163" s="8" t="s">
        <v>2586</v>
      </c>
      <c r="B7163" s="8"/>
      <c r="C7163" s="8" t="s">
        <v>19867</v>
      </c>
      <c r="D7163" s="8" t="s">
        <v>19868</v>
      </c>
      <c r="E7163" s="12" t="s">
        <v>19869</v>
      </c>
      <c r="F7163" s="41" t="s">
        <v>16687</v>
      </c>
      <c r="G7163" s="31" t="s">
        <v>8038</v>
      </c>
      <c r="H7163" s="41" t="s">
        <v>2686</v>
      </c>
      <c r="I7163" s="8"/>
      <c r="J7163" s="37"/>
      <c r="K7163" s="38"/>
      <c r="L7163" s="38"/>
      <c r="M7163" s="38"/>
      <c r="N7163" s="38"/>
      <c r="O7163" s="38"/>
      <c r="P7163" s="38"/>
      <c r="Q7163" s="38"/>
      <c r="R7163" s="38"/>
    </row>
    <row r="7164">
      <c r="A7164" s="8" t="s">
        <v>2586</v>
      </c>
      <c r="B7164" s="6"/>
      <c r="C7164" s="6" t="s">
        <v>19870</v>
      </c>
      <c r="D7164" s="7" t="s">
        <v>19871</v>
      </c>
      <c r="E7164" s="19" t="s">
        <v>19872</v>
      </c>
      <c r="F7164" s="8" t="s">
        <v>16687</v>
      </c>
      <c r="G7164" s="8" t="s">
        <v>8038</v>
      </c>
      <c r="H7164" s="41" t="s">
        <v>2760</v>
      </c>
      <c r="I7164" s="7"/>
      <c r="J7164" s="35"/>
      <c r="K7164" s="33"/>
      <c r="L7164" s="33"/>
      <c r="M7164" s="33"/>
      <c r="N7164" s="33"/>
      <c r="O7164" s="33"/>
      <c r="P7164" s="33"/>
      <c r="Q7164" s="33"/>
      <c r="R7164" s="33"/>
    </row>
    <row r="7165">
      <c r="A7165" s="7" t="s">
        <v>2586</v>
      </c>
      <c r="B7165" s="7"/>
      <c r="C7165" s="7" t="s">
        <v>19873</v>
      </c>
      <c r="D7165" s="7" t="s">
        <v>19874</v>
      </c>
      <c r="E7165" s="19" t="s">
        <v>19875</v>
      </c>
      <c r="F7165" s="8" t="s">
        <v>16687</v>
      </c>
      <c r="G7165" s="8" t="s">
        <v>8038</v>
      </c>
      <c r="H7165" s="8" t="s">
        <v>2765</v>
      </c>
      <c r="I7165" s="7"/>
      <c r="J7165" s="35"/>
      <c r="K7165" s="33"/>
      <c r="L7165" s="33"/>
      <c r="M7165" s="33"/>
      <c r="N7165" s="33"/>
      <c r="O7165" s="33"/>
      <c r="P7165" s="33"/>
      <c r="Q7165" s="33"/>
      <c r="R7165" s="33"/>
    </row>
    <row r="7166">
      <c r="A7166" s="8" t="s">
        <v>2586</v>
      </c>
      <c r="B7166" s="2"/>
      <c r="C7166" s="2" t="s">
        <v>19876</v>
      </c>
      <c r="D7166" s="2" t="s">
        <v>2588</v>
      </c>
      <c r="E7166" s="2" t="s">
        <v>19877</v>
      </c>
      <c r="F7166" s="41" t="s">
        <v>16687</v>
      </c>
      <c r="G7166" s="8" t="s">
        <v>8038</v>
      </c>
      <c r="H7166" s="41" t="s">
        <v>2760</v>
      </c>
      <c r="I7166" s="55"/>
      <c r="J7166" s="37"/>
      <c r="K7166" s="38"/>
      <c r="L7166" s="38"/>
      <c r="M7166" s="38"/>
      <c r="N7166" s="38"/>
      <c r="O7166" s="38"/>
      <c r="P7166" s="38"/>
      <c r="Q7166" s="38"/>
      <c r="R7166" s="38"/>
    </row>
    <row r="7167">
      <c r="A7167" s="8" t="s">
        <v>2586</v>
      </c>
      <c r="B7167" s="3"/>
      <c r="C7167" s="3" t="s">
        <v>18251</v>
      </c>
      <c r="D7167" s="3" t="s">
        <v>1356</v>
      </c>
      <c r="E7167" s="3" t="s">
        <v>19878</v>
      </c>
      <c r="F7167" s="42" t="s">
        <v>16687</v>
      </c>
      <c r="G7167" s="8" t="s">
        <v>8038</v>
      </c>
      <c r="H7167" s="41" t="s">
        <v>2686</v>
      </c>
      <c r="I7167" s="3"/>
      <c r="J7167" s="37"/>
      <c r="K7167" s="38"/>
      <c r="L7167" s="38"/>
      <c r="M7167" s="38"/>
      <c r="N7167" s="38"/>
      <c r="O7167" s="38"/>
      <c r="P7167" s="38"/>
      <c r="Q7167" s="38"/>
      <c r="R7167" s="38"/>
    </row>
    <row r="7168">
      <c r="A7168" s="8" t="s">
        <v>2586</v>
      </c>
      <c r="B7168" s="8"/>
      <c r="C7168" s="8" t="s">
        <v>19879</v>
      </c>
      <c r="D7168" s="8" t="s">
        <v>19880</v>
      </c>
      <c r="E7168" s="12" t="s">
        <v>19881</v>
      </c>
      <c r="F7168" s="8" t="s">
        <v>16687</v>
      </c>
      <c r="G7168" s="8" t="s">
        <v>8038</v>
      </c>
      <c r="H7168" s="48" t="s">
        <v>2937</v>
      </c>
      <c r="I7168" s="8"/>
      <c r="J7168" s="7"/>
      <c r="K7168" s="40"/>
      <c r="L7168" s="40"/>
      <c r="M7168" s="40"/>
      <c r="N7168" s="40"/>
      <c r="O7168" s="40"/>
      <c r="P7168" s="40"/>
      <c r="Q7168" s="40"/>
      <c r="R7168" s="40"/>
    </row>
    <row r="7169">
      <c r="A7169" s="8" t="s">
        <v>2586</v>
      </c>
      <c r="B7169" s="2"/>
      <c r="C7169" s="2" t="s">
        <v>19882</v>
      </c>
      <c r="D7169" s="2" t="s">
        <v>19883</v>
      </c>
      <c r="E7169" s="2" t="s">
        <v>19884</v>
      </c>
      <c r="F7169" s="42" t="s">
        <v>16687</v>
      </c>
      <c r="G7169" s="8" t="s">
        <v>8038</v>
      </c>
      <c r="H7169" s="43" t="s">
        <v>2760</v>
      </c>
      <c r="I7169" s="55"/>
      <c r="J7169" s="35"/>
      <c r="K7169" s="33"/>
      <c r="L7169" s="33"/>
      <c r="M7169" s="33"/>
      <c r="N7169" s="33"/>
      <c r="O7169" s="33"/>
      <c r="P7169" s="33"/>
      <c r="Q7169" s="33"/>
      <c r="R7169" s="33"/>
    </row>
    <row r="7170">
      <c r="A7170" s="8" t="s">
        <v>2586</v>
      </c>
      <c r="B7170" s="6"/>
      <c r="C7170" s="6" t="s">
        <v>19885</v>
      </c>
      <c r="D7170" s="7" t="s">
        <v>4888</v>
      </c>
      <c r="E7170" s="19" t="s">
        <v>19886</v>
      </c>
      <c r="F7170" s="8" t="s">
        <v>16687</v>
      </c>
      <c r="G7170" s="8" t="s">
        <v>8038</v>
      </c>
      <c r="H7170" s="31" t="s">
        <v>2603</v>
      </c>
      <c r="I7170" s="7"/>
      <c r="J7170" s="37"/>
      <c r="K7170" s="38"/>
      <c r="L7170" s="38"/>
      <c r="M7170" s="38"/>
      <c r="N7170" s="38"/>
      <c r="O7170" s="38"/>
      <c r="P7170" s="38"/>
      <c r="Q7170" s="38"/>
      <c r="R7170" s="38"/>
    </row>
    <row r="7171">
      <c r="A7171" s="8" t="s">
        <v>2586</v>
      </c>
      <c r="B7171" s="2"/>
      <c r="C7171" s="2" t="s">
        <v>19887</v>
      </c>
      <c r="D7171" s="2" t="s">
        <v>2588</v>
      </c>
      <c r="E7171" s="2" t="s">
        <v>19888</v>
      </c>
      <c r="F7171" s="42" t="s">
        <v>16687</v>
      </c>
      <c r="G7171" s="8" t="s">
        <v>8038</v>
      </c>
      <c r="H7171" s="41" t="s">
        <v>3305</v>
      </c>
      <c r="I7171" s="55"/>
      <c r="J7171" s="35"/>
      <c r="K7171" s="33"/>
      <c r="L7171" s="33"/>
      <c r="M7171" s="33"/>
      <c r="N7171" s="33"/>
      <c r="O7171" s="33"/>
      <c r="P7171" s="33"/>
      <c r="Q7171" s="33"/>
      <c r="R7171" s="33"/>
    </row>
    <row r="7172">
      <c r="A7172" s="8" t="s">
        <v>2586</v>
      </c>
      <c r="B7172" s="2"/>
      <c r="C7172" s="2" t="s">
        <v>19889</v>
      </c>
      <c r="D7172" s="2" t="s">
        <v>19890</v>
      </c>
      <c r="E7172" s="2" t="s">
        <v>19891</v>
      </c>
      <c r="F7172" s="42" t="s">
        <v>16687</v>
      </c>
      <c r="G7172" s="31" t="s">
        <v>8038</v>
      </c>
      <c r="H7172" s="43" t="s">
        <v>2760</v>
      </c>
      <c r="I7172" s="55"/>
      <c r="J7172" s="7"/>
      <c r="K7172" s="40"/>
      <c r="L7172" s="40"/>
      <c r="M7172" s="40"/>
      <c r="N7172" s="40"/>
      <c r="O7172" s="40"/>
      <c r="P7172" s="40"/>
      <c r="Q7172" s="40"/>
      <c r="R7172" s="40"/>
    </row>
    <row r="7173">
      <c r="A7173" s="8" t="s">
        <v>2586</v>
      </c>
      <c r="B7173" s="2"/>
      <c r="C7173" s="2" t="s">
        <v>19892</v>
      </c>
      <c r="D7173" s="2" t="s">
        <v>2588</v>
      </c>
      <c r="E7173" s="2" t="s">
        <v>19893</v>
      </c>
      <c r="F7173" s="42" t="s">
        <v>16687</v>
      </c>
      <c r="G7173" s="31" t="s">
        <v>8038</v>
      </c>
      <c r="H7173" s="31" t="s">
        <v>2603</v>
      </c>
      <c r="I7173" s="55"/>
      <c r="J7173" s="35"/>
      <c r="K7173" s="33"/>
      <c r="L7173" s="33"/>
      <c r="M7173" s="33"/>
      <c r="N7173" s="33"/>
      <c r="O7173" s="33"/>
      <c r="P7173" s="33"/>
      <c r="Q7173" s="33"/>
      <c r="R7173" s="33"/>
    </row>
    <row r="7174">
      <c r="A7174" s="8" t="s">
        <v>2586</v>
      </c>
      <c r="B7174" s="2"/>
      <c r="C7174" s="2" t="s">
        <v>19894</v>
      </c>
      <c r="D7174" s="2" t="s">
        <v>15226</v>
      </c>
      <c r="E7174" s="2" t="s">
        <v>19895</v>
      </c>
      <c r="F7174" s="8" t="s">
        <v>16687</v>
      </c>
      <c r="G7174" s="31" t="s">
        <v>8038</v>
      </c>
      <c r="H7174" s="41" t="s">
        <v>2760</v>
      </c>
      <c r="I7174" s="55"/>
      <c r="J7174" s="35"/>
      <c r="K7174" s="33"/>
      <c r="L7174" s="33"/>
      <c r="M7174" s="33"/>
      <c r="N7174" s="33"/>
      <c r="O7174" s="33"/>
      <c r="P7174" s="33"/>
      <c r="Q7174" s="33"/>
      <c r="R7174" s="33"/>
    </row>
    <row r="7175">
      <c r="A7175" s="8" t="s">
        <v>2586</v>
      </c>
      <c r="B7175" s="6"/>
      <c r="C7175" s="6" t="s">
        <v>19896</v>
      </c>
      <c r="D7175" s="6" t="s">
        <v>2635</v>
      </c>
      <c r="E7175" s="19" t="s">
        <v>19897</v>
      </c>
      <c r="F7175" s="42" t="s">
        <v>16687</v>
      </c>
      <c r="G7175" s="31" t="s">
        <v>8038</v>
      </c>
      <c r="H7175" s="8" t="s">
        <v>2765</v>
      </c>
      <c r="I7175" s="7"/>
      <c r="J7175" s="7"/>
      <c r="K7175" s="40"/>
      <c r="L7175" s="40"/>
      <c r="M7175" s="40"/>
      <c r="N7175" s="40"/>
      <c r="O7175" s="40"/>
      <c r="P7175" s="40"/>
      <c r="Q7175" s="40"/>
      <c r="R7175" s="40"/>
    </row>
    <row r="7176">
      <c r="A7176" s="8" t="s">
        <v>2586</v>
      </c>
      <c r="B7176" s="2"/>
      <c r="C7176" s="2" t="s">
        <v>19898</v>
      </c>
      <c r="D7176" s="2" t="s">
        <v>2588</v>
      </c>
      <c r="E7176" s="2" t="s">
        <v>19899</v>
      </c>
      <c r="F7176" s="42" t="s">
        <v>16687</v>
      </c>
      <c r="G7176" s="45" t="s">
        <v>8038</v>
      </c>
      <c r="H7176" s="31" t="s">
        <v>3768</v>
      </c>
      <c r="I7176" s="55"/>
      <c r="J7176" s="35"/>
      <c r="K7176" s="33"/>
      <c r="L7176" s="33"/>
      <c r="M7176" s="33"/>
      <c r="N7176" s="33"/>
      <c r="O7176" s="33"/>
      <c r="P7176" s="33"/>
      <c r="Q7176" s="33"/>
      <c r="R7176" s="33"/>
    </row>
    <row r="7177">
      <c r="A7177" s="8" t="s">
        <v>2586</v>
      </c>
      <c r="B7177" s="8"/>
      <c r="C7177" s="8" t="s">
        <v>19900</v>
      </c>
      <c r="D7177" s="8" t="s">
        <v>19901</v>
      </c>
      <c r="E7177" s="12" t="s">
        <v>19902</v>
      </c>
      <c r="F7177" s="8" t="s">
        <v>16687</v>
      </c>
      <c r="G7177" s="31" t="s">
        <v>8038</v>
      </c>
      <c r="H7177" s="42" t="s">
        <v>2686</v>
      </c>
      <c r="I7177" s="8"/>
      <c r="J7177" s="35"/>
      <c r="K7177" s="33"/>
      <c r="L7177" s="33"/>
      <c r="M7177" s="33"/>
      <c r="N7177" s="33"/>
      <c r="O7177" s="33"/>
      <c r="P7177" s="33"/>
      <c r="Q7177" s="33"/>
      <c r="R7177" s="33"/>
    </row>
    <row r="7178">
      <c r="A7178" s="8" t="s">
        <v>2586</v>
      </c>
      <c r="B7178" s="2"/>
      <c r="C7178" s="2" t="s">
        <v>19903</v>
      </c>
      <c r="D7178" s="2" t="s">
        <v>2588</v>
      </c>
      <c r="E7178" s="2" t="s">
        <v>19904</v>
      </c>
      <c r="F7178" s="42" t="s">
        <v>16687</v>
      </c>
      <c r="G7178" s="8" t="s">
        <v>8038</v>
      </c>
      <c r="H7178" s="31" t="s">
        <v>2742</v>
      </c>
      <c r="I7178" s="55"/>
      <c r="J7178" s="35"/>
      <c r="K7178" s="33"/>
      <c r="L7178" s="33"/>
      <c r="M7178" s="33"/>
      <c r="N7178" s="33"/>
      <c r="O7178" s="33"/>
      <c r="P7178" s="33"/>
      <c r="Q7178" s="33"/>
      <c r="R7178" s="33"/>
    </row>
    <row r="7179">
      <c r="A7179" s="8" t="s">
        <v>2586</v>
      </c>
      <c r="B7179" s="6"/>
      <c r="C7179" s="6" t="s">
        <v>19905</v>
      </c>
      <c r="D7179" s="6" t="s">
        <v>2588</v>
      </c>
      <c r="E7179" s="7" t="s">
        <v>19906</v>
      </c>
      <c r="F7179" s="8" t="s">
        <v>16687</v>
      </c>
      <c r="G7179" s="31" t="s">
        <v>8038</v>
      </c>
      <c r="H7179" s="42" t="s">
        <v>2686</v>
      </c>
      <c r="I7179" s="8"/>
      <c r="J7179" s="37"/>
      <c r="K7179" s="38"/>
      <c r="L7179" s="38"/>
      <c r="M7179" s="38"/>
      <c r="N7179" s="38"/>
      <c r="O7179" s="38"/>
      <c r="P7179" s="38"/>
      <c r="Q7179" s="38"/>
      <c r="R7179" s="38"/>
    </row>
    <row r="7180">
      <c r="A7180" s="8" t="s">
        <v>2586</v>
      </c>
      <c r="B7180" s="2"/>
      <c r="C7180" s="2" t="s">
        <v>19907</v>
      </c>
      <c r="D7180" s="2" t="s">
        <v>19908</v>
      </c>
      <c r="E7180" s="2" t="s">
        <v>19909</v>
      </c>
      <c r="F7180" s="42" t="s">
        <v>16687</v>
      </c>
      <c r="G7180" s="8" t="s">
        <v>8038</v>
      </c>
      <c r="H7180" s="48" t="s">
        <v>2937</v>
      </c>
      <c r="I7180" s="55"/>
      <c r="J7180" s="7"/>
      <c r="K7180" s="40"/>
      <c r="L7180" s="40"/>
      <c r="M7180" s="40"/>
      <c r="N7180" s="40"/>
      <c r="O7180" s="40"/>
      <c r="P7180" s="40"/>
      <c r="Q7180" s="40"/>
      <c r="R7180" s="40"/>
    </row>
    <row r="7181">
      <c r="A7181" s="8" t="s">
        <v>2586</v>
      </c>
      <c r="B7181" s="2"/>
      <c r="C7181" s="2" t="s">
        <v>19910</v>
      </c>
      <c r="D7181" s="2" t="s">
        <v>2588</v>
      </c>
      <c r="E7181" s="2" t="s">
        <v>19911</v>
      </c>
      <c r="F7181" s="42" t="s">
        <v>16687</v>
      </c>
      <c r="G7181" s="31" t="s">
        <v>8038</v>
      </c>
      <c r="H7181" s="41" t="s">
        <v>2686</v>
      </c>
      <c r="I7181" s="55"/>
      <c r="J7181" s="35"/>
      <c r="K7181" s="33"/>
      <c r="L7181" s="33"/>
      <c r="M7181" s="33"/>
      <c r="N7181" s="33"/>
      <c r="O7181" s="33"/>
      <c r="P7181" s="33"/>
      <c r="Q7181" s="33"/>
      <c r="R7181" s="33"/>
    </row>
    <row r="7182">
      <c r="A7182" s="8" t="s">
        <v>2586</v>
      </c>
      <c r="B7182" s="2"/>
      <c r="C7182" s="2" t="s">
        <v>19912</v>
      </c>
      <c r="D7182" s="2" t="s">
        <v>19913</v>
      </c>
      <c r="E7182" s="2" t="s">
        <v>19914</v>
      </c>
      <c r="F7182" s="42" t="s">
        <v>16687</v>
      </c>
      <c r="G7182" s="8" t="s">
        <v>8038</v>
      </c>
      <c r="H7182" s="45" t="s">
        <v>3110</v>
      </c>
      <c r="I7182" s="55"/>
      <c r="J7182" s="7"/>
      <c r="K7182" s="40"/>
      <c r="L7182" s="40"/>
      <c r="M7182" s="40"/>
      <c r="N7182" s="40"/>
      <c r="O7182" s="40"/>
      <c r="P7182" s="40"/>
      <c r="Q7182" s="40"/>
      <c r="R7182" s="40"/>
    </row>
    <row r="7183">
      <c r="A7183" s="8" t="s">
        <v>2586</v>
      </c>
      <c r="B7183" s="2"/>
      <c r="C7183" s="2" t="s">
        <v>19915</v>
      </c>
      <c r="D7183" s="2" t="s">
        <v>19916</v>
      </c>
      <c r="E7183" s="2" t="s">
        <v>19917</v>
      </c>
      <c r="F7183" s="42" t="s">
        <v>16687</v>
      </c>
      <c r="G7183" s="31" t="s">
        <v>8038</v>
      </c>
      <c r="H7183" s="42" t="s">
        <v>2686</v>
      </c>
      <c r="I7183" s="55"/>
      <c r="J7183" s="37"/>
      <c r="K7183" s="38"/>
      <c r="L7183" s="38"/>
      <c r="M7183" s="38"/>
      <c r="N7183" s="38"/>
      <c r="O7183" s="38"/>
      <c r="P7183" s="38"/>
      <c r="Q7183" s="38"/>
      <c r="R7183" s="38"/>
    </row>
    <row r="7184">
      <c r="A7184" s="8" t="s">
        <v>2586</v>
      </c>
      <c r="B7184" s="2"/>
      <c r="C7184" s="2" t="s">
        <v>19918</v>
      </c>
      <c r="D7184" s="2" t="s">
        <v>9957</v>
      </c>
      <c r="E7184" s="2" t="s">
        <v>19919</v>
      </c>
      <c r="F7184" s="42" t="s">
        <v>16687</v>
      </c>
      <c r="G7184" s="31" t="s">
        <v>8038</v>
      </c>
      <c r="H7184" s="41" t="s">
        <v>3768</v>
      </c>
      <c r="I7184" s="55"/>
      <c r="J7184" s="35"/>
      <c r="K7184" s="33"/>
      <c r="L7184" s="33"/>
      <c r="M7184" s="33"/>
      <c r="N7184" s="33"/>
      <c r="O7184" s="33"/>
      <c r="P7184" s="33"/>
      <c r="Q7184" s="33"/>
      <c r="R7184" s="33"/>
    </row>
    <row r="7185">
      <c r="A7185" s="8" t="s">
        <v>2586</v>
      </c>
      <c r="B7185" s="8"/>
      <c r="C7185" s="8" t="s">
        <v>19920</v>
      </c>
      <c r="D7185" s="8" t="s">
        <v>19921</v>
      </c>
      <c r="E7185" s="12" t="s">
        <v>19922</v>
      </c>
      <c r="F7185" s="8" t="s">
        <v>16687</v>
      </c>
      <c r="G7185" s="8" t="s">
        <v>8038</v>
      </c>
      <c r="H7185" s="43" t="s">
        <v>2742</v>
      </c>
      <c r="I7185" s="8"/>
      <c r="J7185" s="37"/>
      <c r="K7185" s="38"/>
      <c r="L7185" s="38"/>
      <c r="M7185" s="38"/>
      <c r="N7185" s="38"/>
      <c r="O7185" s="38"/>
      <c r="P7185" s="38"/>
      <c r="Q7185" s="38"/>
      <c r="R7185" s="38"/>
    </row>
    <row r="7186">
      <c r="A7186" s="8" t="s">
        <v>2586</v>
      </c>
      <c r="B7186" s="3"/>
      <c r="C7186" s="3" t="s">
        <v>19923</v>
      </c>
      <c r="D7186" s="4" t="s">
        <v>2588</v>
      </c>
      <c r="E7186" s="20" t="s">
        <v>19924</v>
      </c>
      <c r="F7186" s="42" t="s">
        <v>16687</v>
      </c>
      <c r="G7186" s="8" t="s">
        <v>8038</v>
      </c>
      <c r="H7186" s="41" t="s">
        <v>2760</v>
      </c>
      <c r="I7186" s="3"/>
      <c r="J7186" s="7"/>
      <c r="K7186" s="40"/>
      <c r="L7186" s="40"/>
      <c r="M7186" s="40"/>
      <c r="N7186" s="40"/>
      <c r="O7186" s="40"/>
      <c r="P7186" s="40"/>
      <c r="Q7186" s="40"/>
      <c r="R7186" s="40"/>
    </row>
    <row r="7187">
      <c r="A7187" s="8" t="s">
        <v>2586</v>
      </c>
      <c r="B7187" s="2"/>
      <c r="C7187" s="2" t="s">
        <v>19925</v>
      </c>
      <c r="D7187" s="2" t="s">
        <v>19926</v>
      </c>
      <c r="E7187" s="2" t="s">
        <v>19927</v>
      </c>
      <c r="F7187" s="42" t="s">
        <v>16687</v>
      </c>
      <c r="G7187" s="8" t="s">
        <v>8038</v>
      </c>
      <c r="H7187" s="45" t="s">
        <v>2765</v>
      </c>
      <c r="I7187" s="55"/>
      <c r="J7187" s="37"/>
      <c r="K7187" s="38"/>
      <c r="L7187" s="38"/>
      <c r="M7187" s="38"/>
      <c r="N7187" s="38"/>
      <c r="O7187" s="38"/>
      <c r="P7187" s="38"/>
      <c r="Q7187" s="38"/>
      <c r="R7187" s="38"/>
    </row>
    <row r="7188">
      <c r="A7188" s="8" t="s">
        <v>2586</v>
      </c>
      <c r="B7188" s="2"/>
      <c r="C7188" s="2" t="s">
        <v>19928</v>
      </c>
      <c r="D7188" s="2" t="s">
        <v>2588</v>
      </c>
      <c r="E7188" s="2" t="s">
        <v>19929</v>
      </c>
      <c r="F7188" s="42" t="s">
        <v>16687</v>
      </c>
      <c r="G7188" s="8" t="s">
        <v>8038</v>
      </c>
      <c r="H7188" s="31" t="s">
        <v>2603</v>
      </c>
      <c r="I7188" s="35"/>
      <c r="J7188" s="35"/>
      <c r="K7188" s="33"/>
      <c r="L7188" s="33"/>
      <c r="M7188" s="33"/>
      <c r="N7188" s="33"/>
      <c r="O7188" s="33"/>
      <c r="P7188" s="33"/>
      <c r="Q7188" s="33"/>
      <c r="R7188" s="33"/>
    </row>
    <row r="7189">
      <c r="A7189" s="8" t="s">
        <v>2586</v>
      </c>
      <c r="B7189" s="6"/>
      <c r="C7189" s="6" t="s">
        <v>19930</v>
      </c>
      <c r="D7189" s="6" t="s">
        <v>2588</v>
      </c>
      <c r="E7189" s="19" t="s">
        <v>19931</v>
      </c>
      <c r="F7189" s="41" t="s">
        <v>16687</v>
      </c>
      <c r="G7189" s="8" t="s">
        <v>8038</v>
      </c>
      <c r="H7189" s="31" t="s">
        <v>4225</v>
      </c>
      <c r="I7189" s="7"/>
      <c r="J7189" s="35"/>
      <c r="K7189" s="33"/>
      <c r="L7189" s="33"/>
      <c r="M7189" s="33"/>
      <c r="N7189" s="33"/>
      <c r="O7189" s="33"/>
      <c r="P7189" s="33"/>
      <c r="Q7189" s="33"/>
      <c r="R7189" s="33"/>
    </row>
    <row r="7190">
      <c r="A7190" s="8" t="s">
        <v>2586</v>
      </c>
      <c r="B7190" s="2"/>
      <c r="C7190" s="2" t="s">
        <v>19932</v>
      </c>
      <c r="D7190" s="2" t="s">
        <v>2588</v>
      </c>
      <c r="E7190" s="2" t="s">
        <v>19933</v>
      </c>
      <c r="F7190" s="8" t="s">
        <v>16687</v>
      </c>
      <c r="G7190" s="31" t="s">
        <v>8038</v>
      </c>
      <c r="H7190" s="48" t="s">
        <v>2937</v>
      </c>
      <c r="I7190" s="55"/>
      <c r="J7190" s="35"/>
      <c r="K7190" s="33"/>
      <c r="L7190" s="33"/>
      <c r="M7190" s="33"/>
      <c r="N7190" s="33"/>
      <c r="O7190" s="33"/>
      <c r="P7190" s="33"/>
      <c r="Q7190" s="33"/>
      <c r="R7190" s="33"/>
    </row>
    <row r="7191">
      <c r="A7191" s="7" t="s">
        <v>2586</v>
      </c>
      <c r="B7191" s="7"/>
      <c r="C7191" s="7" t="s">
        <v>19934</v>
      </c>
      <c r="D7191" s="8" t="s">
        <v>5284</v>
      </c>
      <c r="E7191" s="7" t="s">
        <v>19935</v>
      </c>
      <c r="F7191" s="42" t="s">
        <v>16687</v>
      </c>
      <c r="G7191" s="8" t="s">
        <v>8038</v>
      </c>
      <c r="H7191" s="48" t="s">
        <v>2937</v>
      </c>
      <c r="I7191" s="8"/>
      <c r="J7191" s="35"/>
      <c r="K7191" s="33"/>
      <c r="L7191" s="33"/>
      <c r="M7191" s="33"/>
      <c r="N7191" s="33"/>
      <c r="O7191" s="33"/>
      <c r="P7191" s="33"/>
      <c r="Q7191" s="33"/>
      <c r="R7191" s="33"/>
    </row>
    <row r="7192">
      <c r="A7192" s="8" t="s">
        <v>2586</v>
      </c>
      <c r="B7192" s="6"/>
      <c r="C7192" s="6" t="s">
        <v>19936</v>
      </c>
      <c r="D7192" s="6" t="s">
        <v>2588</v>
      </c>
      <c r="E7192" s="19" t="s">
        <v>19937</v>
      </c>
      <c r="F7192" s="42" t="s">
        <v>16687</v>
      </c>
      <c r="G7192" s="8" t="s">
        <v>8038</v>
      </c>
      <c r="H7192" s="48" t="s">
        <v>2937</v>
      </c>
      <c r="I7192" s="7"/>
      <c r="J7192" s="37"/>
      <c r="K7192" s="38"/>
      <c r="L7192" s="38"/>
      <c r="M7192" s="38"/>
      <c r="N7192" s="38"/>
      <c r="O7192" s="38"/>
      <c r="P7192" s="38"/>
      <c r="Q7192" s="38"/>
      <c r="R7192" s="38"/>
    </row>
    <row r="7193">
      <c r="A7193" s="7" t="s">
        <v>2586</v>
      </c>
      <c r="B7193" s="7"/>
      <c r="C7193" s="7" t="s">
        <v>19938</v>
      </c>
      <c r="D7193" s="6" t="s">
        <v>2588</v>
      </c>
      <c r="E7193" s="7" t="s">
        <v>19939</v>
      </c>
      <c r="F7193" s="42" t="s">
        <v>16687</v>
      </c>
      <c r="G7193" s="8" t="s">
        <v>8038</v>
      </c>
      <c r="H7193" s="8" t="s">
        <v>2765</v>
      </c>
      <c r="I7193" s="8"/>
      <c r="J7193" s="35"/>
      <c r="K7193" s="33"/>
      <c r="L7193" s="33"/>
      <c r="M7193" s="33"/>
      <c r="N7193" s="33"/>
      <c r="O7193" s="33"/>
      <c r="P7193" s="33"/>
      <c r="Q7193" s="33"/>
      <c r="R7193" s="33"/>
    </row>
    <row r="7194">
      <c r="A7194" s="8" t="s">
        <v>2586</v>
      </c>
      <c r="B7194" s="2"/>
      <c r="C7194" s="2" t="s">
        <v>19940</v>
      </c>
      <c r="D7194" s="2" t="s">
        <v>2588</v>
      </c>
      <c r="E7194" s="2" t="s">
        <v>19941</v>
      </c>
      <c r="F7194" s="42" t="s">
        <v>16687</v>
      </c>
      <c r="G7194" s="8" t="s">
        <v>8038</v>
      </c>
      <c r="H7194" s="41" t="s">
        <v>2760</v>
      </c>
      <c r="I7194" s="55"/>
      <c r="J7194" s="35"/>
      <c r="K7194" s="33"/>
      <c r="L7194" s="33"/>
      <c r="M7194" s="33"/>
      <c r="N7194" s="33"/>
      <c r="O7194" s="33"/>
      <c r="P7194" s="33"/>
      <c r="Q7194" s="33"/>
      <c r="R7194" s="33"/>
    </row>
    <row r="7195">
      <c r="A7195" s="7" t="s">
        <v>2586</v>
      </c>
      <c r="B7195" s="7"/>
      <c r="C7195" s="7" t="s">
        <v>19942</v>
      </c>
      <c r="D7195" s="7" t="s">
        <v>6485</v>
      </c>
      <c r="E7195" s="19" t="s">
        <v>19943</v>
      </c>
      <c r="F7195" s="8" t="s">
        <v>16687</v>
      </c>
      <c r="G7195" s="8" t="s">
        <v>8038</v>
      </c>
      <c r="H7195" s="42" t="s">
        <v>3162</v>
      </c>
      <c r="I7195" s="7"/>
      <c r="J7195" s="37"/>
      <c r="K7195" s="38"/>
      <c r="L7195" s="38"/>
      <c r="M7195" s="38"/>
      <c r="N7195" s="38"/>
      <c r="O7195" s="38"/>
      <c r="P7195" s="38"/>
      <c r="Q7195" s="38"/>
      <c r="R7195" s="38"/>
    </row>
    <row r="7196">
      <c r="A7196" s="8" t="s">
        <v>2586</v>
      </c>
      <c r="B7196" s="2"/>
      <c r="C7196" s="2" t="s">
        <v>19944</v>
      </c>
      <c r="D7196" s="2" t="s">
        <v>2588</v>
      </c>
      <c r="E7196" s="2" t="s">
        <v>19945</v>
      </c>
      <c r="F7196" s="41" t="s">
        <v>16687</v>
      </c>
      <c r="G7196" s="31" t="s">
        <v>8038</v>
      </c>
      <c r="H7196" s="41" t="s">
        <v>2686</v>
      </c>
      <c r="I7196" s="35"/>
      <c r="J7196" s="37"/>
      <c r="K7196" s="38"/>
      <c r="L7196" s="38"/>
      <c r="M7196" s="38"/>
      <c r="N7196" s="38"/>
      <c r="O7196" s="38"/>
      <c r="P7196" s="38"/>
      <c r="Q7196" s="38"/>
      <c r="R7196" s="38"/>
    </row>
    <row r="7197">
      <c r="A7197" s="7" t="s">
        <v>2586</v>
      </c>
      <c r="B7197" s="7"/>
      <c r="C7197" s="7" t="s">
        <v>19946</v>
      </c>
      <c r="D7197" s="7" t="s">
        <v>6509</v>
      </c>
      <c r="E7197" s="19" t="s">
        <v>19947</v>
      </c>
      <c r="F7197" s="8" t="s">
        <v>16687</v>
      </c>
      <c r="G7197" s="8" t="s">
        <v>8038</v>
      </c>
      <c r="H7197" s="41" t="s">
        <v>2760</v>
      </c>
      <c r="I7197" s="7"/>
      <c r="J7197" s="7"/>
      <c r="K7197" s="40"/>
      <c r="L7197" s="40"/>
      <c r="M7197" s="40"/>
      <c r="N7197" s="40"/>
      <c r="O7197" s="40"/>
      <c r="P7197" s="40"/>
      <c r="Q7197" s="40"/>
      <c r="R7197" s="40"/>
    </row>
    <row r="7198">
      <c r="A7198" s="8" t="s">
        <v>2586</v>
      </c>
      <c r="B7198" s="2"/>
      <c r="C7198" s="2" t="s">
        <v>19948</v>
      </c>
      <c r="D7198" s="2" t="s">
        <v>2588</v>
      </c>
      <c r="E7198" s="2" t="s">
        <v>19949</v>
      </c>
      <c r="F7198" s="42" t="s">
        <v>16687</v>
      </c>
      <c r="G7198" s="8" t="s">
        <v>8038</v>
      </c>
      <c r="H7198" s="43" t="s">
        <v>2686</v>
      </c>
      <c r="I7198" s="55"/>
      <c r="J7198" s="35"/>
      <c r="K7198" s="33"/>
      <c r="L7198" s="33"/>
      <c r="M7198" s="33"/>
      <c r="N7198" s="33"/>
      <c r="O7198" s="33"/>
      <c r="P7198" s="33"/>
      <c r="Q7198" s="33"/>
      <c r="R7198" s="33"/>
    </row>
    <row r="7199">
      <c r="A7199" s="8" t="s">
        <v>2586</v>
      </c>
      <c r="B7199" s="2"/>
      <c r="C7199" s="2" t="s">
        <v>19950</v>
      </c>
      <c r="D7199" s="2" t="s">
        <v>3503</v>
      </c>
      <c r="E7199" s="2" t="s">
        <v>19951</v>
      </c>
      <c r="F7199" s="8" t="s">
        <v>16687</v>
      </c>
      <c r="G7199" s="6" t="s">
        <v>8038</v>
      </c>
      <c r="H7199" s="31" t="s">
        <v>2603</v>
      </c>
      <c r="I7199" s="55"/>
      <c r="J7199" s="35"/>
      <c r="K7199" s="33"/>
      <c r="L7199" s="33"/>
      <c r="M7199" s="33"/>
      <c r="N7199" s="33"/>
      <c r="O7199" s="33"/>
      <c r="P7199" s="33"/>
      <c r="Q7199" s="33"/>
      <c r="R7199" s="33"/>
    </row>
    <row r="7200">
      <c r="A7200" s="8" t="s">
        <v>2586</v>
      </c>
      <c r="B7200" s="2"/>
      <c r="C7200" s="2" t="s">
        <v>19952</v>
      </c>
      <c r="D7200" s="2" t="s">
        <v>19953</v>
      </c>
      <c r="E7200" s="2" t="s">
        <v>19954</v>
      </c>
      <c r="F7200" s="42" t="s">
        <v>16687</v>
      </c>
      <c r="G7200" s="8" t="s">
        <v>8038</v>
      </c>
      <c r="H7200" s="43" t="s">
        <v>2760</v>
      </c>
      <c r="I7200" s="55"/>
      <c r="J7200" s="7"/>
      <c r="K7200" s="40"/>
      <c r="L7200" s="40"/>
      <c r="M7200" s="40"/>
      <c r="N7200" s="40"/>
      <c r="O7200" s="40"/>
      <c r="P7200" s="40"/>
      <c r="Q7200" s="40"/>
      <c r="R7200" s="40"/>
    </row>
    <row r="7201">
      <c r="A7201" s="8" t="s">
        <v>2586</v>
      </c>
      <c r="B7201" s="2"/>
      <c r="C7201" s="2" t="s">
        <v>19955</v>
      </c>
      <c r="D7201" s="2" t="s">
        <v>2588</v>
      </c>
      <c r="E7201" s="2" t="s">
        <v>19956</v>
      </c>
      <c r="F7201" s="42" t="s">
        <v>16687</v>
      </c>
      <c r="G7201" s="8" t="s">
        <v>8038</v>
      </c>
      <c r="H7201" s="41" t="s">
        <v>3305</v>
      </c>
      <c r="I7201" s="55"/>
      <c r="J7201" s="7"/>
      <c r="K7201" s="40"/>
      <c r="L7201" s="40"/>
      <c r="M7201" s="40"/>
      <c r="N7201" s="40"/>
      <c r="O7201" s="40"/>
      <c r="P7201" s="40"/>
      <c r="Q7201" s="40"/>
      <c r="R7201" s="40"/>
    </row>
    <row r="7202">
      <c r="A7202" s="8" t="s">
        <v>2586</v>
      </c>
      <c r="B7202" s="2"/>
      <c r="C7202" s="2" t="s">
        <v>19957</v>
      </c>
      <c r="D7202" s="2" t="s">
        <v>2588</v>
      </c>
      <c r="E7202" s="2" t="s">
        <v>19958</v>
      </c>
      <c r="F7202" s="42" t="s">
        <v>16687</v>
      </c>
      <c r="G7202" s="8" t="s">
        <v>8038</v>
      </c>
      <c r="H7202" s="41" t="s">
        <v>2603</v>
      </c>
      <c r="I7202" s="55"/>
      <c r="J7202" s="35"/>
      <c r="K7202" s="33"/>
      <c r="L7202" s="33"/>
      <c r="M7202" s="33"/>
      <c r="N7202" s="33"/>
      <c r="O7202" s="33"/>
      <c r="P7202" s="33"/>
      <c r="Q7202" s="33"/>
      <c r="R7202" s="33"/>
    </row>
    <row r="7203">
      <c r="A7203" s="8" t="s">
        <v>2586</v>
      </c>
      <c r="B7203" s="8"/>
      <c r="C7203" s="8" t="s">
        <v>19959</v>
      </c>
      <c r="D7203" s="8" t="s">
        <v>1418</v>
      </c>
      <c r="E7203" s="12" t="s">
        <v>19960</v>
      </c>
      <c r="F7203" s="8" t="s">
        <v>16687</v>
      </c>
      <c r="G7203" s="8" t="s">
        <v>8038</v>
      </c>
      <c r="H7203" s="48" t="s">
        <v>2937</v>
      </c>
      <c r="I7203" s="8"/>
      <c r="J7203" s="37"/>
      <c r="K7203" s="38"/>
      <c r="L7203" s="38"/>
      <c r="M7203" s="38"/>
      <c r="N7203" s="38"/>
      <c r="O7203" s="38"/>
      <c r="P7203" s="38"/>
      <c r="Q7203" s="38"/>
      <c r="R7203" s="38"/>
    </row>
    <row r="7204">
      <c r="A7204" s="7" t="s">
        <v>2586</v>
      </c>
      <c r="B7204" s="7"/>
      <c r="C7204" s="7" t="s">
        <v>11738</v>
      </c>
      <c r="D7204" s="7" t="s">
        <v>11739</v>
      </c>
      <c r="E7204" s="19" t="s">
        <v>19961</v>
      </c>
      <c r="F7204" s="42" t="s">
        <v>16687</v>
      </c>
      <c r="G7204" s="8" t="s">
        <v>8038</v>
      </c>
      <c r="H7204" s="41" t="s">
        <v>2686</v>
      </c>
      <c r="I7204" s="7"/>
      <c r="J7204" s="37"/>
      <c r="K7204" s="38"/>
      <c r="L7204" s="38"/>
      <c r="M7204" s="38"/>
      <c r="N7204" s="38"/>
      <c r="O7204" s="38"/>
      <c r="P7204" s="38"/>
      <c r="Q7204" s="38"/>
      <c r="R7204" s="38"/>
    </row>
    <row r="7205">
      <c r="A7205" s="8" t="s">
        <v>2586</v>
      </c>
      <c r="B7205" s="2"/>
      <c r="C7205" s="2" t="s">
        <v>19962</v>
      </c>
      <c r="D7205" s="2" t="s">
        <v>19963</v>
      </c>
      <c r="E7205" s="2" t="s">
        <v>19964</v>
      </c>
      <c r="F7205" s="42" t="s">
        <v>16687</v>
      </c>
      <c r="G7205" s="8" t="s">
        <v>8038</v>
      </c>
      <c r="H7205" s="42" t="s">
        <v>3162</v>
      </c>
      <c r="I7205" s="55"/>
      <c r="J7205" s="35"/>
      <c r="K7205" s="33"/>
      <c r="L7205" s="33"/>
      <c r="M7205" s="33"/>
      <c r="N7205" s="33"/>
      <c r="O7205" s="33"/>
      <c r="P7205" s="33"/>
      <c r="Q7205" s="33"/>
      <c r="R7205" s="33"/>
    </row>
    <row r="7206">
      <c r="A7206" s="8" t="s">
        <v>2586</v>
      </c>
      <c r="B7206" s="6"/>
      <c r="C7206" s="6" t="s">
        <v>19965</v>
      </c>
      <c r="D7206" s="7" t="s">
        <v>5719</v>
      </c>
      <c r="E7206" s="19" t="s">
        <v>19966</v>
      </c>
      <c r="F7206" s="42" t="s">
        <v>16687</v>
      </c>
      <c r="G7206" s="8" t="s">
        <v>8038</v>
      </c>
      <c r="H7206" s="41" t="s">
        <v>2760</v>
      </c>
      <c r="I7206" s="7"/>
      <c r="J7206" s="35"/>
      <c r="K7206" s="33"/>
      <c r="L7206" s="33"/>
      <c r="M7206" s="33"/>
      <c r="N7206" s="33"/>
      <c r="O7206" s="33"/>
      <c r="P7206" s="33"/>
      <c r="Q7206" s="33"/>
      <c r="R7206" s="33"/>
    </row>
    <row r="7207">
      <c r="A7207" s="8" t="s">
        <v>2586</v>
      </c>
      <c r="B7207" s="6"/>
      <c r="C7207" s="6" t="s">
        <v>19967</v>
      </c>
      <c r="D7207" s="6" t="s">
        <v>2588</v>
      </c>
      <c r="E7207" s="19" t="s">
        <v>19968</v>
      </c>
      <c r="F7207" s="42" t="s">
        <v>16687</v>
      </c>
      <c r="G7207" s="31" t="s">
        <v>8038</v>
      </c>
      <c r="H7207" s="31" t="s">
        <v>19969</v>
      </c>
      <c r="I7207" s="7"/>
      <c r="J7207" s="37"/>
      <c r="K7207" s="38"/>
      <c r="L7207" s="38"/>
      <c r="M7207" s="38"/>
      <c r="N7207" s="38"/>
      <c r="O7207" s="38"/>
      <c r="P7207" s="38"/>
      <c r="Q7207" s="38"/>
      <c r="R7207" s="38"/>
    </row>
    <row r="7208">
      <c r="A7208" s="8" t="s">
        <v>2586</v>
      </c>
      <c r="B7208" s="8"/>
      <c r="C7208" s="8" t="s">
        <v>19970</v>
      </c>
      <c r="D7208" s="8" t="s">
        <v>9960</v>
      </c>
      <c r="E7208" s="12" t="s">
        <v>19971</v>
      </c>
      <c r="F7208" s="8" t="s">
        <v>16687</v>
      </c>
      <c r="G7208" s="8" t="s">
        <v>8038</v>
      </c>
      <c r="H7208" s="41" t="s">
        <v>3182</v>
      </c>
      <c r="I7208" s="8"/>
      <c r="J7208" s="35"/>
      <c r="K7208" s="33"/>
      <c r="L7208" s="33"/>
      <c r="M7208" s="33"/>
      <c r="N7208" s="33"/>
      <c r="O7208" s="33"/>
      <c r="P7208" s="33"/>
      <c r="Q7208" s="33"/>
      <c r="R7208" s="33"/>
    </row>
    <row r="7209">
      <c r="A7209" s="8" t="s">
        <v>2586</v>
      </c>
      <c r="B7209" s="2"/>
      <c r="C7209" s="2" t="s">
        <v>19972</v>
      </c>
      <c r="D7209" s="2" t="s">
        <v>1429</v>
      </c>
      <c r="E7209" s="2" t="s">
        <v>19973</v>
      </c>
      <c r="F7209" s="8" t="s">
        <v>16687</v>
      </c>
      <c r="G7209" s="8" t="s">
        <v>8038</v>
      </c>
      <c r="H7209" s="42" t="s">
        <v>13497</v>
      </c>
      <c r="I7209" s="55"/>
      <c r="J7209" s="37"/>
      <c r="K7209" s="38"/>
      <c r="L7209" s="38"/>
      <c r="M7209" s="38"/>
      <c r="N7209" s="38"/>
      <c r="O7209" s="38"/>
      <c r="P7209" s="38"/>
      <c r="Q7209" s="38"/>
      <c r="R7209" s="38"/>
    </row>
    <row r="7210">
      <c r="A7210" s="8" t="s">
        <v>2586</v>
      </c>
      <c r="B7210" s="2"/>
      <c r="C7210" s="2" t="s">
        <v>19974</v>
      </c>
      <c r="D7210" s="2" t="s">
        <v>2588</v>
      </c>
      <c r="E7210" s="2" t="s">
        <v>19975</v>
      </c>
      <c r="F7210" s="42" t="s">
        <v>16687</v>
      </c>
      <c r="G7210" s="8" t="s">
        <v>8038</v>
      </c>
      <c r="H7210" s="41" t="s">
        <v>2778</v>
      </c>
      <c r="I7210" s="55"/>
      <c r="J7210" s="7"/>
      <c r="K7210" s="40"/>
      <c r="L7210" s="40"/>
      <c r="M7210" s="40"/>
      <c r="N7210" s="40"/>
      <c r="O7210" s="40"/>
      <c r="P7210" s="40"/>
      <c r="Q7210" s="40"/>
      <c r="R7210" s="40"/>
    </row>
    <row r="7211">
      <c r="A7211" s="8" t="s">
        <v>2586</v>
      </c>
      <c r="B7211" s="2"/>
      <c r="C7211" s="2" t="s">
        <v>19976</v>
      </c>
      <c r="D7211" s="2" t="s">
        <v>2588</v>
      </c>
      <c r="E7211" s="2" t="s">
        <v>19977</v>
      </c>
      <c r="F7211" s="8" t="s">
        <v>16687</v>
      </c>
      <c r="G7211" s="8" t="s">
        <v>8038</v>
      </c>
      <c r="H7211" s="48" t="s">
        <v>2937</v>
      </c>
      <c r="I7211" s="55"/>
      <c r="J7211" s="7"/>
      <c r="K7211" s="40"/>
      <c r="L7211" s="40"/>
      <c r="M7211" s="40"/>
      <c r="N7211" s="40"/>
      <c r="O7211" s="40"/>
      <c r="P7211" s="40"/>
      <c r="Q7211" s="40"/>
      <c r="R7211" s="40"/>
    </row>
    <row r="7212">
      <c r="A7212" s="8" t="s">
        <v>2586</v>
      </c>
      <c r="B7212" s="8"/>
      <c r="C7212" s="8" t="s">
        <v>19978</v>
      </c>
      <c r="D7212" s="8" t="s">
        <v>2635</v>
      </c>
      <c r="E7212" s="12" t="s">
        <v>19979</v>
      </c>
      <c r="F7212" s="8" t="s">
        <v>16687</v>
      </c>
      <c r="G7212" s="31" t="s">
        <v>8038</v>
      </c>
      <c r="H7212" s="41" t="s">
        <v>2760</v>
      </c>
      <c r="I7212" s="8"/>
      <c r="J7212" s="37"/>
      <c r="K7212" s="38"/>
      <c r="L7212" s="38"/>
      <c r="M7212" s="38"/>
      <c r="N7212" s="38"/>
      <c r="O7212" s="38"/>
      <c r="P7212" s="38"/>
      <c r="Q7212" s="38"/>
      <c r="R7212" s="38"/>
    </row>
    <row r="7213">
      <c r="A7213" s="8" t="s">
        <v>2586</v>
      </c>
      <c r="B7213" s="2"/>
      <c r="C7213" s="2" t="s">
        <v>19980</v>
      </c>
      <c r="D7213" s="2" t="s">
        <v>15530</v>
      </c>
      <c r="E7213" s="2" t="s">
        <v>19981</v>
      </c>
      <c r="F7213" s="42" t="s">
        <v>16687</v>
      </c>
      <c r="G7213" s="8" t="s">
        <v>8038</v>
      </c>
      <c r="H7213" s="31" t="s">
        <v>8463</v>
      </c>
      <c r="I7213" s="2"/>
      <c r="J7213" s="35"/>
      <c r="K7213" s="33"/>
      <c r="L7213" s="33"/>
      <c r="M7213" s="33"/>
      <c r="N7213" s="33"/>
      <c r="O7213" s="33"/>
      <c r="P7213" s="33"/>
      <c r="Q7213" s="33"/>
      <c r="R7213" s="33"/>
    </row>
    <row r="7214">
      <c r="A7214" s="8" t="s">
        <v>2586</v>
      </c>
      <c r="B7214" s="6"/>
      <c r="C7214" s="6" t="s">
        <v>19982</v>
      </c>
      <c r="D7214" s="6" t="s">
        <v>2588</v>
      </c>
      <c r="E7214" s="19" t="s">
        <v>19983</v>
      </c>
      <c r="F7214" s="6" t="s">
        <v>19984</v>
      </c>
      <c r="G7214" s="6" t="s">
        <v>8038</v>
      </c>
      <c r="H7214" s="41" t="s">
        <v>2802</v>
      </c>
      <c r="I7214" s="7"/>
      <c r="J7214" s="7"/>
      <c r="K7214" s="40"/>
      <c r="L7214" s="40"/>
      <c r="M7214" s="40"/>
      <c r="N7214" s="40"/>
      <c r="O7214" s="40"/>
      <c r="P7214" s="40"/>
      <c r="Q7214" s="40"/>
      <c r="R7214" s="40"/>
    </row>
    <row r="7215">
      <c r="A7215" s="7" t="s">
        <v>2586</v>
      </c>
      <c r="B7215" s="9"/>
      <c r="C7215" s="9" t="s">
        <v>19985</v>
      </c>
      <c r="D7215" s="10" t="s">
        <v>5696</v>
      </c>
      <c r="E7215" s="10" t="s">
        <v>19986</v>
      </c>
      <c r="F7215" s="42" t="s">
        <v>16687</v>
      </c>
      <c r="G7215" s="31" t="s">
        <v>8038</v>
      </c>
      <c r="H7215" s="31" t="s">
        <v>2603</v>
      </c>
      <c r="I7215" s="16"/>
      <c r="J7215" s="37"/>
      <c r="K7215" s="38"/>
      <c r="L7215" s="38"/>
      <c r="M7215" s="38"/>
      <c r="N7215" s="38"/>
      <c r="O7215" s="38"/>
      <c r="P7215" s="38"/>
      <c r="Q7215" s="38"/>
      <c r="R7215" s="38"/>
    </row>
    <row r="7216">
      <c r="A7216" s="8" t="s">
        <v>2586</v>
      </c>
      <c r="B7216" s="2"/>
      <c r="C7216" s="2" t="s">
        <v>19987</v>
      </c>
      <c r="D7216" s="2" t="s">
        <v>2588</v>
      </c>
      <c r="E7216" s="2" t="s">
        <v>19988</v>
      </c>
      <c r="F7216" s="42" t="s">
        <v>16687</v>
      </c>
      <c r="G7216" s="31" t="s">
        <v>8038</v>
      </c>
      <c r="H7216" s="31" t="s">
        <v>2603</v>
      </c>
      <c r="I7216" s="55"/>
      <c r="J7216" s="35"/>
      <c r="K7216" s="33"/>
      <c r="L7216" s="33"/>
      <c r="M7216" s="33"/>
      <c r="N7216" s="33"/>
      <c r="O7216" s="33"/>
      <c r="P7216" s="33"/>
      <c r="Q7216" s="33"/>
      <c r="R7216" s="33"/>
    </row>
    <row r="7217">
      <c r="A7217" s="8" t="s">
        <v>2586</v>
      </c>
      <c r="B7217" s="2"/>
      <c r="C7217" s="2" t="s">
        <v>19989</v>
      </c>
      <c r="D7217" s="2" t="s">
        <v>2588</v>
      </c>
      <c r="E7217" s="2" t="s">
        <v>19990</v>
      </c>
      <c r="F7217" s="42" t="s">
        <v>16687</v>
      </c>
      <c r="G7217" s="31" t="s">
        <v>8038</v>
      </c>
      <c r="H7217" s="42" t="s">
        <v>2686</v>
      </c>
      <c r="I7217" s="35"/>
      <c r="J7217" s="35"/>
      <c r="K7217" s="33"/>
      <c r="L7217" s="33"/>
      <c r="M7217" s="33"/>
      <c r="N7217" s="33"/>
      <c r="O7217" s="33"/>
      <c r="P7217" s="33"/>
      <c r="Q7217" s="33"/>
      <c r="R7217" s="33"/>
    </row>
    <row r="7218">
      <c r="A7218" s="7" t="s">
        <v>2586</v>
      </c>
      <c r="B7218" s="7"/>
      <c r="C7218" s="7" t="s">
        <v>19991</v>
      </c>
      <c r="D7218" s="6" t="s">
        <v>2588</v>
      </c>
      <c r="E7218" s="7" t="s">
        <v>19992</v>
      </c>
      <c r="F7218" s="8" t="s">
        <v>16687</v>
      </c>
      <c r="G7218" s="31" t="s">
        <v>8038</v>
      </c>
      <c r="H7218" s="45" t="s">
        <v>2765</v>
      </c>
      <c r="I7218" s="8"/>
      <c r="J7218" s="37"/>
      <c r="K7218" s="38"/>
      <c r="L7218" s="38"/>
      <c r="M7218" s="38"/>
      <c r="N7218" s="38"/>
      <c r="O7218" s="38"/>
      <c r="P7218" s="38"/>
      <c r="Q7218" s="38"/>
      <c r="R7218" s="38"/>
    </row>
    <row r="7219">
      <c r="A7219" s="8" t="s">
        <v>2586</v>
      </c>
      <c r="B7219" s="2"/>
      <c r="C7219" s="2" t="s">
        <v>19993</v>
      </c>
      <c r="D7219" s="2" t="s">
        <v>2588</v>
      </c>
      <c r="E7219" s="2" t="s">
        <v>19994</v>
      </c>
      <c r="F7219" s="42" t="s">
        <v>16687</v>
      </c>
      <c r="G7219" s="31" t="s">
        <v>8038</v>
      </c>
      <c r="H7219" s="41" t="s">
        <v>7223</v>
      </c>
      <c r="I7219" s="55"/>
      <c r="J7219" s="37"/>
      <c r="K7219" s="38"/>
      <c r="L7219" s="38"/>
      <c r="M7219" s="38"/>
      <c r="N7219" s="38"/>
      <c r="O7219" s="38"/>
      <c r="P7219" s="38"/>
      <c r="Q7219" s="38"/>
      <c r="R7219" s="38"/>
    </row>
    <row r="7220">
      <c r="A7220" s="8" t="s">
        <v>2586</v>
      </c>
      <c r="B7220" s="6"/>
      <c r="C7220" s="6" t="s">
        <v>19995</v>
      </c>
      <c r="D7220" s="8" t="s">
        <v>5776</v>
      </c>
      <c r="E7220" s="7" t="s">
        <v>19996</v>
      </c>
      <c r="F7220" s="42" t="s">
        <v>16687</v>
      </c>
      <c r="G7220" s="8" t="s">
        <v>8038</v>
      </c>
      <c r="H7220" s="43" t="s">
        <v>2760</v>
      </c>
      <c r="I7220" s="8"/>
      <c r="J7220" s="37"/>
      <c r="K7220" s="38"/>
      <c r="L7220" s="38"/>
      <c r="M7220" s="38"/>
      <c r="N7220" s="38"/>
      <c r="O7220" s="38"/>
      <c r="P7220" s="38"/>
      <c r="Q7220" s="38"/>
      <c r="R7220" s="38"/>
    </row>
    <row r="7221">
      <c r="A7221" s="8" t="s">
        <v>2586</v>
      </c>
      <c r="B7221" s="6"/>
      <c r="C7221" s="6" t="s">
        <v>19997</v>
      </c>
      <c r="D7221" s="6" t="s">
        <v>2588</v>
      </c>
      <c r="E7221" s="13" t="s">
        <v>19998</v>
      </c>
      <c r="F7221" s="8" t="s">
        <v>16687</v>
      </c>
      <c r="G7221" s="31" t="s">
        <v>8038</v>
      </c>
      <c r="H7221" s="42" t="s">
        <v>3649</v>
      </c>
      <c r="I7221" s="7"/>
      <c r="J7221" s="35"/>
      <c r="K7221" s="33"/>
      <c r="L7221" s="33"/>
      <c r="M7221" s="33"/>
      <c r="N7221" s="33"/>
      <c r="O7221" s="33"/>
      <c r="P7221" s="33"/>
      <c r="Q7221" s="33"/>
      <c r="R7221" s="33"/>
    </row>
    <row r="7222">
      <c r="A7222" s="8" t="s">
        <v>2586</v>
      </c>
      <c r="B7222" s="8"/>
      <c r="C7222" s="8" t="s">
        <v>19999</v>
      </c>
      <c r="D7222" s="8" t="s">
        <v>4869</v>
      </c>
      <c r="E7222" s="12" t="s">
        <v>20000</v>
      </c>
      <c r="F7222" s="41" t="s">
        <v>16687</v>
      </c>
      <c r="G7222" s="31" t="s">
        <v>8038</v>
      </c>
      <c r="H7222" s="42" t="s">
        <v>2686</v>
      </c>
      <c r="I7222" s="8"/>
      <c r="J7222" s="7"/>
      <c r="K7222" s="40"/>
      <c r="L7222" s="40"/>
      <c r="M7222" s="40"/>
      <c r="N7222" s="40"/>
      <c r="O7222" s="40"/>
      <c r="P7222" s="40"/>
      <c r="Q7222" s="40"/>
      <c r="R7222" s="40"/>
    </row>
    <row r="7223">
      <c r="A7223" s="7" t="s">
        <v>2586</v>
      </c>
      <c r="B7223" s="7"/>
      <c r="C7223" s="7" t="s">
        <v>20001</v>
      </c>
      <c r="D7223" s="8" t="s">
        <v>20002</v>
      </c>
      <c r="E7223" s="7" t="s">
        <v>20003</v>
      </c>
      <c r="F7223" s="42" t="s">
        <v>16687</v>
      </c>
      <c r="G7223" s="8" t="s">
        <v>8038</v>
      </c>
      <c r="H7223" s="48" t="s">
        <v>2937</v>
      </c>
      <c r="I7223" s="8"/>
      <c r="J7223" s="7"/>
      <c r="K7223" s="40"/>
      <c r="L7223" s="40"/>
      <c r="M7223" s="40"/>
      <c r="N7223" s="40"/>
      <c r="O7223" s="40"/>
      <c r="P7223" s="40"/>
      <c r="Q7223" s="40"/>
      <c r="R7223" s="40"/>
    </row>
    <row r="7224">
      <c r="A7224" s="8" t="s">
        <v>2586</v>
      </c>
      <c r="B7224" s="2"/>
      <c r="C7224" s="2" t="s">
        <v>20004</v>
      </c>
      <c r="D7224" s="2" t="s">
        <v>2588</v>
      </c>
      <c r="E7224" s="2" t="s">
        <v>20005</v>
      </c>
      <c r="F7224" s="42" t="s">
        <v>16687</v>
      </c>
      <c r="G7224" s="31" t="s">
        <v>8038</v>
      </c>
      <c r="H7224" s="48" t="s">
        <v>2937</v>
      </c>
      <c r="I7224" s="55"/>
      <c r="J7224" s="35"/>
      <c r="K7224" s="33"/>
      <c r="L7224" s="33"/>
      <c r="M7224" s="33"/>
      <c r="N7224" s="33"/>
      <c r="O7224" s="33"/>
      <c r="P7224" s="33"/>
      <c r="Q7224" s="33"/>
      <c r="R7224" s="33"/>
    </row>
    <row r="7225">
      <c r="A7225" s="8" t="s">
        <v>2586</v>
      </c>
      <c r="B7225" s="2"/>
      <c r="C7225" s="2" t="s">
        <v>20006</v>
      </c>
      <c r="D7225" s="2" t="s">
        <v>20007</v>
      </c>
      <c r="E7225" s="2" t="s">
        <v>20008</v>
      </c>
      <c r="F7225" s="42" t="s">
        <v>16687</v>
      </c>
      <c r="G7225" s="31" t="s">
        <v>8038</v>
      </c>
      <c r="H7225" s="41" t="s">
        <v>2760</v>
      </c>
      <c r="I7225" s="55"/>
      <c r="J7225" s="37"/>
      <c r="K7225" s="38"/>
      <c r="L7225" s="38"/>
      <c r="M7225" s="38"/>
      <c r="N7225" s="38"/>
      <c r="O7225" s="38"/>
      <c r="P7225" s="38"/>
      <c r="Q7225" s="38"/>
      <c r="R7225" s="38"/>
    </row>
    <row r="7226">
      <c r="A7226" s="8" t="s">
        <v>2586</v>
      </c>
      <c r="B7226" s="2"/>
      <c r="C7226" s="2" t="s">
        <v>20009</v>
      </c>
      <c r="D7226" s="2" t="s">
        <v>20010</v>
      </c>
      <c r="E7226" s="2" t="s">
        <v>20011</v>
      </c>
      <c r="F7226" s="42" t="s">
        <v>16687</v>
      </c>
      <c r="G7226" s="31" t="s">
        <v>8038</v>
      </c>
      <c r="H7226" s="41" t="s">
        <v>20012</v>
      </c>
      <c r="I7226" s="55"/>
      <c r="J7226" s="37"/>
      <c r="K7226" s="38"/>
      <c r="L7226" s="38"/>
      <c r="M7226" s="38"/>
      <c r="N7226" s="38"/>
      <c r="O7226" s="38"/>
      <c r="P7226" s="38"/>
      <c r="Q7226" s="38"/>
      <c r="R7226" s="38"/>
    </row>
    <row r="7227">
      <c r="A7227" s="8" t="s">
        <v>2586</v>
      </c>
      <c r="B7227" s="8"/>
      <c r="C7227" s="8" t="s">
        <v>20013</v>
      </c>
      <c r="D7227" s="8" t="s">
        <v>1495</v>
      </c>
      <c r="E7227" s="12" t="s">
        <v>20014</v>
      </c>
      <c r="F7227" s="8" t="s">
        <v>16687</v>
      </c>
      <c r="G7227" s="31" t="s">
        <v>8038</v>
      </c>
      <c r="H7227" s="31" t="s">
        <v>2603</v>
      </c>
      <c r="I7227" s="8"/>
      <c r="J7227" s="37"/>
      <c r="K7227" s="38"/>
      <c r="L7227" s="38"/>
      <c r="M7227" s="38"/>
      <c r="N7227" s="38"/>
      <c r="O7227" s="38"/>
      <c r="P7227" s="38"/>
      <c r="Q7227" s="38"/>
      <c r="R7227" s="38"/>
    </row>
    <row r="7228">
      <c r="A7228" s="7" t="s">
        <v>2586</v>
      </c>
      <c r="B7228" s="7"/>
      <c r="C7228" s="7" t="s">
        <v>20015</v>
      </c>
      <c r="D7228" s="6" t="s">
        <v>2588</v>
      </c>
      <c r="E7228" s="19" t="s">
        <v>20016</v>
      </c>
      <c r="F7228" s="8" t="s">
        <v>16687</v>
      </c>
      <c r="G7228" s="31" t="s">
        <v>8038</v>
      </c>
      <c r="H7228" s="45" t="s">
        <v>3768</v>
      </c>
      <c r="I7228" s="7"/>
      <c r="J7228" s="35"/>
      <c r="K7228" s="33"/>
      <c r="L7228" s="33"/>
      <c r="M7228" s="33"/>
      <c r="N7228" s="33"/>
      <c r="O7228" s="33"/>
      <c r="P7228" s="33"/>
      <c r="Q7228" s="33"/>
      <c r="R7228" s="33"/>
    </row>
    <row r="7229">
      <c r="A7229" s="8" t="s">
        <v>2586</v>
      </c>
      <c r="B7229" s="2"/>
      <c r="C7229" s="2" t="s">
        <v>20017</v>
      </c>
      <c r="D7229" s="2" t="s">
        <v>2588</v>
      </c>
      <c r="E7229" s="2" t="s">
        <v>20018</v>
      </c>
      <c r="F7229" s="42" t="s">
        <v>16687</v>
      </c>
      <c r="G7229" s="31" t="s">
        <v>8038</v>
      </c>
      <c r="H7229" s="48" t="s">
        <v>2937</v>
      </c>
      <c r="I7229" s="55"/>
      <c r="J7229" s="35"/>
      <c r="K7229" s="33"/>
      <c r="L7229" s="33"/>
      <c r="M7229" s="33"/>
      <c r="N7229" s="33"/>
      <c r="O7229" s="33"/>
      <c r="P7229" s="33"/>
      <c r="Q7229" s="33"/>
      <c r="R7229" s="33"/>
    </row>
    <row r="7230">
      <c r="A7230" s="8" t="s">
        <v>2586</v>
      </c>
      <c r="B7230" s="6"/>
      <c r="C7230" s="6" t="s">
        <v>20019</v>
      </c>
      <c r="D7230" s="6" t="s">
        <v>2588</v>
      </c>
      <c r="E7230" s="19" t="s">
        <v>20020</v>
      </c>
      <c r="F7230" s="42" t="s">
        <v>16687</v>
      </c>
      <c r="G7230" s="8" t="s">
        <v>8038</v>
      </c>
      <c r="H7230" s="41" t="s">
        <v>2686</v>
      </c>
      <c r="I7230" s="7"/>
      <c r="J7230" s="35"/>
      <c r="K7230" s="33"/>
      <c r="L7230" s="33"/>
      <c r="M7230" s="33"/>
      <c r="N7230" s="33"/>
      <c r="O7230" s="33"/>
      <c r="P7230" s="33"/>
      <c r="Q7230" s="33"/>
      <c r="R7230" s="33"/>
    </row>
    <row r="7231">
      <c r="A7231" s="7" t="s">
        <v>2586</v>
      </c>
      <c r="B7231" s="7"/>
      <c r="C7231" s="7" t="s">
        <v>20021</v>
      </c>
      <c r="D7231" s="6" t="s">
        <v>2588</v>
      </c>
      <c r="E7231" s="19" t="s">
        <v>20022</v>
      </c>
      <c r="F7231" s="42" t="s">
        <v>16687</v>
      </c>
      <c r="G7231" s="8" t="s">
        <v>8038</v>
      </c>
      <c r="H7231" s="48" t="s">
        <v>2937</v>
      </c>
      <c r="I7231" s="7"/>
      <c r="J7231" s="35"/>
      <c r="K7231" s="33"/>
      <c r="L7231" s="33"/>
      <c r="M7231" s="33"/>
      <c r="N7231" s="33"/>
      <c r="O7231" s="33"/>
      <c r="P7231" s="33"/>
      <c r="Q7231" s="33"/>
      <c r="R7231" s="33"/>
    </row>
    <row r="7232">
      <c r="A7232" s="8" t="s">
        <v>2586</v>
      </c>
      <c r="B7232" s="2"/>
      <c r="C7232" s="2" t="s">
        <v>20023</v>
      </c>
      <c r="D7232" s="2" t="s">
        <v>2588</v>
      </c>
      <c r="E7232" s="2" t="s">
        <v>20024</v>
      </c>
      <c r="F7232" s="8" t="s">
        <v>16687</v>
      </c>
      <c r="G7232" s="8" t="s">
        <v>8038</v>
      </c>
      <c r="H7232" s="42" t="s">
        <v>2686</v>
      </c>
      <c r="I7232" s="35"/>
      <c r="J7232" s="7"/>
      <c r="K7232" s="40"/>
      <c r="L7232" s="40"/>
      <c r="M7232" s="40"/>
      <c r="N7232" s="40"/>
      <c r="O7232" s="40"/>
      <c r="P7232" s="40"/>
      <c r="Q7232" s="40"/>
      <c r="R7232" s="40"/>
    </row>
    <row r="7233">
      <c r="A7233" s="8" t="s">
        <v>2586</v>
      </c>
      <c r="B7233" s="2"/>
      <c r="C7233" s="2" t="s">
        <v>20025</v>
      </c>
      <c r="D7233" s="2" t="s">
        <v>2588</v>
      </c>
      <c r="E7233" s="2" t="s">
        <v>20026</v>
      </c>
      <c r="F7233" s="41" t="s">
        <v>16687</v>
      </c>
      <c r="G7233" s="31" t="s">
        <v>8038</v>
      </c>
      <c r="H7233" s="31" t="s">
        <v>2603</v>
      </c>
      <c r="I7233" s="55"/>
      <c r="J7233" s="35"/>
      <c r="K7233" s="33"/>
      <c r="L7233" s="33"/>
      <c r="M7233" s="33"/>
      <c r="N7233" s="33"/>
      <c r="O7233" s="33"/>
      <c r="P7233" s="33"/>
      <c r="Q7233" s="33"/>
      <c r="R7233" s="33"/>
    </row>
    <row r="7234">
      <c r="A7234" s="7" t="s">
        <v>2586</v>
      </c>
      <c r="B7234" s="7"/>
      <c r="C7234" s="7" t="s">
        <v>20027</v>
      </c>
      <c r="D7234" s="6" t="s">
        <v>2588</v>
      </c>
      <c r="E7234" s="7" t="s">
        <v>20028</v>
      </c>
      <c r="F7234" s="42" t="s">
        <v>16687</v>
      </c>
      <c r="G7234" s="31" t="s">
        <v>8038</v>
      </c>
      <c r="H7234" s="31" t="s">
        <v>2590</v>
      </c>
      <c r="I7234" s="8"/>
      <c r="J7234" s="7"/>
      <c r="K7234" s="40"/>
      <c r="L7234" s="40"/>
      <c r="M7234" s="40"/>
      <c r="N7234" s="40"/>
      <c r="O7234" s="40"/>
      <c r="P7234" s="40"/>
      <c r="Q7234" s="40"/>
      <c r="R7234" s="40"/>
    </row>
    <row r="7235">
      <c r="A7235" s="8" t="s">
        <v>2586</v>
      </c>
      <c r="B7235" s="8"/>
      <c r="C7235" s="8" t="s">
        <v>20029</v>
      </c>
      <c r="D7235" s="8" t="s">
        <v>4869</v>
      </c>
      <c r="E7235" s="12" t="s">
        <v>20030</v>
      </c>
      <c r="F7235" s="42" t="s">
        <v>16687</v>
      </c>
      <c r="G7235" s="8" t="s">
        <v>8038</v>
      </c>
      <c r="H7235" s="31" t="s">
        <v>2742</v>
      </c>
      <c r="I7235" s="8"/>
      <c r="J7235" s="7"/>
      <c r="K7235" s="40"/>
      <c r="L7235" s="40"/>
      <c r="M7235" s="40"/>
      <c r="N7235" s="40"/>
      <c r="O7235" s="40"/>
      <c r="P7235" s="40"/>
      <c r="Q7235" s="40"/>
      <c r="R7235" s="40"/>
    </row>
    <row r="7236">
      <c r="A7236" s="8" t="s">
        <v>2586</v>
      </c>
      <c r="B7236" s="3"/>
      <c r="C7236" s="3" t="s">
        <v>20031</v>
      </c>
      <c r="D7236" s="3" t="s">
        <v>3904</v>
      </c>
      <c r="E7236" s="3" t="s">
        <v>20032</v>
      </c>
      <c r="F7236" s="42" t="s">
        <v>16687</v>
      </c>
      <c r="G7236" s="8" t="s">
        <v>8038</v>
      </c>
      <c r="H7236" s="31" t="s">
        <v>2742</v>
      </c>
      <c r="I7236" s="3"/>
      <c r="J7236" s="35"/>
      <c r="K7236" s="33"/>
      <c r="L7236" s="33"/>
      <c r="M7236" s="33"/>
      <c r="N7236" s="33"/>
      <c r="O7236" s="33"/>
      <c r="P7236" s="33"/>
      <c r="Q7236" s="33"/>
      <c r="R7236" s="33"/>
    </row>
    <row r="7237">
      <c r="A7237" s="8" t="s">
        <v>2586</v>
      </c>
      <c r="B7237" s="2"/>
      <c r="C7237" s="2" t="s">
        <v>20033</v>
      </c>
      <c r="D7237" s="2" t="s">
        <v>2588</v>
      </c>
      <c r="E7237" s="2" t="s">
        <v>20034</v>
      </c>
      <c r="F7237" s="8" t="s">
        <v>16687</v>
      </c>
      <c r="G7237" s="8" t="s">
        <v>8038</v>
      </c>
      <c r="H7237" s="42" t="s">
        <v>2686</v>
      </c>
      <c r="I7237" s="35"/>
      <c r="J7237" s="35"/>
      <c r="K7237" s="33"/>
      <c r="L7237" s="33"/>
      <c r="M7237" s="33"/>
      <c r="N7237" s="33"/>
      <c r="O7237" s="33"/>
      <c r="P7237" s="33"/>
      <c r="Q7237" s="33"/>
      <c r="R7237" s="33"/>
    </row>
    <row r="7238">
      <c r="A7238" s="8" t="s">
        <v>2586</v>
      </c>
      <c r="B7238" s="6"/>
      <c r="C7238" s="6" t="s">
        <v>20035</v>
      </c>
      <c r="D7238" s="6" t="s">
        <v>20036</v>
      </c>
      <c r="E7238" s="7" t="s">
        <v>20037</v>
      </c>
      <c r="F7238" s="41" t="s">
        <v>16687</v>
      </c>
      <c r="G7238" s="8" t="s">
        <v>8038</v>
      </c>
      <c r="H7238" s="41" t="s">
        <v>2760</v>
      </c>
      <c r="I7238" s="8"/>
      <c r="J7238" s="37"/>
      <c r="K7238" s="38"/>
      <c r="L7238" s="38"/>
      <c r="M7238" s="38"/>
      <c r="N7238" s="38"/>
      <c r="O7238" s="38"/>
      <c r="P7238" s="38"/>
      <c r="Q7238" s="38"/>
      <c r="R7238" s="38"/>
    </row>
    <row r="7239">
      <c r="A7239" s="7" t="s">
        <v>2586</v>
      </c>
      <c r="B7239" s="7"/>
      <c r="C7239" s="7" t="s">
        <v>20038</v>
      </c>
      <c r="D7239" s="6" t="s">
        <v>2588</v>
      </c>
      <c r="E7239" s="19" t="s">
        <v>20039</v>
      </c>
      <c r="F7239" s="8" t="s">
        <v>16687</v>
      </c>
      <c r="G7239" s="8" t="s">
        <v>8038</v>
      </c>
      <c r="H7239" s="48" t="s">
        <v>2937</v>
      </c>
      <c r="I7239" s="7"/>
      <c r="J7239" s="7"/>
      <c r="K7239" s="40"/>
      <c r="L7239" s="40"/>
      <c r="M7239" s="40"/>
      <c r="N7239" s="40"/>
      <c r="O7239" s="40"/>
      <c r="P7239" s="40"/>
      <c r="Q7239" s="40"/>
      <c r="R7239" s="40"/>
    </row>
    <row r="7240">
      <c r="A7240" s="8" t="s">
        <v>2586</v>
      </c>
      <c r="B7240" s="8"/>
      <c r="C7240" s="8" t="s">
        <v>20040</v>
      </c>
      <c r="D7240" s="8" t="s">
        <v>2588</v>
      </c>
      <c r="E7240" s="12" t="s">
        <v>20041</v>
      </c>
      <c r="F7240" s="42" t="s">
        <v>16687</v>
      </c>
      <c r="G7240" s="31" t="s">
        <v>8038</v>
      </c>
      <c r="H7240" s="42" t="s">
        <v>2686</v>
      </c>
      <c r="I7240" s="8"/>
      <c r="J7240" s="35"/>
      <c r="K7240" s="33"/>
      <c r="L7240" s="33"/>
      <c r="M7240" s="33"/>
      <c r="N7240" s="33"/>
      <c r="O7240" s="33"/>
      <c r="P7240" s="33"/>
      <c r="Q7240" s="33"/>
      <c r="R7240" s="33"/>
    </row>
    <row r="7241">
      <c r="A7241" s="7" t="s">
        <v>2586</v>
      </c>
      <c r="B7241" s="7"/>
      <c r="C7241" s="7" t="s">
        <v>20042</v>
      </c>
      <c r="D7241" s="6" t="s">
        <v>20043</v>
      </c>
      <c r="E7241" s="19" t="s">
        <v>20044</v>
      </c>
      <c r="F7241" s="42" t="s">
        <v>16687</v>
      </c>
      <c r="G7241" s="8" t="s">
        <v>8038</v>
      </c>
      <c r="H7241" s="42" t="s">
        <v>2686</v>
      </c>
      <c r="I7241" s="7"/>
      <c r="J7241" s="7"/>
      <c r="K7241" s="40"/>
      <c r="L7241" s="40"/>
      <c r="M7241" s="40"/>
      <c r="N7241" s="40"/>
      <c r="O7241" s="40"/>
      <c r="P7241" s="40"/>
      <c r="Q7241" s="40"/>
      <c r="R7241" s="40"/>
    </row>
    <row r="7242">
      <c r="A7242" s="8" t="s">
        <v>2586</v>
      </c>
      <c r="B7242" s="8"/>
      <c r="C7242" s="8" t="s">
        <v>20042</v>
      </c>
      <c r="D7242" s="8" t="s">
        <v>20045</v>
      </c>
      <c r="E7242" s="12" t="s">
        <v>20046</v>
      </c>
      <c r="F7242" s="8" t="s">
        <v>16687</v>
      </c>
      <c r="G7242" s="8" t="s">
        <v>8038</v>
      </c>
      <c r="H7242" s="41" t="s">
        <v>2686</v>
      </c>
      <c r="I7242" s="8"/>
      <c r="J7242" s="7"/>
      <c r="K7242" s="40"/>
      <c r="L7242" s="40"/>
      <c r="M7242" s="40"/>
      <c r="N7242" s="40"/>
      <c r="O7242" s="40"/>
      <c r="P7242" s="40"/>
      <c r="Q7242" s="40"/>
      <c r="R7242" s="40"/>
    </row>
    <row r="7243">
      <c r="A7243" s="8" t="s">
        <v>2586</v>
      </c>
      <c r="B7243" s="8"/>
      <c r="C7243" s="8" t="s">
        <v>16707</v>
      </c>
      <c r="D7243" s="8" t="s">
        <v>12772</v>
      </c>
      <c r="E7243" s="12" t="s">
        <v>16708</v>
      </c>
      <c r="F7243" s="42" t="s">
        <v>16687</v>
      </c>
      <c r="G7243" s="8" t="s">
        <v>8038</v>
      </c>
      <c r="H7243" s="45" t="s">
        <v>3287</v>
      </c>
      <c r="I7243" s="8"/>
      <c r="J7243" s="35"/>
      <c r="K7243" s="33"/>
      <c r="L7243" s="33"/>
      <c r="M7243" s="33"/>
      <c r="N7243" s="33"/>
      <c r="O7243" s="33"/>
      <c r="P7243" s="33"/>
      <c r="Q7243" s="33"/>
      <c r="R7243" s="33"/>
    </row>
    <row r="7244">
      <c r="A7244" s="8" t="s">
        <v>2586</v>
      </c>
      <c r="B7244" s="2"/>
      <c r="C7244" s="2" t="s">
        <v>20047</v>
      </c>
      <c r="D7244" s="2" t="s">
        <v>2588</v>
      </c>
      <c r="E7244" s="2" t="s">
        <v>20048</v>
      </c>
      <c r="F7244" s="42" t="s">
        <v>16687</v>
      </c>
      <c r="G7244" s="31" t="s">
        <v>8038</v>
      </c>
      <c r="H7244" s="41" t="s">
        <v>3649</v>
      </c>
      <c r="I7244" s="55"/>
      <c r="J7244" s="35"/>
      <c r="K7244" s="33"/>
      <c r="L7244" s="33"/>
      <c r="M7244" s="33"/>
      <c r="N7244" s="33"/>
      <c r="O7244" s="33"/>
      <c r="P7244" s="33"/>
      <c r="Q7244" s="33"/>
      <c r="R7244" s="33"/>
    </row>
    <row r="7245">
      <c r="A7245" s="7" t="s">
        <v>2586</v>
      </c>
      <c r="B7245" s="7"/>
      <c r="C7245" s="7" t="s">
        <v>20049</v>
      </c>
      <c r="D7245" s="7" t="s">
        <v>20050</v>
      </c>
      <c r="E7245" s="19" t="s">
        <v>20051</v>
      </c>
      <c r="F7245" s="42" t="s">
        <v>16687</v>
      </c>
      <c r="G7245" s="8" t="s">
        <v>8038</v>
      </c>
      <c r="H7245" s="41" t="s">
        <v>2686</v>
      </c>
      <c r="I7245" s="7"/>
      <c r="J7245" s="37"/>
      <c r="K7245" s="38"/>
      <c r="L7245" s="38"/>
      <c r="M7245" s="38"/>
      <c r="N7245" s="38"/>
      <c r="O7245" s="38"/>
      <c r="P7245" s="38"/>
      <c r="Q7245" s="38"/>
      <c r="R7245" s="38"/>
    </row>
    <row r="7246">
      <c r="A7246" s="8" t="s">
        <v>2586</v>
      </c>
      <c r="B7246" s="2"/>
      <c r="C7246" s="2" t="s">
        <v>20052</v>
      </c>
      <c r="D7246" s="2" t="s">
        <v>2588</v>
      </c>
      <c r="E7246" s="2" t="s">
        <v>20053</v>
      </c>
      <c r="F7246" s="8" t="s">
        <v>16687</v>
      </c>
      <c r="G7246" s="8" t="s">
        <v>8038</v>
      </c>
      <c r="H7246" s="45" t="s">
        <v>3287</v>
      </c>
      <c r="I7246" s="55"/>
      <c r="J7246" s="7"/>
      <c r="K7246" s="40"/>
      <c r="L7246" s="40"/>
      <c r="M7246" s="40"/>
      <c r="N7246" s="40"/>
      <c r="O7246" s="40"/>
      <c r="P7246" s="40"/>
      <c r="Q7246" s="40"/>
      <c r="R7246" s="40"/>
    </row>
    <row r="7247">
      <c r="A7247" s="8" t="s">
        <v>2586</v>
      </c>
      <c r="B7247" s="2"/>
      <c r="C7247" s="2" t="s">
        <v>20054</v>
      </c>
      <c r="D7247" s="2" t="s">
        <v>20055</v>
      </c>
      <c r="E7247" s="2" t="s">
        <v>20056</v>
      </c>
      <c r="F7247" s="8" t="s">
        <v>16687</v>
      </c>
      <c r="G7247" s="8" t="s">
        <v>8038</v>
      </c>
      <c r="H7247" s="31" t="s">
        <v>4225</v>
      </c>
      <c r="I7247" s="55"/>
      <c r="J7247" s="37"/>
      <c r="K7247" s="38"/>
      <c r="L7247" s="38"/>
      <c r="M7247" s="38"/>
      <c r="N7247" s="38"/>
      <c r="O7247" s="38"/>
      <c r="P7247" s="38"/>
      <c r="Q7247" s="38"/>
      <c r="R7247" s="38"/>
    </row>
    <row r="7248">
      <c r="A7248" s="8" t="s">
        <v>2586</v>
      </c>
      <c r="B7248" s="6"/>
      <c r="C7248" s="6" t="s">
        <v>20057</v>
      </c>
      <c r="D7248" s="8" t="s">
        <v>4869</v>
      </c>
      <c r="E7248" s="7" t="s">
        <v>20058</v>
      </c>
      <c r="F7248" s="42" t="s">
        <v>16687</v>
      </c>
      <c r="G7248" s="6" t="s">
        <v>8038</v>
      </c>
      <c r="H7248" s="41" t="s">
        <v>2760</v>
      </c>
      <c r="I7248" s="8"/>
      <c r="J7248" s="35"/>
      <c r="K7248" s="33"/>
      <c r="L7248" s="33"/>
      <c r="M7248" s="33"/>
      <c r="N7248" s="33"/>
      <c r="O7248" s="33"/>
      <c r="P7248" s="33"/>
      <c r="Q7248" s="33"/>
      <c r="R7248" s="33"/>
    </row>
    <row r="7249">
      <c r="A7249" s="8" t="s">
        <v>2586</v>
      </c>
      <c r="B7249" s="6"/>
      <c r="C7249" s="6" t="s">
        <v>20059</v>
      </c>
      <c r="D7249" s="6" t="s">
        <v>2588</v>
      </c>
      <c r="E7249" s="19" t="s">
        <v>20060</v>
      </c>
      <c r="F7249" s="41" t="s">
        <v>16687</v>
      </c>
      <c r="G7249" s="8" t="s">
        <v>8038</v>
      </c>
      <c r="H7249" s="43" t="s">
        <v>4138</v>
      </c>
      <c r="I7249" s="7"/>
      <c r="J7249" s="35"/>
      <c r="K7249" s="33"/>
      <c r="L7249" s="33"/>
      <c r="M7249" s="33"/>
      <c r="N7249" s="33"/>
      <c r="O7249" s="33"/>
      <c r="P7249" s="33"/>
      <c r="Q7249" s="33"/>
      <c r="R7249" s="33"/>
    </row>
    <row r="7250">
      <c r="A7250" s="8" t="s">
        <v>2586</v>
      </c>
      <c r="B7250" s="2"/>
      <c r="C7250" s="2" t="s">
        <v>20061</v>
      </c>
      <c r="D7250" s="2" t="s">
        <v>2588</v>
      </c>
      <c r="E7250" s="2" t="s">
        <v>20062</v>
      </c>
      <c r="F7250" s="42" t="s">
        <v>16687</v>
      </c>
      <c r="G7250" s="8" t="s">
        <v>8038</v>
      </c>
      <c r="H7250" s="31" t="s">
        <v>2603</v>
      </c>
      <c r="I7250" s="55"/>
      <c r="J7250" s="37"/>
      <c r="K7250" s="38"/>
      <c r="L7250" s="38"/>
      <c r="M7250" s="38"/>
      <c r="N7250" s="38"/>
      <c r="O7250" s="38"/>
      <c r="P7250" s="38"/>
      <c r="Q7250" s="38"/>
      <c r="R7250" s="38"/>
    </row>
    <row r="7251">
      <c r="A7251" s="8" t="s">
        <v>2586</v>
      </c>
      <c r="B7251" s="2"/>
      <c r="C7251" s="2" t="s">
        <v>20063</v>
      </c>
      <c r="D7251" s="2" t="s">
        <v>2935</v>
      </c>
      <c r="E7251" s="2" t="s">
        <v>20064</v>
      </c>
      <c r="F7251" s="42" t="s">
        <v>16687</v>
      </c>
      <c r="G7251" s="8" t="s">
        <v>8038</v>
      </c>
      <c r="H7251" s="31" t="s">
        <v>5114</v>
      </c>
      <c r="I7251" s="55"/>
      <c r="J7251" s="7"/>
      <c r="K7251" s="40"/>
      <c r="L7251" s="40"/>
      <c r="M7251" s="40"/>
      <c r="N7251" s="40"/>
      <c r="O7251" s="40"/>
      <c r="P7251" s="40"/>
      <c r="Q7251" s="40"/>
      <c r="R7251" s="40"/>
    </row>
    <row r="7252">
      <c r="A7252" s="8" t="s">
        <v>2586</v>
      </c>
      <c r="B7252" s="6"/>
      <c r="C7252" s="6" t="s">
        <v>20065</v>
      </c>
      <c r="D7252" s="6" t="s">
        <v>2588</v>
      </c>
      <c r="E7252" s="7" t="s">
        <v>20066</v>
      </c>
      <c r="F7252" s="8" t="s">
        <v>16687</v>
      </c>
      <c r="G7252" s="8" t="s">
        <v>8038</v>
      </c>
      <c r="H7252" s="31" t="s">
        <v>2742</v>
      </c>
      <c r="I7252" s="8"/>
      <c r="J7252" s="35"/>
      <c r="K7252" s="33"/>
      <c r="L7252" s="33"/>
      <c r="M7252" s="33"/>
      <c r="N7252" s="33"/>
      <c r="O7252" s="33"/>
      <c r="P7252" s="33"/>
      <c r="Q7252" s="33"/>
      <c r="R7252" s="33"/>
    </row>
    <row r="7253">
      <c r="A7253" s="8" t="s">
        <v>2586</v>
      </c>
      <c r="B7253" s="6"/>
      <c r="C7253" s="6" t="s">
        <v>20067</v>
      </c>
      <c r="D7253" s="7" t="s">
        <v>20068</v>
      </c>
      <c r="E7253" s="19" t="s">
        <v>20069</v>
      </c>
      <c r="F7253" s="42" t="s">
        <v>16687</v>
      </c>
      <c r="G7253" s="31" t="s">
        <v>8038</v>
      </c>
      <c r="H7253" s="31" t="s">
        <v>2742</v>
      </c>
      <c r="I7253" s="7"/>
      <c r="J7253" s="7"/>
      <c r="K7253" s="40"/>
      <c r="L7253" s="40"/>
      <c r="M7253" s="40"/>
      <c r="N7253" s="40"/>
      <c r="O7253" s="40"/>
      <c r="P7253" s="40"/>
      <c r="Q7253" s="40"/>
      <c r="R7253" s="40"/>
    </row>
    <row r="7254">
      <c r="A7254" s="8" t="s">
        <v>2586</v>
      </c>
      <c r="B7254" s="6"/>
      <c r="C7254" s="6" t="s">
        <v>20070</v>
      </c>
      <c r="D7254" s="6" t="s">
        <v>20071</v>
      </c>
      <c r="E7254" s="7" t="s">
        <v>20072</v>
      </c>
      <c r="F7254" s="42" t="s">
        <v>16687</v>
      </c>
      <c r="G7254" s="8" t="s">
        <v>8038</v>
      </c>
      <c r="H7254" s="42" t="s">
        <v>2686</v>
      </c>
      <c r="I7254" s="8"/>
      <c r="J7254" s="35"/>
      <c r="K7254" s="33"/>
      <c r="L7254" s="33"/>
      <c r="M7254" s="33"/>
      <c r="N7254" s="33"/>
      <c r="O7254" s="33"/>
      <c r="P7254" s="33"/>
      <c r="Q7254" s="33"/>
      <c r="R7254" s="33"/>
    </row>
    <row r="7255">
      <c r="A7255" s="8" t="s">
        <v>2586</v>
      </c>
      <c r="B7255" s="6"/>
      <c r="C7255" s="6" t="s">
        <v>20073</v>
      </c>
      <c r="D7255" s="6" t="s">
        <v>2588</v>
      </c>
      <c r="E7255" s="7" t="s">
        <v>20074</v>
      </c>
      <c r="F7255" s="42" t="s">
        <v>16687</v>
      </c>
      <c r="G7255" s="31" t="s">
        <v>8038</v>
      </c>
      <c r="H7255" s="43" t="s">
        <v>2742</v>
      </c>
      <c r="I7255" s="8"/>
      <c r="J7255" s="37"/>
      <c r="K7255" s="38"/>
      <c r="L7255" s="38"/>
      <c r="M7255" s="38"/>
      <c r="N7255" s="38"/>
      <c r="O7255" s="38"/>
      <c r="P7255" s="38"/>
      <c r="Q7255" s="38"/>
      <c r="R7255" s="38"/>
    </row>
    <row r="7256">
      <c r="A7256" s="8" t="s">
        <v>2586</v>
      </c>
      <c r="B7256" s="2"/>
      <c r="C7256" s="2" t="s">
        <v>20075</v>
      </c>
      <c r="D7256" s="2" t="s">
        <v>2588</v>
      </c>
      <c r="E7256" s="2" t="s">
        <v>20076</v>
      </c>
      <c r="F7256" s="8" t="s">
        <v>16687</v>
      </c>
      <c r="G7256" s="8" t="s">
        <v>8038</v>
      </c>
      <c r="H7256" s="42" t="s">
        <v>2686</v>
      </c>
      <c r="I7256" s="35"/>
      <c r="J7256" s="35"/>
      <c r="K7256" s="33"/>
      <c r="L7256" s="33"/>
      <c r="M7256" s="33"/>
      <c r="N7256" s="33"/>
      <c r="O7256" s="33"/>
      <c r="P7256" s="33"/>
      <c r="Q7256" s="33"/>
      <c r="R7256" s="33"/>
    </row>
    <row r="7257">
      <c r="A7257" s="8" t="s">
        <v>2586</v>
      </c>
      <c r="B7257" s="2"/>
      <c r="C7257" s="2" t="s">
        <v>20077</v>
      </c>
      <c r="D7257" s="2" t="s">
        <v>2588</v>
      </c>
      <c r="E7257" s="2" t="s">
        <v>20078</v>
      </c>
      <c r="F7257" s="8" t="s">
        <v>16687</v>
      </c>
      <c r="G7257" s="31" t="s">
        <v>8038</v>
      </c>
      <c r="H7257" s="45" t="s">
        <v>3768</v>
      </c>
      <c r="I7257" s="55"/>
      <c r="J7257" s="35"/>
      <c r="K7257" s="33"/>
      <c r="L7257" s="33"/>
      <c r="M7257" s="33"/>
      <c r="N7257" s="33"/>
      <c r="O7257" s="33"/>
      <c r="P7257" s="33"/>
      <c r="Q7257" s="33"/>
      <c r="R7257" s="33"/>
    </row>
    <row r="7258">
      <c r="A7258" s="8" t="s">
        <v>2586</v>
      </c>
      <c r="B7258" s="2"/>
      <c r="C7258" s="2" t="s">
        <v>20079</v>
      </c>
      <c r="D7258" s="2" t="s">
        <v>2588</v>
      </c>
      <c r="E7258" s="2" t="s">
        <v>20080</v>
      </c>
      <c r="F7258" s="42" t="s">
        <v>16687</v>
      </c>
      <c r="G7258" s="8" t="s">
        <v>8038</v>
      </c>
      <c r="H7258" s="42" t="s">
        <v>2765</v>
      </c>
      <c r="I7258" s="55"/>
      <c r="J7258" s="37"/>
      <c r="K7258" s="38"/>
      <c r="L7258" s="38"/>
      <c r="M7258" s="38"/>
      <c r="N7258" s="38"/>
      <c r="O7258" s="38"/>
      <c r="P7258" s="38"/>
      <c r="Q7258" s="38"/>
      <c r="R7258" s="38"/>
    </row>
    <row r="7259">
      <c r="A7259" s="8" t="s">
        <v>2586</v>
      </c>
      <c r="B7259" s="2"/>
      <c r="C7259" s="2" t="s">
        <v>20081</v>
      </c>
      <c r="D7259" s="2" t="s">
        <v>2588</v>
      </c>
      <c r="E7259" s="2" t="s">
        <v>20082</v>
      </c>
      <c r="F7259" s="42" t="s">
        <v>16687</v>
      </c>
      <c r="G7259" s="8" t="s">
        <v>8038</v>
      </c>
      <c r="H7259" s="41" t="s">
        <v>2760</v>
      </c>
      <c r="I7259" s="55"/>
      <c r="J7259" s="35"/>
      <c r="K7259" s="33"/>
      <c r="L7259" s="33"/>
      <c r="M7259" s="33"/>
      <c r="N7259" s="33"/>
      <c r="O7259" s="33"/>
      <c r="P7259" s="33"/>
      <c r="Q7259" s="33"/>
      <c r="R7259" s="33"/>
    </row>
    <row r="7260">
      <c r="A7260" s="8" t="s">
        <v>2586</v>
      </c>
      <c r="B7260" s="2"/>
      <c r="C7260" s="2" t="s">
        <v>20083</v>
      </c>
      <c r="D7260" s="2" t="s">
        <v>20084</v>
      </c>
      <c r="E7260" s="2" t="s">
        <v>20085</v>
      </c>
      <c r="F7260" s="42" t="s">
        <v>16687</v>
      </c>
      <c r="G7260" s="8" t="s">
        <v>8038</v>
      </c>
      <c r="H7260" s="31" t="s">
        <v>2603</v>
      </c>
      <c r="I7260" s="55"/>
      <c r="J7260" s="37"/>
      <c r="K7260" s="38"/>
      <c r="L7260" s="38"/>
      <c r="M7260" s="38"/>
      <c r="N7260" s="38"/>
      <c r="O7260" s="38"/>
      <c r="P7260" s="38"/>
      <c r="Q7260" s="38"/>
      <c r="R7260" s="38"/>
    </row>
    <row r="7261">
      <c r="A7261" s="8" t="s">
        <v>2586</v>
      </c>
      <c r="B7261" s="2"/>
      <c r="C7261" s="2" t="s">
        <v>20086</v>
      </c>
      <c r="D7261" s="2" t="s">
        <v>2588</v>
      </c>
      <c r="E7261" s="2" t="s">
        <v>20087</v>
      </c>
      <c r="F7261" s="42" t="s">
        <v>16687</v>
      </c>
      <c r="G7261" s="8" t="s">
        <v>8038</v>
      </c>
      <c r="H7261" s="42" t="s">
        <v>8480</v>
      </c>
      <c r="I7261" s="55"/>
      <c r="J7261" s="7"/>
      <c r="K7261" s="40"/>
      <c r="L7261" s="40"/>
      <c r="M7261" s="40"/>
      <c r="N7261" s="40"/>
      <c r="O7261" s="40"/>
      <c r="P7261" s="40"/>
      <c r="Q7261" s="40"/>
      <c r="R7261" s="40"/>
    </row>
    <row r="7262">
      <c r="A7262" s="8" t="s">
        <v>2586</v>
      </c>
      <c r="B7262" s="8"/>
      <c r="C7262" s="8" t="s">
        <v>20088</v>
      </c>
      <c r="D7262" s="8" t="s">
        <v>20089</v>
      </c>
      <c r="E7262" s="12" t="s">
        <v>20090</v>
      </c>
      <c r="F7262" s="41" t="s">
        <v>16687</v>
      </c>
      <c r="G7262" s="31" t="s">
        <v>8038</v>
      </c>
      <c r="H7262" s="31" t="s">
        <v>3933</v>
      </c>
      <c r="I7262" s="8"/>
      <c r="J7262" s="35"/>
      <c r="K7262" s="33"/>
      <c r="L7262" s="33"/>
      <c r="M7262" s="33"/>
      <c r="N7262" s="33"/>
      <c r="O7262" s="33"/>
      <c r="P7262" s="33"/>
      <c r="Q7262" s="33"/>
      <c r="R7262" s="33"/>
    </row>
    <row r="7263">
      <c r="A7263" s="8" t="s">
        <v>2586</v>
      </c>
      <c r="B7263" s="6"/>
      <c r="C7263" s="6" t="s">
        <v>20091</v>
      </c>
      <c r="D7263" s="7" t="s">
        <v>20092</v>
      </c>
      <c r="E7263" s="19" t="s">
        <v>20093</v>
      </c>
      <c r="F7263" s="8" t="s">
        <v>16687</v>
      </c>
      <c r="G7263" s="8" t="s">
        <v>8038</v>
      </c>
      <c r="H7263" s="41" t="s">
        <v>3933</v>
      </c>
      <c r="I7263" s="7"/>
      <c r="J7263" s="37"/>
      <c r="K7263" s="38"/>
      <c r="L7263" s="38"/>
      <c r="M7263" s="38"/>
      <c r="N7263" s="38"/>
      <c r="O7263" s="38"/>
      <c r="P7263" s="38"/>
      <c r="Q7263" s="38"/>
      <c r="R7263" s="38"/>
    </row>
    <row r="7264">
      <c r="A7264" s="8" t="s">
        <v>2586</v>
      </c>
      <c r="B7264" s="2"/>
      <c r="C7264" s="2" t="s">
        <v>20094</v>
      </c>
      <c r="D7264" s="2" t="s">
        <v>20095</v>
      </c>
      <c r="E7264" s="2" t="s">
        <v>20096</v>
      </c>
      <c r="F7264" s="8" t="s">
        <v>16687</v>
      </c>
      <c r="G7264" s="8" t="s">
        <v>8038</v>
      </c>
      <c r="H7264" s="45" t="s">
        <v>2753</v>
      </c>
      <c r="I7264" s="55"/>
      <c r="J7264" s="35"/>
      <c r="K7264" s="33"/>
      <c r="L7264" s="33"/>
      <c r="M7264" s="33"/>
      <c r="N7264" s="33"/>
      <c r="O7264" s="33"/>
      <c r="P7264" s="33"/>
      <c r="Q7264" s="33"/>
      <c r="R7264" s="33"/>
    </row>
    <row r="7265">
      <c r="A7265" s="8" t="s">
        <v>2586</v>
      </c>
      <c r="B7265" s="2"/>
      <c r="C7265" s="2" t="s">
        <v>20097</v>
      </c>
      <c r="D7265" s="2" t="s">
        <v>2588</v>
      </c>
      <c r="E7265" s="2" t="s">
        <v>20098</v>
      </c>
      <c r="F7265" s="42" t="s">
        <v>16687</v>
      </c>
      <c r="G7265" s="8" t="s">
        <v>8038</v>
      </c>
      <c r="H7265" s="31" t="s">
        <v>2816</v>
      </c>
      <c r="I7265" s="55"/>
      <c r="J7265" s="37"/>
      <c r="K7265" s="38"/>
      <c r="L7265" s="38"/>
      <c r="M7265" s="38"/>
      <c r="N7265" s="38"/>
      <c r="O7265" s="38"/>
      <c r="P7265" s="38"/>
      <c r="Q7265" s="38"/>
      <c r="R7265" s="38"/>
    </row>
    <row r="7266">
      <c r="A7266" s="7" t="s">
        <v>2586</v>
      </c>
      <c r="B7266" s="7"/>
      <c r="C7266" s="7" t="s">
        <v>20099</v>
      </c>
      <c r="D7266" s="6" t="s">
        <v>2588</v>
      </c>
      <c r="E7266" s="19" t="s">
        <v>20100</v>
      </c>
      <c r="F7266" s="8" t="s">
        <v>16687</v>
      </c>
      <c r="G7266" s="6" t="s">
        <v>8038</v>
      </c>
      <c r="H7266" s="45" t="s">
        <v>3410</v>
      </c>
      <c r="I7266" s="7"/>
      <c r="J7266" s="37"/>
      <c r="K7266" s="38"/>
      <c r="L7266" s="38"/>
      <c r="M7266" s="38"/>
      <c r="N7266" s="38"/>
      <c r="O7266" s="38"/>
      <c r="P7266" s="38"/>
      <c r="Q7266" s="38"/>
      <c r="R7266" s="38"/>
    </row>
    <row r="7267">
      <c r="A7267" s="7" t="s">
        <v>2586</v>
      </c>
      <c r="B7267" s="9"/>
      <c r="C7267" s="9" t="s">
        <v>20101</v>
      </c>
      <c r="D7267" s="4" t="s">
        <v>6468</v>
      </c>
      <c r="E7267" s="10" t="s">
        <v>20102</v>
      </c>
      <c r="F7267" s="42" t="s">
        <v>16687</v>
      </c>
      <c r="G7267" s="45" t="s">
        <v>8038</v>
      </c>
      <c r="H7267" s="31" t="s">
        <v>2603</v>
      </c>
      <c r="I7267" s="16"/>
      <c r="J7267" s="7"/>
      <c r="K7267" s="40"/>
      <c r="L7267" s="40"/>
      <c r="M7267" s="40"/>
      <c r="N7267" s="40"/>
      <c r="O7267" s="40"/>
      <c r="P7267" s="40"/>
      <c r="Q7267" s="40"/>
      <c r="R7267" s="40"/>
    </row>
    <row r="7268">
      <c r="A7268" s="8" t="s">
        <v>2586</v>
      </c>
      <c r="B7268" s="6"/>
      <c r="C7268" s="6" t="s">
        <v>20103</v>
      </c>
      <c r="D7268" s="7" t="s">
        <v>20104</v>
      </c>
      <c r="E7268" s="19" t="s">
        <v>20105</v>
      </c>
      <c r="F7268" s="42" t="s">
        <v>16687</v>
      </c>
      <c r="G7268" s="8" t="s">
        <v>8038</v>
      </c>
      <c r="H7268" s="49" t="s">
        <v>2840</v>
      </c>
      <c r="I7268" s="7"/>
      <c r="J7268" s="7"/>
      <c r="K7268" s="40"/>
      <c r="L7268" s="40"/>
      <c r="M7268" s="40"/>
      <c r="N7268" s="40"/>
      <c r="O7268" s="40"/>
      <c r="P7268" s="40"/>
      <c r="Q7268" s="40"/>
      <c r="R7268" s="40"/>
    </row>
    <row r="7269">
      <c r="A7269" s="8" t="s">
        <v>2586</v>
      </c>
      <c r="B7269" s="2"/>
      <c r="C7269" s="2" t="s">
        <v>20106</v>
      </c>
      <c r="D7269" s="2" t="s">
        <v>2588</v>
      </c>
      <c r="E7269" s="2" t="s">
        <v>20107</v>
      </c>
      <c r="F7269" s="42" t="s">
        <v>16687</v>
      </c>
      <c r="G7269" s="31" t="s">
        <v>8038</v>
      </c>
      <c r="H7269" s="41" t="s">
        <v>2760</v>
      </c>
      <c r="I7269" s="55"/>
      <c r="J7269" s="7"/>
      <c r="K7269" s="40"/>
      <c r="L7269" s="40"/>
      <c r="M7269" s="40"/>
      <c r="N7269" s="40"/>
      <c r="O7269" s="40"/>
      <c r="P7269" s="40"/>
      <c r="Q7269" s="40"/>
      <c r="R7269" s="40"/>
    </row>
    <row r="7270">
      <c r="A7270" s="8" t="s">
        <v>2586</v>
      </c>
      <c r="B7270" s="8"/>
      <c r="C7270" s="8" t="s">
        <v>20108</v>
      </c>
      <c r="D7270" s="8" t="s">
        <v>2588</v>
      </c>
      <c r="E7270" s="12" t="s">
        <v>20109</v>
      </c>
      <c r="F7270" s="42" t="s">
        <v>16687</v>
      </c>
      <c r="G7270" s="31" t="s">
        <v>8038</v>
      </c>
      <c r="H7270" s="43" t="s">
        <v>2760</v>
      </c>
      <c r="I7270" s="8"/>
      <c r="J7270" s="35"/>
      <c r="K7270" s="33"/>
      <c r="L7270" s="33"/>
      <c r="M7270" s="33"/>
      <c r="N7270" s="33"/>
      <c r="O7270" s="33"/>
      <c r="P7270" s="33"/>
      <c r="Q7270" s="33"/>
      <c r="R7270" s="33"/>
    </row>
    <row r="7271">
      <c r="A7271" s="7" t="s">
        <v>2586</v>
      </c>
      <c r="B7271" s="9"/>
      <c r="C7271" s="9" t="s">
        <v>20110</v>
      </c>
      <c r="D7271" s="10" t="s">
        <v>20111</v>
      </c>
      <c r="E7271" s="10" t="s">
        <v>20112</v>
      </c>
      <c r="F7271" s="42" t="s">
        <v>16687</v>
      </c>
      <c r="G7271" s="31" t="s">
        <v>8038</v>
      </c>
      <c r="H7271" s="31" t="s">
        <v>2603</v>
      </c>
      <c r="I7271" s="16"/>
      <c r="J7271" s="35"/>
      <c r="K7271" s="33"/>
      <c r="L7271" s="33"/>
      <c r="M7271" s="33"/>
      <c r="N7271" s="33"/>
      <c r="O7271" s="33"/>
      <c r="P7271" s="33"/>
      <c r="Q7271" s="33"/>
      <c r="R7271" s="33"/>
    </row>
    <row r="7272">
      <c r="A7272" s="8" t="s">
        <v>2586</v>
      </c>
      <c r="B7272" s="2"/>
      <c r="C7272" s="2" t="s">
        <v>20113</v>
      </c>
      <c r="D7272" s="2" t="s">
        <v>2588</v>
      </c>
      <c r="E7272" s="2" t="s">
        <v>20114</v>
      </c>
      <c r="F7272" s="8" t="s">
        <v>16687</v>
      </c>
      <c r="G7272" s="31" t="s">
        <v>8038</v>
      </c>
      <c r="H7272" s="41" t="s">
        <v>2937</v>
      </c>
      <c r="I7272" s="55"/>
      <c r="J7272" s="37"/>
      <c r="K7272" s="38"/>
      <c r="L7272" s="38"/>
      <c r="M7272" s="38"/>
      <c r="N7272" s="38"/>
      <c r="O7272" s="38"/>
      <c r="P7272" s="38"/>
      <c r="Q7272" s="38"/>
      <c r="R7272" s="38"/>
    </row>
    <row r="7273">
      <c r="A7273" s="7" t="s">
        <v>2586</v>
      </c>
      <c r="B7273" s="9"/>
      <c r="C7273" s="9" t="s">
        <v>20115</v>
      </c>
      <c r="D7273" s="10" t="s">
        <v>20116</v>
      </c>
      <c r="E7273" s="10" t="s">
        <v>20117</v>
      </c>
      <c r="F7273" s="42" t="s">
        <v>16687</v>
      </c>
      <c r="G7273" s="31" t="s">
        <v>8038</v>
      </c>
      <c r="H7273" s="41" t="s">
        <v>8413</v>
      </c>
      <c r="I7273" s="16"/>
      <c r="J7273" s="7"/>
      <c r="K7273" s="40"/>
      <c r="L7273" s="40"/>
      <c r="M7273" s="40"/>
      <c r="N7273" s="40"/>
      <c r="O7273" s="40"/>
      <c r="P7273" s="40"/>
      <c r="Q7273" s="40"/>
      <c r="R7273" s="40"/>
    </row>
    <row r="7274">
      <c r="A7274" s="7" t="s">
        <v>2586</v>
      </c>
      <c r="B7274" s="7"/>
      <c r="C7274" s="7" t="s">
        <v>20118</v>
      </c>
      <c r="D7274" s="6" t="s">
        <v>2588</v>
      </c>
      <c r="E7274" s="7" t="s">
        <v>20119</v>
      </c>
      <c r="F7274" s="8" t="s">
        <v>16687</v>
      </c>
      <c r="G7274" s="8" t="s">
        <v>8038</v>
      </c>
      <c r="H7274" s="41" t="s">
        <v>7661</v>
      </c>
      <c r="I7274" s="8"/>
      <c r="J7274" s="35"/>
      <c r="K7274" s="33"/>
      <c r="L7274" s="33"/>
      <c r="M7274" s="33"/>
      <c r="N7274" s="33"/>
      <c r="O7274" s="33"/>
      <c r="P7274" s="33"/>
      <c r="Q7274" s="33"/>
      <c r="R7274" s="33"/>
    </row>
    <row r="7275">
      <c r="A7275" s="8" t="s">
        <v>2586</v>
      </c>
      <c r="B7275" s="2"/>
      <c r="C7275" s="2" t="s">
        <v>20120</v>
      </c>
      <c r="D7275" s="2" t="s">
        <v>2588</v>
      </c>
      <c r="E7275" s="2" t="s">
        <v>20121</v>
      </c>
      <c r="F7275" s="42" t="s">
        <v>16687</v>
      </c>
      <c r="G7275" s="8" t="s">
        <v>8038</v>
      </c>
      <c r="H7275" s="31" t="s">
        <v>2840</v>
      </c>
      <c r="I7275" s="55"/>
      <c r="J7275" s="35"/>
      <c r="K7275" s="33"/>
      <c r="L7275" s="33"/>
      <c r="M7275" s="33"/>
      <c r="N7275" s="33"/>
      <c r="O7275" s="33"/>
      <c r="P7275" s="33"/>
      <c r="Q7275" s="33"/>
      <c r="R7275" s="33"/>
    </row>
    <row r="7276">
      <c r="A7276" s="8" t="s">
        <v>2586</v>
      </c>
      <c r="B7276" s="2"/>
      <c r="C7276" s="2" t="s">
        <v>20122</v>
      </c>
      <c r="D7276" s="2" t="s">
        <v>3860</v>
      </c>
      <c r="E7276" s="2" t="s">
        <v>20123</v>
      </c>
      <c r="F7276" s="42" t="s">
        <v>16687</v>
      </c>
      <c r="G7276" s="8" t="s">
        <v>8038</v>
      </c>
      <c r="H7276" s="42" t="s">
        <v>2952</v>
      </c>
      <c r="I7276" s="55"/>
      <c r="J7276" s="35"/>
      <c r="K7276" s="33"/>
      <c r="L7276" s="33"/>
      <c r="M7276" s="33"/>
      <c r="N7276" s="33"/>
      <c r="O7276" s="33"/>
      <c r="P7276" s="33"/>
      <c r="Q7276" s="33"/>
      <c r="R7276" s="33"/>
    </row>
    <row r="7277">
      <c r="A7277" s="8" t="s">
        <v>2586</v>
      </c>
      <c r="B7277" s="6"/>
      <c r="C7277" s="6" t="s">
        <v>20124</v>
      </c>
      <c r="D7277" s="6" t="s">
        <v>2588</v>
      </c>
      <c r="E7277" s="19" t="s">
        <v>20125</v>
      </c>
      <c r="F7277" s="42" t="s">
        <v>16687</v>
      </c>
      <c r="G7277" s="31" t="s">
        <v>8038</v>
      </c>
      <c r="H7277" s="41" t="s">
        <v>3095</v>
      </c>
      <c r="I7277" s="7"/>
      <c r="J7277" s="35"/>
      <c r="K7277" s="33"/>
      <c r="L7277" s="33"/>
      <c r="M7277" s="33"/>
      <c r="N7277" s="33"/>
      <c r="O7277" s="33"/>
      <c r="P7277" s="33"/>
      <c r="Q7277" s="33"/>
      <c r="R7277" s="33"/>
    </row>
    <row r="7278">
      <c r="A7278" s="8" t="s">
        <v>2586</v>
      </c>
      <c r="B7278" s="6"/>
      <c r="C7278" s="6" t="s">
        <v>20126</v>
      </c>
      <c r="D7278" s="6" t="s">
        <v>2588</v>
      </c>
      <c r="E7278" s="19" t="s">
        <v>20127</v>
      </c>
      <c r="F7278" s="42" t="s">
        <v>16687</v>
      </c>
      <c r="G7278" s="8" t="s">
        <v>8038</v>
      </c>
      <c r="H7278" s="48" t="s">
        <v>2937</v>
      </c>
      <c r="I7278" s="7"/>
      <c r="J7278" s="37"/>
      <c r="K7278" s="38"/>
      <c r="L7278" s="38"/>
      <c r="M7278" s="38"/>
      <c r="N7278" s="38"/>
      <c r="O7278" s="38"/>
      <c r="P7278" s="38"/>
      <c r="Q7278" s="38"/>
      <c r="R7278" s="38"/>
    </row>
    <row r="7279">
      <c r="A7279" s="8" t="s">
        <v>2586</v>
      </c>
      <c r="B7279" s="2"/>
      <c r="C7279" s="2" t="s">
        <v>20128</v>
      </c>
      <c r="D7279" s="2" t="s">
        <v>2588</v>
      </c>
      <c r="E7279" s="2" t="s">
        <v>20129</v>
      </c>
      <c r="F7279" s="8" t="s">
        <v>16687</v>
      </c>
      <c r="G7279" s="8" t="s">
        <v>8038</v>
      </c>
      <c r="H7279" s="31" t="s">
        <v>2765</v>
      </c>
      <c r="I7279" s="55"/>
      <c r="J7279" s="35"/>
      <c r="K7279" s="33"/>
      <c r="L7279" s="33"/>
      <c r="M7279" s="33"/>
      <c r="N7279" s="33"/>
      <c r="O7279" s="33"/>
      <c r="P7279" s="33"/>
      <c r="Q7279" s="33"/>
      <c r="R7279" s="33"/>
    </row>
    <row r="7280">
      <c r="A7280" s="8" t="s">
        <v>2586</v>
      </c>
      <c r="B7280" s="6"/>
      <c r="C7280" s="6" t="s">
        <v>20130</v>
      </c>
      <c r="D7280" s="6" t="s">
        <v>875</v>
      </c>
      <c r="E7280" s="7" t="s">
        <v>20131</v>
      </c>
      <c r="F7280" s="42" t="s">
        <v>16687</v>
      </c>
      <c r="G7280" s="8" t="s">
        <v>8038</v>
      </c>
      <c r="H7280" s="31" t="s">
        <v>7223</v>
      </c>
      <c r="I7280" s="8"/>
      <c r="J7280" s="7"/>
      <c r="K7280" s="40"/>
      <c r="L7280" s="40"/>
      <c r="M7280" s="40"/>
      <c r="N7280" s="40"/>
      <c r="O7280" s="40"/>
      <c r="P7280" s="40"/>
      <c r="Q7280" s="40"/>
      <c r="R7280" s="40"/>
    </row>
    <row r="7281">
      <c r="A7281" s="8" t="s">
        <v>2586</v>
      </c>
      <c r="B7281" s="2"/>
      <c r="C7281" s="2" t="s">
        <v>20132</v>
      </c>
      <c r="D7281" s="2" t="s">
        <v>20133</v>
      </c>
      <c r="E7281" s="2" t="s">
        <v>20134</v>
      </c>
      <c r="F7281" s="42" t="s">
        <v>16687</v>
      </c>
      <c r="G7281" s="8" t="s">
        <v>8038</v>
      </c>
      <c r="H7281" s="41" t="s">
        <v>2760</v>
      </c>
      <c r="I7281" s="55"/>
      <c r="J7281" s="35"/>
      <c r="K7281" s="33"/>
      <c r="L7281" s="33"/>
      <c r="M7281" s="33"/>
      <c r="N7281" s="33"/>
      <c r="O7281" s="33"/>
      <c r="P7281" s="33"/>
      <c r="Q7281" s="33"/>
      <c r="R7281" s="33"/>
    </row>
    <row r="7282">
      <c r="A7282" s="8" t="s">
        <v>2586</v>
      </c>
      <c r="B7282" s="2"/>
      <c r="C7282" s="2" t="s">
        <v>20135</v>
      </c>
      <c r="D7282" s="2" t="s">
        <v>2588</v>
      </c>
      <c r="E7282" s="2" t="s">
        <v>20136</v>
      </c>
      <c r="F7282" s="8" t="s">
        <v>16687</v>
      </c>
      <c r="G7282" s="8" t="s">
        <v>8038</v>
      </c>
      <c r="H7282" s="45" t="s">
        <v>2686</v>
      </c>
      <c r="I7282" s="55"/>
      <c r="J7282" s="7"/>
      <c r="K7282" s="40"/>
      <c r="L7282" s="40"/>
      <c r="M7282" s="40"/>
      <c r="N7282" s="40"/>
      <c r="O7282" s="40"/>
      <c r="P7282" s="40"/>
      <c r="Q7282" s="40"/>
      <c r="R7282" s="40"/>
    </row>
    <row r="7283">
      <c r="A7283" s="8" t="s">
        <v>2586</v>
      </c>
      <c r="B7283" s="2"/>
      <c r="C7283" s="2" t="s">
        <v>20137</v>
      </c>
      <c r="D7283" s="2" t="s">
        <v>2588</v>
      </c>
      <c r="E7283" s="2" t="s">
        <v>20138</v>
      </c>
      <c r="F7283" s="42" t="s">
        <v>16687</v>
      </c>
      <c r="G7283" s="8" t="s">
        <v>8038</v>
      </c>
      <c r="H7283" s="42" t="s">
        <v>3110</v>
      </c>
      <c r="I7283" s="55"/>
      <c r="J7283" s="37"/>
      <c r="K7283" s="38"/>
      <c r="L7283" s="38"/>
      <c r="M7283" s="38"/>
      <c r="N7283" s="38"/>
      <c r="O7283" s="38"/>
      <c r="P7283" s="38"/>
      <c r="Q7283" s="38"/>
      <c r="R7283" s="38"/>
    </row>
    <row r="7284">
      <c r="A7284" s="8" t="s">
        <v>2586</v>
      </c>
      <c r="B7284" s="2"/>
      <c r="C7284" s="2" t="s">
        <v>20139</v>
      </c>
      <c r="D7284" s="2" t="s">
        <v>2588</v>
      </c>
      <c r="E7284" s="2" t="s">
        <v>20140</v>
      </c>
      <c r="F7284" s="42" t="s">
        <v>16687</v>
      </c>
      <c r="G7284" s="31" t="s">
        <v>8038</v>
      </c>
      <c r="H7284" s="43" t="s">
        <v>2742</v>
      </c>
      <c r="I7284" s="55"/>
      <c r="J7284" s="37"/>
      <c r="K7284" s="38"/>
      <c r="L7284" s="38"/>
      <c r="M7284" s="38"/>
      <c r="N7284" s="38"/>
      <c r="O7284" s="38"/>
      <c r="P7284" s="38"/>
      <c r="Q7284" s="38"/>
      <c r="R7284" s="38"/>
    </row>
    <row r="7285">
      <c r="A7285" s="7" t="s">
        <v>2586</v>
      </c>
      <c r="B7285" s="7"/>
      <c r="C7285" s="7" t="s">
        <v>20141</v>
      </c>
      <c r="D7285" s="6" t="s">
        <v>2588</v>
      </c>
      <c r="E7285" s="19" t="s">
        <v>20142</v>
      </c>
      <c r="F7285" s="8" t="s">
        <v>16687</v>
      </c>
      <c r="G7285" s="8" t="s">
        <v>8038</v>
      </c>
      <c r="H7285" s="51" t="s">
        <v>2753</v>
      </c>
      <c r="I7285" s="7"/>
      <c r="J7285" s="35"/>
      <c r="K7285" s="33"/>
      <c r="L7285" s="33"/>
      <c r="M7285" s="33"/>
      <c r="N7285" s="33"/>
      <c r="O7285" s="33"/>
      <c r="P7285" s="33"/>
      <c r="Q7285" s="33"/>
      <c r="R7285" s="33"/>
    </row>
    <row r="7286">
      <c r="A7286" s="8" t="s">
        <v>2586</v>
      </c>
      <c r="B7286" s="2"/>
      <c r="C7286" s="2" t="s">
        <v>20143</v>
      </c>
      <c r="D7286" s="2" t="s">
        <v>20144</v>
      </c>
      <c r="E7286" s="2" t="s">
        <v>20145</v>
      </c>
      <c r="F7286" s="42" t="s">
        <v>16687</v>
      </c>
      <c r="G7286" s="8" t="s">
        <v>8038</v>
      </c>
      <c r="H7286" s="45" t="s">
        <v>3287</v>
      </c>
      <c r="I7286" s="55"/>
      <c r="J7286" s="35"/>
      <c r="K7286" s="33"/>
      <c r="L7286" s="33"/>
      <c r="M7286" s="33"/>
      <c r="N7286" s="33"/>
      <c r="O7286" s="33"/>
      <c r="P7286" s="33"/>
      <c r="Q7286" s="33"/>
      <c r="R7286" s="33"/>
    </row>
    <row r="7287">
      <c r="A7287" s="8" t="s">
        <v>2586</v>
      </c>
      <c r="B7287" s="2"/>
      <c r="C7287" s="2" t="s">
        <v>20146</v>
      </c>
      <c r="D7287" s="2" t="s">
        <v>2588</v>
      </c>
      <c r="E7287" s="2" t="s">
        <v>20147</v>
      </c>
      <c r="F7287" s="42" t="s">
        <v>16687</v>
      </c>
      <c r="G7287" s="31" t="s">
        <v>8038</v>
      </c>
      <c r="H7287" s="41" t="s">
        <v>2760</v>
      </c>
      <c r="I7287" s="55"/>
      <c r="J7287" s="35"/>
      <c r="K7287" s="33"/>
      <c r="L7287" s="33"/>
      <c r="M7287" s="33"/>
      <c r="N7287" s="33"/>
      <c r="O7287" s="33"/>
      <c r="P7287" s="33"/>
      <c r="Q7287" s="33"/>
      <c r="R7287" s="33"/>
    </row>
    <row r="7288">
      <c r="A7288" s="8" t="s">
        <v>2586</v>
      </c>
      <c r="B7288" s="2"/>
      <c r="C7288" s="2" t="s">
        <v>20148</v>
      </c>
      <c r="D7288" s="2" t="s">
        <v>2588</v>
      </c>
      <c r="E7288" s="2" t="s">
        <v>20149</v>
      </c>
      <c r="F7288" s="42" t="s">
        <v>16687</v>
      </c>
      <c r="G7288" s="8" t="s">
        <v>8038</v>
      </c>
      <c r="H7288" s="45" t="s">
        <v>2686</v>
      </c>
      <c r="I7288" s="55"/>
      <c r="J7288" s="37"/>
      <c r="K7288" s="38"/>
      <c r="L7288" s="38"/>
      <c r="M7288" s="38"/>
      <c r="N7288" s="38"/>
      <c r="O7288" s="38"/>
      <c r="P7288" s="38"/>
      <c r="Q7288" s="38"/>
      <c r="R7288" s="38"/>
    </row>
    <row r="7289">
      <c r="A7289" s="8" t="s">
        <v>2586</v>
      </c>
      <c r="B7289" s="6"/>
      <c r="C7289" s="6" t="s">
        <v>20150</v>
      </c>
      <c r="D7289" s="6" t="s">
        <v>2588</v>
      </c>
      <c r="E7289" s="7" t="s">
        <v>20151</v>
      </c>
      <c r="F7289" s="42" t="s">
        <v>16687</v>
      </c>
      <c r="G7289" s="8" t="s">
        <v>8038</v>
      </c>
      <c r="H7289" s="43" t="s">
        <v>2742</v>
      </c>
      <c r="I7289" s="8"/>
      <c r="J7289" s="7"/>
      <c r="K7289" s="40"/>
      <c r="L7289" s="40"/>
      <c r="M7289" s="40"/>
      <c r="N7289" s="40"/>
      <c r="O7289" s="40"/>
      <c r="P7289" s="40"/>
      <c r="Q7289" s="40"/>
      <c r="R7289" s="40"/>
    </row>
    <row r="7290">
      <c r="A7290" s="7" t="s">
        <v>2586</v>
      </c>
      <c r="B7290" s="7"/>
      <c r="C7290" s="7" t="s">
        <v>20152</v>
      </c>
      <c r="D7290" s="6" t="s">
        <v>6268</v>
      </c>
      <c r="E7290" s="7" t="s">
        <v>20153</v>
      </c>
      <c r="F7290" s="42" t="s">
        <v>16687</v>
      </c>
      <c r="G7290" s="8" t="s">
        <v>8038</v>
      </c>
      <c r="H7290" s="42" t="s">
        <v>2952</v>
      </c>
      <c r="I7290" s="8"/>
      <c r="J7290" s="35"/>
      <c r="K7290" s="33"/>
      <c r="L7290" s="33"/>
      <c r="M7290" s="33"/>
      <c r="N7290" s="33"/>
      <c r="O7290" s="33"/>
      <c r="P7290" s="33"/>
      <c r="Q7290" s="33"/>
      <c r="R7290" s="33"/>
    </row>
    <row r="7291">
      <c r="A7291" s="8" t="s">
        <v>2586</v>
      </c>
      <c r="B7291" s="2"/>
      <c r="C7291" s="2" t="s">
        <v>20154</v>
      </c>
      <c r="D7291" s="2" t="s">
        <v>2588</v>
      </c>
      <c r="E7291" s="2" t="s">
        <v>20155</v>
      </c>
      <c r="F7291" s="41" t="s">
        <v>16687</v>
      </c>
      <c r="G7291" s="8" t="s">
        <v>8038</v>
      </c>
      <c r="H7291" s="42" t="s">
        <v>2686</v>
      </c>
      <c r="I7291" s="35"/>
      <c r="J7291" s="35"/>
      <c r="K7291" s="33"/>
      <c r="L7291" s="33"/>
      <c r="M7291" s="33"/>
      <c r="N7291" s="33"/>
      <c r="O7291" s="33"/>
      <c r="P7291" s="33"/>
      <c r="Q7291" s="33"/>
      <c r="R7291" s="33"/>
    </row>
    <row r="7292">
      <c r="A7292" s="8" t="s">
        <v>2586</v>
      </c>
      <c r="B7292" s="8"/>
      <c r="C7292" s="8" t="s">
        <v>20156</v>
      </c>
      <c r="D7292" s="8" t="s">
        <v>2635</v>
      </c>
      <c r="E7292" s="12" t="s">
        <v>20157</v>
      </c>
      <c r="F7292" s="42" t="s">
        <v>16687</v>
      </c>
      <c r="G7292" s="8" t="s">
        <v>8038</v>
      </c>
      <c r="H7292" s="31" t="s">
        <v>2603</v>
      </c>
      <c r="I7292" s="8"/>
      <c r="J7292" s="19"/>
      <c r="K7292" s="39"/>
      <c r="L7292" s="39"/>
      <c r="M7292" s="39"/>
      <c r="N7292" s="39"/>
      <c r="O7292" s="39"/>
      <c r="P7292" s="39"/>
      <c r="Q7292" s="39"/>
      <c r="R7292" s="39"/>
    </row>
    <row r="7293">
      <c r="A7293" s="8" t="s">
        <v>2586</v>
      </c>
      <c r="B7293" s="6"/>
      <c r="C7293" s="6" t="s">
        <v>20158</v>
      </c>
      <c r="D7293" s="7" t="s">
        <v>20159</v>
      </c>
      <c r="E7293" s="19" t="s">
        <v>20160</v>
      </c>
      <c r="F7293" s="42" t="s">
        <v>16687</v>
      </c>
      <c r="G7293" s="8" t="s">
        <v>8038</v>
      </c>
      <c r="H7293" s="41" t="s">
        <v>2760</v>
      </c>
      <c r="I7293" s="7"/>
      <c r="J7293" s="35"/>
      <c r="K7293" s="33"/>
      <c r="L7293" s="33"/>
      <c r="M7293" s="33"/>
      <c r="N7293" s="33"/>
      <c r="O7293" s="33"/>
      <c r="P7293" s="33"/>
      <c r="Q7293" s="33"/>
      <c r="R7293" s="33"/>
    </row>
    <row r="7294">
      <c r="A7294" s="8" t="s">
        <v>2586</v>
      </c>
      <c r="B7294" s="2"/>
      <c r="C7294" s="2" t="s">
        <v>20161</v>
      </c>
      <c r="D7294" s="2" t="s">
        <v>20162</v>
      </c>
      <c r="E7294" s="2" t="s">
        <v>20163</v>
      </c>
      <c r="F7294" s="42" t="s">
        <v>16687</v>
      </c>
      <c r="G7294" s="8" t="s">
        <v>8038</v>
      </c>
      <c r="H7294" s="31" t="s">
        <v>2603</v>
      </c>
      <c r="I7294" s="55"/>
      <c r="J7294" s="35"/>
      <c r="K7294" s="33"/>
      <c r="L7294" s="33"/>
      <c r="M7294" s="33"/>
      <c r="N7294" s="33"/>
      <c r="O7294" s="33"/>
      <c r="P7294" s="33"/>
      <c r="Q7294" s="33"/>
      <c r="R7294" s="33"/>
    </row>
    <row r="7295">
      <c r="A7295" s="8" t="s">
        <v>2586</v>
      </c>
      <c r="B7295" s="2"/>
      <c r="C7295" s="2" t="s">
        <v>20164</v>
      </c>
      <c r="D7295" s="2" t="s">
        <v>20165</v>
      </c>
      <c r="E7295" s="2" t="s">
        <v>20166</v>
      </c>
      <c r="F7295" s="8" t="s">
        <v>16687</v>
      </c>
      <c r="G7295" s="31" t="s">
        <v>8038</v>
      </c>
      <c r="H7295" s="42" t="s">
        <v>3649</v>
      </c>
      <c r="I7295" s="55"/>
      <c r="J7295" s="35"/>
      <c r="K7295" s="33"/>
      <c r="L7295" s="33"/>
      <c r="M7295" s="33"/>
      <c r="N7295" s="33"/>
      <c r="O7295" s="33"/>
      <c r="P7295" s="33"/>
      <c r="Q7295" s="33"/>
      <c r="R7295" s="33"/>
    </row>
    <row r="7296">
      <c r="A7296" s="8" t="s">
        <v>2586</v>
      </c>
      <c r="B7296" s="6"/>
      <c r="C7296" s="6" t="s">
        <v>20167</v>
      </c>
      <c r="D7296" s="7" t="s">
        <v>6103</v>
      </c>
      <c r="E7296" s="19" t="s">
        <v>20168</v>
      </c>
      <c r="F7296" s="42" t="s">
        <v>16687</v>
      </c>
      <c r="G7296" s="8" t="s">
        <v>8038</v>
      </c>
      <c r="H7296" s="41" t="s">
        <v>2760</v>
      </c>
      <c r="I7296" s="7"/>
      <c r="J7296" s="35"/>
      <c r="K7296" s="33"/>
      <c r="L7296" s="33"/>
      <c r="M7296" s="33"/>
      <c r="N7296" s="33"/>
      <c r="O7296" s="33"/>
      <c r="P7296" s="33"/>
      <c r="Q7296" s="33"/>
      <c r="R7296" s="33"/>
    </row>
    <row r="7297">
      <c r="A7297" s="8" t="s">
        <v>2586</v>
      </c>
      <c r="B7297" s="2"/>
      <c r="C7297" s="2" t="s">
        <v>20169</v>
      </c>
      <c r="D7297" s="2" t="s">
        <v>2588</v>
      </c>
      <c r="E7297" s="2" t="s">
        <v>20170</v>
      </c>
      <c r="F7297" s="42" t="s">
        <v>16687</v>
      </c>
      <c r="G7297" s="8" t="s">
        <v>8038</v>
      </c>
      <c r="H7297" s="31" t="s">
        <v>2742</v>
      </c>
      <c r="I7297" s="55"/>
      <c r="J7297" s="35"/>
      <c r="K7297" s="33"/>
      <c r="L7297" s="33"/>
      <c r="M7297" s="33"/>
      <c r="N7297" s="33"/>
      <c r="O7297" s="33"/>
      <c r="P7297" s="33"/>
      <c r="Q7297" s="33"/>
      <c r="R7297" s="33"/>
    </row>
    <row r="7298">
      <c r="A7298" s="7" t="s">
        <v>2586</v>
      </c>
      <c r="B7298" s="7"/>
      <c r="C7298" s="7" t="s">
        <v>20171</v>
      </c>
      <c r="D7298" s="6" t="s">
        <v>2588</v>
      </c>
      <c r="E7298" s="7" t="s">
        <v>20172</v>
      </c>
      <c r="F7298" s="42" t="s">
        <v>16687</v>
      </c>
      <c r="G7298" s="8" t="s">
        <v>8038</v>
      </c>
      <c r="H7298" s="6" t="s">
        <v>3473</v>
      </c>
      <c r="I7298" s="8"/>
      <c r="J7298" s="35"/>
      <c r="K7298" s="33"/>
      <c r="L7298" s="33"/>
      <c r="M7298" s="33"/>
      <c r="N7298" s="33"/>
      <c r="O7298" s="33"/>
      <c r="P7298" s="33"/>
      <c r="Q7298" s="33"/>
      <c r="R7298" s="33"/>
    </row>
    <row r="7299">
      <c r="A7299" s="8" t="s">
        <v>2586</v>
      </c>
      <c r="B7299" s="2"/>
      <c r="C7299" s="2" t="s">
        <v>20173</v>
      </c>
      <c r="D7299" s="2" t="s">
        <v>4744</v>
      </c>
      <c r="E7299" s="2" t="s">
        <v>20174</v>
      </c>
      <c r="F7299" s="42" t="s">
        <v>16687</v>
      </c>
      <c r="G7299" s="8" t="s">
        <v>8038</v>
      </c>
      <c r="H7299" s="31" t="s">
        <v>2603</v>
      </c>
      <c r="I7299" s="55"/>
      <c r="J7299" s="7"/>
      <c r="K7299" s="40"/>
      <c r="L7299" s="40"/>
      <c r="M7299" s="40"/>
      <c r="N7299" s="40"/>
      <c r="O7299" s="40"/>
      <c r="P7299" s="40"/>
      <c r="Q7299" s="40"/>
      <c r="R7299" s="40"/>
    </row>
    <row r="7300">
      <c r="A7300" s="8" t="s">
        <v>2586</v>
      </c>
      <c r="B7300" s="2"/>
      <c r="C7300" s="2" t="s">
        <v>20175</v>
      </c>
      <c r="D7300" s="2" t="s">
        <v>2588</v>
      </c>
      <c r="E7300" s="2" t="s">
        <v>20176</v>
      </c>
      <c r="F7300" s="42" t="s">
        <v>16687</v>
      </c>
      <c r="G7300" s="31" t="s">
        <v>8038</v>
      </c>
      <c r="H7300" s="41" t="s">
        <v>2760</v>
      </c>
      <c r="I7300" s="55"/>
      <c r="J7300" s="35"/>
      <c r="K7300" s="33"/>
      <c r="L7300" s="33"/>
      <c r="M7300" s="33"/>
      <c r="N7300" s="33"/>
      <c r="O7300" s="33"/>
      <c r="P7300" s="33"/>
      <c r="Q7300" s="33"/>
      <c r="R7300" s="33"/>
    </row>
    <row r="7301">
      <c r="A7301" s="8" t="s">
        <v>2586</v>
      </c>
      <c r="B7301" s="2"/>
      <c r="C7301" s="2" t="s">
        <v>20177</v>
      </c>
      <c r="D7301" s="2" t="s">
        <v>2588</v>
      </c>
      <c r="E7301" s="2" t="s">
        <v>20178</v>
      </c>
      <c r="F7301" s="42" t="s">
        <v>16687</v>
      </c>
      <c r="G7301" s="8" t="s">
        <v>8038</v>
      </c>
      <c r="H7301" s="41" t="s">
        <v>5609</v>
      </c>
      <c r="I7301" s="55"/>
      <c r="J7301" s="7"/>
      <c r="K7301" s="40"/>
      <c r="L7301" s="40"/>
      <c r="M7301" s="40"/>
      <c r="N7301" s="40"/>
      <c r="O7301" s="40"/>
      <c r="P7301" s="40"/>
      <c r="Q7301" s="40"/>
      <c r="R7301" s="40"/>
    </row>
    <row r="7302">
      <c r="A7302" s="7" t="s">
        <v>2586</v>
      </c>
      <c r="B7302" s="7"/>
      <c r="C7302" s="7" t="s">
        <v>20179</v>
      </c>
      <c r="D7302" s="6" t="s">
        <v>2588</v>
      </c>
      <c r="E7302" s="19" t="s">
        <v>20180</v>
      </c>
      <c r="F7302" s="8" t="s">
        <v>16687</v>
      </c>
      <c r="G7302" s="8" t="s">
        <v>8038</v>
      </c>
      <c r="H7302" s="42" t="s">
        <v>3649</v>
      </c>
      <c r="I7302" s="7"/>
      <c r="J7302" s="35"/>
      <c r="K7302" s="33"/>
      <c r="L7302" s="33"/>
      <c r="M7302" s="33"/>
      <c r="N7302" s="33"/>
      <c r="O7302" s="33"/>
      <c r="P7302" s="33"/>
      <c r="Q7302" s="33"/>
      <c r="R7302" s="33"/>
    </row>
    <row r="7303">
      <c r="A7303" s="8" t="s">
        <v>2586</v>
      </c>
      <c r="B7303" s="2"/>
      <c r="C7303" s="2" t="s">
        <v>20181</v>
      </c>
      <c r="D7303" s="2" t="s">
        <v>2588</v>
      </c>
      <c r="E7303" s="2" t="s">
        <v>20182</v>
      </c>
      <c r="F7303" s="42" t="s">
        <v>16687</v>
      </c>
      <c r="G7303" s="8" t="s">
        <v>8038</v>
      </c>
      <c r="H7303" s="43" t="s">
        <v>4138</v>
      </c>
      <c r="I7303" s="55"/>
      <c r="J7303" s="37"/>
      <c r="K7303" s="38"/>
      <c r="L7303" s="38"/>
      <c r="M7303" s="38"/>
      <c r="N7303" s="38"/>
      <c r="O7303" s="38"/>
      <c r="P7303" s="38"/>
      <c r="Q7303" s="38"/>
      <c r="R7303" s="38"/>
    </row>
    <row r="7304">
      <c r="A7304" s="8" t="s">
        <v>2586</v>
      </c>
      <c r="B7304" s="2"/>
      <c r="C7304" s="2" t="s">
        <v>20183</v>
      </c>
      <c r="D7304" s="2" t="s">
        <v>2588</v>
      </c>
      <c r="E7304" s="2" t="s">
        <v>20184</v>
      </c>
      <c r="F7304" s="42" t="s">
        <v>16687</v>
      </c>
      <c r="G7304" s="8" t="s">
        <v>8038</v>
      </c>
      <c r="H7304" s="31" t="s">
        <v>7223</v>
      </c>
      <c r="I7304" s="55"/>
      <c r="J7304" s="37"/>
      <c r="K7304" s="38"/>
      <c r="L7304" s="38"/>
      <c r="M7304" s="38"/>
      <c r="N7304" s="38"/>
      <c r="O7304" s="38"/>
      <c r="P7304" s="38"/>
      <c r="Q7304" s="38"/>
      <c r="R7304" s="38"/>
    </row>
    <row r="7305">
      <c r="A7305" s="8" t="s">
        <v>2586</v>
      </c>
      <c r="B7305" s="2"/>
      <c r="C7305" s="2" t="s">
        <v>20185</v>
      </c>
      <c r="D7305" s="2" t="s">
        <v>7771</v>
      </c>
      <c r="E7305" s="2" t="s">
        <v>20186</v>
      </c>
      <c r="F7305" s="42" t="s">
        <v>16687</v>
      </c>
      <c r="G7305" s="31" t="s">
        <v>8038</v>
      </c>
      <c r="H7305" s="31" t="s">
        <v>2742</v>
      </c>
      <c r="I7305" s="55"/>
      <c r="J7305" s="35"/>
      <c r="K7305" s="33"/>
      <c r="L7305" s="33"/>
      <c r="M7305" s="33"/>
      <c r="N7305" s="33"/>
      <c r="O7305" s="33"/>
      <c r="P7305" s="33"/>
      <c r="Q7305" s="33"/>
      <c r="R7305" s="33"/>
    </row>
    <row r="7306">
      <c r="A7306" s="8" t="s">
        <v>2586</v>
      </c>
      <c r="B7306" s="2"/>
      <c r="C7306" s="2" t="s">
        <v>20187</v>
      </c>
      <c r="D7306" s="2" t="s">
        <v>2588</v>
      </c>
      <c r="E7306" s="2" t="s">
        <v>20188</v>
      </c>
      <c r="F7306" s="41" t="s">
        <v>16687</v>
      </c>
      <c r="G7306" s="8" t="s">
        <v>8038</v>
      </c>
      <c r="H7306" s="41" t="s">
        <v>2760</v>
      </c>
      <c r="I7306" s="55"/>
      <c r="J7306" s="35"/>
      <c r="K7306" s="33"/>
      <c r="L7306" s="33"/>
      <c r="M7306" s="33"/>
      <c r="N7306" s="33"/>
      <c r="O7306" s="33"/>
      <c r="P7306" s="33"/>
      <c r="Q7306" s="33"/>
      <c r="R7306" s="33"/>
    </row>
    <row r="7307">
      <c r="A7307" s="8" t="s">
        <v>2586</v>
      </c>
      <c r="B7307" s="8"/>
      <c r="C7307" s="8" t="s">
        <v>20189</v>
      </c>
      <c r="D7307" s="8" t="s">
        <v>4956</v>
      </c>
      <c r="E7307" s="12" t="s">
        <v>20190</v>
      </c>
      <c r="F7307" s="8" t="s">
        <v>16687</v>
      </c>
      <c r="G7307" s="8" t="s">
        <v>8038</v>
      </c>
      <c r="H7307" s="41" t="s">
        <v>2760</v>
      </c>
      <c r="I7307" s="8"/>
      <c r="J7307" s="7"/>
      <c r="K7307" s="40"/>
      <c r="L7307" s="40"/>
      <c r="M7307" s="40"/>
      <c r="N7307" s="40"/>
      <c r="O7307" s="40"/>
      <c r="P7307" s="40"/>
      <c r="Q7307" s="40"/>
      <c r="R7307" s="40"/>
    </row>
    <row r="7308">
      <c r="A7308" s="8" t="s">
        <v>2586</v>
      </c>
      <c r="B7308" s="8"/>
      <c r="C7308" s="8" t="s">
        <v>20191</v>
      </c>
      <c r="D7308" s="8" t="s">
        <v>6607</v>
      </c>
      <c r="E7308" s="12" t="s">
        <v>20192</v>
      </c>
      <c r="F7308" s="42" t="s">
        <v>16687</v>
      </c>
      <c r="G7308" s="8" t="s">
        <v>8038</v>
      </c>
      <c r="H7308" s="41" t="s">
        <v>2760</v>
      </c>
      <c r="I7308" s="8"/>
      <c r="J7308" s="35"/>
      <c r="K7308" s="33"/>
      <c r="L7308" s="33"/>
      <c r="M7308" s="33"/>
      <c r="N7308" s="33"/>
      <c r="O7308" s="33"/>
      <c r="P7308" s="33"/>
      <c r="Q7308" s="33"/>
      <c r="R7308" s="33"/>
    </row>
    <row r="7309">
      <c r="A7309" s="8" t="s">
        <v>2586</v>
      </c>
      <c r="B7309" s="2"/>
      <c r="C7309" s="2" t="s">
        <v>20193</v>
      </c>
      <c r="D7309" s="2" t="s">
        <v>2588</v>
      </c>
      <c r="E7309" s="2" t="s">
        <v>20194</v>
      </c>
      <c r="F7309" s="42" t="s">
        <v>16687</v>
      </c>
      <c r="G7309" s="31" t="s">
        <v>8038</v>
      </c>
      <c r="H7309" s="45" t="s">
        <v>2686</v>
      </c>
      <c r="I7309" s="55"/>
      <c r="J7309" s="35"/>
      <c r="K7309" s="33"/>
      <c r="L7309" s="33"/>
      <c r="M7309" s="33"/>
      <c r="N7309" s="33"/>
      <c r="O7309" s="33"/>
      <c r="P7309" s="33"/>
      <c r="Q7309" s="33"/>
      <c r="R7309" s="33"/>
    </row>
    <row r="7310">
      <c r="A7310" s="7" t="s">
        <v>2586</v>
      </c>
      <c r="B7310" s="7"/>
      <c r="C7310" s="7" t="s">
        <v>20195</v>
      </c>
      <c r="D7310" s="6" t="s">
        <v>4101</v>
      </c>
      <c r="E7310" s="7" t="s">
        <v>20196</v>
      </c>
      <c r="F7310" s="42" t="s">
        <v>16687</v>
      </c>
      <c r="G7310" s="31" t="s">
        <v>8038</v>
      </c>
      <c r="H7310" s="31" t="s">
        <v>2742</v>
      </c>
      <c r="I7310" s="8"/>
      <c r="J7310" s="7"/>
      <c r="K7310" s="40"/>
      <c r="L7310" s="40"/>
      <c r="M7310" s="40"/>
      <c r="N7310" s="40"/>
      <c r="O7310" s="40"/>
      <c r="P7310" s="40"/>
      <c r="Q7310" s="40"/>
      <c r="R7310" s="40"/>
    </row>
    <row r="7311">
      <c r="A7311" s="8" t="s">
        <v>2586</v>
      </c>
      <c r="B7311" s="15"/>
      <c r="C7311" s="15" t="s">
        <v>20197</v>
      </c>
      <c r="D7311" s="10" t="s">
        <v>13613</v>
      </c>
      <c r="E7311" s="10" t="s">
        <v>20198</v>
      </c>
      <c r="F7311" s="42" t="s">
        <v>16687</v>
      </c>
      <c r="G7311" s="31" t="s">
        <v>8038</v>
      </c>
      <c r="H7311" s="31" t="s">
        <v>2603</v>
      </c>
      <c r="I7311" s="16"/>
      <c r="J7311" s="37"/>
      <c r="K7311" s="38"/>
      <c r="L7311" s="38"/>
      <c r="M7311" s="38"/>
      <c r="N7311" s="38"/>
      <c r="O7311" s="38"/>
      <c r="P7311" s="38"/>
      <c r="Q7311" s="38"/>
      <c r="R7311" s="38"/>
    </row>
    <row r="7312">
      <c r="A7312" s="8" t="s">
        <v>2586</v>
      </c>
      <c r="B7312" s="2"/>
      <c r="C7312" s="2" t="s">
        <v>20199</v>
      </c>
      <c r="D7312" s="2" t="s">
        <v>20200</v>
      </c>
      <c r="E7312" s="2" t="s">
        <v>20201</v>
      </c>
      <c r="F7312" s="41" t="s">
        <v>16687</v>
      </c>
      <c r="G7312" s="31" t="s">
        <v>8038</v>
      </c>
      <c r="H7312" s="31" t="s">
        <v>2603</v>
      </c>
      <c r="I7312" s="55"/>
      <c r="J7312" s="7"/>
      <c r="K7312" s="40"/>
      <c r="L7312" s="40"/>
      <c r="M7312" s="40"/>
      <c r="N7312" s="40"/>
      <c r="O7312" s="40"/>
      <c r="P7312" s="40"/>
      <c r="Q7312" s="40"/>
      <c r="R7312" s="40"/>
    </row>
    <row r="7313">
      <c r="A7313" s="8" t="s">
        <v>2586</v>
      </c>
      <c r="B7313" s="2"/>
      <c r="C7313" s="2" t="s">
        <v>20202</v>
      </c>
      <c r="D7313" s="2" t="s">
        <v>2588</v>
      </c>
      <c r="E7313" s="2" t="s">
        <v>20203</v>
      </c>
      <c r="F7313" s="42" t="s">
        <v>16687</v>
      </c>
      <c r="G7313" s="8" t="s">
        <v>8038</v>
      </c>
      <c r="H7313" s="45" t="s">
        <v>2760</v>
      </c>
      <c r="I7313" s="55"/>
      <c r="J7313" s="37"/>
      <c r="K7313" s="38"/>
      <c r="L7313" s="38"/>
      <c r="M7313" s="38"/>
      <c r="N7313" s="38"/>
      <c r="O7313" s="38"/>
      <c r="P7313" s="38"/>
      <c r="Q7313" s="38"/>
      <c r="R7313" s="38"/>
    </row>
    <row r="7314">
      <c r="A7314" s="7" t="s">
        <v>2586</v>
      </c>
      <c r="B7314" s="7"/>
      <c r="C7314" s="7" t="s">
        <v>20204</v>
      </c>
      <c r="D7314" s="7" t="s">
        <v>20205</v>
      </c>
      <c r="E7314" s="19" t="s">
        <v>20206</v>
      </c>
      <c r="F7314" s="42" t="s">
        <v>16687</v>
      </c>
      <c r="G7314" s="31" t="s">
        <v>8038</v>
      </c>
      <c r="H7314" s="45" t="s">
        <v>3768</v>
      </c>
      <c r="I7314" s="7"/>
      <c r="J7314" s="35"/>
      <c r="K7314" s="33"/>
      <c r="L7314" s="33"/>
      <c r="M7314" s="33"/>
      <c r="N7314" s="33"/>
      <c r="O7314" s="33"/>
      <c r="P7314" s="33"/>
      <c r="Q7314" s="33"/>
      <c r="R7314" s="33"/>
    </row>
    <row r="7315">
      <c r="A7315" s="8" t="s">
        <v>2586</v>
      </c>
      <c r="B7315" s="6"/>
      <c r="C7315" s="6" t="s">
        <v>20207</v>
      </c>
      <c r="D7315" s="8" t="s">
        <v>6617</v>
      </c>
      <c r="E7315" s="7" t="s">
        <v>20208</v>
      </c>
      <c r="F7315" s="8" t="s">
        <v>16687</v>
      </c>
      <c r="G7315" s="31" t="s">
        <v>8038</v>
      </c>
      <c r="H7315" s="43" t="s">
        <v>2742</v>
      </c>
      <c r="I7315" s="8"/>
      <c r="J7315" s="37"/>
      <c r="K7315" s="38"/>
      <c r="L7315" s="38"/>
      <c r="M7315" s="38"/>
      <c r="N7315" s="38"/>
      <c r="O7315" s="38"/>
      <c r="P7315" s="38"/>
      <c r="Q7315" s="38"/>
      <c r="R7315" s="38"/>
    </row>
    <row r="7316">
      <c r="A7316" s="8" t="s">
        <v>2586</v>
      </c>
      <c r="B7316" s="2"/>
      <c r="C7316" s="2" t="s">
        <v>20209</v>
      </c>
      <c r="D7316" s="2" t="s">
        <v>20210</v>
      </c>
      <c r="E7316" s="2" t="s">
        <v>20211</v>
      </c>
      <c r="F7316" s="42" t="s">
        <v>16687</v>
      </c>
      <c r="G7316" s="31" t="s">
        <v>8038</v>
      </c>
      <c r="H7316" s="51" t="s">
        <v>6552</v>
      </c>
      <c r="I7316" s="55"/>
      <c r="J7316" s="35"/>
      <c r="K7316" s="33"/>
      <c r="L7316" s="33"/>
      <c r="M7316" s="33"/>
      <c r="N7316" s="33"/>
      <c r="O7316" s="33"/>
      <c r="P7316" s="33"/>
      <c r="Q7316" s="33"/>
      <c r="R7316" s="33"/>
    </row>
    <row r="7317">
      <c r="A7317" s="8" t="s">
        <v>2586</v>
      </c>
      <c r="B7317" s="2"/>
      <c r="C7317" s="2" t="s">
        <v>20212</v>
      </c>
      <c r="D7317" s="2" t="s">
        <v>2588</v>
      </c>
      <c r="E7317" s="2" t="s">
        <v>20213</v>
      </c>
      <c r="F7317" s="42" t="s">
        <v>16687</v>
      </c>
      <c r="G7317" s="31" t="s">
        <v>8038</v>
      </c>
      <c r="H7317" s="31" t="s">
        <v>2742</v>
      </c>
      <c r="I7317" s="55"/>
      <c r="J7317" s="7"/>
      <c r="K7317" s="40"/>
      <c r="L7317" s="40"/>
      <c r="M7317" s="40"/>
      <c r="N7317" s="40"/>
      <c r="O7317" s="40"/>
      <c r="P7317" s="40"/>
      <c r="Q7317" s="40"/>
      <c r="R7317" s="40"/>
    </row>
    <row r="7318">
      <c r="A7318" s="8" t="s">
        <v>2586</v>
      </c>
      <c r="B7318" s="2"/>
      <c r="C7318" s="2" t="s">
        <v>20214</v>
      </c>
      <c r="D7318" s="2" t="s">
        <v>2588</v>
      </c>
      <c r="E7318" s="2" t="s">
        <v>20215</v>
      </c>
      <c r="F7318" s="42" t="s">
        <v>16687</v>
      </c>
      <c r="G7318" s="31" t="s">
        <v>8038</v>
      </c>
      <c r="H7318" s="45" t="s">
        <v>2686</v>
      </c>
      <c r="I7318" s="55"/>
      <c r="J7318" s="37"/>
      <c r="K7318" s="38"/>
      <c r="L7318" s="38"/>
      <c r="M7318" s="38"/>
      <c r="N7318" s="38"/>
      <c r="O7318" s="38"/>
      <c r="P7318" s="38"/>
      <c r="Q7318" s="38"/>
      <c r="R7318" s="38"/>
    </row>
    <row r="7319">
      <c r="A7319" s="8" t="s">
        <v>2586</v>
      </c>
      <c r="B7319" s="8"/>
      <c r="C7319" s="8" t="s">
        <v>20216</v>
      </c>
      <c r="D7319" s="8" t="s">
        <v>20217</v>
      </c>
      <c r="E7319" s="12" t="s">
        <v>20218</v>
      </c>
      <c r="F7319" s="8" t="s">
        <v>16687</v>
      </c>
      <c r="G7319" s="8" t="s">
        <v>8038</v>
      </c>
      <c r="H7319" s="31" t="s">
        <v>2603</v>
      </c>
      <c r="I7319" s="8"/>
      <c r="J7319" s="7"/>
      <c r="K7319" s="40"/>
      <c r="L7319" s="40"/>
      <c r="M7319" s="40"/>
      <c r="N7319" s="40"/>
      <c r="O7319" s="40"/>
      <c r="P7319" s="40"/>
      <c r="Q7319" s="40"/>
      <c r="R7319" s="40"/>
    </row>
    <row r="7320">
      <c r="A7320" s="7" t="s">
        <v>2586</v>
      </c>
      <c r="B7320" s="7"/>
      <c r="C7320" s="7" t="s">
        <v>20219</v>
      </c>
      <c r="D7320" s="8" t="s">
        <v>3108</v>
      </c>
      <c r="E7320" s="7" t="s">
        <v>20220</v>
      </c>
      <c r="F7320" s="42" t="s">
        <v>16687</v>
      </c>
      <c r="G7320" s="8" t="s">
        <v>8038</v>
      </c>
      <c r="H7320" s="31" t="s">
        <v>2742</v>
      </c>
      <c r="I7320" s="8"/>
      <c r="J7320" s="37"/>
      <c r="K7320" s="38"/>
      <c r="L7320" s="38"/>
      <c r="M7320" s="38"/>
      <c r="N7320" s="38"/>
      <c r="O7320" s="38"/>
      <c r="P7320" s="38"/>
      <c r="Q7320" s="38"/>
      <c r="R7320" s="38"/>
    </row>
    <row r="7321">
      <c r="A7321" s="8" t="s">
        <v>2586</v>
      </c>
      <c r="B7321" s="2"/>
      <c r="C7321" s="2" t="s">
        <v>20221</v>
      </c>
      <c r="D7321" s="2" t="s">
        <v>20222</v>
      </c>
      <c r="E7321" s="2" t="s">
        <v>20223</v>
      </c>
      <c r="F7321" s="42" t="s">
        <v>16687</v>
      </c>
      <c r="G7321" s="8" t="s">
        <v>8038</v>
      </c>
      <c r="H7321" s="31" t="s">
        <v>2742</v>
      </c>
      <c r="I7321" s="55"/>
      <c r="J7321" s="35"/>
      <c r="K7321" s="33"/>
      <c r="L7321" s="33"/>
      <c r="M7321" s="33"/>
      <c r="N7321" s="33"/>
      <c r="O7321" s="33"/>
      <c r="P7321" s="33"/>
      <c r="Q7321" s="33"/>
      <c r="R7321" s="33"/>
    </row>
    <row r="7322">
      <c r="A7322" s="8" t="s">
        <v>2586</v>
      </c>
      <c r="B7322" s="6"/>
      <c r="C7322" s="6" t="s">
        <v>20224</v>
      </c>
      <c r="D7322" s="6" t="s">
        <v>2635</v>
      </c>
      <c r="E7322" s="7" t="s">
        <v>20225</v>
      </c>
      <c r="F7322" s="42" t="s">
        <v>16687</v>
      </c>
      <c r="G7322" s="31" t="s">
        <v>8038</v>
      </c>
      <c r="H7322" s="43" t="s">
        <v>2760</v>
      </c>
      <c r="I7322" s="8"/>
      <c r="J7322" s="35"/>
      <c r="K7322" s="33"/>
      <c r="L7322" s="33"/>
      <c r="M7322" s="33"/>
      <c r="N7322" s="33"/>
      <c r="O7322" s="33"/>
      <c r="P7322" s="33"/>
      <c r="Q7322" s="33"/>
      <c r="R7322" s="33"/>
    </row>
    <row r="7323">
      <c r="A7323" s="8" t="s">
        <v>2586</v>
      </c>
      <c r="B7323" s="3"/>
      <c r="C7323" s="3" t="s">
        <v>20226</v>
      </c>
      <c r="D7323" s="2" t="s">
        <v>20227</v>
      </c>
      <c r="E7323" s="5" t="s">
        <v>20228</v>
      </c>
      <c r="F7323" s="8" t="s">
        <v>16687</v>
      </c>
      <c r="G7323" s="8" t="s">
        <v>8038</v>
      </c>
      <c r="H7323" s="31" t="s">
        <v>2742</v>
      </c>
      <c r="I7323" s="18"/>
      <c r="J7323" s="7"/>
      <c r="K7323" s="40"/>
      <c r="L7323" s="40"/>
      <c r="M7323" s="40"/>
      <c r="N7323" s="40"/>
      <c r="O7323" s="40"/>
      <c r="P7323" s="40"/>
      <c r="Q7323" s="40"/>
      <c r="R7323" s="40"/>
    </row>
    <row r="7324">
      <c r="A7324" s="8" t="s">
        <v>2586</v>
      </c>
      <c r="B7324" s="2"/>
      <c r="C7324" s="2" t="s">
        <v>20229</v>
      </c>
      <c r="D7324" s="2" t="s">
        <v>2588</v>
      </c>
      <c r="E7324" s="2" t="s">
        <v>20230</v>
      </c>
      <c r="F7324" s="42" t="s">
        <v>16687</v>
      </c>
      <c r="G7324" s="31" t="s">
        <v>8038</v>
      </c>
      <c r="H7324" s="43" t="s">
        <v>2760</v>
      </c>
      <c r="I7324" s="55"/>
      <c r="J7324" s="35"/>
      <c r="K7324" s="33"/>
      <c r="L7324" s="33"/>
      <c r="M7324" s="33"/>
      <c r="N7324" s="33"/>
      <c r="O7324" s="33"/>
      <c r="P7324" s="33"/>
      <c r="Q7324" s="33"/>
      <c r="R7324" s="33"/>
    </row>
    <row r="7325">
      <c r="A7325" s="7" t="s">
        <v>2586</v>
      </c>
      <c r="B7325" s="9"/>
      <c r="C7325" s="9" t="s">
        <v>20231</v>
      </c>
      <c r="D7325" s="10" t="s">
        <v>20232</v>
      </c>
      <c r="E7325" s="10" t="s">
        <v>20233</v>
      </c>
      <c r="F7325" s="42" t="s">
        <v>16687</v>
      </c>
      <c r="G7325" s="8" t="s">
        <v>8038</v>
      </c>
      <c r="H7325" s="48" t="s">
        <v>2937</v>
      </c>
      <c r="I7325" s="16"/>
      <c r="J7325" s="35"/>
      <c r="K7325" s="33"/>
      <c r="L7325" s="33"/>
      <c r="M7325" s="33"/>
      <c r="N7325" s="33"/>
      <c r="O7325" s="33"/>
      <c r="P7325" s="33"/>
      <c r="Q7325" s="33"/>
      <c r="R7325" s="33"/>
    </row>
    <row r="7326">
      <c r="A7326" s="8" t="s">
        <v>2586</v>
      </c>
      <c r="B7326" s="2"/>
      <c r="C7326" s="2" t="s">
        <v>20234</v>
      </c>
      <c r="D7326" s="2" t="s">
        <v>2588</v>
      </c>
      <c r="E7326" s="2" t="s">
        <v>20235</v>
      </c>
      <c r="F7326" s="42" t="s">
        <v>16687</v>
      </c>
      <c r="G7326" s="31" t="s">
        <v>8038</v>
      </c>
      <c r="H7326" s="41" t="s">
        <v>2760</v>
      </c>
      <c r="I7326" s="55"/>
      <c r="J7326" s="35"/>
      <c r="K7326" s="33"/>
      <c r="L7326" s="33"/>
      <c r="M7326" s="33"/>
      <c r="N7326" s="33"/>
      <c r="O7326" s="33"/>
      <c r="P7326" s="33"/>
      <c r="Q7326" s="33"/>
      <c r="R7326" s="33"/>
    </row>
    <row r="7327">
      <c r="A7327" s="8" t="s">
        <v>2586</v>
      </c>
      <c r="B7327" s="2"/>
      <c r="C7327" s="2" t="s">
        <v>20236</v>
      </c>
      <c r="D7327" s="2" t="s">
        <v>2588</v>
      </c>
      <c r="E7327" s="2" t="s">
        <v>20237</v>
      </c>
      <c r="F7327" s="41" t="s">
        <v>16687</v>
      </c>
      <c r="G7327" s="8" t="s">
        <v>8038</v>
      </c>
      <c r="H7327" s="31" t="s">
        <v>3296</v>
      </c>
      <c r="I7327" s="55"/>
      <c r="J7327" s="35"/>
      <c r="K7327" s="33"/>
      <c r="L7327" s="33"/>
      <c r="M7327" s="33"/>
      <c r="N7327" s="33"/>
      <c r="O7327" s="33"/>
      <c r="P7327" s="33"/>
      <c r="Q7327" s="33"/>
      <c r="R7327" s="33"/>
    </row>
    <row r="7328">
      <c r="A7328" s="8" t="s">
        <v>2586</v>
      </c>
      <c r="B7328" s="8"/>
      <c r="C7328" s="8" t="s">
        <v>20238</v>
      </c>
      <c r="D7328" s="8" t="s">
        <v>20239</v>
      </c>
      <c r="E7328" s="12" t="s">
        <v>20240</v>
      </c>
      <c r="F7328" s="42" t="s">
        <v>16687</v>
      </c>
      <c r="G7328" s="8" t="s">
        <v>8038</v>
      </c>
      <c r="H7328" s="31" t="s">
        <v>7223</v>
      </c>
      <c r="I7328" s="8"/>
      <c r="J7328" s="7"/>
      <c r="K7328" s="40"/>
      <c r="L7328" s="40"/>
      <c r="M7328" s="40"/>
      <c r="N7328" s="40"/>
      <c r="O7328" s="40"/>
      <c r="P7328" s="40"/>
      <c r="Q7328" s="40"/>
      <c r="R7328" s="40"/>
    </row>
    <row r="7329">
      <c r="A7329" s="8" t="s">
        <v>2586</v>
      </c>
      <c r="B7329" s="2"/>
      <c r="C7329" s="2" t="s">
        <v>20241</v>
      </c>
      <c r="D7329" s="2" t="s">
        <v>2588</v>
      </c>
      <c r="E7329" s="2" t="s">
        <v>20242</v>
      </c>
      <c r="F7329" s="8" t="s">
        <v>16687</v>
      </c>
      <c r="G7329" s="8" t="s">
        <v>8038</v>
      </c>
      <c r="H7329" s="42" t="s">
        <v>2765</v>
      </c>
      <c r="I7329" s="2"/>
      <c r="J7329" s="37"/>
      <c r="K7329" s="38"/>
      <c r="L7329" s="38"/>
      <c r="M7329" s="38"/>
      <c r="N7329" s="38"/>
      <c r="O7329" s="38"/>
      <c r="P7329" s="38"/>
      <c r="Q7329" s="38"/>
      <c r="R7329" s="38"/>
    </row>
    <row r="7330">
      <c r="A7330" s="8" t="s">
        <v>2586</v>
      </c>
      <c r="B7330" s="2"/>
      <c r="C7330" s="2" t="s">
        <v>20243</v>
      </c>
      <c r="D7330" s="2" t="s">
        <v>2588</v>
      </c>
      <c r="E7330" s="2" t="s">
        <v>20244</v>
      </c>
      <c r="F7330" s="42" t="s">
        <v>16687</v>
      </c>
      <c r="G7330" s="8" t="s">
        <v>8038</v>
      </c>
      <c r="H7330" s="41" t="s">
        <v>3649</v>
      </c>
      <c r="I7330" s="55"/>
      <c r="J7330" s="37"/>
      <c r="K7330" s="38"/>
      <c r="L7330" s="38"/>
      <c r="M7330" s="38"/>
      <c r="N7330" s="38"/>
      <c r="O7330" s="38"/>
      <c r="P7330" s="38"/>
      <c r="Q7330" s="38"/>
      <c r="R7330" s="38"/>
    </row>
    <row r="7331">
      <c r="A7331" s="7" t="s">
        <v>2586</v>
      </c>
      <c r="B7331" s="7"/>
      <c r="C7331" s="7" t="s">
        <v>20245</v>
      </c>
      <c r="D7331" s="6" t="s">
        <v>2588</v>
      </c>
      <c r="E7331" s="7" t="s">
        <v>20246</v>
      </c>
      <c r="F7331" s="8" t="s">
        <v>16687</v>
      </c>
      <c r="G7331" s="31" t="s">
        <v>8038</v>
      </c>
      <c r="H7331" s="45" t="s">
        <v>2824</v>
      </c>
      <c r="I7331" s="8"/>
      <c r="J7331" s="35"/>
      <c r="K7331" s="33"/>
      <c r="L7331" s="33"/>
      <c r="M7331" s="33"/>
      <c r="N7331" s="33"/>
      <c r="O7331" s="33"/>
      <c r="P7331" s="33"/>
      <c r="Q7331" s="33"/>
      <c r="R7331" s="33"/>
    </row>
    <row r="7332">
      <c r="A7332" s="8" t="s">
        <v>2586</v>
      </c>
      <c r="B7332" s="8"/>
      <c r="C7332" s="8" t="s">
        <v>20247</v>
      </c>
      <c r="D7332" s="8" t="s">
        <v>7989</v>
      </c>
      <c r="E7332" s="12" t="s">
        <v>20248</v>
      </c>
      <c r="F7332" s="42" t="s">
        <v>16687</v>
      </c>
      <c r="G7332" s="8" t="s">
        <v>8038</v>
      </c>
      <c r="H7332" s="31" t="s">
        <v>2603</v>
      </c>
      <c r="I7332" s="8"/>
      <c r="J7332" s="35"/>
      <c r="K7332" s="33"/>
      <c r="L7332" s="33"/>
      <c r="M7332" s="33"/>
      <c r="N7332" s="33"/>
      <c r="O7332" s="33"/>
      <c r="P7332" s="33"/>
      <c r="Q7332" s="33"/>
      <c r="R7332" s="33"/>
    </row>
    <row r="7333">
      <c r="A7333" s="8" t="s">
        <v>2586</v>
      </c>
      <c r="B7333" s="2"/>
      <c r="C7333" s="2" t="s">
        <v>20249</v>
      </c>
      <c r="D7333" s="2" t="s">
        <v>2588</v>
      </c>
      <c r="E7333" s="2" t="s">
        <v>20250</v>
      </c>
      <c r="F7333" s="42" t="s">
        <v>16687</v>
      </c>
      <c r="G7333" s="8" t="s">
        <v>8038</v>
      </c>
      <c r="H7333" s="41" t="s">
        <v>3095</v>
      </c>
      <c r="I7333" s="55"/>
      <c r="J7333" s="35"/>
      <c r="K7333" s="33"/>
      <c r="L7333" s="33"/>
      <c r="M7333" s="33"/>
      <c r="N7333" s="33"/>
      <c r="O7333" s="33"/>
      <c r="P7333" s="33"/>
      <c r="Q7333" s="33"/>
      <c r="R7333" s="33"/>
    </row>
    <row r="7334">
      <c r="A7334" s="8" t="s">
        <v>2586</v>
      </c>
      <c r="B7334" s="2"/>
      <c r="C7334" s="2" t="s">
        <v>20251</v>
      </c>
      <c r="D7334" s="2" t="s">
        <v>2588</v>
      </c>
      <c r="E7334" s="2" t="s">
        <v>20252</v>
      </c>
      <c r="F7334" s="42" t="s">
        <v>16687</v>
      </c>
      <c r="G7334" s="8" t="s">
        <v>8038</v>
      </c>
      <c r="H7334" s="42" t="s">
        <v>2765</v>
      </c>
      <c r="I7334" s="55"/>
      <c r="J7334" s="35"/>
      <c r="K7334" s="33"/>
      <c r="L7334" s="33"/>
      <c r="M7334" s="33"/>
      <c r="N7334" s="33"/>
      <c r="O7334" s="33"/>
      <c r="P7334" s="33"/>
      <c r="Q7334" s="33"/>
      <c r="R7334" s="33"/>
    </row>
    <row r="7335">
      <c r="A7335" s="8" t="s">
        <v>2586</v>
      </c>
      <c r="B7335" s="8"/>
      <c r="C7335" s="8" t="s">
        <v>20253</v>
      </c>
      <c r="D7335" s="8" t="s">
        <v>15567</v>
      </c>
      <c r="E7335" s="12" t="s">
        <v>20254</v>
      </c>
      <c r="F7335" s="41" t="s">
        <v>16687</v>
      </c>
      <c r="G7335" s="31" t="s">
        <v>8038</v>
      </c>
      <c r="H7335" s="31" t="s">
        <v>2603</v>
      </c>
      <c r="I7335" s="8"/>
      <c r="J7335" s="7"/>
      <c r="K7335" s="40"/>
      <c r="L7335" s="40"/>
      <c r="M7335" s="40"/>
      <c r="N7335" s="40"/>
      <c r="O7335" s="40"/>
      <c r="P7335" s="40"/>
      <c r="Q7335" s="40"/>
      <c r="R7335" s="40"/>
    </row>
    <row r="7336">
      <c r="A7336" s="8" t="s">
        <v>2586</v>
      </c>
      <c r="B7336" s="2"/>
      <c r="C7336" s="2" t="s">
        <v>20255</v>
      </c>
      <c r="D7336" s="2" t="s">
        <v>2588</v>
      </c>
      <c r="E7336" s="2" t="s">
        <v>20256</v>
      </c>
      <c r="F7336" s="8" t="s">
        <v>16687</v>
      </c>
      <c r="G7336" s="8" t="s">
        <v>8038</v>
      </c>
      <c r="H7336" s="41" t="s">
        <v>2760</v>
      </c>
      <c r="I7336" s="55"/>
      <c r="J7336" s="37"/>
      <c r="K7336" s="38"/>
      <c r="L7336" s="38"/>
      <c r="M7336" s="38"/>
      <c r="N7336" s="38"/>
      <c r="O7336" s="38"/>
      <c r="P7336" s="38"/>
      <c r="Q7336" s="38"/>
      <c r="R7336" s="38"/>
    </row>
    <row r="7337">
      <c r="A7337" s="8" t="s">
        <v>2586</v>
      </c>
      <c r="B7337" s="2"/>
      <c r="C7337" s="2" t="s">
        <v>20257</v>
      </c>
      <c r="D7337" s="2" t="s">
        <v>20258</v>
      </c>
      <c r="E7337" s="2" t="s">
        <v>20259</v>
      </c>
      <c r="F7337" s="42" t="s">
        <v>16687</v>
      </c>
      <c r="G7337" s="8" t="s">
        <v>8038</v>
      </c>
      <c r="H7337" s="42" t="s">
        <v>2765</v>
      </c>
      <c r="I7337" s="55"/>
      <c r="J7337" s="37"/>
      <c r="K7337" s="38"/>
      <c r="L7337" s="38"/>
      <c r="M7337" s="38"/>
      <c r="N7337" s="38"/>
      <c r="O7337" s="38"/>
      <c r="P7337" s="38"/>
      <c r="Q7337" s="38"/>
      <c r="R7337" s="38"/>
    </row>
    <row r="7338">
      <c r="A7338" s="8" t="s">
        <v>2586</v>
      </c>
      <c r="B7338" s="2"/>
      <c r="C7338" s="2" t="s">
        <v>19019</v>
      </c>
      <c r="D7338" s="2" t="s">
        <v>1472</v>
      </c>
      <c r="E7338" s="2" t="s">
        <v>20260</v>
      </c>
      <c r="F7338" s="42" t="s">
        <v>16687</v>
      </c>
      <c r="G7338" s="8" t="s">
        <v>8038</v>
      </c>
      <c r="H7338" s="42" t="s">
        <v>2686</v>
      </c>
      <c r="I7338" s="35"/>
      <c r="J7338" s="35"/>
      <c r="K7338" s="33"/>
      <c r="L7338" s="33"/>
      <c r="M7338" s="33"/>
      <c r="N7338" s="33"/>
      <c r="O7338" s="33"/>
      <c r="P7338" s="33"/>
      <c r="Q7338" s="33"/>
      <c r="R7338" s="33"/>
    </row>
    <row r="7339">
      <c r="A7339" s="8" t="s">
        <v>2586</v>
      </c>
      <c r="B7339" s="6"/>
      <c r="C7339" s="6" t="s">
        <v>20261</v>
      </c>
      <c r="D7339" s="6" t="s">
        <v>20262</v>
      </c>
      <c r="E7339" s="19" t="s">
        <v>20263</v>
      </c>
      <c r="F7339" s="8" t="s">
        <v>16687</v>
      </c>
      <c r="G7339" s="31" t="s">
        <v>8038</v>
      </c>
      <c r="H7339" s="31" t="s">
        <v>2603</v>
      </c>
      <c r="I7339" s="7"/>
      <c r="J7339" s="37"/>
      <c r="K7339" s="38"/>
      <c r="L7339" s="38"/>
      <c r="M7339" s="38"/>
      <c r="N7339" s="38"/>
      <c r="O7339" s="38"/>
      <c r="P7339" s="38"/>
      <c r="Q7339" s="38"/>
      <c r="R7339" s="38"/>
    </row>
    <row r="7340">
      <c r="A7340" s="8" t="s">
        <v>2586</v>
      </c>
      <c r="B7340" s="2"/>
      <c r="C7340" s="2" t="s">
        <v>20264</v>
      </c>
      <c r="D7340" s="2" t="s">
        <v>2588</v>
      </c>
      <c r="E7340" s="2" t="s">
        <v>20265</v>
      </c>
      <c r="F7340" s="41" t="s">
        <v>16687</v>
      </c>
      <c r="G7340" s="8" t="s">
        <v>8038</v>
      </c>
      <c r="H7340" s="42" t="s">
        <v>2765</v>
      </c>
      <c r="I7340" s="55"/>
      <c r="J7340" s="35"/>
      <c r="K7340" s="33"/>
      <c r="L7340" s="33"/>
      <c r="M7340" s="33"/>
      <c r="N7340" s="33"/>
      <c r="O7340" s="33"/>
      <c r="P7340" s="33"/>
      <c r="Q7340" s="33"/>
      <c r="R7340" s="33"/>
    </row>
    <row r="7341">
      <c r="A7341" s="8" t="s">
        <v>2586</v>
      </c>
      <c r="B7341" s="2"/>
      <c r="C7341" s="2" t="s">
        <v>20266</v>
      </c>
      <c r="D7341" s="2" t="s">
        <v>2588</v>
      </c>
      <c r="E7341" s="2" t="s">
        <v>20267</v>
      </c>
      <c r="F7341" s="42" t="s">
        <v>16687</v>
      </c>
      <c r="G7341" s="8" t="s">
        <v>8038</v>
      </c>
      <c r="H7341" s="48" t="s">
        <v>4080</v>
      </c>
      <c r="I7341" s="55"/>
      <c r="J7341" s="55"/>
      <c r="K7341" s="60"/>
      <c r="L7341" s="60"/>
      <c r="M7341" s="60"/>
      <c r="N7341" s="60"/>
      <c r="O7341" s="60"/>
      <c r="P7341" s="60"/>
      <c r="Q7341" s="60"/>
      <c r="R7341" s="60"/>
    </row>
    <row r="7342">
      <c r="A7342" s="8" t="s">
        <v>2586</v>
      </c>
      <c r="B7342" s="8"/>
      <c r="C7342" s="8" t="s">
        <v>20268</v>
      </c>
      <c r="D7342" s="8" t="s">
        <v>1042</v>
      </c>
      <c r="E7342" s="12" t="s">
        <v>20269</v>
      </c>
      <c r="F7342" s="42" t="s">
        <v>16687</v>
      </c>
      <c r="G7342" s="31" t="s">
        <v>8038</v>
      </c>
      <c r="H7342" s="42" t="s">
        <v>2686</v>
      </c>
      <c r="I7342" s="8"/>
      <c r="J7342" s="35"/>
      <c r="K7342" s="33"/>
      <c r="L7342" s="33"/>
      <c r="M7342" s="33"/>
      <c r="N7342" s="33"/>
      <c r="O7342" s="33"/>
      <c r="P7342" s="33"/>
      <c r="Q7342" s="33"/>
      <c r="R7342" s="33"/>
    </row>
    <row r="7343">
      <c r="A7343" s="8" t="s">
        <v>2586</v>
      </c>
      <c r="B7343" s="8"/>
      <c r="C7343" s="8" t="s">
        <v>20270</v>
      </c>
      <c r="D7343" s="8" t="s">
        <v>20271</v>
      </c>
      <c r="E7343" s="12" t="s">
        <v>20272</v>
      </c>
      <c r="F7343" s="8" t="s">
        <v>16687</v>
      </c>
      <c r="G7343" s="8" t="s">
        <v>8038</v>
      </c>
      <c r="H7343" s="42" t="s">
        <v>2686</v>
      </c>
      <c r="I7343" s="8"/>
      <c r="J7343" s="35"/>
      <c r="K7343" s="33"/>
      <c r="L7343" s="33"/>
      <c r="M7343" s="33"/>
      <c r="N7343" s="33"/>
      <c r="O7343" s="33"/>
      <c r="P7343" s="33"/>
      <c r="Q7343" s="33"/>
      <c r="R7343" s="33"/>
    </row>
    <row r="7344">
      <c r="A7344" s="8" t="s">
        <v>2586</v>
      </c>
      <c r="B7344" s="2"/>
      <c r="C7344" s="2" t="s">
        <v>20273</v>
      </c>
      <c r="D7344" s="2" t="s">
        <v>20274</v>
      </c>
      <c r="E7344" s="2" t="s">
        <v>20275</v>
      </c>
      <c r="F7344" s="42" t="s">
        <v>16687</v>
      </c>
      <c r="G7344" s="8" t="s">
        <v>8038</v>
      </c>
      <c r="H7344" s="31" t="s">
        <v>2816</v>
      </c>
      <c r="I7344" s="55"/>
      <c r="J7344" s="7"/>
      <c r="K7344" s="40"/>
      <c r="L7344" s="40"/>
      <c r="M7344" s="40"/>
      <c r="N7344" s="40"/>
      <c r="O7344" s="40"/>
      <c r="P7344" s="40"/>
      <c r="Q7344" s="40"/>
      <c r="R7344" s="40"/>
    </row>
    <row r="7345">
      <c r="A7345" s="8" t="s">
        <v>2586</v>
      </c>
      <c r="B7345" s="2"/>
      <c r="C7345" s="2" t="s">
        <v>20276</v>
      </c>
      <c r="D7345" s="2" t="s">
        <v>2588</v>
      </c>
      <c r="E7345" s="2" t="s">
        <v>20277</v>
      </c>
      <c r="F7345" s="42" t="s">
        <v>16687</v>
      </c>
      <c r="G7345" s="8" t="s">
        <v>8038</v>
      </c>
      <c r="H7345" s="41" t="s">
        <v>2760</v>
      </c>
      <c r="I7345" s="55"/>
      <c r="J7345" s="7"/>
      <c r="K7345" s="40"/>
      <c r="L7345" s="40"/>
      <c r="M7345" s="40"/>
      <c r="N7345" s="40"/>
      <c r="O7345" s="40"/>
      <c r="P7345" s="40"/>
      <c r="Q7345" s="40"/>
      <c r="R7345" s="40"/>
    </row>
    <row r="7346">
      <c r="A7346" s="8" t="s">
        <v>2586</v>
      </c>
      <c r="B7346" s="6"/>
      <c r="C7346" s="6" t="s">
        <v>20278</v>
      </c>
      <c r="D7346" s="6" t="s">
        <v>2588</v>
      </c>
      <c r="E7346" s="7" t="s">
        <v>20279</v>
      </c>
      <c r="F7346" s="42" t="s">
        <v>16687</v>
      </c>
      <c r="G7346" s="8" t="s">
        <v>8038</v>
      </c>
      <c r="H7346" s="31" t="s">
        <v>4080</v>
      </c>
      <c r="I7346" s="8"/>
      <c r="J7346" s="7"/>
      <c r="K7346" s="40"/>
      <c r="L7346" s="40"/>
      <c r="M7346" s="40"/>
      <c r="N7346" s="40"/>
      <c r="O7346" s="40"/>
      <c r="P7346" s="40"/>
      <c r="Q7346" s="40"/>
      <c r="R7346" s="40"/>
    </row>
    <row r="7347">
      <c r="A7347" s="8" t="s">
        <v>2586</v>
      </c>
      <c r="B7347" s="8"/>
      <c r="C7347" s="8" t="s">
        <v>20280</v>
      </c>
      <c r="D7347" s="8" t="s">
        <v>14305</v>
      </c>
      <c r="E7347" s="12" t="s">
        <v>20281</v>
      </c>
      <c r="F7347" s="42" t="s">
        <v>16687</v>
      </c>
      <c r="G7347" s="31" t="s">
        <v>8038</v>
      </c>
      <c r="H7347" s="31" t="s">
        <v>2742</v>
      </c>
      <c r="I7347" s="8"/>
      <c r="J7347" s="35"/>
      <c r="K7347" s="33"/>
      <c r="L7347" s="33"/>
      <c r="M7347" s="33"/>
      <c r="N7347" s="33"/>
      <c r="O7347" s="33"/>
      <c r="P7347" s="33"/>
      <c r="Q7347" s="33"/>
      <c r="R7347" s="33"/>
    </row>
    <row r="7348">
      <c r="A7348" s="8" t="s">
        <v>2586</v>
      </c>
      <c r="B7348" s="3"/>
      <c r="C7348" s="3" t="s">
        <v>20282</v>
      </c>
      <c r="D7348" s="15" t="s">
        <v>2588</v>
      </c>
      <c r="E7348" s="3" t="s">
        <v>20283</v>
      </c>
      <c r="F7348" s="8" t="s">
        <v>16687</v>
      </c>
      <c r="G7348" s="8" t="s">
        <v>8038</v>
      </c>
      <c r="H7348" s="8" t="s">
        <v>2765</v>
      </c>
      <c r="I7348" s="18"/>
      <c r="J7348" s="7"/>
      <c r="K7348" s="40"/>
      <c r="L7348" s="40"/>
      <c r="M7348" s="40"/>
      <c r="N7348" s="40"/>
      <c r="O7348" s="40"/>
      <c r="P7348" s="40"/>
      <c r="Q7348" s="40"/>
      <c r="R7348" s="40"/>
    </row>
    <row r="7349">
      <c r="A7349" s="8" t="s">
        <v>2586</v>
      </c>
      <c r="B7349" s="8"/>
      <c r="C7349" s="8" t="s">
        <v>20284</v>
      </c>
      <c r="D7349" s="8" t="s">
        <v>2588</v>
      </c>
      <c r="E7349" s="12" t="s">
        <v>20285</v>
      </c>
      <c r="F7349" s="41" t="s">
        <v>16687</v>
      </c>
      <c r="G7349" s="8" t="s">
        <v>8038</v>
      </c>
      <c r="H7349" s="31" t="s">
        <v>2816</v>
      </c>
      <c r="I7349" s="8"/>
      <c r="J7349" s="35"/>
      <c r="K7349" s="33"/>
      <c r="L7349" s="33"/>
      <c r="M7349" s="33"/>
      <c r="N7349" s="33"/>
      <c r="O7349" s="33"/>
      <c r="P7349" s="33"/>
      <c r="Q7349" s="33"/>
      <c r="R7349" s="33"/>
    </row>
    <row r="7350">
      <c r="A7350" s="8" t="s">
        <v>2586</v>
      </c>
      <c r="B7350" s="2"/>
      <c r="C7350" s="2" t="s">
        <v>20286</v>
      </c>
      <c r="D7350" s="2" t="s">
        <v>2588</v>
      </c>
      <c r="E7350" s="2" t="s">
        <v>20287</v>
      </c>
      <c r="F7350" s="42" t="s">
        <v>16687</v>
      </c>
      <c r="G7350" s="31" t="s">
        <v>8038</v>
      </c>
      <c r="H7350" s="31" t="s">
        <v>2742</v>
      </c>
      <c r="I7350" s="55"/>
      <c r="J7350" s="37"/>
      <c r="K7350" s="38"/>
      <c r="L7350" s="38"/>
      <c r="M7350" s="38"/>
      <c r="N7350" s="38"/>
      <c r="O7350" s="38"/>
      <c r="P7350" s="38"/>
      <c r="Q7350" s="38"/>
      <c r="R7350" s="38"/>
    </row>
    <row r="7351">
      <c r="A7351" s="8" t="s">
        <v>2586</v>
      </c>
      <c r="B7351" s="8"/>
      <c r="C7351" s="8" t="s">
        <v>20288</v>
      </c>
      <c r="D7351" s="8" t="s">
        <v>2588</v>
      </c>
      <c r="E7351" s="12" t="s">
        <v>20289</v>
      </c>
      <c r="F7351" s="42" t="s">
        <v>16687</v>
      </c>
      <c r="G7351" s="8" t="s">
        <v>8038</v>
      </c>
      <c r="H7351" s="41" t="s">
        <v>2686</v>
      </c>
      <c r="I7351" s="8"/>
      <c r="J7351" s="35"/>
      <c r="K7351" s="33"/>
      <c r="L7351" s="33"/>
      <c r="M7351" s="33"/>
      <c r="N7351" s="33"/>
      <c r="O7351" s="33"/>
      <c r="P7351" s="33"/>
      <c r="Q7351" s="33"/>
      <c r="R7351" s="33"/>
    </row>
    <row r="7352">
      <c r="A7352" s="8" t="s">
        <v>2586</v>
      </c>
      <c r="B7352" s="2"/>
      <c r="C7352" s="2" t="s">
        <v>20290</v>
      </c>
      <c r="D7352" s="2" t="s">
        <v>2588</v>
      </c>
      <c r="E7352" s="2" t="s">
        <v>20291</v>
      </c>
      <c r="F7352" s="8" t="s">
        <v>16687</v>
      </c>
      <c r="G7352" s="31" t="s">
        <v>8038</v>
      </c>
      <c r="H7352" s="43" t="s">
        <v>2742</v>
      </c>
      <c r="I7352" s="55"/>
      <c r="J7352" s="37"/>
      <c r="K7352" s="38"/>
      <c r="L7352" s="38"/>
      <c r="M7352" s="38"/>
      <c r="N7352" s="38"/>
      <c r="O7352" s="38"/>
      <c r="P7352" s="38"/>
      <c r="Q7352" s="38"/>
      <c r="R7352" s="38"/>
    </row>
    <row r="7353">
      <c r="A7353" s="8" t="s">
        <v>2586</v>
      </c>
      <c r="B7353" s="2"/>
      <c r="C7353" s="2" t="s">
        <v>20292</v>
      </c>
      <c r="D7353" s="2" t="s">
        <v>2588</v>
      </c>
      <c r="E7353" s="2" t="s">
        <v>20293</v>
      </c>
      <c r="F7353" s="41" t="s">
        <v>16687</v>
      </c>
      <c r="G7353" s="8" t="s">
        <v>8038</v>
      </c>
      <c r="H7353" s="41" t="s">
        <v>3305</v>
      </c>
      <c r="I7353" s="55"/>
      <c r="J7353" s="7"/>
      <c r="K7353" s="40"/>
      <c r="L7353" s="40"/>
      <c r="M7353" s="40"/>
      <c r="N7353" s="40"/>
      <c r="O7353" s="40"/>
      <c r="P7353" s="40"/>
      <c r="Q7353" s="40"/>
      <c r="R7353" s="40"/>
    </row>
    <row r="7354">
      <c r="A7354" s="8" t="s">
        <v>2586</v>
      </c>
      <c r="B7354" s="2"/>
      <c r="C7354" s="2" t="s">
        <v>20294</v>
      </c>
      <c r="D7354" s="2" t="s">
        <v>2588</v>
      </c>
      <c r="E7354" s="2" t="s">
        <v>20295</v>
      </c>
      <c r="F7354" s="8" t="s">
        <v>16687</v>
      </c>
      <c r="G7354" s="8" t="s">
        <v>8038</v>
      </c>
      <c r="H7354" s="43" t="s">
        <v>4138</v>
      </c>
      <c r="I7354" s="35"/>
      <c r="J7354" s="35"/>
      <c r="K7354" s="33"/>
      <c r="L7354" s="33"/>
      <c r="M7354" s="33"/>
      <c r="N7354" s="33"/>
      <c r="O7354" s="33"/>
      <c r="P7354" s="33"/>
      <c r="Q7354" s="33"/>
      <c r="R7354" s="33"/>
    </row>
    <row r="7355">
      <c r="A7355" s="8" t="s">
        <v>2586</v>
      </c>
      <c r="B7355" s="2"/>
      <c r="C7355" s="2" t="s">
        <v>20296</v>
      </c>
      <c r="D7355" s="2" t="s">
        <v>2588</v>
      </c>
      <c r="E7355" s="2" t="s">
        <v>20297</v>
      </c>
      <c r="F7355" s="42" t="s">
        <v>16687</v>
      </c>
      <c r="G7355" s="8" t="s">
        <v>8038</v>
      </c>
      <c r="H7355" s="43" t="s">
        <v>2760</v>
      </c>
      <c r="I7355" s="55"/>
      <c r="J7355" s="7"/>
      <c r="K7355" s="40"/>
      <c r="L7355" s="40"/>
      <c r="M7355" s="40"/>
      <c r="N7355" s="40"/>
      <c r="O7355" s="40"/>
      <c r="P7355" s="40"/>
      <c r="Q7355" s="40"/>
      <c r="R7355" s="40"/>
    </row>
    <row r="7356">
      <c r="A7356" s="8" t="s">
        <v>2586</v>
      </c>
      <c r="B7356" s="6"/>
      <c r="C7356" s="6" t="s">
        <v>20298</v>
      </c>
      <c r="D7356" s="7" t="s">
        <v>9957</v>
      </c>
      <c r="E7356" s="19" t="s">
        <v>20299</v>
      </c>
      <c r="F7356" s="8" t="s">
        <v>16687</v>
      </c>
      <c r="G7356" s="8" t="s">
        <v>8038</v>
      </c>
      <c r="H7356" s="43" t="s">
        <v>4138</v>
      </c>
      <c r="I7356" s="7"/>
      <c r="J7356" s="35"/>
      <c r="K7356" s="33"/>
      <c r="L7356" s="33"/>
      <c r="M7356" s="33"/>
      <c r="N7356" s="33"/>
      <c r="O7356" s="33"/>
      <c r="P7356" s="33"/>
      <c r="Q7356" s="33"/>
      <c r="R7356" s="33"/>
    </row>
    <row r="7357">
      <c r="A7357" s="8" t="s">
        <v>2586</v>
      </c>
      <c r="B7357" s="6"/>
      <c r="C7357" s="6" t="s">
        <v>20300</v>
      </c>
      <c r="D7357" s="8" t="s">
        <v>5463</v>
      </c>
      <c r="E7357" s="7" t="s">
        <v>20301</v>
      </c>
      <c r="F7357" s="42" t="s">
        <v>16687</v>
      </c>
      <c r="G7357" s="8" t="s">
        <v>8038</v>
      </c>
      <c r="H7357" s="8" t="s">
        <v>2765</v>
      </c>
      <c r="I7357" s="8"/>
      <c r="J7357" s="35"/>
      <c r="K7357" s="33"/>
      <c r="L7357" s="33"/>
      <c r="M7357" s="33"/>
      <c r="N7357" s="33"/>
      <c r="O7357" s="33"/>
      <c r="P7357" s="33"/>
      <c r="Q7357" s="33"/>
      <c r="R7357" s="33"/>
    </row>
    <row r="7358">
      <c r="A7358" s="7" t="s">
        <v>2586</v>
      </c>
      <c r="B7358" s="7"/>
      <c r="C7358" s="7" t="s">
        <v>20302</v>
      </c>
      <c r="D7358" s="8" t="s">
        <v>20303</v>
      </c>
      <c r="E7358" s="7" t="s">
        <v>20304</v>
      </c>
      <c r="F7358" s="41" t="s">
        <v>16687</v>
      </c>
      <c r="G7358" s="45" t="s">
        <v>8038</v>
      </c>
      <c r="H7358" s="41" t="s">
        <v>3287</v>
      </c>
      <c r="I7358" s="8"/>
      <c r="J7358" s="35"/>
      <c r="K7358" s="33"/>
      <c r="L7358" s="33"/>
      <c r="M7358" s="33"/>
      <c r="N7358" s="33"/>
      <c r="O7358" s="33"/>
      <c r="P7358" s="33"/>
      <c r="Q7358" s="33"/>
      <c r="R7358" s="33"/>
    </row>
    <row r="7359">
      <c r="A7359" s="8" t="s">
        <v>2586</v>
      </c>
      <c r="B7359" s="6"/>
      <c r="C7359" s="6" t="s">
        <v>20305</v>
      </c>
      <c r="D7359" s="8" t="s">
        <v>5466</v>
      </c>
      <c r="E7359" s="7" t="s">
        <v>20306</v>
      </c>
      <c r="F7359" s="8" t="s">
        <v>16687</v>
      </c>
      <c r="G7359" s="31" t="s">
        <v>8038</v>
      </c>
      <c r="H7359" s="41" t="s">
        <v>2760</v>
      </c>
      <c r="I7359" s="8"/>
      <c r="J7359" s="7"/>
      <c r="K7359" s="40"/>
      <c r="L7359" s="40"/>
      <c r="M7359" s="40"/>
      <c r="N7359" s="40"/>
      <c r="O7359" s="40"/>
      <c r="P7359" s="40"/>
      <c r="Q7359" s="40"/>
      <c r="R7359" s="40"/>
    </row>
    <row r="7360">
      <c r="A7360" s="8" t="s">
        <v>2586</v>
      </c>
      <c r="B7360" s="8"/>
      <c r="C7360" s="8" t="s">
        <v>20307</v>
      </c>
      <c r="D7360" s="8" t="s">
        <v>2588</v>
      </c>
      <c r="E7360" s="12" t="s">
        <v>20308</v>
      </c>
      <c r="F7360" s="42" t="s">
        <v>16687</v>
      </c>
      <c r="G7360" s="31" t="s">
        <v>8038</v>
      </c>
      <c r="H7360" s="41" t="s">
        <v>2686</v>
      </c>
      <c r="I7360" s="8"/>
      <c r="J7360" s="35"/>
      <c r="K7360" s="33"/>
      <c r="L7360" s="33"/>
      <c r="M7360" s="33"/>
      <c r="N7360" s="33"/>
      <c r="O7360" s="33"/>
      <c r="P7360" s="33"/>
      <c r="Q7360" s="33"/>
      <c r="R7360" s="33"/>
    </row>
    <row r="7361">
      <c r="A7361" s="8" t="s">
        <v>2586</v>
      </c>
      <c r="B7361" s="2"/>
      <c r="C7361" s="2" t="s">
        <v>20309</v>
      </c>
      <c r="D7361" s="2" t="s">
        <v>2588</v>
      </c>
      <c r="E7361" s="2" t="s">
        <v>20310</v>
      </c>
      <c r="F7361" s="42" t="s">
        <v>16687</v>
      </c>
      <c r="G7361" s="31" t="s">
        <v>8038</v>
      </c>
      <c r="H7361" s="41" t="s">
        <v>2760</v>
      </c>
      <c r="I7361" s="55"/>
      <c r="J7361" s="35"/>
      <c r="K7361" s="33"/>
      <c r="L7361" s="33"/>
      <c r="M7361" s="33"/>
      <c r="N7361" s="33"/>
      <c r="O7361" s="33"/>
      <c r="P7361" s="33"/>
      <c r="Q7361" s="33"/>
      <c r="R7361" s="33"/>
    </row>
    <row r="7362">
      <c r="A7362" s="8" t="s">
        <v>2586</v>
      </c>
      <c r="B7362" s="8"/>
      <c r="C7362" s="8" t="s">
        <v>20311</v>
      </c>
      <c r="D7362" s="8" t="s">
        <v>7681</v>
      </c>
      <c r="E7362" s="12" t="s">
        <v>20312</v>
      </c>
      <c r="F7362" s="42" t="s">
        <v>16687</v>
      </c>
      <c r="G7362" s="31" t="s">
        <v>8038</v>
      </c>
      <c r="H7362" s="48" t="s">
        <v>2937</v>
      </c>
      <c r="I7362" s="8"/>
      <c r="J7362" s="7"/>
      <c r="K7362" s="40"/>
      <c r="L7362" s="40"/>
      <c r="M7362" s="40"/>
      <c r="N7362" s="40"/>
      <c r="O7362" s="40"/>
      <c r="P7362" s="40"/>
      <c r="Q7362" s="40"/>
      <c r="R7362" s="40"/>
    </row>
    <row r="7363">
      <c r="A7363" s="8" t="s">
        <v>2586</v>
      </c>
      <c r="B7363" s="2"/>
      <c r="C7363" s="2" t="s">
        <v>20313</v>
      </c>
      <c r="D7363" s="2" t="s">
        <v>2588</v>
      </c>
      <c r="E7363" s="2" t="s">
        <v>20314</v>
      </c>
      <c r="F7363" s="8" t="s">
        <v>16687</v>
      </c>
      <c r="G7363" s="31" t="s">
        <v>8038</v>
      </c>
      <c r="H7363" s="48" t="s">
        <v>2937</v>
      </c>
      <c r="I7363" s="55"/>
      <c r="J7363" s="35"/>
      <c r="K7363" s="33"/>
      <c r="L7363" s="33"/>
      <c r="M7363" s="33"/>
      <c r="N7363" s="33"/>
      <c r="O7363" s="33"/>
      <c r="P7363" s="33"/>
      <c r="Q7363" s="33"/>
      <c r="R7363" s="33"/>
    </row>
    <row r="7364">
      <c r="A7364" s="8" t="s">
        <v>2586</v>
      </c>
      <c r="B7364" s="2"/>
      <c r="C7364" s="2" t="s">
        <v>18130</v>
      </c>
      <c r="D7364" s="2" t="s">
        <v>20315</v>
      </c>
      <c r="E7364" s="2" t="s">
        <v>20316</v>
      </c>
      <c r="F7364" s="41" t="s">
        <v>16687</v>
      </c>
      <c r="G7364" s="8" t="s">
        <v>8038</v>
      </c>
      <c r="H7364" s="45" t="s">
        <v>2824</v>
      </c>
      <c r="I7364" s="35"/>
      <c r="J7364" s="35"/>
      <c r="K7364" s="33"/>
      <c r="L7364" s="33"/>
      <c r="M7364" s="33"/>
      <c r="N7364" s="33"/>
      <c r="O7364" s="33"/>
      <c r="P7364" s="33"/>
      <c r="Q7364" s="33"/>
      <c r="R7364" s="33"/>
    </row>
    <row r="7365">
      <c r="A7365" s="8" t="s">
        <v>2586</v>
      </c>
      <c r="B7365" s="2"/>
      <c r="C7365" s="2" t="s">
        <v>20317</v>
      </c>
      <c r="D7365" s="2" t="s">
        <v>2588</v>
      </c>
      <c r="E7365" s="2" t="s">
        <v>20318</v>
      </c>
      <c r="F7365" s="8" t="s">
        <v>16687</v>
      </c>
      <c r="G7365" s="31" t="s">
        <v>8038</v>
      </c>
      <c r="H7365" s="45" t="s">
        <v>3162</v>
      </c>
      <c r="I7365" s="55"/>
      <c r="J7365" s="35"/>
      <c r="K7365" s="33"/>
      <c r="L7365" s="33"/>
      <c r="M7365" s="33"/>
      <c r="N7365" s="33"/>
      <c r="O7365" s="33"/>
      <c r="P7365" s="33"/>
      <c r="Q7365" s="33"/>
      <c r="R7365" s="33"/>
    </row>
    <row r="7366">
      <c r="A7366" s="8" t="s">
        <v>2586</v>
      </c>
      <c r="B7366" s="8"/>
      <c r="C7366" s="8" t="s">
        <v>20319</v>
      </c>
      <c r="D7366" s="8" t="s">
        <v>15567</v>
      </c>
      <c r="E7366" s="12" t="s">
        <v>20320</v>
      </c>
      <c r="F7366" s="42" t="s">
        <v>16687</v>
      </c>
      <c r="G7366" s="8" t="s">
        <v>8038</v>
      </c>
      <c r="H7366" s="41" t="s">
        <v>2760</v>
      </c>
      <c r="I7366" s="8"/>
      <c r="J7366" s="35"/>
      <c r="K7366" s="33"/>
      <c r="L7366" s="33"/>
      <c r="M7366" s="33"/>
      <c r="N7366" s="33"/>
      <c r="O7366" s="33"/>
      <c r="P7366" s="33"/>
      <c r="Q7366" s="33"/>
      <c r="R7366" s="33"/>
    </row>
    <row r="7367">
      <c r="A7367" s="8" t="s">
        <v>2586</v>
      </c>
      <c r="B7367" s="6"/>
      <c r="C7367" s="6" t="s">
        <v>20321</v>
      </c>
      <c r="D7367" s="7" t="s">
        <v>3108</v>
      </c>
      <c r="E7367" s="19" t="s">
        <v>20322</v>
      </c>
      <c r="F7367" s="42" t="s">
        <v>16687</v>
      </c>
      <c r="G7367" s="8" t="s">
        <v>8038</v>
      </c>
      <c r="H7367" s="41" t="s">
        <v>2760</v>
      </c>
      <c r="I7367" s="7"/>
      <c r="J7367" s="7"/>
      <c r="K7367" s="40"/>
      <c r="L7367" s="40"/>
      <c r="M7367" s="40"/>
      <c r="N7367" s="40"/>
      <c r="O7367" s="40"/>
      <c r="P7367" s="40"/>
      <c r="Q7367" s="40"/>
      <c r="R7367" s="40"/>
    </row>
    <row r="7368">
      <c r="A7368" s="8" t="s">
        <v>2586</v>
      </c>
      <c r="B7368" s="6"/>
      <c r="C7368" s="6" t="s">
        <v>20323</v>
      </c>
      <c r="D7368" s="6" t="s">
        <v>20324</v>
      </c>
      <c r="E7368" s="7" t="s">
        <v>20325</v>
      </c>
      <c r="F7368" s="42" t="s">
        <v>16687</v>
      </c>
      <c r="G7368" s="31" t="s">
        <v>8038</v>
      </c>
      <c r="H7368" s="42" t="s">
        <v>3792</v>
      </c>
      <c r="I7368" s="8"/>
      <c r="J7368" s="35"/>
      <c r="K7368" s="33"/>
      <c r="L7368" s="33"/>
      <c r="M7368" s="33"/>
      <c r="N7368" s="33"/>
      <c r="O7368" s="33"/>
      <c r="P7368" s="33"/>
      <c r="Q7368" s="33"/>
      <c r="R7368" s="33"/>
    </row>
    <row r="7369">
      <c r="A7369" s="8" t="s">
        <v>2586</v>
      </c>
      <c r="B7369" s="8"/>
      <c r="C7369" s="8" t="s">
        <v>20326</v>
      </c>
      <c r="D7369" s="8" t="s">
        <v>2588</v>
      </c>
      <c r="E7369" s="12" t="s">
        <v>20327</v>
      </c>
      <c r="F7369" s="42" t="s">
        <v>16687</v>
      </c>
      <c r="G7369" s="8" t="s">
        <v>8038</v>
      </c>
      <c r="H7369" s="31" t="s">
        <v>2603</v>
      </c>
      <c r="I7369" s="8"/>
      <c r="J7369" s="7"/>
      <c r="K7369" s="40"/>
      <c r="L7369" s="40"/>
      <c r="M7369" s="40"/>
      <c r="N7369" s="40"/>
      <c r="O7369" s="40"/>
      <c r="P7369" s="40"/>
      <c r="Q7369" s="40"/>
      <c r="R7369" s="40"/>
    </row>
    <row r="7370">
      <c r="A7370" s="8" t="s">
        <v>2586</v>
      </c>
      <c r="B7370" s="6"/>
      <c r="C7370" s="6" t="s">
        <v>20328</v>
      </c>
      <c r="D7370" s="8" t="s">
        <v>20329</v>
      </c>
      <c r="E7370" s="7" t="s">
        <v>20330</v>
      </c>
      <c r="F7370" s="8" t="s">
        <v>16687</v>
      </c>
      <c r="G7370" s="8" t="s">
        <v>8038</v>
      </c>
      <c r="H7370" s="31" t="s">
        <v>2603</v>
      </c>
      <c r="I7370" s="8"/>
      <c r="J7370" s="35"/>
      <c r="K7370" s="33"/>
      <c r="L7370" s="33"/>
      <c r="M7370" s="33"/>
      <c r="N7370" s="33"/>
      <c r="O7370" s="33"/>
      <c r="P7370" s="33"/>
      <c r="Q7370" s="33"/>
      <c r="R7370" s="33"/>
    </row>
    <row r="7371">
      <c r="A7371" s="8" t="s">
        <v>2586</v>
      </c>
      <c r="B7371" s="2"/>
      <c r="C7371" s="2" t="s">
        <v>20331</v>
      </c>
      <c r="D7371" s="2" t="s">
        <v>20332</v>
      </c>
      <c r="E7371" s="2" t="s">
        <v>20333</v>
      </c>
      <c r="F7371" s="42" t="s">
        <v>16687</v>
      </c>
      <c r="G7371" s="31" t="s">
        <v>8038</v>
      </c>
      <c r="H7371" s="41" t="s">
        <v>3305</v>
      </c>
      <c r="I7371" s="55"/>
      <c r="J7371" s="37"/>
      <c r="K7371" s="38"/>
      <c r="L7371" s="38"/>
      <c r="M7371" s="38"/>
      <c r="N7371" s="38"/>
      <c r="O7371" s="38"/>
      <c r="P7371" s="38"/>
      <c r="Q7371" s="38"/>
      <c r="R7371" s="38"/>
    </row>
    <row r="7372">
      <c r="A7372" s="8" t="s">
        <v>2586</v>
      </c>
      <c r="B7372" s="6"/>
      <c r="C7372" s="6" t="s">
        <v>20334</v>
      </c>
      <c r="D7372" s="6" t="s">
        <v>2588</v>
      </c>
      <c r="E7372" s="7" t="s">
        <v>20335</v>
      </c>
      <c r="F7372" s="42" t="s">
        <v>16687</v>
      </c>
      <c r="G7372" s="8" t="s">
        <v>8038</v>
      </c>
      <c r="H7372" s="132" t="s">
        <v>17208</v>
      </c>
      <c r="I7372" s="8"/>
      <c r="J7372" s="35"/>
      <c r="K7372" s="33"/>
      <c r="L7372" s="33"/>
      <c r="M7372" s="33"/>
      <c r="N7372" s="33"/>
      <c r="O7372" s="33"/>
      <c r="P7372" s="33"/>
      <c r="Q7372" s="33"/>
      <c r="R7372" s="33"/>
    </row>
    <row r="7373">
      <c r="A7373" s="8" t="s">
        <v>2586</v>
      </c>
      <c r="B7373" s="2"/>
      <c r="C7373" s="2" t="s">
        <v>20336</v>
      </c>
      <c r="D7373" s="2" t="s">
        <v>2918</v>
      </c>
      <c r="E7373" s="2" t="s">
        <v>20337</v>
      </c>
      <c r="F7373" s="42" t="s">
        <v>16687</v>
      </c>
      <c r="G7373" s="8" t="s">
        <v>8038</v>
      </c>
      <c r="H7373" s="43" t="s">
        <v>2760</v>
      </c>
      <c r="I7373" s="55"/>
      <c r="J7373" s="35"/>
      <c r="K7373" s="33"/>
      <c r="L7373" s="33"/>
      <c r="M7373" s="33"/>
      <c r="N7373" s="33"/>
      <c r="O7373" s="33"/>
      <c r="P7373" s="33"/>
      <c r="Q7373" s="33"/>
      <c r="R7373" s="33"/>
    </row>
    <row r="7374">
      <c r="A7374" s="8" t="s">
        <v>2586</v>
      </c>
      <c r="B7374" s="2"/>
      <c r="C7374" s="2" t="s">
        <v>20338</v>
      </c>
      <c r="D7374" s="2" t="s">
        <v>20339</v>
      </c>
      <c r="E7374" s="2" t="s">
        <v>20340</v>
      </c>
      <c r="F7374" s="42" t="s">
        <v>16687</v>
      </c>
      <c r="G7374" s="8" t="s">
        <v>8038</v>
      </c>
      <c r="H7374" s="48" t="s">
        <v>2937</v>
      </c>
      <c r="I7374" s="55"/>
      <c r="J7374" s="7"/>
      <c r="K7374" s="40"/>
      <c r="L7374" s="40"/>
      <c r="M7374" s="40"/>
      <c r="N7374" s="40"/>
      <c r="O7374" s="40"/>
      <c r="P7374" s="40"/>
      <c r="Q7374" s="40"/>
      <c r="R7374" s="40"/>
    </row>
    <row r="7375">
      <c r="A7375" s="7" t="s">
        <v>2586</v>
      </c>
      <c r="B7375" s="9"/>
      <c r="C7375" s="9" t="s">
        <v>20341</v>
      </c>
      <c r="D7375" s="10" t="s">
        <v>3799</v>
      </c>
      <c r="E7375" s="10" t="s">
        <v>20342</v>
      </c>
      <c r="F7375" s="42" t="s">
        <v>16687</v>
      </c>
      <c r="G7375" s="31" t="s">
        <v>8038</v>
      </c>
      <c r="H7375" s="41" t="s">
        <v>2686</v>
      </c>
      <c r="I7375" s="16"/>
      <c r="J7375" s="7"/>
      <c r="K7375" s="40"/>
      <c r="L7375" s="40"/>
      <c r="M7375" s="40"/>
      <c r="N7375" s="40"/>
      <c r="O7375" s="40"/>
      <c r="P7375" s="40"/>
      <c r="Q7375" s="40"/>
      <c r="R7375" s="40"/>
    </row>
    <row r="7376">
      <c r="A7376" s="8" t="s">
        <v>2586</v>
      </c>
      <c r="B7376" s="2"/>
      <c r="C7376" s="2" t="s">
        <v>20343</v>
      </c>
      <c r="D7376" s="2" t="s">
        <v>20344</v>
      </c>
      <c r="E7376" s="2" t="s">
        <v>20345</v>
      </c>
      <c r="F7376" s="42" t="s">
        <v>16687</v>
      </c>
      <c r="G7376" s="8" t="s">
        <v>8038</v>
      </c>
      <c r="H7376" s="41" t="s">
        <v>2802</v>
      </c>
      <c r="I7376" s="55"/>
      <c r="J7376" s="35"/>
      <c r="K7376" s="33"/>
      <c r="L7376" s="33"/>
      <c r="M7376" s="33"/>
      <c r="N7376" s="33"/>
      <c r="O7376" s="33"/>
      <c r="P7376" s="33"/>
      <c r="Q7376" s="33"/>
      <c r="R7376" s="33"/>
    </row>
    <row r="7377">
      <c r="A7377" s="8" t="s">
        <v>2586</v>
      </c>
      <c r="B7377" s="8"/>
      <c r="C7377" s="8" t="s">
        <v>20346</v>
      </c>
      <c r="D7377" s="8" t="s">
        <v>19590</v>
      </c>
      <c r="E7377" s="12" t="s">
        <v>20347</v>
      </c>
      <c r="F7377" s="8" t="s">
        <v>16687</v>
      </c>
      <c r="G7377" s="31" t="s">
        <v>8038</v>
      </c>
      <c r="H7377" s="42" t="s">
        <v>2686</v>
      </c>
      <c r="I7377" s="8"/>
      <c r="J7377" s="35"/>
      <c r="K7377" s="33"/>
      <c r="L7377" s="33"/>
      <c r="M7377" s="33"/>
      <c r="N7377" s="33"/>
      <c r="O7377" s="33"/>
      <c r="P7377" s="33"/>
      <c r="Q7377" s="33"/>
      <c r="R7377" s="33"/>
    </row>
    <row r="7378">
      <c r="A7378" s="8" t="s">
        <v>2586</v>
      </c>
      <c r="B7378" s="8"/>
      <c r="C7378" s="8" t="s">
        <v>20348</v>
      </c>
      <c r="D7378" s="8" t="s">
        <v>5160</v>
      </c>
      <c r="E7378" s="12" t="s">
        <v>20349</v>
      </c>
      <c r="F7378" s="8" t="s">
        <v>16687</v>
      </c>
      <c r="G7378" s="8" t="s">
        <v>8038</v>
      </c>
      <c r="H7378" s="42" t="s">
        <v>2686</v>
      </c>
      <c r="I7378" s="8"/>
      <c r="J7378" s="35"/>
      <c r="K7378" s="33"/>
      <c r="L7378" s="33"/>
      <c r="M7378" s="33"/>
      <c r="N7378" s="33"/>
      <c r="O7378" s="33"/>
      <c r="P7378" s="33"/>
      <c r="Q7378" s="33"/>
      <c r="R7378" s="33"/>
    </row>
    <row r="7379">
      <c r="A7379" s="8" t="s">
        <v>2586</v>
      </c>
      <c r="B7379" s="2"/>
      <c r="C7379" s="2" t="s">
        <v>20350</v>
      </c>
      <c r="D7379" s="2" t="s">
        <v>2588</v>
      </c>
      <c r="E7379" s="2" t="s">
        <v>20351</v>
      </c>
      <c r="F7379" s="42" t="s">
        <v>16687</v>
      </c>
      <c r="G7379" s="8" t="s">
        <v>8038</v>
      </c>
      <c r="H7379" s="41" t="s">
        <v>7661</v>
      </c>
      <c r="I7379" s="55"/>
      <c r="J7379" s="35"/>
      <c r="K7379" s="33"/>
      <c r="L7379" s="33"/>
      <c r="M7379" s="33"/>
      <c r="N7379" s="33"/>
      <c r="O7379" s="33"/>
      <c r="P7379" s="33"/>
      <c r="Q7379" s="33"/>
      <c r="R7379" s="33"/>
    </row>
    <row r="7380">
      <c r="A7380" s="8" t="s">
        <v>2586</v>
      </c>
      <c r="B7380" s="3"/>
      <c r="C7380" s="3" t="s">
        <v>20352</v>
      </c>
      <c r="D7380" s="4" t="s">
        <v>2635</v>
      </c>
      <c r="E7380" s="5" t="s">
        <v>20353</v>
      </c>
      <c r="F7380" s="42" t="s">
        <v>16687</v>
      </c>
      <c r="G7380" s="8" t="s">
        <v>8038</v>
      </c>
      <c r="H7380" s="41" t="s">
        <v>2760</v>
      </c>
      <c r="I7380" s="18"/>
      <c r="J7380" s="37"/>
      <c r="K7380" s="38"/>
      <c r="L7380" s="38"/>
      <c r="M7380" s="38"/>
      <c r="N7380" s="38"/>
      <c r="O7380" s="38"/>
      <c r="P7380" s="38"/>
      <c r="Q7380" s="38"/>
      <c r="R7380" s="38"/>
    </row>
    <row r="7381">
      <c r="A7381" s="8" t="s">
        <v>2586</v>
      </c>
      <c r="B7381" s="8"/>
      <c r="C7381" s="8" t="s">
        <v>20354</v>
      </c>
      <c r="D7381" s="8" t="s">
        <v>2635</v>
      </c>
      <c r="E7381" s="12" t="s">
        <v>20355</v>
      </c>
      <c r="F7381" s="42" t="s">
        <v>16687</v>
      </c>
      <c r="G7381" s="8" t="s">
        <v>8038</v>
      </c>
      <c r="H7381" s="41" t="s">
        <v>2760</v>
      </c>
      <c r="I7381" s="8"/>
      <c r="J7381" s="7"/>
      <c r="K7381" s="40"/>
      <c r="L7381" s="40"/>
      <c r="M7381" s="40"/>
      <c r="N7381" s="40"/>
      <c r="O7381" s="40"/>
      <c r="P7381" s="40"/>
      <c r="Q7381" s="40"/>
      <c r="R7381" s="40"/>
    </row>
    <row r="7382">
      <c r="A7382" s="8" t="s">
        <v>2586</v>
      </c>
      <c r="B7382" s="2"/>
      <c r="C7382" s="2" t="s">
        <v>20356</v>
      </c>
      <c r="D7382" s="2" t="s">
        <v>20357</v>
      </c>
      <c r="E7382" s="2" t="s">
        <v>20358</v>
      </c>
      <c r="F7382" s="42" t="s">
        <v>16687</v>
      </c>
      <c r="G7382" s="8" t="s">
        <v>8038</v>
      </c>
      <c r="H7382" s="31" t="s">
        <v>2802</v>
      </c>
      <c r="I7382" s="55"/>
      <c r="J7382" s="35"/>
      <c r="K7382" s="33"/>
      <c r="L7382" s="33"/>
      <c r="M7382" s="33"/>
      <c r="N7382" s="33"/>
      <c r="O7382" s="33"/>
      <c r="P7382" s="33"/>
      <c r="Q7382" s="33"/>
      <c r="R7382" s="33"/>
    </row>
    <row r="7383">
      <c r="A7383" s="8" t="s">
        <v>2586</v>
      </c>
      <c r="B7383" s="8"/>
      <c r="C7383" s="8" t="s">
        <v>20359</v>
      </c>
      <c r="D7383" s="8" t="s">
        <v>20360</v>
      </c>
      <c r="E7383" s="12" t="s">
        <v>20361</v>
      </c>
      <c r="F7383" s="42" t="s">
        <v>16687</v>
      </c>
      <c r="G7383" s="8" t="s">
        <v>8038</v>
      </c>
      <c r="H7383" s="42" t="s">
        <v>2686</v>
      </c>
      <c r="I7383" s="8"/>
      <c r="J7383" s="7"/>
      <c r="K7383" s="40"/>
      <c r="L7383" s="40"/>
      <c r="M7383" s="40"/>
      <c r="N7383" s="40"/>
      <c r="O7383" s="40"/>
      <c r="P7383" s="40"/>
      <c r="Q7383" s="40"/>
      <c r="R7383" s="40"/>
    </row>
    <row r="7384">
      <c r="A7384" s="8" t="s">
        <v>2586</v>
      </c>
      <c r="B7384" s="6"/>
      <c r="C7384" s="6" t="s">
        <v>20362</v>
      </c>
      <c r="D7384" s="7" t="s">
        <v>12168</v>
      </c>
      <c r="E7384" s="19" t="s">
        <v>20363</v>
      </c>
      <c r="F7384" s="8" t="s">
        <v>16687</v>
      </c>
      <c r="G7384" s="8" t="s">
        <v>8038</v>
      </c>
      <c r="H7384" s="31" t="s">
        <v>2603</v>
      </c>
      <c r="I7384" s="7"/>
      <c r="J7384" s="7"/>
      <c r="K7384" s="40"/>
      <c r="L7384" s="40"/>
      <c r="M7384" s="40"/>
      <c r="N7384" s="40"/>
      <c r="O7384" s="40"/>
      <c r="P7384" s="40"/>
      <c r="Q7384" s="40"/>
      <c r="R7384" s="40"/>
    </row>
    <row r="7385">
      <c r="A7385" s="8" t="s">
        <v>2586</v>
      </c>
      <c r="B7385" s="8"/>
      <c r="C7385" s="8" t="s">
        <v>20364</v>
      </c>
      <c r="D7385" s="8" t="s">
        <v>2588</v>
      </c>
      <c r="E7385" s="12" t="s">
        <v>20365</v>
      </c>
      <c r="F7385" s="42" t="s">
        <v>16687</v>
      </c>
      <c r="G7385" s="8" t="s">
        <v>8038</v>
      </c>
      <c r="H7385" s="41" t="s">
        <v>2760</v>
      </c>
      <c r="I7385" s="8"/>
      <c r="J7385" s="37"/>
      <c r="K7385" s="38"/>
      <c r="L7385" s="38"/>
      <c r="M7385" s="38"/>
      <c r="N7385" s="38"/>
      <c r="O7385" s="38"/>
      <c r="P7385" s="38"/>
      <c r="Q7385" s="38"/>
      <c r="R7385" s="38"/>
    </row>
    <row r="7386">
      <c r="A7386" s="8" t="s">
        <v>2586</v>
      </c>
      <c r="B7386" s="8"/>
      <c r="C7386" s="8" t="s">
        <v>20366</v>
      </c>
      <c r="D7386" s="8" t="s">
        <v>20367</v>
      </c>
      <c r="E7386" s="12" t="s">
        <v>20368</v>
      </c>
      <c r="F7386" s="8" t="s">
        <v>16687</v>
      </c>
      <c r="G7386" s="8" t="s">
        <v>8038</v>
      </c>
      <c r="H7386" s="31" t="s">
        <v>2742</v>
      </c>
      <c r="I7386" s="8"/>
      <c r="J7386" s="35"/>
      <c r="K7386" s="33"/>
      <c r="L7386" s="33"/>
      <c r="M7386" s="33"/>
      <c r="N7386" s="33"/>
      <c r="O7386" s="33"/>
      <c r="P7386" s="33"/>
      <c r="Q7386" s="33"/>
      <c r="R7386" s="33"/>
    </row>
    <row r="7387">
      <c r="A7387" s="8" t="s">
        <v>2586</v>
      </c>
      <c r="B7387" s="8"/>
      <c r="C7387" s="8" t="s">
        <v>20366</v>
      </c>
      <c r="D7387" s="8" t="s">
        <v>20369</v>
      </c>
      <c r="E7387" s="12" t="s">
        <v>20370</v>
      </c>
      <c r="F7387" s="8" t="s">
        <v>16687</v>
      </c>
      <c r="G7387" s="31" t="s">
        <v>8038</v>
      </c>
      <c r="H7387" s="31" t="s">
        <v>2742</v>
      </c>
      <c r="I7387" s="8"/>
      <c r="J7387" s="37"/>
      <c r="K7387" s="38"/>
      <c r="L7387" s="38"/>
      <c r="M7387" s="38"/>
      <c r="N7387" s="38"/>
      <c r="O7387" s="38"/>
      <c r="P7387" s="38"/>
      <c r="Q7387" s="38"/>
      <c r="R7387" s="38"/>
    </row>
    <row r="7388">
      <c r="A7388" s="8" t="s">
        <v>2586</v>
      </c>
      <c r="B7388" s="15"/>
      <c r="C7388" s="15" t="s">
        <v>20371</v>
      </c>
      <c r="D7388" s="4" t="s">
        <v>1311</v>
      </c>
      <c r="E7388" s="4" t="s">
        <v>20372</v>
      </c>
      <c r="F7388" s="42" t="s">
        <v>16687</v>
      </c>
      <c r="G7388" s="8" t="s">
        <v>8038</v>
      </c>
      <c r="H7388" s="45" t="s">
        <v>2824</v>
      </c>
      <c r="I7388" s="18"/>
      <c r="J7388" s="35"/>
      <c r="K7388" s="33"/>
      <c r="L7388" s="33"/>
      <c r="M7388" s="33"/>
      <c r="N7388" s="33"/>
      <c r="O7388" s="33"/>
      <c r="P7388" s="33"/>
      <c r="Q7388" s="33"/>
      <c r="R7388" s="33"/>
    </row>
    <row r="7389">
      <c r="A7389" s="8" t="s">
        <v>2586</v>
      </c>
      <c r="B7389" s="8"/>
      <c r="C7389" s="8" t="s">
        <v>20373</v>
      </c>
      <c r="D7389" s="8" t="s">
        <v>20374</v>
      </c>
      <c r="E7389" s="12" t="s">
        <v>20375</v>
      </c>
      <c r="F7389" s="8" t="s">
        <v>16687</v>
      </c>
      <c r="G7389" s="8" t="s">
        <v>8038</v>
      </c>
      <c r="H7389" s="45" t="s">
        <v>2765</v>
      </c>
      <c r="I7389" s="8"/>
      <c r="J7389" s="37"/>
      <c r="K7389" s="38"/>
      <c r="L7389" s="38"/>
      <c r="M7389" s="38"/>
      <c r="N7389" s="38"/>
      <c r="O7389" s="38"/>
      <c r="P7389" s="38"/>
      <c r="Q7389" s="38"/>
      <c r="R7389" s="38"/>
    </row>
    <row r="7390">
      <c r="A7390" s="8" t="s">
        <v>2586</v>
      </c>
      <c r="B7390" s="2"/>
      <c r="C7390" s="2" t="s">
        <v>20376</v>
      </c>
      <c r="D7390" s="2" t="s">
        <v>2588</v>
      </c>
      <c r="E7390" s="2" t="s">
        <v>20377</v>
      </c>
      <c r="F7390" s="42" t="s">
        <v>16687</v>
      </c>
      <c r="G7390" s="31" t="s">
        <v>8038</v>
      </c>
      <c r="H7390" s="42" t="s">
        <v>2686</v>
      </c>
      <c r="I7390" s="35"/>
      <c r="J7390" s="7"/>
      <c r="K7390" s="40"/>
      <c r="L7390" s="40"/>
      <c r="M7390" s="40"/>
      <c r="N7390" s="40"/>
      <c r="O7390" s="40"/>
      <c r="P7390" s="40"/>
      <c r="Q7390" s="40"/>
      <c r="R7390" s="40"/>
    </row>
    <row r="7391">
      <c r="A7391" s="8" t="s">
        <v>2586</v>
      </c>
      <c r="B7391" s="8"/>
      <c r="C7391" s="8" t="s">
        <v>20378</v>
      </c>
      <c r="D7391" s="8" t="s">
        <v>5918</v>
      </c>
      <c r="E7391" s="12" t="s">
        <v>20379</v>
      </c>
      <c r="F7391" s="8" t="s">
        <v>16687</v>
      </c>
      <c r="G7391" s="45" t="s">
        <v>8038</v>
      </c>
      <c r="H7391" s="41" t="s">
        <v>2760</v>
      </c>
      <c r="I7391" s="8"/>
      <c r="J7391" s="7"/>
      <c r="K7391" s="40"/>
      <c r="L7391" s="40"/>
      <c r="M7391" s="40"/>
      <c r="N7391" s="40"/>
      <c r="O7391" s="40"/>
      <c r="P7391" s="40"/>
      <c r="Q7391" s="40"/>
      <c r="R7391" s="40"/>
    </row>
    <row r="7392">
      <c r="A7392" s="7" t="s">
        <v>2586</v>
      </c>
      <c r="B7392" s="7"/>
      <c r="C7392" s="7" t="s">
        <v>20380</v>
      </c>
      <c r="D7392" s="6" t="s">
        <v>2588</v>
      </c>
      <c r="E7392" s="7" t="s">
        <v>20381</v>
      </c>
      <c r="F7392" s="42" t="s">
        <v>16687</v>
      </c>
      <c r="G7392" s="31" t="s">
        <v>8038</v>
      </c>
      <c r="H7392" s="41" t="s">
        <v>2760</v>
      </c>
      <c r="I7392" s="8"/>
      <c r="J7392" s="35"/>
      <c r="K7392" s="33"/>
      <c r="L7392" s="33"/>
      <c r="M7392" s="33"/>
      <c r="N7392" s="33"/>
      <c r="O7392" s="33"/>
      <c r="P7392" s="33"/>
      <c r="Q7392" s="33"/>
      <c r="R7392" s="33"/>
    </row>
    <row r="7393">
      <c r="A7393" s="8" t="s">
        <v>2586</v>
      </c>
      <c r="B7393" s="8"/>
      <c r="C7393" s="8" t="s">
        <v>20382</v>
      </c>
      <c r="D7393" s="8" t="s">
        <v>2732</v>
      </c>
      <c r="E7393" s="12" t="s">
        <v>20383</v>
      </c>
      <c r="F7393" s="42" t="s">
        <v>16687</v>
      </c>
      <c r="G7393" s="31" t="s">
        <v>8038</v>
      </c>
      <c r="H7393" s="41" t="s">
        <v>2760</v>
      </c>
      <c r="I7393" s="8"/>
      <c r="J7393" s="35"/>
      <c r="K7393" s="33"/>
      <c r="L7393" s="33"/>
      <c r="M7393" s="33"/>
      <c r="N7393" s="33"/>
      <c r="O7393" s="33"/>
      <c r="P7393" s="33"/>
      <c r="Q7393" s="33"/>
      <c r="R7393" s="33"/>
    </row>
    <row r="7394">
      <c r="A7394" s="8" t="s">
        <v>2586</v>
      </c>
      <c r="B7394" s="6"/>
      <c r="C7394" s="6" t="s">
        <v>20384</v>
      </c>
      <c r="D7394" s="6" t="s">
        <v>2588</v>
      </c>
      <c r="E7394" s="19" t="s">
        <v>20385</v>
      </c>
      <c r="F7394" s="42" t="s">
        <v>16687</v>
      </c>
      <c r="G7394" s="8" t="s">
        <v>8038</v>
      </c>
      <c r="H7394" s="41" t="s">
        <v>2760</v>
      </c>
      <c r="I7394" s="7"/>
      <c r="J7394" s="7"/>
      <c r="K7394" s="40"/>
      <c r="L7394" s="40"/>
      <c r="M7394" s="40"/>
      <c r="N7394" s="40"/>
      <c r="O7394" s="40"/>
      <c r="P7394" s="40"/>
      <c r="Q7394" s="40"/>
      <c r="R7394" s="40"/>
    </row>
    <row r="7395">
      <c r="A7395" s="8" t="s">
        <v>2586</v>
      </c>
      <c r="B7395" s="6"/>
      <c r="C7395" s="6" t="s">
        <v>20386</v>
      </c>
      <c r="D7395" s="7" t="s">
        <v>6468</v>
      </c>
      <c r="E7395" s="19" t="s">
        <v>20387</v>
      </c>
      <c r="F7395" s="42" t="s">
        <v>16687</v>
      </c>
      <c r="G7395" s="8" t="s">
        <v>8038</v>
      </c>
      <c r="H7395" s="31" t="s">
        <v>2603</v>
      </c>
      <c r="I7395" s="7"/>
      <c r="J7395" s="10"/>
      <c r="K7395" s="44"/>
      <c r="L7395" s="44"/>
      <c r="M7395" s="44"/>
      <c r="N7395" s="44"/>
      <c r="O7395" s="44"/>
      <c r="P7395" s="44"/>
      <c r="Q7395" s="44"/>
      <c r="R7395" s="44"/>
    </row>
    <row r="7396">
      <c r="A7396" s="8" t="s">
        <v>2586</v>
      </c>
      <c r="B7396" s="6"/>
      <c r="C7396" s="6" t="s">
        <v>20386</v>
      </c>
      <c r="D7396" s="7" t="s">
        <v>6468</v>
      </c>
      <c r="E7396" s="19" t="s">
        <v>20388</v>
      </c>
      <c r="F7396" s="42" t="s">
        <v>16687</v>
      </c>
      <c r="G7396" s="8" t="s">
        <v>8038</v>
      </c>
      <c r="H7396" s="31" t="s">
        <v>2603</v>
      </c>
      <c r="I7396" s="7"/>
      <c r="J7396" s="37"/>
      <c r="K7396" s="38"/>
      <c r="L7396" s="38"/>
      <c r="M7396" s="38"/>
      <c r="N7396" s="38"/>
      <c r="O7396" s="38"/>
      <c r="P7396" s="38"/>
      <c r="Q7396" s="38"/>
      <c r="R7396" s="38"/>
    </row>
    <row r="7397">
      <c r="A7397" s="8" t="s">
        <v>2586</v>
      </c>
      <c r="B7397" s="8"/>
      <c r="C7397" s="8" t="s">
        <v>20389</v>
      </c>
      <c r="D7397" s="8" t="s">
        <v>20390</v>
      </c>
      <c r="E7397" s="12" t="s">
        <v>20391</v>
      </c>
      <c r="F7397" s="42" t="s">
        <v>16687</v>
      </c>
      <c r="G7397" s="31" t="s">
        <v>8038</v>
      </c>
      <c r="H7397" s="8" t="s">
        <v>2765</v>
      </c>
      <c r="I7397" s="8"/>
      <c r="J7397" s="35"/>
      <c r="K7397" s="33"/>
      <c r="L7397" s="33"/>
      <c r="M7397" s="33"/>
      <c r="N7397" s="33"/>
      <c r="O7397" s="33"/>
      <c r="P7397" s="33"/>
      <c r="Q7397" s="33"/>
      <c r="R7397" s="33"/>
    </row>
    <row r="7398">
      <c r="A7398" s="8" t="s">
        <v>2586</v>
      </c>
      <c r="B7398" s="2"/>
      <c r="C7398" s="2" t="s">
        <v>20392</v>
      </c>
      <c r="D7398" s="2" t="s">
        <v>2588</v>
      </c>
      <c r="E7398" s="2" t="s">
        <v>20393</v>
      </c>
      <c r="F7398" s="42" t="s">
        <v>16687</v>
      </c>
      <c r="G7398" s="31" t="s">
        <v>8038</v>
      </c>
      <c r="H7398" s="8" t="s">
        <v>2765</v>
      </c>
      <c r="I7398" s="55"/>
      <c r="J7398" s="35"/>
      <c r="K7398" s="33"/>
      <c r="L7398" s="33"/>
      <c r="M7398" s="33"/>
      <c r="N7398" s="33"/>
      <c r="O7398" s="33"/>
      <c r="P7398" s="33"/>
      <c r="Q7398" s="33"/>
      <c r="R7398" s="33"/>
    </row>
    <row r="7399">
      <c r="A7399" s="8" t="s">
        <v>2586</v>
      </c>
      <c r="B7399" s="8"/>
      <c r="C7399" s="8" t="s">
        <v>20394</v>
      </c>
      <c r="D7399" s="8" t="s">
        <v>2918</v>
      </c>
      <c r="E7399" s="12" t="s">
        <v>20395</v>
      </c>
      <c r="F7399" s="8" t="s">
        <v>16687</v>
      </c>
      <c r="G7399" s="8" t="s">
        <v>8038</v>
      </c>
      <c r="H7399" s="48" t="s">
        <v>2937</v>
      </c>
      <c r="I7399" s="8"/>
      <c r="J7399" s="7"/>
      <c r="K7399" s="40"/>
      <c r="L7399" s="40"/>
      <c r="M7399" s="40"/>
      <c r="N7399" s="40"/>
      <c r="O7399" s="40"/>
      <c r="P7399" s="40"/>
      <c r="Q7399" s="40"/>
      <c r="R7399" s="40"/>
    </row>
    <row r="7400">
      <c r="A7400" s="7" t="s">
        <v>2586</v>
      </c>
      <c r="B7400" s="7"/>
      <c r="C7400" s="7" t="s">
        <v>20396</v>
      </c>
      <c r="D7400" s="6" t="s">
        <v>2588</v>
      </c>
      <c r="E7400" s="7" t="s">
        <v>20397</v>
      </c>
      <c r="F7400" s="8" t="s">
        <v>16687</v>
      </c>
      <c r="G7400" s="31" t="s">
        <v>8038</v>
      </c>
      <c r="H7400" s="41" t="s">
        <v>2760</v>
      </c>
      <c r="I7400" s="8"/>
      <c r="J7400" s="35"/>
      <c r="K7400" s="33"/>
      <c r="L7400" s="33"/>
      <c r="M7400" s="33"/>
      <c r="N7400" s="33"/>
      <c r="O7400" s="33"/>
      <c r="P7400" s="33"/>
      <c r="Q7400" s="33"/>
      <c r="R7400" s="33"/>
    </row>
    <row r="7401">
      <c r="A7401" s="8" t="s">
        <v>2633</v>
      </c>
      <c r="B7401" s="8"/>
      <c r="C7401" s="8" t="s">
        <v>20398</v>
      </c>
      <c r="D7401" s="8" t="s">
        <v>7867</v>
      </c>
      <c r="E7401" s="12" t="s">
        <v>20399</v>
      </c>
      <c r="F7401" s="41" t="s">
        <v>16687</v>
      </c>
      <c r="G7401" s="31" t="s">
        <v>8038</v>
      </c>
      <c r="H7401" s="41" t="s">
        <v>2760</v>
      </c>
      <c r="I7401" s="8"/>
      <c r="J7401" s="35"/>
      <c r="K7401" s="33"/>
      <c r="L7401" s="33"/>
      <c r="M7401" s="33"/>
      <c r="N7401" s="33"/>
      <c r="O7401" s="33"/>
      <c r="P7401" s="33"/>
      <c r="Q7401" s="33"/>
      <c r="R7401" s="33"/>
    </row>
    <row r="7402">
      <c r="A7402" s="8" t="s">
        <v>2633</v>
      </c>
      <c r="B7402" s="2"/>
      <c r="C7402" s="2" t="s">
        <v>20400</v>
      </c>
      <c r="D7402" s="2" t="s">
        <v>2588</v>
      </c>
      <c r="E7402" s="2" t="s">
        <v>20401</v>
      </c>
      <c r="F7402" s="42" t="s">
        <v>16687</v>
      </c>
      <c r="G7402" s="31" t="s">
        <v>8038</v>
      </c>
      <c r="H7402" s="31" t="s">
        <v>2742</v>
      </c>
      <c r="I7402" s="55"/>
      <c r="J7402" s="35"/>
      <c r="K7402" s="33"/>
      <c r="L7402" s="33"/>
      <c r="M7402" s="33"/>
      <c r="N7402" s="33"/>
      <c r="O7402" s="33"/>
      <c r="P7402" s="33"/>
      <c r="Q7402" s="33"/>
      <c r="R7402" s="33"/>
    </row>
    <row r="7403">
      <c r="A7403" s="8" t="s">
        <v>2633</v>
      </c>
      <c r="B7403" s="2"/>
      <c r="C7403" s="2" t="s">
        <v>20402</v>
      </c>
      <c r="D7403" s="2" t="s">
        <v>20403</v>
      </c>
      <c r="E7403" s="2" t="s">
        <v>20404</v>
      </c>
      <c r="F7403" s="41" t="s">
        <v>16687</v>
      </c>
      <c r="G7403" s="31" t="s">
        <v>8038</v>
      </c>
      <c r="H7403" s="41" t="s">
        <v>2760</v>
      </c>
      <c r="I7403" s="55"/>
      <c r="J7403" s="35"/>
      <c r="K7403" s="33"/>
      <c r="L7403" s="33"/>
      <c r="M7403" s="33"/>
      <c r="N7403" s="33"/>
      <c r="O7403" s="33"/>
      <c r="P7403" s="33"/>
      <c r="Q7403" s="33"/>
      <c r="R7403" s="33"/>
    </row>
    <row r="7404">
      <c r="A7404" s="7" t="s">
        <v>2633</v>
      </c>
      <c r="B7404" s="7"/>
      <c r="C7404" s="7" t="s">
        <v>20405</v>
      </c>
      <c r="D7404" s="6" t="s">
        <v>20406</v>
      </c>
      <c r="E7404" s="7" t="s">
        <v>20407</v>
      </c>
      <c r="F7404" s="42" t="s">
        <v>16687</v>
      </c>
      <c r="G7404" s="31" t="s">
        <v>8038</v>
      </c>
      <c r="H7404" s="31" t="s">
        <v>2742</v>
      </c>
      <c r="I7404" s="8"/>
      <c r="J7404" s="35"/>
      <c r="K7404" s="33"/>
      <c r="L7404" s="33"/>
      <c r="M7404" s="33"/>
      <c r="N7404" s="33"/>
      <c r="O7404" s="33"/>
      <c r="P7404" s="33"/>
      <c r="Q7404" s="33"/>
      <c r="R7404" s="33"/>
    </row>
    <row r="7405">
      <c r="A7405" s="8" t="s">
        <v>2633</v>
      </c>
      <c r="B7405" s="8"/>
      <c r="C7405" s="8" t="s">
        <v>20408</v>
      </c>
      <c r="D7405" s="8" t="s">
        <v>2588</v>
      </c>
      <c r="E7405" s="12" t="s">
        <v>20409</v>
      </c>
      <c r="F7405" s="8" t="s">
        <v>16687</v>
      </c>
      <c r="G7405" s="31" t="s">
        <v>8038</v>
      </c>
      <c r="H7405" s="31" t="s">
        <v>2603</v>
      </c>
      <c r="I7405" s="8"/>
      <c r="J7405" s="35"/>
      <c r="K7405" s="33"/>
      <c r="L7405" s="33"/>
      <c r="M7405" s="33"/>
      <c r="N7405" s="33"/>
      <c r="O7405" s="33"/>
      <c r="P7405" s="33"/>
      <c r="Q7405" s="33"/>
      <c r="R7405" s="33"/>
    </row>
    <row r="7406">
      <c r="A7406" s="7" t="s">
        <v>2633</v>
      </c>
      <c r="B7406" s="9"/>
      <c r="C7406" s="9" t="s">
        <v>20410</v>
      </c>
      <c r="D7406" s="10" t="s">
        <v>20411</v>
      </c>
      <c r="E7406" s="10" t="s">
        <v>20412</v>
      </c>
      <c r="F7406" s="42" t="s">
        <v>16687</v>
      </c>
      <c r="G7406" s="8" t="s">
        <v>8038</v>
      </c>
      <c r="H7406" s="31" t="s">
        <v>2603</v>
      </c>
      <c r="I7406" s="16"/>
      <c r="J7406" s="35"/>
      <c r="K7406" s="33"/>
      <c r="L7406" s="33"/>
      <c r="M7406" s="33"/>
      <c r="N7406" s="33"/>
      <c r="O7406" s="33"/>
      <c r="P7406" s="33"/>
      <c r="Q7406" s="33"/>
      <c r="R7406" s="33"/>
    </row>
    <row r="7407">
      <c r="A7407" s="8" t="s">
        <v>2633</v>
      </c>
      <c r="B7407" s="2"/>
      <c r="C7407" s="2" t="s">
        <v>20413</v>
      </c>
      <c r="D7407" s="2" t="s">
        <v>20414</v>
      </c>
      <c r="E7407" s="2" t="s">
        <v>20415</v>
      </c>
      <c r="F7407" s="42" t="s">
        <v>16687</v>
      </c>
      <c r="G7407" s="31" t="s">
        <v>8038</v>
      </c>
      <c r="H7407" s="31" t="s">
        <v>4225</v>
      </c>
      <c r="I7407" s="35"/>
      <c r="J7407" s="35"/>
      <c r="K7407" s="33"/>
      <c r="L7407" s="33"/>
      <c r="M7407" s="33"/>
      <c r="N7407" s="33"/>
      <c r="O7407" s="33"/>
      <c r="P7407" s="33"/>
      <c r="Q7407" s="33"/>
      <c r="R7407" s="33"/>
    </row>
    <row r="7408">
      <c r="A7408" s="8" t="s">
        <v>2633</v>
      </c>
      <c r="B7408" s="8"/>
      <c r="C7408" s="8" t="s">
        <v>20416</v>
      </c>
      <c r="D7408" s="8" t="s">
        <v>3799</v>
      </c>
      <c r="E7408" s="12" t="s">
        <v>20417</v>
      </c>
      <c r="F7408" s="42" t="s">
        <v>16687</v>
      </c>
      <c r="G7408" s="8" t="s">
        <v>8038</v>
      </c>
      <c r="H7408" s="31" t="s">
        <v>2603</v>
      </c>
      <c r="I7408" s="8"/>
      <c r="J7408" s="35"/>
      <c r="K7408" s="33"/>
      <c r="L7408" s="33"/>
      <c r="M7408" s="33"/>
      <c r="N7408" s="33"/>
      <c r="O7408" s="33"/>
      <c r="P7408" s="33"/>
      <c r="Q7408" s="33"/>
      <c r="R7408" s="33"/>
    </row>
    <row r="7409">
      <c r="A7409" s="8" t="s">
        <v>2633</v>
      </c>
      <c r="B7409" s="8"/>
      <c r="C7409" s="8" t="s">
        <v>20418</v>
      </c>
      <c r="D7409" s="8" t="s">
        <v>5781</v>
      </c>
      <c r="E7409" s="12" t="s">
        <v>20419</v>
      </c>
      <c r="F7409" s="8" t="s">
        <v>16687</v>
      </c>
      <c r="G7409" s="8" t="s">
        <v>8038</v>
      </c>
      <c r="H7409" s="41" t="s">
        <v>2760</v>
      </c>
      <c r="I7409" s="8"/>
      <c r="J7409" s="35"/>
      <c r="K7409" s="33"/>
      <c r="L7409" s="33"/>
      <c r="M7409" s="33"/>
      <c r="N7409" s="33"/>
      <c r="O7409" s="33"/>
      <c r="P7409" s="33"/>
      <c r="Q7409" s="33"/>
      <c r="R7409" s="33"/>
    </row>
    <row r="7410">
      <c r="A7410" s="8" t="s">
        <v>2633</v>
      </c>
      <c r="B7410" s="2"/>
      <c r="C7410" s="2" t="s">
        <v>20420</v>
      </c>
      <c r="D7410" s="2" t="s">
        <v>2588</v>
      </c>
      <c r="E7410" s="2" t="s">
        <v>20421</v>
      </c>
      <c r="F7410" s="42" t="s">
        <v>16687</v>
      </c>
      <c r="G7410" s="8" t="s">
        <v>8038</v>
      </c>
      <c r="H7410" s="41" t="s">
        <v>2760</v>
      </c>
      <c r="I7410" s="55"/>
      <c r="J7410" s="35"/>
      <c r="K7410" s="33"/>
      <c r="L7410" s="33"/>
      <c r="M7410" s="33"/>
      <c r="N7410" s="33"/>
      <c r="O7410" s="33"/>
      <c r="P7410" s="33"/>
      <c r="Q7410" s="33"/>
      <c r="R7410" s="33"/>
    </row>
    <row r="7411">
      <c r="A7411" s="8" t="s">
        <v>2633</v>
      </c>
      <c r="B7411" s="6"/>
      <c r="C7411" s="6" t="s">
        <v>20422</v>
      </c>
      <c r="D7411" s="8" t="str">
        <f>IFERROR(__xludf.DUMMYFUNCTION("CONCATENATE(REGEXEXTRACT(C7411,""[A-Za-z]+""),"","")"),"Fina,")</f>
        <v>Fina,</v>
      </c>
      <c r="E7411" s="7" t="s">
        <v>20423</v>
      </c>
      <c r="F7411" s="6" t="s">
        <v>19984</v>
      </c>
      <c r="G7411" s="8" t="s">
        <v>8038</v>
      </c>
      <c r="H7411" s="41" t="s">
        <v>2760</v>
      </c>
      <c r="I7411" s="8"/>
      <c r="J7411" s="35"/>
      <c r="K7411" s="33"/>
      <c r="L7411" s="33"/>
      <c r="M7411" s="33"/>
      <c r="N7411" s="33"/>
      <c r="O7411" s="33"/>
      <c r="P7411" s="33"/>
      <c r="Q7411" s="33"/>
      <c r="R7411" s="33"/>
    </row>
    <row r="7412">
      <c r="A7412" s="8" t="s">
        <v>2633</v>
      </c>
      <c r="B7412" s="2"/>
      <c r="C7412" s="2" t="s">
        <v>20424</v>
      </c>
      <c r="D7412" s="2" t="s">
        <v>2588</v>
      </c>
      <c r="E7412" s="2" t="s">
        <v>20425</v>
      </c>
      <c r="F7412" s="42" t="s">
        <v>16687</v>
      </c>
      <c r="G7412" s="8" t="s">
        <v>8038</v>
      </c>
      <c r="H7412" s="41" t="s">
        <v>2686</v>
      </c>
      <c r="I7412" s="55"/>
      <c r="J7412" s="7"/>
      <c r="K7412" s="40"/>
      <c r="L7412" s="40"/>
      <c r="M7412" s="40"/>
      <c r="N7412" s="40"/>
      <c r="O7412" s="40"/>
      <c r="P7412" s="40"/>
      <c r="Q7412" s="40"/>
      <c r="R7412" s="40"/>
    </row>
    <row r="7413">
      <c r="A7413" s="8" t="s">
        <v>2633</v>
      </c>
      <c r="B7413" s="8"/>
      <c r="C7413" s="8" t="s">
        <v>19797</v>
      </c>
      <c r="D7413" s="8" t="s">
        <v>5538</v>
      </c>
      <c r="E7413" s="12" t="s">
        <v>20426</v>
      </c>
      <c r="F7413" s="41" t="s">
        <v>16687</v>
      </c>
      <c r="G7413" s="31" t="s">
        <v>8038</v>
      </c>
      <c r="H7413" s="41" t="s">
        <v>2802</v>
      </c>
      <c r="I7413" s="8"/>
      <c r="J7413" s="7"/>
      <c r="K7413" s="40"/>
      <c r="L7413" s="40"/>
      <c r="M7413" s="40"/>
      <c r="N7413" s="40"/>
      <c r="O7413" s="40"/>
      <c r="P7413" s="40"/>
      <c r="Q7413" s="40"/>
      <c r="R7413" s="40"/>
    </row>
    <row r="7414">
      <c r="A7414" s="8" t="s">
        <v>2633</v>
      </c>
      <c r="B7414" s="8"/>
      <c r="C7414" s="8" t="s">
        <v>20427</v>
      </c>
      <c r="D7414" s="8" t="s">
        <v>1495</v>
      </c>
      <c r="E7414" s="12" t="s">
        <v>20428</v>
      </c>
      <c r="F7414" s="42" t="s">
        <v>16687</v>
      </c>
      <c r="G7414" s="8" t="s">
        <v>8038</v>
      </c>
      <c r="H7414" s="31" t="s">
        <v>2603</v>
      </c>
      <c r="I7414" s="8"/>
      <c r="J7414" s="7"/>
      <c r="K7414" s="40"/>
      <c r="L7414" s="40"/>
      <c r="M7414" s="40"/>
      <c r="N7414" s="40"/>
      <c r="O7414" s="40"/>
      <c r="P7414" s="40"/>
      <c r="Q7414" s="40"/>
      <c r="R7414" s="40"/>
    </row>
    <row r="7415">
      <c r="A7415" s="8" t="s">
        <v>2633</v>
      </c>
      <c r="B7415" s="6"/>
      <c r="C7415" s="6" t="s">
        <v>20429</v>
      </c>
      <c r="D7415" s="7" t="s">
        <v>20430</v>
      </c>
      <c r="E7415" s="19" t="s">
        <v>20431</v>
      </c>
      <c r="F7415" s="8" t="s">
        <v>16687</v>
      </c>
      <c r="G7415" s="8" t="s">
        <v>8038</v>
      </c>
      <c r="H7415" s="41" t="s">
        <v>8413</v>
      </c>
      <c r="I7415" s="7"/>
      <c r="J7415" s="37"/>
      <c r="K7415" s="38"/>
      <c r="L7415" s="38"/>
      <c r="M7415" s="38"/>
      <c r="N7415" s="38"/>
      <c r="O7415" s="38"/>
      <c r="P7415" s="38"/>
      <c r="Q7415" s="38"/>
      <c r="R7415" s="38"/>
    </row>
    <row r="7416">
      <c r="A7416" s="8" t="s">
        <v>2633</v>
      </c>
      <c r="B7416" s="2"/>
      <c r="C7416" s="2" t="s">
        <v>20432</v>
      </c>
      <c r="D7416" s="2" t="s">
        <v>2588</v>
      </c>
      <c r="E7416" s="2" t="s">
        <v>20433</v>
      </c>
      <c r="F7416" s="42" t="s">
        <v>16687</v>
      </c>
      <c r="G7416" s="8" t="s">
        <v>8038</v>
      </c>
      <c r="H7416" s="31" t="s">
        <v>2742</v>
      </c>
      <c r="I7416" s="55"/>
      <c r="J7416" s="35"/>
      <c r="K7416" s="33"/>
      <c r="L7416" s="33"/>
      <c r="M7416" s="33"/>
      <c r="N7416" s="33"/>
      <c r="O7416" s="33"/>
      <c r="P7416" s="33"/>
      <c r="Q7416" s="33"/>
      <c r="R7416" s="33"/>
    </row>
    <row r="7417">
      <c r="A7417" s="8" t="s">
        <v>2633</v>
      </c>
      <c r="B7417" s="2"/>
      <c r="C7417" s="2" t="s">
        <v>20434</v>
      </c>
      <c r="D7417" s="2" t="s">
        <v>5911</v>
      </c>
      <c r="E7417" s="2" t="s">
        <v>20435</v>
      </c>
      <c r="F7417" s="42" t="s">
        <v>16687</v>
      </c>
      <c r="G7417" s="8" t="s">
        <v>8038</v>
      </c>
      <c r="H7417" s="41" t="s">
        <v>2760</v>
      </c>
      <c r="I7417" s="55"/>
      <c r="J7417" s="35"/>
      <c r="K7417" s="33"/>
      <c r="L7417" s="33"/>
      <c r="M7417" s="33"/>
      <c r="N7417" s="33"/>
      <c r="O7417" s="33"/>
      <c r="P7417" s="33"/>
      <c r="Q7417" s="33"/>
      <c r="R7417" s="33"/>
    </row>
    <row r="7418">
      <c r="A7418" s="7" t="s">
        <v>2633</v>
      </c>
      <c r="B7418" s="7"/>
      <c r="C7418" s="7" t="s">
        <v>20436</v>
      </c>
      <c r="D7418" s="7" t="s">
        <v>20437</v>
      </c>
      <c r="E7418" s="19" t="s">
        <v>20438</v>
      </c>
      <c r="F7418" s="8" t="s">
        <v>16687</v>
      </c>
      <c r="G7418" s="31" t="s">
        <v>8038</v>
      </c>
      <c r="H7418" s="42" t="s">
        <v>2686</v>
      </c>
      <c r="I7418" s="7"/>
      <c r="J7418" s="35"/>
      <c r="K7418" s="33"/>
      <c r="L7418" s="33"/>
      <c r="M7418" s="33"/>
      <c r="N7418" s="33"/>
      <c r="O7418" s="33"/>
      <c r="P7418" s="33"/>
      <c r="Q7418" s="33"/>
      <c r="R7418" s="33"/>
    </row>
    <row r="7419">
      <c r="A7419" s="8" t="s">
        <v>2633</v>
      </c>
      <c r="B7419" s="2"/>
      <c r="C7419" s="2" t="s">
        <v>20439</v>
      </c>
      <c r="D7419" s="2" t="s">
        <v>20440</v>
      </c>
      <c r="E7419" s="2" t="s">
        <v>20441</v>
      </c>
      <c r="F7419" s="42" t="s">
        <v>16687</v>
      </c>
      <c r="G7419" s="8" t="s">
        <v>8038</v>
      </c>
      <c r="H7419" s="31" t="s">
        <v>2802</v>
      </c>
      <c r="I7419" s="55"/>
      <c r="J7419" s="35"/>
      <c r="K7419" s="33"/>
      <c r="L7419" s="33"/>
      <c r="M7419" s="33"/>
      <c r="N7419" s="33"/>
      <c r="O7419" s="33"/>
      <c r="P7419" s="33"/>
      <c r="Q7419" s="33"/>
      <c r="R7419" s="33"/>
    </row>
    <row r="7420">
      <c r="A7420" s="8" t="s">
        <v>2633</v>
      </c>
      <c r="B7420" s="8"/>
      <c r="C7420" s="8" t="s">
        <v>20442</v>
      </c>
      <c r="D7420" s="8" t="s">
        <v>20443</v>
      </c>
      <c r="E7420" s="12" t="s">
        <v>20444</v>
      </c>
      <c r="F7420" s="8" t="s">
        <v>16687</v>
      </c>
      <c r="G7420" s="31" t="s">
        <v>8038</v>
      </c>
      <c r="H7420" s="41" t="s">
        <v>2760</v>
      </c>
      <c r="I7420" s="8"/>
      <c r="J7420" s="37"/>
      <c r="K7420" s="38"/>
      <c r="L7420" s="38"/>
      <c r="M7420" s="38"/>
      <c r="N7420" s="38"/>
      <c r="O7420" s="38"/>
      <c r="P7420" s="38"/>
      <c r="Q7420" s="38"/>
      <c r="R7420" s="38"/>
    </row>
    <row r="7421">
      <c r="A7421" s="8" t="s">
        <v>2633</v>
      </c>
      <c r="B7421" s="2"/>
      <c r="C7421" s="2" t="s">
        <v>20445</v>
      </c>
      <c r="D7421" s="2" t="s">
        <v>2588</v>
      </c>
      <c r="E7421" s="2" t="s">
        <v>20446</v>
      </c>
      <c r="F7421" s="42" t="s">
        <v>16687</v>
      </c>
      <c r="G7421" s="31" t="s">
        <v>8038</v>
      </c>
      <c r="H7421" s="31" t="s">
        <v>2603</v>
      </c>
      <c r="I7421" s="35"/>
      <c r="J7421" s="35"/>
      <c r="K7421" s="33"/>
      <c r="L7421" s="33"/>
      <c r="M7421" s="33"/>
      <c r="N7421" s="33"/>
      <c r="O7421" s="33"/>
      <c r="P7421" s="33"/>
      <c r="Q7421" s="33"/>
      <c r="R7421" s="33"/>
    </row>
    <row r="7422">
      <c r="A7422" s="8" t="s">
        <v>2633</v>
      </c>
      <c r="B7422" s="6"/>
      <c r="C7422" s="6" t="s">
        <v>20447</v>
      </c>
      <c r="D7422" s="7" t="s">
        <v>5414</v>
      </c>
      <c r="E7422" s="19" t="s">
        <v>20448</v>
      </c>
      <c r="F7422" s="8" t="s">
        <v>16687</v>
      </c>
      <c r="G7422" s="31" t="s">
        <v>8038</v>
      </c>
      <c r="H7422" s="41" t="s">
        <v>2760</v>
      </c>
      <c r="I7422" s="7"/>
      <c r="J7422" s="19"/>
      <c r="K7422" s="39"/>
      <c r="L7422" s="39"/>
      <c r="M7422" s="39"/>
      <c r="N7422" s="39"/>
      <c r="O7422" s="39"/>
      <c r="P7422" s="39"/>
      <c r="Q7422" s="39"/>
      <c r="R7422" s="39"/>
    </row>
    <row r="7423">
      <c r="A7423" s="7" t="s">
        <v>2633</v>
      </c>
      <c r="B7423" s="7"/>
      <c r="C7423" s="7" t="s">
        <v>20449</v>
      </c>
      <c r="D7423" s="8" t="s">
        <v>6687</v>
      </c>
      <c r="E7423" s="7" t="s">
        <v>20450</v>
      </c>
      <c r="F7423" s="41" t="s">
        <v>16687</v>
      </c>
      <c r="G7423" s="31" t="s">
        <v>8038</v>
      </c>
      <c r="H7423" s="42" t="s">
        <v>2686</v>
      </c>
      <c r="I7423" s="8"/>
      <c r="J7423" s="35"/>
      <c r="K7423" s="33"/>
      <c r="L7423" s="33"/>
      <c r="M7423" s="33"/>
      <c r="N7423" s="33"/>
      <c r="O7423" s="33"/>
      <c r="P7423" s="33"/>
      <c r="Q7423" s="33"/>
      <c r="R7423" s="33"/>
    </row>
    <row r="7424">
      <c r="A7424" s="8" t="s">
        <v>2633</v>
      </c>
      <c r="B7424" s="6"/>
      <c r="C7424" s="6" t="s">
        <v>20451</v>
      </c>
      <c r="D7424" s="6" t="s">
        <v>2588</v>
      </c>
      <c r="E7424" s="19" t="s">
        <v>20452</v>
      </c>
      <c r="F7424" s="42" t="s">
        <v>16687</v>
      </c>
      <c r="G7424" s="8" t="s">
        <v>8038</v>
      </c>
      <c r="H7424" s="48" t="s">
        <v>2937</v>
      </c>
      <c r="I7424" s="7"/>
      <c r="J7424" s="37"/>
      <c r="K7424" s="38"/>
      <c r="L7424" s="38"/>
      <c r="M7424" s="38"/>
      <c r="N7424" s="38"/>
      <c r="O7424" s="38"/>
      <c r="P7424" s="38"/>
      <c r="Q7424" s="38"/>
      <c r="R7424" s="38"/>
    </row>
    <row r="7425">
      <c r="A7425" s="8" t="s">
        <v>2633</v>
      </c>
      <c r="B7425" s="2"/>
      <c r="C7425" s="2" t="s">
        <v>20453</v>
      </c>
      <c r="D7425" s="2" t="s">
        <v>1404</v>
      </c>
      <c r="E7425" s="2" t="s">
        <v>20454</v>
      </c>
      <c r="F7425" s="42" t="s">
        <v>16687</v>
      </c>
      <c r="G7425" s="8" t="s">
        <v>8038</v>
      </c>
      <c r="H7425" s="48" t="s">
        <v>2937</v>
      </c>
      <c r="I7425" s="55"/>
      <c r="J7425" s="7"/>
      <c r="K7425" s="40"/>
      <c r="L7425" s="40"/>
      <c r="M7425" s="40"/>
      <c r="N7425" s="40"/>
      <c r="O7425" s="40"/>
      <c r="P7425" s="40"/>
      <c r="Q7425" s="40"/>
      <c r="R7425" s="40"/>
    </row>
    <row r="7426">
      <c r="A7426" s="8" t="s">
        <v>2633</v>
      </c>
      <c r="B7426" s="6"/>
      <c r="C7426" s="6" t="s">
        <v>20455</v>
      </c>
      <c r="D7426" s="6" t="s">
        <v>2588</v>
      </c>
      <c r="E7426" s="7" t="s">
        <v>20456</v>
      </c>
      <c r="F7426" s="42" t="s">
        <v>16687</v>
      </c>
      <c r="G7426" s="31" t="s">
        <v>8038</v>
      </c>
      <c r="H7426" s="31" t="s">
        <v>2802</v>
      </c>
      <c r="I7426" s="8"/>
      <c r="J7426" s="35"/>
      <c r="K7426" s="33"/>
      <c r="L7426" s="33"/>
      <c r="M7426" s="33"/>
      <c r="N7426" s="33"/>
      <c r="O7426" s="33"/>
      <c r="P7426" s="33"/>
      <c r="Q7426" s="33"/>
      <c r="R7426" s="33"/>
    </row>
    <row r="7427">
      <c r="A7427" s="8" t="s">
        <v>2633</v>
      </c>
      <c r="B7427" s="2"/>
      <c r="C7427" s="2" t="s">
        <v>20457</v>
      </c>
      <c r="D7427" s="2" t="s">
        <v>2588</v>
      </c>
      <c r="E7427" s="2" t="s">
        <v>20458</v>
      </c>
      <c r="F7427" s="42" t="s">
        <v>16687</v>
      </c>
      <c r="G7427" s="8" t="s">
        <v>8038</v>
      </c>
      <c r="H7427" s="42" t="s">
        <v>3792</v>
      </c>
      <c r="I7427" s="55"/>
      <c r="J7427" s="19"/>
      <c r="K7427" s="39"/>
      <c r="L7427" s="39"/>
      <c r="M7427" s="39"/>
      <c r="N7427" s="39"/>
      <c r="O7427" s="39"/>
      <c r="P7427" s="39"/>
      <c r="Q7427" s="39"/>
      <c r="R7427" s="39"/>
    </row>
    <row r="7428">
      <c r="A7428" s="7" t="s">
        <v>2633</v>
      </c>
      <c r="B7428" s="9"/>
      <c r="C7428" s="9" t="s">
        <v>20459</v>
      </c>
      <c r="D7428" s="10" t="s">
        <v>13243</v>
      </c>
      <c r="E7428" s="14" t="s">
        <v>20460</v>
      </c>
      <c r="F7428" s="42" t="s">
        <v>16687</v>
      </c>
      <c r="G7428" s="31" t="s">
        <v>8038</v>
      </c>
      <c r="H7428" s="31" t="s">
        <v>2603</v>
      </c>
      <c r="I7428" s="16"/>
      <c r="J7428" s="7"/>
      <c r="K7428" s="40"/>
      <c r="L7428" s="40"/>
      <c r="M7428" s="40"/>
      <c r="N7428" s="40"/>
      <c r="O7428" s="40"/>
      <c r="P7428" s="40"/>
      <c r="Q7428" s="40"/>
      <c r="R7428" s="40"/>
    </row>
    <row r="7429">
      <c r="A7429" s="8" t="s">
        <v>2633</v>
      </c>
      <c r="B7429" s="8"/>
      <c r="C7429" s="8" t="s">
        <v>20461</v>
      </c>
      <c r="D7429" s="8" t="s">
        <v>1042</v>
      </c>
      <c r="E7429" s="12" t="s">
        <v>20462</v>
      </c>
      <c r="F7429" s="42" t="s">
        <v>16687</v>
      </c>
      <c r="G7429" s="8" t="s">
        <v>8038</v>
      </c>
      <c r="H7429" s="41" t="s">
        <v>2760</v>
      </c>
      <c r="I7429" s="8"/>
      <c r="J7429" s="35"/>
      <c r="K7429" s="33"/>
      <c r="L7429" s="33"/>
      <c r="M7429" s="33"/>
      <c r="N7429" s="33"/>
      <c r="O7429" s="33"/>
      <c r="P7429" s="33"/>
      <c r="Q7429" s="33"/>
      <c r="R7429" s="33"/>
    </row>
    <row r="7430">
      <c r="A7430" s="8" t="s">
        <v>2633</v>
      </c>
      <c r="B7430" s="2"/>
      <c r="C7430" s="2" t="s">
        <v>20463</v>
      </c>
      <c r="D7430" s="2" t="s">
        <v>2588</v>
      </c>
      <c r="E7430" s="2" t="s">
        <v>20464</v>
      </c>
      <c r="F7430" s="42" t="s">
        <v>16687</v>
      </c>
      <c r="G7430" s="31" t="s">
        <v>8038</v>
      </c>
      <c r="H7430" s="41" t="s">
        <v>2760</v>
      </c>
      <c r="I7430" s="55"/>
      <c r="J7430" s="35"/>
      <c r="K7430" s="33"/>
      <c r="L7430" s="33"/>
      <c r="M7430" s="33"/>
      <c r="N7430" s="33"/>
      <c r="O7430" s="33"/>
      <c r="P7430" s="33"/>
      <c r="Q7430" s="33"/>
      <c r="R7430" s="33"/>
    </row>
    <row r="7431">
      <c r="A7431" s="8" t="s">
        <v>2633</v>
      </c>
      <c r="B7431" s="2"/>
      <c r="C7431" s="2" t="s">
        <v>20465</v>
      </c>
      <c r="D7431" s="2" t="s">
        <v>2588</v>
      </c>
      <c r="E7431" s="2" t="s">
        <v>20466</v>
      </c>
      <c r="F7431" s="8" t="s">
        <v>16687</v>
      </c>
      <c r="G7431" s="8" t="s">
        <v>8038</v>
      </c>
      <c r="H7431" s="41" t="s">
        <v>5170</v>
      </c>
      <c r="I7431" s="55"/>
      <c r="J7431" s="35"/>
      <c r="K7431" s="33"/>
      <c r="L7431" s="33"/>
      <c r="M7431" s="33"/>
      <c r="N7431" s="33"/>
      <c r="O7431" s="33"/>
      <c r="P7431" s="33"/>
      <c r="Q7431" s="33"/>
      <c r="R7431" s="33"/>
    </row>
    <row r="7432">
      <c r="A7432" s="8" t="s">
        <v>2633</v>
      </c>
      <c r="B7432" s="2"/>
      <c r="C7432" s="2" t="s">
        <v>20467</v>
      </c>
      <c r="D7432" s="2" t="s">
        <v>2588</v>
      </c>
      <c r="E7432" s="2" t="s">
        <v>20468</v>
      </c>
      <c r="F7432" s="42" t="s">
        <v>16687</v>
      </c>
      <c r="G7432" s="8" t="s">
        <v>8038</v>
      </c>
      <c r="H7432" s="8" t="s">
        <v>2765</v>
      </c>
      <c r="I7432" s="55"/>
      <c r="J7432" s="35"/>
      <c r="K7432" s="33"/>
      <c r="L7432" s="33"/>
      <c r="M7432" s="33"/>
      <c r="N7432" s="33"/>
      <c r="O7432" s="33"/>
      <c r="P7432" s="33"/>
      <c r="Q7432" s="33"/>
      <c r="R7432" s="33"/>
    </row>
    <row r="7433">
      <c r="A7433" s="8" t="s">
        <v>2633</v>
      </c>
      <c r="B7433" s="8"/>
      <c r="C7433" s="8" t="s">
        <v>20469</v>
      </c>
      <c r="D7433" s="8" t="s">
        <v>20470</v>
      </c>
      <c r="E7433" s="12" t="s">
        <v>20471</v>
      </c>
      <c r="F7433" s="8" t="s">
        <v>16687</v>
      </c>
      <c r="G7433" s="31" t="s">
        <v>8038</v>
      </c>
      <c r="H7433" s="31" t="s">
        <v>7267</v>
      </c>
      <c r="I7433" s="8"/>
      <c r="J7433" s="35"/>
      <c r="K7433" s="33"/>
      <c r="L7433" s="33"/>
      <c r="M7433" s="33"/>
      <c r="N7433" s="33"/>
      <c r="O7433" s="33"/>
      <c r="P7433" s="33"/>
      <c r="Q7433" s="33"/>
      <c r="R7433" s="33"/>
    </row>
    <row r="7434">
      <c r="A7434" s="8" t="s">
        <v>2586</v>
      </c>
      <c r="B7434" s="6"/>
      <c r="C7434" s="6" t="s">
        <v>20472</v>
      </c>
      <c r="D7434" s="6" t="s">
        <v>5638</v>
      </c>
      <c r="E7434" s="7" t="s">
        <v>20473</v>
      </c>
      <c r="F7434" s="8" t="s">
        <v>16687</v>
      </c>
      <c r="G7434" s="31" t="s">
        <v>15373</v>
      </c>
      <c r="H7434" s="41" t="s">
        <v>2760</v>
      </c>
      <c r="I7434" s="8"/>
      <c r="J7434" s="7"/>
      <c r="K7434" s="40"/>
      <c r="L7434" s="40"/>
      <c r="M7434" s="40"/>
      <c r="N7434" s="40"/>
      <c r="O7434" s="40"/>
      <c r="P7434" s="40"/>
      <c r="Q7434" s="40"/>
      <c r="R7434" s="40"/>
    </row>
    <row r="7435">
      <c r="A7435" s="8" t="s">
        <v>2586</v>
      </c>
      <c r="B7435" s="2"/>
      <c r="C7435" s="2" t="s">
        <v>20474</v>
      </c>
      <c r="D7435" s="2" t="s">
        <v>2588</v>
      </c>
      <c r="E7435" s="2" t="s">
        <v>20475</v>
      </c>
      <c r="F7435" s="42" t="s">
        <v>16687</v>
      </c>
      <c r="G7435" s="31" t="s">
        <v>15373</v>
      </c>
      <c r="H7435" s="48" t="s">
        <v>2937</v>
      </c>
      <c r="I7435" s="55"/>
      <c r="J7435" s="7"/>
      <c r="K7435" s="40"/>
      <c r="L7435" s="40"/>
      <c r="M7435" s="40"/>
      <c r="N7435" s="40"/>
      <c r="O7435" s="40"/>
      <c r="P7435" s="40"/>
      <c r="Q7435" s="40"/>
      <c r="R7435" s="40"/>
    </row>
    <row r="7436">
      <c r="A7436" s="8" t="s">
        <v>2586</v>
      </c>
      <c r="B7436" s="6"/>
      <c r="C7436" s="6" t="s">
        <v>20476</v>
      </c>
      <c r="D7436" s="6" t="s">
        <v>20477</v>
      </c>
      <c r="E7436" s="7" t="s">
        <v>20478</v>
      </c>
      <c r="F7436" s="42" t="s">
        <v>16687</v>
      </c>
      <c r="G7436" s="31" t="s">
        <v>15373</v>
      </c>
      <c r="H7436" s="41" t="s">
        <v>2760</v>
      </c>
      <c r="I7436" s="8"/>
      <c r="J7436" s="35"/>
      <c r="K7436" s="33"/>
      <c r="L7436" s="33"/>
      <c r="M7436" s="33"/>
      <c r="N7436" s="33"/>
      <c r="O7436" s="33"/>
      <c r="P7436" s="33"/>
      <c r="Q7436" s="33"/>
      <c r="R7436" s="33"/>
    </row>
    <row r="7437">
      <c r="A7437" s="8" t="s">
        <v>2586</v>
      </c>
      <c r="B7437" s="2"/>
      <c r="C7437" s="2" t="s">
        <v>20479</v>
      </c>
      <c r="D7437" s="2" t="s">
        <v>2635</v>
      </c>
      <c r="E7437" s="2" t="s">
        <v>20480</v>
      </c>
      <c r="F7437" s="42" t="s">
        <v>16687</v>
      </c>
      <c r="G7437" s="31" t="s">
        <v>2590</v>
      </c>
      <c r="H7437" s="31" t="s">
        <v>2590</v>
      </c>
      <c r="I7437" s="34" t="s">
        <v>20481</v>
      </c>
      <c r="J7437" s="7"/>
      <c r="K7437" s="40"/>
      <c r="L7437" s="40"/>
      <c r="M7437" s="40"/>
      <c r="N7437" s="40"/>
      <c r="O7437" s="40"/>
      <c r="P7437" s="40"/>
      <c r="Q7437" s="40"/>
      <c r="R7437" s="40"/>
    </row>
    <row r="7438">
      <c r="A7438" s="8" t="s">
        <v>2586</v>
      </c>
      <c r="B7438" s="2"/>
      <c r="C7438" s="2" t="s">
        <v>20482</v>
      </c>
      <c r="D7438" s="2" t="s">
        <v>2588</v>
      </c>
      <c r="E7438" s="2" t="s">
        <v>20483</v>
      </c>
      <c r="F7438" s="42" t="s">
        <v>16687</v>
      </c>
      <c r="G7438" s="31" t="s">
        <v>2590</v>
      </c>
      <c r="H7438" s="31" t="s">
        <v>2590</v>
      </c>
      <c r="I7438" s="34" t="s">
        <v>20484</v>
      </c>
      <c r="J7438" s="35"/>
      <c r="K7438" s="33"/>
      <c r="L7438" s="33"/>
      <c r="M7438" s="33"/>
      <c r="N7438" s="33"/>
      <c r="O7438" s="33"/>
      <c r="P7438" s="33"/>
      <c r="Q7438" s="33"/>
      <c r="R7438" s="33"/>
    </row>
    <row r="7439">
      <c r="A7439" s="8" t="s">
        <v>2586</v>
      </c>
      <c r="B7439" s="2"/>
      <c r="C7439" s="2" t="s">
        <v>20485</v>
      </c>
      <c r="D7439" s="2" t="s">
        <v>2588</v>
      </c>
      <c r="E7439" s="2" t="s">
        <v>20486</v>
      </c>
      <c r="F7439" s="42" t="s">
        <v>16687</v>
      </c>
      <c r="G7439" s="31" t="s">
        <v>2590</v>
      </c>
      <c r="H7439" s="31" t="s">
        <v>2590</v>
      </c>
      <c r="I7439" s="34" t="s">
        <v>20487</v>
      </c>
      <c r="J7439" s="35"/>
      <c r="K7439" s="33"/>
      <c r="L7439" s="33"/>
      <c r="M7439" s="33"/>
      <c r="N7439" s="33"/>
      <c r="O7439" s="33"/>
      <c r="P7439" s="33"/>
      <c r="Q7439" s="33"/>
      <c r="R7439" s="33"/>
    </row>
    <row r="7440">
      <c r="A7440" s="8" t="s">
        <v>2586</v>
      </c>
      <c r="B7440" s="2"/>
      <c r="C7440" s="2" t="s">
        <v>20488</v>
      </c>
      <c r="D7440" s="2" t="s">
        <v>2588</v>
      </c>
      <c r="E7440" s="2" t="s">
        <v>20489</v>
      </c>
      <c r="F7440" s="42" t="s">
        <v>16687</v>
      </c>
      <c r="G7440" s="31" t="s">
        <v>2590</v>
      </c>
      <c r="H7440" s="31" t="s">
        <v>2590</v>
      </c>
      <c r="I7440" s="34" t="s">
        <v>20490</v>
      </c>
      <c r="J7440" s="7"/>
      <c r="K7440" s="40"/>
      <c r="L7440" s="40"/>
      <c r="M7440" s="40"/>
      <c r="N7440" s="40"/>
      <c r="O7440" s="40"/>
      <c r="P7440" s="40"/>
      <c r="Q7440" s="40"/>
      <c r="R7440" s="40"/>
    </row>
    <row r="7441">
      <c r="A7441" s="8" t="s">
        <v>2586</v>
      </c>
      <c r="B7441" s="2"/>
      <c r="C7441" s="2" t="s">
        <v>20491</v>
      </c>
      <c r="D7441" s="2" t="s">
        <v>2588</v>
      </c>
      <c r="E7441" s="2" t="s">
        <v>20492</v>
      </c>
      <c r="F7441" s="41" t="s">
        <v>16687</v>
      </c>
      <c r="G7441" s="31" t="s">
        <v>2590</v>
      </c>
      <c r="H7441" s="31" t="s">
        <v>2590</v>
      </c>
      <c r="I7441" s="34" t="s">
        <v>20493</v>
      </c>
      <c r="J7441" s="35"/>
      <c r="K7441" s="33"/>
      <c r="L7441" s="33"/>
      <c r="M7441" s="33"/>
      <c r="N7441" s="33"/>
      <c r="O7441" s="33"/>
      <c r="P7441" s="33"/>
      <c r="Q7441" s="33"/>
      <c r="R7441" s="33"/>
    </row>
    <row r="7442">
      <c r="A7442" s="8" t="s">
        <v>2586</v>
      </c>
      <c r="B7442" s="3"/>
      <c r="C7442" s="3" t="s">
        <v>20494</v>
      </c>
      <c r="D7442" s="2" t="s">
        <v>2588</v>
      </c>
      <c r="E7442" s="5" t="s">
        <v>20495</v>
      </c>
      <c r="F7442" s="42" t="s">
        <v>16687</v>
      </c>
      <c r="G7442" s="31" t="s">
        <v>2590</v>
      </c>
      <c r="H7442" s="31" t="s">
        <v>2590</v>
      </c>
      <c r="I7442" s="18" t="s">
        <v>20496</v>
      </c>
      <c r="J7442" s="7"/>
      <c r="K7442" s="40"/>
      <c r="L7442" s="40"/>
      <c r="M7442" s="40"/>
      <c r="N7442" s="40"/>
      <c r="O7442" s="40"/>
      <c r="P7442" s="40"/>
      <c r="Q7442" s="40"/>
      <c r="R7442" s="40"/>
    </row>
    <row r="7443">
      <c r="A7443" s="8" t="s">
        <v>2586</v>
      </c>
      <c r="B7443" s="8"/>
      <c r="C7443" s="8" t="s">
        <v>20497</v>
      </c>
      <c r="D7443" s="8" t="s">
        <v>2588</v>
      </c>
      <c r="E7443" s="12" t="s">
        <v>20498</v>
      </c>
      <c r="F7443" s="8" t="s">
        <v>16687</v>
      </c>
      <c r="G7443" s="31" t="s">
        <v>2590</v>
      </c>
      <c r="H7443" s="31" t="s">
        <v>2590</v>
      </c>
      <c r="I7443" s="8"/>
      <c r="J7443" s="35"/>
      <c r="K7443" s="33"/>
      <c r="L7443" s="33"/>
      <c r="M7443" s="33"/>
      <c r="N7443" s="33"/>
      <c r="O7443" s="33"/>
      <c r="P7443" s="33"/>
      <c r="Q7443" s="33"/>
      <c r="R7443" s="33"/>
    </row>
    <row r="7444">
      <c r="A7444" s="8" t="s">
        <v>2586</v>
      </c>
      <c r="B7444" s="2"/>
      <c r="C7444" s="2" t="s">
        <v>20499</v>
      </c>
      <c r="D7444" s="2" t="s">
        <v>2588</v>
      </c>
      <c r="E7444" s="2" t="s">
        <v>20500</v>
      </c>
      <c r="F7444" s="42" t="s">
        <v>16687</v>
      </c>
      <c r="G7444" s="31" t="s">
        <v>2590</v>
      </c>
      <c r="H7444" s="31" t="s">
        <v>2590</v>
      </c>
      <c r="I7444" s="55"/>
      <c r="J7444" s="7"/>
      <c r="K7444" s="40"/>
      <c r="L7444" s="40"/>
      <c r="M7444" s="40"/>
      <c r="N7444" s="40"/>
      <c r="O7444" s="40"/>
      <c r="P7444" s="40"/>
      <c r="Q7444" s="40"/>
      <c r="R7444" s="40"/>
    </row>
    <row r="7445">
      <c r="A7445" s="8" t="s">
        <v>2586</v>
      </c>
      <c r="B7445" s="8"/>
      <c r="C7445" s="8" t="s">
        <v>20501</v>
      </c>
      <c r="D7445" s="8" t="s">
        <v>2588</v>
      </c>
      <c r="E7445" s="12" t="s">
        <v>20502</v>
      </c>
      <c r="F7445" s="8" t="s">
        <v>16687</v>
      </c>
      <c r="G7445" s="31" t="s">
        <v>2590</v>
      </c>
      <c r="H7445" s="31" t="s">
        <v>2590</v>
      </c>
      <c r="I7445" s="8"/>
      <c r="J7445" s="7"/>
      <c r="K7445" s="40"/>
      <c r="L7445" s="40"/>
      <c r="M7445" s="40"/>
      <c r="N7445" s="40"/>
      <c r="O7445" s="40"/>
      <c r="P7445" s="40"/>
      <c r="Q7445" s="40"/>
      <c r="R7445" s="40"/>
    </row>
    <row r="7446">
      <c r="A7446" s="8" t="s">
        <v>2633</v>
      </c>
      <c r="B7446" s="15"/>
      <c r="C7446" s="15" t="s">
        <v>20503</v>
      </c>
      <c r="D7446" s="9" t="s">
        <v>20504</v>
      </c>
      <c r="E7446" s="9" t="s">
        <v>20505</v>
      </c>
      <c r="F7446" s="43" t="s">
        <v>20506</v>
      </c>
      <c r="G7446" s="8" t="s">
        <v>2741</v>
      </c>
      <c r="H7446" s="43" t="s">
        <v>2760</v>
      </c>
      <c r="I7446" s="16" t="s">
        <v>20507</v>
      </c>
      <c r="J7446" s="7"/>
      <c r="K7446" s="40"/>
      <c r="L7446" s="40"/>
      <c r="M7446" s="40"/>
      <c r="N7446" s="40"/>
      <c r="O7446" s="40"/>
      <c r="P7446" s="40"/>
      <c r="Q7446" s="40"/>
      <c r="R7446" s="40"/>
    </row>
    <row r="7447">
      <c r="A7447" s="7" t="s">
        <v>2586</v>
      </c>
      <c r="B7447" s="9"/>
      <c r="C7447" s="9" t="s">
        <v>20508</v>
      </c>
      <c r="D7447" s="9" t="s">
        <v>3312</v>
      </c>
      <c r="E7447" s="9" t="s">
        <v>20509</v>
      </c>
      <c r="F7447" s="43" t="s">
        <v>20506</v>
      </c>
      <c r="G7447" s="8" t="s">
        <v>2741</v>
      </c>
      <c r="H7447" s="43" t="s">
        <v>4138</v>
      </c>
      <c r="I7447" s="16" t="s">
        <v>20510</v>
      </c>
      <c r="J7447" s="7"/>
      <c r="K7447" s="40"/>
      <c r="L7447" s="40"/>
      <c r="M7447" s="40"/>
      <c r="N7447" s="40"/>
      <c r="O7447" s="40"/>
      <c r="P7447" s="40"/>
      <c r="Q7447" s="40"/>
      <c r="R7447" s="40"/>
    </row>
    <row r="7448">
      <c r="A7448" s="7" t="s">
        <v>2586</v>
      </c>
      <c r="B7448" s="9"/>
      <c r="C7448" s="9" t="s">
        <v>20511</v>
      </c>
      <c r="D7448" s="9" t="s">
        <v>20512</v>
      </c>
      <c r="E7448" s="9" t="s">
        <v>20513</v>
      </c>
      <c r="F7448" s="43" t="s">
        <v>20506</v>
      </c>
      <c r="G7448" s="8" t="s">
        <v>2741</v>
      </c>
      <c r="H7448" s="31" t="s">
        <v>2742</v>
      </c>
      <c r="I7448" s="16" t="s">
        <v>20514</v>
      </c>
      <c r="J7448" s="7"/>
      <c r="K7448" s="40"/>
      <c r="L7448" s="40"/>
      <c r="M7448" s="40"/>
      <c r="N7448" s="40"/>
      <c r="O7448" s="40"/>
      <c r="P7448" s="40"/>
      <c r="Q7448" s="40"/>
      <c r="R7448" s="40"/>
    </row>
    <row r="7449">
      <c r="A7449" s="8" t="s">
        <v>2586</v>
      </c>
      <c r="B7449" s="15"/>
      <c r="C7449" s="15" t="s">
        <v>7776</v>
      </c>
      <c r="D7449" s="15" t="s">
        <v>151</v>
      </c>
      <c r="E7449" s="9" t="s">
        <v>20515</v>
      </c>
      <c r="F7449" s="43" t="s">
        <v>20506</v>
      </c>
      <c r="G7449" s="8" t="s">
        <v>2741</v>
      </c>
      <c r="H7449" s="43" t="s">
        <v>2742</v>
      </c>
      <c r="I7449" s="16" t="s">
        <v>20516</v>
      </c>
      <c r="J7449" s="35"/>
      <c r="K7449" s="33"/>
      <c r="L7449" s="33"/>
      <c r="M7449" s="33"/>
      <c r="N7449" s="33"/>
      <c r="O7449" s="33"/>
      <c r="P7449" s="33"/>
      <c r="Q7449" s="33"/>
      <c r="R7449" s="33"/>
    </row>
    <row r="7450">
      <c r="A7450" s="7" t="s">
        <v>2586</v>
      </c>
      <c r="B7450" s="9"/>
      <c r="C7450" s="9" t="s">
        <v>20517</v>
      </c>
      <c r="D7450" s="9" t="s">
        <v>20518</v>
      </c>
      <c r="E7450" s="9" t="s">
        <v>20519</v>
      </c>
      <c r="F7450" s="43" t="s">
        <v>20506</v>
      </c>
      <c r="G7450" s="8" t="s">
        <v>2741</v>
      </c>
      <c r="H7450" s="43" t="s">
        <v>2760</v>
      </c>
      <c r="I7450" s="16" t="s">
        <v>20520</v>
      </c>
      <c r="J7450" s="35"/>
      <c r="K7450" s="33"/>
      <c r="L7450" s="33"/>
      <c r="M7450" s="33"/>
      <c r="N7450" s="33"/>
      <c r="O7450" s="33"/>
      <c r="P7450" s="33"/>
      <c r="Q7450" s="33"/>
      <c r="R7450" s="33"/>
    </row>
    <row r="7451">
      <c r="A7451" s="8" t="s">
        <v>2633</v>
      </c>
      <c r="B7451" s="15"/>
      <c r="C7451" s="15" t="s">
        <v>20521</v>
      </c>
      <c r="D7451" s="15" t="s">
        <v>20522</v>
      </c>
      <c r="E7451" s="9" t="s">
        <v>20523</v>
      </c>
      <c r="F7451" s="43" t="s">
        <v>20506</v>
      </c>
      <c r="G7451" s="8" t="s">
        <v>2741</v>
      </c>
      <c r="H7451" s="41" t="s">
        <v>2603</v>
      </c>
      <c r="I7451" s="16" t="s">
        <v>20524</v>
      </c>
      <c r="J7451" s="7"/>
      <c r="K7451" s="40"/>
      <c r="L7451" s="40"/>
      <c r="M7451" s="40"/>
      <c r="N7451" s="40"/>
      <c r="O7451" s="40"/>
      <c r="P7451" s="40"/>
      <c r="Q7451" s="40"/>
      <c r="R7451" s="40"/>
    </row>
    <row r="7452">
      <c r="A7452" s="8" t="s">
        <v>2586</v>
      </c>
      <c r="B7452" s="15"/>
      <c r="C7452" s="15" t="s">
        <v>20525</v>
      </c>
      <c r="D7452" s="15" t="s">
        <v>12168</v>
      </c>
      <c r="E7452" s="9" t="s">
        <v>20526</v>
      </c>
      <c r="F7452" s="43" t="s">
        <v>20506</v>
      </c>
      <c r="G7452" s="8" t="s">
        <v>2741</v>
      </c>
      <c r="H7452" s="31" t="s">
        <v>2603</v>
      </c>
      <c r="I7452" s="16" t="s">
        <v>20527</v>
      </c>
      <c r="J7452" s="35"/>
      <c r="K7452" s="33"/>
      <c r="L7452" s="33"/>
      <c r="M7452" s="33"/>
      <c r="N7452" s="33"/>
      <c r="O7452" s="33"/>
      <c r="P7452" s="33"/>
      <c r="Q7452" s="33"/>
      <c r="R7452" s="33"/>
    </row>
    <row r="7453">
      <c r="A7453" s="7" t="s">
        <v>2586</v>
      </c>
      <c r="B7453" s="9"/>
      <c r="C7453" s="9" t="s">
        <v>20528</v>
      </c>
      <c r="D7453" s="9" t="s">
        <v>20529</v>
      </c>
      <c r="E7453" s="9" t="s">
        <v>20530</v>
      </c>
      <c r="F7453" s="43" t="s">
        <v>20506</v>
      </c>
      <c r="G7453" s="8" t="s">
        <v>2741</v>
      </c>
      <c r="H7453" s="43" t="s">
        <v>2742</v>
      </c>
      <c r="I7453" s="16" t="s">
        <v>20531</v>
      </c>
      <c r="J7453" s="7"/>
      <c r="K7453" s="40"/>
      <c r="L7453" s="40"/>
      <c r="M7453" s="40"/>
      <c r="N7453" s="40"/>
      <c r="O7453" s="40"/>
      <c r="P7453" s="40"/>
      <c r="Q7453" s="40"/>
      <c r="R7453" s="40"/>
    </row>
    <row r="7454">
      <c r="A7454" s="7" t="s">
        <v>2586</v>
      </c>
      <c r="B7454" s="9"/>
      <c r="C7454" s="9" t="s">
        <v>20532</v>
      </c>
      <c r="D7454" s="9" t="s">
        <v>3312</v>
      </c>
      <c r="E7454" s="9" t="s">
        <v>20533</v>
      </c>
      <c r="F7454" s="43" t="s">
        <v>20506</v>
      </c>
      <c r="G7454" s="8" t="s">
        <v>2741</v>
      </c>
      <c r="H7454" s="31" t="s">
        <v>2742</v>
      </c>
      <c r="I7454" s="16" t="s">
        <v>20534</v>
      </c>
      <c r="J7454" s="35"/>
      <c r="K7454" s="33"/>
      <c r="L7454" s="33"/>
      <c r="M7454" s="33"/>
      <c r="N7454" s="33"/>
      <c r="O7454" s="33"/>
      <c r="P7454" s="33"/>
      <c r="Q7454" s="33"/>
      <c r="R7454" s="33"/>
    </row>
    <row r="7455">
      <c r="A7455" s="8" t="s">
        <v>2633</v>
      </c>
      <c r="B7455" s="15"/>
      <c r="C7455" s="15" t="s">
        <v>20535</v>
      </c>
      <c r="D7455" s="9" t="s">
        <v>20536</v>
      </c>
      <c r="E7455" s="9" t="s">
        <v>20537</v>
      </c>
      <c r="F7455" s="43" t="s">
        <v>20506</v>
      </c>
      <c r="G7455" s="8" t="s">
        <v>2741</v>
      </c>
      <c r="H7455" s="43" t="s">
        <v>2787</v>
      </c>
      <c r="I7455" s="16" t="s">
        <v>9140</v>
      </c>
      <c r="J7455" s="37"/>
      <c r="K7455" s="38"/>
      <c r="L7455" s="38"/>
      <c r="M7455" s="38"/>
      <c r="N7455" s="38"/>
      <c r="O7455" s="38"/>
      <c r="P7455" s="38"/>
      <c r="Q7455" s="38"/>
      <c r="R7455" s="38"/>
    </row>
    <row r="7456">
      <c r="A7456" s="7" t="s">
        <v>2586</v>
      </c>
      <c r="B7456" s="9"/>
      <c r="C7456" s="9" t="s">
        <v>1013</v>
      </c>
      <c r="D7456" s="9" t="s">
        <v>20538</v>
      </c>
      <c r="E7456" s="9" t="s">
        <v>20539</v>
      </c>
      <c r="F7456" s="43" t="s">
        <v>20506</v>
      </c>
      <c r="G7456" s="8" t="s">
        <v>2741</v>
      </c>
      <c r="H7456" s="43" t="s">
        <v>2686</v>
      </c>
      <c r="I7456" s="16" t="s">
        <v>20540</v>
      </c>
      <c r="J7456" s="35"/>
      <c r="K7456" s="33"/>
      <c r="L7456" s="33"/>
      <c r="M7456" s="33"/>
      <c r="N7456" s="33"/>
      <c r="O7456" s="33"/>
      <c r="P7456" s="33"/>
      <c r="Q7456" s="33"/>
      <c r="R7456" s="33"/>
    </row>
    <row r="7457">
      <c r="A7457" s="7" t="s">
        <v>2633</v>
      </c>
      <c r="B7457" s="9"/>
      <c r="C7457" s="9" t="s">
        <v>20541</v>
      </c>
      <c r="D7457" s="9" t="s">
        <v>20542</v>
      </c>
      <c r="E7457" s="9" t="s">
        <v>20543</v>
      </c>
      <c r="F7457" s="43" t="s">
        <v>20506</v>
      </c>
      <c r="G7457" s="8" t="s">
        <v>2741</v>
      </c>
      <c r="H7457" s="43" t="s">
        <v>2686</v>
      </c>
      <c r="I7457" s="16" t="s">
        <v>9155</v>
      </c>
      <c r="J7457" s="35"/>
      <c r="K7457" s="33"/>
      <c r="L7457" s="33"/>
      <c r="M7457" s="33"/>
      <c r="N7457" s="33"/>
      <c r="O7457" s="33"/>
      <c r="P7457" s="33"/>
      <c r="Q7457" s="33"/>
      <c r="R7457" s="33"/>
    </row>
    <row r="7458">
      <c r="A7458" s="7" t="s">
        <v>2633</v>
      </c>
      <c r="B7458" s="9"/>
      <c r="C7458" s="9" t="s">
        <v>20544</v>
      </c>
      <c r="D7458" s="15" t="s">
        <v>20545</v>
      </c>
      <c r="E7458" s="9" t="s">
        <v>20546</v>
      </c>
      <c r="F7458" s="43" t="s">
        <v>20506</v>
      </c>
      <c r="G7458" s="8" t="s">
        <v>2741</v>
      </c>
      <c r="H7458" s="41" t="s">
        <v>2802</v>
      </c>
      <c r="I7458" s="16" t="s">
        <v>20547</v>
      </c>
      <c r="J7458" s="37"/>
      <c r="K7458" s="38"/>
      <c r="L7458" s="38"/>
      <c r="M7458" s="38"/>
      <c r="N7458" s="38"/>
      <c r="O7458" s="38"/>
      <c r="P7458" s="38"/>
      <c r="Q7458" s="38"/>
      <c r="R7458" s="38"/>
    </row>
    <row r="7459">
      <c r="A7459" s="8" t="s">
        <v>2586</v>
      </c>
      <c r="B7459" s="15"/>
      <c r="C7459" s="15" t="s">
        <v>20548</v>
      </c>
      <c r="D7459" s="9" t="s">
        <v>3312</v>
      </c>
      <c r="E7459" s="9" t="s">
        <v>20549</v>
      </c>
      <c r="F7459" s="43" t="s">
        <v>20506</v>
      </c>
      <c r="G7459" s="8" t="s">
        <v>2741</v>
      </c>
      <c r="H7459" s="41" t="s">
        <v>2760</v>
      </c>
      <c r="I7459" s="16" t="s">
        <v>20550</v>
      </c>
      <c r="J7459" s="37"/>
      <c r="K7459" s="38"/>
      <c r="L7459" s="38"/>
      <c r="M7459" s="38"/>
      <c r="N7459" s="38"/>
      <c r="O7459" s="38"/>
      <c r="P7459" s="38"/>
      <c r="Q7459" s="38"/>
      <c r="R7459" s="38"/>
    </row>
    <row r="7460">
      <c r="A7460" s="8" t="s">
        <v>2633</v>
      </c>
      <c r="B7460" s="2"/>
      <c r="C7460" s="2" t="s">
        <v>11958</v>
      </c>
      <c r="D7460" s="2" t="s">
        <v>20551</v>
      </c>
      <c r="E7460" s="2" t="s">
        <v>20552</v>
      </c>
      <c r="F7460" s="43" t="s">
        <v>20506</v>
      </c>
      <c r="G7460" s="8" t="s">
        <v>2741</v>
      </c>
      <c r="H7460" s="43" t="s">
        <v>2742</v>
      </c>
      <c r="I7460" s="34" t="s">
        <v>20553</v>
      </c>
      <c r="J7460" s="35"/>
      <c r="K7460" s="33"/>
      <c r="L7460" s="33"/>
      <c r="M7460" s="33"/>
      <c r="N7460" s="33"/>
      <c r="O7460" s="33"/>
      <c r="P7460" s="33"/>
      <c r="Q7460" s="33"/>
      <c r="R7460" s="33"/>
    </row>
    <row r="7461">
      <c r="A7461" s="7" t="s">
        <v>2586</v>
      </c>
      <c r="B7461" s="9"/>
      <c r="C7461" s="9" t="s">
        <v>20554</v>
      </c>
      <c r="D7461" s="15" t="s">
        <v>20555</v>
      </c>
      <c r="E7461" s="9" t="s">
        <v>20556</v>
      </c>
      <c r="F7461" s="45" t="s">
        <v>20506</v>
      </c>
      <c r="G7461" s="8" t="s">
        <v>2741</v>
      </c>
      <c r="H7461" s="45" t="s">
        <v>4080</v>
      </c>
      <c r="I7461" s="16" t="s">
        <v>20557</v>
      </c>
      <c r="J7461" s="7"/>
      <c r="K7461" s="40"/>
      <c r="L7461" s="40"/>
      <c r="M7461" s="40"/>
      <c r="N7461" s="40"/>
      <c r="O7461" s="40"/>
      <c r="P7461" s="40"/>
      <c r="Q7461" s="40"/>
      <c r="R7461" s="40"/>
    </row>
    <row r="7462">
      <c r="A7462" s="8" t="s">
        <v>2633</v>
      </c>
      <c r="B7462" s="15"/>
      <c r="C7462" s="15" t="s">
        <v>20558</v>
      </c>
      <c r="D7462" s="9" t="s">
        <v>20559</v>
      </c>
      <c r="E7462" s="9" t="s">
        <v>20560</v>
      </c>
      <c r="F7462" s="43" t="s">
        <v>20506</v>
      </c>
      <c r="G7462" s="8" t="s">
        <v>2741</v>
      </c>
      <c r="H7462" s="31" t="s">
        <v>2802</v>
      </c>
      <c r="I7462" s="16" t="s">
        <v>20561</v>
      </c>
      <c r="J7462" s="37"/>
      <c r="K7462" s="38"/>
      <c r="L7462" s="38"/>
      <c r="M7462" s="38"/>
      <c r="N7462" s="38"/>
      <c r="O7462" s="38"/>
      <c r="P7462" s="38"/>
      <c r="Q7462" s="38"/>
      <c r="R7462" s="38"/>
    </row>
    <row r="7463">
      <c r="A7463" s="8" t="s">
        <v>2586</v>
      </c>
      <c r="B7463" s="15"/>
      <c r="C7463" s="15" t="s">
        <v>20562</v>
      </c>
      <c r="D7463" s="9" t="s">
        <v>17896</v>
      </c>
      <c r="E7463" s="9" t="s">
        <v>20563</v>
      </c>
      <c r="F7463" s="43" t="s">
        <v>20506</v>
      </c>
      <c r="G7463" s="8" t="s">
        <v>2741</v>
      </c>
      <c r="H7463" s="8" t="s">
        <v>2765</v>
      </c>
      <c r="I7463" s="16" t="s">
        <v>20564</v>
      </c>
      <c r="J7463" s="35"/>
      <c r="K7463" s="33"/>
      <c r="L7463" s="33"/>
      <c r="M7463" s="33"/>
      <c r="N7463" s="33"/>
      <c r="O7463" s="33"/>
      <c r="P7463" s="33"/>
      <c r="Q7463" s="33"/>
      <c r="R7463" s="33"/>
    </row>
    <row r="7464">
      <c r="A7464" s="8" t="s">
        <v>2586</v>
      </c>
      <c r="B7464" s="120"/>
      <c r="C7464" s="121" t="s">
        <v>20565</v>
      </c>
      <c r="D7464" s="9" t="s">
        <v>20566</v>
      </c>
      <c r="E7464" s="9" t="s">
        <v>20567</v>
      </c>
      <c r="F7464" s="43" t="s">
        <v>20506</v>
      </c>
      <c r="G7464" s="8" t="s">
        <v>2741</v>
      </c>
      <c r="H7464" s="41" t="s">
        <v>2760</v>
      </c>
      <c r="I7464" s="10" t="s">
        <v>20568</v>
      </c>
      <c r="J7464" s="7"/>
      <c r="K7464" s="40"/>
      <c r="L7464" s="40"/>
      <c r="M7464" s="40"/>
      <c r="N7464" s="40"/>
      <c r="O7464" s="40"/>
      <c r="P7464" s="40"/>
      <c r="Q7464" s="40"/>
      <c r="R7464" s="40"/>
    </row>
    <row r="7465">
      <c r="A7465" s="7" t="s">
        <v>2633</v>
      </c>
      <c r="B7465" s="9"/>
      <c r="C7465" s="9" t="s">
        <v>5231</v>
      </c>
      <c r="D7465" s="15" t="s">
        <v>20569</v>
      </c>
      <c r="E7465" s="9" t="s">
        <v>20570</v>
      </c>
      <c r="F7465" s="45" t="s">
        <v>20506</v>
      </c>
      <c r="G7465" s="6" t="s">
        <v>2741</v>
      </c>
      <c r="H7465" s="43" t="s">
        <v>2760</v>
      </c>
      <c r="I7465" s="16" t="s">
        <v>20571</v>
      </c>
      <c r="J7465" s="7"/>
      <c r="K7465" s="40"/>
      <c r="L7465" s="40"/>
      <c r="M7465" s="40"/>
      <c r="N7465" s="40"/>
      <c r="O7465" s="40"/>
      <c r="P7465" s="40"/>
      <c r="Q7465" s="40"/>
      <c r="R7465" s="40"/>
    </row>
    <row r="7466">
      <c r="A7466" s="7" t="s">
        <v>2586</v>
      </c>
      <c r="B7466" s="9"/>
      <c r="C7466" s="9" t="s">
        <v>20572</v>
      </c>
      <c r="D7466" s="9" t="s">
        <v>20573</v>
      </c>
      <c r="E7466" s="9" t="s">
        <v>20574</v>
      </c>
      <c r="F7466" s="45" t="s">
        <v>20506</v>
      </c>
      <c r="G7466" s="8" t="s">
        <v>2741</v>
      </c>
      <c r="H7466" s="31" t="s">
        <v>2742</v>
      </c>
      <c r="I7466" s="16" t="s">
        <v>20575</v>
      </c>
      <c r="J7466" s="37"/>
      <c r="K7466" s="38"/>
      <c r="L7466" s="38"/>
      <c r="M7466" s="38"/>
      <c r="N7466" s="38"/>
      <c r="O7466" s="38"/>
      <c r="P7466" s="38"/>
      <c r="Q7466" s="38"/>
      <c r="R7466" s="38"/>
    </row>
    <row r="7467">
      <c r="A7467" s="8" t="s">
        <v>2633</v>
      </c>
      <c r="B7467" s="15"/>
      <c r="C7467" s="15" t="s">
        <v>20576</v>
      </c>
      <c r="D7467" s="9" t="s">
        <v>16285</v>
      </c>
      <c r="E7467" s="9" t="s">
        <v>20577</v>
      </c>
      <c r="F7467" s="43" t="s">
        <v>20506</v>
      </c>
      <c r="G7467" s="8" t="s">
        <v>2741</v>
      </c>
      <c r="H7467" s="41" t="s">
        <v>2760</v>
      </c>
      <c r="I7467" s="16" t="s">
        <v>20578</v>
      </c>
      <c r="J7467" s="37"/>
      <c r="K7467" s="38"/>
      <c r="L7467" s="38"/>
      <c r="M7467" s="38"/>
      <c r="N7467" s="38"/>
      <c r="O7467" s="38"/>
      <c r="P7467" s="38"/>
      <c r="Q7467" s="38"/>
      <c r="R7467" s="38"/>
    </row>
    <row r="7468">
      <c r="A7468" s="8" t="s">
        <v>2633</v>
      </c>
      <c r="B7468" s="61"/>
      <c r="C7468" s="53" t="s">
        <v>20579</v>
      </c>
      <c r="D7468" s="15" t="s">
        <v>20580</v>
      </c>
      <c r="E7468" s="9" t="s">
        <v>20581</v>
      </c>
      <c r="F7468" s="43" t="s">
        <v>20506</v>
      </c>
      <c r="G7468" s="8" t="s">
        <v>2741</v>
      </c>
      <c r="H7468" s="43" t="s">
        <v>2816</v>
      </c>
      <c r="I7468" s="16" t="s">
        <v>20582</v>
      </c>
      <c r="J7468" s="35"/>
      <c r="K7468" s="33"/>
      <c r="L7468" s="33"/>
      <c r="M7468" s="33"/>
      <c r="N7468" s="33"/>
      <c r="O7468" s="33"/>
      <c r="P7468" s="33"/>
      <c r="Q7468" s="33"/>
      <c r="R7468" s="33"/>
    </row>
    <row r="7469">
      <c r="A7469" s="8" t="s">
        <v>2586</v>
      </c>
      <c r="B7469" s="15"/>
      <c r="C7469" s="15" t="s">
        <v>20583</v>
      </c>
      <c r="D7469" s="15" t="s">
        <v>20584</v>
      </c>
      <c r="E7469" s="9" t="s">
        <v>20585</v>
      </c>
      <c r="F7469" s="43" t="s">
        <v>20506</v>
      </c>
      <c r="G7469" s="8" t="s">
        <v>2741</v>
      </c>
      <c r="H7469" s="41" t="s">
        <v>2760</v>
      </c>
      <c r="I7469" s="16" t="s">
        <v>3218</v>
      </c>
      <c r="J7469" s="35"/>
      <c r="K7469" s="33"/>
      <c r="L7469" s="33"/>
      <c r="M7469" s="33"/>
      <c r="N7469" s="33"/>
      <c r="O7469" s="33"/>
      <c r="P7469" s="33"/>
      <c r="Q7469" s="33"/>
      <c r="R7469" s="33"/>
    </row>
    <row r="7470">
      <c r="A7470" s="7" t="s">
        <v>2586</v>
      </c>
      <c r="B7470" s="9"/>
      <c r="C7470" s="9" t="s">
        <v>20586</v>
      </c>
      <c r="D7470" s="9" t="s">
        <v>20587</v>
      </c>
      <c r="E7470" s="9" t="s">
        <v>20588</v>
      </c>
      <c r="F7470" s="43" t="s">
        <v>20506</v>
      </c>
      <c r="G7470" s="8" t="s">
        <v>2741</v>
      </c>
      <c r="H7470" s="41" t="s">
        <v>2760</v>
      </c>
      <c r="I7470" s="16" t="s">
        <v>20589</v>
      </c>
      <c r="J7470" s="7"/>
      <c r="K7470" s="40"/>
      <c r="L7470" s="40"/>
      <c r="M7470" s="40"/>
      <c r="N7470" s="40"/>
      <c r="O7470" s="40"/>
      <c r="P7470" s="40"/>
      <c r="Q7470" s="40"/>
      <c r="R7470" s="40"/>
    </row>
    <row r="7471">
      <c r="A7471" s="8" t="s">
        <v>2586</v>
      </c>
      <c r="B7471" s="15"/>
      <c r="C7471" s="15" t="s">
        <v>20590</v>
      </c>
      <c r="D7471" s="9" t="s">
        <v>20591</v>
      </c>
      <c r="E7471" s="9" t="s">
        <v>20592</v>
      </c>
      <c r="F7471" s="43" t="s">
        <v>20506</v>
      </c>
      <c r="G7471" s="8" t="s">
        <v>2741</v>
      </c>
      <c r="H7471" s="43" t="s">
        <v>2686</v>
      </c>
      <c r="I7471" s="16" t="s">
        <v>20593</v>
      </c>
      <c r="J7471" s="37"/>
      <c r="K7471" s="38"/>
      <c r="L7471" s="38"/>
      <c r="M7471" s="38"/>
      <c r="N7471" s="38"/>
      <c r="O7471" s="38"/>
      <c r="P7471" s="38"/>
      <c r="Q7471" s="38"/>
      <c r="R7471" s="38"/>
    </row>
    <row r="7472">
      <c r="A7472" s="8" t="s">
        <v>2633</v>
      </c>
      <c r="B7472" s="15"/>
      <c r="C7472" s="15" t="s">
        <v>20594</v>
      </c>
      <c r="D7472" s="9" t="s">
        <v>20595</v>
      </c>
      <c r="E7472" s="9" t="s">
        <v>20596</v>
      </c>
      <c r="F7472" s="45" t="s">
        <v>20506</v>
      </c>
      <c r="G7472" s="6" t="s">
        <v>2741</v>
      </c>
      <c r="H7472" s="41" t="s">
        <v>2760</v>
      </c>
      <c r="I7472" s="16" t="s">
        <v>20597</v>
      </c>
      <c r="J7472" s="35"/>
      <c r="K7472" s="33"/>
      <c r="L7472" s="33"/>
      <c r="M7472" s="33"/>
      <c r="N7472" s="33"/>
      <c r="O7472" s="33"/>
      <c r="P7472" s="33"/>
      <c r="Q7472" s="33"/>
      <c r="R7472" s="33"/>
    </row>
    <row r="7473">
      <c r="A7473" s="8" t="s">
        <v>2586</v>
      </c>
      <c r="B7473" s="15"/>
      <c r="C7473" s="15" t="s">
        <v>17848</v>
      </c>
      <c r="D7473" s="9" t="s">
        <v>3312</v>
      </c>
      <c r="E7473" s="9" t="s">
        <v>20598</v>
      </c>
      <c r="F7473" s="43" t="s">
        <v>20506</v>
      </c>
      <c r="G7473" s="6" t="s">
        <v>2741</v>
      </c>
      <c r="H7473" s="43" t="s">
        <v>2686</v>
      </c>
      <c r="I7473" s="16" t="s">
        <v>20599</v>
      </c>
      <c r="J7473" s="35"/>
      <c r="K7473" s="33"/>
      <c r="L7473" s="33"/>
      <c r="M7473" s="33"/>
      <c r="N7473" s="33"/>
      <c r="O7473" s="33"/>
      <c r="P7473" s="33"/>
      <c r="Q7473" s="33"/>
      <c r="R7473" s="33"/>
    </row>
    <row r="7474">
      <c r="A7474" s="8" t="s">
        <v>2586</v>
      </c>
      <c r="B7474" s="15"/>
      <c r="C7474" s="15" t="s">
        <v>20600</v>
      </c>
      <c r="D7474" s="15" t="s">
        <v>5918</v>
      </c>
      <c r="E7474" s="9" t="s">
        <v>20601</v>
      </c>
      <c r="F7474" s="43" t="s">
        <v>20506</v>
      </c>
      <c r="G7474" s="8" t="s">
        <v>2741</v>
      </c>
      <c r="H7474" s="41" t="s">
        <v>2760</v>
      </c>
      <c r="I7474" s="16" t="s">
        <v>20602</v>
      </c>
      <c r="J7474" s="35"/>
      <c r="K7474" s="33"/>
      <c r="L7474" s="33"/>
      <c r="M7474" s="33"/>
      <c r="N7474" s="33"/>
      <c r="O7474" s="33"/>
      <c r="P7474" s="33"/>
      <c r="Q7474" s="33"/>
      <c r="R7474" s="33"/>
    </row>
    <row r="7475">
      <c r="A7475" s="8" t="s">
        <v>2586</v>
      </c>
      <c r="B7475" s="15"/>
      <c r="C7475" s="15" t="s">
        <v>20603</v>
      </c>
      <c r="D7475" s="9" t="s">
        <v>20604</v>
      </c>
      <c r="E7475" s="9" t="s">
        <v>20605</v>
      </c>
      <c r="F7475" s="43" t="s">
        <v>20506</v>
      </c>
      <c r="G7475" s="8" t="s">
        <v>2741</v>
      </c>
      <c r="H7475" s="43" t="s">
        <v>2937</v>
      </c>
      <c r="I7475" s="16" t="s">
        <v>15786</v>
      </c>
      <c r="J7475" s="37"/>
      <c r="K7475" s="38"/>
      <c r="L7475" s="38"/>
      <c r="M7475" s="38"/>
      <c r="N7475" s="38"/>
      <c r="O7475" s="38"/>
      <c r="P7475" s="38"/>
      <c r="Q7475" s="38"/>
      <c r="R7475" s="38"/>
    </row>
    <row r="7476">
      <c r="A7476" s="8" t="s">
        <v>2633</v>
      </c>
      <c r="B7476" s="15"/>
      <c r="C7476" s="15" t="s">
        <v>20606</v>
      </c>
      <c r="D7476" s="9" t="s">
        <v>15949</v>
      </c>
      <c r="E7476" s="9" t="s">
        <v>20607</v>
      </c>
      <c r="F7476" s="43" t="s">
        <v>20506</v>
      </c>
      <c r="G7476" s="8" t="s">
        <v>2741</v>
      </c>
      <c r="H7476" s="42" t="s">
        <v>2686</v>
      </c>
      <c r="I7476" s="16" t="s">
        <v>20608</v>
      </c>
      <c r="J7476" s="37"/>
      <c r="K7476" s="38"/>
      <c r="L7476" s="38"/>
      <c r="M7476" s="38"/>
      <c r="N7476" s="38"/>
      <c r="O7476" s="38"/>
      <c r="P7476" s="38"/>
      <c r="Q7476" s="38"/>
      <c r="R7476" s="38"/>
    </row>
    <row r="7477">
      <c r="A7477" s="8" t="s">
        <v>2586</v>
      </c>
      <c r="B7477" s="15"/>
      <c r="C7477" s="15" t="s">
        <v>20609</v>
      </c>
      <c r="D7477" s="9" t="s">
        <v>3312</v>
      </c>
      <c r="E7477" s="9" t="s">
        <v>20610</v>
      </c>
      <c r="F7477" s="43" t="s">
        <v>20506</v>
      </c>
      <c r="G7477" s="8" t="s">
        <v>2741</v>
      </c>
      <c r="H7477" s="41" t="s">
        <v>2603</v>
      </c>
      <c r="I7477" s="16" t="s">
        <v>20611</v>
      </c>
      <c r="J7477" s="35"/>
      <c r="K7477" s="33"/>
      <c r="L7477" s="33"/>
      <c r="M7477" s="33"/>
      <c r="N7477" s="33"/>
      <c r="O7477" s="33"/>
      <c r="P7477" s="33"/>
      <c r="Q7477" s="33"/>
      <c r="R7477" s="33"/>
    </row>
    <row r="7478">
      <c r="A7478" s="8" t="s">
        <v>2586</v>
      </c>
      <c r="B7478" s="15"/>
      <c r="C7478" s="15" t="s">
        <v>20612</v>
      </c>
      <c r="D7478" s="15" t="s">
        <v>15839</v>
      </c>
      <c r="E7478" s="9" t="s">
        <v>20613</v>
      </c>
      <c r="F7478" s="43" t="s">
        <v>20506</v>
      </c>
      <c r="G7478" s="8" t="s">
        <v>2741</v>
      </c>
      <c r="H7478" s="41" t="s">
        <v>2760</v>
      </c>
      <c r="I7478" s="16" t="s">
        <v>20614</v>
      </c>
      <c r="J7478" s="37"/>
      <c r="K7478" s="38"/>
      <c r="L7478" s="38"/>
      <c r="M7478" s="38"/>
      <c r="N7478" s="38"/>
      <c r="O7478" s="38"/>
      <c r="P7478" s="38"/>
      <c r="Q7478" s="38"/>
      <c r="R7478" s="38"/>
    </row>
    <row r="7479">
      <c r="A7479" s="8" t="s">
        <v>2586</v>
      </c>
      <c r="B7479" s="15"/>
      <c r="C7479" s="15" t="s">
        <v>20615</v>
      </c>
      <c r="D7479" s="9" t="s">
        <v>20616</v>
      </c>
      <c r="E7479" s="9" t="s">
        <v>20617</v>
      </c>
      <c r="F7479" s="43" t="s">
        <v>20506</v>
      </c>
      <c r="G7479" s="6" t="s">
        <v>2741</v>
      </c>
      <c r="H7479" s="43" t="s">
        <v>2937</v>
      </c>
      <c r="I7479" s="16" t="s">
        <v>20618</v>
      </c>
      <c r="J7479" s="7"/>
      <c r="K7479" s="40"/>
      <c r="L7479" s="40"/>
      <c r="M7479" s="40"/>
      <c r="N7479" s="40"/>
      <c r="O7479" s="40"/>
      <c r="P7479" s="40"/>
      <c r="Q7479" s="40"/>
      <c r="R7479" s="40"/>
    </row>
    <row r="7480">
      <c r="A7480" s="7" t="s">
        <v>2586</v>
      </c>
      <c r="B7480" s="9"/>
      <c r="C7480" s="9" t="s">
        <v>20619</v>
      </c>
      <c r="D7480" s="9" t="s">
        <v>20620</v>
      </c>
      <c r="E7480" s="9" t="s">
        <v>20621</v>
      </c>
      <c r="F7480" s="43" t="s">
        <v>20506</v>
      </c>
      <c r="G7480" s="8" t="s">
        <v>2741</v>
      </c>
      <c r="H7480" s="31" t="s">
        <v>2742</v>
      </c>
      <c r="I7480" s="16" t="s">
        <v>20622</v>
      </c>
      <c r="J7480" s="35"/>
      <c r="K7480" s="33"/>
      <c r="L7480" s="33"/>
      <c r="M7480" s="33"/>
      <c r="N7480" s="33"/>
      <c r="O7480" s="33"/>
      <c r="P7480" s="33"/>
      <c r="Q7480" s="33"/>
      <c r="R7480" s="33"/>
    </row>
    <row r="7481">
      <c r="A7481" s="8" t="s">
        <v>2586</v>
      </c>
      <c r="B7481" s="15"/>
      <c r="C7481" s="15" t="s">
        <v>20623</v>
      </c>
      <c r="D7481" s="15" t="s">
        <v>958</v>
      </c>
      <c r="E7481" s="9" t="s">
        <v>20624</v>
      </c>
      <c r="F7481" s="43" t="s">
        <v>20506</v>
      </c>
      <c r="G7481" s="6" t="s">
        <v>2741</v>
      </c>
      <c r="H7481" s="41" t="s">
        <v>2760</v>
      </c>
      <c r="I7481" s="16" t="s">
        <v>20625</v>
      </c>
      <c r="J7481" s="7"/>
      <c r="K7481" s="40"/>
      <c r="L7481" s="40"/>
      <c r="M7481" s="40"/>
      <c r="N7481" s="40"/>
      <c r="O7481" s="40"/>
      <c r="P7481" s="40"/>
      <c r="Q7481" s="40"/>
      <c r="R7481" s="40"/>
    </row>
    <row r="7482">
      <c r="A7482" s="8" t="s">
        <v>2586</v>
      </c>
      <c r="B7482" s="15"/>
      <c r="C7482" s="15" t="s">
        <v>20626</v>
      </c>
      <c r="D7482" s="15" t="s">
        <v>1120</v>
      </c>
      <c r="E7482" s="9" t="s">
        <v>20627</v>
      </c>
      <c r="F7482" s="43" t="s">
        <v>20506</v>
      </c>
      <c r="G7482" s="8" t="s">
        <v>2741</v>
      </c>
      <c r="H7482" s="41" t="s">
        <v>2760</v>
      </c>
      <c r="I7482" s="16" t="s">
        <v>20628</v>
      </c>
      <c r="J7482" s="37"/>
      <c r="K7482" s="38"/>
      <c r="L7482" s="38"/>
      <c r="M7482" s="38"/>
      <c r="N7482" s="38"/>
      <c r="O7482" s="38"/>
      <c r="P7482" s="38"/>
      <c r="Q7482" s="38"/>
      <c r="R7482" s="38"/>
    </row>
    <row r="7483">
      <c r="A7483" s="8" t="s">
        <v>2586</v>
      </c>
      <c r="B7483" s="15"/>
      <c r="C7483" s="15" t="s">
        <v>20629</v>
      </c>
      <c r="D7483" s="9" t="s">
        <v>10511</v>
      </c>
      <c r="E7483" s="9" t="s">
        <v>20630</v>
      </c>
      <c r="F7483" s="43" t="s">
        <v>20506</v>
      </c>
      <c r="G7483" s="8" t="s">
        <v>2741</v>
      </c>
      <c r="H7483" s="43" t="s">
        <v>2760</v>
      </c>
      <c r="I7483" s="16" t="s">
        <v>20631</v>
      </c>
      <c r="J7483" s="35"/>
      <c r="K7483" s="33"/>
      <c r="L7483" s="33"/>
      <c r="M7483" s="33"/>
      <c r="N7483" s="33"/>
      <c r="O7483" s="33"/>
      <c r="P7483" s="33"/>
      <c r="Q7483" s="33"/>
      <c r="R7483" s="33"/>
    </row>
    <row r="7484">
      <c r="A7484" s="7" t="s">
        <v>2586</v>
      </c>
      <c r="B7484" s="9"/>
      <c r="C7484" s="9" t="s">
        <v>20632</v>
      </c>
      <c r="D7484" s="9" t="s">
        <v>2827</v>
      </c>
      <c r="E7484" s="9" t="s">
        <v>20633</v>
      </c>
      <c r="F7484" s="43" t="s">
        <v>20506</v>
      </c>
      <c r="G7484" s="6" t="s">
        <v>2741</v>
      </c>
      <c r="H7484" s="43" t="s">
        <v>2802</v>
      </c>
      <c r="I7484" s="16" t="s">
        <v>20634</v>
      </c>
      <c r="J7484" s="37"/>
      <c r="K7484" s="38"/>
      <c r="L7484" s="38"/>
      <c r="M7484" s="38"/>
      <c r="N7484" s="38"/>
      <c r="O7484" s="38"/>
      <c r="P7484" s="38"/>
      <c r="Q7484" s="38"/>
      <c r="R7484" s="38"/>
    </row>
    <row r="7485">
      <c r="A7485" s="8" t="s">
        <v>2586</v>
      </c>
      <c r="B7485" s="15"/>
      <c r="C7485" s="15" t="s">
        <v>20635</v>
      </c>
      <c r="D7485" s="15" t="s">
        <v>1003</v>
      </c>
      <c r="E7485" s="9" t="s">
        <v>20636</v>
      </c>
      <c r="F7485" s="43" t="s">
        <v>20506</v>
      </c>
      <c r="G7485" s="8" t="s">
        <v>2741</v>
      </c>
      <c r="H7485" s="43" t="s">
        <v>2760</v>
      </c>
      <c r="I7485" s="16" t="s">
        <v>20637</v>
      </c>
      <c r="J7485" s="7"/>
      <c r="K7485" s="40"/>
      <c r="L7485" s="40"/>
      <c r="M7485" s="40"/>
      <c r="N7485" s="40"/>
      <c r="O7485" s="40"/>
      <c r="P7485" s="40"/>
      <c r="Q7485" s="40"/>
      <c r="R7485" s="40"/>
    </row>
    <row r="7486">
      <c r="A7486" s="8" t="s">
        <v>2586</v>
      </c>
      <c r="B7486" s="15"/>
      <c r="C7486" s="15" t="s">
        <v>20638</v>
      </c>
      <c r="D7486" s="15" t="s">
        <v>20639</v>
      </c>
      <c r="E7486" s="9" t="s">
        <v>20640</v>
      </c>
      <c r="F7486" s="43" t="s">
        <v>20506</v>
      </c>
      <c r="G7486" s="8" t="s">
        <v>2741</v>
      </c>
      <c r="H7486" s="41" t="s">
        <v>2760</v>
      </c>
      <c r="I7486" s="16" t="s">
        <v>20641</v>
      </c>
      <c r="J7486" s="37"/>
      <c r="K7486" s="38"/>
      <c r="L7486" s="38"/>
      <c r="M7486" s="38"/>
      <c r="N7486" s="38"/>
      <c r="O7486" s="38"/>
      <c r="P7486" s="38"/>
      <c r="Q7486" s="38"/>
      <c r="R7486" s="38"/>
    </row>
    <row r="7487">
      <c r="A7487" s="8" t="s">
        <v>2586</v>
      </c>
      <c r="B7487" s="15"/>
      <c r="C7487" s="15" t="s">
        <v>20642</v>
      </c>
      <c r="D7487" s="15" t="s">
        <v>20643</v>
      </c>
      <c r="E7487" s="9" t="s">
        <v>20644</v>
      </c>
      <c r="F7487" s="43" t="s">
        <v>20506</v>
      </c>
      <c r="G7487" s="8" t="s">
        <v>2741</v>
      </c>
      <c r="H7487" s="42" t="s">
        <v>2686</v>
      </c>
      <c r="I7487" s="16" t="s">
        <v>20645</v>
      </c>
      <c r="J7487" s="7"/>
      <c r="K7487" s="40"/>
      <c r="L7487" s="40"/>
      <c r="M7487" s="40"/>
      <c r="N7487" s="40"/>
      <c r="O7487" s="40"/>
      <c r="P7487" s="40"/>
      <c r="Q7487" s="40"/>
      <c r="R7487" s="40"/>
    </row>
    <row r="7488">
      <c r="A7488" s="8" t="s">
        <v>2586</v>
      </c>
      <c r="B7488" s="15"/>
      <c r="C7488" s="15" t="s">
        <v>20646</v>
      </c>
      <c r="D7488" s="15" t="s">
        <v>20647</v>
      </c>
      <c r="E7488" s="9" t="s">
        <v>20648</v>
      </c>
      <c r="F7488" s="43" t="s">
        <v>20506</v>
      </c>
      <c r="G7488" s="8" t="s">
        <v>2741</v>
      </c>
      <c r="H7488" s="45" t="s">
        <v>4080</v>
      </c>
      <c r="I7488" s="16" t="s">
        <v>20649</v>
      </c>
      <c r="J7488" s="35"/>
      <c r="K7488" s="33"/>
      <c r="L7488" s="33"/>
      <c r="M7488" s="33"/>
      <c r="N7488" s="33"/>
      <c r="O7488" s="33"/>
      <c r="P7488" s="33"/>
      <c r="Q7488" s="33"/>
      <c r="R7488" s="33"/>
    </row>
    <row r="7489">
      <c r="A7489" s="8" t="s">
        <v>2586</v>
      </c>
      <c r="B7489" s="15"/>
      <c r="C7489" s="15" t="s">
        <v>20650</v>
      </c>
      <c r="D7489" s="15" t="s">
        <v>3609</v>
      </c>
      <c r="E7489" s="9" t="s">
        <v>20651</v>
      </c>
      <c r="F7489" s="43" t="s">
        <v>20506</v>
      </c>
      <c r="G7489" s="6" t="s">
        <v>2741</v>
      </c>
      <c r="H7489" s="41" t="s">
        <v>2686</v>
      </c>
      <c r="I7489" s="16" t="s">
        <v>20652</v>
      </c>
      <c r="J7489" s="37"/>
      <c r="K7489" s="38"/>
      <c r="L7489" s="38"/>
      <c r="M7489" s="38"/>
      <c r="N7489" s="38"/>
      <c r="O7489" s="38"/>
      <c r="P7489" s="38"/>
      <c r="Q7489" s="38"/>
      <c r="R7489" s="38"/>
    </row>
    <row r="7490">
      <c r="A7490" s="8" t="s">
        <v>2586</v>
      </c>
      <c r="B7490" s="61"/>
      <c r="C7490" s="53" t="s">
        <v>20653</v>
      </c>
      <c r="D7490" s="9" t="s">
        <v>3312</v>
      </c>
      <c r="E7490" s="9" t="s">
        <v>20654</v>
      </c>
      <c r="F7490" s="43" t="s">
        <v>20506</v>
      </c>
      <c r="G7490" s="8" t="s">
        <v>2741</v>
      </c>
      <c r="H7490" s="41" t="s">
        <v>2760</v>
      </c>
      <c r="I7490" s="16" t="s">
        <v>20655</v>
      </c>
      <c r="J7490" s="43"/>
      <c r="K7490" s="50"/>
      <c r="L7490" s="50"/>
      <c r="M7490" s="50"/>
      <c r="N7490" s="50"/>
      <c r="O7490" s="50"/>
      <c r="P7490" s="50"/>
      <c r="Q7490" s="50"/>
      <c r="R7490" s="50"/>
    </row>
    <row r="7491">
      <c r="A7491" s="8" t="s">
        <v>2586</v>
      </c>
      <c r="B7491" s="15"/>
      <c r="C7491" s="15" t="s">
        <v>20656</v>
      </c>
      <c r="D7491" s="15" t="s">
        <v>10430</v>
      </c>
      <c r="E7491" s="9" t="s">
        <v>20657</v>
      </c>
      <c r="F7491" s="43" t="s">
        <v>20506</v>
      </c>
      <c r="G7491" s="8" t="s">
        <v>2741</v>
      </c>
      <c r="H7491" s="31" t="s">
        <v>2952</v>
      </c>
      <c r="I7491" s="16" t="s">
        <v>20658</v>
      </c>
      <c r="J7491" s="7"/>
      <c r="K7491" s="40"/>
      <c r="L7491" s="40"/>
      <c r="M7491" s="40"/>
      <c r="N7491" s="40"/>
      <c r="O7491" s="40"/>
      <c r="P7491" s="40"/>
      <c r="Q7491" s="40"/>
      <c r="R7491" s="40"/>
    </row>
    <row r="7492">
      <c r="A7492" s="8" t="s">
        <v>2586</v>
      </c>
      <c r="B7492" s="15"/>
      <c r="C7492" s="15" t="s">
        <v>20659</v>
      </c>
      <c r="D7492" s="15" t="s">
        <v>20660</v>
      </c>
      <c r="E7492" s="9" t="s">
        <v>20661</v>
      </c>
      <c r="F7492" s="43" t="s">
        <v>20506</v>
      </c>
      <c r="G7492" s="8" t="s">
        <v>2741</v>
      </c>
      <c r="H7492" s="31" t="s">
        <v>2802</v>
      </c>
      <c r="I7492" s="16" t="s">
        <v>20662</v>
      </c>
      <c r="J7492" s="7"/>
      <c r="K7492" s="40"/>
      <c r="L7492" s="40"/>
      <c r="M7492" s="40"/>
      <c r="N7492" s="40"/>
      <c r="O7492" s="40"/>
      <c r="P7492" s="40"/>
      <c r="Q7492" s="40"/>
      <c r="R7492" s="40"/>
    </row>
    <row r="7493">
      <c r="A7493" s="8" t="s">
        <v>2586</v>
      </c>
      <c r="B7493" s="15"/>
      <c r="C7493" s="15" t="s">
        <v>20663</v>
      </c>
      <c r="D7493" s="15" t="s">
        <v>5126</v>
      </c>
      <c r="E7493" s="9" t="s">
        <v>20664</v>
      </c>
      <c r="F7493" s="43" t="s">
        <v>20506</v>
      </c>
      <c r="G7493" s="8" t="s">
        <v>2741</v>
      </c>
      <c r="H7493" s="41" t="s">
        <v>2760</v>
      </c>
      <c r="I7493" s="16" t="s">
        <v>20665</v>
      </c>
      <c r="J7493" s="35"/>
      <c r="K7493" s="33"/>
      <c r="L7493" s="33"/>
      <c r="M7493" s="33"/>
      <c r="N7493" s="33"/>
      <c r="O7493" s="33"/>
      <c r="P7493" s="33"/>
      <c r="Q7493" s="33"/>
      <c r="R7493" s="33"/>
    </row>
    <row r="7494">
      <c r="A7494" s="7" t="s">
        <v>2586</v>
      </c>
      <c r="B7494" s="9"/>
      <c r="C7494" s="9" t="s">
        <v>16320</v>
      </c>
      <c r="D7494" s="15" t="s">
        <v>15710</v>
      </c>
      <c r="E7494" s="9" t="s">
        <v>20666</v>
      </c>
      <c r="F7494" s="43" t="s">
        <v>20506</v>
      </c>
      <c r="G7494" s="8" t="s">
        <v>2741</v>
      </c>
      <c r="H7494" s="43" t="s">
        <v>2742</v>
      </c>
      <c r="I7494" s="16" t="s">
        <v>20667</v>
      </c>
      <c r="J7494" s="7"/>
      <c r="K7494" s="40"/>
      <c r="L7494" s="40"/>
      <c r="M7494" s="40"/>
      <c r="N7494" s="40"/>
      <c r="O7494" s="40"/>
      <c r="P7494" s="40"/>
      <c r="Q7494" s="40"/>
      <c r="R7494" s="40"/>
    </row>
    <row r="7495">
      <c r="A7495" s="8" t="s">
        <v>2633</v>
      </c>
      <c r="B7495" s="15"/>
      <c r="C7495" s="15" t="s">
        <v>20656</v>
      </c>
      <c r="D7495" s="15" t="s">
        <v>20668</v>
      </c>
      <c r="E7495" s="9" t="s">
        <v>20669</v>
      </c>
      <c r="F7495" s="45" t="s">
        <v>20506</v>
      </c>
      <c r="G7495" s="8" t="s">
        <v>2741</v>
      </c>
      <c r="H7495" s="31" t="s">
        <v>2952</v>
      </c>
      <c r="I7495" s="16" t="s">
        <v>20670</v>
      </c>
      <c r="J7495" s="7"/>
      <c r="K7495" s="40"/>
      <c r="L7495" s="40"/>
      <c r="M7495" s="40"/>
      <c r="N7495" s="40"/>
      <c r="O7495" s="40"/>
      <c r="P7495" s="40"/>
      <c r="Q7495" s="40"/>
      <c r="R7495" s="40"/>
    </row>
    <row r="7496">
      <c r="A7496" s="8" t="s">
        <v>2586</v>
      </c>
      <c r="B7496" s="15"/>
      <c r="C7496" s="15" t="s">
        <v>20671</v>
      </c>
      <c r="D7496" s="15" t="s">
        <v>20672</v>
      </c>
      <c r="E7496" s="9" t="s">
        <v>20673</v>
      </c>
      <c r="F7496" s="43" t="s">
        <v>20506</v>
      </c>
      <c r="G7496" s="8" t="s">
        <v>2741</v>
      </c>
      <c r="H7496" s="41" t="s">
        <v>2760</v>
      </c>
      <c r="I7496" s="16" t="s">
        <v>20674</v>
      </c>
      <c r="J7496" s="35"/>
      <c r="K7496" s="33"/>
      <c r="L7496" s="33"/>
      <c r="M7496" s="33"/>
      <c r="N7496" s="33"/>
      <c r="O7496" s="33"/>
      <c r="P7496" s="33"/>
      <c r="Q7496" s="33"/>
      <c r="R7496" s="33"/>
    </row>
    <row r="7497">
      <c r="A7497" s="7" t="s">
        <v>2586</v>
      </c>
      <c r="B7497" s="9"/>
      <c r="C7497" s="9" t="s">
        <v>14371</v>
      </c>
      <c r="D7497" s="15" t="s">
        <v>20675</v>
      </c>
      <c r="E7497" s="9" t="s">
        <v>20676</v>
      </c>
      <c r="F7497" s="43" t="s">
        <v>20506</v>
      </c>
      <c r="G7497" s="8" t="s">
        <v>2741</v>
      </c>
      <c r="H7497" s="42" t="s">
        <v>2686</v>
      </c>
      <c r="I7497" s="16" t="s">
        <v>20677</v>
      </c>
      <c r="J7497" s="35"/>
      <c r="K7497" s="33"/>
      <c r="L7497" s="33"/>
      <c r="M7497" s="33"/>
      <c r="N7497" s="33"/>
      <c r="O7497" s="33"/>
      <c r="P7497" s="33"/>
      <c r="Q7497" s="33"/>
      <c r="R7497" s="33"/>
    </row>
    <row r="7498">
      <c r="A7498" s="8" t="s">
        <v>2586</v>
      </c>
      <c r="B7498" s="61"/>
      <c r="C7498" s="53" t="s">
        <v>20678</v>
      </c>
      <c r="D7498" s="15" t="s">
        <v>11179</v>
      </c>
      <c r="E7498" s="9" t="s">
        <v>20679</v>
      </c>
      <c r="F7498" s="43" t="s">
        <v>20506</v>
      </c>
      <c r="G7498" s="6" t="s">
        <v>2741</v>
      </c>
      <c r="H7498" s="48" t="s">
        <v>2753</v>
      </c>
      <c r="I7498" s="16" t="s">
        <v>20680</v>
      </c>
      <c r="J7498" s="35"/>
      <c r="K7498" s="33"/>
      <c r="L7498" s="33"/>
      <c r="M7498" s="33"/>
      <c r="N7498" s="33"/>
      <c r="O7498" s="33"/>
      <c r="P7498" s="33"/>
      <c r="Q7498" s="33"/>
      <c r="R7498" s="33"/>
    </row>
    <row r="7499">
      <c r="A7499" s="6" t="s">
        <v>2861</v>
      </c>
      <c r="B7499" s="15"/>
      <c r="C7499" s="15" t="s">
        <v>20681</v>
      </c>
      <c r="D7499" s="9" t="s">
        <v>15714</v>
      </c>
      <c r="E7499" s="9" t="s">
        <v>20682</v>
      </c>
      <c r="F7499" s="43" t="s">
        <v>20506</v>
      </c>
      <c r="G7499" s="8" t="s">
        <v>2741</v>
      </c>
      <c r="H7499" s="43" t="s">
        <v>2686</v>
      </c>
      <c r="I7499" s="16" t="s">
        <v>9417</v>
      </c>
      <c r="J7499" s="35"/>
      <c r="K7499" s="33"/>
      <c r="L7499" s="33"/>
      <c r="M7499" s="33"/>
      <c r="N7499" s="33"/>
      <c r="O7499" s="33"/>
      <c r="P7499" s="33"/>
      <c r="Q7499" s="33"/>
      <c r="R7499" s="33"/>
    </row>
    <row r="7500">
      <c r="A7500" s="7" t="s">
        <v>2586</v>
      </c>
      <c r="B7500" s="9"/>
      <c r="C7500" s="9" t="s">
        <v>6800</v>
      </c>
      <c r="D7500" s="15" t="s">
        <v>20683</v>
      </c>
      <c r="E7500" s="9" t="s">
        <v>20684</v>
      </c>
      <c r="F7500" s="43" t="s">
        <v>20506</v>
      </c>
      <c r="G7500" s="8" t="s">
        <v>2741</v>
      </c>
      <c r="H7500" s="43" t="s">
        <v>2802</v>
      </c>
      <c r="I7500" s="16" t="s">
        <v>20685</v>
      </c>
      <c r="J7500" s="35"/>
      <c r="K7500" s="33"/>
      <c r="L7500" s="33"/>
      <c r="M7500" s="33"/>
      <c r="N7500" s="33"/>
      <c r="O7500" s="33"/>
      <c r="P7500" s="33"/>
      <c r="Q7500" s="33"/>
      <c r="R7500" s="33"/>
    </row>
    <row r="7501">
      <c r="A7501" s="8" t="s">
        <v>2586</v>
      </c>
      <c r="B7501" s="15"/>
      <c r="C7501" s="15" t="s">
        <v>20686</v>
      </c>
      <c r="D7501" s="9" t="s">
        <v>3312</v>
      </c>
      <c r="E7501" s="9" t="s">
        <v>20687</v>
      </c>
      <c r="F7501" s="43" t="s">
        <v>20506</v>
      </c>
      <c r="G7501" s="8" t="s">
        <v>2741</v>
      </c>
      <c r="H7501" s="31" t="s">
        <v>2590</v>
      </c>
      <c r="I7501" s="16" t="s">
        <v>20688</v>
      </c>
      <c r="J7501" s="37"/>
      <c r="K7501" s="38"/>
      <c r="L7501" s="38"/>
      <c r="M7501" s="38"/>
      <c r="N7501" s="38"/>
      <c r="O7501" s="38"/>
      <c r="P7501" s="38"/>
      <c r="Q7501" s="38"/>
      <c r="R7501" s="38"/>
    </row>
    <row r="7502">
      <c r="A7502" s="8" t="s">
        <v>2633</v>
      </c>
      <c r="B7502" s="15"/>
      <c r="C7502" s="15" t="s">
        <v>20594</v>
      </c>
      <c r="D7502" s="15" t="s">
        <v>480</v>
      </c>
      <c r="E7502" s="9" t="s">
        <v>20689</v>
      </c>
      <c r="F7502" s="43" t="s">
        <v>20506</v>
      </c>
      <c r="G7502" s="8" t="s">
        <v>2741</v>
      </c>
      <c r="H7502" s="41" t="s">
        <v>2760</v>
      </c>
      <c r="I7502" s="16" t="s">
        <v>20690</v>
      </c>
      <c r="J7502" s="37"/>
      <c r="K7502" s="38"/>
      <c r="L7502" s="38"/>
      <c r="M7502" s="38"/>
      <c r="N7502" s="38"/>
      <c r="O7502" s="38"/>
      <c r="P7502" s="38"/>
      <c r="Q7502" s="38"/>
      <c r="R7502" s="38"/>
    </row>
    <row r="7503">
      <c r="A7503" s="8" t="s">
        <v>2586</v>
      </c>
      <c r="B7503" s="61"/>
      <c r="C7503" s="53" t="s">
        <v>20691</v>
      </c>
      <c r="D7503" s="9" t="s">
        <v>20692</v>
      </c>
      <c r="E7503" s="9" t="s">
        <v>20693</v>
      </c>
      <c r="F7503" s="43" t="s">
        <v>20506</v>
      </c>
      <c r="G7503" s="8" t="s">
        <v>2741</v>
      </c>
      <c r="H7503" s="43" t="s">
        <v>2686</v>
      </c>
      <c r="I7503" s="16" t="s">
        <v>20694</v>
      </c>
      <c r="J7503" s="35"/>
      <c r="K7503" s="33"/>
      <c r="L7503" s="33"/>
      <c r="M7503" s="33"/>
      <c r="N7503" s="33"/>
      <c r="O7503" s="33"/>
      <c r="P7503" s="33"/>
      <c r="Q7503" s="33"/>
      <c r="R7503" s="33"/>
    </row>
    <row r="7504">
      <c r="A7504" s="8" t="s">
        <v>2586</v>
      </c>
      <c r="B7504" s="15"/>
      <c r="C7504" s="15" t="s">
        <v>20695</v>
      </c>
      <c r="D7504" s="9" t="s">
        <v>20696</v>
      </c>
      <c r="E7504" s="9" t="s">
        <v>20697</v>
      </c>
      <c r="F7504" s="43" t="s">
        <v>20506</v>
      </c>
      <c r="G7504" s="8" t="s">
        <v>2741</v>
      </c>
      <c r="H7504" s="41" t="s">
        <v>2760</v>
      </c>
      <c r="I7504" s="16" t="s">
        <v>20698</v>
      </c>
      <c r="J7504" s="35"/>
      <c r="K7504" s="33"/>
      <c r="L7504" s="33"/>
      <c r="M7504" s="33"/>
      <c r="N7504" s="33"/>
      <c r="O7504" s="33"/>
      <c r="P7504" s="33"/>
      <c r="Q7504" s="33"/>
      <c r="R7504" s="33"/>
    </row>
    <row r="7505">
      <c r="A7505" s="8" t="s">
        <v>2633</v>
      </c>
      <c r="B7505" s="15"/>
      <c r="C7505" s="15" t="s">
        <v>20558</v>
      </c>
      <c r="D7505" s="9" t="s">
        <v>20699</v>
      </c>
      <c r="E7505" s="9" t="s">
        <v>20700</v>
      </c>
      <c r="F7505" s="43" t="s">
        <v>20506</v>
      </c>
      <c r="G7505" s="6" t="s">
        <v>2741</v>
      </c>
      <c r="H7505" s="31" t="s">
        <v>2802</v>
      </c>
      <c r="I7505" s="16" t="s">
        <v>20701</v>
      </c>
      <c r="J7505" s="35"/>
      <c r="K7505" s="33"/>
      <c r="L7505" s="33"/>
      <c r="M7505" s="33"/>
      <c r="N7505" s="33"/>
      <c r="O7505" s="33"/>
      <c r="P7505" s="33"/>
      <c r="Q7505" s="33"/>
      <c r="R7505" s="33"/>
    </row>
    <row r="7506">
      <c r="A7506" s="8" t="s">
        <v>2586</v>
      </c>
      <c r="B7506" s="15"/>
      <c r="C7506" s="15" t="s">
        <v>20702</v>
      </c>
      <c r="D7506" s="9" t="s">
        <v>3312</v>
      </c>
      <c r="E7506" s="9" t="s">
        <v>20703</v>
      </c>
      <c r="F7506" s="43" t="s">
        <v>20506</v>
      </c>
      <c r="G7506" s="8" t="s">
        <v>2741</v>
      </c>
      <c r="H7506" s="31" t="s">
        <v>2603</v>
      </c>
      <c r="I7506" s="16" t="s">
        <v>20704</v>
      </c>
      <c r="J7506" s="35"/>
      <c r="K7506" s="33"/>
      <c r="L7506" s="33"/>
      <c r="M7506" s="33"/>
      <c r="N7506" s="33"/>
      <c r="O7506" s="33"/>
      <c r="P7506" s="33"/>
      <c r="Q7506" s="33"/>
      <c r="R7506" s="33"/>
    </row>
    <row r="7507">
      <c r="A7507" s="8" t="s">
        <v>2586</v>
      </c>
      <c r="B7507" s="15"/>
      <c r="C7507" s="15" t="s">
        <v>20705</v>
      </c>
      <c r="D7507" s="15" t="s">
        <v>20706</v>
      </c>
      <c r="E7507" s="9" t="s">
        <v>20707</v>
      </c>
      <c r="F7507" s="43" t="s">
        <v>20506</v>
      </c>
      <c r="G7507" s="8" t="s">
        <v>2741</v>
      </c>
      <c r="H7507" s="43" t="s">
        <v>2603</v>
      </c>
      <c r="I7507" s="16" t="s">
        <v>20708</v>
      </c>
      <c r="J7507" s="7"/>
      <c r="K7507" s="40"/>
      <c r="L7507" s="40"/>
      <c r="M7507" s="40"/>
      <c r="N7507" s="40"/>
      <c r="O7507" s="40"/>
      <c r="P7507" s="40"/>
      <c r="Q7507" s="40"/>
      <c r="R7507" s="40"/>
    </row>
    <row r="7508">
      <c r="A7508" s="8" t="s">
        <v>2586</v>
      </c>
      <c r="B7508" s="15"/>
      <c r="C7508" s="15" t="s">
        <v>20709</v>
      </c>
      <c r="D7508" s="15" t="s">
        <v>20710</v>
      </c>
      <c r="E7508" s="9" t="s">
        <v>20711</v>
      </c>
      <c r="F7508" s="43" t="s">
        <v>20506</v>
      </c>
      <c r="G7508" s="8" t="s">
        <v>2741</v>
      </c>
      <c r="H7508" s="43" t="s">
        <v>2603</v>
      </c>
      <c r="I7508" s="16" t="s">
        <v>20712</v>
      </c>
      <c r="J7508" s="7"/>
      <c r="K7508" s="40"/>
      <c r="L7508" s="40"/>
      <c r="M7508" s="40"/>
      <c r="N7508" s="40"/>
      <c r="O7508" s="40"/>
      <c r="P7508" s="40"/>
      <c r="Q7508" s="40"/>
      <c r="R7508" s="40"/>
    </row>
    <row r="7509">
      <c r="A7509" s="8" t="s">
        <v>2586</v>
      </c>
      <c r="B7509" s="15"/>
      <c r="C7509" s="15" t="s">
        <v>20713</v>
      </c>
      <c r="D7509" s="9" t="s">
        <v>15949</v>
      </c>
      <c r="E7509" s="9" t="s">
        <v>20714</v>
      </c>
      <c r="F7509" s="43" t="s">
        <v>20506</v>
      </c>
      <c r="G7509" s="6" t="s">
        <v>2741</v>
      </c>
      <c r="H7509" s="41" t="s">
        <v>2760</v>
      </c>
      <c r="I7509" s="16" t="s">
        <v>20715</v>
      </c>
      <c r="J7509" s="35"/>
      <c r="K7509" s="33"/>
      <c r="L7509" s="33"/>
      <c r="M7509" s="33"/>
      <c r="N7509" s="33"/>
      <c r="O7509" s="33"/>
      <c r="P7509" s="33"/>
      <c r="Q7509" s="33"/>
      <c r="R7509" s="33"/>
    </row>
    <row r="7510">
      <c r="A7510" s="8" t="s">
        <v>2586</v>
      </c>
      <c r="B7510" s="15"/>
      <c r="C7510" s="15" t="s">
        <v>20716</v>
      </c>
      <c r="D7510" s="15" t="s">
        <v>20717</v>
      </c>
      <c r="E7510" s="9" t="s">
        <v>20718</v>
      </c>
      <c r="F7510" s="43" t="s">
        <v>20506</v>
      </c>
      <c r="G7510" s="8" t="s">
        <v>2741</v>
      </c>
      <c r="H7510" s="42" t="s">
        <v>3110</v>
      </c>
      <c r="I7510" s="16" t="s">
        <v>20719</v>
      </c>
      <c r="J7510" s="37"/>
      <c r="K7510" s="38"/>
      <c r="L7510" s="38"/>
      <c r="M7510" s="38"/>
      <c r="N7510" s="38"/>
      <c r="O7510" s="38"/>
      <c r="P7510" s="38"/>
      <c r="Q7510" s="38"/>
      <c r="R7510" s="38"/>
    </row>
    <row r="7511">
      <c r="A7511" s="8" t="s">
        <v>2586</v>
      </c>
      <c r="B7511" s="15"/>
      <c r="C7511" s="15" t="s">
        <v>20720</v>
      </c>
      <c r="D7511" s="15" t="s">
        <v>574</v>
      </c>
      <c r="E7511" s="9" t="s">
        <v>20721</v>
      </c>
      <c r="F7511" s="43" t="s">
        <v>20506</v>
      </c>
      <c r="G7511" s="6" t="s">
        <v>2741</v>
      </c>
      <c r="H7511" s="43" t="s">
        <v>2686</v>
      </c>
      <c r="I7511" s="16" t="s">
        <v>20722</v>
      </c>
      <c r="J7511" s="35"/>
      <c r="K7511" s="33"/>
      <c r="L7511" s="33"/>
      <c r="M7511" s="33"/>
      <c r="N7511" s="33"/>
      <c r="O7511" s="33"/>
      <c r="P7511" s="33"/>
      <c r="Q7511" s="33"/>
      <c r="R7511" s="33"/>
    </row>
    <row r="7512">
      <c r="A7512" s="7" t="s">
        <v>2633</v>
      </c>
      <c r="B7512" s="9"/>
      <c r="C7512" s="9" t="s">
        <v>20723</v>
      </c>
      <c r="D7512" s="15" t="s">
        <v>308</v>
      </c>
      <c r="E7512" s="9" t="s">
        <v>20724</v>
      </c>
      <c r="F7512" s="43" t="s">
        <v>20506</v>
      </c>
      <c r="G7512" s="8" t="s">
        <v>2741</v>
      </c>
      <c r="H7512" s="45" t="s">
        <v>2765</v>
      </c>
      <c r="I7512" s="16" t="s">
        <v>20725</v>
      </c>
      <c r="J7512" s="7"/>
      <c r="K7512" s="40"/>
      <c r="L7512" s="40"/>
      <c r="M7512" s="40"/>
      <c r="N7512" s="40"/>
      <c r="O7512" s="40"/>
      <c r="P7512" s="40"/>
      <c r="Q7512" s="40"/>
      <c r="R7512" s="40"/>
    </row>
    <row r="7513">
      <c r="A7513" s="8" t="s">
        <v>2586</v>
      </c>
      <c r="B7513" s="15"/>
      <c r="C7513" s="15" t="s">
        <v>20726</v>
      </c>
      <c r="D7513" s="15" t="s">
        <v>7356</v>
      </c>
      <c r="E7513" s="9" t="s">
        <v>20727</v>
      </c>
      <c r="F7513" s="43" t="s">
        <v>20506</v>
      </c>
      <c r="G7513" s="8" t="s">
        <v>2741</v>
      </c>
      <c r="H7513" s="41" t="s">
        <v>2760</v>
      </c>
      <c r="I7513" s="16" t="s">
        <v>20728</v>
      </c>
      <c r="J7513" s="35"/>
      <c r="K7513" s="33"/>
      <c r="L7513" s="33"/>
      <c r="M7513" s="33"/>
      <c r="N7513" s="33"/>
      <c r="O7513" s="33"/>
      <c r="P7513" s="33"/>
      <c r="Q7513" s="33"/>
      <c r="R7513" s="33"/>
    </row>
    <row r="7514">
      <c r="A7514" s="8" t="s">
        <v>2586</v>
      </c>
      <c r="B7514" s="15"/>
      <c r="C7514" s="15" t="s">
        <v>20729</v>
      </c>
      <c r="D7514" s="9" t="s">
        <v>15892</v>
      </c>
      <c r="E7514" s="9" t="s">
        <v>20730</v>
      </c>
      <c r="F7514" s="45" t="s">
        <v>20506</v>
      </c>
      <c r="G7514" s="8" t="s">
        <v>2741</v>
      </c>
      <c r="H7514" s="41" t="s">
        <v>3328</v>
      </c>
      <c r="I7514" s="16" t="s">
        <v>20731</v>
      </c>
      <c r="J7514" s="7"/>
      <c r="K7514" s="40"/>
      <c r="L7514" s="40"/>
      <c r="M7514" s="40"/>
      <c r="N7514" s="40"/>
      <c r="O7514" s="40"/>
      <c r="P7514" s="40"/>
      <c r="Q7514" s="40"/>
      <c r="R7514" s="40"/>
    </row>
    <row r="7515">
      <c r="A7515" s="8" t="s">
        <v>2586</v>
      </c>
      <c r="B7515" s="15"/>
      <c r="C7515" s="15" t="s">
        <v>20732</v>
      </c>
      <c r="D7515" s="15" t="s">
        <v>20733</v>
      </c>
      <c r="E7515" s="9" t="s">
        <v>20734</v>
      </c>
      <c r="F7515" s="43" t="s">
        <v>20506</v>
      </c>
      <c r="G7515" s="8" t="s">
        <v>2741</v>
      </c>
      <c r="H7515" s="41" t="s">
        <v>2760</v>
      </c>
      <c r="I7515" s="16" t="s">
        <v>20735</v>
      </c>
      <c r="J7515" s="35"/>
      <c r="K7515" s="33"/>
      <c r="L7515" s="33"/>
      <c r="M7515" s="33"/>
      <c r="N7515" s="33"/>
      <c r="O7515" s="33"/>
      <c r="P7515" s="33"/>
      <c r="Q7515" s="33"/>
      <c r="R7515" s="33"/>
    </row>
    <row r="7516">
      <c r="A7516" s="7" t="s">
        <v>2633</v>
      </c>
      <c r="B7516" s="9"/>
      <c r="C7516" s="9" t="s">
        <v>20736</v>
      </c>
      <c r="D7516" s="9" t="s">
        <v>3312</v>
      </c>
      <c r="E7516" s="15" t="s">
        <v>20737</v>
      </c>
      <c r="F7516" s="43" t="s">
        <v>20506</v>
      </c>
      <c r="G7516" s="8" t="s">
        <v>2741</v>
      </c>
      <c r="H7516" s="43" t="s">
        <v>2686</v>
      </c>
      <c r="I7516" s="16" t="s">
        <v>20738</v>
      </c>
      <c r="J7516" s="37"/>
      <c r="K7516" s="38"/>
      <c r="L7516" s="38"/>
      <c r="M7516" s="38"/>
      <c r="N7516" s="38"/>
      <c r="O7516" s="38"/>
      <c r="P7516" s="38"/>
      <c r="Q7516" s="38"/>
      <c r="R7516" s="38"/>
    </row>
    <row r="7517">
      <c r="A7517" s="8" t="s">
        <v>2586</v>
      </c>
      <c r="B7517" s="15"/>
      <c r="C7517" s="15" t="s">
        <v>20739</v>
      </c>
      <c r="D7517" s="9" t="s">
        <v>20740</v>
      </c>
      <c r="E7517" s="9" t="s">
        <v>20741</v>
      </c>
      <c r="F7517" s="43" t="s">
        <v>20506</v>
      </c>
      <c r="G7517" s="8" t="s">
        <v>2741</v>
      </c>
      <c r="H7517" s="41" t="s">
        <v>2760</v>
      </c>
      <c r="I7517" s="16" t="s">
        <v>20742</v>
      </c>
      <c r="J7517" s="35"/>
      <c r="K7517" s="33"/>
      <c r="L7517" s="33"/>
      <c r="M7517" s="33"/>
      <c r="N7517" s="33"/>
      <c r="O7517" s="33"/>
      <c r="P7517" s="33"/>
      <c r="Q7517" s="33"/>
      <c r="R7517" s="33"/>
    </row>
    <row r="7518">
      <c r="A7518" s="8" t="s">
        <v>2586</v>
      </c>
      <c r="B7518" s="15"/>
      <c r="C7518" s="15" t="s">
        <v>20743</v>
      </c>
      <c r="D7518" s="9" t="s">
        <v>3312</v>
      </c>
      <c r="E7518" s="9" t="s">
        <v>20744</v>
      </c>
      <c r="F7518" s="43" t="s">
        <v>20506</v>
      </c>
      <c r="G7518" s="8" t="s">
        <v>2741</v>
      </c>
      <c r="H7518" s="43" t="s">
        <v>2686</v>
      </c>
      <c r="I7518" s="16" t="s">
        <v>20745</v>
      </c>
      <c r="J7518" s="37"/>
      <c r="K7518" s="38"/>
      <c r="L7518" s="38"/>
      <c r="M7518" s="38"/>
      <c r="N7518" s="38"/>
      <c r="O7518" s="38"/>
      <c r="P7518" s="38"/>
      <c r="Q7518" s="38"/>
      <c r="R7518" s="38"/>
    </row>
    <row r="7519">
      <c r="A7519" s="8" t="s">
        <v>2586</v>
      </c>
      <c r="B7519" s="15"/>
      <c r="C7519" s="15" t="s">
        <v>20746</v>
      </c>
      <c r="D7519" s="9" t="s">
        <v>16309</v>
      </c>
      <c r="E7519" s="9" t="s">
        <v>20747</v>
      </c>
      <c r="F7519" s="43" t="s">
        <v>20506</v>
      </c>
      <c r="G7519" s="8" t="s">
        <v>2741</v>
      </c>
      <c r="H7519" s="41" t="s">
        <v>2760</v>
      </c>
      <c r="I7519" s="16" t="s">
        <v>20748</v>
      </c>
      <c r="J7519" s="7"/>
      <c r="K7519" s="40"/>
      <c r="L7519" s="40"/>
      <c r="M7519" s="40"/>
      <c r="N7519" s="40"/>
      <c r="O7519" s="40"/>
      <c r="P7519" s="40"/>
      <c r="Q7519" s="40"/>
      <c r="R7519" s="40"/>
    </row>
    <row r="7520">
      <c r="A7520" s="7" t="s">
        <v>2586</v>
      </c>
      <c r="B7520" s="9"/>
      <c r="C7520" s="9" t="s">
        <v>20749</v>
      </c>
      <c r="D7520" s="9" t="s">
        <v>3312</v>
      </c>
      <c r="E7520" s="9" t="s">
        <v>20750</v>
      </c>
      <c r="F7520" s="43" t="s">
        <v>20506</v>
      </c>
      <c r="G7520" s="8" t="s">
        <v>2741</v>
      </c>
      <c r="H7520" s="41" t="s">
        <v>2760</v>
      </c>
      <c r="I7520" s="16" t="s">
        <v>20751</v>
      </c>
      <c r="J7520" s="35"/>
      <c r="K7520" s="33"/>
      <c r="L7520" s="33"/>
      <c r="M7520" s="33"/>
      <c r="N7520" s="33"/>
      <c r="O7520" s="33"/>
      <c r="P7520" s="33"/>
      <c r="Q7520" s="33"/>
      <c r="R7520" s="33"/>
    </row>
    <row r="7521">
      <c r="A7521" s="8" t="s">
        <v>2586</v>
      </c>
      <c r="B7521" s="15"/>
      <c r="C7521" s="15" t="s">
        <v>20752</v>
      </c>
      <c r="D7521" s="15" t="s">
        <v>1325</v>
      </c>
      <c r="E7521" s="9" t="s">
        <v>20753</v>
      </c>
      <c r="F7521" s="43" t="s">
        <v>20506</v>
      </c>
      <c r="G7521" s="8" t="s">
        <v>2741</v>
      </c>
      <c r="H7521" s="41" t="s">
        <v>2760</v>
      </c>
      <c r="I7521" s="16" t="s">
        <v>20754</v>
      </c>
      <c r="J7521" s="35"/>
      <c r="K7521" s="33"/>
      <c r="L7521" s="33"/>
      <c r="M7521" s="33"/>
      <c r="N7521" s="33"/>
      <c r="O7521" s="33"/>
      <c r="P7521" s="33"/>
      <c r="Q7521" s="33"/>
      <c r="R7521" s="33"/>
    </row>
    <row r="7522">
      <c r="A7522" s="8" t="s">
        <v>2586</v>
      </c>
      <c r="B7522" s="15"/>
      <c r="C7522" s="15" t="s">
        <v>20755</v>
      </c>
      <c r="D7522" s="15" t="s">
        <v>173</v>
      </c>
      <c r="E7522" s="9" t="s">
        <v>20756</v>
      </c>
      <c r="F7522" s="43" t="s">
        <v>20506</v>
      </c>
      <c r="G7522" s="8" t="s">
        <v>2741</v>
      </c>
      <c r="H7522" s="31" t="s">
        <v>2742</v>
      </c>
      <c r="I7522" s="16" t="s">
        <v>4363</v>
      </c>
      <c r="J7522" s="7"/>
      <c r="K7522" s="40"/>
      <c r="L7522" s="40"/>
      <c r="M7522" s="40"/>
      <c r="N7522" s="40"/>
      <c r="O7522" s="40"/>
      <c r="P7522" s="40"/>
      <c r="Q7522" s="40"/>
      <c r="R7522" s="40"/>
    </row>
    <row r="7523">
      <c r="A7523" s="8" t="s">
        <v>2586</v>
      </c>
      <c r="B7523" s="2"/>
      <c r="C7523" s="2" t="s">
        <v>20757</v>
      </c>
      <c r="D7523" s="2" t="s">
        <v>7855</v>
      </c>
      <c r="E7523" s="2" t="s">
        <v>20758</v>
      </c>
      <c r="F7523" s="43" t="s">
        <v>20506</v>
      </c>
      <c r="G7523" s="8" t="s">
        <v>2741</v>
      </c>
      <c r="H7523" s="41" t="s">
        <v>2760</v>
      </c>
      <c r="I7523" s="34" t="s">
        <v>20759</v>
      </c>
      <c r="J7523" s="35"/>
      <c r="K7523" s="33"/>
      <c r="L7523" s="33"/>
      <c r="M7523" s="33"/>
      <c r="N7523" s="33"/>
      <c r="O7523" s="33"/>
      <c r="P7523" s="33"/>
      <c r="Q7523" s="33"/>
      <c r="R7523" s="33"/>
    </row>
    <row r="7524">
      <c r="A7524" s="8" t="s">
        <v>2586</v>
      </c>
      <c r="B7524" s="15"/>
      <c r="C7524" s="15" t="s">
        <v>20760</v>
      </c>
      <c r="D7524" s="9" t="s">
        <v>20761</v>
      </c>
      <c r="E7524" s="9" t="s">
        <v>20762</v>
      </c>
      <c r="F7524" s="43" t="s">
        <v>20506</v>
      </c>
      <c r="G7524" s="8" t="s">
        <v>2741</v>
      </c>
      <c r="H7524" s="43" t="s">
        <v>2742</v>
      </c>
      <c r="I7524" s="16" t="s">
        <v>20763</v>
      </c>
      <c r="J7524" s="35"/>
      <c r="K7524" s="33"/>
      <c r="L7524" s="33"/>
      <c r="M7524" s="33"/>
      <c r="N7524" s="33"/>
      <c r="O7524" s="33"/>
      <c r="P7524" s="33"/>
      <c r="Q7524" s="33"/>
      <c r="R7524" s="33"/>
    </row>
    <row r="7525">
      <c r="A7525" s="8" t="s">
        <v>2586</v>
      </c>
      <c r="B7525" s="15"/>
      <c r="C7525" s="15" t="s">
        <v>20764</v>
      </c>
      <c r="D7525" s="15" t="s">
        <v>20765</v>
      </c>
      <c r="E7525" s="9" t="s">
        <v>20766</v>
      </c>
      <c r="F7525" s="43" t="s">
        <v>20506</v>
      </c>
      <c r="G7525" s="8" t="s">
        <v>2741</v>
      </c>
      <c r="H7525" s="31" t="s">
        <v>2742</v>
      </c>
      <c r="I7525" s="16" t="s">
        <v>20767</v>
      </c>
      <c r="J7525" s="35"/>
      <c r="K7525" s="33"/>
      <c r="L7525" s="33"/>
      <c r="M7525" s="33"/>
      <c r="N7525" s="33"/>
      <c r="O7525" s="33"/>
      <c r="P7525" s="33"/>
      <c r="Q7525" s="33"/>
      <c r="R7525" s="33"/>
    </row>
    <row r="7526">
      <c r="A7526" s="8" t="s">
        <v>2633</v>
      </c>
      <c r="B7526" s="15"/>
      <c r="C7526" s="15" t="s">
        <v>20768</v>
      </c>
      <c r="D7526" s="15" t="s">
        <v>10062</v>
      </c>
      <c r="E7526" s="15" t="s">
        <v>20769</v>
      </c>
      <c r="F7526" s="43" t="s">
        <v>20506</v>
      </c>
      <c r="G7526" s="6" t="s">
        <v>2741</v>
      </c>
      <c r="H7526" s="31" t="s">
        <v>2742</v>
      </c>
      <c r="I7526" s="16" t="s">
        <v>20770</v>
      </c>
      <c r="J7526" s="35"/>
      <c r="K7526" s="33"/>
      <c r="L7526" s="33"/>
      <c r="M7526" s="33"/>
      <c r="N7526" s="33"/>
      <c r="O7526" s="33"/>
      <c r="P7526" s="33"/>
      <c r="Q7526" s="33"/>
      <c r="R7526" s="33"/>
    </row>
    <row r="7527">
      <c r="A7527" s="7" t="s">
        <v>2586</v>
      </c>
      <c r="B7527" s="9"/>
      <c r="C7527" s="9" t="s">
        <v>20771</v>
      </c>
      <c r="D7527" s="6" t="s">
        <v>2588</v>
      </c>
      <c r="E7527" s="9" t="s">
        <v>20772</v>
      </c>
      <c r="F7527" s="43" t="s">
        <v>20506</v>
      </c>
      <c r="G7527" s="8" t="s">
        <v>2741</v>
      </c>
      <c r="H7527" s="41" t="s">
        <v>3933</v>
      </c>
      <c r="I7527" s="16" t="s">
        <v>20773</v>
      </c>
      <c r="J7527" s="7"/>
      <c r="K7527" s="40"/>
      <c r="L7527" s="40"/>
      <c r="M7527" s="40"/>
      <c r="N7527" s="40"/>
      <c r="O7527" s="40"/>
      <c r="P7527" s="40"/>
      <c r="Q7527" s="40"/>
      <c r="R7527" s="40"/>
    </row>
    <row r="7528">
      <c r="A7528" s="8" t="s">
        <v>2586</v>
      </c>
      <c r="B7528" s="15"/>
      <c r="C7528" s="15" t="s">
        <v>20774</v>
      </c>
      <c r="D7528" s="15" t="s">
        <v>1418</v>
      </c>
      <c r="E7528" s="9" t="s">
        <v>20775</v>
      </c>
      <c r="F7528" s="43" t="s">
        <v>20506</v>
      </c>
      <c r="G7528" s="8" t="s">
        <v>2741</v>
      </c>
      <c r="H7528" s="43" t="s">
        <v>2760</v>
      </c>
      <c r="I7528" s="114" t="s">
        <v>20776</v>
      </c>
      <c r="J7528" s="7"/>
      <c r="K7528" s="40"/>
      <c r="L7528" s="40"/>
      <c r="M7528" s="40"/>
      <c r="N7528" s="40"/>
      <c r="O7528" s="40"/>
      <c r="P7528" s="40"/>
      <c r="Q7528" s="40"/>
      <c r="R7528" s="40"/>
    </row>
    <row r="7529">
      <c r="A7529" s="8" t="s">
        <v>2633</v>
      </c>
      <c r="B7529" s="3"/>
      <c r="C7529" s="3" t="s">
        <v>20777</v>
      </c>
      <c r="D7529" s="4" t="s">
        <v>6820</v>
      </c>
      <c r="E7529" s="5" t="s">
        <v>20778</v>
      </c>
      <c r="F7529" s="43" t="s">
        <v>20506</v>
      </c>
      <c r="G7529" s="8" t="s">
        <v>2741</v>
      </c>
      <c r="H7529" s="41" t="s">
        <v>2760</v>
      </c>
      <c r="I7529" s="18" t="s">
        <v>20779</v>
      </c>
      <c r="J7529" s="37"/>
      <c r="K7529" s="38"/>
      <c r="L7529" s="38"/>
      <c r="M7529" s="38"/>
      <c r="N7529" s="38"/>
      <c r="O7529" s="38"/>
      <c r="P7529" s="38"/>
      <c r="Q7529" s="38"/>
      <c r="R7529" s="38"/>
    </row>
    <row r="7530">
      <c r="A7530" s="8" t="s">
        <v>2586</v>
      </c>
      <c r="B7530" s="3"/>
      <c r="C7530" s="3" t="s">
        <v>5393</v>
      </c>
      <c r="D7530" s="4" t="s">
        <v>16008</v>
      </c>
      <c r="E7530" s="5" t="s">
        <v>20780</v>
      </c>
      <c r="F7530" s="43" t="s">
        <v>20506</v>
      </c>
      <c r="G7530" s="8" t="s">
        <v>2741</v>
      </c>
      <c r="H7530" s="31" t="s">
        <v>2802</v>
      </c>
      <c r="I7530" s="18" t="s">
        <v>20781</v>
      </c>
      <c r="J7530" s="35"/>
      <c r="K7530" s="33"/>
      <c r="L7530" s="33"/>
      <c r="M7530" s="33"/>
      <c r="N7530" s="33"/>
      <c r="O7530" s="33"/>
      <c r="P7530" s="33"/>
      <c r="Q7530" s="33"/>
      <c r="R7530" s="33"/>
    </row>
    <row r="7531">
      <c r="A7531" s="6" t="s">
        <v>2861</v>
      </c>
      <c r="B7531" s="15"/>
      <c r="C7531" s="15" t="s">
        <v>20782</v>
      </c>
      <c r="D7531" s="3" t="s">
        <v>20783</v>
      </c>
      <c r="E7531" s="3" t="s">
        <v>20784</v>
      </c>
      <c r="F7531" s="43" t="s">
        <v>20506</v>
      </c>
      <c r="G7531" s="8" t="s">
        <v>2741</v>
      </c>
      <c r="H7531" s="48" t="s">
        <v>2824</v>
      </c>
      <c r="I7531" s="3"/>
      <c r="J7531" s="10"/>
      <c r="K7531" s="44"/>
      <c r="L7531" s="44"/>
      <c r="M7531" s="44"/>
      <c r="N7531" s="44"/>
      <c r="O7531" s="44"/>
      <c r="P7531" s="44"/>
      <c r="Q7531" s="44"/>
      <c r="R7531" s="44"/>
    </row>
    <row r="7532">
      <c r="A7532" s="6" t="s">
        <v>2861</v>
      </c>
      <c r="B7532" s="3"/>
      <c r="C7532" s="3" t="s">
        <v>4864</v>
      </c>
      <c r="D7532" s="4" t="s">
        <v>1390</v>
      </c>
      <c r="E7532" s="3" t="s">
        <v>20785</v>
      </c>
      <c r="F7532" s="43" t="s">
        <v>20506</v>
      </c>
      <c r="G7532" s="8" t="s">
        <v>2741</v>
      </c>
      <c r="H7532" s="31" t="s">
        <v>2742</v>
      </c>
      <c r="I7532" s="3"/>
      <c r="J7532" s="7"/>
      <c r="K7532" s="40"/>
      <c r="L7532" s="40"/>
      <c r="M7532" s="40"/>
      <c r="N7532" s="40"/>
      <c r="O7532" s="40"/>
      <c r="P7532" s="40"/>
      <c r="Q7532" s="40"/>
      <c r="R7532" s="40"/>
    </row>
    <row r="7533">
      <c r="A7533" s="6" t="s">
        <v>2861</v>
      </c>
      <c r="B7533" s="15"/>
      <c r="C7533" s="15" t="s">
        <v>20786</v>
      </c>
      <c r="D7533" s="9" t="s">
        <v>20787</v>
      </c>
      <c r="E7533" s="9" t="s">
        <v>20788</v>
      </c>
      <c r="F7533" s="45" t="s">
        <v>20506</v>
      </c>
      <c r="G7533" s="8" t="s">
        <v>2741</v>
      </c>
      <c r="H7533" s="31" t="s">
        <v>2742</v>
      </c>
      <c r="I7533" s="16"/>
      <c r="J7533" s="35"/>
      <c r="K7533" s="33"/>
      <c r="L7533" s="33"/>
      <c r="M7533" s="33"/>
      <c r="N7533" s="33"/>
      <c r="O7533" s="33"/>
      <c r="P7533" s="33"/>
      <c r="Q7533" s="33"/>
      <c r="R7533" s="33"/>
    </row>
    <row r="7534">
      <c r="A7534" s="6" t="s">
        <v>2861</v>
      </c>
      <c r="B7534" s="54"/>
      <c r="C7534" s="54" t="s">
        <v>20789</v>
      </c>
      <c r="D7534" s="15" t="s">
        <v>11199</v>
      </c>
      <c r="E7534" s="9" t="s">
        <v>20790</v>
      </c>
      <c r="F7534" s="43" t="s">
        <v>20506</v>
      </c>
      <c r="G7534" s="8" t="s">
        <v>2741</v>
      </c>
      <c r="H7534" s="31" t="s">
        <v>2742</v>
      </c>
      <c r="I7534" s="9"/>
      <c r="J7534" s="7"/>
      <c r="K7534" s="40"/>
      <c r="L7534" s="40"/>
      <c r="M7534" s="40"/>
      <c r="N7534" s="40"/>
      <c r="O7534" s="40"/>
      <c r="P7534" s="40"/>
      <c r="Q7534" s="40"/>
      <c r="R7534" s="40"/>
    </row>
    <row r="7535">
      <c r="A7535" s="8" t="s">
        <v>2586</v>
      </c>
      <c r="B7535" s="6"/>
      <c r="C7535" s="6" t="s">
        <v>20791</v>
      </c>
      <c r="D7535" s="6" t="s">
        <v>2588</v>
      </c>
      <c r="E7535" s="19" t="s">
        <v>20792</v>
      </c>
      <c r="F7535" s="43" t="s">
        <v>20506</v>
      </c>
      <c r="G7535" s="6" t="s">
        <v>2741</v>
      </c>
      <c r="H7535" s="43" t="s">
        <v>2742</v>
      </c>
      <c r="I7535" s="7"/>
      <c r="J7535" s="35"/>
      <c r="K7535" s="33"/>
      <c r="L7535" s="33"/>
      <c r="M7535" s="33"/>
      <c r="N7535" s="33"/>
      <c r="O7535" s="33"/>
      <c r="P7535" s="33"/>
      <c r="Q7535" s="33"/>
      <c r="R7535" s="33"/>
    </row>
    <row r="7536">
      <c r="A7536" s="8" t="s">
        <v>2586</v>
      </c>
      <c r="B7536" s="3"/>
      <c r="C7536" s="3" t="s">
        <v>4943</v>
      </c>
      <c r="D7536" s="3" t="s">
        <v>20793</v>
      </c>
      <c r="E7536" s="3" t="s">
        <v>20794</v>
      </c>
      <c r="F7536" s="43" t="s">
        <v>20506</v>
      </c>
      <c r="G7536" s="8" t="s">
        <v>2741</v>
      </c>
      <c r="H7536" s="48" t="s">
        <v>2824</v>
      </c>
      <c r="I7536" s="3"/>
      <c r="J7536" s="35"/>
      <c r="K7536" s="33"/>
      <c r="L7536" s="33"/>
      <c r="M7536" s="33"/>
      <c r="N7536" s="33"/>
      <c r="O7536" s="33"/>
      <c r="P7536" s="33"/>
      <c r="Q7536" s="33"/>
      <c r="R7536" s="33"/>
    </row>
    <row r="7537">
      <c r="A7537" s="8" t="s">
        <v>2586</v>
      </c>
      <c r="B7537" s="3"/>
      <c r="C7537" s="3" t="s">
        <v>20795</v>
      </c>
      <c r="D7537" s="4" t="s">
        <v>4931</v>
      </c>
      <c r="E7537" s="3" t="s">
        <v>20796</v>
      </c>
      <c r="F7537" s="43" t="s">
        <v>20506</v>
      </c>
      <c r="G7537" s="8" t="s">
        <v>2741</v>
      </c>
      <c r="H7537" s="45" t="s">
        <v>2765</v>
      </c>
      <c r="I7537" s="3"/>
      <c r="J7537" s="35"/>
      <c r="K7537" s="33"/>
      <c r="L7537" s="33"/>
      <c r="M7537" s="33"/>
      <c r="N7537" s="33"/>
      <c r="O7537" s="33"/>
      <c r="P7537" s="33"/>
      <c r="Q7537" s="33"/>
      <c r="R7537" s="33"/>
    </row>
    <row r="7538">
      <c r="A7538" s="8" t="s">
        <v>2586</v>
      </c>
      <c r="B7538" s="8"/>
      <c r="C7538" s="8" t="s">
        <v>20797</v>
      </c>
      <c r="D7538" s="8" t="s">
        <v>2070</v>
      </c>
      <c r="E7538" s="12" t="s">
        <v>20798</v>
      </c>
      <c r="F7538" s="43" t="s">
        <v>20506</v>
      </c>
      <c r="G7538" s="8" t="s">
        <v>2741</v>
      </c>
      <c r="H7538" s="41" t="s">
        <v>2603</v>
      </c>
      <c r="I7538" s="8"/>
      <c r="J7538" s="37"/>
      <c r="K7538" s="38"/>
      <c r="L7538" s="38"/>
      <c r="M7538" s="38"/>
      <c r="N7538" s="38"/>
      <c r="O7538" s="38"/>
      <c r="P7538" s="38"/>
      <c r="Q7538" s="38"/>
      <c r="R7538" s="38"/>
    </row>
    <row r="7539">
      <c r="A7539" s="8" t="s">
        <v>2586</v>
      </c>
      <c r="B7539" s="12"/>
      <c r="C7539" s="12" t="s">
        <v>20799</v>
      </c>
      <c r="D7539" s="12" t="s">
        <v>19572</v>
      </c>
      <c r="E7539" s="12" t="s">
        <v>20800</v>
      </c>
      <c r="F7539" s="43" t="s">
        <v>20506</v>
      </c>
      <c r="G7539" s="8" t="s">
        <v>2741</v>
      </c>
      <c r="H7539" s="41" t="s">
        <v>2760</v>
      </c>
      <c r="I7539" s="2"/>
      <c r="J7539" s="35"/>
      <c r="K7539" s="33"/>
      <c r="L7539" s="33"/>
      <c r="M7539" s="33"/>
      <c r="N7539" s="33"/>
      <c r="O7539" s="33"/>
      <c r="P7539" s="33"/>
      <c r="Q7539" s="33"/>
      <c r="R7539" s="33"/>
    </row>
    <row r="7540">
      <c r="A7540" s="8" t="s">
        <v>2586</v>
      </c>
      <c r="B7540" s="8"/>
      <c r="C7540" s="8" t="s">
        <v>20801</v>
      </c>
      <c r="D7540" s="8" t="s">
        <v>20802</v>
      </c>
      <c r="E7540" s="12" t="s">
        <v>20803</v>
      </c>
      <c r="F7540" s="43" t="s">
        <v>20506</v>
      </c>
      <c r="G7540" s="6" t="s">
        <v>2741</v>
      </c>
      <c r="H7540" s="42" t="s">
        <v>2686</v>
      </c>
      <c r="I7540" s="8"/>
      <c r="J7540" s="7"/>
      <c r="K7540" s="40"/>
      <c r="L7540" s="40"/>
      <c r="M7540" s="40"/>
      <c r="N7540" s="40"/>
      <c r="O7540" s="40"/>
      <c r="P7540" s="40"/>
      <c r="Q7540" s="40"/>
      <c r="R7540" s="40"/>
    </row>
    <row r="7541">
      <c r="A7541" s="8" t="s">
        <v>2586</v>
      </c>
      <c r="B7541" s="6"/>
      <c r="C7541" s="6" t="s">
        <v>20804</v>
      </c>
      <c r="D7541" s="8" t="s">
        <v>20805</v>
      </c>
      <c r="E7541" s="7" t="s">
        <v>20806</v>
      </c>
      <c r="F7541" s="43" t="s">
        <v>20506</v>
      </c>
      <c r="G7541" s="8" t="s">
        <v>2741</v>
      </c>
      <c r="H7541" s="41" t="s">
        <v>2760</v>
      </c>
      <c r="I7541" s="8"/>
      <c r="J7541" s="35"/>
      <c r="K7541" s="33"/>
      <c r="L7541" s="33"/>
      <c r="M7541" s="33"/>
      <c r="N7541" s="33"/>
      <c r="O7541" s="33"/>
      <c r="P7541" s="33"/>
      <c r="Q7541" s="33"/>
      <c r="R7541" s="33"/>
    </row>
    <row r="7542">
      <c r="A7542" s="8" t="s">
        <v>2586</v>
      </c>
      <c r="B7542" s="134"/>
      <c r="C7542" s="134" t="s">
        <v>20807</v>
      </c>
      <c r="D7542" s="3" t="s">
        <v>12741</v>
      </c>
      <c r="E7542" s="3" t="s">
        <v>20808</v>
      </c>
      <c r="F7542" s="43" t="s">
        <v>20506</v>
      </c>
      <c r="G7542" s="8" t="s">
        <v>2741</v>
      </c>
      <c r="H7542" s="31" t="s">
        <v>2742</v>
      </c>
      <c r="I7542" s="3"/>
      <c r="J7542" s="35"/>
      <c r="K7542" s="33"/>
      <c r="L7542" s="33"/>
      <c r="M7542" s="33"/>
      <c r="N7542" s="33"/>
      <c r="O7542" s="33"/>
      <c r="P7542" s="33"/>
      <c r="Q7542" s="33"/>
      <c r="R7542" s="33"/>
    </row>
    <row r="7543">
      <c r="A7543" s="8" t="s">
        <v>2586</v>
      </c>
      <c r="B7543" s="6"/>
      <c r="C7543" s="6" t="s">
        <v>20809</v>
      </c>
      <c r="D7543" s="6" t="s">
        <v>20810</v>
      </c>
      <c r="E7543" s="7" t="s">
        <v>20811</v>
      </c>
      <c r="F7543" s="43" t="s">
        <v>20506</v>
      </c>
      <c r="G7543" s="8" t="s">
        <v>2741</v>
      </c>
      <c r="H7543" s="42" t="s">
        <v>2686</v>
      </c>
      <c r="I7543" s="8"/>
      <c r="J7543" s="35"/>
      <c r="K7543" s="33"/>
      <c r="L7543" s="33"/>
      <c r="M7543" s="33"/>
      <c r="N7543" s="33"/>
      <c r="O7543" s="33"/>
      <c r="P7543" s="33"/>
      <c r="Q7543" s="33"/>
      <c r="R7543" s="33"/>
    </row>
    <row r="7544">
      <c r="A7544" s="8" t="s">
        <v>2586</v>
      </c>
      <c r="B7544" s="12"/>
      <c r="C7544" s="12" t="s">
        <v>20812</v>
      </c>
      <c r="D7544" s="12" t="s">
        <v>4296</v>
      </c>
      <c r="E7544" s="12" t="s">
        <v>20813</v>
      </c>
      <c r="F7544" s="43" t="s">
        <v>20506</v>
      </c>
      <c r="G7544" s="8" t="s">
        <v>2741</v>
      </c>
      <c r="H7544" s="42" t="s">
        <v>2686</v>
      </c>
      <c r="I7544" s="2"/>
      <c r="J7544" s="35"/>
      <c r="K7544" s="33"/>
      <c r="L7544" s="33"/>
      <c r="M7544" s="33"/>
      <c r="N7544" s="33"/>
      <c r="O7544" s="33"/>
      <c r="P7544" s="33"/>
      <c r="Q7544" s="33"/>
      <c r="R7544" s="33"/>
    </row>
    <row r="7545">
      <c r="A7545" s="8" t="s">
        <v>2586</v>
      </c>
      <c r="B7545" s="6"/>
      <c r="C7545" s="6" t="s">
        <v>20814</v>
      </c>
      <c r="D7545" s="7" t="s">
        <v>7397</v>
      </c>
      <c r="E7545" s="19" t="s">
        <v>20815</v>
      </c>
      <c r="F7545" s="43" t="s">
        <v>20506</v>
      </c>
      <c r="G7545" s="6" t="s">
        <v>2741</v>
      </c>
      <c r="H7545" s="42" t="s">
        <v>3792</v>
      </c>
      <c r="I7545" s="7"/>
      <c r="J7545" s="7"/>
      <c r="K7545" s="40"/>
      <c r="L7545" s="40"/>
      <c r="M7545" s="40"/>
      <c r="N7545" s="40"/>
      <c r="O7545" s="40"/>
      <c r="P7545" s="40"/>
      <c r="Q7545" s="40"/>
      <c r="R7545" s="40"/>
    </row>
    <row r="7546">
      <c r="A7546" s="8" t="s">
        <v>2586</v>
      </c>
      <c r="B7546" s="8"/>
      <c r="C7546" s="8" t="s">
        <v>20816</v>
      </c>
      <c r="D7546" s="8" t="s">
        <v>9950</v>
      </c>
      <c r="E7546" s="12" t="s">
        <v>20817</v>
      </c>
      <c r="F7546" s="43" t="s">
        <v>20506</v>
      </c>
      <c r="G7546" s="8" t="s">
        <v>2741</v>
      </c>
      <c r="H7546" s="41" t="s">
        <v>2760</v>
      </c>
      <c r="I7546" s="8"/>
      <c r="J7546" s="19"/>
      <c r="K7546" s="39"/>
      <c r="L7546" s="39"/>
      <c r="M7546" s="39"/>
      <c r="N7546" s="39"/>
      <c r="O7546" s="39"/>
      <c r="P7546" s="39"/>
      <c r="Q7546" s="39"/>
      <c r="R7546" s="39"/>
    </row>
    <row r="7547">
      <c r="A7547" s="8" t="s">
        <v>2586</v>
      </c>
      <c r="B7547" s="6"/>
      <c r="C7547" s="6" t="s">
        <v>20818</v>
      </c>
      <c r="D7547" s="8" t="s">
        <v>6227</v>
      </c>
      <c r="E7547" s="7" t="s">
        <v>20819</v>
      </c>
      <c r="F7547" s="43" t="s">
        <v>20506</v>
      </c>
      <c r="G7547" s="8" t="s">
        <v>2741</v>
      </c>
      <c r="H7547" s="41" t="s">
        <v>2760</v>
      </c>
      <c r="I7547" s="8"/>
      <c r="J7547" s="35"/>
      <c r="K7547" s="33"/>
      <c r="L7547" s="33"/>
      <c r="M7547" s="33"/>
      <c r="N7547" s="33"/>
      <c r="O7547" s="33"/>
      <c r="P7547" s="33"/>
      <c r="Q7547" s="33"/>
      <c r="R7547" s="33"/>
    </row>
    <row r="7548">
      <c r="A7548" s="8" t="s">
        <v>2586</v>
      </c>
      <c r="B7548" s="18"/>
      <c r="C7548" s="18" t="s">
        <v>2973</v>
      </c>
      <c r="D7548" s="4" t="s">
        <v>4318</v>
      </c>
      <c r="E7548" s="3" t="s">
        <v>20820</v>
      </c>
      <c r="F7548" s="43" t="s">
        <v>20506</v>
      </c>
      <c r="G7548" s="8" t="s">
        <v>2741</v>
      </c>
      <c r="H7548" s="8" t="s">
        <v>2765</v>
      </c>
      <c r="I7548" s="3"/>
      <c r="J7548" s="35"/>
      <c r="K7548" s="33"/>
      <c r="L7548" s="33"/>
      <c r="M7548" s="33"/>
      <c r="N7548" s="33"/>
      <c r="O7548" s="33"/>
      <c r="P7548" s="33"/>
      <c r="Q7548" s="33"/>
      <c r="R7548" s="33"/>
    </row>
    <row r="7549">
      <c r="A7549" s="8" t="s">
        <v>2586</v>
      </c>
      <c r="B7549" s="8"/>
      <c r="C7549" s="8" t="s">
        <v>16059</v>
      </c>
      <c r="D7549" s="8" t="s">
        <v>20821</v>
      </c>
      <c r="E7549" s="12" t="s">
        <v>20822</v>
      </c>
      <c r="F7549" s="43" t="s">
        <v>20506</v>
      </c>
      <c r="G7549" s="8" t="s">
        <v>2741</v>
      </c>
      <c r="H7549" s="42" t="s">
        <v>2686</v>
      </c>
      <c r="I7549" s="8"/>
      <c r="J7549" s="37"/>
      <c r="K7549" s="38"/>
      <c r="L7549" s="38"/>
      <c r="M7549" s="38"/>
      <c r="N7549" s="38"/>
      <c r="O7549" s="38"/>
      <c r="P7549" s="38"/>
      <c r="Q7549" s="38"/>
      <c r="R7549" s="38"/>
    </row>
    <row r="7550">
      <c r="A7550" s="8" t="s">
        <v>2586</v>
      </c>
      <c r="B7550" s="6"/>
      <c r="C7550" s="6" t="s">
        <v>20823</v>
      </c>
      <c r="D7550" s="7" t="s">
        <v>5509</v>
      </c>
      <c r="E7550" s="19" t="s">
        <v>20824</v>
      </c>
      <c r="F7550" s="43" t="s">
        <v>20506</v>
      </c>
      <c r="G7550" s="8" t="s">
        <v>2741</v>
      </c>
      <c r="H7550" s="41" t="s">
        <v>2760</v>
      </c>
      <c r="I7550" s="7"/>
      <c r="J7550" s="37"/>
      <c r="K7550" s="38"/>
      <c r="L7550" s="38"/>
      <c r="M7550" s="38"/>
      <c r="N7550" s="38"/>
      <c r="O7550" s="38"/>
      <c r="P7550" s="38"/>
      <c r="Q7550" s="38"/>
      <c r="R7550" s="38"/>
    </row>
    <row r="7551">
      <c r="A7551" s="8" t="s">
        <v>2586</v>
      </c>
      <c r="B7551" s="6"/>
      <c r="C7551" s="6" t="s">
        <v>20825</v>
      </c>
      <c r="D7551" s="7" t="s">
        <v>20826</v>
      </c>
      <c r="E7551" s="19" t="s">
        <v>20827</v>
      </c>
      <c r="F7551" s="43" t="s">
        <v>20506</v>
      </c>
      <c r="G7551" s="8" t="s">
        <v>2741</v>
      </c>
      <c r="H7551" s="41" t="s">
        <v>2760</v>
      </c>
      <c r="I7551" s="7"/>
      <c r="J7551" s="35"/>
      <c r="K7551" s="33"/>
      <c r="L7551" s="33"/>
      <c r="M7551" s="33"/>
      <c r="N7551" s="33"/>
      <c r="O7551" s="33"/>
      <c r="P7551" s="33"/>
      <c r="Q7551" s="33"/>
      <c r="R7551" s="33"/>
    </row>
    <row r="7552">
      <c r="A7552" s="8" t="s">
        <v>2586</v>
      </c>
      <c r="B7552" s="15"/>
      <c r="C7552" s="15" t="s">
        <v>20828</v>
      </c>
      <c r="D7552" s="9" t="s">
        <v>3312</v>
      </c>
      <c r="E7552" s="9" t="s">
        <v>20829</v>
      </c>
      <c r="F7552" s="43" t="s">
        <v>20506</v>
      </c>
      <c r="G7552" s="8" t="s">
        <v>2741</v>
      </c>
      <c r="H7552" s="43" t="s">
        <v>2742</v>
      </c>
      <c r="I7552" s="16"/>
      <c r="J7552" s="35"/>
      <c r="K7552" s="33"/>
      <c r="L7552" s="33"/>
      <c r="M7552" s="33"/>
      <c r="N7552" s="33"/>
      <c r="O7552" s="33"/>
      <c r="P7552" s="33"/>
      <c r="Q7552" s="33"/>
      <c r="R7552" s="33"/>
    </row>
    <row r="7553">
      <c r="A7553" s="7" t="s">
        <v>2586</v>
      </c>
      <c r="B7553" s="9"/>
      <c r="C7553" s="9" t="s">
        <v>20830</v>
      </c>
      <c r="D7553" s="9" t="s">
        <v>5758</v>
      </c>
      <c r="E7553" s="9" t="s">
        <v>20831</v>
      </c>
      <c r="F7553" s="43" t="s">
        <v>20506</v>
      </c>
      <c r="G7553" s="8" t="s">
        <v>2741</v>
      </c>
      <c r="H7553" s="41" t="s">
        <v>2760</v>
      </c>
      <c r="I7553" s="16"/>
      <c r="J7553" s="37"/>
      <c r="K7553" s="38"/>
      <c r="L7553" s="38"/>
      <c r="M7553" s="38"/>
      <c r="N7553" s="38"/>
      <c r="O7553" s="38"/>
      <c r="P7553" s="38"/>
      <c r="Q7553" s="38"/>
      <c r="R7553" s="38"/>
    </row>
    <row r="7554">
      <c r="A7554" s="8" t="s">
        <v>2586</v>
      </c>
      <c r="B7554" s="8"/>
      <c r="C7554" s="8" t="s">
        <v>15492</v>
      </c>
      <c r="D7554" s="8" t="s">
        <v>20832</v>
      </c>
      <c r="E7554" s="12" t="s">
        <v>20833</v>
      </c>
      <c r="F7554" s="43" t="s">
        <v>20506</v>
      </c>
      <c r="G7554" s="8" t="s">
        <v>2741</v>
      </c>
      <c r="H7554" s="8" t="s">
        <v>2765</v>
      </c>
      <c r="I7554" s="8"/>
      <c r="J7554" s="35"/>
      <c r="K7554" s="33"/>
      <c r="L7554" s="33"/>
      <c r="M7554" s="33"/>
      <c r="N7554" s="33"/>
      <c r="O7554" s="33"/>
      <c r="P7554" s="33"/>
      <c r="Q7554" s="33"/>
      <c r="R7554" s="33"/>
    </row>
    <row r="7555">
      <c r="A7555" s="8" t="s">
        <v>2586</v>
      </c>
      <c r="B7555" s="6"/>
      <c r="C7555" s="6" t="s">
        <v>20834</v>
      </c>
      <c r="D7555" s="7" t="s">
        <v>20835</v>
      </c>
      <c r="E7555" s="19" t="s">
        <v>20836</v>
      </c>
      <c r="F7555" s="43" t="s">
        <v>20506</v>
      </c>
      <c r="G7555" s="6" t="s">
        <v>2741</v>
      </c>
      <c r="H7555" s="41" t="s">
        <v>2760</v>
      </c>
      <c r="I7555" s="7"/>
      <c r="J7555" s="7"/>
      <c r="K7555" s="40"/>
      <c r="L7555" s="40"/>
      <c r="M7555" s="40"/>
      <c r="N7555" s="40"/>
      <c r="O7555" s="40"/>
      <c r="P7555" s="40"/>
      <c r="Q7555" s="40"/>
      <c r="R7555" s="40"/>
    </row>
    <row r="7556">
      <c r="A7556" s="8" t="s">
        <v>2586</v>
      </c>
      <c r="B7556" s="8"/>
      <c r="C7556" s="8" t="s">
        <v>20837</v>
      </c>
      <c r="D7556" s="8" t="s">
        <v>3294</v>
      </c>
      <c r="E7556" s="12" t="s">
        <v>20838</v>
      </c>
      <c r="F7556" s="45" t="s">
        <v>20506</v>
      </c>
      <c r="G7556" s="8" t="s">
        <v>2741</v>
      </c>
      <c r="H7556" s="41" t="s">
        <v>2760</v>
      </c>
      <c r="I7556" s="8"/>
      <c r="J7556" s="35"/>
      <c r="K7556" s="33"/>
      <c r="L7556" s="33"/>
      <c r="M7556" s="33"/>
      <c r="N7556" s="33"/>
      <c r="O7556" s="33"/>
      <c r="P7556" s="33"/>
      <c r="Q7556" s="33"/>
      <c r="R7556" s="33"/>
    </row>
    <row r="7557">
      <c r="A7557" s="8" t="s">
        <v>2586</v>
      </c>
      <c r="B7557" s="6"/>
      <c r="C7557" s="6" t="s">
        <v>20839</v>
      </c>
      <c r="D7557" s="6" t="s">
        <v>20840</v>
      </c>
      <c r="E7557" s="19" t="s">
        <v>20841</v>
      </c>
      <c r="F7557" s="43" t="s">
        <v>20506</v>
      </c>
      <c r="G7557" s="8" t="s">
        <v>2741</v>
      </c>
      <c r="H7557" s="43" t="s">
        <v>2742</v>
      </c>
      <c r="I7557" s="7"/>
      <c r="J7557" s="37"/>
      <c r="K7557" s="38"/>
      <c r="L7557" s="38"/>
      <c r="M7557" s="38"/>
      <c r="N7557" s="38"/>
      <c r="O7557" s="38"/>
      <c r="P7557" s="38"/>
      <c r="Q7557" s="38"/>
      <c r="R7557" s="38"/>
    </row>
    <row r="7558">
      <c r="A7558" s="8" t="s">
        <v>2586</v>
      </c>
      <c r="B7558" s="8"/>
      <c r="C7558" s="8" t="s">
        <v>20842</v>
      </c>
      <c r="D7558" s="8" t="s">
        <v>20843</v>
      </c>
      <c r="E7558" s="12" t="s">
        <v>20844</v>
      </c>
      <c r="F7558" s="45" t="s">
        <v>20506</v>
      </c>
      <c r="G7558" s="8" t="s">
        <v>2741</v>
      </c>
      <c r="H7558" s="41" t="s">
        <v>2760</v>
      </c>
      <c r="I7558" s="8"/>
      <c r="J7558" s="35"/>
      <c r="K7558" s="33"/>
      <c r="L7558" s="33"/>
      <c r="M7558" s="33"/>
      <c r="N7558" s="33"/>
      <c r="O7558" s="33"/>
      <c r="P7558" s="33"/>
      <c r="Q7558" s="33"/>
      <c r="R7558" s="33"/>
    </row>
    <row r="7559">
      <c r="A7559" s="8" t="s">
        <v>2586</v>
      </c>
      <c r="B7559" s="15"/>
      <c r="C7559" s="15" t="s">
        <v>20845</v>
      </c>
      <c r="D7559" s="9" t="s">
        <v>13869</v>
      </c>
      <c r="E7559" s="9" t="s">
        <v>20846</v>
      </c>
      <c r="F7559" s="43" t="s">
        <v>20506</v>
      </c>
      <c r="G7559" s="8" t="s">
        <v>2741</v>
      </c>
      <c r="H7559" s="41" t="s">
        <v>2760</v>
      </c>
      <c r="I7559" s="16"/>
      <c r="J7559" s="37"/>
      <c r="K7559" s="38"/>
      <c r="L7559" s="38"/>
      <c r="M7559" s="38"/>
      <c r="N7559" s="38"/>
      <c r="O7559" s="38"/>
      <c r="P7559" s="38"/>
      <c r="Q7559" s="38"/>
      <c r="R7559" s="38"/>
    </row>
    <row r="7560">
      <c r="A7560" s="8" t="s">
        <v>2586</v>
      </c>
      <c r="B7560" s="18"/>
      <c r="C7560" s="18" t="s">
        <v>20847</v>
      </c>
      <c r="D7560" s="3" t="s">
        <v>20848</v>
      </c>
      <c r="E7560" s="3" t="s">
        <v>20849</v>
      </c>
      <c r="F7560" s="43" t="s">
        <v>20506</v>
      </c>
      <c r="G7560" s="8" t="s">
        <v>2741</v>
      </c>
      <c r="H7560" s="49" t="s">
        <v>2840</v>
      </c>
      <c r="I7560" s="3"/>
      <c r="J7560" s="35"/>
      <c r="K7560" s="33"/>
      <c r="L7560" s="33"/>
      <c r="M7560" s="33"/>
      <c r="N7560" s="33"/>
      <c r="O7560" s="33"/>
      <c r="P7560" s="33"/>
      <c r="Q7560" s="33"/>
      <c r="R7560" s="33"/>
    </row>
    <row r="7561">
      <c r="A7561" s="8" t="s">
        <v>2586</v>
      </c>
      <c r="B7561" s="8"/>
      <c r="C7561" s="8" t="s">
        <v>20850</v>
      </c>
      <c r="D7561" s="8" t="s">
        <v>20851</v>
      </c>
      <c r="E7561" s="12" t="s">
        <v>20852</v>
      </c>
      <c r="F7561" s="43" t="s">
        <v>20506</v>
      </c>
      <c r="G7561" s="8" t="s">
        <v>2741</v>
      </c>
      <c r="H7561" s="31" t="s">
        <v>2742</v>
      </c>
      <c r="I7561" s="8"/>
      <c r="J7561" s="7"/>
      <c r="K7561" s="40"/>
      <c r="L7561" s="40"/>
      <c r="M7561" s="40"/>
      <c r="N7561" s="40"/>
      <c r="O7561" s="40"/>
      <c r="P7561" s="40"/>
      <c r="Q7561" s="40"/>
      <c r="R7561" s="40"/>
    </row>
    <row r="7562">
      <c r="A7562" s="8" t="s">
        <v>2586</v>
      </c>
      <c r="B7562" s="6"/>
      <c r="C7562" s="6" t="s">
        <v>20853</v>
      </c>
      <c r="D7562" s="6" t="s">
        <v>20854</v>
      </c>
      <c r="E7562" s="7" t="s">
        <v>20855</v>
      </c>
      <c r="F7562" s="43" t="s">
        <v>20506</v>
      </c>
      <c r="G7562" s="8" t="s">
        <v>2741</v>
      </c>
      <c r="H7562" s="41" t="s">
        <v>2760</v>
      </c>
      <c r="I7562" s="8"/>
      <c r="J7562" s="37"/>
      <c r="K7562" s="38"/>
      <c r="L7562" s="38"/>
      <c r="M7562" s="38"/>
      <c r="N7562" s="38"/>
      <c r="O7562" s="38"/>
      <c r="P7562" s="38"/>
      <c r="Q7562" s="38"/>
      <c r="R7562" s="38"/>
    </row>
    <row r="7563">
      <c r="A7563" s="8" t="s">
        <v>2586</v>
      </c>
      <c r="B7563" s="53"/>
      <c r="C7563" s="53" t="s">
        <v>20856</v>
      </c>
      <c r="D7563" s="15" t="s">
        <v>7276</v>
      </c>
      <c r="E7563" s="9" t="s">
        <v>20857</v>
      </c>
      <c r="F7563" s="43" t="s">
        <v>20506</v>
      </c>
      <c r="G7563" s="8" t="s">
        <v>2741</v>
      </c>
      <c r="H7563" s="41" t="s">
        <v>2760</v>
      </c>
      <c r="I7563" s="9"/>
      <c r="J7563" s="35"/>
      <c r="K7563" s="33"/>
      <c r="L7563" s="33"/>
      <c r="M7563" s="33"/>
      <c r="N7563" s="33"/>
      <c r="O7563" s="33"/>
      <c r="P7563" s="33"/>
      <c r="Q7563" s="33"/>
      <c r="R7563" s="33"/>
    </row>
    <row r="7564">
      <c r="A7564" s="7" t="s">
        <v>2586</v>
      </c>
      <c r="B7564" s="7"/>
      <c r="C7564" s="7" t="s">
        <v>20858</v>
      </c>
      <c r="D7564" s="8" t="s">
        <v>20859</v>
      </c>
      <c r="E7564" s="7" t="s">
        <v>20860</v>
      </c>
      <c r="F7564" s="43" t="s">
        <v>20506</v>
      </c>
      <c r="G7564" s="8" t="s">
        <v>2741</v>
      </c>
      <c r="H7564" s="31" t="s">
        <v>2742</v>
      </c>
      <c r="I7564" s="8"/>
      <c r="J7564" s="37"/>
      <c r="K7564" s="38"/>
      <c r="L7564" s="38"/>
      <c r="M7564" s="38"/>
      <c r="N7564" s="38"/>
      <c r="O7564" s="38"/>
      <c r="P7564" s="38"/>
      <c r="Q7564" s="38"/>
      <c r="R7564" s="38"/>
    </row>
    <row r="7565">
      <c r="A7565" s="7" t="s">
        <v>2586</v>
      </c>
      <c r="B7565" s="7"/>
      <c r="C7565" s="7" t="s">
        <v>20861</v>
      </c>
      <c r="D7565" s="7" t="s">
        <v>6956</v>
      </c>
      <c r="E7565" s="19" t="s">
        <v>20862</v>
      </c>
      <c r="F7565" s="43" t="s">
        <v>20506</v>
      </c>
      <c r="G7565" s="8" t="s">
        <v>2741</v>
      </c>
      <c r="H7565" s="41" t="s">
        <v>2686</v>
      </c>
      <c r="I7565" s="7"/>
      <c r="J7565" s="7"/>
      <c r="K7565" s="40"/>
      <c r="L7565" s="40"/>
      <c r="M7565" s="40"/>
      <c r="N7565" s="40"/>
      <c r="O7565" s="40"/>
      <c r="P7565" s="40"/>
      <c r="Q7565" s="40"/>
      <c r="R7565" s="40"/>
    </row>
    <row r="7566">
      <c r="A7566" s="8" t="s">
        <v>2586</v>
      </c>
      <c r="B7566" s="6"/>
      <c r="C7566" s="6" t="s">
        <v>20863</v>
      </c>
      <c r="D7566" s="8" t="s">
        <v>11080</v>
      </c>
      <c r="E7566" s="7" t="s">
        <v>20864</v>
      </c>
      <c r="F7566" s="43" t="s">
        <v>20506</v>
      </c>
      <c r="G7566" s="8" t="s">
        <v>2741</v>
      </c>
      <c r="H7566" s="8" t="s">
        <v>2765</v>
      </c>
      <c r="I7566" s="8"/>
      <c r="J7566" s="35"/>
      <c r="K7566" s="33"/>
      <c r="L7566" s="33"/>
      <c r="M7566" s="33"/>
      <c r="N7566" s="33"/>
      <c r="O7566" s="33"/>
      <c r="P7566" s="33"/>
      <c r="Q7566" s="33"/>
      <c r="R7566" s="33"/>
    </row>
    <row r="7567">
      <c r="A7567" s="8" t="s">
        <v>2586</v>
      </c>
      <c r="B7567" s="15"/>
      <c r="C7567" s="15" t="s">
        <v>20865</v>
      </c>
      <c r="D7567" s="9" t="s">
        <v>20866</v>
      </c>
      <c r="E7567" s="9" t="s">
        <v>20867</v>
      </c>
      <c r="F7567" s="43" t="s">
        <v>20506</v>
      </c>
      <c r="G7567" s="8" t="s">
        <v>2741</v>
      </c>
      <c r="H7567" s="41" t="s">
        <v>2686</v>
      </c>
      <c r="I7567" s="16"/>
      <c r="J7567" s="35"/>
      <c r="K7567" s="33"/>
      <c r="L7567" s="33"/>
      <c r="M7567" s="33"/>
      <c r="N7567" s="33"/>
      <c r="O7567" s="33"/>
      <c r="P7567" s="33"/>
      <c r="Q7567" s="33"/>
      <c r="R7567" s="33"/>
    </row>
    <row r="7568">
      <c r="A7568" s="8" t="s">
        <v>2586</v>
      </c>
      <c r="B7568" s="8"/>
      <c r="C7568" s="8" t="s">
        <v>20868</v>
      </c>
      <c r="D7568" s="8" t="s">
        <v>20869</v>
      </c>
      <c r="E7568" s="12" t="s">
        <v>20870</v>
      </c>
      <c r="F7568" s="45" t="s">
        <v>20506</v>
      </c>
      <c r="G7568" s="8" t="s">
        <v>2741</v>
      </c>
      <c r="H7568" s="31" t="s">
        <v>2816</v>
      </c>
      <c r="I7568" s="8"/>
      <c r="J7568" s="35"/>
      <c r="K7568" s="33"/>
      <c r="L7568" s="33"/>
      <c r="M7568" s="33"/>
      <c r="N7568" s="33"/>
      <c r="O7568" s="33"/>
      <c r="P7568" s="33"/>
      <c r="Q7568" s="33"/>
      <c r="R7568" s="33"/>
    </row>
    <row r="7569">
      <c r="A7569" s="8" t="s">
        <v>2586</v>
      </c>
      <c r="B7569" s="59"/>
      <c r="C7569" s="59" t="s">
        <v>20871</v>
      </c>
      <c r="D7569" s="5" t="s">
        <v>3585</v>
      </c>
      <c r="E7569" s="5" t="s">
        <v>20872</v>
      </c>
      <c r="F7569" s="43" t="s">
        <v>20506</v>
      </c>
      <c r="G7569" s="8" t="s">
        <v>2741</v>
      </c>
      <c r="H7569" s="41" t="s">
        <v>2760</v>
      </c>
      <c r="I7569" s="18"/>
      <c r="J7569" s="35"/>
      <c r="K7569" s="33"/>
      <c r="L7569" s="33"/>
      <c r="M7569" s="33"/>
      <c r="N7569" s="33"/>
      <c r="O7569" s="33"/>
      <c r="P7569" s="33"/>
      <c r="Q7569" s="33"/>
      <c r="R7569" s="33"/>
    </row>
    <row r="7570">
      <c r="A7570" s="7" t="s">
        <v>2586</v>
      </c>
      <c r="B7570" s="7"/>
      <c r="C7570" s="7" t="s">
        <v>20873</v>
      </c>
      <c r="D7570" s="8" t="s">
        <v>20874</v>
      </c>
      <c r="E7570" s="7" t="s">
        <v>20875</v>
      </c>
      <c r="F7570" s="43" t="s">
        <v>20506</v>
      </c>
      <c r="G7570" s="8" t="s">
        <v>2741</v>
      </c>
      <c r="H7570" s="41" t="s">
        <v>2760</v>
      </c>
      <c r="I7570" s="8"/>
      <c r="J7570" s="35"/>
      <c r="K7570" s="33"/>
      <c r="L7570" s="33"/>
      <c r="M7570" s="33"/>
      <c r="N7570" s="33"/>
      <c r="O7570" s="33"/>
      <c r="P7570" s="33"/>
      <c r="Q7570" s="33"/>
      <c r="R7570" s="33"/>
    </row>
    <row r="7571">
      <c r="A7571" s="8" t="s">
        <v>2586</v>
      </c>
      <c r="B7571" s="6"/>
      <c r="C7571" s="6" t="s">
        <v>20876</v>
      </c>
      <c r="D7571" s="8" t="s">
        <v>20877</v>
      </c>
      <c r="E7571" s="7" t="s">
        <v>20878</v>
      </c>
      <c r="F7571" s="43" t="s">
        <v>20506</v>
      </c>
      <c r="G7571" s="8" t="s">
        <v>2741</v>
      </c>
      <c r="H7571" s="41" t="s">
        <v>2760</v>
      </c>
      <c r="I7571" s="8"/>
      <c r="J7571" s="7"/>
      <c r="K7571" s="40"/>
      <c r="L7571" s="40"/>
      <c r="M7571" s="40"/>
      <c r="N7571" s="40"/>
      <c r="O7571" s="40"/>
      <c r="P7571" s="40"/>
      <c r="Q7571" s="40"/>
      <c r="R7571" s="40"/>
    </row>
    <row r="7572">
      <c r="A7572" s="8" t="s">
        <v>2586</v>
      </c>
      <c r="B7572" s="6"/>
      <c r="C7572" s="6" t="s">
        <v>20876</v>
      </c>
      <c r="D7572" s="8" t="s">
        <v>20877</v>
      </c>
      <c r="E7572" s="7" t="s">
        <v>20879</v>
      </c>
      <c r="F7572" s="43" t="s">
        <v>20506</v>
      </c>
      <c r="G7572" s="6" t="s">
        <v>2741</v>
      </c>
      <c r="H7572" s="41" t="s">
        <v>2760</v>
      </c>
      <c r="I7572" s="8"/>
      <c r="J7572" s="35"/>
      <c r="K7572" s="33"/>
      <c r="L7572" s="33"/>
      <c r="M7572" s="33"/>
      <c r="N7572" s="33"/>
      <c r="O7572" s="33"/>
      <c r="P7572" s="33"/>
      <c r="Q7572" s="33"/>
      <c r="R7572" s="33"/>
    </row>
    <row r="7573">
      <c r="A7573" s="7" t="s">
        <v>2586</v>
      </c>
      <c r="B7573" s="7"/>
      <c r="C7573" s="7" t="s">
        <v>7284</v>
      </c>
      <c r="D7573" s="8" t="s">
        <v>3711</v>
      </c>
      <c r="E7573" s="7" t="s">
        <v>20880</v>
      </c>
      <c r="F7573" s="43" t="s">
        <v>20506</v>
      </c>
      <c r="G7573" s="8" t="s">
        <v>2741</v>
      </c>
      <c r="H7573" s="43" t="s">
        <v>2760</v>
      </c>
      <c r="I7573" s="8"/>
      <c r="J7573" s="7"/>
      <c r="K7573" s="40"/>
      <c r="L7573" s="40"/>
      <c r="M7573" s="40"/>
      <c r="N7573" s="40"/>
      <c r="O7573" s="40"/>
      <c r="P7573" s="40"/>
      <c r="Q7573" s="40"/>
      <c r="R7573" s="40"/>
    </row>
    <row r="7574">
      <c r="A7574" s="8" t="s">
        <v>2586</v>
      </c>
      <c r="B7574" s="6"/>
      <c r="C7574" s="6" t="s">
        <v>20881</v>
      </c>
      <c r="D7574" s="7" t="s">
        <v>6687</v>
      </c>
      <c r="E7574" s="19" t="s">
        <v>20882</v>
      </c>
      <c r="F7574" s="43" t="s">
        <v>20506</v>
      </c>
      <c r="G7574" s="8" t="s">
        <v>2741</v>
      </c>
      <c r="H7574" s="31" t="s">
        <v>2590</v>
      </c>
      <c r="I7574" s="7"/>
      <c r="J7574" s="35"/>
      <c r="K7574" s="33"/>
      <c r="L7574" s="33"/>
      <c r="M7574" s="33"/>
      <c r="N7574" s="33"/>
      <c r="O7574" s="33"/>
      <c r="P7574" s="33"/>
      <c r="Q7574" s="33"/>
      <c r="R7574" s="33"/>
    </row>
    <row r="7575">
      <c r="A7575" s="8" t="s">
        <v>2586</v>
      </c>
      <c r="B7575" s="6"/>
      <c r="C7575" s="6" t="s">
        <v>20883</v>
      </c>
      <c r="D7575" s="8" t="s">
        <v>7186</v>
      </c>
      <c r="E7575" s="7" t="s">
        <v>20884</v>
      </c>
      <c r="F7575" s="43" t="s">
        <v>20506</v>
      </c>
      <c r="G7575" s="8" t="s">
        <v>2741</v>
      </c>
      <c r="H7575" s="41" t="s">
        <v>2686</v>
      </c>
      <c r="I7575" s="8"/>
      <c r="J7575" s="35"/>
      <c r="K7575" s="33"/>
      <c r="L7575" s="33"/>
      <c r="M7575" s="33"/>
      <c r="N7575" s="33"/>
      <c r="O7575" s="33"/>
      <c r="P7575" s="33"/>
      <c r="Q7575" s="33"/>
      <c r="R7575" s="33"/>
    </row>
    <row r="7576">
      <c r="A7576" s="8" t="s">
        <v>2586</v>
      </c>
      <c r="B7576" s="8"/>
      <c r="C7576" s="8" t="s">
        <v>20885</v>
      </c>
      <c r="D7576" s="8" t="s">
        <v>20886</v>
      </c>
      <c r="E7576" s="12" t="s">
        <v>20887</v>
      </c>
      <c r="F7576" s="43" t="s">
        <v>20506</v>
      </c>
      <c r="G7576" s="6" t="s">
        <v>2741</v>
      </c>
      <c r="H7576" s="45" t="s">
        <v>2765</v>
      </c>
      <c r="I7576" s="8"/>
      <c r="J7576" s="35"/>
      <c r="K7576" s="33"/>
      <c r="L7576" s="33"/>
      <c r="M7576" s="33"/>
      <c r="N7576" s="33"/>
      <c r="O7576" s="33"/>
      <c r="P7576" s="33"/>
      <c r="Q7576" s="33"/>
      <c r="R7576" s="33"/>
    </row>
    <row r="7577">
      <c r="A7577" s="7" t="s">
        <v>2586</v>
      </c>
      <c r="B7577" s="54"/>
      <c r="C7577" s="54" t="s">
        <v>20888</v>
      </c>
      <c r="D7577" s="15" t="s">
        <v>20889</v>
      </c>
      <c r="E7577" s="9" t="s">
        <v>20890</v>
      </c>
      <c r="F7577" s="43" t="s">
        <v>20506</v>
      </c>
      <c r="G7577" s="8" t="s">
        <v>2741</v>
      </c>
      <c r="H7577" s="41" t="s">
        <v>2686</v>
      </c>
      <c r="I7577" s="9"/>
      <c r="J7577" s="35"/>
      <c r="K7577" s="33"/>
      <c r="L7577" s="33"/>
      <c r="M7577" s="33"/>
      <c r="N7577" s="33"/>
      <c r="O7577" s="33"/>
      <c r="P7577" s="33"/>
      <c r="Q7577" s="33"/>
      <c r="R7577" s="33"/>
    </row>
    <row r="7578">
      <c r="A7578" s="8" t="s">
        <v>2586</v>
      </c>
      <c r="B7578" s="6"/>
      <c r="C7578" s="6" t="s">
        <v>20891</v>
      </c>
      <c r="D7578" s="7" t="s">
        <v>20892</v>
      </c>
      <c r="E7578" s="19" t="s">
        <v>20893</v>
      </c>
      <c r="F7578" s="43" t="s">
        <v>20506</v>
      </c>
      <c r="G7578" s="8" t="s">
        <v>2741</v>
      </c>
      <c r="H7578" s="41" t="s">
        <v>2686</v>
      </c>
      <c r="I7578" s="7"/>
      <c r="J7578" s="7"/>
      <c r="K7578" s="40"/>
      <c r="L7578" s="40"/>
      <c r="M7578" s="40"/>
      <c r="N7578" s="40"/>
      <c r="O7578" s="40"/>
      <c r="P7578" s="40"/>
      <c r="Q7578" s="40"/>
      <c r="R7578" s="40"/>
    </row>
    <row r="7579">
      <c r="A7579" s="7" t="s">
        <v>2586</v>
      </c>
      <c r="B7579" s="7"/>
      <c r="C7579" s="7" t="s">
        <v>7993</v>
      </c>
      <c r="D7579" s="8" t="s">
        <v>20894</v>
      </c>
      <c r="E7579" s="7" t="s">
        <v>20895</v>
      </c>
      <c r="F7579" s="43" t="s">
        <v>20506</v>
      </c>
      <c r="G7579" s="8" t="s">
        <v>2741</v>
      </c>
      <c r="H7579" s="31" t="s">
        <v>2802</v>
      </c>
      <c r="I7579" s="8"/>
      <c r="J7579" s="37"/>
      <c r="K7579" s="38"/>
      <c r="L7579" s="38"/>
      <c r="M7579" s="38"/>
      <c r="N7579" s="38"/>
      <c r="O7579" s="38"/>
      <c r="P7579" s="38"/>
      <c r="Q7579" s="38"/>
      <c r="R7579" s="38"/>
    </row>
    <row r="7580">
      <c r="A7580" s="7" t="s">
        <v>2586</v>
      </c>
      <c r="B7580" s="54"/>
      <c r="C7580" s="54" t="s">
        <v>20896</v>
      </c>
      <c r="D7580" s="15" t="s">
        <v>203</v>
      </c>
      <c r="E7580" s="9" t="s">
        <v>20897</v>
      </c>
      <c r="F7580" s="43" t="s">
        <v>20506</v>
      </c>
      <c r="G7580" s="8" t="s">
        <v>2741</v>
      </c>
      <c r="H7580" s="43" t="s">
        <v>2760</v>
      </c>
      <c r="I7580" s="9"/>
      <c r="J7580" s="35"/>
      <c r="K7580" s="33"/>
      <c r="L7580" s="33"/>
      <c r="M7580" s="33"/>
      <c r="N7580" s="33"/>
      <c r="O7580" s="33"/>
      <c r="P7580" s="33"/>
      <c r="Q7580" s="33"/>
      <c r="R7580" s="33"/>
    </row>
    <row r="7581">
      <c r="A7581" s="8" t="s">
        <v>2586</v>
      </c>
      <c r="B7581" s="18"/>
      <c r="C7581" s="18" t="s">
        <v>20898</v>
      </c>
      <c r="D7581" s="5" t="s">
        <v>20899</v>
      </c>
      <c r="E7581" s="5" t="s">
        <v>20900</v>
      </c>
      <c r="F7581" s="43" t="s">
        <v>20506</v>
      </c>
      <c r="G7581" s="8" t="s">
        <v>2741</v>
      </c>
      <c r="H7581" s="41" t="s">
        <v>2686</v>
      </c>
      <c r="I7581" s="18"/>
      <c r="J7581" s="35"/>
      <c r="K7581" s="33"/>
      <c r="L7581" s="33"/>
      <c r="M7581" s="33"/>
      <c r="N7581" s="33"/>
      <c r="O7581" s="33"/>
      <c r="P7581" s="33"/>
      <c r="Q7581" s="33"/>
      <c r="R7581" s="33"/>
    </row>
    <row r="7582">
      <c r="A7582" s="7" t="s">
        <v>2586</v>
      </c>
      <c r="B7582" s="54"/>
      <c r="C7582" s="54" t="s">
        <v>20901</v>
      </c>
      <c r="D7582" s="15" t="s">
        <v>6025</v>
      </c>
      <c r="E7582" s="9" t="s">
        <v>20902</v>
      </c>
      <c r="F7582" s="43" t="s">
        <v>20506</v>
      </c>
      <c r="G7582" s="8" t="s">
        <v>2741</v>
      </c>
      <c r="H7582" s="49" t="s">
        <v>2840</v>
      </c>
      <c r="I7582" s="9"/>
      <c r="J7582" s="35"/>
      <c r="K7582" s="33"/>
      <c r="L7582" s="33"/>
      <c r="M7582" s="33"/>
      <c r="N7582" s="33"/>
      <c r="O7582" s="33"/>
      <c r="P7582" s="33"/>
      <c r="Q7582" s="33"/>
      <c r="R7582" s="33"/>
    </row>
    <row r="7583">
      <c r="A7583" s="8" t="s">
        <v>2586</v>
      </c>
      <c r="B7583" s="6"/>
      <c r="C7583" s="6" t="s">
        <v>20903</v>
      </c>
      <c r="D7583" s="7" t="s">
        <v>5509</v>
      </c>
      <c r="E7583" s="19" t="s">
        <v>20904</v>
      </c>
      <c r="F7583" s="43" t="s">
        <v>20506</v>
      </c>
      <c r="G7583" s="8" t="s">
        <v>2741</v>
      </c>
      <c r="H7583" s="41" t="s">
        <v>2760</v>
      </c>
      <c r="I7583" s="7"/>
      <c r="J7583" s="35"/>
      <c r="K7583" s="33"/>
      <c r="L7583" s="33"/>
      <c r="M7583" s="33"/>
      <c r="N7583" s="33"/>
      <c r="O7583" s="33"/>
      <c r="P7583" s="33"/>
      <c r="Q7583" s="33"/>
      <c r="R7583" s="33"/>
    </row>
    <row r="7584">
      <c r="A7584" s="8" t="s">
        <v>2586</v>
      </c>
      <c r="B7584" s="6"/>
      <c r="C7584" s="6" t="s">
        <v>7547</v>
      </c>
      <c r="D7584" s="7" t="s">
        <v>6672</v>
      </c>
      <c r="E7584" s="19" t="s">
        <v>20905</v>
      </c>
      <c r="F7584" s="43" t="s">
        <v>20506</v>
      </c>
      <c r="G7584" s="8" t="s">
        <v>2741</v>
      </c>
      <c r="H7584" s="41" t="s">
        <v>2760</v>
      </c>
      <c r="I7584" s="7"/>
      <c r="J7584" s="37"/>
      <c r="K7584" s="38"/>
      <c r="L7584" s="38"/>
      <c r="M7584" s="38"/>
      <c r="N7584" s="38"/>
      <c r="O7584" s="38"/>
      <c r="P7584" s="38"/>
      <c r="Q7584" s="38"/>
      <c r="R7584" s="38"/>
    </row>
    <row r="7585">
      <c r="A7585" s="7" t="s">
        <v>2586</v>
      </c>
      <c r="B7585" s="9"/>
      <c r="C7585" s="9" t="s">
        <v>20906</v>
      </c>
      <c r="D7585" s="15" t="s">
        <v>20907</v>
      </c>
      <c r="E7585" s="9" t="s">
        <v>20908</v>
      </c>
      <c r="F7585" s="43" t="s">
        <v>20506</v>
      </c>
      <c r="G7585" s="8" t="s">
        <v>2741</v>
      </c>
      <c r="H7585" s="41" t="s">
        <v>2760</v>
      </c>
      <c r="I7585" s="10"/>
      <c r="J7585" s="35"/>
      <c r="K7585" s="33"/>
      <c r="L7585" s="33"/>
      <c r="M7585" s="33"/>
      <c r="N7585" s="33"/>
      <c r="O7585" s="33"/>
      <c r="P7585" s="33"/>
      <c r="Q7585" s="33"/>
      <c r="R7585" s="33"/>
    </row>
    <row r="7586">
      <c r="A7586" s="8" t="s">
        <v>2586</v>
      </c>
      <c r="B7586" s="8"/>
      <c r="C7586" s="8" t="s">
        <v>20909</v>
      </c>
      <c r="D7586" s="8" t="s">
        <v>20910</v>
      </c>
      <c r="E7586" s="12" t="s">
        <v>20911</v>
      </c>
      <c r="F7586" s="43" t="s">
        <v>20506</v>
      </c>
      <c r="G7586" s="8" t="s">
        <v>2741</v>
      </c>
      <c r="H7586" s="41" t="s">
        <v>2760</v>
      </c>
      <c r="I7586" s="8"/>
      <c r="J7586" s="35"/>
      <c r="K7586" s="33"/>
      <c r="L7586" s="33"/>
      <c r="M7586" s="33"/>
      <c r="N7586" s="33"/>
      <c r="O7586" s="33"/>
      <c r="P7586" s="33"/>
      <c r="Q7586" s="33"/>
      <c r="R7586" s="33"/>
    </row>
    <row r="7587">
      <c r="A7587" s="8" t="s">
        <v>2586</v>
      </c>
      <c r="B7587" s="8"/>
      <c r="C7587" s="8" t="s">
        <v>20912</v>
      </c>
      <c r="D7587" s="8" t="s">
        <v>20913</v>
      </c>
      <c r="E7587" s="12" t="s">
        <v>20914</v>
      </c>
      <c r="F7587" s="43" t="s">
        <v>20506</v>
      </c>
      <c r="G7587" s="6" t="s">
        <v>2741</v>
      </c>
      <c r="H7587" s="41" t="s">
        <v>2760</v>
      </c>
      <c r="I7587" s="8"/>
      <c r="J7587" s="37"/>
      <c r="K7587" s="38"/>
      <c r="L7587" s="38"/>
      <c r="M7587" s="38"/>
      <c r="N7587" s="38"/>
      <c r="O7587" s="38"/>
      <c r="P7587" s="38"/>
      <c r="Q7587" s="38"/>
      <c r="R7587" s="38"/>
    </row>
    <row r="7588">
      <c r="A7588" s="8" t="s">
        <v>2586</v>
      </c>
      <c r="B7588" s="6"/>
      <c r="C7588" s="6" t="s">
        <v>20915</v>
      </c>
      <c r="D7588" s="7" t="s">
        <v>3108</v>
      </c>
      <c r="E7588" s="19" t="s">
        <v>20916</v>
      </c>
      <c r="F7588" s="43" t="s">
        <v>20506</v>
      </c>
      <c r="G7588" s="8" t="s">
        <v>2741</v>
      </c>
      <c r="H7588" s="43" t="s">
        <v>2742</v>
      </c>
      <c r="I7588" s="7"/>
      <c r="J7588" s="37"/>
      <c r="K7588" s="38"/>
      <c r="L7588" s="38"/>
      <c r="M7588" s="38"/>
      <c r="N7588" s="38"/>
      <c r="O7588" s="38"/>
      <c r="P7588" s="38"/>
      <c r="Q7588" s="38"/>
      <c r="R7588" s="38"/>
    </row>
    <row r="7589">
      <c r="A7589" s="8" t="s">
        <v>2586</v>
      </c>
      <c r="B7589" s="6"/>
      <c r="C7589" s="6" t="s">
        <v>20917</v>
      </c>
      <c r="D7589" s="7" t="s">
        <v>20580</v>
      </c>
      <c r="E7589" s="19" t="s">
        <v>20918</v>
      </c>
      <c r="F7589" s="43" t="s">
        <v>20506</v>
      </c>
      <c r="G7589" s="8" t="s">
        <v>2741</v>
      </c>
      <c r="H7589" s="31" t="s">
        <v>2802</v>
      </c>
      <c r="I7589" s="7"/>
      <c r="J7589" s="35"/>
      <c r="K7589" s="33"/>
      <c r="L7589" s="33"/>
      <c r="M7589" s="33"/>
      <c r="N7589" s="33"/>
      <c r="O7589" s="33"/>
      <c r="P7589" s="33"/>
      <c r="Q7589" s="33"/>
      <c r="R7589" s="33"/>
    </row>
    <row r="7590">
      <c r="A7590" s="8" t="s">
        <v>2586</v>
      </c>
      <c r="B7590" s="12"/>
      <c r="C7590" s="12" t="s">
        <v>20919</v>
      </c>
      <c r="D7590" s="12" t="s">
        <v>20920</v>
      </c>
      <c r="E7590" s="12" t="s">
        <v>20921</v>
      </c>
      <c r="F7590" s="43" t="s">
        <v>20506</v>
      </c>
      <c r="G7590" s="8" t="s">
        <v>2741</v>
      </c>
      <c r="H7590" s="8" t="s">
        <v>2765</v>
      </c>
      <c r="I7590" s="2"/>
      <c r="J7590" s="35"/>
      <c r="K7590" s="33"/>
      <c r="L7590" s="33"/>
      <c r="M7590" s="33"/>
      <c r="N7590" s="33"/>
      <c r="O7590" s="33"/>
      <c r="P7590" s="33"/>
      <c r="Q7590" s="33"/>
      <c r="R7590" s="33"/>
    </row>
    <row r="7591">
      <c r="A7591" s="8" t="s">
        <v>2586</v>
      </c>
      <c r="B7591" s="8"/>
      <c r="C7591" s="8" t="s">
        <v>20922</v>
      </c>
      <c r="D7591" s="8" t="s">
        <v>5157</v>
      </c>
      <c r="E7591" s="12" t="s">
        <v>20923</v>
      </c>
      <c r="F7591" s="43" t="s">
        <v>20506</v>
      </c>
      <c r="G7591" s="8" t="s">
        <v>2741</v>
      </c>
      <c r="H7591" s="41" t="s">
        <v>2760</v>
      </c>
      <c r="I7591" s="8"/>
      <c r="J7591" s="35"/>
      <c r="K7591" s="33"/>
      <c r="L7591" s="33"/>
      <c r="M7591" s="33"/>
      <c r="N7591" s="33"/>
      <c r="O7591" s="33"/>
      <c r="P7591" s="33"/>
      <c r="Q7591" s="33"/>
      <c r="R7591" s="33"/>
    </row>
    <row r="7592">
      <c r="A7592" s="8" t="s">
        <v>2633</v>
      </c>
      <c r="B7592" s="8"/>
      <c r="C7592" s="8" t="s">
        <v>20924</v>
      </c>
      <c r="D7592" s="8" t="s">
        <v>20925</v>
      </c>
      <c r="E7592" s="12" t="s">
        <v>20926</v>
      </c>
      <c r="F7592" s="45" t="s">
        <v>20506</v>
      </c>
      <c r="G7592" s="8" t="s">
        <v>2741</v>
      </c>
      <c r="H7592" s="43" t="s">
        <v>2760</v>
      </c>
      <c r="I7592" s="8"/>
      <c r="J7592" s="37"/>
      <c r="K7592" s="38"/>
      <c r="L7592" s="38"/>
      <c r="M7592" s="38"/>
      <c r="N7592" s="38"/>
      <c r="O7592" s="38"/>
      <c r="P7592" s="38"/>
      <c r="Q7592" s="38"/>
      <c r="R7592" s="38"/>
    </row>
    <row r="7593">
      <c r="A7593" s="8" t="s">
        <v>2633</v>
      </c>
      <c r="B7593" s="12"/>
      <c r="C7593" s="12" t="s">
        <v>20927</v>
      </c>
      <c r="D7593" s="12" t="s">
        <v>4985</v>
      </c>
      <c r="E7593" s="12" t="s">
        <v>20928</v>
      </c>
      <c r="F7593" s="43" t="s">
        <v>20506</v>
      </c>
      <c r="G7593" s="8" t="s">
        <v>2741</v>
      </c>
      <c r="H7593" s="31" t="s">
        <v>2603</v>
      </c>
      <c r="I7593" s="2"/>
      <c r="J7593" s="35"/>
      <c r="K7593" s="33"/>
      <c r="L7593" s="33"/>
      <c r="M7593" s="33"/>
      <c r="N7593" s="33"/>
      <c r="O7593" s="33"/>
      <c r="P7593" s="33"/>
      <c r="Q7593" s="33"/>
      <c r="R7593" s="33"/>
    </row>
    <row r="7594">
      <c r="A7594" s="7" t="s">
        <v>2633</v>
      </c>
      <c r="B7594" s="7"/>
      <c r="C7594" s="7" t="s">
        <v>20929</v>
      </c>
      <c r="D7594" s="8" t="s">
        <v>2785</v>
      </c>
      <c r="E7594" s="7" t="s">
        <v>20930</v>
      </c>
      <c r="F7594" s="43" t="s">
        <v>20506</v>
      </c>
      <c r="G7594" s="8" t="s">
        <v>2741</v>
      </c>
      <c r="H7594" s="41" t="s">
        <v>2760</v>
      </c>
      <c r="I7594" s="8"/>
      <c r="J7594" s="35"/>
      <c r="K7594" s="33"/>
      <c r="L7594" s="33"/>
      <c r="M7594" s="33"/>
      <c r="N7594" s="33"/>
      <c r="O7594" s="33"/>
      <c r="P7594" s="33"/>
      <c r="Q7594" s="33"/>
      <c r="R7594" s="33"/>
    </row>
    <row r="7595">
      <c r="A7595" s="8" t="s">
        <v>2633</v>
      </c>
      <c r="B7595" s="8"/>
      <c r="C7595" s="8" t="s">
        <v>20931</v>
      </c>
      <c r="D7595" s="8" t="s">
        <v>12500</v>
      </c>
      <c r="E7595" s="12" t="s">
        <v>20932</v>
      </c>
      <c r="F7595" s="43" t="s">
        <v>20506</v>
      </c>
      <c r="G7595" s="8" t="s">
        <v>2741</v>
      </c>
      <c r="H7595" s="41" t="s">
        <v>2760</v>
      </c>
      <c r="I7595" s="8"/>
      <c r="J7595" s="35"/>
      <c r="K7595" s="33"/>
      <c r="L7595" s="33"/>
      <c r="M7595" s="33"/>
      <c r="N7595" s="33"/>
      <c r="O7595" s="33"/>
      <c r="P7595" s="33"/>
      <c r="Q7595" s="33"/>
      <c r="R7595" s="33"/>
    </row>
    <row r="7596">
      <c r="A7596" s="8" t="s">
        <v>2633</v>
      </c>
      <c r="B7596" s="8"/>
      <c r="C7596" s="8" t="s">
        <v>20933</v>
      </c>
      <c r="D7596" s="8" t="s">
        <v>7231</v>
      </c>
      <c r="E7596" s="12" t="s">
        <v>20934</v>
      </c>
      <c r="F7596" s="43" t="s">
        <v>20506</v>
      </c>
      <c r="G7596" s="8" t="s">
        <v>2741</v>
      </c>
      <c r="H7596" s="43" t="s">
        <v>2760</v>
      </c>
      <c r="I7596" s="8"/>
      <c r="J7596" s="35"/>
      <c r="K7596" s="33"/>
      <c r="L7596" s="33"/>
      <c r="M7596" s="33"/>
      <c r="N7596" s="33"/>
      <c r="O7596" s="33"/>
      <c r="P7596" s="33"/>
      <c r="Q7596" s="33"/>
      <c r="R7596" s="33"/>
    </row>
    <row r="7597">
      <c r="A7597" s="8" t="s">
        <v>2633</v>
      </c>
      <c r="B7597" s="8"/>
      <c r="C7597" s="8" t="s">
        <v>20935</v>
      </c>
      <c r="D7597" s="8" t="s">
        <v>15567</v>
      </c>
      <c r="E7597" s="12" t="s">
        <v>20936</v>
      </c>
      <c r="F7597" s="43" t="s">
        <v>20506</v>
      </c>
      <c r="G7597" s="8" t="s">
        <v>2741</v>
      </c>
      <c r="H7597" s="41" t="s">
        <v>2603</v>
      </c>
      <c r="I7597" s="8"/>
      <c r="J7597" s="35"/>
      <c r="K7597" s="33"/>
      <c r="L7597" s="33"/>
      <c r="M7597" s="33"/>
      <c r="N7597" s="33"/>
      <c r="O7597" s="33"/>
      <c r="P7597" s="33"/>
      <c r="Q7597" s="33"/>
      <c r="R7597" s="33"/>
    </row>
    <row r="7598">
      <c r="A7598" s="8" t="s">
        <v>2633</v>
      </c>
      <c r="B7598" s="8"/>
      <c r="C7598" s="8" t="s">
        <v>20937</v>
      </c>
      <c r="D7598" s="8" t="s">
        <v>7468</v>
      </c>
      <c r="E7598" s="12" t="s">
        <v>20938</v>
      </c>
      <c r="F7598" s="43" t="s">
        <v>20506</v>
      </c>
      <c r="G7598" s="8" t="s">
        <v>2741</v>
      </c>
      <c r="H7598" s="43" t="s">
        <v>2603</v>
      </c>
      <c r="I7598" s="8"/>
      <c r="J7598" s="35"/>
      <c r="K7598" s="33"/>
      <c r="L7598" s="33"/>
      <c r="M7598" s="33"/>
      <c r="N7598" s="33"/>
      <c r="O7598" s="33"/>
      <c r="P7598" s="33"/>
      <c r="Q7598" s="33"/>
      <c r="R7598" s="33"/>
    </row>
    <row r="7599">
      <c r="A7599" s="8" t="s">
        <v>2633</v>
      </c>
      <c r="B7599" s="6"/>
      <c r="C7599" s="6" t="s">
        <v>20939</v>
      </c>
      <c r="D7599" s="8" t="s">
        <v>20940</v>
      </c>
      <c r="E7599" s="7" t="s">
        <v>20941</v>
      </c>
      <c r="F7599" s="43" t="s">
        <v>20506</v>
      </c>
      <c r="G7599" s="8" t="s">
        <v>2741</v>
      </c>
      <c r="H7599" s="31" t="s">
        <v>2742</v>
      </c>
      <c r="I7599" s="8"/>
      <c r="J7599" s="35"/>
      <c r="K7599" s="33"/>
      <c r="L7599" s="33"/>
      <c r="M7599" s="33"/>
      <c r="N7599" s="33"/>
      <c r="O7599" s="33"/>
      <c r="P7599" s="33"/>
      <c r="Q7599" s="33"/>
      <c r="R7599" s="33"/>
    </row>
    <row r="7600">
      <c r="A7600" s="8" t="s">
        <v>2633</v>
      </c>
      <c r="B7600" s="6"/>
      <c r="C7600" s="6" t="s">
        <v>20942</v>
      </c>
      <c r="D7600" s="8" t="s">
        <v>16096</v>
      </c>
      <c r="E7600" s="7" t="s">
        <v>20943</v>
      </c>
      <c r="F7600" s="43" t="s">
        <v>20506</v>
      </c>
      <c r="G7600" s="8" t="s">
        <v>2741</v>
      </c>
      <c r="H7600" s="41" t="s">
        <v>2686</v>
      </c>
      <c r="I7600" s="8"/>
      <c r="J7600" s="37"/>
      <c r="K7600" s="38"/>
      <c r="L7600" s="38"/>
      <c r="M7600" s="38"/>
      <c r="N7600" s="38"/>
      <c r="O7600" s="38"/>
      <c r="P7600" s="38"/>
      <c r="Q7600" s="38"/>
      <c r="R7600" s="38"/>
    </row>
    <row r="7601">
      <c r="A7601" s="8" t="s">
        <v>2633</v>
      </c>
      <c r="B7601" s="8"/>
      <c r="C7601" s="8" t="s">
        <v>20944</v>
      </c>
      <c r="D7601" s="8" t="s">
        <v>13048</v>
      </c>
      <c r="E7601" s="12" t="s">
        <v>20945</v>
      </c>
      <c r="F7601" s="43" t="s">
        <v>20506</v>
      </c>
      <c r="G7601" s="6" t="s">
        <v>2741</v>
      </c>
      <c r="H7601" s="42" t="s">
        <v>2686</v>
      </c>
      <c r="I7601" s="8"/>
      <c r="J7601" s="35"/>
      <c r="K7601" s="33"/>
      <c r="L7601" s="33"/>
      <c r="M7601" s="33"/>
      <c r="N7601" s="33"/>
      <c r="O7601" s="33"/>
      <c r="P7601" s="33"/>
      <c r="Q7601" s="33"/>
      <c r="R7601" s="33"/>
    </row>
    <row r="7602">
      <c r="A7602" s="8" t="s">
        <v>2586</v>
      </c>
      <c r="B7602" s="15"/>
      <c r="C7602" s="15" t="s">
        <v>20946</v>
      </c>
      <c r="D7602" s="15" t="s">
        <v>4888</v>
      </c>
      <c r="E7602" s="9" t="s">
        <v>20947</v>
      </c>
      <c r="F7602" s="43" t="s">
        <v>20506</v>
      </c>
      <c r="G7602" s="8" t="s">
        <v>8038</v>
      </c>
      <c r="H7602" s="43" t="s">
        <v>2742</v>
      </c>
      <c r="I7602" s="16" t="s">
        <v>20948</v>
      </c>
      <c r="J7602" s="35"/>
      <c r="K7602" s="33"/>
      <c r="L7602" s="33"/>
      <c r="M7602" s="33"/>
      <c r="N7602" s="33"/>
      <c r="O7602" s="33"/>
      <c r="P7602" s="33"/>
      <c r="Q7602" s="33"/>
      <c r="R7602" s="33"/>
    </row>
    <row r="7603" ht="15.0" customHeight="1">
      <c r="A7603" s="7" t="s">
        <v>2633</v>
      </c>
      <c r="B7603" s="9"/>
      <c r="C7603" s="9" t="s">
        <v>4925</v>
      </c>
      <c r="D7603" s="15" t="s">
        <v>20949</v>
      </c>
      <c r="E7603" s="9" t="s">
        <v>20950</v>
      </c>
      <c r="F7603" s="43" t="s">
        <v>20506</v>
      </c>
      <c r="G7603" s="31" t="s">
        <v>8038</v>
      </c>
      <c r="H7603" s="31" t="s">
        <v>2603</v>
      </c>
      <c r="I7603" s="16" t="s">
        <v>8975</v>
      </c>
      <c r="J7603" s="35"/>
      <c r="K7603" s="33"/>
      <c r="L7603" s="33"/>
      <c r="M7603" s="33"/>
      <c r="N7603" s="33"/>
      <c r="O7603" s="33"/>
      <c r="P7603" s="33"/>
      <c r="Q7603" s="33"/>
      <c r="R7603" s="33"/>
    </row>
    <row r="7604">
      <c r="A7604" s="7" t="s">
        <v>2586</v>
      </c>
      <c r="B7604" s="9"/>
      <c r="C7604" s="9" t="s">
        <v>20951</v>
      </c>
      <c r="D7604" s="9" t="s">
        <v>3312</v>
      </c>
      <c r="E7604" s="9" t="s">
        <v>20952</v>
      </c>
      <c r="F7604" s="43" t="s">
        <v>20506</v>
      </c>
      <c r="G7604" s="8" t="s">
        <v>8038</v>
      </c>
      <c r="H7604" s="41" t="s">
        <v>2686</v>
      </c>
      <c r="I7604" s="16" t="s">
        <v>20953</v>
      </c>
      <c r="J7604" s="35"/>
      <c r="K7604" s="33"/>
      <c r="L7604" s="33"/>
      <c r="M7604" s="33"/>
      <c r="N7604" s="33"/>
      <c r="O7604" s="33"/>
      <c r="P7604" s="33"/>
      <c r="Q7604" s="33"/>
      <c r="R7604" s="33"/>
    </row>
    <row r="7605">
      <c r="A7605" s="7" t="s">
        <v>2586</v>
      </c>
      <c r="B7605" s="9"/>
      <c r="C7605" s="9" t="s">
        <v>20954</v>
      </c>
      <c r="D7605" s="9" t="s">
        <v>20955</v>
      </c>
      <c r="E7605" s="9" t="s">
        <v>20956</v>
      </c>
      <c r="F7605" s="43" t="s">
        <v>20506</v>
      </c>
      <c r="G7605" s="8" t="s">
        <v>8038</v>
      </c>
      <c r="H7605" s="8" t="s">
        <v>2765</v>
      </c>
      <c r="I7605" s="16" t="s">
        <v>20957</v>
      </c>
      <c r="J7605" s="35"/>
      <c r="K7605" s="33"/>
      <c r="L7605" s="33"/>
      <c r="M7605" s="33"/>
      <c r="N7605" s="33"/>
      <c r="O7605" s="33"/>
      <c r="P7605" s="33"/>
      <c r="Q7605" s="33"/>
      <c r="R7605" s="33"/>
    </row>
    <row r="7606">
      <c r="A7606" s="8" t="s">
        <v>2586</v>
      </c>
      <c r="B7606" s="15"/>
      <c r="C7606" s="15" t="s">
        <v>20958</v>
      </c>
      <c r="D7606" s="9" t="s">
        <v>20959</v>
      </c>
      <c r="E7606" s="9" t="s">
        <v>20960</v>
      </c>
      <c r="F7606" s="43" t="s">
        <v>20506</v>
      </c>
      <c r="G7606" s="8" t="s">
        <v>8038</v>
      </c>
      <c r="H7606" s="31" t="s">
        <v>2603</v>
      </c>
      <c r="I7606" s="16" t="s">
        <v>8452</v>
      </c>
      <c r="J7606" s="35"/>
      <c r="K7606" s="33"/>
      <c r="L7606" s="33"/>
      <c r="M7606" s="33"/>
      <c r="N7606" s="33"/>
      <c r="O7606" s="33"/>
      <c r="P7606" s="33"/>
      <c r="Q7606" s="33"/>
      <c r="R7606" s="33"/>
    </row>
    <row r="7607">
      <c r="A7607" s="7" t="s">
        <v>2586</v>
      </c>
      <c r="B7607" s="9"/>
      <c r="C7607" s="9" t="s">
        <v>20961</v>
      </c>
      <c r="D7607" s="9" t="s">
        <v>6204</v>
      </c>
      <c r="E7607" s="9" t="s">
        <v>20962</v>
      </c>
      <c r="F7607" s="43" t="s">
        <v>20506</v>
      </c>
      <c r="G7607" s="31" t="s">
        <v>8038</v>
      </c>
      <c r="H7607" s="31" t="s">
        <v>2742</v>
      </c>
      <c r="I7607" s="16" t="s">
        <v>20963</v>
      </c>
      <c r="J7607" s="37"/>
      <c r="K7607" s="38"/>
      <c r="L7607" s="38"/>
      <c r="M7607" s="38"/>
      <c r="N7607" s="38"/>
      <c r="O7607" s="38"/>
      <c r="P7607" s="38"/>
      <c r="Q7607" s="38"/>
      <c r="R7607" s="38"/>
    </row>
    <row r="7608">
      <c r="A7608" s="8" t="s">
        <v>2586</v>
      </c>
      <c r="B7608" s="15"/>
      <c r="C7608" s="15" t="s">
        <v>20964</v>
      </c>
      <c r="D7608" s="15" t="s">
        <v>20965</v>
      </c>
      <c r="E7608" s="9" t="s">
        <v>20966</v>
      </c>
      <c r="F7608" s="43" t="s">
        <v>20506</v>
      </c>
      <c r="G7608" s="31" t="s">
        <v>8038</v>
      </c>
      <c r="H7608" s="41" t="s">
        <v>2760</v>
      </c>
      <c r="I7608" s="16" t="s">
        <v>15381</v>
      </c>
      <c r="J7608" s="37"/>
      <c r="K7608" s="38"/>
      <c r="L7608" s="38"/>
      <c r="M7608" s="38"/>
      <c r="N7608" s="38"/>
      <c r="O7608" s="38"/>
      <c r="P7608" s="38"/>
      <c r="Q7608" s="38"/>
      <c r="R7608" s="38"/>
    </row>
    <row r="7609">
      <c r="A7609" s="6" t="s">
        <v>2861</v>
      </c>
      <c r="B7609" s="9"/>
      <c r="C7609" s="9" t="s">
        <v>20967</v>
      </c>
      <c r="D7609" s="9" t="s">
        <v>20968</v>
      </c>
      <c r="E7609" s="9" t="s">
        <v>20969</v>
      </c>
      <c r="F7609" s="43" t="s">
        <v>20506</v>
      </c>
      <c r="G7609" s="31" t="s">
        <v>8038</v>
      </c>
      <c r="H7609" s="31" t="s">
        <v>2742</v>
      </c>
      <c r="I7609" s="16" t="s">
        <v>20970</v>
      </c>
      <c r="J7609" s="35"/>
      <c r="K7609" s="33"/>
      <c r="L7609" s="33"/>
      <c r="M7609" s="33"/>
      <c r="N7609" s="33"/>
      <c r="O7609" s="33"/>
      <c r="P7609" s="33"/>
      <c r="Q7609" s="33"/>
      <c r="R7609" s="33"/>
    </row>
    <row r="7610">
      <c r="A7610" s="7" t="s">
        <v>2586</v>
      </c>
      <c r="B7610" s="9"/>
      <c r="C7610" s="9" t="s">
        <v>20971</v>
      </c>
      <c r="D7610" s="15" t="s">
        <v>1987</v>
      </c>
      <c r="E7610" s="9" t="s">
        <v>20972</v>
      </c>
      <c r="F7610" s="43" t="s">
        <v>20506</v>
      </c>
      <c r="G7610" s="8" t="s">
        <v>8038</v>
      </c>
      <c r="H7610" s="43" t="s">
        <v>2787</v>
      </c>
      <c r="I7610" s="16" t="s">
        <v>20973</v>
      </c>
      <c r="J7610" s="35"/>
      <c r="K7610" s="33"/>
      <c r="L7610" s="33"/>
      <c r="M7610" s="33"/>
      <c r="N7610" s="33"/>
      <c r="O7610" s="33"/>
      <c r="P7610" s="33"/>
      <c r="Q7610" s="33"/>
      <c r="R7610" s="33"/>
    </row>
    <row r="7611">
      <c r="A7611" s="7" t="s">
        <v>2586</v>
      </c>
      <c r="B7611" s="9"/>
      <c r="C7611" s="9" t="s">
        <v>20974</v>
      </c>
      <c r="D7611" s="9" t="s">
        <v>20975</v>
      </c>
      <c r="E7611" s="9" t="s">
        <v>20976</v>
      </c>
      <c r="F7611" s="43" t="s">
        <v>20506</v>
      </c>
      <c r="G7611" s="31" t="s">
        <v>8038</v>
      </c>
      <c r="H7611" s="31" t="s">
        <v>2603</v>
      </c>
      <c r="I7611" s="16" t="s">
        <v>20977</v>
      </c>
      <c r="J7611" s="35"/>
      <c r="K7611" s="33"/>
      <c r="L7611" s="33"/>
      <c r="M7611" s="33"/>
      <c r="N7611" s="33"/>
      <c r="O7611" s="33"/>
      <c r="P7611" s="33"/>
      <c r="Q7611" s="33"/>
      <c r="R7611" s="33"/>
    </row>
    <row r="7612">
      <c r="A7612" s="8" t="s">
        <v>2586</v>
      </c>
      <c r="B7612" s="15"/>
      <c r="C7612" s="15" t="s">
        <v>20978</v>
      </c>
      <c r="D7612" s="9" t="s">
        <v>20979</v>
      </c>
      <c r="E7612" s="9" t="s">
        <v>20980</v>
      </c>
      <c r="F7612" s="43" t="s">
        <v>20506</v>
      </c>
      <c r="G7612" s="8" t="s">
        <v>8038</v>
      </c>
      <c r="H7612" s="41" t="s">
        <v>2760</v>
      </c>
      <c r="I7612" s="16" t="s">
        <v>20981</v>
      </c>
      <c r="J7612" s="35"/>
      <c r="K7612" s="33"/>
      <c r="L7612" s="33"/>
      <c r="M7612" s="33"/>
      <c r="N7612" s="33"/>
      <c r="O7612" s="33"/>
      <c r="P7612" s="33"/>
      <c r="Q7612" s="33"/>
      <c r="R7612" s="33"/>
    </row>
    <row r="7613">
      <c r="A7613" s="8" t="s">
        <v>2586</v>
      </c>
      <c r="B7613" s="2"/>
      <c r="C7613" s="2" t="s">
        <v>20982</v>
      </c>
      <c r="D7613" s="2" t="s">
        <v>20983</v>
      </c>
      <c r="E7613" s="2" t="s">
        <v>20984</v>
      </c>
      <c r="F7613" s="43" t="s">
        <v>20506</v>
      </c>
      <c r="G7613" s="31" t="s">
        <v>8038</v>
      </c>
      <c r="H7613" s="31" t="s">
        <v>2742</v>
      </c>
      <c r="I7613" s="34" t="s">
        <v>8579</v>
      </c>
      <c r="J7613" s="37"/>
      <c r="K7613" s="38"/>
      <c r="L7613" s="38"/>
      <c r="M7613" s="38"/>
      <c r="N7613" s="38"/>
      <c r="O7613" s="38"/>
      <c r="P7613" s="38"/>
      <c r="Q7613" s="38"/>
      <c r="R7613" s="38"/>
    </row>
    <row r="7614">
      <c r="A7614" s="8" t="s">
        <v>2586</v>
      </c>
      <c r="B7614" s="15"/>
      <c r="C7614" s="15" t="s">
        <v>20985</v>
      </c>
      <c r="D7614" s="9" t="s">
        <v>20986</v>
      </c>
      <c r="E7614" s="9" t="s">
        <v>20987</v>
      </c>
      <c r="F7614" s="43" t="s">
        <v>20506</v>
      </c>
      <c r="G7614" s="31" t="s">
        <v>8038</v>
      </c>
      <c r="H7614" s="43" t="s">
        <v>2686</v>
      </c>
      <c r="I7614" s="16" t="s">
        <v>20988</v>
      </c>
      <c r="J7614" s="7"/>
      <c r="K7614" s="40"/>
      <c r="L7614" s="40"/>
      <c r="M7614" s="40"/>
      <c r="N7614" s="40"/>
      <c r="O7614" s="40"/>
      <c r="P7614" s="40"/>
      <c r="Q7614" s="40"/>
      <c r="R7614" s="40"/>
    </row>
    <row r="7615">
      <c r="A7615" s="7" t="s">
        <v>2586</v>
      </c>
      <c r="B7615" s="9"/>
      <c r="C7615" s="9" t="s">
        <v>16032</v>
      </c>
      <c r="D7615" s="15" t="s">
        <v>4947</v>
      </c>
      <c r="E7615" s="9" t="s">
        <v>20989</v>
      </c>
      <c r="F7615" s="43" t="s">
        <v>20506</v>
      </c>
      <c r="G7615" s="8" t="s">
        <v>8038</v>
      </c>
      <c r="H7615" s="43" t="s">
        <v>4138</v>
      </c>
      <c r="I7615" s="16" t="s">
        <v>20990</v>
      </c>
      <c r="J7615" s="37"/>
      <c r="K7615" s="38"/>
      <c r="L7615" s="38"/>
      <c r="M7615" s="38"/>
      <c r="N7615" s="38"/>
      <c r="O7615" s="38"/>
      <c r="P7615" s="38"/>
      <c r="Q7615" s="38"/>
      <c r="R7615" s="38"/>
    </row>
    <row r="7616">
      <c r="A7616" s="7" t="s">
        <v>2586</v>
      </c>
      <c r="B7616" s="9"/>
      <c r="C7616" s="9" t="s">
        <v>20991</v>
      </c>
      <c r="D7616" s="15" t="s">
        <v>20992</v>
      </c>
      <c r="E7616" s="9" t="s">
        <v>20993</v>
      </c>
      <c r="F7616" s="43" t="s">
        <v>20506</v>
      </c>
      <c r="G7616" s="31" t="s">
        <v>8038</v>
      </c>
      <c r="H7616" s="48" t="s">
        <v>2686</v>
      </c>
      <c r="I7616" s="16" t="s">
        <v>20994</v>
      </c>
      <c r="J7616" s="7"/>
      <c r="K7616" s="40"/>
      <c r="L7616" s="40"/>
      <c r="M7616" s="40"/>
      <c r="N7616" s="40"/>
      <c r="O7616" s="40"/>
      <c r="P7616" s="40"/>
      <c r="Q7616" s="40"/>
      <c r="R7616" s="40"/>
    </row>
    <row r="7617">
      <c r="A7617" s="7" t="s">
        <v>2586</v>
      </c>
      <c r="B7617" s="9"/>
      <c r="C7617" s="9" t="s">
        <v>20967</v>
      </c>
      <c r="D7617" s="15" t="s">
        <v>4947</v>
      </c>
      <c r="E7617" s="9" t="s">
        <v>20995</v>
      </c>
      <c r="F7617" s="43" t="s">
        <v>20506</v>
      </c>
      <c r="G7617" s="31" t="s">
        <v>8038</v>
      </c>
      <c r="H7617" s="43" t="s">
        <v>2742</v>
      </c>
      <c r="I7617" s="16" t="s">
        <v>20996</v>
      </c>
      <c r="J7617" s="35"/>
      <c r="K7617" s="33"/>
      <c r="L7617" s="33"/>
      <c r="M7617" s="33"/>
      <c r="N7617" s="33"/>
      <c r="O7617" s="33"/>
      <c r="P7617" s="33"/>
      <c r="Q7617" s="33"/>
      <c r="R7617" s="33"/>
    </row>
    <row r="7618">
      <c r="A7618" s="8" t="s">
        <v>2586</v>
      </c>
      <c r="B7618" s="2"/>
      <c r="C7618" s="2" t="s">
        <v>1205</v>
      </c>
      <c r="D7618" s="2" t="s">
        <v>20997</v>
      </c>
      <c r="E7618" s="2" t="s">
        <v>20998</v>
      </c>
      <c r="F7618" s="43" t="s">
        <v>20506</v>
      </c>
      <c r="G7618" s="8" t="s">
        <v>8038</v>
      </c>
      <c r="H7618" s="48" t="s">
        <v>2937</v>
      </c>
      <c r="I7618" s="36" t="s">
        <v>8654</v>
      </c>
      <c r="J7618" s="35"/>
      <c r="K7618" s="33"/>
      <c r="L7618" s="33"/>
      <c r="M7618" s="33"/>
      <c r="N7618" s="33"/>
      <c r="O7618" s="33"/>
      <c r="P7618" s="33"/>
      <c r="Q7618" s="33"/>
      <c r="R7618" s="33"/>
    </row>
    <row r="7619">
      <c r="A7619" s="8" t="s">
        <v>2586</v>
      </c>
      <c r="B7619" s="61"/>
      <c r="C7619" s="53" t="s">
        <v>20999</v>
      </c>
      <c r="D7619" s="15" t="s">
        <v>21000</v>
      </c>
      <c r="E7619" s="9" t="s">
        <v>21001</v>
      </c>
      <c r="F7619" s="43" t="s">
        <v>20506</v>
      </c>
      <c r="G7619" s="8" t="s">
        <v>8038</v>
      </c>
      <c r="H7619" s="41" t="s">
        <v>2760</v>
      </c>
      <c r="I7619" s="16" t="s">
        <v>21002</v>
      </c>
      <c r="J7619" s="35"/>
      <c r="K7619" s="33"/>
      <c r="L7619" s="33"/>
      <c r="M7619" s="33"/>
      <c r="N7619" s="33"/>
      <c r="O7619" s="33"/>
      <c r="P7619" s="33"/>
      <c r="Q7619" s="33"/>
      <c r="R7619" s="33"/>
    </row>
    <row r="7620">
      <c r="A7620" s="6" t="s">
        <v>2861</v>
      </c>
      <c r="B7620" s="2"/>
      <c r="C7620" s="2" t="s">
        <v>5454</v>
      </c>
      <c r="D7620" s="2" t="s">
        <v>21003</v>
      </c>
      <c r="E7620" s="2" t="s">
        <v>21004</v>
      </c>
      <c r="F7620" s="43" t="s">
        <v>20506</v>
      </c>
      <c r="G7620" s="8" t="s">
        <v>8038</v>
      </c>
      <c r="H7620" s="48" t="s">
        <v>2937</v>
      </c>
      <c r="I7620" s="36" t="s">
        <v>21005</v>
      </c>
      <c r="J7620" s="35"/>
      <c r="K7620" s="33"/>
      <c r="L7620" s="33"/>
      <c r="M7620" s="33"/>
      <c r="N7620" s="33"/>
      <c r="O7620" s="33"/>
      <c r="P7620" s="33"/>
      <c r="Q7620" s="33"/>
      <c r="R7620" s="33"/>
    </row>
    <row r="7621">
      <c r="A7621" s="8" t="s">
        <v>2586</v>
      </c>
      <c r="B7621" s="61"/>
      <c r="C7621" s="53" t="s">
        <v>21006</v>
      </c>
      <c r="D7621" s="9" t="s">
        <v>21007</v>
      </c>
      <c r="E7621" s="9" t="s">
        <v>21008</v>
      </c>
      <c r="F7621" s="43" t="s">
        <v>20506</v>
      </c>
      <c r="G7621" s="8" t="s">
        <v>8038</v>
      </c>
      <c r="H7621" s="48" t="s">
        <v>2686</v>
      </c>
      <c r="I7621" s="16" t="s">
        <v>21009</v>
      </c>
      <c r="J7621" s="37"/>
      <c r="K7621" s="38"/>
      <c r="L7621" s="38"/>
      <c r="M7621" s="38"/>
      <c r="N7621" s="38"/>
      <c r="O7621" s="38"/>
      <c r="P7621" s="38"/>
      <c r="Q7621" s="38"/>
      <c r="R7621" s="38"/>
    </row>
    <row r="7622">
      <c r="A7622" s="8" t="s">
        <v>2633</v>
      </c>
      <c r="B7622" s="15"/>
      <c r="C7622" s="15" t="s">
        <v>21010</v>
      </c>
      <c r="D7622" s="9" t="s">
        <v>21011</v>
      </c>
      <c r="E7622" s="9" t="s">
        <v>21012</v>
      </c>
      <c r="F7622" s="43" t="s">
        <v>20506</v>
      </c>
      <c r="G7622" s="8" t="s">
        <v>8038</v>
      </c>
      <c r="H7622" s="41" t="s">
        <v>2760</v>
      </c>
      <c r="I7622" s="16" t="s">
        <v>21013</v>
      </c>
      <c r="J7622" s="37"/>
      <c r="K7622" s="38"/>
      <c r="L7622" s="38"/>
      <c r="M7622" s="38"/>
      <c r="N7622" s="38"/>
      <c r="O7622" s="38"/>
      <c r="P7622" s="38"/>
      <c r="Q7622" s="38"/>
      <c r="R7622" s="38"/>
    </row>
    <row r="7623">
      <c r="A7623" s="8" t="s">
        <v>2633</v>
      </c>
      <c r="B7623" s="15"/>
      <c r="C7623" s="15" t="s">
        <v>21014</v>
      </c>
      <c r="D7623" s="9" t="s">
        <v>21015</v>
      </c>
      <c r="E7623" s="9" t="s">
        <v>21016</v>
      </c>
      <c r="F7623" s="43" t="s">
        <v>20506</v>
      </c>
      <c r="G7623" s="8" t="s">
        <v>8038</v>
      </c>
      <c r="H7623" s="41" t="s">
        <v>2760</v>
      </c>
      <c r="I7623" s="16" t="s">
        <v>21017</v>
      </c>
      <c r="J7623" s="35"/>
      <c r="K7623" s="33"/>
      <c r="L7623" s="33"/>
      <c r="M7623" s="33"/>
      <c r="N7623" s="33"/>
      <c r="O7623" s="33"/>
      <c r="P7623" s="33"/>
      <c r="Q7623" s="33"/>
      <c r="R7623" s="33"/>
    </row>
    <row r="7624">
      <c r="A7624" s="8" t="s">
        <v>2586</v>
      </c>
      <c r="B7624" s="15"/>
      <c r="C7624" s="15" t="s">
        <v>21018</v>
      </c>
      <c r="D7624" s="15" t="s">
        <v>21019</v>
      </c>
      <c r="E7624" s="9" t="s">
        <v>21020</v>
      </c>
      <c r="F7624" s="43" t="s">
        <v>20506</v>
      </c>
      <c r="G7624" s="8" t="s">
        <v>8038</v>
      </c>
      <c r="H7624" s="31" t="s">
        <v>2742</v>
      </c>
      <c r="I7624" s="16" t="s">
        <v>21021</v>
      </c>
      <c r="J7624" s="7"/>
      <c r="K7624" s="40"/>
      <c r="L7624" s="40"/>
      <c r="M7624" s="40"/>
      <c r="N7624" s="40"/>
      <c r="O7624" s="40"/>
      <c r="P7624" s="40"/>
      <c r="Q7624" s="40"/>
      <c r="R7624" s="40"/>
    </row>
    <row r="7625">
      <c r="A7625" s="8" t="s">
        <v>2586</v>
      </c>
      <c r="B7625" s="2"/>
      <c r="C7625" s="2" t="s">
        <v>21022</v>
      </c>
      <c r="D7625" s="2" t="s">
        <v>21023</v>
      </c>
      <c r="E7625" s="2" t="s">
        <v>21024</v>
      </c>
      <c r="F7625" s="43" t="s">
        <v>20506</v>
      </c>
      <c r="G7625" s="31" t="s">
        <v>8038</v>
      </c>
      <c r="H7625" s="41" t="s">
        <v>2760</v>
      </c>
      <c r="I7625" s="34" t="s">
        <v>21025</v>
      </c>
      <c r="J7625" s="37"/>
      <c r="K7625" s="38"/>
      <c r="L7625" s="38"/>
      <c r="M7625" s="38"/>
      <c r="N7625" s="38"/>
      <c r="O7625" s="38"/>
      <c r="P7625" s="38"/>
      <c r="Q7625" s="38"/>
      <c r="R7625" s="38"/>
    </row>
    <row r="7626">
      <c r="A7626" s="8" t="s">
        <v>2633</v>
      </c>
      <c r="B7626" s="2"/>
      <c r="C7626" s="2" t="s">
        <v>21026</v>
      </c>
      <c r="D7626" s="2" t="s">
        <v>2588</v>
      </c>
      <c r="E7626" s="2" t="s">
        <v>21027</v>
      </c>
      <c r="F7626" s="43" t="s">
        <v>20506</v>
      </c>
      <c r="G7626" s="31" t="s">
        <v>8038</v>
      </c>
      <c r="H7626" s="41" t="s">
        <v>2760</v>
      </c>
      <c r="I7626" s="34" t="s">
        <v>21025</v>
      </c>
      <c r="J7626" s="37"/>
      <c r="K7626" s="38"/>
      <c r="L7626" s="38"/>
      <c r="M7626" s="38"/>
      <c r="N7626" s="38"/>
      <c r="O7626" s="38"/>
      <c r="P7626" s="38"/>
      <c r="Q7626" s="38"/>
      <c r="R7626" s="38"/>
    </row>
    <row r="7627">
      <c r="A7627" s="8" t="s">
        <v>2586</v>
      </c>
      <c r="B7627" s="15"/>
      <c r="C7627" s="15" t="s">
        <v>21028</v>
      </c>
      <c r="D7627" s="9" t="s">
        <v>21029</v>
      </c>
      <c r="E7627" s="9" t="s">
        <v>21030</v>
      </c>
      <c r="F7627" s="43" t="s">
        <v>20506</v>
      </c>
      <c r="G7627" s="8" t="s">
        <v>8038</v>
      </c>
      <c r="H7627" s="48" t="s">
        <v>2937</v>
      </c>
      <c r="I7627" s="16" t="s">
        <v>8787</v>
      </c>
      <c r="J7627" s="7"/>
      <c r="K7627" s="40"/>
      <c r="L7627" s="40"/>
      <c r="M7627" s="40"/>
      <c r="N7627" s="40"/>
      <c r="O7627" s="40"/>
      <c r="P7627" s="40"/>
      <c r="Q7627" s="40"/>
      <c r="R7627" s="40"/>
    </row>
    <row r="7628">
      <c r="A7628" s="8" t="s">
        <v>2586</v>
      </c>
      <c r="B7628" s="3"/>
      <c r="C7628" s="3" t="s">
        <v>21031</v>
      </c>
      <c r="D7628" s="15" t="s">
        <v>7093</v>
      </c>
      <c r="E7628" s="3" t="s">
        <v>21032</v>
      </c>
      <c r="F7628" s="43" t="s">
        <v>20506</v>
      </c>
      <c r="G7628" s="8" t="s">
        <v>8038</v>
      </c>
      <c r="H7628" s="31" t="s">
        <v>2603</v>
      </c>
      <c r="I7628" s="114" t="s">
        <v>21033</v>
      </c>
      <c r="J7628" s="35"/>
      <c r="K7628" s="33"/>
      <c r="L7628" s="33"/>
      <c r="M7628" s="33"/>
      <c r="N7628" s="33"/>
      <c r="O7628" s="33"/>
      <c r="P7628" s="33"/>
      <c r="Q7628" s="33"/>
      <c r="R7628" s="33"/>
    </row>
    <row r="7629">
      <c r="A7629" s="8" t="s">
        <v>2586</v>
      </c>
      <c r="B7629" s="2"/>
      <c r="C7629" s="2" t="s">
        <v>5889</v>
      </c>
      <c r="D7629" s="2" t="s">
        <v>2588</v>
      </c>
      <c r="E7629" s="2" t="s">
        <v>21034</v>
      </c>
      <c r="F7629" s="43" t="s">
        <v>20506</v>
      </c>
      <c r="G7629" s="31" t="s">
        <v>8038</v>
      </c>
      <c r="H7629" s="45" t="s">
        <v>2686</v>
      </c>
      <c r="I7629" s="36" t="s">
        <v>21035</v>
      </c>
      <c r="J7629" s="37"/>
      <c r="K7629" s="38"/>
      <c r="L7629" s="38"/>
      <c r="M7629" s="38"/>
      <c r="N7629" s="38"/>
      <c r="O7629" s="38"/>
      <c r="P7629" s="38"/>
      <c r="Q7629" s="38"/>
      <c r="R7629" s="38"/>
    </row>
    <row r="7630">
      <c r="A7630" s="8" t="s">
        <v>2586</v>
      </c>
      <c r="B7630" s="15"/>
      <c r="C7630" s="15" t="s">
        <v>21036</v>
      </c>
      <c r="D7630" s="15" t="s">
        <v>6509</v>
      </c>
      <c r="E7630" s="9" t="s">
        <v>21037</v>
      </c>
      <c r="F7630" s="43" t="s">
        <v>20506</v>
      </c>
      <c r="G7630" s="31" t="s">
        <v>8038</v>
      </c>
      <c r="H7630" s="41" t="s">
        <v>2760</v>
      </c>
      <c r="I7630" s="16" t="s">
        <v>21038</v>
      </c>
      <c r="J7630" s="7"/>
      <c r="K7630" s="40"/>
      <c r="L7630" s="40"/>
      <c r="M7630" s="40"/>
      <c r="N7630" s="40"/>
      <c r="O7630" s="40"/>
      <c r="P7630" s="40"/>
      <c r="Q7630" s="40"/>
      <c r="R7630" s="40"/>
    </row>
    <row r="7631">
      <c r="A7631" s="8" t="s">
        <v>2586</v>
      </c>
      <c r="B7631" s="15"/>
      <c r="C7631" s="15" t="s">
        <v>21039</v>
      </c>
      <c r="D7631" s="9" t="s">
        <v>21040</v>
      </c>
      <c r="E7631" s="9" t="s">
        <v>21041</v>
      </c>
      <c r="F7631" s="43" t="s">
        <v>20506</v>
      </c>
      <c r="G7631" s="31" t="s">
        <v>8038</v>
      </c>
      <c r="H7631" s="31" t="s">
        <v>2802</v>
      </c>
      <c r="I7631" s="16" t="s">
        <v>21042</v>
      </c>
      <c r="J7631" s="35"/>
      <c r="K7631" s="33"/>
      <c r="L7631" s="33"/>
      <c r="M7631" s="33"/>
      <c r="N7631" s="33"/>
      <c r="O7631" s="33"/>
      <c r="P7631" s="33"/>
      <c r="Q7631" s="33"/>
      <c r="R7631" s="33"/>
    </row>
    <row r="7632">
      <c r="A7632" s="8" t="s">
        <v>2586</v>
      </c>
      <c r="B7632" s="15"/>
      <c r="C7632" s="15" t="s">
        <v>21043</v>
      </c>
      <c r="D7632" s="9" t="s">
        <v>21044</v>
      </c>
      <c r="E7632" s="9" t="s">
        <v>21045</v>
      </c>
      <c r="F7632" s="43" t="s">
        <v>20506</v>
      </c>
      <c r="G7632" s="8" t="s">
        <v>8038</v>
      </c>
      <c r="H7632" s="48" t="s">
        <v>2937</v>
      </c>
      <c r="I7632" s="16" t="s">
        <v>21046</v>
      </c>
      <c r="J7632" s="38"/>
      <c r="K7632" s="38"/>
      <c r="L7632" s="38"/>
      <c r="M7632" s="38"/>
      <c r="N7632" s="38"/>
      <c r="O7632" s="38"/>
      <c r="P7632" s="38"/>
      <c r="Q7632" s="38"/>
      <c r="R7632" s="38"/>
    </row>
    <row r="7633">
      <c r="A7633" s="8" t="s">
        <v>2586</v>
      </c>
      <c r="B7633" s="15"/>
      <c r="C7633" s="15" t="s">
        <v>16402</v>
      </c>
      <c r="D7633" s="9" t="s">
        <v>21047</v>
      </c>
      <c r="E7633" s="9" t="s">
        <v>21048</v>
      </c>
      <c r="F7633" s="43" t="s">
        <v>20506</v>
      </c>
      <c r="G7633" s="8" t="s">
        <v>8038</v>
      </c>
      <c r="H7633" s="48" t="s">
        <v>2937</v>
      </c>
      <c r="I7633" s="16" t="s">
        <v>21049</v>
      </c>
      <c r="J7633" s="33"/>
      <c r="K7633" s="33"/>
      <c r="L7633" s="33"/>
      <c r="M7633" s="33"/>
      <c r="N7633" s="33"/>
      <c r="O7633" s="33"/>
      <c r="P7633" s="33"/>
      <c r="Q7633" s="33"/>
      <c r="R7633" s="33"/>
    </row>
    <row r="7634">
      <c r="A7634" s="7" t="s">
        <v>2586</v>
      </c>
      <c r="B7634" s="9"/>
      <c r="C7634" s="9" t="s">
        <v>21050</v>
      </c>
      <c r="D7634" s="9" t="s">
        <v>21051</v>
      </c>
      <c r="E7634" s="9" t="s">
        <v>21052</v>
      </c>
      <c r="F7634" s="43" t="s">
        <v>20506</v>
      </c>
      <c r="G7634" s="8" t="s">
        <v>8038</v>
      </c>
      <c r="H7634" s="41" t="s">
        <v>2760</v>
      </c>
      <c r="I7634" s="16" t="s">
        <v>21053</v>
      </c>
      <c r="J7634" s="33"/>
      <c r="K7634" s="33"/>
      <c r="L7634" s="33"/>
      <c r="M7634" s="33"/>
      <c r="N7634" s="33"/>
      <c r="O7634" s="33"/>
      <c r="P7634" s="33"/>
      <c r="Q7634" s="33"/>
      <c r="R7634" s="33"/>
    </row>
    <row r="7635">
      <c r="A7635" s="7" t="s">
        <v>2586</v>
      </c>
      <c r="B7635" s="9"/>
      <c r="C7635" s="9" t="s">
        <v>21054</v>
      </c>
      <c r="D7635" s="9" t="s">
        <v>21055</v>
      </c>
      <c r="E7635" s="9" t="s">
        <v>21056</v>
      </c>
      <c r="F7635" s="43" t="s">
        <v>20506</v>
      </c>
      <c r="G7635" s="8" t="s">
        <v>8038</v>
      </c>
      <c r="H7635" s="41" t="s">
        <v>2760</v>
      </c>
      <c r="I7635" s="16" t="s">
        <v>21057</v>
      </c>
      <c r="J7635" s="33"/>
      <c r="K7635" s="33"/>
      <c r="L7635" s="33"/>
      <c r="M7635" s="33"/>
      <c r="N7635" s="33"/>
      <c r="O7635" s="33"/>
      <c r="P7635" s="33"/>
      <c r="Q7635" s="33"/>
      <c r="R7635" s="33"/>
    </row>
    <row r="7636">
      <c r="A7636" s="8" t="s">
        <v>2586</v>
      </c>
      <c r="B7636" s="15"/>
      <c r="C7636" s="15" t="s">
        <v>21039</v>
      </c>
      <c r="D7636" s="9" t="s">
        <v>21058</v>
      </c>
      <c r="E7636" s="9" t="s">
        <v>21059</v>
      </c>
      <c r="F7636" s="43" t="s">
        <v>20506</v>
      </c>
      <c r="G7636" s="45" t="s">
        <v>8038</v>
      </c>
      <c r="H7636" s="41" t="s">
        <v>2802</v>
      </c>
      <c r="I7636" s="16" t="s">
        <v>21060</v>
      </c>
      <c r="J7636" s="38"/>
      <c r="K7636" s="38"/>
      <c r="L7636" s="38"/>
      <c r="M7636" s="38"/>
      <c r="N7636" s="38"/>
      <c r="O7636" s="38"/>
      <c r="P7636" s="38"/>
      <c r="Q7636" s="38"/>
      <c r="R7636" s="38"/>
    </row>
    <row r="7637">
      <c r="A7637" s="8" t="s">
        <v>2586</v>
      </c>
      <c r="B7637" s="2"/>
      <c r="C7637" s="2" t="s">
        <v>21061</v>
      </c>
      <c r="D7637" s="2" t="s">
        <v>3561</v>
      </c>
      <c r="E7637" s="2" t="s">
        <v>21062</v>
      </c>
      <c r="F7637" s="43" t="s">
        <v>20506</v>
      </c>
      <c r="G7637" s="8" t="s">
        <v>8038</v>
      </c>
      <c r="H7637" s="8" t="s">
        <v>2765</v>
      </c>
      <c r="I7637" s="34" t="s">
        <v>21063</v>
      </c>
      <c r="J7637" s="33"/>
      <c r="K7637" s="33"/>
      <c r="L7637" s="33"/>
      <c r="M7637" s="33"/>
      <c r="N7637" s="33"/>
      <c r="O7637" s="33"/>
      <c r="P7637" s="33"/>
      <c r="Q7637" s="33"/>
      <c r="R7637" s="33"/>
    </row>
    <row r="7638">
      <c r="A7638" s="8" t="s">
        <v>2633</v>
      </c>
      <c r="B7638" s="15"/>
      <c r="C7638" s="15" t="s">
        <v>21064</v>
      </c>
      <c r="D7638" s="9" t="s">
        <v>12838</v>
      </c>
      <c r="E7638" s="9" t="s">
        <v>21065</v>
      </c>
      <c r="F7638" s="43" t="s">
        <v>20506</v>
      </c>
      <c r="G7638" s="31" t="s">
        <v>8038</v>
      </c>
      <c r="H7638" s="43" t="s">
        <v>2824</v>
      </c>
      <c r="I7638" s="16" t="s">
        <v>21066</v>
      </c>
      <c r="J7638" s="38"/>
      <c r="K7638" s="38"/>
      <c r="L7638" s="38"/>
      <c r="M7638" s="38"/>
      <c r="N7638" s="38"/>
      <c r="O7638" s="38"/>
      <c r="P7638" s="38"/>
      <c r="Q7638" s="38"/>
      <c r="R7638" s="38"/>
    </row>
    <row r="7639">
      <c r="A7639" s="8" t="s">
        <v>2586</v>
      </c>
      <c r="B7639" s="15"/>
      <c r="C7639" s="15" t="s">
        <v>21067</v>
      </c>
      <c r="D7639" s="15" t="s">
        <v>15438</v>
      </c>
      <c r="E7639" s="9" t="s">
        <v>21068</v>
      </c>
      <c r="F7639" s="43" t="s">
        <v>20506</v>
      </c>
      <c r="G7639" s="8" t="s">
        <v>8038</v>
      </c>
      <c r="H7639" s="43" t="s">
        <v>2686</v>
      </c>
      <c r="I7639" s="16" t="s">
        <v>21069</v>
      </c>
      <c r="J7639" s="38"/>
      <c r="K7639" s="38"/>
      <c r="L7639" s="38"/>
      <c r="M7639" s="38"/>
      <c r="N7639" s="38"/>
      <c r="O7639" s="38"/>
      <c r="P7639" s="38"/>
      <c r="Q7639" s="38"/>
      <c r="R7639" s="38"/>
    </row>
    <row r="7640">
      <c r="A7640" s="8" t="s">
        <v>2586</v>
      </c>
      <c r="B7640" s="15"/>
      <c r="C7640" s="15" t="s">
        <v>6102</v>
      </c>
      <c r="D7640" s="15" t="s">
        <v>21070</v>
      </c>
      <c r="E7640" s="9" t="s">
        <v>21071</v>
      </c>
      <c r="F7640" s="43" t="s">
        <v>20506</v>
      </c>
      <c r="G7640" s="31" t="s">
        <v>8038</v>
      </c>
      <c r="H7640" s="41" t="s">
        <v>2760</v>
      </c>
      <c r="I7640" s="16" t="s">
        <v>21072</v>
      </c>
      <c r="J7640" s="38"/>
      <c r="K7640" s="38"/>
      <c r="L7640" s="38"/>
      <c r="M7640" s="38"/>
      <c r="N7640" s="38"/>
      <c r="O7640" s="38"/>
      <c r="P7640" s="38"/>
      <c r="Q7640" s="38"/>
      <c r="R7640" s="38"/>
    </row>
    <row r="7641">
      <c r="A7641" s="8" t="s">
        <v>2586</v>
      </c>
      <c r="B7641" s="15"/>
      <c r="C7641" s="15" t="s">
        <v>21073</v>
      </c>
      <c r="D7641" s="9" t="s">
        <v>21074</v>
      </c>
      <c r="E7641" s="9" t="s">
        <v>21075</v>
      </c>
      <c r="F7641" s="43" t="s">
        <v>20506</v>
      </c>
      <c r="G7641" s="31" t="s">
        <v>8038</v>
      </c>
      <c r="H7641" s="42" t="s">
        <v>2686</v>
      </c>
      <c r="I7641" s="16" t="s">
        <v>21076</v>
      </c>
      <c r="J7641" s="33"/>
      <c r="K7641" s="33"/>
      <c r="L7641" s="33"/>
      <c r="M7641" s="33"/>
      <c r="N7641" s="33"/>
      <c r="O7641" s="33"/>
      <c r="P7641" s="33"/>
      <c r="Q7641" s="33"/>
      <c r="R7641" s="33"/>
    </row>
    <row r="7642">
      <c r="A7642" s="7" t="s">
        <v>2586</v>
      </c>
      <c r="B7642" s="9"/>
      <c r="C7642" s="9" t="s">
        <v>16320</v>
      </c>
      <c r="D7642" s="9" t="s">
        <v>21077</v>
      </c>
      <c r="E7642" s="9" t="s">
        <v>21078</v>
      </c>
      <c r="F7642" s="43" t="s">
        <v>20506</v>
      </c>
      <c r="G7642" s="8" t="s">
        <v>8038</v>
      </c>
      <c r="H7642" s="31" t="s">
        <v>2742</v>
      </c>
      <c r="I7642" s="16" t="s">
        <v>21079</v>
      </c>
      <c r="J7642" s="38"/>
      <c r="K7642" s="38"/>
      <c r="L7642" s="38"/>
      <c r="M7642" s="38"/>
      <c r="N7642" s="38"/>
      <c r="O7642" s="38"/>
      <c r="P7642" s="38"/>
      <c r="Q7642" s="38"/>
      <c r="R7642" s="38"/>
    </row>
    <row r="7643">
      <c r="A7643" s="7" t="s">
        <v>2586</v>
      </c>
      <c r="B7643" s="9"/>
      <c r="C7643" s="9" t="s">
        <v>16320</v>
      </c>
      <c r="D7643" s="9" t="s">
        <v>21080</v>
      </c>
      <c r="E7643" s="9" t="s">
        <v>21081</v>
      </c>
      <c r="F7643" s="43" t="s">
        <v>20506</v>
      </c>
      <c r="G7643" s="31" t="s">
        <v>8038</v>
      </c>
      <c r="H7643" s="31" t="s">
        <v>2742</v>
      </c>
      <c r="I7643" s="16" t="s">
        <v>21082</v>
      </c>
      <c r="J7643" s="38"/>
      <c r="K7643" s="38"/>
      <c r="L7643" s="38"/>
      <c r="M7643" s="38"/>
      <c r="N7643" s="38"/>
      <c r="O7643" s="38"/>
      <c r="P7643" s="38"/>
      <c r="Q7643" s="38"/>
      <c r="R7643" s="38"/>
    </row>
    <row r="7644">
      <c r="A7644" s="8" t="s">
        <v>2586</v>
      </c>
      <c r="B7644" s="15"/>
      <c r="C7644" s="15" t="s">
        <v>21083</v>
      </c>
      <c r="D7644" s="9" t="s">
        <v>3312</v>
      </c>
      <c r="E7644" s="9" t="s">
        <v>21084</v>
      </c>
      <c r="F7644" s="43" t="s">
        <v>20506</v>
      </c>
      <c r="G7644" s="31" t="s">
        <v>8038</v>
      </c>
      <c r="H7644" s="31" t="s">
        <v>2802</v>
      </c>
      <c r="I7644" s="16" t="s">
        <v>21085</v>
      </c>
      <c r="J7644" s="33"/>
      <c r="K7644" s="33"/>
      <c r="L7644" s="33"/>
      <c r="M7644" s="33"/>
      <c r="N7644" s="33"/>
      <c r="O7644" s="33"/>
      <c r="P7644" s="33"/>
      <c r="Q7644" s="33"/>
      <c r="R7644" s="33"/>
    </row>
    <row r="7645">
      <c r="A7645" s="8" t="s">
        <v>2586</v>
      </c>
      <c r="B7645" s="120"/>
      <c r="C7645" s="121" t="s">
        <v>21086</v>
      </c>
      <c r="D7645" s="15" t="s">
        <v>2132</v>
      </c>
      <c r="E7645" s="9" t="s">
        <v>21087</v>
      </c>
      <c r="F7645" s="43" t="s">
        <v>20506</v>
      </c>
      <c r="G7645" s="8" t="s">
        <v>8038</v>
      </c>
      <c r="H7645" s="42" t="s">
        <v>2686</v>
      </c>
      <c r="I7645" s="16" t="s">
        <v>21088</v>
      </c>
      <c r="J7645" s="40"/>
      <c r="K7645" s="40"/>
      <c r="L7645" s="40"/>
      <c r="M7645" s="40"/>
      <c r="N7645" s="40"/>
      <c r="O7645" s="40"/>
      <c r="P7645" s="40"/>
      <c r="Q7645" s="40"/>
      <c r="R7645" s="40"/>
    </row>
    <row r="7646">
      <c r="A7646" s="8" t="s">
        <v>2586</v>
      </c>
      <c r="B7646" s="2"/>
      <c r="C7646" s="2" t="s">
        <v>21089</v>
      </c>
      <c r="D7646" s="2" t="s">
        <v>2714</v>
      </c>
      <c r="E7646" s="2" t="s">
        <v>21090</v>
      </c>
      <c r="F7646" s="43" t="s">
        <v>20506</v>
      </c>
      <c r="G7646" s="31" t="s">
        <v>8038</v>
      </c>
      <c r="H7646" s="41" t="s">
        <v>2760</v>
      </c>
      <c r="I7646" s="34" t="s">
        <v>21091</v>
      </c>
      <c r="J7646" s="40"/>
      <c r="K7646" s="40"/>
      <c r="L7646" s="40"/>
      <c r="M7646" s="40"/>
      <c r="N7646" s="40"/>
      <c r="O7646" s="40"/>
      <c r="P7646" s="40"/>
      <c r="Q7646" s="40"/>
      <c r="R7646" s="40"/>
    </row>
    <row r="7647">
      <c r="A7647" s="8" t="s">
        <v>2586</v>
      </c>
      <c r="B7647" s="15"/>
      <c r="C7647" s="15" t="s">
        <v>21092</v>
      </c>
      <c r="D7647" s="15" t="s">
        <v>4947</v>
      </c>
      <c r="E7647" s="9" t="s">
        <v>21093</v>
      </c>
      <c r="F7647" s="43" t="s">
        <v>20506</v>
      </c>
      <c r="G7647" s="8" t="s">
        <v>8038</v>
      </c>
      <c r="H7647" s="31" t="s">
        <v>2840</v>
      </c>
      <c r="I7647" s="16" t="s">
        <v>21094</v>
      </c>
      <c r="J7647" s="39"/>
      <c r="K7647" s="39"/>
      <c r="L7647" s="39"/>
      <c r="M7647" s="39"/>
      <c r="N7647" s="39"/>
      <c r="O7647" s="39"/>
      <c r="P7647" s="39"/>
      <c r="Q7647" s="39"/>
      <c r="R7647" s="39"/>
    </row>
    <row r="7648">
      <c r="A7648" s="8" t="s">
        <v>2586</v>
      </c>
      <c r="B7648" s="2"/>
      <c r="C7648" s="2" t="s">
        <v>21095</v>
      </c>
      <c r="D7648" s="2" t="s">
        <v>21096</v>
      </c>
      <c r="E7648" s="2" t="s">
        <v>21097</v>
      </c>
      <c r="F7648" s="43" t="s">
        <v>20506</v>
      </c>
      <c r="G7648" s="8" t="s">
        <v>8038</v>
      </c>
      <c r="H7648" s="45" t="s">
        <v>2686</v>
      </c>
      <c r="I7648" s="36" t="s">
        <v>21098</v>
      </c>
      <c r="J7648" s="40"/>
      <c r="K7648" s="40"/>
      <c r="L7648" s="40"/>
      <c r="M7648" s="40"/>
      <c r="N7648" s="40"/>
      <c r="O7648" s="40"/>
      <c r="P7648" s="40"/>
      <c r="Q7648" s="40"/>
      <c r="R7648" s="40"/>
    </row>
    <row r="7649">
      <c r="A7649" s="8" t="s">
        <v>2586</v>
      </c>
      <c r="B7649" s="15"/>
      <c r="C7649" s="15" t="s">
        <v>21099</v>
      </c>
      <c r="D7649" s="15" t="s">
        <v>21100</v>
      </c>
      <c r="E7649" s="9" t="s">
        <v>21101</v>
      </c>
      <c r="F7649" s="43" t="s">
        <v>20506</v>
      </c>
      <c r="G7649" s="8" t="s">
        <v>8038</v>
      </c>
      <c r="H7649" s="41" t="s">
        <v>2760</v>
      </c>
      <c r="I7649" s="16" t="s">
        <v>21102</v>
      </c>
      <c r="J7649" s="33"/>
      <c r="K7649" s="33"/>
      <c r="L7649" s="33"/>
      <c r="M7649" s="33"/>
      <c r="N7649" s="33"/>
      <c r="O7649" s="33"/>
      <c r="P7649" s="33"/>
      <c r="Q7649" s="33"/>
      <c r="R7649" s="33"/>
    </row>
    <row r="7650">
      <c r="A7650" s="8" t="s">
        <v>2586</v>
      </c>
      <c r="B7650" s="15"/>
      <c r="C7650" s="15" t="s">
        <v>21103</v>
      </c>
      <c r="D7650" s="15" t="s">
        <v>21104</v>
      </c>
      <c r="E7650" s="9" t="s">
        <v>21105</v>
      </c>
      <c r="F7650" s="43" t="s">
        <v>20506</v>
      </c>
      <c r="G7650" s="8" t="s">
        <v>8038</v>
      </c>
      <c r="H7650" s="41" t="s">
        <v>2760</v>
      </c>
      <c r="I7650" s="16" t="s">
        <v>11448</v>
      </c>
      <c r="J7650" s="33"/>
      <c r="K7650" s="33"/>
      <c r="L7650" s="33"/>
      <c r="M7650" s="33"/>
      <c r="N7650" s="33"/>
      <c r="O7650" s="33"/>
      <c r="P7650" s="33"/>
      <c r="Q7650" s="33"/>
      <c r="R7650" s="33"/>
    </row>
    <row r="7651">
      <c r="A7651" s="7" t="s">
        <v>2586</v>
      </c>
      <c r="B7651" s="9"/>
      <c r="C7651" s="9" t="s">
        <v>16320</v>
      </c>
      <c r="D7651" s="9" t="s">
        <v>21106</v>
      </c>
      <c r="E7651" s="9" t="s">
        <v>21107</v>
      </c>
      <c r="F7651" s="43" t="s">
        <v>20506</v>
      </c>
      <c r="G7651" s="8" t="s">
        <v>8038</v>
      </c>
      <c r="H7651" s="31" t="s">
        <v>2742</v>
      </c>
      <c r="I7651" s="16" t="s">
        <v>20667</v>
      </c>
      <c r="J7651" s="40"/>
      <c r="K7651" s="40"/>
      <c r="L7651" s="40"/>
      <c r="M7651" s="40"/>
      <c r="N7651" s="40"/>
      <c r="O7651" s="40"/>
      <c r="P7651" s="40"/>
      <c r="Q7651" s="40"/>
      <c r="R7651" s="40"/>
    </row>
    <row r="7652">
      <c r="A7652" s="8" t="s">
        <v>2633</v>
      </c>
      <c r="B7652" s="2"/>
      <c r="C7652" s="2" t="s">
        <v>11464</v>
      </c>
      <c r="D7652" s="2" t="s">
        <v>21108</v>
      </c>
      <c r="E7652" s="2" t="s">
        <v>21109</v>
      </c>
      <c r="F7652" s="43" t="s">
        <v>20506</v>
      </c>
      <c r="G7652" s="8" t="s">
        <v>8038</v>
      </c>
      <c r="H7652" s="41" t="s">
        <v>2760</v>
      </c>
      <c r="I7652" s="34" t="s">
        <v>21110</v>
      </c>
      <c r="J7652" s="33"/>
      <c r="K7652" s="33"/>
      <c r="L7652" s="33"/>
      <c r="M7652" s="33"/>
      <c r="N7652" s="33"/>
      <c r="O7652" s="33"/>
      <c r="P7652" s="33"/>
      <c r="Q7652" s="33"/>
      <c r="R7652" s="33"/>
    </row>
    <row r="7653">
      <c r="A7653" s="7" t="s">
        <v>2633</v>
      </c>
      <c r="B7653" s="9"/>
      <c r="C7653" s="9" t="s">
        <v>12244</v>
      </c>
      <c r="D7653" s="15" t="s">
        <v>15541</v>
      </c>
      <c r="E7653" s="9" t="s">
        <v>21111</v>
      </c>
      <c r="F7653" s="43" t="s">
        <v>20506</v>
      </c>
      <c r="G7653" s="8" t="s">
        <v>8038</v>
      </c>
      <c r="H7653" s="43" t="s">
        <v>4138</v>
      </c>
      <c r="I7653" s="16" t="s">
        <v>21112</v>
      </c>
      <c r="J7653" s="40"/>
      <c r="K7653" s="40"/>
      <c r="L7653" s="40"/>
      <c r="M7653" s="40"/>
      <c r="N7653" s="40"/>
      <c r="O7653" s="40"/>
      <c r="P7653" s="40"/>
      <c r="Q7653" s="40"/>
      <c r="R7653" s="40"/>
    </row>
    <row r="7654">
      <c r="A7654" s="8" t="s">
        <v>2586</v>
      </c>
      <c r="B7654" s="2"/>
      <c r="C7654" s="2" t="s">
        <v>21113</v>
      </c>
      <c r="D7654" s="2" t="s">
        <v>14364</v>
      </c>
      <c r="E7654" s="2" t="s">
        <v>21114</v>
      </c>
      <c r="F7654" s="43" t="s">
        <v>20506</v>
      </c>
      <c r="G7654" s="8" t="s">
        <v>8038</v>
      </c>
      <c r="H7654" s="41" t="s">
        <v>2760</v>
      </c>
      <c r="I7654" s="34" t="s">
        <v>21115</v>
      </c>
      <c r="J7654" s="33"/>
      <c r="K7654" s="33"/>
      <c r="L7654" s="33"/>
      <c r="M7654" s="33"/>
      <c r="N7654" s="33"/>
      <c r="O7654" s="33"/>
      <c r="P7654" s="33"/>
      <c r="Q7654" s="33"/>
      <c r="R7654" s="33"/>
    </row>
    <row r="7655">
      <c r="A7655" s="8" t="s">
        <v>2586</v>
      </c>
      <c r="B7655" s="15"/>
      <c r="C7655" s="15" t="s">
        <v>21116</v>
      </c>
      <c r="D7655" s="15" t="s">
        <v>21117</v>
      </c>
      <c r="E7655" s="9" t="s">
        <v>21118</v>
      </c>
      <c r="F7655" s="43" t="s">
        <v>20506</v>
      </c>
      <c r="G7655" s="8" t="s">
        <v>8038</v>
      </c>
      <c r="H7655" s="43" t="s">
        <v>4225</v>
      </c>
      <c r="I7655" s="16" t="s">
        <v>21119</v>
      </c>
      <c r="J7655" s="33"/>
      <c r="K7655" s="33"/>
      <c r="L7655" s="33"/>
      <c r="M7655" s="33"/>
      <c r="N7655" s="33"/>
      <c r="O7655" s="33"/>
      <c r="P7655" s="33"/>
      <c r="Q7655" s="33"/>
      <c r="R7655" s="33"/>
    </row>
    <row r="7656">
      <c r="A7656" s="7" t="s">
        <v>2586</v>
      </c>
      <c r="B7656" s="9"/>
      <c r="C7656" s="9" t="s">
        <v>21120</v>
      </c>
      <c r="D7656" s="15" t="s">
        <v>21121</v>
      </c>
      <c r="E7656" s="9" t="s">
        <v>21122</v>
      </c>
      <c r="F7656" s="43" t="s">
        <v>20506</v>
      </c>
      <c r="G7656" s="8" t="s">
        <v>8038</v>
      </c>
      <c r="H7656" s="31" t="s">
        <v>2802</v>
      </c>
      <c r="I7656" s="16" t="s">
        <v>3862</v>
      </c>
      <c r="J7656" s="33"/>
      <c r="K7656" s="33"/>
      <c r="L7656" s="33"/>
      <c r="M7656" s="33"/>
      <c r="N7656" s="33"/>
      <c r="O7656" s="33"/>
      <c r="P7656" s="33"/>
      <c r="Q7656" s="33"/>
      <c r="R7656" s="33"/>
    </row>
    <row r="7657">
      <c r="A7657" s="8" t="s">
        <v>2586</v>
      </c>
      <c r="B7657" s="2"/>
      <c r="C7657" s="2" t="s">
        <v>21123</v>
      </c>
      <c r="D7657" s="2" t="s">
        <v>21124</v>
      </c>
      <c r="E7657" s="2" t="s">
        <v>21125</v>
      </c>
      <c r="F7657" s="43" t="s">
        <v>20506</v>
      </c>
      <c r="G7657" s="8" t="s">
        <v>8038</v>
      </c>
      <c r="H7657" s="43" t="s">
        <v>2760</v>
      </c>
      <c r="I7657" s="34" t="s">
        <v>21126</v>
      </c>
      <c r="J7657" s="33"/>
      <c r="K7657" s="33"/>
      <c r="L7657" s="33"/>
      <c r="M7657" s="33"/>
      <c r="N7657" s="33"/>
      <c r="O7657" s="33"/>
      <c r="P7657" s="33"/>
      <c r="Q7657" s="33"/>
      <c r="R7657" s="33"/>
    </row>
    <row r="7658">
      <c r="A7658" s="8" t="s">
        <v>2633</v>
      </c>
      <c r="B7658" s="15"/>
      <c r="C7658" s="15" t="s">
        <v>21127</v>
      </c>
      <c r="D7658" s="15" t="s">
        <v>20643</v>
      </c>
      <c r="E7658" s="9" t="s">
        <v>21128</v>
      </c>
      <c r="F7658" s="43" t="s">
        <v>20506</v>
      </c>
      <c r="G7658" s="8" t="s">
        <v>8038</v>
      </c>
      <c r="H7658" s="42" t="s">
        <v>2686</v>
      </c>
      <c r="I7658" s="16" t="s">
        <v>21129</v>
      </c>
      <c r="J7658" s="33"/>
      <c r="K7658" s="33"/>
      <c r="L7658" s="33"/>
      <c r="M7658" s="33"/>
      <c r="N7658" s="33"/>
      <c r="O7658" s="33"/>
      <c r="P7658" s="33"/>
      <c r="Q7658" s="33"/>
      <c r="R7658" s="33"/>
    </row>
    <row r="7659">
      <c r="A7659" s="8" t="s">
        <v>2586</v>
      </c>
      <c r="B7659" s="15"/>
      <c r="C7659" s="15" t="s">
        <v>21130</v>
      </c>
      <c r="D7659" s="15" t="s">
        <v>1318</v>
      </c>
      <c r="E7659" s="9" t="s">
        <v>21131</v>
      </c>
      <c r="F7659" s="43" t="s">
        <v>20506</v>
      </c>
      <c r="G7659" s="31" t="s">
        <v>8038</v>
      </c>
      <c r="H7659" s="41" t="s">
        <v>2937</v>
      </c>
      <c r="I7659" s="16" t="s">
        <v>21132</v>
      </c>
      <c r="J7659" s="33"/>
      <c r="K7659" s="33"/>
      <c r="L7659" s="33"/>
      <c r="M7659" s="33"/>
      <c r="N7659" s="33"/>
      <c r="O7659" s="33"/>
      <c r="P7659" s="33"/>
      <c r="Q7659" s="33"/>
      <c r="R7659" s="33"/>
    </row>
    <row r="7660">
      <c r="A7660" s="6" t="s">
        <v>2861</v>
      </c>
      <c r="B7660" s="2"/>
      <c r="C7660" s="2" t="s">
        <v>21133</v>
      </c>
      <c r="D7660" s="2" t="s">
        <v>2481</v>
      </c>
      <c r="E7660" s="2" t="s">
        <v>21134</v>
      </c>
      <c r="F7660" s="43" t="s">
        <v>20506</v>
      </c>
      <c r="G7660" s="31" t="s">
        <v>8038</v>
      </c>
      <c r="H7660" s="41" t="s">
        <v>8413</v>
      </c>
      <c r="I7660" s="34" t="s">
        <v>21135</v>
      </c>
      <c r="J7660" s="33"/>
      <c r="K7660" s="33"/>
      <c r="L7660" s="33"/>
      <c r="M7660" s="33"/>
      <c r="N7660" s="33"/>
      <c r="O7660" s="33"/>
      <c r="P7660" s="33"/>
      <c r="Q7660" s="33"/>
      <c r="R7660" s="33"/>
    </row>
    <row r="7661">
      <c r="A7661" s="8" t="s">
        <v>2586</v>
      </c>
      <c r="B7661" s="2"/>
      <c r="C7661" s="2" t="s">
        <v>12843</v>
      </c>
      <c r="D7661" s="2" t="s">
        <v>13025</v>
      </c>
      <c r="E7661" s="2" t="s">
        <v>21136</v>
      </c>
      <c r="F7661" s="43" t="s">
        <v>20506</v>
      </c>
      <c r="G7661" s="31" t="s">
        <v>8038</v>
      </c>
      <c r="H7661" s="42" t="s">
        <v>2686</v>
      </c>
      <c r="I7661" s="36" t="s">
        <v>12859</v>
      </c>
      <c r="J7661" s="33"/>
      <c r="K7661" s="33"/>
      <c r="L7661" s="33"/>
      <c r="M7661" s="33"/>
      <c r="N7661" s="33"/>
      <c r="O7661" s="33"/>
      <c r="P7661" s="33"/>
      <c r="Q7661" s="33"/>
      <c r="R7661" s="33"/>
    </row>
    <row r="7662">
      <c r="A7662" s="6" t="s">
        <v>2861</v>
      </c>
      <c r="B7662" s="2"/>
      <c r="C7662" s="2" t="s">
        <v>21137</v>
      </c>
      <c r="D7662" s="2" t="s">
        <v>701</v>
      </c>
      <c r="E7662" s="2" t="s">
        <v>21138</v>
      </c>
      <c r="F7662" s="43" t="s">
        <v>20506</v>
      </c>
      <c r="G7662" s="8" t="s">
        <v>8038</v>
      </c>
      <c r="H7662" s="31" t="s">
        <v>2824</v>
      </c>
      <c r="I7662" s="36" t="s">
        <v>21139</v>
      </c>
      <c r="J7662" s="33"/>
      <c r="K7662" s="33"/>
      <c r="L7662" s="33"/>
      <c r="M7662" s="33"/>
      <c r="N7662" s="33"/>
      <c r="O7662" s="33"/>
      <c r="P7662" s="33"/>
      <c r="Q7662" s="33"/>
      <c r="R7662" s="33"/>
    </row>
    <row r="7663">
      <c r="A7663" s="8" t="s">
        <v>2633</v>
      </c>
      <c r="B7663" s="61"/>
      <c r="C7663" s="53" t="s">
        <v>21140</v>
      </c>
      <c r="D7663" s="9" t="s">
        <v>20692</v>
      </c>
      <c r="E7663" s="9" t="s">
        <v>21141</v>
      </c>
      <c r="F7663" s="43" t="s">
        <v>20506</v>
      </c>
      <c r="G7663" s="8" t="s">
        <v>8038</v>
      </c>
      <c r="H7663" s="48" t="s">
        <v>2937</v>
      </c>
      <c r="I7663" s="16" t="s">
        <v>16429</v>
      </c>
      <c r="J7663" s="33"/>
      <c r="K7663" s="33"/>
      <c r="L7663" s="33"/>
      <c r="M7663" s="33"/>
      <c r="N7663" s="33"/>
      <c r="O7663" s="33"/>
      <c r="P7663" s="33"/>
      <c r="Q7663" s="33"/>
      <c r="R7663" s="33"/>
    </row>
    <row r="7664">
      <c r="A7664" s="7" t="s">
        <v>2586</v>
      </c>
      <c r="B7664" s="9"/>
      <c r="C7664" s="9" t="s">
        <v>7259</v>
      </c>
      <c r="D7664" s="15" t="s">
        <v>7771</v>
      </c>
      <c r="E7664" s="9" t="s">
        <v>21142</v>
      </c>
      <c r="F7664" s="43" t="s">
        <v>20506</v>
      </c>
      <c r="G7664" s="8" t="s">
        <v>8038</v>
      </c>
      <c r="H7664" s="31" t="s">
        <v>2603</v>
      </c>
      <c r="I7664" s="16" t="s">
        <v>21143</v>
      </c>
      <c r="J7664" s="33"/>
      <c r="K7664" s="33"/>
      <c r="L7664" s="33"/>
      <c r="M7664" s="33"/>
      <c r="N7664" s="33"/>
      <c r="O7664" s="33"/>
      <c r="P7664" s="33"/>
      <c r="Q7664" s="33"/>
      <c r="R7664" s="33"/>
    </row>
    <row r="7665">
      <c r="A7665" s="8" t="s">
        <v>2586</v>
      </c>
      <c r="B7665" s="2"/>
      <c r="C7665" s="2" t="s">
        <v>21144</v>
      </c>
      <c r="D7665" s="2" t="s">
        <v>16438</v>
      </c>
      <c r="E7665" s="2" t="s">
        <v>21145</v>
      </c>
      <c r="F7665" s="43" t="s">
        <v>20506</v>
      </c>
      <c r="G7665" s="31" t="s">
        <v>8038</v>
      </c>
      <c r="H7665" s="41" t="s">
        <v>2802</v>
      </c>
      <c r="I7665" s="34" t="s">
        <v>21146</v>
      </c>
      <c r="J7665" s="33"/>
      <c r="K7665" s="33"/>
      <c r="L7665" s="33"/>
      <c r="M7665" s="33"/>
      <c r="N7665" s="33"/>
      <c r="O7665" s="33"/>
      <c r="P7665" s="33"/>
      <c r="Q7665" s="33"/>
      <c r="R7665" s="33"/>
    </row>
    <row r="7666">
      <c r="A7666" s="8" t="s">
        <v>2586</v>
      </c>
      <c r="B7666" s="15"/>
      <c r="C7666" s="15" t="s">
        <v>21147</v>
      </c>
      <c r="D7666" s="9" t="s">
        <v>15770</v>
      </c>
      <c r="E7666" s="9" t="s">
        <v>21148</v>
      </c>
      <c r="F7666" s="43" t="s">
        <v>20506</v>
      </c>
      <c r="G7666" s="31" t="s">
        <v>8038</v>
      </c>
      <c r="H7666" s="43" t="s">
        <v>2765</v>
      </c>
      <c r="I7666" s="16" t="s">
        <v>21149</v>
      </c>
      <c r="J7666" s="38"/>
      <c r="K7666" s="38"/>
      <c r="L7666" s="38"/>
      <c r="M7666" s="38"/>
      <c r="N7666" s="38"/>
      <c r="O7666" s="38"/>
      <c r="P7666" s="38"/>
      <c r="Q7666" s="38"/>
      <c r="R7666" s="38"/>
    </row>
    <row r="7667">
      <c r="A7667" s="8" t="s">
        <v>2586</v>
      </c>
      <c r="B7667" s="15"/>
      <c r="C7667" s="15" t="s">
        <v>21150</v>
      </c>
      <c r="D7667" s="9" t="s">
        <v>12838</v>
      </c>
      <c r="E7667" s="9" t="s">
        <v>21151</v>
      </c>
      <c r="F7667" s="43" t="s">
        <v>20506</v>
      </c>
      <c r="G7667" s="31" t="s">
        <v>8038</v>
      </c>
      <c r="H7667" s="31" t="s">
        <v>2590</v>
      </c>
      <c r="I7667" s="16" t="s">
        <v>21152</v>
      </c>
      <c r="J7667" s="33"/>
      <c r="K7667" s="33"/>
      <c r="L7667" s="33"/>
      <c r="M7667" s="33"/>
      <c r="N7667" s="33"/>
      <c r="O7667" s="33"/>
      <c r="P7667" s="33"/>
      <c r="Q7667" s="33"/>
      <c r="R7667" s="33"/>
    </row>
    <row r="7668">
      <c r="A7668" s="8" t="s">
        <v>2633</v>
      </c>
      <c r="B7668" s="2"/>
      <c r="C7668" s="2" t="s">
        <v>7256</v>
      </c>
      <c r="D7668" s="2" t="s">
        <v>21153</v>
      </c>
      <c r="E7668" s="2" t="s">
        <v>21154</v>
      </c>
      <c r="F7668" s="43" t="s">
        <v>20506</v>
      </c>
      <c r="G7668" s="8" t="s">
        <v>8038</v>
      </c>
      <c r="H7668" s="31" t="s">
        <v>2802</v>
      </c>
      <c r="I7668" s="36" t="s">
        <v>15954</v>
      </c>
      <c r="J7668" s="38"/>
      <c r="K7668" s="38"/>
      <c r="L7668" s="38"/>
      <c r="M7668" s="38"/>
      <c r="N7668" s="38"/>
      <c r="O7668" s="38"/>
      <c r="P7668" s="38"/>
      <c r="Q7668" s="38"/>
      <c r="R7668" s="38"/>
    </row>
    <row r="7669">
      <c r="A7669" s="7" t="s">
        <v>2586</v>
      </c>
      <c r="B7669" s="9"/>
      <c r="C7669" s="9" t="s">
        <v>21155</v>
      </c>
      <c r="D7669" s="9" t="s">
        <v>12838</v>
      </c>
      <c r="E7669" s="9" t="s">
        <v>21156</v>
      </c>
      <c r="F7669" s="43" t="s">
        <v>20506</v>
      </c>
      <c r="G7669" s="8" t="s">
        <v>8038</v>
      </c>
      <c r="H7669" s="31" t="s">
        <v>2742</v>
      </c>
      <c r="I7669" s="16" t="s">
        <v>21157</v>
      </c>
      <c r="J7669" s="33"/>
      <c r="K7669" s="33"/>
      <c r="L7669" s="33"/>
      <c r="M7669" s="33"/>
      <c r="N7669" s="33"/>
      <c r="O7669" s="33"/>
      <c r="P7669" s="33"/>
      <c r="Q7669" s="33"/>
      <c r="R7669" s="33"/>
    </row>
    <row r="7670">
      <c r="A7670" s="8" t="s">
        <v>2633</v>
      </c>
      <c r="B7670" s="15"/>
      <c r="C7670" s="15" t="s">
        <v>21158</v>
      </c>
      <c r="D7670" s="9" t="s">
        <v>21159</v>
      </c>
      <c r="E7670" s="9" t="s">
        <v>21160</v>
      </c>
      <c r="F7670" s="43" t="s">
        <v>20506</v>
      </c>
      <c r="G7670" s="6" t="s">
        <v>8038</v>
      </c>
      <c r="H7670" s="41" t="s">
        <v>2760</v>
      </c>
      <c r="I7670" s="16" t="s">
        <v>21161</v>
      </c>
      <c r="J7670" s="33"/>
      <c r="K7670" s="33"/>
      <c r="L7670" s="33"/>
      <c r="M7670" s="33"/>
      <c r="N7670" s="33"/>
      <c r="O7670" s="33"/>
      <c r="P7670" s="33"/>
      <c r="Q7670" s="33"/>
      <c r="R7670" s="33"/>
    </row>
    <row r="7671">
      <c r="A7671" s="8" t="s">
        <v>2586</v>
      </c>
      <c r="B7671" s="2"/>
      <c r="C7671" s="2" t="s">
        <v>21162</v>
      </c>
      <c r="D7671" s="2" t="s">
        <v>21163</v>
      </c>
      <c r="E7671" s="2" t="s">
        <v>21164</v>
      </c>
      <c r="F7671" s="43" t="s">
        <v>20506</v>
      </c>
      <c r="G7671" s="31" t="s">
        <v>8038</v>
      </c>
      <c r="H7671" s="31" t="s">
        <v>2742</v>
      </c>
      <c r="I7671" s="34" t="s">
        <v>21165</v>
      </c>
      <c r="J7671" s="38"/>
      <c r="K7671" s="38"/>
      <c r="L7671" s="38"/>
      <c r="M7671" s="38"/>
      <c r="N7671" s="38"/>
      <c r="O7671" s="38"/>
      <c r="P7671" s="38"/>
      <c r="Q7671" s="38"/>
      <c r="R7671" s="38"/>
    </row>
    <row r="7672">
      <c r="A7672" s="8" t="s">
        <v>2633</v>
      </c>
      <c r="B7672" s="15"/>
      <c r="C7672" s="15" t="s">
        <v>21010</v>
      </c>
      <c r="D7672" s="9" t="s">
        <v>15728</v>
      </c>
      <c r="E7672" s="9" t="s">
        <v>21166</v>
      </c>
      <c r="F7672" s="43" t="s">
        <v>20506</v>
      </c>
      <c r="G7672" s="8" t="s">
        <v>8038</v>
      </c>
      <c r="H7672" s="41" t="s">
        <v>2760</v>
      </c>
      <c r="I7672" s="16" t="s">
        <v>21167</v>
      </c>
      <c r="J7672" s="33"/>
      <c r="K7672" s="33"/>
      <c r="L7672" s="33"/>
      <c r="M7672" s="33"/>
      <c r="N7672" s="33"/>
      <c r="O7672" s="33"/>
      <c r="P7672" s="33"/>
      <c r="Q7672" s="33"/>
      <c r="R7672" s="33"/>
    </row>
    <row r="7673">
      <c r="A7673" s="8" t="s">
        <v>2586</v>
      </c>
      <c r="B7673" s="15"/>
      <c r="C7673" s="15" t="s">
        <v>21168</v>
      </c>
      <c r="D7673" s="15" t="s">
        <v>5647</v>
      </c>
      <c r="E7673" s="9" t="s">
        <v>21169</v>
      </c>
      <c r="F7673" s="43" t="s">
        <v>20506</v>
      </c>
      <c r="G7673" s="31" t="s">
        <v>8038</v>
      </c>
      <c r="H7673" s="42" t="s">
        <v>2686</v>
      </c>
      <c r="I7673" s="16" t="s">
        <v>21170</v>
      </c>
      <c r="J7673" s="33"/>
      <c r="K7673" s="33"/>
      <c r="L7673" s="33"/>
      <c r="M7673" s="33"/>
      <c r="N7673" s="33"/>
      <c r="O7673" s="33"/>
      <c r="P7673" s="33"/>
      <c r="Q7673" s="33"/>
      <c r="R7673" s="33"/>
    </row>
    <row r="7674">
      <c r="A7674" s="8" t="s">
        <v>2586</v>
      </c>
      <c r="B7674" s="15"/>
      <c r="C7674" s="15" t="s">
        <v>21171</v>
      </c>
      <c r="D7674" s="15" t="s">
        <v>2635</v>
      </c>
      <c r="E7674" s="9" t="s">
        <v>21172</v>
      </c>
      <c r="F7674" s="43" t="s">
        <v>20506</v>
      </c>
      <c r="G7674" s="31" t="s">
        <v>8038</v>
      </c>
      <c r="H7674" s="41" t="s">
        <v>2760</v>
      </c>
      <c r="I7674" s="16" t="s">
        <v>21173</v>
      </c>
      <c r="J7674" s="33"/>
      <c r="K7674" s="33"/>
      <c r="L7674" s="33"/>
      <c r="M7674" s="33"/>
      <c r="N7674" s="33"/>
      <c r="O7674" s="33"/>
      <c r="P7674" s="33"/>
      <c r="Q7674" s="33"/>
      <c r="R7674" s="33"/>
    </row>
    <row r="7675">
      <c r="A7675" s="8" t="s">
        <v>2633</v>
      </c>
      <c r="B7675" s="2"/>
      <c r="C7675" s="2" t="s">
        <v>8013</v>
      </c>
      <c r="D7675" s="2" t="s">
        <v>21174</v>
      </c>
      <c r="E7675" s="2" t="s">
        <v>21175</v>
      </c>
      <c r="F7675" s="43" t="s">
        <v>20506</v>
      </c>
      <c r="G7675" s="8" t="s">
        <v>8038</v>
      </c>
      <c r="H7675" s="41" t="s">
        <v>7661</v>
      </c>
      <c r="I7675" s="36" t="s">
        <v>14913</v>
      </c>
      <c r="J7675" s="40"/>
      <c r="K7675" s="40"/>
      <c r="L7675" s="40"/>
      <c r="M7675" s="40"/>
      <c r="N7675" s="40"/>
      <c r="O7675" s="40"/>
      <c r="P7675" s="40"/>
      <c r="Q7675" s="40"/>
      <c r="R7675" s="40"/>
    </row>
    <row r="7676">
      <c r="A7676" s="6" t="s">
        <v>2861</v>
      </c>
      <c r="B7676" s="15"/>
      <c r="C7676" s="15" t="s">
        <v>21176</v>
      </c>
      <c r="D7676" s="15" t="s">
        <v>4947</v>
      </c>
      <c r="E7676" s="9" t="s">
        <v>21177</v>
      </c>
      <c r="F7676" s="43" t="s">
        <v>20506</v>
      </c>
      <c r="G7676" s="8" t="s">
        <v>8038</v>
      </c>
      <c r="H7676" s="48" t="s">
        <v>2937</v>
      </c>
      <c r="I7676" s="16" t="s">
        <v>21178</v>
      </c>
      <c r="J7676" s="39"/>
      <c r="K7676" s="39"/>
      <c r="L7676" s="39"/>
      <c r="M7676" s="39"/>
      <c r="N7676" s="39"/>
      <c r="O7676" s="39"/>
      <c r="P7676" s="39"/>
      <c r="Q7676" s="39"/>
      <c r="R7676" s="39"/>
    </row>
    <row r="7677">
      <c r="A7677" s="7" t="s">
        <v>2586</v>
      </c>
      <c r="B7677" s="9"/>
      <c r="C7677" s="9" t="s">
        <v>16483</v>
      </c>
      <c r="D7677" s="15" t="s">
        <v>21179</v>
      </c>
      <c r="E7677" s="9" t="s">
        <v>21180</v>
      </c>
      <c r="F7677" s="43" t="s">
        <v>20506</v>
      </c>
      <c r="G7677" s="8" t="s">
        <v>8038</v>
      </c>
      <c r="H7677" s="42" t="s">
        <v>3162</v>
      </c>
      <c r="I7677" s="16" t="s">
        <v>21181</v>
      </c>
      <c r="J7677" s="40"/>
      <c r="K7677" s="40"/>
      <c r="L7677" s="40"/>
      <c r="M7677" s="40"/>
      <c r="N7677" s="40"/>
      <c r="O7677" s="40"/>
      <c r="P7677" s="40"/>
      <c r="Q7677" s="40"/>
      <c r="R7677" s="40"/>
    </row>
    <row r="7678">
      <c r="A7678" s="8" t="s">
        <v>2633</v>
      </c>
      <c r="B7678" s="15"/>
      <c r="C7678" s="15" t="s">
        <v>21182</v>
      </c>
      <c r="D7678" s="15" t="s">
        <v>2635</v>
      </c>
      <c r="E7678" s="9" t="s">
        <v>21183</v>
      </c>
      <c r="F7678" s="43" t="s">
        <v>20506</v>
      </c>
      <c r="G7678" s="8" t="s">
        <v>8038</v>
      </c>
      <c r="H7678" s="41" t="s">
        <v>2778</v>
      </c>
      <c r="I7678" s="16" t="s">
        <v>21184</v>
      </c>
      <c r="J7678" s="33"/>
      <c r="K7678" s="33"/>
      <c r="L7678" s="33"/>
      <c r="M7678" s="33"/>
      <c r="N7678" s="33"/>
      <c r="O7678" s="33"/>
      <c r="P7678" s="33"/>
      <c r="Q7678" s="33"/>
      <c r="R7678" s="33"/>
    </row>
    <row r="7679">
      <c r="A7679" s="8" t="s">
        <v>2586</v>
      </c>
      <c r="B7679" s="15"/>
      <c r="C7679" s="15" t="s">
        <v>175</v>
      </c>
      <c r="D7679" s="15" t="s">
        <v>125</v>
      </c>
      <c r="E7679" s="9" t="s">
        <v>21185</v>
      </c>
      <c r="F7679" s="43" t="s">
        <v>20506</v>
      </c>
      <c r="G7679" s="8" t="s">
        <v>8038</v>
      </c>
      <c r="H7679" s="31" t="s">
        <v>2603</v>
      </c>
      <c r="I7679" s="16" t="s">
        <v>21186</v>
      </c>
      <c r="J7679" s="33"/>
      <c r="K7679" s="33"/>
      <c r="L7679" s="33"/>
      <c r="M7679" s="33"/>
      <c r="N7679" s="33"/>
      <c r="O7679" s="33"/>
      <c r="P7679" s="33"/>
      <c r="Q7679" s="33"/>
      <c r="R7679" s="33"/>
    </row>
    <row r="7680">
      <c r="A7680" s="6" t="s">
        <v>2861</v>
      </c>
      <c r="B7680" s="2"/>
      <c r="C7680" s="2" t="s">
        <v>15084</v>
      </c>
      <c r="D7680" s="2" t="s">
        <v>21187</v>
      </c>
      <c r="E7680" s="2" t="s">
        <v>21188</v>
      </c>
      <c r="F7680" s="43" t="s">
        <v>20506</v>
      </c>
      <c r="G7680" s="8" t="s">
        <v>8038</v>
      </c>
      <c r="H7680" s="31" t="s">
        <v>2603</v>
      </c>
      <c r="I7680" s="36" t="s">
        <v>21189</v>
      </c>
      <c r="J7680" s="33"/>
      <c r="K7680" s="33"/>
      <c r="L7680" s="33"/>
      <c r="M7680" s="33"/>
      <c r="N7680" s="33"/>
      <c r="O7680" s="33"/>
      <c r="P7680" s="33"/>
      <c r="Q7680" s="33"/>
      <c r="R7680" s="33"/>
    </row>
    <row r="7681">
      <c r="A7681" s="8" t="s">
        <v>2586</v>
      </c>
      <c r="B7681" s="2"/>
      <c r="C7681" s="2" t="s">
        <v>15084</v>
      </c>
      <c r="D7681" s="2" t="s">
        <v>6993</v>
      </c>
      <c r="E7681" s="2" t="s">
        <v>21190</v>
      </c>
      <c r="F7681" s="43" t="s">
        <v>20506</v>
      </c>
      <c r="G7681" s="8" t="s">
        <v>8038</v>
      </c>
      <c r="H7681" s="31" t="s">
        <v>2603</v>
      </c>
      <c r="I7681" s="36" t="s">
        <v>21189</v>
      </c>
      <c r="J7681" s="33"/>
      <c r="K7681" s="33"/>
      <c r="L7681" s="33"/>
      <c r="M7681" s="33"/>
      <c r="N7681" s="33"/>
      <c r="O7681" s="33"/>
      <c r="P7681" s="33"/>
      <c r="Q7681" s="33"/>
      <c r="R7681" s="33"/>
    </row>
    <row r="7682">
      <c r="A7682" s="8" t="s">
        <v>2586</v>
      </c>
      <c r="B7682" s="2"/>
      <c r="C7682" s="2" t="s">
        <v>21191</v>
      </c>
      <c r="D7682" s="2" t="s">
        <v>1390</v>
      </c>
      <c r="E7682" s="2" t="s">
        <v>21192</v>
      </c>
      <c r="F7682" s="43" t="s">
        <v>20506</v>
      </c>
      <c r="G7682" s="8" t="s">
        <v>8038</v>
      </c>
      <c r="H7682" s="41" t="s">
        <v>2760</v>
      </c>
      <c r="I7682" s="34" t="s">
        <v>21193</v>
      </c>
      <c r="J7682" s="33"/>
      <c r="K7682" s="33"/>
      <c r="L7682" s="33"/>
      <c r="M7682" s="33"/>
      <c r="N7682" s="33"/>
      <c r="O7682" s="33"/>
      <c r="P7682" s="33"/>
      <c r="Q7682" s="33"/>
      <c r="R7682" s="33"/>
    </row>
    <row r="7683">
      <c r="A7683" s="7" t="s">
        <v>2586</v>
      </c>
      <c r="B7683" s="9"/>
      <c r="C7683" s="9" t="s">
        <v>10551</v>
      </c>
      <c r="D7683" s="9" t="s">
        <v>21194</v>
      </c>
      <c r="E7683" s="9" t="s">
        <v>21195</v>
      </c>
      <c r="F7683" s="43" t="s">
        <v>20506</v>
      </c>
      <c r="G7683" s="6" t="s">
        <v>8038</v>
      </c>
      <c r="H7683" s="41" t="s">
        <v>2760</v>
      </c>
      <c r="I7683" s="16" t="s">
        <v>21196</v>
      </c>
      <c r="J7683" s="38"/>
      <c r="K7683" s="38"/>
      <c r="L7683" s="38"/>
      <c r="M7683" s="38"/>
      <c r="N7683" s="38"/>
      <c r="O7683" s="38"/>
      <c r="P7683" s="38"/>
      <c r="Q7683" s="38"/>
      <c r="R7683" s="38"/>
    </row>
    <row r="7684">
      <c r="A7684" s="8" t="s">
        <v>2586</v>
      </c>
      <c r="B7684" s="2"/>
      <c r="C7684" s="2" t="s">
        <v>21197</v>
      </c>
      <c r="D7684" s="2" t="s">
        <v>21198</v>
      </c>
      <c r="E7684" s="2" t="s">
        <v>21199</v>
      </c>
      <c r="F7684" s="43" t="s">
        <v>20506</v>
      </c>
      <c r="G7684" s="8" t="s">
        <v>8038</v>
      </c>
      <c r="H7684" s="42" t="s">
        <v>2952</v>
      </c>
      <c r="I7684" s="34" t="s">
        <v>21200</v>
      </c>
      <c r="J7684" s="33"/>
      <c r="K7684" s="33"/>
      <c r="L7684" s="33"/>
      <c r="M7684" s="33"/>
      <c r="N7684" s="33"/>
      <c r="O7684" s="33"/>
      <c r="P7684" s="33"/>
      <c r="Q7684" s="33"/>
      <c r="R7684" s="33"/>
    </row>
    <row r="7685">
      <c r="A7685" s="7" t="s">
        <v>2586</v>
      </c>
      <c r="B7685" s="9"/>
      <c r="C7685" s="9" t="s">
        <v>21201</v>
      </c>
      <c r="D7685" s="9" t="s">
        <v>3312</v>
      </c>
      <c r="E7685" s="9" t="s">
        <v>21202</v>
      </c>
      <c r="F7685" s="43" t="s">
        <v>20506</v>
      </c>
      <c r="G7685" s="31" t="s">
        <v>8038</v>
      </c>
      <c r="H7685" s="31" t="s">
        <v>2742</v>
      </c>
      <c r="I7685" s="16" t="s">
        <v>21203</v>
      </c>
      <c r="J7685" s="33"/>
      <c r="K7685" s="33"/>
      <c r="L7685" s="33"/>
      <c r="M7685" s="33"/>
      <c r="N7685" s="33"/>
      <c r="O7685" s="33"/>
      <c r="P7685" s="33"/>
      <c r="Q7685" s="33"/>
      <c r="R7685" s="33"/>
    </row>
    <row r="7686">
      <c r="A7686" s="8" t="s">
        <v>2586</v>
      </c>
      <c r="B7686" s="135"/>
      <c r="C7686" s="131" t="s">
        <v>21204</v>
      </c>
      <c r="D7686" s="2" t="s">
        <v>10608</v>
      </c>
      <c r="E7686" s="2" t="s">
        <v>21205</v>
      </c>
      <c r="F7686" s="43" t="s">
        <v>20506</v>
      </c>
      <c r="G7686" s="8" t="s">
        <v>8038</v>
      </c>
      <c r="H7686" s="31" t="s">
        <v>2802</v>
      </c>
      <c r="I7686" s="36" t="s">
        <v>21206</v>
      </c>
      <c r="J7686" s="40"/>
      <c r="K7686" s="40"/>
      <c r="L7686" s="40"/>
      <c r="M7686" s="40"/>
      <c r="N7686" s="40"/>
      <c r="O7686" s="40"/>
      <c r="P7686" s="40"/>
      <c r="Q7686" s="40"/>
      <c r="R7686" s="40"/>
    </row>
    <row r="7687">
      <c r="A7687" s="8" t="s">
        <v>2586</v>
      </c>
      <c r="B7687" s="3"/>
      <c r="C7687" s="3" t="s">
        <v>4925</v>
      </c>
      <c r="D7687" s="4" t="s">
        <v>2588</v>
      </c>
      <c r="E7687" s="5" t="s">
        <v>21207</v>
      </c>
      <c r="F7687" s="43" t="s">
        <v>20506</v>
      </c>
      <c r="G7687" s="8" t="s">
        <v>8038</v>
      </c>
      <c r="H7687" s="31" t="s">
        <v>2753</v>
      </c>
      <c r="I7687" s="18" t="s">
        <v>21208</v>
      </c>
      <c r="J7687" s="40"/>
      <c r="K7687" s="40"/>
      <c r="L7687" s="40"/>
      <c r="M7687" s="40"/>
      <c r="N7687" s="40"/>
      <c r="O7687" s="40"/>
      <c r="P7687" s="40"/>
      <c r="Q7687" s="40"/>
      <c r="R7687" s="40"/>
    </row>
    <row r="7688">
      <c r="A7688" s="8" t="s">
        <v>2586</v>
      </c>
      <c r="B7688" s="3"/>
      <c r="C7688" s="3" t="s">
        <v>21209</v>
      </c>
      <c r="D7688" s="4" t="s">
        <v>20522</v>
      </c>
      <c r="E7688" s="5" t="s">
        <v>21210</v>
      </c>
      <c r="F7688" s="43" t="s">
        <v>20506</v>
      </c>
      <c r="G7688" s="8" t="s">
        <v>8038</v>
      </c>
      <c r="H7688" s="41" t="s">
        <v>2802</v>
      </c>
      <c r="I7688" s="18" t="s">
        <v>21211</v>
      </c>
      <c r="J7688" s="33"/>
      <c r="K7688" s="33"/>
      <c r="L7688" s="33"/>
      <c r="M7688" s="33"/>
      <c r="N7688" s="33"/>
      <c r="O7688" s="33"/>
      <c r="P7688" s="33"/>
      <c r="Q7688" s="33"/>
      <c r="R7688" s="33"/>
    </row>
    <row r="7689">
      <c r="A7689" s="8" t="s">
        <v>2586</v>
      </c>
      <c r="B7689" s="3"/>
      <c r="C7689" s="3" t="s">
        <v>21212</v>
      </c>
      <c r="D7689" s="4" t="s">
        <v>21213</v>
      </c>
      <c r="E7689" s="5" t="s">
        <v>21214</v>
      </c>
      <c r="F7689" s="43" t="s">
        <v>20506</v>
      </c>
      <c r="G7689" s="8" t="s">
        <v>8038</v>
      </c>
      <c r="H7689" s="31" t="s">
        <v>2590</v>
      </c>
      <c r="I7689" s="18" t="s">
        <v>21215</v>
      </c>
      <c r="J7689" s="33"/>
      <c r="K7689" s="33"/>
      <c r="L7689" s="33"/>
      <c r="M7689" s="33"/>
      <c r="N7689" s="33"/>
      <c r="O7689" s="33"/>
      <c r="P7689" s="33"/>
      <c r="Q7689" s="33"/>
      <c r="R7689" s="33"/>
    </row>
    <row r="7690">
      <c r="A7690" s="8" t="s">
        <v>2586</v>
      </c>
      <c r="B7690" s="3"/>
      <c r="C7690" s="3" t="s">
        <v>21216</v>
      </c>
      <c r="D7690" s="4" t="s">
        <v>16151</v>
      </c>
      <c r="E7690" s="5" t="s">
        <v>21217</v>
      </c>
      <c r="F7690" s="43" t="s">
        <v>20506</v>
      </c>
      <c r="G7690" s="31" t="s">
        <v>8038</v>
      </c>
      <c r="H7690" s="41" t="s">
        <v>2802</v>
      </c>
      <c r="I7690" s="18" t="s">
        <v>21218</v>
      </c>
      <c r="J7690" s="38"/>
      <c r="K7690" s="38"/>
      <c r="L7690" s="38"/>
      <c r="M7690" s="38"/>
      <c r="N7690" s="38"/>
      <c r="O7690" s="38"/>
      <c r="P7690" s="38"/>
      <c r="Q7690" s="38"/>
      <c r="R7690" s="38"/>
    </row>
    <row r="7691">
      <c r="A7691" s="8" t="s">
        <v>2586</v>
      </c>
      <c r="B7691" s="3"/>
      <c r="C7691" s="3" t="s">
        <v>21219</v>
      </c>
      <c r="D7691" s="4" t="s">
        <v>21220</v>
      </c>
      <c r="E7691" s="5" t="s">
        <v>21221</v>
      </c>
      <c r="F7691" s="43" t="s">
        <v>20506</v>
      </c>
      <c r="G7691" s="8" t="s">
        <v>8038</v>
      </c>
      <c r="H7691" s="45" t="s">
        <v>2686</v>
      </c>
      <c r="I7691" s="18" t="s">
        <v>21222</v>
      </c>
      <c r="J7691" s="33"/>
      <c r="K7691" s="33"/>
      <c r="L7691" s="33"/>
      <c r="M7691" s="33"/>
      <c r="N7691" s="33"/>
      <c r="O7691" s="33"/>
      <c r="P7691" s="33"/>
      <c r="Q7691" s="33"/>
      <c r="R7691" s="33"/>
    </row>
    <row r="7692">
      <c r="A7692" s="8" t="s">
        <v>2586</v>
      </c>
      <c r="B7692" s="3"/>
      <c r="C7692" s="3" t="s">
        <v>21223</v>
      </c>
      <c r="D7692" s="4" t="s">
        <v>4296</v>
      </c>
      <c r="E7692" s="5" t="s">
        <v>21224</v>
      </c>
      <c r="F7692" s="43" t="s">
        <v>20506</v>
      </c>
      <c r="G7692" s="31" t="s">
        <v>8038</v>
      </c>
      <c r="H7692" s="31" t="s">
        <v>3768</v>
      </c>
      <c r="I7692" s="18" t="s">
        <v>21225</v>
      </c>
      <c r="J7692" s="33"/>
      <c r="K7692" s="33"/>
      <c r="L7692" s="33"/>
      <c r="M7692" s="33"/>
      <c r="N7692" s="33"/>
      <c r="O7692" s="33"/>
      <c r="P7692" s="33"/>
      <c r="Q7692" s="33"/>
      <c r="R7692" s="33"/>
    </row>
    <row r="7693">
      <c r="A7693" s="8" t="s">
        <v>2586</v>
      </c>
      <c r="B7693" s="18"/>
      <c r="C7693" s="18" t="s">
        <v>4930</v>
      </c>
      <c r="D7693" s="5" t="s">
        <v>21226</v>
      </c>
      <c r="E7693" s="3" t="s">
        <v>21227</v>
      </c>
      <c r="F7693" s="43" t="s">
        <v>20506</v>
      </c>
      <c r="G7693" s="31" t="s">
        <v>8038</v>
      </c>
      <c r="H7693" s="41" t="s">
        <v>2760</v>
      </c>
      <c r="I7693" s="3"/>
      <c r="J7693" s="33"/>
      <c r="K7693" s="33"/>
      <c r="L7693" s="33"/>
      <c r="M7693" s="33"/>
      <c r="N7693" s="33"/>
      <c r="O7693" s="33"/>
      <c r="P7693" s="33"/>
      <c r="Q7693" s="33"/>
      <c r="R7693" s="33"/>
    </row>
    <row r="7694">
      <c r="A7694" s="8" t="s">
        <v>2586</v>
      </c>
      <c r="B7694" s="8"/>
      <c r="C7694" s="8" t="s">
        <v>21228</v>
      </c>
      <c r="D7694" s="8" t="s">
        <v>78</v>
      </c>
      <c r="E7694" s="12" t="s">
        <v>21229</v>
      </c>
      <c r="F7694" s="45" t="s">
        <v>20506</v>
      </c>
      <c r="G7694" s="8" t="s">
        <v>8038</v>
      </c>
      <c r="H7694" s="41" t="s">
        <v>2760</v>
      </c>
      <c r="I7694" s="8"/>
      <c r="J7694" s="33"/>
      <c r="K7694" s="33"/>
      <c r="L7694" s="33"/>
      <c r="M7694" s="33"/>
      <c r="N7694" s="33"/>
      <c r="O7694" s="33"/>
      <c r="P7694" s="33"/>
      <c r="Q7694" s="33"/>
      <c r="R7694" s="33"/>
    </row>
    <row r="7695">
      <c r="A7695" s="8" t="s">
        <v>2586</v>
      </c>
      <c r="B7695" s="59"/>
      <c r="C7695" s="59" t="s">
        <v>21230</v>
      </c>
      <c r="D7695" s="5" t="s">
        <v>6020</v>
      </c>
      <c r="E7695" s="5" t="s">
        <v>21231</v>
      </c>
      <c r="F7695" s="43" t="s">
        <v>20506</v>
      </c>
      <c r="G7695" s="8" t="s">
        <v>8038</v>
      </c>
      <c r="H7695" s="43" t="s">
        <v>2760</v>
      </c>
      <c r="I7695" s="18"/>
      <c r="J7695" s="33"/>
      <c r="K7695" s="33"/>
      <c r="L7695" s="33"/>
      <c r="M7695" s="33"/>
      <c r="N7695" s="33"/>
      <c r="O7695" s="33"/>
      <c r="P7695" s="33"/>
      <c r="Q7695" s="33"/>
      <c r="R7695" s="33"/>
    </row>
    <row r="7696">
      <c r="A7696" s="8" t="s">
        <v>2586</v>
      </c>
      <c r="B7696" s="8"/>
      <c r="C7696" s="8" t="s">
        <v>21232</v>
      </c>
      <c r="D7696" s="8" t="s">
        <v>21233</v>
      </c>
      <c r="E7696" s="12" t="s">
        <v>21234</v>
      </c>
      <c r="F7696" s="45" t="s">
        <v>20506</v>
      </c>
      <c r="G7696" s="8" t="s">
        <v>8038</v>
      </c>
      <c r="H7696" s="31" t="s">
        <v>2802</v>
      </c>
      <c r="I7696" s="8"/>
      <c r="J7696" s="40"/>
      <c r="K7696" s="40"/>
      <c r="L7696" s="40"/>
      <c r="M7696" s="40"/>
      <c r="N7696" s="40"/>
      <c r="O7696" s="40"/>
      <c r="P7696" s="40"/>
      <c r="Q7696" s="40"/>
      <c r="R7696" s="40"/>
    </row>
    <row r="7697">
      <c r="A7697" s="8" t="s">
        <v>2586</v>
      </c>
      <c r="B7697" s="53"/>
      <c r="C7697" s="53" t="s">
        <v>21235</v>
      </c>
      <c r="D7697" s="5" t="s">
        <v>2785</v>
      </c>
      <c r="E7697" s="5" t="s">
        <v>21236</v>
      </c>
      <c r="F7697" s="43" t="s">
        <v>20506</v>
      </c>
      <c r="G7697" s="31" t="s">
        <v>8038</v>
      </c>
      <c r="H7697" s="31" t="s">
        <v>2802</v>
      </c>
      <c r="I7697" s="18"/>
      <c r="J7697" s="38"/>
      <c r="K7697" s="38"/>
      <c r="L7697" s="38"/>
      <c r="M7697" s="38"/>
      <c r="N7697" s="38"/>
      <c r="O7697" s="38"/>
      <c r="P7697" s="38"/>
      <c r="Q7697" s="38"/>
      <c r="R7697" s="38"/>
    </row>
    <row r="7698">
      <c r="A7698" s="8" t="s">
        <v>2586</v>
      </c>
      <c r="B7698" s="18"/>
      <c r="C7698" s="18" t="s">
        <v>9998</v>
      </c>
      <c r="D7698" s="5" t="s">
        <v>136</v>
      </c>
      <c r="E7698" s="5" t="s">
        <v>21237</v>
      </c>
      <c r="F7698" s="43" t="s">
        <v>20506</v>
      </c>
      <c r="G7698" s="8" t="s">
        <v>8038</v>
      </c>
      <c r="H7698" s="48" t="s">
        <v>2937</v>
      </c>
      <c r="I7698" s="18"/>
      <c r="J7698" s="33"/>
      <c r="K7698" s="33"/>
      <c r="L7698" s="33"/>
      <c r="M7698" s="33"/>
      <c r="N7698" s="33"/>
      <c r="O7698" s="33"/>
      <c r="P7698" s="33"/>
      <c r="Q7698" s="33"/>
      <c r="R7698" s="33"/>
    </row>
    <row r="7699">
      <c r="A7699" s="8" t="s">
        <v>2586</v>
      </c>
      <c r="B7699" s="8"/>
      <c r="C7699" s="8" t="s">
        <v>235</v>
      </c>
      <c r="D7699" s="8" t="s">
        <v>10598</v>
      </c>
      <c r="E7699" s="12" t="s">
        <v>21238</v>
      </c>
      <c r="F7699" s="45" t="s">
        <v>20506</v>
      </c>
      <c r="G7699" s="31" t="s">
        <v>8038</v>
      </c>
      <c r="H7699" s="48" t="s">
        <v>2937</v>
      </c>
      <c r="I7699" s="8"/>
      <c r="J7699" s="38"/>
      <c r="K7699" s="38"/>
      <c r="L7699" s="38"/>
      <c r="M7699" s="38"/>
      <c r="N7699" s="38"/>
      <c r="O7699" s="38"/>
      <c r="P7699" s="38"/>
      <c r="Q7699" s="38"/>
      <c r="R7699" s="38"/>
    </row>
    <row r="7700">
      <c r="A7700" s="8" t="s">
        <v>2586</v>
      </c>
      <c r="B7700" s="6"/>
      <c r="C7700" s="6" t="s">
        <v>21239</v>
      </c>
      <c r="D7700" s="7" t="s">
        <v>21240</v>
      </c>
      <c r="E7700" s="19" t="s">
        <v>21241</v>
      </c>
      <c r="F7700" s="43" t="s">
        <v>20506</v>
      </c>
      <c r="G7700" s="8" t="s">
        <v>8038</v>
      </c>
      <c r="H7700" s="48" t="s">
        <v>2937</v>
      </c>
      <c r="I7700" s="7"/>
      <c r="J7700" s="38"/>
      <c r="K7700" s="38"/>
      <c r="L7700" s="38"/>
      <c r="M7700" s="38"/>
      <c r="N7700" s="38"/>
      <c r="O7700" s="38"/>
      <c r="P7700" s="38"/>
      <c r="Q7700" s="38"/>
      <c r="R7700" s="38"/>
    </row>
    <row r="7701">
      <c r="A7701" s="8" t="s">
        <v>2586</v>
      </c>
      <c r="B7701" s="8"/>
      <c r="C7701" s="8" t="s">
        <v>21242</v>
      </c>
      <c r="D7701" s="8" t="s">
        <v>961</v>
      </c>
      <c r="E7701" s="12" t="s">
        <v>21243</v>
      </c>
      <c r="F7701" s="43" t="s">
        <v>20506</v>
      </c>
      <c r="G7701" s="31" t="s">
        <v>8038</v>
      </c>
      <c r="H7701" s="41" t="s">
        <v>2760</v>
      </c>
      <c r="I7701" s="8"/>
      <c r="J7701" s="40"/>
      <c r="K7701" s="40"/>
      <c r="L7701" s="40"/>
      <c r="M7701" s="40"/>
      <c r="N7701" s="40"/>
      <c r="O7701" s="40"/>
      <c r="P7701" s="40"/>
      <c r="Q7701" s="40"/>
      <c r="R7701" s="40"/>
    </row>
    <row r="7702">
      <c r="A7702" s="8" t="s">
        <v>2586</v>
      </c>
      <c r="B7702" s="6"/>
      <c r="C7702" s="6" t="s">
        <v>21244</v>
      </c>
      <c r="D7702" s="7" t="s">
        <v>4947</v>
      </c>
      <c r="E7702" s="19" t="s">
        <v>21245</v>
      </c>
      <c r="F7702" s="43" t="s">
        <v>20506</v>
      </c>
      <c r="G7702" s="8" t="s">
        <v>8038</v>
      </c>
      <c r="H7702" s="41" t="s">
        <v>2760</v>
      </c>
      <c r="I7702" s="7"/>
      <c r="J7702" s="38"/>
      <c r="K7702" s="38"/>
      <c r="L7702" s="38"/>
      <c r="M7702" s="38"/>
      <c r="N7702" s="38"/>
      <c r="O7702" s="38"/>
      <c r="P7702" s="38"/>
      <c r="Q7702" s="38"/>
      <c r="R7702" s="38"/>
    </row>
    <row r="7703">
      <c r="A7703" s="8" t="s">
        <v>2586</v>
      </c>
      <c r="B7703" s="8"/>
      <c r="C7703" s="8" t="s">
        <v>21246</v>
      </c>
      <c r="D7703" s="8" t="s">
        <v>1305</v>
      </c>
      <c r="E7703" s="12" t="s">
        <v>21247</v>
      </c>
      <c r="F7703" s="43" t="s">
        <v>20506</v>
      </c>
      <c r="G7703" s="8" t="s">
        <v>8038</v>
      </c>
      <c r="H7703" s="43" t="s">
        <v>2760</v>
      </c>
      <c r="I7703" s="8"/>
      <c r="J7703" s="33"/>
      <c r="K7703" s="33"/>
      <c r="L7703" s="33"/>
      <c r="M7703" s="33"/>
      <c r="N7703" s="33"/>
      <c r="O7703" s="33"/>
      <c r="P7703" s="33"/>
      <c r="Q7703" s="33"/>
      <c r="R7703" s="33"/>
    </row>
    <row r="7704">
      <c r="A7704" s="8" t="s">
        <v>2586</v>
      </c>
      <c r="B7704" s="8"/>
      <c r="C7704" s="8" t="s">
        <v>21248</v>
      </c>
      <c r="D7704" s="8" t="s">
        <v>21249</v>
      </c>
      <c r="E7704" s="12" t="s">
        <v>21250</v>
      </c>
      <c r="F7704" s="43" t="s">
        <v>20506</v>
      </c>
      <c r="G7704" s="8" t="s">
        <v>8038</v>
      </c>
      <c r="H7704" s="41" t="s">
        <v>3328</v>
      </c>
      <c r="I7704" s="8"/>
      <c r="J7704" s="33"/>
      <c r="K7704" s="33"/>
      <c r="L7704" s="33"/>
      <c r="M7704" s="33"/>
      <c r="N7704" s="33"/>
      <c r="O7704" s="33"/>
      <c r="P7704" s="33"/>
      <c r="Q7704" s="33"/>
      <c r="R7704" s="33"/>
    </row>
    <row r="7705">
      <c r="A7705" s="7" t="s">
        <v>2586</v>
      </c>
      <c r="B7705" s="9"/>
      <c r="C7705" s="9" t="s">
        <v>21251</v>
      </c>
      <c r="D7705" s="15" t="s">
        <v>5918</v>
      </c>
      <c r="E7705" s="9" t="s">
        <v>21252</v>
      </c>
      <c r="F7705" s="43" t="s">
        <v>20506</v>
      </c>
      <c r="G7705" s="31" t="s">
        <v>8038</v>
      </c>
      <c r="H7705" s="41" t="s">
        <v>2760</v>
      </c>
      <c r="I7705" s="16"/>
      <c r="J7705" s="33"/>
      <c r="K7705" s="33"/>
      <c r="L7705" s="33"/>
      <c r="M7705" s="33"/>
      <c r="N7705" s="33"/>
      <c r="O7705" s="33"/>
      <c r="P7705" s="33"/>
      <c r="Q7705" s="33"/>
      <c r="R7705" s="33"/>
    </row>
    <row r="7706">
      <c r="A7706" s="7" t="s">
        <v>2586</v>
      </c>
      <c r="B7706" s="7"/>
      <c r="C7706" s="7" t="s">
        <v>8683</v>
      </c>
      <c r="D7706" s="8" t="s">
        <v>21253</v>
      </c>
      <c r="E7706" s="7" t="s">
        <v>21254</v>
      </c>
      <c r="F7706" s="43" t="s">
        <v>20506</v>
      </c>
      <c r="G7706" s="31" t="s">
        <v>8038</v>
      </c>
      <c r="H7706" s="41" t="s">
        <v>2760</v>
      </c>
      <c r="I7706" s="8"/>
      <c r="J7706" s="38"/>
      <c r="K7706" s="38"/>
      <c r="L7706" s="38"/>
      <c r="M7706" s="38"/>
      <c r="N7706" s="38"/>
      <c r="O7706" s="38"/>
      <c r="P7706" s="38"/>
      <c r="Q7706" s="38"/>
      <c r="R7706" s="38"/>
    </row>
    <row r="7707">
      <c r="A7707" s="8" t="s">
        <v>2586</v>
      </c>
      <c r="B7707" s="18"/>
      <c r="C7707" s="18" t="s">
        <v>21255</v>
      </c>
      <c r="D7707" s="5" t="s">
        <v>7276</v>
      </c>
      <c r="E7707" s="5" t="s">
        <v>21256</v>
      </c>
      <c r="F7707" s="43" t="s">
        <v>20506</v>
      </c>
      <c r="G7707" s="8" t="s">
        <v>8038</v>
      </c>
      <c r="H7707" s="43" t="s">
        <v>2760</v>
      </c>
      <c r="I7707" s="18"/>
      <c r="J7707" s="40"/>
      <c r="K7707" s="40"/>
      <c r="L7707" s="40"/>
      <c r="M7707" s="40"/>
      <c r="N7707" s="40"/>
      <c r="O7707" s="40"/>
      <c r="P7707" s="40"/>
      <c r="Q7707" s="40"/>
      <c r="R7707" s="40"/>
    </row>
    <row r="7708">
      <c r="A7708" s="8" t="s">
        <v>2586</v>
      </c>
      <c r="B7708" s="15"/>
      <c r="C7708" s="15" t="s">
        <v>21257</v>
      </c>
      <c r="D7708" s="9" t="s">
        <v>16309</v>
      </c>
      <c r="E7708" s="9" t="s">
        <v>21258</v>
      </c>
      <c r="F7708" s="43" t="s">
        <v>20506</v>
      </c>
      <c r="G7708" s="31" t="s">
        <v>8038</v>
      </c>
      <c r="H7708" s="41" t="s">
        <v>2760</v>
      </c>
      <c r="I7708" s="16"/>
      <c r="J7708" s="40"/>
      <c r="K7708" s="40"/>
      <c r="L7708" s="40"/>
      <c r="M7708" s="40"/>
      <c r="N7708" s="40"/>
      <c r="O7708" s="40"/>
      <c r="P7708" s="40"/>
      <c r="Q7708" s="40"/>
      <c r="R7708" s="40"/>
    </row>
    <row r="7709">
      <c r="A7709" s="8" t="s">
        <v>2586</v>
      </c>
      <c r="B7709" s="8"/>
      <c r="C7709" s="8" t="s">
        <v>21259</v>
      </c>
      <c r="D7709" s="8" t="s">
        <v>21260</v>
      </c>
      <c r="E7709" s="12" t="s">
        <v>21261</v>
      </c>
      <c r="F7709" s="43" t="s">
        <v>20506</v>
      </c>
      <c r="G7709" s="31" t="s">
        <v>8038</v>
      </c>
      <c r="H7709" s="8" t="s">
        <v>2765</v>
      </c>
      <c r="I7709" s="8"/>
      <c r="J7709" s="40"/>
      <c r="K7709" s="40"/>
      <c r="L7709" s="40"/>
      <c r="M7709" s="40"/>
      <c r="N7709" s="40"/>
      <c r="O7709" s="40"/>
      <c r="P7709" s="40"/>
      <c r="Q7709" s="40"/>
      <c r="R7709" s="40"/>
    </row>
    <row r="7710">
      <c r="A7710" s="8" t="s">
        <v>2586</v>
      </c>
      <c r="B7710" s="13"/>
      <c r="C7710" s="13" t="s">
        <v>21262</v>
      </c>
      <c r="D7710" s="12" t="s">
        <v>12198</v>
      </c>
      <c r="E7710" s="12" t="s">
        <v>21263</v>
      </c>
      <c r="F7710" s="43" t="s">
        <v>20506</v>
      </c>
      <c r="G7710" s="8" t="s">
        <v>8038</v>
      </c>
      <c r="H7710" s="45" t="s">
        <v>2824</v>
      </c>
      <c r="I7710" s="2"/>
      <c r="J7710" s="40"/>
      <c r="K7710" s="40"/>
      <c r="L7710" s="40"/>
      <c r="M7710" s="40"/>
      <c r="N7710" s="40"/>
      <c r="O7710" s="40"/>
      <c r="P7710" s="40"/>
      <c r="Q7710" s="40"/>
      <c r="R7710" s="40"/>
    </row>
    <row r="7711">
      <c r="A7711" s="8" t="s">
        <v>2586</v>
      </c>
      <c r="B7711" s="3"/>
      <c r="C7711" s="3" t="s">
        <v>21264</v>
      </c>
      <c r="D7711" s="3" t="s">
        <v>21265</v>
      </c>
      <c r="E7711" s="3" t="s">
        <v>21266</v>
      </c>
      <c r="F7711" s="43" t="s">
        <v>20506</v>
      </c>
      <c r="G7711" s="8" t="s">
        <v>8038</v>
      </c>
      <c r="H7711" s="45" t="s">
        <v>2686</v>
      </c>
      <c r="I7711" s="3"/>
      <c r="J7711" s="38"/>
      <c r="K7711" s="38"/>
      <c r="L7711" s="38"/>
      <c r="M7711" s="38"/>
      <c r="N7711" s="38"/>
      <c r="O7711" s="38"/>
      <c r="P7711" s="38"/>
      <c r="Q7711" s="38"/>
      <c r="R7711" s="38"/>
    </row>
    <row r="7712">
      <c r="A7712" s="8" t="s">
        <v>2586</v>
      </c>
      <c r="B7712" s="6"/>
      <c r="C7712" s="6" t="s">
        <v>21267</v>
      </c>
      <c r="D7712" s="8" t="s">
        <v>21268</v>
      </c>
      <c r="E7712" s="7" t="s">
        <v>21269</v>
      </c>
      <c r="F7712" s="43" t="s">
        <v>20506</v>
      </c>
      <c r="G7712" s="8" t="s">
        <v>8038</v>
      </c>
      <c r="H7712" s="31" t="s">
        <v>2742</v>
      </c>
      <c r="I7712" s="8"/>
      <c r="J7712" s="40"/>
      <c r="K7712" s="40"/>
      <c r="L7712" s="40"/>
      <c r="M7712" s="40"/>
      <c r="N7712" s="40"/>
      <c r="O7712" s="40"/>
      <c r="P7712" s="40"/>
      <c r="Q7712" s="40"/>
      <c r="R7712" s="40"/>
    </row>
    <row r="7713">
      <c r="A7713" s="8" t="s">
        <v>2586</v>
      </c>
      <c r="B7713" s="12"/>
      <c r="C7713" s="12" t="s">
        <v>21270</v>
      </c>
      <c r="D7713" s="12" t="s">
        <v>11429</v>
      </c>
      <c r="E7713" s="12" t="s">
        <v>21271</v>
      </c>
      <c r="F7713" s="43" t="s">
        <v>20506</v>
      </c>
      <c r="G7713" s="31" t="s">
        <v>8038</v>
      </c>
      <c r="H7713" s="41" t="s">
        <v>2802</v>
      </c>
      <c r="I7713" s="2"/>
      <c r="J7713" s="40"/>
      <c r="K7713" s="40"/>
      <c r="L7713" s="40"/>
      <c r="M7713" s="40"/>
      <c r="N7713" s="40"/>
      <c r="O7713" s="40"/>
      <c r="P7713" s="40"/>
      <c r="Q7713" s="40"/>
      <c r="R7713" s="40"/>
    </row>
    <row r="7714">
      <c r="A7714" s="8" t="s">
        <v>2586</v>
      </c>
      <c r="B7714" s="6"/>
      <c r="C7714" s="6" t="s">
        <v>21272</v>
      </c>
      <c r="D7714" s="7" t="s">
        <v>21273</v>
      </c>
      <c r="E7714" s="19" t="s">
        <v>21274</v>
      </c>
      <c r="F7714" s="43" t="s">
        <v>20506</v>
      </c>
      <c r="G7714" s="8" t="s">
        <v>8038</v>
      </c>
      <c r="H7714" s="43" t="s">
        <v>4138</v>
      </c>
      <c r="I7714" s="7"/>
      <c r="J7714" s="33"/>
      <c r="K7714" s="33"/>
      <c r="L7714" s="33"/>
      <c r="M7714" s="33"/>
      <c r="N7714" s="33"/>
      <c r="O7714" s="33"/>
      <c r="P7714" s="33"/>
      <c r="Q7714" s="33"/>
      <c r="R7714" s="33"/>
    </row>
    <row r="7715">
      <c r="A7715" s="8" t="s">
        <v>2586</v>
      </c>
      <c r="B7715" s="53"/>
      <c r="C7715" s="53" t="s">
        <v>21275</v>
      </c>
      <c r="D7715" s="3" t="s">
        <v>21276</v>
      </c>
      <c r="E7715" s="3" t="s">
        <v>21277</v>
      </c>
      <c r="F7715" s="43" t="s">
        <v>20506</v>
      </c>
      <c r="G7715" s="8" t="s">
        <v>8038</v>
      </c>
      <c r="H7715" s="8" t="s">
        <v>2765</v>
      </c>
      <c r="I7715" s="3"/>
      <c r="J7715" s="38"/>
      <c r="K7715" s="38"/>
      <c r="L7715" s="38"/>
      <c r="M7715" s="38"/>
      <c r="N7715" s="38"/>
      <c r="O7715" s="38"/>
      <c r="P7715" s="38"/>
      <c r="Q7715" s="38"/>
      <c r="R7715" s="38"/>
    </row>
    <row r="7716">
      <c r="A7716" s="8" t="s">
        <v>2586</v>
      </c>
      <c r="B7716" s="8"/>
      <c r="C7716" s="8" t="s">
        <v>21278</v>
      </c>
      <c r="D7716" s="8" t="s">
        <v>8971</v>
      </c>
      <c r="E7716" s="12" t="s">
        <v>21279</v>
      </c>
      <c r="F7716" s="43" t="s">
        <v>20506</v>
      </c>
      <c r="G7716" s="31" t="s">
        <v>8038</v>
      </c>
      <c r="H7716" s="31" t="s">
        <v>2778</v>
      </c>
      <c r="I7716" s="8"/>
      <c r="J7716" s="40"/>
      <c r="K7716" s="40"/>
      <c r="L7716" s="40"/>
      <c r="M7716" s="40"/>
      <c r="N7716" s="40"/>
      <c r="O7716" s="40"/>
      <c r="P7716" s="40"/>
      <c r="Q7716" s="40"/>
      <c r="R7716" s="40"/>
    </row>
    <row r="7717">
      <c r="A7717" s="8" t="s">
        <v>2586</v>
      </c>
      <c r="B7717" s="6"/>
      <c r="C7717" s="6" t="s">
        <v>5950</v>
      </c>
      <c r="D7717" s="7" t="s">
        <v>21280</v>
      </c>
      <c r="E7717" s="19" t="s">
        <v>21281</v>
      </c>
      <c r="F7717" s="43" t="s">
        <v>20506</v>
      </c>
      <c r="G7717" s="45" t="s">
        <v>8038</v>
      </c>
      <c r="H7717" s="41" t="s">
        <v>2760</v>
      </c>
      <c r="I7717" s="7"/>
      <c r="J7717" s="33"/>
      <c r="K7717" s="33"/>
      <c r="L7717" s="33"/>
      <c r="M7717" s="33"/>
      <c r="N7717" s="33"/>
      <c r="O7717" s="33"/>
      <c r="P7717" s="33"/>
      <c r="Q7717" s="33"/>
      <c r="R7717" s="33"/>
    </row>
    <row r="7718">
      <c r="A7718" s="8" t="s">
        <v>2586</v>
      </c>
      <c r="B7718" s="18"/>
      <c r="C7718" s="18" t="s">
        <v>21282</v>
      </c>
      <c r="D7718" s="5" t="s">
        <v>5867</v>
      </c>
      <c r="E7718" s="5" t="s">
        <v>21283</v>
      </c>
      <c r="F7718" s="43" t="s">
        <v>20506</v>
      </c>
      <c r="G7718" s="8" t="s">
        <v>8038</v>
      </c>
      <c r="H7718" s="45" t="s">
        <v>2686</v>
      </c>
      <c r="I7718" s="18"/>
      <c r="J7718" s="40"/>
      <c r="K7718" s="40"/>
      <c r="L7718" s="40"/>
      <c r="M7718" s="40"/>
      <c r="N7718" s="40"/>
      <c r="O7718" s="40"/>
      <c r="P7718" s="40"/>
      <c r="Q7718" s="40"/>
      <c r="R7718" s="40"/>
    </row>
    <row r="7719">
      <c r="A7719" s="8" t="s">
        <v>2586</v>
      </c>
      <c r="B7719" s="8"/>
      <c r="C7719" s="8" t="s">
        <v>21284</v>
      </c>
      <c r="D7719" s="8" t="s">
        <v>1042</v>
      </c>
      <c r="E7719" s="12" t="s">
        <v>21285</v>
      </c>
      <c r="F7719" s="45" t="s">
        <v>20506</v>
      </c>
      <c r="G7719" s="31" t="s">
        <v>8038</v>
      </c>
      <c r="H7719" s="48" t="s">
        <v>2937</v>
      </c>
      <c r="I7719" s="8"/>
      <c r="J7719" s="40"/>
      <c r="K7719" s="40"/>
      <c r="L7719" s="40"/>
      <c r="M7719" s="40"/>
      <c r="N7719" s="40"/>
      <c r="O7719" s="40"/>
      <c r="P7719" s="40"/>
      <c r="Q7719" s="40"/>
      <c r="R7719" s="40"/>
    </row>
    <row r="7720">
      <c r="A7720" s="8" t="s">
        <v>2586</v>
      </c>
      <c r="B7720" s="13"/>
      <c r="C7720" s="13" t="s">
        <v>21286</v>
      </c>
      <c r="D7720" s="12" t="s">
        <v>21287</v>
      </c>
      <c r="E7720" s="12" t="s">
        <v>21288</v>
      </c>
      <c r="F7720" s="43" t="s">
        <v>20506</v>
      </c>
      <c r="G7720" s="31" t="s">
        <v>8038</v>
      </c>
      <c r="H7720" s="41" t="s">
        <v>2760</v>
      </c>
      <c r="I7720" s="2"/>
      <c r="J7720" s="40"/>
      <c r="K7720" s="40"/>
      <c r="L7720" s="40"/>
      <c r="M7720" s="40"/>
      <c r="N7720" s="40"/>
      <c r="O7720" s="40"/>
      <c r="P7720" s="40"/>
      <c r="Q7720" s="40"/>
      <c r="R7720" s="40"/>
    </row>
    <row r="7721">
      <c r="A7721" s="8" t="s">
        <v>2586</v>
      </c>
      <c r="B7721" s="18"/>
      <c r="C7721" s="18" t="s">
        <v>10650</v>
      </c>
      <c r="D7721" s="4" t="s">
        <v>21289</v>
      </c>
      <c r="E7721" s="3" t="s">
        <v>21290</v>
      </c>
      <c r="F7721" s="43" t="s">
        <v>20506</v>
      </c>
      <c r="G7721" s="31" t="s">
        <v>8038</v>
      </c>
      <c r="H7721" s="31" t="s">
        <v>2603</v>
      </c>
      <c r="I7721" s="3"/>
      <c r="J7721" s="33"/>
      <c r="K7721" s="33"/>
      <c r="L7721" s="33"/>
      <c r="M7721" s="33"/>
      <c r="N7721" s="33"/>
      <c r="O7721" s="33"/>
      <c r="P7721" s="33"/>
      <c r="Q7721" s="33"/>
      <c r="R7721" s="33"/>
    </row>
    <row r="7722">
      <c r="A7722" s="8" t="s">
        <v>2586</v>
      </c>
      <c r="B7722" s="53"/>
      <c r="C7722" s="53" t="s">
        <v>21291</v>
      </c>
      <c r="D7722" s="5" t="s">
        <v>2040</v>
      </c>
      <c r="E7722" s="5" t="s">
        <v>21292</v>
      </c>
      <c r="F7722" s="43" t="s">
        <v>20506</v>
      </c>
      <c r="G7722" s="45" t="s">
        <v>8038</v>
      </c>
      <c r="H7722" s="45" t="s">
        <v>2765</v>
      </c>
      <c r="I7722" s="18"/>
      <c r="J7722" s="33"/>
      <c r="K7722" s="33"/>
      <c r="L7722" s="33"/>
      <c r="M7722" s="33"/>
      <c r="N7722" s="33"/>
      <c r="O7722" s="33"/>
      <c r="P7722" s="33"/>
      <c r="Q7722" s="33"/>
      <c r="R7722" s="33"/>
    </row>
    <row r="7723">
      <c r="A7723" s="8" t="s">
        <v>2586</v>
      </c>
      <c r="B7723" s="8"/>
      <c r="C7723" s="8" t="s">
        <v>21293</v>
      </c>
      <c r="D7723" s="8" t="s">
        <v>8945</v>
      </c>
      <c r="E7723" s="12" t="s">
        <v>21294</v>
      </c>
      <c r="F7723" s="45" t="s">
        <v>20506</v>
      </c>
      <c r="G7723" s="31" t="s">
        <v>8038</v>
      </c>
      <c r="H7723" s="45" t="s">
        <v>2765</v>
      </c>
      <c r="I7723" s="8"/>
      <c r="J7723" s="38"/>
      <c r="K7723" s="38"/>
      <c r="L7723" s="38"/>
      <c r="M7723" s="38"/>
      <c r="N7723" s="38"/>
      <c r="O7723" s="38"/>
      <c r="P7723" s="38"/>
      <c r="Q7723" s="38"/>
      <c r="R7723" s="38"/>
    </row>
    <row r="7724">
      <c r="A7724" s="7" t="s">
        <v>2586</v>
      </c>
      <c r="B7724" s="7"/>
      <c r="C7724" s="7" t="s">
        <v>21295</v>
      </c>
      <c r="D7724" s="7" t="s">
        <v>12168</v>
      </c>
      <c r="E7724" s="19" t="s">
        <v>21296</v>
      </c>
      <c r="F7724" s="43" t="s">
        <v>20506</v>
      </c>
      <c r="G7724" s="31" t="s">
        <v>8038</v>
      </c>
      <c r="H7724" s="31" t="s">
        <v>2603</v>
      </c>
      <c r="I7724" s="7"/>
      <c r="J7724" s="33"/>
      <c r="K7724" s="33"/>
      <c r="L7724" s="33"/>
      <c r="M7724" s="33"/>
      <c r="N7724" s="33"/>
      <c r="O7724" s="33"/>
      <c r="P7724" s="33"/>
      <c r="Q7724" s="33"/>
      <c r="R7724" s="33"/>
    </row>
    <row r="7725">
      <c r="A7725" s="7" t="s">
        <v>2586</v>
      </c>
      <c r="B7725" s="9"/>
      <c r="C7725" s="9" t="s">
        <v>21297</v>
      </c>
      <c r="D7725" s="10" t="s">
        <v>21298</v>
      </c>
      <c r="E7725" s="10" t="s">
        <v>21299</v>
      </c>
      <c r="F7725" s="43" t="s">
        <v>20506</v>
      </c>
      <c r="G7725" s="8" t="s">
        <v>8038</v>
      </c>
      <c r="H7725" s="48" t="s">
        <v>2937</v>
      </c>
      <c r="I7725" s="16"/>
      <c r="J7725" s="38"/>
      <c r="K7725" s="38"/>
      <c r="L7725" s="38"/>
      <c r="M7725" s="38"/>
      <c r="N7725" s="38"/>
      <c r="O7725" s="38"/>
      <c r="P7725" s="38"/>
      <c r="Q7725" s="38"/>
      <c r="R7725" s="38"/>
    </row>
    <row r="7726">
      <c r="A7726" s="7" t="s">
        <v>2586</v>
      </c>
      <c r="B7726" s="7"/>
      <c r="C7726" s="7" t="s">
        <v>21300</v>
      </c>
      <c r="D7726" s="7" t="s">
        <v>21301</v>
      </c>
      <c r="E7726" s="19" t="s">
        <v>21302</v>
      </c>
      <c r="F7726" s="43" t="s">
        <v>20506</v>
      </c>
      <c r="G7726" s="31" t="s">
        <v>8038</v>
      </c>
      <c r="H7726" s="43" t="s">
        <v>2760</v>
      </c>
      <c r="I7726" s="7"/>
      <c r="J7726" s="33"/>
      <c r="K7726" s="33"/>
      <c r="L7726" s="33"/>
      <c r="M7726" s="33"/>
      <c r="N7726" s="33"/>
      <c r="O7726" s="33"/>
      <c r="P7726" s="33"/>
      <c r="Q7726" s="33"/>
      <c r="R7726" s="33"/>
    </row>
    <row r="7727">
      <c r="A7727" s="8" t="s">
        <v>2586</v>
      </c>
      <c r="B7727" s="13"/>
      <c r="C7727" s="13" t="s">
        <v>21303</v>
      </c>
      <c r="D7727" s="12" t="s">
        <v>3892</v>
      </c>
      <c r="E7727" s="12" t="s">
        <v>21304</v>
      </c>
      <c r="F7727" s="43" t="s">
        <v>20506</v>
      </c>
      <c r="G7727" s="8" t="s">
        <v>8038</v>
      </c>
      <c r="H7727" s="41" t="s">
        <v>2760</v>
      </c>
      <c r="I7727" s="2"/>
      <c r="J7727" s="40"/>
      <c r="K7727" s="40"/>
      <c r="L7727" s="40"/>
      <c r="M7727" s="40"/>
      <c r="N7727" s="40"/>
      <c r="O7727" s="40"/>
      <c r="P7727" s="40"/>
      <c r="Q7727" s="40"/>
      <c r="R7727" s="40"/>
    </row>
    <row r="7728">
      <c r="A7728" s="8" t="s">
        <v>2586</v>
      </c>
      <c r="B7728" s="8"/>
      <c r="C7728" s="8" t="s">
        <v>21305</v>
      </c>
      <c r="D7728" s="8" t="s">
        <v>21306</v>
      </c>
      <c r="E7728" s="12" t="s">
        <v>21307</v>
      </c>
      <c r="F7728" s="45" t="s">
        <v>20506</v>
      </c>
      <c r="G7728" s="8" t="s">
        <v>8038</v>
      </c>
      <c r="H7728" s="41" t="s">
        <v>2760</v>
      </c>
      <c r="I7728" s="8"/>
      <c r="J7728" s="33"/>
      <c r="K7728" s="33"/>
      <c r="L7728" s="33"/>
      <c r="M7728" s="33"/>
      <c r="N7728" s="33"/>
      <c r="O7728" s="33"/>
      <c r="P7728" s="33"/>
      <c r="Q7728" s="33"/>
      <c r="R7728" s="33"/>
    </row>
    <row r="7729">
      <c r="A7729" s="8" t="s">
        <v>2586</v>
      </c>
      <c r="B7729" s="18"/>
      <c r="C7729" s="18" t="s">
        <v>12845</v>
      </c>
      <c r="D7729" s="5" t="s">
        <v>1032</v>
      </c>
      <c r="E7729" s="5" t="s">
        <v>21308</v>
      </c>
      <c r="F7729" s="43" t="s">
        <v>20506</v>
      </c>
      <c r="G7729" s="8" t="s">
        <v>8038</v>
      </c>
      <c r="H7729" s="45" t="s">
        <v>2686</v>
      </c>
      <c r="I7729" s="18"/>
      <c r="J7729" s="33"/>
      <c r="K7729" s="33"/>
      <c r="L7729" s="33"/>
      <c r="M7729" s="33"/>
      <c r="N7729" s="33"/>
      <c r="O7729" s="33"/>
      <c r="P7729" s="33"/>
      <c r="Q7729" s="33"/>
      <c r="R7729" s="33"/>
    </row>
    <row r="7730">
      <c r="A7730" s="8" t="s">
        <v>2586</v>
      </c>
      <c r="B7730" s="3"/>
      <c r="C7730" s="3" t="s">
        <v>21309</v>
      </c>
      <c r="D7730" s="3" t="s">
        <v>6774</v>
      </c>
      <c r="E7730" s="3" t="s">
        <v>21310</v>
      </c>
      <c r="F7730" s="43" t="s">
        <v>20506</v>
      </c>
      <c r="G7730" s="31" t="s">
        <v>8038</v>
      </c>
      <c r="H7730" s="45" t="s">
        <v>2686</v>
      </c>
      <c r="I7730" s="3"/>
      <c r="J7730" s="39"/>
      <c r="K7730" s="39"/>
      <c r="L7730" s="39"/>
      <c r="M7730" s="39"/>
      <c r="N7730" s="39"/>
      <c r="O7730" s="39"/>
      <c r="P7730" s="39"/>
      <c r="Q7730" s="39"/>
      <c r="R7730" s="39"/>
    </row>
    <row r="7731">
      <c r="A7731" s="8" t="s">
        <v>2586</v>
      </c>
      <c r="B7731" s="6"/>
      <c r="C7731" s="6" t="s">
        <v>21311</v>
      </c>
      <c r="D7731" s="8" t="str">
        <f>IFERROR(__xludf.DUMMYFUNCTION("CONCATENATE(REGEXEXTRACT(C7731,""[A-Za-z]+""),"","")"),"Pete,")</f>
        <v>Pete,</v>
      </c>
      <c r="E7731" s="7" t="s">
        <v>21312</v>
      </c>
      <c r="F7731" s="43" t="s">
        <v>20506</v>
      </c>
      <c r="G7731" s="31" t="s">
        <v>8038</v>
      </c>
      <c r="H7731" s="41" t="s">
        <v>2760</v>
      </c>
      <c r="I7731" s="8"/>
      <c r="J7731" s="33"/>
      <c r="K7731" s="33"/>
      <c r="L7731" s="33"/>
      <c r="M7731" s="33"/>
      <c r="N7731" s="33"/>
      <c r="O7731" s="33"/>
      <c r="P7731" s="33"/>
      <c r="Q7731" s="33"/>
      <c r="R7731" s="33"/>
    </row>
    <row r="7732">
      <c r="A7732" s="8" t="s">
        <v>2586</v>
      </c>
      <c r="B7732" s="6"/>
      <c r="C7732" s="6" t="s">
        <v>21313</v>
      </c>
      <c r="D7732" s="7" t="s">
        <v>4060</v>
      </c>
      <c r="E7732" s="19" t="s">
        <v>21314</v>
      </c>
      <c r="F7732" s="43" t="s">
        <v>20506</v>
      </c>
      <c r="G7732" s="8" t="s">
        <v>8038</v>
      </c>
      <c r="H7732" s="48" t="s">
        <v>2937</v>
      </c>
      <c r="I7732" s="7"/>
      <c r="J7732" s="39"/>
      <c r="K7732" s="39"/>
      <c r="L7732" s="39"/>
      <c r="M7732" s="39"/>
      <c r="N7732" s="39"/>
      <c r="O7732" s="39"/>
      <c r="P7732" s="39"/>
      <c r="Q7732" s="39"/>
      <c r="R7732" s="39"/>
    </row>
    <row r="7733">
      <c r="A7733" s="8" t="s">
        <v>2586</v>
      </c>
      <c r="B7733" s="53"/>
      <c r="C7733" s="53" t="s">
        <v>21315</v>
      </c>
      <c r="D7733" s="3" t="s">
        <v>4985</v>
      </c>
      <c r="E7733" s="3" t="s">
        <v>21316</v>
      </c>
      <c r="F7733" s="43" t="s">
        <v>20506</v>
      </c>
      <c r="G7733" s="8" t="s">
        <v>8038</v>
      </c>
      <c r="H7733" s="31" t="s">
        <v>2603</v>
      </c>
      <c r="I7733" s="18"/>
      <c r="J7733" s="40"/>
      <c r="K7733" s="40"/>
      <c r="L7733" s="40"/>
      <c r="M7733" s="40"/>
      <c r="N7733" s="40"/>
      <c r="O7733" s="40"/>
      <c r="P7733" s="40"/>
      <c r="Q7733" s="40"/>
      <c r="R7733" s="40"/>
    </row>
    <row r="7734">
      <c r="A7734" s="8" t="s">
        <v>2586</v>
      </c>
      <c r="B7734" s="3"/>
      <c r="C7734" s="3" t="s">
        <v>21317</v>
      </c>
      <c r="D7734" s="4" t="s">
        <v>2588</v>
      </c>
      <c r="E7734" s="3" t="s">
        <v>21318</v>
      </c>
      <c r="F7734" s="43" t="s">
        <v>20506</v>
      </c>
      <c r="G7734" s="8" t="s">
        <v>8038</v>
      </c>
      <c r="H7734" s="31" t="s">
        <v>2590</v>
      </c>
      <c r="I7734" s="18"/>
      <c r="J7734" s="40"/>
      <c r="K7734" s="40"/>
      <c r="L7734" s="40"/>
      <c r="M7734" s="40"/>
      <c r="N7734" s="40"/>
      <c r="O7734" s="40"/>
      <c r="P7734" s="40"/>
      <c r="Q7734" s="40"/>
      <c r="R7734" s="40"/>
    </row>
    <row r="7735">
      <c r="A7735" s="7" t="s">
        <v>2586</v>
      </c>
      <c r="B7735" s="7"/>
      <c r="C7735" s="7" t="s">
        <v>21319</v>
      </c>
      <c r="D7735" s="8" t="s">
        <v>5656</v>
      </c>
      <c r="E7735" s="7" t="s">
        <v>21320</v>
      </c>
      <c r="F7735" s="43" t="s">
        <v>20506</v>
      </c>
      <c r="G7735" s="31" t="s">
        <v>8038</v>
      </c>
      <c r="H7735" s="41" t="s">
        <v>2802</v>
      </c>
      <c r="I7735" s="8"/>
      <c r="J7735" s="33"/>
      <c r="K7735" s="33"/>
      <c r="L7735" s="33"/>
      <c r="M7735" s="33"/>
      <c r="N7735" s="33"/>
      <c r="O7735" s="33"/>
      <c r="P7735" s="33"/>
      <c r="Q7735" s="33"/>
      <c r="R7735" s="33"/>
    </row>
    <row r="7736">
      <c r="A7736" s="8" t="s">
        <v>2586</v>
      </c>
      <c r="B7736" s="8"/>
      <c r="C7736" s="8" t="s">
        <v>13929</v>
      </c>
      <c r="D7736" s="8" t="s">
        <v>21321</v>
      </c>
      <c r="E7736" s="12" t="s">
        <v>21322</v>
      </c>
      <c r="F7736" s="43" t="s">
        <v>20506</v>
      </c>
      <c r="G7736" s="31" t="s">
        <v>8038</v>
      </c>
      <c r="H7736" s="41" t="s">
        <v>2686</v>
      </c>
      <c r="I7736" s="8"/>
      <c r="J7736" s="38"/>
      <c r="K7736" s="38"/>
      <c r="L7736" s="38"/>
      <c r="M7736" s="38"/>
      <c r="N7736" s="38"/>
      <c r="O7736" s="38"/>
      <c r="P7736" s="38"/>
      <c r="Q7736" s="38"/>
      <c r="R7736" s="38"/>
    </row>
    <row r="7737">
      <c r="A7737" s="8" t="s">
        <v>2586</v>
      </c>
      <c r="B7737" s="12"/>
      <c r="C7737" s="12" t="s">
        <v>21323</v>
      </c>
      <c r="D7737" s="12" t="s">
        <v>21324</v>
      </c>
      <c r="E7737" s="12" t="s">
        <v>21325</v>
      </c>
      <c r="F7737" s="43" t="s">
        <v>20506</v>
      </c>
      <c r="G7737" s="8" t="s">
        <v>8038</v>
      </c>
      <c r="H7737" s="43" t="s">
        <v>2760</v>
      </c>
      <c r="I7737" s="2"/>
      <c r="J7737" s="33"/>
      <c r="K7737" s="33"/>
      <c r="L7737" s="33"/>
      <c r="M7737" s="33"/>
      <c r="N7737" s="33"/>
      <c r="O7737" s="33"/>
      <c r="P7737" s="33"/>
      <c r="Q7737" s="33"/>
      <c r="R7737" s="33"/>
    </row>
    <row r="7738">
      <c r="A7738" s="8" t="s">
        <v>2586</v>
      </c>
      <c r="B7738" s="6"/>
      <c r="C7738" s="6" t="s">
        <v>14163</v>
      </c>
      <c r="D7738" s="7" t="s">
        <v>9770</v>
      </c>
      <c r="E7738" s="19" t="s">
        <v>21326</v>
      </c>
      <c r="F7738" s="43" t="s">
        <v>20506</v>
      </c>
      <c r="G7738" s="8" t="s">
        <v>8038</v>
      </c>
      <c r="H7738" s="41" t="s">
        <v>2760</v>
      </c>
      <c r="I7738" s="7"/>
      <c r="J7738" s="38"/>
      <c r="K7738" s="38"/>
      <c r="L7738" s="38"/>
      <c r="M7738" s="38"/>
      <c r="N7738" s="38"/>
      <c r="O7738" s="38"/>
      <c r="P7738" s="38"/>
      <c r="Q7738" s="38"/>
      <c r="R7738" s="38"/>
    </row>
    <row r="7739">
      <c r="A7739" s="8" t="s">
        <v>2586</v>
      </c>
      <c r="B7739" s="12"/>
      <c r="C7739" s="12" t="s">
        <v>21327</v>
      </c>
      <c r="D7739" s="8" t="s">
        <v>4561</v>
      </c>
      <c r="E7739" s="8" t="s">
        <v>21328</v>
      </c>
      <c r="F7739" s="43" t="s">
        <v>20506</v>
      </c>
      <c r="G7739" s="31" t="s">
        <v>8038</v>
      </c>
      <c r="H7739" s="31" t="s">
        <v>2603</v>
      </c>
      <c r="I7739" s="2"/>
      <c r="J7739" s="33"/>
      <c r="K7739" s="33"/>
      <c r="L7739" s="33"/>
      <c r="M7739" s="33"/>
      <c r="N7739" s="33"/>
      <c r="O7739" s="33"/>
      <c r="P7739" s="33"/>
      <c r="Q7739" s="33"/>
      <c r="R7739" s="33"/>
    </row>
    <row r="7740">
      <c r="A7740" s="8" t="s">
        <v>2586</v>
      </c>
      <c r="B7740" s="8"/>
      <c r="C7740" s="8" t="s">
        <v>21329</v>
      </c>
      <c r="D7740" s="8" t="s">
        <v>12364</v>
      </c>
      <c r="E7740" s="12" t="s">
        <v>21330</v>
      </c>
      <c r="F7740" s="43" t="s">
        <v>20506</v>
      </c>
      <c r="G7740" s="8" t="s">
        <v>8038</v>
      </c>
      <c r="H7740" s="41" t="s">
        <v>2760</v>
      </c>
      <c r="I7740" s="8"/>
      <c r="J7740" s="40"/>
      <c r="K7740" s="40"/>
      <c r="L7740" s="40"/>
      <c r="M7740" s="40"/>
      <c r="N7740" s="40"/>
      <c r="O7740" s="40"/>
      <c r="P7740" s="40"/>
      <c r="Q7740" s="40"/>
      <c r="R7740" s="40"/>
    </row>
    <row r="7741">
      <c r="A7741" s="8" t="s">
        <v>2586</v>
      </c>
      <c r="B7741" s="8"/>
      <c r="C7741" s="8" t="s">
        <v>20311</v>
      </c>
      <c r="D7741" s="8" t="s">
        <v>1208</v>
      </c>
      <c r="E7741" s="12" t="s">
        <v>21331</v>
      </c>
      <c r="F7741" s="45" t="s">
        <v>20506</v>
      </c>
      <c r="G7741" s="8" t="s">
        <v>8038</v>
      </c>
      <c r="H7741" s="48" t="s">
        <v>2937</v>
      </c>
      <c r="I7741" s="8"/>
      <c r="J7741" s="33"/>
      <c r="K7741" s="33"/>
      <c r="L7741" s="33"/>
      <c r="M7741" s="33"/>
      <c r="N7741" s="33"/>
      <c r="O7741" s="33"/>
      <c r="P7741" s="33"/>
      <c r="Q7741" s="33"/>
      <c r="R7741" s="33"/>
    </row>
    <row r="7742">
      <c r="A7742" s="7" t="s">
        <v>2586</v>
      </c>
      <c r="B7742" s="54"/>
      <c r="C7742" s="54" t="s">
        <v>14566</v>
      </c>
      <c r="D7742" s="15" t="s">
        <v>21332</v>
      </c>
      <c r="E7742" s="9" t="s">
        <v>21333</v>
      </c>
      <c r="F7742" s="43" t="s">
        <v>20506</v>
      </c>
      <c r="G7742" s="31" t="s">
        <v>8038</v>
      </c>
      <c r="H7742" s="45" t="s">
        <v>2765</v>
      </c>
      <c r="I7742" s="9"/>
      <c r="J7742" s="33"/>
      <c r="K7742" s="33"/>
      <c r="L7742" s="33"/>
      <c r="M7742" s="33"/>
      <c r="N7742" s="33"/>
      <c r="O7742" s="33"/>
      <c r="P7742" s="33"/>
      <c r="Q7742" s="33"/>
      <c r="R7742" s="33"/>
    </row>
    <row r="7743">
      <c r="A7743" s="8" t="s">
        <v>2586</v>
      </c>
      <c r="B7743" s="8"/>
      <c r="C7743" s="8" t="s">
        <v>21334</v>
      </c>
      <c r="D7743" s="8" t="s">
        <v>4869</v>
      </c>
      <c r="E7743" s="12" t="s">
        <v>21335</v>
      </c>
      <c r="F7743" s="45" t="s">
        <v>20506</v>
      </c>
      <c r="G7743" s="31" t="s">
        <v>8038</v>
      </c>
      <c r="H7743" s="41" t="s">
        <v>2760</v>
      </c>
      <c r="I7743" s="8"/>
      <c r="J7743" s="33"/>
      <c r="K7743" s="33"/>
      <c r="L7743" s="33"/>
      <c r="M7743" s="33"/>
      <c r="N7743" s="33"/>
      <c r="O7743" s="33"/>
      <c r="P7743" s="33"/>
      <c r="Q7743" s="33"/>
      <c r="R7743" s="33"/>
    </row>
    <row r="7744">
      <c r="A7744" s="8" t="s">
        <v>2586</v>
      </c>
      <c r="B7744" s="8"/>
      <c r="C7744" s="8" t="s">
        <v>21334</v>
      </c>
      <c r="D7744" s="8" t="s">
        <v>21336</v>
      </c>
      <c r="E7744" s="12" t="s">
        <v>21337</v>
      </c>
      <c r="F7744" s="43" t="s">
        <v>20506</v>
      </c>
      <c r="G7744" s="31" t="s">
        <v>8038</v>
      </c>
      <c r="H7744" s="41" t="s">
        <v>2760</v>
      </c>
      <c r="I7744" s="8"/>
      <c r="J7744" s="33"/>
      <c r="K7744" s="33"/>
      <c r="L7744" s="33"/>
      <c r="M7744" s="33"/>
      <c r="N7744" s="33"/>
      <c r="O7744" s="33"/>
      <c r="P7744" s="33"/>
      <c r="Q7744" s="33"/>
      <c r="R7744" s="33"/>
    </row>
    <row r="7745">
      <c r="A7745" s="8" t="s">
        <v>2586</v>
      </c>
      <c r="B7745" s="8"/>
      <c r="C7745" s="8" t="s">
        <v>21338</v>
      </c>
      <c r="D7745" s="8" t="s">
        <v>21339</v>
      </c>
      <c r="E7745" s="12" t="s">
        <v>21340</v>
      </c>
      <c r="F7745" s="43" t="s">
        <v>20506</v>
      </c>
      <c r="G7745" s="8" t="s">
        <v>8038</v>
      </c>
      <c r="H7745" s="41" t="s">
        <v>2760</v>
      </c>
      <c r="I7745" s="8"/>
      <c r="J7745" s="33"/>
      <c r="K7745" s="33"/>
      <c r="L7745" s="33"/>
      <c r="M7745" s="33"/>
      <c r="N7745" s="33"/>
      <c r="O7745" s="33"/>
      <c r="P7745" s="33"/>
      <c r="Q7745" s="33"/>
      <c r="R7745" s="33"/>
    </row>
    <row r="7746">
      <c r="A7746" s="8" t="s">
        <v>2586</v>
      </c>
      <c r="B7746" s="12"/>
      <c r="C7746" s="12" t="s">
        <v>15084</v>
      </c>
      <c r="D7746" s="12" t="s">
        <v>2588</v>
      </c>
      <c r="E7746" s="12" t="s">
        <v>21341</v>
      </c>
      <c r="F7746" s="43" t="s">
        <v>20506</v>
      </c>
      <c r="G7746" s="31" t="s">
        <v>8038</v>
      </c>
      <c r="H7746" s="41" t="s">
        <v>2760</v>
      </c>
      <c r="I7746" s="2"/>
      <c r="J7746" s="33"/>
      <c r="K7746" s="33"/>
      <c r="L7746" s="33"/>
      <c r="M7746" s="33"/>
      <c r="N7746" s="33"/>
      <c r="O7746" s="33"/>
      <c r="P7746" s="33"/>
      <c r="Q7746" s="33"/>
      <c r="R7746" s="33"/>
    </row>
    <row r="7747">
      <c r="A7747" s="8" t="s">
        <v>2586</v>
      </c>
      <c r="B7747" s="12"/>
      <c r="C7747" s="12" t="s">
        <v>21342</v>
      </c>
      <c r="D7747" s="12" t="s">
        <v>2588</v>
      </c>
      <c r="E7747" s="12" t="s">
        <v>21343</v>
      </c>
      <c r="F7747" s="43" t="s">
        <v>20506</v>
      </c>
      <c r="G7747" s="31" t="s">
        <v>8038</v>
      </c>
      <c r="H7747" s="31" t="s">
        <v>2603</v>
      </c>
      <c r="I7747" s="2"/>
      <c r="J7747" s="40"/>
      <c r="K7747" s="40"/>
      <c r="L7747" s="40"/>
      <c r="M7747" s="40"/>
      <c r="N7747" s="40"/>
      <c r="O7747" s="40"/>
      <c r="P7747" s="40"/>
      <c r="Q7747" s="40"/>
      <c r="R7747" s="40"/>
    </row>
    <row r="7748">
      <c r="A7748" s="8" t="s">
        <v>2586</v>
      </c>
      <c r="B7748" s="12"/>
      <c r="C7748" s="12" t="s">
        <v>21342</v>
      </c>
      <c r="D7748" s="12" t="s">
        <v>2588</v>
      </c>
      <c r="E7748" s="12" t="s">
        <v>21344</v>
      </c>
      <c r="F7748" s="43" t="s">
        <v>20506</v>
      </c>
      <c r="G7748" s="31" t="s">
        <v>8038</v>
      </c>
      <c r="H7748" s="31" t="s">
        <v>2603</v>
      </c>
      <c r="I7748" s="2"/>
      <c r="J7748" s="33"/>
      <c r="K7748" s="33"/>
      <c r="L7748" s="33"/>
      <c r="M7748" s="33"/>
      <c r="N7748" s="33"/>
      <c r="O7748" s="33"/>
      <c r="P7748" s="33"/>
      <c r="Q7748" s="33"/>
      <c r="R7748" s="33"/>
    </row>
    <row r="7749">
      <c r="A7749" s="8" t="s">
        <v>2586</v>
      </c>
      <c r="B7749" s="8"/>
      <c r="C7749" s="8" t="s">
        <v>21345</v>
      </c>
      <c r="D7749" s="8" t="s">
        <v>331</v>
      </c>
      <c r="E7749" s="12" t="s">
        <v>21346</v>
      </c>
      <c r="F7749" s="45" t="s">
        <v>20506</v>
      </c>
      <c r="G7749" s="31" t="s">
        <v>8038</v>
      </c>
      <c r="H7749" s="31" t="s">
        <v>2603</v>
      </c>
      <c r="I7749" s="8"/>
      <c r="J7749" s="33"/>
      <c r="K7749" s="33"/>
      <c r="L7749" s="33"/>
      <c r="M7749" s="33"/>
      <c r="N7749" s="33"/>
      <c r="O7749" s="33"/>
      <c r="P7749" s="33"/>
      <c r="Q7749" s="33"/>
      <c r="R7749" s="33"/>
    </row>
    <row r="7750">
      <c r="A7750" s="8" t="s">
        <v>2586</v>
      </c>
      <c r="B7750" s="6"/>
      <c r="C7750" s="6" t="s">
        <v>21347</v>
      </c>
      <c r="D7750" s="7" t="s">
        <v>6672</v>
      </c>
      <c r="E7750" s="19" t="s">
        <v>21348</v>
      </c>
      <c r="F7750" s="43" t="s">
        <v>20506</v>
      </c>
      <c r="G7750" s="31" t="s">
        <v>8038</v>
      </c>
      <c r="H7750" s="41" t="s">
        <v>2760</v>
      </c>
      <c r="I7750" s="7"/>
      <c r="J7750" s="33"/>
      <c r="K7750" s="33"/>
      <c r="L7750" s="33"/>
      <c r="M7750" s="33"/>
      <c r="N7750" s="33"/>
      <c r="O7750" s="33"/>
      <c r="P7750" s="33"/>
      <c r="Q7750" s="33"/>
      <c r="R7750" s="33"/>
    </row>
    <row r="7751">
      <c r="A7751" s="8" t="s">
        <v>2586</v>
      </c>
      <c r="B7751" s="15"/>
      <c r="C7751" s="15" t="s">
        <v>21349</v>
      </c>
      <c r="D7751" s="9" t="s">
        <v>15852</v>
      </c>
      <c r="E7751" s="9" t="s">
        <v>21350</v>
      </c>
      <c r="F7751" s="43" t="s">
        <v>20506</v>
      </c>
      <c r="G7751" s="31" t="s">
        <v>8038</v>
      </c>
      <c r="H7751" s="31" t="s">
        <v>7223</v>
      </c>
      <c r="I7751" s="16"/>
      <c r="J7751" s="40"/>
      <c r="K7751" s="40"/>
      <c r="L7751" s="40"/>
      <c r="M7751" s="40"/>
      <c r="N7751" s="40"/>
      <c r="O7751" s="40"/>
      <c r="P7751" s="40"/>
      <c r="Q7751" s="40"/>
      <c r="R7751" s="40"/>
    </row>
    <row r="7752">
      <c r="A7752" s="8" t="s">
        <v>2633</v>
      </c>
      <c r="B7752" s="8"/>
      <c r="C7752" s="8" t="s">
        <v>21351</v>
      </c>
      <c r="D7752" s="8" t="s">
        <v>21352</v>
      </c>
      <c r="E7752" s="12" t="s">
        <v>21353</v>
      </c>
      <c r="F7752" s="43" t="s">
        <v>20506</v>
      </c>
      <c r="G7752" s="8" t="s">
        <v>8038</v>
      </c>
      <c r="H7752" s="43" t="s">
        <v>2760</v>
      </c>
      <c r="I7752" s="8"/>
      <c r="J7752" s="33"/>
      <c r="K7752" s="33"/>
      <c r="L7752" s="33"/>
      <c r="M7752" s="33"/>
      <c r="N7752" s="33"/>
      <c r="O7752" s="33"/>
      <c r="P7752" s="33"/>
      <c r="Q7752" s="33"/>
      <c r="R7752" s="33"/>
    </row>
    <row r="7753">
      <c r="A7753" s="8" t="s">
        <v>2633</v>
      </c>
      <c r="B7753" s="8"/>
      <c r="C7753" s="8" t="s">
        <v>21354</v>
      </c>
      <c r="D7753" s="8" t="s">
        <v>12061</v>
      </c>
      <c r="E7753" s="12" t="s">
        <v>21355</v>
      </c>
      <c r="F7753" s="43" t="s">
        <v>20506</v>
      </c>
      <c r="G7753" s="8" t="s">
        <v>8038</v>
      </c>
      <c r="H7753" s="31" t="s">
        <v>2742</v>
      </c>
      <c r="I7753" s="8"/>
      <c r="J7753" s="40"/>
      <c r="K7753" s="40"/>
      <c r="L7753" s="40"/>
      <c r="M7753" s="40"/>
      <c r="N7753" s="40"/>
      <c r="O7753" s="40"/>
      <c r="P7753" s="40"/>
      <c r="Q7753" s="40"/>
      <c r="R7753" s="40"/>
    </row>
    <row r="7754">
      <c r="A7754" s="8" t="s">
        <v>2633</v>
      </c>
      <c r="B7754" s="15"/>
      <c r="C7754" s="15" t="s">
        <v>21356</v>
      </c>
      <c r="D7754" s="15" t="s">
        <v>16133</v>
      </c>
      <c r="E7754" s="9" t="s">
        <v>21357</v>
      </c>
      <c r="F7754" s="43" t="s">
        <v>20506</v>
      </c>
      <c r="G7754" s="31" t="s">
        <v>8038</v>
      </c>
      <c r="H7754" s="42" t="s">
        <v>2686</v>
      </c>
      <c r="I7754" s="16"/>
      <c r="J7754" s="39"/>
      <c r="K7754" s="39"/>
      <c r="L7754" s="39"/>
      <c r="M7754" s="39"/>
      <c r="N7754" s="39"/>
      <c r="O7754" s="39"/>
      <c r="P7754" s="39"/>
      <c r="Q7754" s="39"/>
      <c r="R7754" s="39"/>
    </row>
    <row r="7755">
      <c r="A7755" s="8" t="s">
        <v>2633</v>
      </c>
      <c r="B7755" s="12"/>
      <c r="C7755" s="12" t="s">
        <v>12272</v>
      </c>
      <c r="D7755" s="12" t="s">
        <v>21358</v>
      </c>
      <c r="E7755" s="12" t="s">
        <v>21359</v>
      </c>
      <c r="F7755" s="43" t="s">
        <v>20506</v>
      </c>
      <c r="G7755" s="31" t="s">
        <v>8038</v>
      </c>
      <c r="H7755" s="41" t="s">
        <v>2760</v>
      </c>
      <c r="I7755" s="2"/>
      <c r="J7755" s="38"/>
      <c r="K7755" s="38"/>
      <c r="L7755" s="38"/>
      <c r="M7755" s="38"/>
      <c r="N7755" s="38"/>
      <c r="O7755" s="38"/>
      <c r="P7755" s="38"/>
      <c r="Q7755" s="38"/>
      <c r="R7755" s="38"/>
    </row>
    <row r="7756">
      <c r="A7756" s="8" t="s">
        <v>2633</v>
      </c>
      <c r="B7756" s="13"/>
      <c r="C7756" s="13" t="s">
        <v>21360</v>
      </c>
      <c r="D7756" s="12" t="s">
        <v>21361</v>
      </c>
      <c r="E7756" s="12" t="s">
        <v>21362</v>
      </c>
      <c r="F7756" s="43" t="s">
        <v>20506</v>
      </c>
      <c r="G7756" s="31" t="s">
        <v>8038</v>
      </c>
      <c r="H7756" s="31" t="s">
        <v>2603</v>
      </c>
      <c r="I7756" s="2"/>
      <c r="J7756" s="40"/>
      <c r="K7756" s="40"/>
      <c r="L7756" s="40"/>
      <c r="M7756" s="40"/>
      <c r="N7756" s="40"/>
      <c r="O7756" s="40"/>
      <c r="P7756" s="40"/>
      <c r="Q7756" s="40"/>
      <c r="R7756" s="40"/>
    </row>
    <row r="7757">
      <c r="A7757" s="8" t="s">
        <v>2633</v>
      </c>
      <c r="B7757" s="6"/>
      <c r="C7757" s="6" t="s">
        <v>21363</v>
      </c>
      <c r="D7757" s="7" t="s">
        <v>6509</v>
      </c>
      <c r="E7757" s="19" t="s">
        <v>21364</v>
      </c>
      <c r="F7757" s="43" t="s">
        <v>20506</v>
      </c>
      <c r="G7757" s="8" t="s">
        <v>8038</v>
      </c>
      <c r="H7757" s="41" t="s">
        <v>2686</v>
      </c>
      <c r="I7757" s="7"/>
      <c r="J7757" s="38"/>
      <c r="K7757" s="38"/>
      <c r="L7757" s="38"/>
      <c r="M7757" s="38"/>
      <c r="N7757" s="38"/>
      <c r="O7757" s="38"/>
      <c r="P7757" s="38"/>
      <c r="Q7757" s="38"/>
      <c r="R7757" s="38"/>
    </row>
    <row r="7758">
      <c r="A7758" s="8" t="s">
        <v>2633</v>
      </c>
      <c r="B7758" s="18"/>
      <c r="C7758" s="18" t="s">
        <v>8013</v>
      </c>
      <c r="D7758" s="3" t="s">
        <v>14911</v>
      </c>
      <c r="E7758" s="18" t="s">
        <v>21365</v>
      </c>
      <c r="F7758" s="43" t="s">
        <v>20506</v>
      </c>
      <c r="G7758" s="8" t="s">
        <v>8038</v>
      </c>
      <c r="H7758" s="41" t="s">
        <v>7661</v>
      </c>
      <c r="I7758" s="18"/>
      <c r="J7758" s="33"/>
      <c r="K7758" s="33"/>
      <c r="L7758" s="33"/>
      <c r="M7758" s="33"/>
      <c r="N7758" s="33"/>
      <c r="O7758" s="33"/>
      <c r="P7758" s="33"/>
      <c r="Q7758" s="33"/>
      <c r="R7758" s="33"/>
    </row>
    <row r="7759">
      <c r="A7759" s="8" t="s">
        <v>2633</v>
      </c>
      <c r="B7759" s="8"/>
      <c r="C7759" s="8" t="s">
        <v>21366</v>
      </c>
      <c r="D7759" s="8" t="s">
        <v>15012</v>
      </c>
      <c r="E7759" s="12" t="s">
        <v>21367</v>
      </c>
      <c r="F7759" s="43" t="s">
        <v>20506</v>
      </c>
      <c r="G7759" s="31" t="s">
        <v>8038</v>
      </c>
      <c r="H7759" s="41" t="s">
        <v>2760</v>
      </c>
      <c r="I7759" s="8"/>
      <c r="J7759" s="33"/>
      <c r="K7759" s="33"/>
      <c r="L7759" s="33"/>
      <c r="M7759" s="33"/>
      <c r="N7759" s="33"/>
      <c r="O7759" s="33"/>
      <c r="P7759" s="33"/>
      <c r="Q7759" s="33"/>
      <c r="R7759" s="33"/>
    </row>
    <row r="7760">
      <c r="A7760" s="8" t="s">
        <v>2633</v>
      </c>
      <c r="B7760" s="3"/>
      <c r="C7760" s="3" t="s">
        <v>21368</v>
      </c>
      <c r="D7760" s="3" t="s">
        <v>1305</v>
      </c>
      <c r="E7760" s="3" t="s">
        <v>21369</v>
      </c>
      <c r="F7760" s="43" t="s">
        <v>20506</v>
      </c>
      <c r="G7760" s="31" t="s">
        <v>8038</v>
      </c>
      <c r="H7760" s="31" t="s">
        <v>2742</v>
      </c>
      <c r="I7760" s="3"/>
      <c r="J7760" s="40"/>
      <c r="K7760" s="40"/>
      <c r="L7760" s="40"/>
      <c r="M7760" s="40"/>
      <c r="N7760" s="40"/>
      <c r="O7760" s="40"/>
      <c r="P7760" s="40"/>
      <c r="Q7760" s="40"/>
      <c r="R7760" s="40"/>
    </row>
    <row r="7761">
      <c r="A7761" s="8" t="s">
        <v>2633</v>
      </c>
      <c r="B7761" s="3"/>
      <c r="C7761" s="3" t="s">
        <v>21368</v>
      </c>
      <c r="D7761" s="3" t="s">
        <v>21370</v>
      </c>
      <c r="E7761" s="3" t="s">
        <v>21371</v>
      </c>
      <c r="F7761" s="43" t="s">
        <v>20506</v>
      </c>
      <c r="G7761" s="31" t="s">
        <v>8038</v>
      </c>
      <c r="H7761" s="31" t="s">
        <v>2742</v>
      </c>
      <c r="I7761" s="3"/>
      <c r="J7761" s="33"/>
      <c r="K7761" s="33"/>
      <c r="L7761" s="33"/>
      <c r="M7761" s="33"/>
      <c r="N7761" s="33"/>
      <c r="O7761" s="33"/>
      <c r="P7761" s="33"/>
      <c r="Q7761" s="33"/>
      <c r="R7761" s="33"/>
    </row>
    <row r="7762">
      <c r="A7762" s="8" t="s">
        <v>2586</v>
      </c>
      <c r="B7762" s="2"/>
      <c r="C7762" s="2" t="s">
        <v>21372</v>
      </c>
      <c r="D7762" s="2" t="s">
        <v>2785</v>
      </c>
      <c r="E7762" s="2" t="s">
        <v>21373</v>
      </c>
      <c r="F7762" s="43" t="s">
        <v>20506</v>
      </c>
      <c r="G7762" s="31" t="s">
        <v>15373</v>
      </c>
      <c r="H7762" s="42" t="s">
        <v>2686</v>
      </c>
      <c r="I7762" s="36" t="s">
        <v>21374</v>
      </c>
      <c r="J7762" s="38"/>
      <c r="K7762" s="38"/>
      <c r="L7762" s="38"/>
      <c r="M7762" s="38"/>
      <c r="N7762" s="38"/>
      <c r="O7762" s="38"/>
      <c r="P7762" s="38"/>
      <c r="Q7762" s="38"/>
      <c r="R7762" s="38"/>
    </row>
    <row r="7763">
      <c r="A7763" s="8" t="s">
        <v>2586</v>
      </c>
      <c r="B7763" s="2"/>
      <c r="C7763" s="2" t="s">
        <v>21372</v>
      </c>
      <c r="D7763" s="2" t="s">
        <v>2785</v>
      </c>
      <c r="E7763" s="2" t="s">
        <v>21375</v>
      </c>
      <c r="F7763" s="43" t="s">
        <v>20506</v>
      </c>
      <c r="G7763" s="31" t="s">
        <v>15373</v>
      </c>
      <c r="H7763" s="41" t="s">
        <v>2686</v>
      </c>
      <c r="I7763" s="36" t="s">
        <v>21374</v>
      </c>
      <c r="J7763" s="38"/>
      <c r="K7763" s="38"/>
      <c r="L7763" s="38"/>
      <c r="M7763" s="38"/>
      <c r="N7763" s="38"/>
      <c r="O7763" s="38"/>
      <c r="P7763" s="38"/>
      <c r="Q7763" s="38"/>
      <c r="R7763" s="38"/>
    </row>
    <row r="7764">
      <c r="A7764" s="8" t="s">
        <v>2586</v>
      </c>
      <c r="B7764" s="2"/>
      <c r="C7764" s="2" t="s">
        <v>21376</v>
      </c>
      <c r="D7764" s="2" t="s">
        <v>2950</v>
      </c>
      <c r="E7764" s="2" t="s">
        <v>21377</v>
      </c>
      <c r="F7764" s="43" t="s">
        <v>20506</v>
      </c>
      <c r="G7764" s="31" t="s">
        <v>15373</v>
      </c>
      <c r="H7764" s="41" t="s">
        <v>2760</v>
      </c>
      <c r="I7764" s="34" t="s">
        <v>21378</v>
      </c>
      <c r="J7764" s="38"/>
      <c r="K7764" s="38"/>
      <c r="L7764" s="38"/>
      <c r="M7764" s="38"/>
      <c r="N7764" s="38"/>
      <c r="O7764" s="38"/>
      <c r="P7764" s="38"/>
      <c r="Q7764" s="38"/>
      <c r="R7764" s="38"/>
    </row>
    <row r="7765">
      <c r="A7765" s="8" t="s">
        <v>2586</v>
      </c>
      <c r="B7765" s="15"/>
      <c r="C7765" s="15" t="s">
        <v>21379</v>
      </c>
      <c r="D7765" s="9" t="s">
        <v>3312</v>
      </c>
      <c r="E7765" s="9" t="s">
        <v>21380</v>
      </c>
      <c r="F7765" s="43" t="s">
        <v>20506</v>
      </c>
      <c r="G7765" s="31" t="s">
        <v>15373</v>
      </c>
      <c r="H7765" s="41" t="s">
        <v>2686</v>
      </c>
      <c r="I7765" s="16" t="s">
        <v>21381</v>
      </c>
      <c r="J7765" s="38"/>
      <c r="K7765" s="38"/>
      <c r="L7765" s="38"/>
      <c r="M7765" s="38"/>
      <c r="N7765" s="38"/>
      <c r="O7765" s="38"/>
      <c r="P7765" s="38"/>
      <c r="Q7765" s="38"/>
      <c r="R7765" s="38"/>
    </row>
    <row r="7766">
      <c r="A7766" s="8" t="s">
        <v>2586</v>
      </c>
      <c r="B7766" s="15"/>
      <c r="C7766" s="15" t="s">
        <v>21382</v>
      </c>
      <c r="D7766" s="15" t="s">
        <v>21383</v>
      </c>
      <c r="E7766" s="9" t="s">
        <v>21384</v>
      </c>
      <c r="F7766" s="43" t="s">
        <v>20506</v>
      </c>
      <c r="G7766" s="31" t="s">
        <v>15373</v>
      </c>
      <c r="H7766" s="41" t="s">
        <v>2760</v>
      </c>
      <c r="I7766" s="114" t="s">
        <v>21385</v>
      </c>
      <c r="J7766" s="38"/>
      <c r="K7766" s="38"/>
      <c r="L7766" s="38"/>
      <c r="M7766" s="38"/>
      <c r="N7766" s="38"/>
      <c r="O7766" s="38"/>
      <c r="P7766" s="38"/>
      <c r="Q7766" s="38"/>
      <c r="R7766" s="38"/>
    </row>
    <row r="7767" ht="16.5" customHeight="1">
      <c r="A7767" s="7" t="s">
        <v>2586</v>
      </c>
      <c r="B7767" s="9"/>
      <c r="C7767" s="9" t="s">
        <v>21386</v>
      </c>
      <c r="D7767" s="10" t="s">
        <v>2785</v>
      </c>
      <c r="E7767" s="10" t="s">
        <v>21387</v>
      </c>
      <c r="F7767" s="43" t="s">
        <v>20506</v>
      </c>
      <c r="G7767" s="31" t="s">
        <v>15373</v>
      </c>
      <c r="H7767" s="41" t="s">
        <v>2686</v>
      </c>
      <c r="I7767" s="16"/>
      <c r="J7767" s="40"/>
      <c r="K7767" s="40"/>
      <c r="L7767" s="40"/>
      <c r="M7767" s="40"/>
      <c r="N7767" s="40"/>
      <c r="O7767" s="40"/>
      <c r="P7767" s="40"/>
      <c r="Q7767" s="40"/>
      <c r="R7767" s="40"/>
    </row>
    <row r="7768">
      <c r="A7768" s="8" t="s">
        <v>2586</v>
      </c>
      <c r="B7768" s="18"/>
      <c r="C7768" s="18" t="s">
        <v>5799</v>
      </c>
      <c r="D7768" s="5" t="s">
        <v>2588</v>
      </c>
      <c r="E7768" s="5" t="s">
        <v>21388</v>
      </c>
      <c r="F7768" s="43" t="s">
        <v>20506</v>
      </c>
      <c r="G7768" s="31" t="s">
        <v>15373</v>
      </c>
      <c r="H7768" s="43" t="s">
        <v>2760</v>
      </c>
      <c r="I7768" s="18"/>
      <c r="J7768" s="40"/>
      <c r="K7768" s="40"/>
      <c r="L7768" s="40"/>
      <c r="M7768" s="40"/>
      <c r="N7768" s="40"/>
      <c r="O7768" s="40"/>
      <c r="P7768" s="40"/>
      <c r="Q7768" s="40"/>
      <c r="R7768" s="40"/>
    </row>
    <row r="7769">
      <c r="A7769" s="8" t="s">
        <v>2586</v>
      </c>
      <c r="B7769" s="53"/>
      <c r="C7769" s="53" t="s">
        <v>21389</v>
      </c>
      <c r="D7769" s="5" t="s">
        <v>1032</v>
      </c>
      <c r="E7769" s="5" t="s">
        <v>21390</v>
      </c>
      <c r="F7769" s="43" t="s">
        <v>20506</v>
      </c>
      <c r="G7769" s="31" t="s">
        <v>15373</v>
      </c>
      <c r="H7769" s="41" t="s">
        <v>2760</v>
      </c>
      <c r="I7769" s="18"/>
      <c r="J7769" s="33"/>
      <c r="K7769" s="33"/>
      <c r="L7769" s="33"/>
      <c r="M7769" s="33"/>
      <c r="N7769" s="33"/>
      <c r="O7769" s="33"/>
      <c r="P7769" s="33"/>
      <c r="Q7769" s="33"/>
      <c r="R7769" s="33"/>
    </row>
    <row r="7770">
      <c r="A7770" s="8" t="s">
        <v>2586</v>
      </c>
      <c r="B7770" s="6"/>
      <c r="C7770" s="6" t="s">
        <v>21391</v>
      </c>
      <c r="D7770" s="6" t="s">
        <v>20913</v>
      </c>
      <c r="E7770" s="19" t="s">
        <v>21392</v>
      </c>
      <c r="F7770" s="43" t="s">
        <v>20506</v>
      </c>
      <c r="G7770" s="31" t="s">
        <v>15373</v>
      </c>
      <c r="H7770" s="41" t="s">
        <v>2760</v>
      </c>
      <c r="I7770" s="7"/>
      <c r="J7770" s="40"/>
      <c r="K7770" s="40"/>
      <c r="L7770" s="40"/>
      <c r="M7770" s="40"/>
      <c r="N7770" s="40"/>
      <c r="O7770" s="40"/>
      <c r="P7770" s="40"/>
      <c r="Q7770" s="40"/>
      <c r="R7770" s="40"/>
    </row>
    <row r="7771">
      <c r="A7771" s="7" t="s">
        <v>2586</v>
      </c>
      <c r="B7771" s="7"/>
      <c r="C7771" s="7" t="s">
        <v>21393</v>
      </c>
      <c r="D7771" s="6" t="s">
        <v>3711</v>
      </c>
      <c r="E7771" s="7" t="s">
        <v>21394</v>
      </c>
      <c r="F7771" s="43" t="s">
        <v>20506</v>
      </c>
      <c r="G7771" s="31" t="s">
        <v>15373</v>
      </c>
      <c r="H7771" s="41" t="s">
        <v>2802</v>
      </c>
      <c r="I7771" s="8"/>
      <c r="J7771" s="33"/>
      <c r="K7771" s="33"/>
      <c r="L7771" s="33"/>
      <c r="M7771" s="33"/>
      <c r="N7771" s="33"/>
      <c r="O7771" s="33"/>
      <c r="P7771" s="33"/>
      <c r="Q7771" s="33"/>
      <c r="R7771" s="33"/>
    </row>
    <row r="7772">
      <c r="A7772" s="7" t="s">
        <v>2633</v>
      </c>
      <c r="B7772" s="7"/>
      <c r="C7772" s="7" t="s">
        <v>21395</v>
      </c>
      <c r="D7772" s="8" t="s">
        <v>3374</v>
      </c>
      <c r="E7772" s="7" t="s">
        <v>21396</v>
      </c>
      <c r="F7772" s="43" t="s">
        <v>20506</v>
      </c>
      <c r="G7772" s="31" t="s">
        <v>15373</v>
      </c>
      <c r="H7772" s="42" t="s">
        <v>2686</v>
      </c>
      <c r="I7772" s="8"/>
      <c r="J7772" s="33"/>
      <c r="K7772" s="33"/>
      <c r="L7772" s="33"/>
      <c r="M7772" s="33"/>
      <c r="N7772" s="33"/>
      <c r="O7772" s="33"/>
      <c r="P7772" s="33"/>
      <c r="Q7772" s="33"/>
      <c r="R7772" s="33"/>
    </row>
    <row r="7773">
      <c r="A7773" s="8" t="s">
        <v>2586</v>
      </c>
      <c r="B7773" s="15"/>
      <c r="C7773" s="15" t="s">
        <v>21397</v>
      </c>
      <c r="D7773" s="9" t="s">
        <v>3312</v>
      </c>
      <c r="E7773" s="9" t="s">
        <v>21398</v>
      </c>
      <c r="F7773" s="43" t="s">
        <v>20506</v>
      </c>
      <c r="G7773" s="31" t="s">
        <v>2590</v>
      </c>
      <c r="H7773" s="31" t="s">
        <v>2590</v>
      </c>
      <c r="I7773" s="16" t="s">
        <v>21399</v>
      </c>
      <c r="J7773" s="40"/>
      <c r="K7773" s="40"/>
      <c r="L7773" s="40"/>
      <c r="M7773" s="40"/>
      <c r="N7773" s="40"/>
      <c r="O7773" s="40"/>
      <c r="P7773" s="40"/>
      <c r="Q7773" s="40"/>
      <c r="R7773" s="40"/>
    </row>
    <row r="7774">
      <c r="A7774" s="8" t="s">
        <v>2633</v>
      </c>
      <c r="B7774" s="15"/>
      <c r="C7774" s="15" t="s">
        <v>21400</v>
      </c>
      <c r="D7774" s="15" t="s">
        <v>21401</v>
      </c>
      <c r="E7774" s="9" t="s">
        <v>21402</v>
      </c>
      <c r="F7774" s="43" t="s">
        <v>20506</v>
      </c>
      <c r="G7774" s="31" t="s">
        <v>2590</v>
      </c>
      <c r="H7774" s="31" t="s">
        <v>2590</v>
      </c>
      <c r="I7774" s="16" t="s">
        <v>21403</v>
      </c>
      <c r="J7774" s="40"/>
      <c r="K7774" s="40"/>
      <c r="L7774" s="40"/>
      <c r="M7774" s="40"/>
      <c r="N7774" s="40"/>
      <c r="O7774" s="40"/>
      <c r="P7774" s="40"/>
      <c r="Q7774" s="40"/>
      <c r="R7774" s="40"/>
    </row>
    <row r="7775">
      <c r="A7775" s="7" t="s">
        <v>2633</v>
      </c>
      <c r="B7775" s="9"/>
      <c r="C7775" s="9" t="s">
        <v>7303</v>
      </c>
      <c r="D7775" s="9" t="s">
        <v>21404</v>
      </c>
      <c r="E7775" s="9" t="s">
        <v>21405</v>
      </c>
      <c r="F7775" s="43" t="s">
        <v>20506</v>
      </c>
      <c r="G7775" s="31" t="s">
        <v>2590</v>
      </c>
      <c r="H7775" s="43" t="s">
        <v>2760</v>
      </c>
      <c r="I7775" s="16" t="s">
        <v>21149</v>
      </c>
      <c r="J7775" s="33"/>
      <c r="K7775" s="33"/>
      <c r="L7775" s="33"/>
      <c r="M7775" s="33"/>
      <c r="N7775" s="33"/>
      <c r="O7775" s="33"/>
      <c r="P7775" s="33"/>
      <c r="Q7775" s="33"/>
      <c r="R7775" s="33"/>
    </row>
    <row r="7776">
      <c r="A7776" s="8" t="s">
        <v>2586</v>
      </c>
      <c r="B7776" s="15"/>
      <c r="C7776" s="15" t="s">
        <v>21406</v>
      </c>
      <c r="D7776" s="9" t="s">
        <v>21406</v>
      </c>
      <c r="E7776" s="9" t="s">
        <v>21407</v>
      </c>
      <c r="F7776" s="43" t="s">
        <v>20506</v>
      </c>
      <c r="G7776" s="31" t="s">
        <v>2590</v>
      </c>
      <c r="H7776" s="31" t="s">
        <v>2590</v>
      </c>
      <c r="I7776" s="16" t="s">
        <v>18955</v>
      </c>
      <c r="J7776" s="33"/>
      <c r="K7776" s="33"/>
      <c r="L7776" s="33"/>
      <c r="M7776" s="33"/>
      <c r="N7776" s="33"/>
      <c r="O7776" s="33"/>
      <c r="P7776" s="33"/>
      <c r="Q7776" s="33"/>
      <c r="R7776" s="33"/>
    </row>
    <row r="7777">
      <c r="A7777" s="8" t="s">
        <v>2586</v>
      </c>
      <c r="B7777" s="15"/>
      <c r="C7777" s="15" t="s">
        <v>21408</v>
      </c>
      <c r="D7777" s="15" t="s">
        <v>2635</v>
      </c>
      <c r="E7777" s="9" t="s">
        <v>21409</v>
      </c>
      <c r="F7777" s="43" t="s">
        <v>20506</v>
      </c>
      <c r="G7777" s="31" t="s">
        <v>2590</v>
      </c>
      <c r="H7777" s="31" t="s">
        <v>2590</v>
      </c>
      <c r="I7777" s="16" t="s">
        <v>21410</v>
      </c>
      <c r="J7777" s="40"/>
      <c r="K7777" s="40"/>
      <c r="L7777" s="40"/>
      <c r="M7777" s="40"/>
      <c r="N7777" s="40"/>
      <c r="O7777" s="40"/>
      <c r="P7777" s="40"/>
      <c r="Q7777" s="40"/>
      <c r="R7777" s="40"/>
    </row>
    <row r="7778">
      <c r="A7778" s="7" t="s">
        <v>2586</v>
      </c>
      <c r="B7778" s="9"/>
      <c r="C7778" s="9" t="s">
        <v>21411</v>
      </c>
      <c r="D7778" s="9" t="s">
        <v>15728</v>
      </c>
      <c r="E7778" s="9" t="s">
        <v>21412</v>
      </c>
      <c r="F7778" s="43" t="s">
        <v>20506</v>
      </c>
      <c r="G7778" s="31" t="s">
        <v>2590</v>
      </c>
      <c r="H7778" s="31" t="s">
        <v>2590</v>
      </c>
      <c r="I7778" s="16" t="s">
        <v>21413</v>
      </c>
      <c r="J7778" s="33"/>
      <c r="K7778" s="33"/>
      <c r="L7778" s="33"/>
      <c r="M7778" s="33"/>
      <c r="N7778" s="33"/>
      <c r="O7778" s="33"/>
      <c r="P7778" s="33"/>
      <c r="Q7778" s="33"/>
      <c r="R7778" s="33"/>
    </row>
    <row r="7779">
      <c r="A7779" s="8" t="s">
        <v>2586</v>
      </c>
      <c r="B7779" s="6"/>
      <c r="C7779" s="6" t="s">
        <v>21414</v>
      </c>
      <c r="D7779" s="6" t="s">
        <v>21415</v>
      </c>
      <c r="E7779" s="19" t="s">
        <v>21416</v>
      </c>
      <c r="F7779" s="6" t="s">
        <v>21417</v>
      </c>
      <c r="G7779" s="8" t="s">
        <v>2741</v>
      </c>
      <c r="H7779" s="45" t="s">
        <v>2765</v>
      </c>
      <c r="I7779" s="7"/>
      <c r="J7779" s="33"/>
      <c r="K7779" s="33"/>
      <c r="L7779" s="33"/>
      <c r="M7779" s="33"/>
      <c r="N7779" s="33"/>
      <c r="O7779" s="33"/>
      <c r="P7779" s="33"/>
      <c r="Q7779" s="33"/>
      <c r="R7779" s="33"/>
    </row>
    <row r="7780">
      <c r="A7780" s="8" t="s">
        <v>2586</v>
      </c>
      <c r="B7780" s="15"/>
      <c r="C7780" s="15" t="s">
        <v>21418</v>
      </c>
      <c r="D7780" s="4" t="s">
        <v>21419</v>
      </c>
      <c r="E7780" s="10" t="s">
        <v>21420</v>
      </c>
      <c r="F7780" s="42" t="s">
        <v>21421</v>
      </c>
      <c r="G7780" s="8" t="s">
        <v>2741</v>
      </c>
      <c r="H7780" s="45" t="s">
        <v>2765</v>
      </c>
      <c r="I7780" s="16"/>
      <c r="J7780" s="40"/>
      <c r="K7780" s="40"/>
      <c r="L7780" s="40"/>
      <c r="M7780" s="40"/>
      <c r="N7780" s="40"/>
      <c r="O7780" s="40"/>
      <c r="P7780" s="40"/>
      <c r="Q7780" s="40"/>
      <c r="R7780" s="40"/>
    </row>
    <row r="7781">
      <c r="A7781" s="8" t="s">
        <v>2586</v>
      </c>
      <c r="B7781" s="6"/>
      <c r="C7781" s="6" t="s">
        <v>21422</v>
      </c>
      <c r="D7781" s="7" t="s">
        <v>4322</v>
      </c>
      <c r="E7781" s="19" t="s">
        <v>21423</v>
      </c>
      <c r="F7781" s="6" t="s">
        <v>21424</v>
      </c>
      <c r="G7781" s="8" t="s">
        <v>2741</v>
      </c>
      <c r="H7781" s="41" t="s">
        <v>2760</v>
      </c>
      <c r="I7781" s="7"/>
      <c r="J7781" s="40"/>
      <c r="K7781" s="40"/>
      <c r="L7781" s="40"/>
      <c r="M7781" s="40"/>
      <c r="N7781" s="40"/>
      <c r="O7781" s="40"/>
      <c r="P7781" s="40"/>
      <c r="Q7781" s="40"/>
      <c r="R7781" s="40"/>
    </row>
    <row r="7782">
      <c r="A7782" s="7" t="s">
        <v>2586</v>
      </c>
      <c r="B7782" s="7"/>
      <c r="C7782" s="7" t="s">
        <v>21425</v>
      </c>
      <c r="D7782" s="7" t="s">
        <v>21426</v>
      </c>
      <c r="E7782" s="19" t="s">
        <v>21427</v>
      </c>
      <c r="F7782" s="6" t="s">
        <v>21428</v>
      </c>
      <c r="G7782" s="8" t="s">
        <v>2741</v>
      </c>
      <c r="H7782" s="41" t="s">
        <v>2760</v>
      </c>
      <c r="I7782" s="7"/>
      <c r="J7782" s="33"/>
      <c r="K7782" s="33"/>
      <c r="L7782" s="33"/>
      <c r="M7782" s="33"/>
      <c r="N7782" s="33"/>
      <c r="O7782" s="33"/>
      <c r="P7782" s="33"/>
      <c r="Q7782" s="33"/>
      <c r="R7782" s="33"/>
    </row>
    <row r="7783">
      <c r="A7783" s="8" t="s">
        <v>2586</v>
      </c>
      <c r="B7783" s="3"/>
      <c r="C7783" s="3" t="s">
        <v>21429</v>
      </c>
      <c r="D7783" s="15" t="s">
        <v>2588</v>
      </c>
      <c r="E7783" s="3" t="s">
        <v>21430</v>
      </c>
      <c r="F7783" s="4"/>
      <c r="G7783" s="31" t="s">
        <v>8038</v>
      </c>
      <c r="H7783" s="31" t="s">
        <v>2590</v>
      </c>
      <c r="I7783" s="18"/>
      <c r="J7783" s="33"/>
      <c r="K7783" s="33"/>
      <c r="L7783" s="33"/>
      <c r="M7783" s="33"/>
      <c r="N7783" s="33"/>
      <c r="O7783" s="33"/>
      <c r="P7783" s="33"/>
      <c r="Q7783" s="33"/>
      <c r="R7783" s="33"/>
    </row>
    <row r="7784">
      <c r="A7784" s="136"/>
      <c r="B7784" s="137"/>
      <c r="C7784" s="137"/>
      <c r="D7784" s="137"/>
      <c r="E7784" s="2"/>
      <c r="F7784" s="8"/>
      <c r="G7784" s="124"/>
      <c r="H7784" s="42"/>
      <c r="I7784" s="2"/>
      <c r="J7784" s="33"/>
      <c r="K7784" s="33"/>
      <c r="L7784" s="33"/>
      <c r="M7784" s="33"/>
      <c r="N7784" s="33"/>
      <c r="O7784" s="33"/>
      <c r="P7784" s="33"/>
      <c r="Q7784" s="33"/>
      <c r="R7784" s="33"/>
    </row>
  </sheetData>
  <autoFilter ref="$A$1:$J$7783"/>
  <dataValidations>
    <dataValidation type="list" allowBlank="1" sqref="H5536 H6928">
      <formula1>"01) January,Festival,Club,Promoter,Albania,Austria,Belgium,Bulgaria,Canada,Canada (East - Montreal),Canada (East - Toronto),Canada (West - Vancouver),Chile,Columbia,Costa Rica,Croatia,Cyprus,Czech Republic,Denmark,Ecuador,Estonia,Finland,France,France (Bo"&amp;"rdeaux),France (East - Lyon etc),France (Paris),Bosnia"</formula1>
    </dataValidation>
    <dataValidation type="list" allowBlank="1" sqref="H321 H362 H500 H560 H612 H701:H702 H711 H1223 H1349 H1421 H1475 H1630 H1645 H1723 H1757 H1784 H1968 H2004 H2010 H2023 H2102 H2154 H2157 H2487 H2670:H2671 H2717 H2721:H2722 H2852 H3127:H3128 H3188 H3214 H3222 H3279 H3281 H3327 H3359 H3480 H3861 H4197 H4209 H4281 H4349 H4370 H4544 H4697 H4713 H5174 H5396:H5397 H5400 H5454 H5460 H5468 H5504 H5510 H5532 H5554 H5646 H5865 H6018:H6019 H6094 H6104 H6110 H6120 H6192 H6207 H6403 H6476 H6627 H6636 H6641 H6689 H6697 H6824 H6835 H6851 H6901 H6926 H6935 H6974 H6998 H7048 H7082 H7161 H7176 H7184 H7228 H7257 H7314 H7692">
      <formula1>"01) January,Festival,Club,Promoter,Albania,Asia ANZ (Australia),Asia ANZ (Japan),Kazakhstan,Kosovo,Poland (Krakow),Portugal,Indonesia (Bali),Romania,Russia"</formula1>
    </dataValidation>
    <dataValidation type="list" allowBlank="1" sqref="H2117 H4102 H6954">
      <formula1>"01) January,Festival,Club,Promoter,Albania,Asia ANZ (Australia),Belgium,Bolivia"</formula1>
    </dataValidation>
    <dataValidation type="list" allowBlank="1" sqref="H2101 H2748 H6330">
      <formula1>"01) January,Festival,Club,Promoter,Albania,Asia ANZ (Australia),Asia ANZ (Japan),Kazakhstan,Kosovo,Poland (Krakow),Latvia,Lithuania,UK (London),Luxembourg,Macedonia,Spain (Madrid),Malta,Mexico,Moldova"</formula1>
    </dataValidation>
    <dataValidation type="list" allowBlank="1" sqref="H738 H913 H2259 H3267 H3590 H6111 H6414 H6534 H7431">
      <formula1>"01) January,Festival,Club,Promoter,Albania,Austria,Belgium,Bulgaria,Canada,Canada (East - Montreal),Canada (East - Toronto),Canada (West - Vancouver),Chile,China"</formula1>
    </dataValidation>
    <dataValidation type="list" allowBlank="1" sqref="H2413 H3477 H3556 H4570 H6118 H6691 H6749 H6927">
      <formula1>"01) January,Festival,Club,Promoter,Albania,Austria,Belgium,Bulgaria,Canada,Canada (East - Montreal),Canada (East - Toronto),Canada (West - Vancouver),Chile,Columbia,Costa Rica,Croatia,Cyprus,Czech Republic"</formula1>
    </dataValidation>
    <dataValidation type="list" allowBlank="1" sqref="L6043:L6049 L6052 M6053:M6054 J6822:R6822">
      <formula1>"01) January,Festival,Club,Promoter"</formula1>
    </dataValidation>
    <dataValidation type="list" allowBlank="1" sqref="H1352 H6012 H6056">
      <formula1>"01) January,Festival,Club,Promoter,Albania,Asia ANZ (Australia),Asia ANZ (Japan),Kazakhstan,Kosovo,Poland (Krakow),Latvia,Lithuania,UK (London),Luxembourg,Macedonia"</formula1>
    </dataValidation>
    <dataValidation type="list" allowBlank="1" sqref="H244 H3967 H7021">
      <formula1>"01) January,Festival,Club,Promoter,Albania,Argentina,Asia ANZ,Lebanon,Lithuania"</formula1>
    </dataValidation>
    <dataValidation type="list" allowBlank="1" sqref="H3430 H6317">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formula1>
    </dataValidation>
    <dataValidation type="list" allowBlank="1" sqref="H205 H878 H3243 H3248 H6185 H6601 H6663 H6784">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formula1>
    </dataValidation>
    <dataValidation type="list" allowBlank="1" sqref="H2108">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Chicago),USA (East - Detroit),USA (East - Boston),USA,Urugauy"</formula1>
    </dataValidation>
    <dataValidation type="list" allowBlank="1" sqref="H1292 H1393 H1538 H1545 H1563 H4528 H5927 H6017 H7316">
      <formula1>"01) January,Festival,Club,Promoter,Albania,Argentina,Asia ANZ,Lebanon"</formula1>
    </dataValidation>
    <dataValidation type="list" allowBlank="1" sqref="N6039:O6039 M6043:M6049 M6052">
      <formula1>"01) January,02) February,03) March,04) April,05) May,06) June,07) July,08) August,09) September ,10) October,11) November,12) December"</formula1>
    </dataValidation>
    <dataValidation type="list" allowBlank="1" sqref="H103 H139 H355 H415 H598 H1141 H1324 H1505 H1754 H1817 H1912 H2093 H2258 H2388 H2847 H3722 H4417 H4550 H4567 H4663 H4715 H5077 H5306 H5539 H6168 H6431 H6771 H6773 H6787 H6801 H6822 H7065 H7137 H7491 H7495">
      <formula1>"Asia ANZ (Japan),Kazakhstan,Kosovo,South Africa,Europe,South America,Asia,Australia &amp; New Zealand,USA,Africa,Caribbean,Canada"</formula1>
    </dataValidation>
    <dataValidation type="list" allowBlank="1" sqref="H2337 H5354">
      <formula1>"01) January,Festival,Club,Promoter,Albania,Asia ANZ (Australia),Asia ANZ (Japan),Kazakhstan,Kosovo,Poland (Krakow),Portugal,Indonesia (Bali),Romania,Russia,Serbia,Slovakia"</formula1>
    </dataValidation>
    <dataValidation type="list" allowBlank="1" sqref="H7207">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(Utrecht),Norway,Palestine,Panama,Philippines"</formula1>
    </dataValidation>
    <dataValidation type="list" allowBlank="1" sqref="H1434 H2552 H2646 H3022 H3551 H4300 H6085 H6113 H6374">
      <formula1>"01) January,Festival,Club,Promoter,Albania,Asia ANZ (Australia),Asia ANZ (Japan),Kazakhstan,Kosovo,Poland (Krakow),Latvia,Lithuania,UK (London),Luxembourg,Macedonia,Spain (Madrid),Malta"</formula1>
    </dataValidation>
    <dataValidation type="list" allowBlank="1" sqref="F2:H5 F6:G6 F7:H31 F33:H47 H580 H654 H1286 H1344 H1431 H1612 H1735 H1910 H2092 H2210 H2212 H2286 H2306 H2374 H2377 H2391 H2458 H2472 H2525:H2526 H2542 H2627 H2701 H2740 H2742 H2768 H2774:H2775 H2789 H2824 H2848 H2858 H2874 H2883 H2894 H2905 H2912 H2915 H2923 H2954 H2984 H2990 H2994 H3002 H3019 H3023 H3027 H3060:H3061 H3064 H3071 H3074 H3098:H3099 H3140 H3143 H3145:H3147 H3150 H3228 H3244 H3339 H3341:H3343 H3347 H3360 H3363 H3369:H3370 H3383 H3392 H3402 H3408 H3431 H3451 H3463 H3470 H3478 H3497 H3543 H3547 H3577 H3589 H3594 H3604 H3624 H3636 H3650 H3655 H3666 H3698 H3732 H3795 H3804 H3835 H3856 H3939 H3989 H4058 H4075 H4139 H4158 H4177 H4211 H4229 H4296 H4306 H4321 H4359 H4392 H4403 H4408 H4445:H4447 H4449 H4492 H4506 H4510 H4512 H4523 H4525 H4530 H4533 H4546 H4609 H4613:H4614 H4616:H4618 H4620:H4622 H4624:H4625 H4629:H4630 H4636 H4644 H4673 H4681 H4710 H4716 H4753:H4754 H4757 H4765 H4784 H4797 H4808 H4811:H4816 H4818:H4819 H4823 H4828:H4829 H4833 H4835 H4837 H4839 H4841 H4846 H4851 H4865 H4867 H4872 H4886 H4897 H4901 H4907:H4908 H4934:H4935 H4972 H4982 H4994 H5003 H5005 H5026:H5027 H5035 H5038 H5040 H5042 H5046 H5053 H5061 H5065 H5071 H5087 H5094 H5097:H5098 H5106 H5115 H5117 H5127 H5132:H5136 H5138:H5139 H5143:H5146 H5150 H5159:H5160 H5162:H5164 H5166 H5168:H5170 H5173 H5177 H5180 H5188:H5190 H5192 H5194:H5197 H5199 H5203 H5205:H5207 H5212:H5217 H5223 H5230:H5231 H5233:H5235 H5237 H5240 H5243:H5244 H5246:H5248 H5250:H5251 H5254:H5255 H5260 H5264:H5266 H5270:H5272 H5274 H5276 H5278:H5280 H5283 H5288 H5320:H5321 H5325 H5369:H5371 H5376 H5379:H5380 H5386:H5388 H5390:H5391 H5395 H5401 H5403:H5404 H5433 H5486 H5498:H5499 H5519 G5649:H5653 G5654 G5655:H5656 G5657 G5658:H5671 G5672 G5673:H5677 H5717 H5729 H5743 H5755 H5908 H5923 H5926 H5938 H5940 H5956:H5958 H6031 H6379 H6603 H7114 H7234 G7437:H7445 H7501 H7574 H7667 H7689 H7734 G7773:H7774 G7775 G7776:H7778 H7783">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(Barcelona),Iceland,India,Indonesia (Bali),Ireland,Israel,Italy,?"</formula1>
    </dataValidation>
    <dataValidation type="list" allowBlank="1" sqref="H57 H65 H360 H659:H660 H1370 H1374 H1498:H1499 H1917 H2123 H2392:H2393 H2581 H2589 H2788 H2791:H2792 H3014 H3101:H3102 H3252 H3632 H4051 H4059:H4060 H4547 H4600 H4891 H4943:H4944 H5024 H5084:H5086 H5186 H5709:H5710 H6153 H6672 H6907 H7112 H7210 H7678 H7716">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(Barcelona),Iceland,India,Indonesia (Bali),Ireland,Israel"</formula1>
    </dataValidation>
    <dataValidation type="list" allowBlank="1" sqref="H200 H255 H289 H457 H464 H595 H617 H747 H998 H1017 H1032 H1052 H1272 H1366 H1895 H1930 H2090 H2173 H2209 H2240 H2317 H2656 H2697 H2823 H2869 H2925 H2950:H2951 H2985 H3010 H3032 H3161 H3185 H3247 H3263 H3274 H3364 H3441 H3656 H3671 H3716 H3734 H3772 H3775 H3920:H3922 H4015:H4016 H4082 H4105 H4131 H4393 H4413 H4440 H4497 H4515 H4519 H4521 H4691 H5050 H5357 H5459 H5466 H5543 H5634 H5839 H5885 H6174 H6703 H6713 H6753:H6754 H6957:H6958 H7107 H7122 H7171 H7201 H7353 H7371">
      <formula1>"01) January,Festival,Club,Promoter,Albania,Argentina"</formula1>
    </dataValidation>
    <dataValidation type="list" allowBlank="1" sqref="H717 H3168 H4434 H5361 H7251">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Washington),USA (West - Los Angeles),USA (South - Miami),USA (West - San Fran),USA (South - Texas),Venezuela"</formula1>
    </dataValidation>
    <dataValidation type="list" allowBlank="1" sqref="J302:R302 H4832 F48:F6023 H7209 F6032:F7213 F7215:F7445 J7490:R7490 F7780 F7784">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,Artist,Label,Booker,Manager"</formula1>
    </dataValidation>
    <dataValidation type="list" allowBlank="1" sqref="H1559">
      <formula1>"01) January,Festival,Club,Promoter,Albania,Austria,Barbados,Belarus,Azerbaijan,Bahrain"</formula1>
    </dataValidation>
    <dataValidation type="list" allowBlank="1" sqref="H147 H177 H376 H408 H522 H558 H562 H774 H811 H836 H906 H925 H1276 H1291 H1304 H1308 H1379 H1403 H1618 H1785 H1868 H1897 H2121 H2138 H2285 H2309 H2403 H2485 H2568 H2575 H2612 H2715 H2752 H2770 H2783 H2801 H2822 H2829 H2842 H3095 H3132 H3198 H3221 H3276 H3352 H3503 H3534 H3557:H3559 H3679 H3733 H3824 H3884 H3888 H4014 H4069 H4216 H4309 H4363 H4455 H4481 H4751 H4915 H4979 H5047 H5107 H5175 H5378 H5469 H5487 H5516:H5517 H5593 H5797 H5800 H5979 H6080 H6163 H6204 H6367 H6438 H6448 H6479 H6487 H6558 H6607 H6615 H6742 H6760 H6763 H6780 H6793 H6929 H6947 H6964 H7015 H7059 H7149 H7182 H7283 H7510">
      <formula1>"01) January,Festival,Club,Promoter,Albania,Asia ANZ (Australia),Australia"</formula1>
    </dataValidation>
    <dataValidation type="list" allowBlank="1" sqref="H374 H453">
      <formula1>"01) January,Festival,Club,Promoter,Albania,Asia ANZ (Australia),Asia ANZ (Japan),Japan,Latvia"</formula1>
    </dataValidation>
    <dataValidation type="list" allowBlank="1" sqref="H7226">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(Utrecht),Norway,Paraguay"</formula1>
    </dataValidation>
    <dataValidation type="list" allowBlank="1" sqref="H573 H999:H1000 H1958 H1965 H2041 H2099 H2361 H2443 H3863 H4854 H4910 H5760 H6225 H6711 H6914">
      <formula1>"01) January,Festival,Club,Promoter,Albania,Austria,Belgium,Bulgaria,Canada,Canada (East - Montreal),Canada (East - Toronto),Canada (West - Vancouver),Chile"</formula1>
    </dataValidation>
    <dataValidation type="list" allowBlank="1" sqref="H2207">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(Utrecht),Norway,Palestine,Panama"</formula1>
    </dataValidation>
    <dataValidation type="list" allowBlank="1" sqref="H228 H5409 H6020 H6098 H6286 H6836 H7266">
      <formula1>"01) January,Festival,Club,Promoter,Albania,Austria,Belgium,Bulgaria,Canada,Canada (East - Montreal),Canada (East - Toronto),Canada (West - Vancouver),Chile,Columbia,Costa Rica,Croatia,Cyprus,Czech Republic,Denmark,Ecuador,Estonia,Finland,France,France (Bo"&amp;"rdeaux),France (East - Lyon etc),France (Paris),Georgia"</formula1>
    </dataValidation>
    <dataValidation type="list" allowBlank="1" sqref="H445 H2066 H2219 H2274 H2517 H3378 H3566 H3607 H4134 H4708 H5330 H5525 H5540 H5965 H6222 H6514 H6531 H6622 H6660 H7108 H7159 H7189 H7247 H7407 H7655">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formula1>
    </dataValidation>
    <dataValidation type="list" allowBlank="1" sqref="H66:H67 H195 H217 H294 H523 H652 H919 H1007 H1476 H1659 H1681 H1746 H1869 H1883 H2904 H3163 H3296 H4368 H4951 H5033 H5699 H6159 H6237 H6392:H6393 H6971 H7265 H7344 H7349 H7468 H7568">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(Utrecht),Norway"</formula1>
    </dataValidation>
    <dataValidation type="list" allowBlank="1" sqref="H327 H529 H664 H1532 H1617 H1695 H1951 H2551 H2614 H2703 H2799 H3345 H3848 H4028 H4251 H4301 H4723 H4732 H5179 H6244 H6886 H7368 H7427 H7545">
      <formula1>"01) January,Festival,Club,Promoter,Albania,Austria,Barbados"</formula1>
    </dataValidation>
    <dataValidation type="list" allowBlank="1" sqref="H2878 H4462">
      <formula1>"01) January,Festival,Club,Promoter,Albania,Austria,Belgium,Bulgaria,Canada,Canada (East - Montreal),Canada (East - Toronto),Canada (West - Vancouver),Chile,Columbia,Costa Rica,Morocco,Mozambique"</formula1>
    </dataValidation>
    <dataValidation type="list" allowBlank="1" sqref="H605 H2094 H2305 H2482 H2588 H2755 H2980 H3486 H4161:H4162 H4699 H4762 H5307 H5358 H5928 H6289 H6475">
      <formula1>"01) January,Festival,Club,Promoter,Albania,Asia ANZ (Australia),Asia ANZ (Japan),Kazakhstan,Kosovo,Poland (Krakow),Portugal,Indonesia (Bali),Romania,Russia,Serbia"</formula1>
    </dataValidation>
    <dataValidation type="list" allowBlank="1" sqref="M6039 N6053:O6054">
      <formula1>"Yes,No"</formula1>
    </dataValidation>
    <dataValidation type="list" allowBlank="1" sqref="H48:H49 H52 H60:H61 H68 H71 H76 H80:H81 H86:H88 H90 H95:H96 H98 H102 H107:H108 H113 H116:H119 H122:H123 H141 H150 H157:H159 H161:H162 H165 H167:H168 H170 H178 H182 H192 H197 H209 H218 H220 H222 H230 H240 H243 H259 H274 H291 H301 H303:H304 H319 H333 H335 H338:H339 H348 H352:H353 H358 H370 H375 H378 H390 H401 H406 H413 H423 H426:H427 H433 H441 H463 H466:H467 H471 H474 H486 H490 H502 H510 H516 H518 H525:H526 H547 H559 H570 H575:H576 H578 H583 H586 H590 H609:H610 H625:H627 H630 H635 H644 H667 H680 H685:H687 H691 H694 H697 H708 H710 H719 H722 H726 H729 H731 H743:H745 H755:H756 H763 H767 H775 H782 H785 H790:H791 H793 H824 H830 H838 H842 H845 H849 H857 H871 H875 H884 H886 H892 H896 H899:H900 H902:H903 H921:H922 H928:H929 H931 H934 H936 H940 H944:H945 H956 H959:H963 H966:H968 H979 H982:H983 H1001 H1016 H1018:H1019 H1030 H1033:H1034 H1042 H1045 H1053 H1068:H1069 H1072:H1074 H1084 H1115 H1126 H1129:H1131 H1136:H1139 H1144 H1146 H1149:H1150 H1154 H1159 H1163:H1164 H1166 H1168 H1170 H1173:H1174 H1183:H1184 H1187 H1192 H1197:H1199 H1201 H1203 H1205 H1207 H1209 H1224 H1227 H1236:H1237 H1253 H1263:H1264 H1266 H1275 H1277 H1283 H1289:H1290 H1298 H1300 H1316:H1317 H1325 H1329 H1354:H1355 H1373 H1378 H1381 H1389 H1392 H1394 H1399:H1400 H1407 H1418 H1438 H1448 H1453 H1465 H1484 H1488 H1495 H1503:H1504 H1514 H1518:H1519 H1529:H1530 H1534:H1535 H1537 H1540 H1544 H1548 H1553 H1557 H1579:H1580 H1598:H1599 H1603 H1608 H1610 H1620 H1628:H1629 H1631 H1641 H1644 H1650:H1651 H1658 H1669:H1671 H1675 H1677 H1691 H1698:H1700 H1703:H1704 H1714:H1715 H1725:H1726 H1733:H1734 H1740 H1756 H1759 H1766 H1770 H1780:H1783 H1787 H1790 H1792 H1797 H1802 H1804 H1807:H1810 H1813:H1815 H1818 H1821 H1824 H1826 H1831:H1832 H1837:H1838 H1841:H1842 H1846:H1847 H1852 H1854 H1857 H1860 H1866 H1874 H1876:H1878 H1887:H1888 H1953 H1963 H2047 H2100 H2205 H2225 H2251 H2273 H2275 H2280 H2295 H2297 H2311 H2313:H2315 H2319 H2329 H2331 H2350 H2356 H2363 H2365 H2396 H2411 H2415 H2427:H2428 H2434:H2435 H2438 H2444 H2462 H2464:H2465 H2477 H2480 H2483:H2484 H2488 H2497 H2502 H2505 H2522 H2563 H2580 H2602 H2607 H2609:H2610 H2621 H2634 H2636 H2638 H2640 H2655 H2661:H2662 H2668 H2676 H2680 H2683 H2685 H2691 H2693 H2700 H2704 H2719 H2726 H2750 H2756 H2772 H2784 H2816 H2828 H2838 H2840 H2845 H2868 H2870 H2890 H2902:H2903 H2957 H2968 H2981 H3000 H3009 H3016:H3017 H3039 H3046 H3079 H3086 H3097 H3100 H3139 H3207 H3217:H3218 H3225 H3233 H3288 H3292 H3298 H3302:H3304 H3323 H3329 H3350 H3379 H3395 H3405 H3418 H3422 H3425 H3429 H3436:H3437 H3445 H3450 H3453:H3454 H3464 H3467 H3472 H3511 H3516 H3518 H3538 H3548 H3561 H3591:H3592 H3603 H3605 H3608 H3610:H3611 H3622 H3625 H3627 H3629 H3648 H3651:H3653 H3668:H3669 H3680 H3695 H3700 H3706 H3717 H3723 H3758 H3763 H3765 H3783 H3788 H3793 H3799:H3803 H3810 H3812:H3813 H3838 H3844 H3852 H3871 H3874 H3881 H3886 H3892 H3918 H3924 H3930:H3931 H3981 H3998 H4010 H4021 H4025 H4029 H4048 H4071:H4072 H4078 H4084 H4137 H4149 H4154 H4168:H4169 H4186 H4210 H4228 H4235:H4236 H4239 H4247:H4248 H4274 H4302 H4310:H4313 H4319 H4325 H4331 H4343 H4357:H4358 H4360 H4365:H4367 H4372 H4375 H4378 H4398 H4407 H4432:H4433 H4436 H4459 H4480 H4494 H4499 H4508 H4527 H4529 H4531:H4532 H4536 H4555 H4578 H4606 H4652 H4655 H4659 H4662 H4665 H4669 H4674 H4777 H4796 H4798:H4799 H4847:H4848 H4881 H4884 H4896 H4930 H4947 H4961 H4963 H4965 H4968 H4983 H4986 H4989 H4996 H5004 H5010 H5015 H5036:H5037 H5068 H5073 H5078 H5095 H5101 H5110 H5116 H5131 H5137 H5171 H5198 H5202 H5241 H5249 H5261 H5286:H5287 H5301 H5326 H5333:H5335 H5362:H5364 H5372 H5405:H5406 H5411 H5419 H5423:H5424 H5427 H5464 H5472 H5480 H5482 H5489:H5490 H5492 H5496 H5549 H5696:H5697 H5700 H5706 H5718 H5720 H5724 H5731 H5738 H5763 H5770 H5773 H5779 H5789 H5798 H5806:H5809 H5817 H5828:H5830 H5832 H5836 H5881 H5888 H5892 H5894 H5904 H5912 H5914 H5945 H5953 H5962 H5966 H6015 H6029 H6087 H6101:H6102 H6129:H6131 H6161 H6166 H6179 H6202 H6206 H6216 H6239 H6243 H6258 H6262:H6263 H6266 H6269 H6280 H6297 H6303 H6312 H6314 H6319 H6321 H6337 H6343 H6346 H6350 H6355 H6359 H6365 H6370 H6373 H6380 H6390 H6394 H6399:H6400 H6410:H6411 H6419 H6423:H6424 H6430 H6434 H6444:H6445 H6450:H6452 H6456:H6457 H6463 H6473:H6474 H6477 H6481 H6488 H6494 H6520 H6525 H6535 H6537 H6543 H6545 H6554 H6557 H6561:H6562 H6566 H6571 H6580 H6598 H6602 H6612 H6616 H6658 H6669 H6692 H6732 H6735 H6737 H6739 H6741 H6747 H6767 H6806 H6828:H6829 H6833 H6841 H6844 H6846 H6852:H6853 H6856 H6865 H6869 H6875 H6879 H6884 H6887 H6905 H6912 H6944 H6986 H6988 H7007 H7010:H7011 H7014 H7042 H7051 H7084 H7092:H7093 H7128 H7151 H7153 H7178 H7185 H7235:H7236 H7252:H7253 H7255 H7284 H7289 H7297 H7305 H7310 H7315 H7317 H7320:H7321 H7323 H7347 H7350 H7352 H7386:H7387 H7402 H7404 H7416 H7448:H7449 H7453:H7454 H7460 H7466 H7480 H7494 H7522 H7524:H7526 H7532:H7535 H7542 H7552 H7557 H7561 H7564 H7588 H7599 H7602 H7607 H7609 H7613 H7617 H7624 H7642:H7643 H7651 H7669 H7671 H7685 H7712 H7753 H7760:H7761">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Chicago),USA (East - Detroit),USA (East - Boston),USA"</formula1>
    </dataValidation>
    <dataValidation type="list" allowBlank="1" sqref="H6 H77 H94 H115 H125 H148 H184:H185 H212 H226 H235:H236 H242 H250 H252 H260 H268 H270 H279 H284 H288 H292 H317 H323 H325 H331:H332 H396 H421 H455 H472 H479 H487 H493 H521 H535 H582 H584 H597 H599 H632 H647 H668 H674:H675 H751 H786 H805 H831 H848 H854 H868 H895 H908 H932:H933 H942:H943 H953 H994 H997 H1008 H1014:H1015 H1037 H1040:H1041 H1093 H1108:H1109 H1182 H1215 H1241 H1252 H1261 H1274 H1297 H1310:H1312 H1322 H1327 H1334 H1356:H1357 H1384 H1443 H1564:H1565 H1601 H1632:H1634 H1716 H1755 H1834 H1892 H1894 H1940:H1941 H1952 H1955 H1969:H1974 H1977 H1984 H1993:H1994 H1998 H2009 H2029 H2052 H2072:H2074 H2076:H2079 H2081 H2095 H2112 H2146 H2148 H2152 H2158 H2162 H2196 H2200 H2213 H2218 H2231 H2279 H2322 H2354 H2366 H2369:H2370 H2408 H2429 H2469 H2474 H2491:H2492 H2507 H2511 H2513 H2558 H2583:H2584 H2623 H2628:H2633 H2650 H2696 H2702 H2707:H2708 H2733 H2759 H2765:H2766 H2769 H2795 H2818 H2830 H2832:H2834 H2846 H2856 H2859 H2861 H2863:H2865 H2875:H2877 H2879:H2881 H2900:H2901 H2908 H2930:H2933 H2935:H2938 H2940:H2946 H2958 H2960 H2977 H2995:H2997 H2999 H3001 H3033:H3035 H3037:H3038 H3048 H3050:H3051 H3054 H3056:H3059 H3073 H3084 H3103 H3106 H3117 H3122 H3156 H3158:H3159 H3187 H3191 H3196 H3224 H3231 H3236 H3239 H3260 H3308:H3311 H3330 H3338 H3357 H3365:H3366 H3372 H3466 H3483 H3488 H3536:H3537 H3689:H3690 H3746 H3752 H3766 H3792 H3827 H3926 H3937 H3946:H3947 H3952 H3972 H3978:H3979 H3986 H3990:H3997 H3999:H4002 H4004:H4006 H4008 H4012 H4018 H4022:H4023 H4049:H4050 H4079 H4085 H4108 H4110:H4112 H4114:H4115 H4118 H4125 H4133 H4159 H4184 H4187 H4190 H4195:H4196 H4203 H4215 H4243 H4258 H4260 H4264 H4267:H4269 H4276 H4279 H4335:H4336 H4353 H4385:H4386 H4389 H4391 H4405 H4421 H4478 H4491 H4504:H4505 H4507 H4509 H4534 H4592 H4631 H4641:H4642 H4646:H4647 H4653 H4668 H4685 H4695:H4696 H4736:H4737 H4741 H4745 H4748:H4749 H4782:H4783 H4789 H4800 H4855 H4857 H4878 H4895 H4899:H4900 H4905 H4926:H4927 H4929 H4937:H4938 H4945 H4948 H4950 H4974:H4977 H4995 H5001:H5002 H5012 H5030:H5031 H5099:H5100 H5111:H5113 H5123 H5140 H5157 H5161 H5181 H5225 H5300 H5319 H5392 H5414 H5420 H5425 H5435 H5439:H5440 H5449:H5450 H5494 H5511:H5512 H5567 H5575 H5625 H5637 H5713 H5776 H5801:H5802 H5827 H5835 H5850 H5853 H5869 H5880 H5931 H5935 H5946 H5971 H5973 H6000 H6011 H6071 H6073:H6074 H6097 H6122 H6140 H6154 H6277:H6278 H6288 H6302 H6327 H6348 H6391 H6422 H6440 H6461 H6471 H6491 H6500 H6505 H6507 H6511 H6547 H6565 H6567 H6572 H6583 H6610 H6619 H6621 H6629 H6643 H6650 H6653 H6657 H6664 H6666 H6671 H6675 H6682 H6696 H6707 H6715 H6726 H6738 H6752 H6761 H6770 H6782 H6789 H6807 H6814 H6827 H6858 H6861:H6862 H6872 H6892 H6921 H6939 H6962:H6963 H6972 H7005 H7027 H7031 H7036 H7049 H7056 H7072 H7080 H7091 H7110:H7111 H7115 H7127 H7131 H7141 H7143 H7170 H7173 H7188 H7199 H7202 H7215:H7216 H7227 H7233 H7250 H7260 H7267 H7271 H7292 H7294 H7299 H7311:H7312 H7319 H7332 H7335 H7339 H7369:H7370 H7384 H7395:H7396 H7405:H7406 H7408 H7414 H7421 H7428 H7451:H7452 H7477 H7506:H7508 H7538 H7593 H7597:H7598 H7603 H7606 H7611 H7628 H7664 H7679:H7681 H7721 H7724 H7733 H7739 H7747:H7749 H7756">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(Barcelona),Iceland,India,Indonesia (Bali),Ireland,Israel,Italy"</formula1>
    </dataValidation>
    <dataValidation type="list" allowBlank="1" sqref="I1074">
      <formula1>"01) January,Festival,Low,Medium,High,N/A"</formula1>
    </dataValidation>
    <dataValidation type="list" allowBlank="1" sqref="H1558 H1718 H1778 H1980 H2070 H2224 H2276 H2512 H2695 H2699 H2780 H2987 H2991 H3042:H3043 H3204 H3720:H3721 H3769 H3880 H3919 H4039 H4128 H4287 H4346 H5983 H6357 H6706 H6838 H6888 H6931 H6948 H7047 H7123 H7219 H7280 H7304 H7328 H7751">
      <formula1>"01) January,Festival,Club,Promoter,Albania,Asia ANZ (Australia),Asia ANZ (Japan),Kazakhstan,Kosovo,Poland (Krakow),Latvia,Lithuania,UK (London),Luxembourg,Macedonia,Spain (Madrid),Malta,Mexico"</formula1>
    </dataValidation>
    <dataValidation type="list" allowBlank="1" sqref="H73 H120 H180 H208 H293 H300 H402 H456 H503 H509 H602 H657 H720 H735:H736 H801 H939 H972 H1145 H1217 H1226 H1459:H1460 H1614 H1627 H1717 H1741 H1798 H1885 H2175 H2179:H2180 H2183 H2293:H2294 H2398 H2436 H2439 H2471 H2567 H3067 H3166 H3447 H3482 H3514 H3564 H3644 H3657 H3691 H3714 H3889 H3909 H4033 H4130 H4339 H4411 H4612 H4628 H4639 H4706 H4735 H4827 H4999 H5130 H5154:H5156 H5438 H5574 H5722 H5814 H5909 H6114 H6139 H6147 H6186 H6259 H6385 H6402 H6586 H6712 H6817 H6880 H6917 H6942 H7061 H7069 H7076 H7268 H7275 H7298 H7560 H7582 H7647">
      <formula1>"01) January,Festival,Club,Promoter,Albania,Asia ANZ (Australia),Asia ANZ (Japan),Kazakhstan,Kosovo,Poland (Krakow),Latvia,Lithuania,UK (London),Luxembourg,Macedonia,Spain (Madrid),Sweden"</formula1>
    </dataValidation>
    <dataValidation type="list" allowBlank="1" sqref="H6728">
      <formula1>"01) January,Festival,Club,Promoter,Albania,Asia ANZ (Australia),Asia ANZ (Japan),Kazakhstan,Kosovo,Poland (Krakow),Latvia,Lithuania,UK (London),Luxembourg,Macedonia,Nigeria"</formula1>
    </dataValidation>
    <dataValidation type="list" allowBlank="1" sqref="H1575 H3007 H4914 H5462 H5753 H6089 H6175 H6936 H7433">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formula1>
    </dataValidation>
    <dataValidation type="list" allowBlank="1" sqref="H4141">
      <formula1>"01) January,Festival,Club,Promoter,Albania,Austria,Belgium,Bulgaria,Canada,Canada (East - Montreal),Canada (East - Toronto),Canada (West - Vancouver),Chile,Columbia,Costa Rica"</formula1>
    </dataValidation>
    <dataValidation type="list" allowBlank="1" sqref="H69 H129 H136 H246 H257 H322 H357 H475 H484 H524 H552 H563 H565 H571 H579 H593 H616 H618 H636:H638 H645 H653 H696 H715 H725 H958 H964 H1096 H1294 H1361 H1489:H1490 H1510 H1594:H1595 H1744 H1747 H1761 H1772 H1793 H1850 H2000 H2057 H2059 H2061:H2062 H2083:H2084 H2197 H2206 H2292 H2321 H2340 H2409 H2456 H2476 H2494:H2496 H2506 H2514 H2684 H2710:H2712 H2741 H2743:H2746 H2749 H2796:H2797 H3148 H3335 H3413 H3439 H3456 H3508:H3509 H3609 H3614 H4206:H4207 H4347:H4348 H4350 H4427 H4584 H4632 H4734 H4760 H4810 H4849 H5059 H5208 H5256 H5368 H5374 H5393 H5399 H5422 H5455:H5456 H5458 H5687 H5788 H6021 H6351 H6519 H6775 H6808 H6934 H6949 H7022 H7045 H7073 H7160 H7331 H7364 H7388 H7531 H7536 H7638 H7662 H7710">
      <formula1>"01) January,Festival,Club,Promoter,Albania,Asia ANZ (Australia),Asia ANZ (Japan),Kazakhstan,Kosovo,Poland (Krakow),Portugal,Indonesia (Bali),Romania"</formula1>
    </dataValidation>
    <dataValidation type="list" allowBlank="1" sqref="H4394">
      <formula1>"01) January,Festival,Club,Promoter,Albania,Argentina,Armenia"</formula1>
    </dataValidation>
    <dataValidation type="list" allowBlank="1" sqref="H154 H4971 H7100">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(Utrecht),Norway,Paraguay,Peru"</formula1>
    </dataValidation>
    <dataValidation type="list" allowBlank="1" sqref="H196 H227 H267 H397 H528 H546 H910 H1106 H1560 H2440:H2441 H3040 H3175 H3230 H3301 H3334 H4354 H4539 H4553 H4807 H5142 H5289 H5643 H5818 H6386 H6405 H6536 H6618 H6965 H7243 H7246 H7286 H7358">
      <formula1>"01) January,Festival,Club,Promoter,Albania,Austria,Belgium,Bulgaria,Canada,Canada (East - Montreal),Canada (East - Toronto),Canada (West - Vancouver),Chile,Columbia,Costa Rica,Croatia,Cyprus,Czech Republic,Denmark"</formula1>
    </dataValidation>
    <dataValidation type="list" allowBlank="1" sqref="H1736:H1737 H1882 H2318 H3349 H5384 H6426 H6950 H6959 H7274 H7379 H7675 H7758">
      <formula1>"01) January,Festival,Club,Promoter,Albania,Asia ANZ (Australia),Asia ANZ (Japan),Kazakhstan,Kosovo,Poland (Krakow),Portugal,Indonesia (Bali),Romania,Russia,Serbia,Slovakia,Slovenia"</formula1>
    </dataValidation>
    <dataValidation type="list" allowBlank="1" sqref="H2328">
      <formula1>"01) January,Festival,Club,Promoter,Albania,Asia ANZ (Australia),Asia ANZ (Japan),Kazakhstan,Kosovo,Poland (Krakow),Latvia,Lithuania,UK (London),Luxembourg"</formula1>
    </dataValidation>
    <dataValidation type="list" allowBlank="1" sqref="H2147 H3121 H5183 H6205 H7120 H7261">
      <formula1>"01) January,Festival,Club,Promoter,Albania,Austria,Belgium,Bulgaria,Canada,Canada (East - Montreal),Canada (East - Toronto),Canada (West - Vancouver),Chile,Columbia,Costa Rica,Croatia,Cyprus,Czech Republic,Denmark,Ecuador,Estonia"</formula1>
    </dataValidation>
    <dataValidation type="list" allowBlank="1" sqref="H6686">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Washington),USA (West - Los Angeles),USA (South - Miami),USA (West - San Fran),USA (South - Texas),Venezuela,Vietnam"</formula1>
    </dataValidation>
    <dataValidation type="list" allowBlank="1" sqref="H422 H504 H611 H689:H690 H821:H822 H841 H1171 H1240 H1255 H1259 H1302 H1309 H1432 H1517 H1683 H1799 H1870 H2028 H2103 H2195 H2272 H2278 H2284 H2380 H2660 H2959 H3045 H3381 H3440 H3449 H3479 H3481 H3553 H3687 H3768 H3814 H3839 H3887 H4117 H4320 H4498 H4501:H4502 H4585:H4586 H4602 H4660:H4661 H4731 H4739 H4939 H5176 H5312 H5389 H5410 H5521 H5737 H6084 H6235 H6295 H6417 H6469 H6679 H6690 H6748 H6755 H6832 H6854 H6896 H7249 H7303 H7354 H7356 H7447 H7615 H7653 H7714">
      <formula1>"01) January,Festival,Club,Promoter,Albania,Asia ANZ (Australia),Belgium"</formula1>
    </dataValidation>
    <dataValidation type="list" allowBlank="1" sqref="H198 H307 H315 H485 H581 H1152 H1339 H1596 H1667 H2008 H2163 H2165 H2420 H2457 H2706 H2762 H3020:H3021 H3025 H3085 H3325 H3354 H3484:H3485 H3877 H3945 H3965 H3968 H3983 H4081 H4205 H4351:H4352 H4355:H4356 H4484 H4537 H4548 H4721:H4722 H4768 H5016 H5285 H5398 H5500 H5513 H5605 H6189 H6597 H6673 H6981 H7327">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formula1>
    </dataValidation>
    <dataValidation type="list" allowBlank="1" sqref="H366 H411 H478 H513 H577 H954 H1409 H1749 H2159 H2948 H3255 H3305:H3306 H3328 H4052 H4106 H4145 H4204 H4212 H4687 H4774 H4889 H5229 H5352:H5353 H5746 H6177 H6342 H6839 H7262:H7263 H7527">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(Utrecht),Norway,Paraguay,Peru,Phillipines,Poland"</formula1>
    </dataValidation>
    <dataValidation type="list" allowBlank="1" sqref="H124 H277 H368 H459 H511 H557 H748 H834 H879 H1142 H1153 H1323 H1328 H1367 H1411 H1422 H1486 H1515 H1666 H1676 H1689:H1690 H1825 H1853 H1945 H2096:H2097 H2168 H2544 H2564 H2573 H2579 H2723 H2814 H3031 H3091:H3092 H3386 H3420 H3444 H3475 H3635 H3778 H3819 H4237 H4399 H4490 H4549 H4640 H4677 H4702 H4746 H4758 H4845 H4883 H4964 H5018 H5090 H5128 H5293 H5465 H5515 H6035 H6173 H6194 H6200 H6292 H6442 H6683 H6791 H6955 H6966 H7026 H7052 H7150 H7276 H7290 H7684 H7784">
      <formula1>"01) January,Festival,Club,Promoter,Albania,Austria,Belgium,Bulgaria,Canada"</formula1>
    </dataValidation>
    <dataValidation type="list" allowBlank="1" sqref="H566 H3300 H4428 H6412">
      <formula1>"01) January,Festival,Club,Promoter,Albania,Asia ANZ (Australia),Asia ANZ (Japan),Kazakhstan,Kosovo,Poland (Krakow),Latvia,Lithuania,UK (London),Luxembourg,Macedonia,Spain (Madrid),Sweden,Switzerland,Taipei,Thailand,Turkey ,Tunisia"</formula1>
    </dataValidation>
    <dataValidation type="list" allowBlank="1" sqref="H59 H2760 H2790 H3119 H3167 H3975 H5726 H6316 H6356 H6421 H6529 H6577 H6587 H6913 H7008 H7040 H7455 H7610">
      <formula1>"01) January,Festival,Club,Promoter,Albania,Asia ANZ (Australia)"</formula1>
    </dataValidation>
    <dataValidation type="list" allowBlank="1" sqref="H99:H100 H126:H127 H152:H153 H187 H193 H199 H245 H295 H297 H318 H369 H382 H393 H405 H482 H512 H515 H574 H640 H642 H695 H754 H776 H814 H853 H865 H888 H938 H951 H976 H1004 H1024 H1044 H1079 H1091 H1095 H1107 H1124 H1135 H1160 H1176 H1232 H1254 H1269 H1281 H1313 H1358 H1368 H1383 H1425 H1436:H1437 H1445 H1487 H1491:H1492 H1555 H1646 H1654:H1655 H1709 H1730 H1732 H1764 H1884 H1923:H1924 H1936 H1956 H1960:H1962 H1964 H1966:H1967 H1979 H1997 H1999 H2016 H2024 H2037:H2039 H2053 H2056 H2086 H2088:H2089 H2091 H2109:H2110 H2114 H2122 H2133 H2166 H2171 H2174 H2203:H2204 H2220 H2235 H2239 H2268 H2290 H2330 H2336 H2346:H2347 H2358:H2360 H2362 H2410 H2437 H2453:H2454 H2466:H2468 H2470 H2490 H2499:H2501 H2504 H2508 H2510 H2518:H2520 H2541 H2546 H2549 H2578 H2605 H2613 H2616 H2635 H2657 H2679 H2728 H2731 H2736:H2737 H2767 H2771 H2776 H2800 H2835 H2841 H2857 H2862 H2885 H2897 H2921 H2924 H2947 H2953 H2988 H2993 H3005:H3006 H3028 H3044 H3062 H3065 H3093:H3094 H3126 H3169 H3171 H3179 H3183 H3186 H3201:H3203 H3210 H3240 H3249 H3270 H3297 H3307 H3317 H3353 H3373 H3399 H3406:H3407 H3414 H3423:H3424 H3426:H3428 H3432 H3434 H3438 H3455 H3461 H3468 H3494:H3495 H3512:H3513 H3515 H3535 H3544 H3546 H3580 H3599:H3602 H3620 H3639 H3642 H3682:H3683 H3737:H3740 H3744 H3762 H3764 H3774 H3776:H3777 H3780 H3784 H3787 H3797 H3836 H3854 H3862 H3890 H3911 H3934 H3938 H3959 H3964 H4026:H4027 H4066 H4083 H4086 H4090:H4091 H4097 H4103 H4120 H4127 H4129 H4135 H4138 H4148 H4157 H4200 H4244 H4246 H4341 H4344 H4379 H4382 H4409 H4424 H4430 H4438:H4439 H4444 H4450 H4458 H4461 H4464 H4466 H4524 H4542 H4562:H4563 H4611 H4623 H4627 H4634 H4694 H4705 H4729 H4742:H4744 H4759 H4761 H4773 H4778:H4779 H4792 H4795 H4802 H4809 H4873 H4890 H4949 H4967 H5000 H5008 H5014 H5049 H5052 H5062:H5063 H5067 H5072 H5104 H5305 H5350:H5351 H5360 H5385 H5415:H5417 H5431 H5452 H5495 H5509 H5527 H5547 H5583 H5609:H5610 H5617 H5678 H5694 H5735 H5825 H5833 H5838 H5848 H5887 H5895 H5906 H5910 H5922 H5932:H5933 H5939 H5944 H5968:H5969 H5974 H5980:H5981 H5987 H5990:H5991 H6014 H6032 H6079 H6106 H6141 H6155:H6156 H6165 H6184 H6199 H6203 H6208 H6218 H6226 H6251 H6279 H6300 H6335 H6339 H6398 H6406 H6436 H6443 H6467 H6482 H6526 H6530 H6625 H6655 H6684 H6695 H6758 H6776:H6777 H6781 H6786 H6816 H6843 H6845 H6881 H6883 H6891 H6918 H6930 H6932 H6946 H6991 H6995 H7020 H7028 H7057 H7064 H7113 H7119 H7129 H7154 H7168 H7180 H7190:H7192 H7203 H7211 H7223:H7224 H7229 H7231 H7239 H7272 H7278 H7325 H7362:H7363 H7374 H7399 H7424:H7425 H7435 H7475 H7479 H7618 H7620 H7627 H7632:H7633 H7659 H7663 H7676 H7698:H7700 H7719 H7725 H7732 H7741">
      <formula1>"01) January,Festival,Club,Promoter,Albania,Austria,Belgium,Bulgaria,Canada,Canada (East - Montreal),Canada (East - Toronto),Canada (West - Vancouver),Chile,Columbia,Spain"</formula1>
    </dataValidation>
    <dataValidation type="list" allowBlank="1" sqref="H4308">
      <formula1>"01) January,Festival,Club,Promoter,Albania,Austria,Barbados,Belarus,Azerbaijan"</formula1>
    </dataValidation>
    <dataValidation type="list" allowBlank="1" sqref="H105 H1893">
      <formula1>"01) January,Festival,Club,Promoter,Albania,Asia ANZ (Australia),Asia ANZ (Japan),Asia ANZ (New Zealand)"</formula1>
    </dataValidation>
    <dataValidation type="list" allowBlank="1" sqref="H6151 H6774">
      <formula1>"01) January,Festival,Club,Promoter,Albania,Asia ANZ (Australia),Asia ANZ (Japan),Kazakhstan,Kosovo"</formula1>
    </dataValidation>
    <dataValidation type="list" allowBlank="1" sqref="F7446:F7778">
      <formula1>"01) January,Festival,Club,Promoter,Management"</formula1>
    </dataValidation>
    <dataValidation type="list" allowBlank="1" sqref="H290 H481 H1234 H1570 H2113 H2248 H2547 H2625 H2886 H3055 H3213 H3312 H3658 H4791 H4836 H5934 H5977 H6024 H6685 H6709 H6796 H6940 H7221 H7244 H7295 H7302 H7330">
      <formula1>"01) January,Festival,Club,Promoter,Albania,Austria,Belgium,Bulgaria,Canada,Canada (East - Montreal),Canada (East - Toronto),Canada (West - Vancouver),Chile,Columbia"</formula1>
    </dataValidation>
    <dataValidation type="list" allowBlank="1" sqref="H54:H55 H58 H72 H75 H82 H91 H109 H112 H128 H171 H175 H186 H214:H215 H232 H248 H275:H276 H287 H310 H312:H313 H320 H328 H336 H347 H371 H381 H391 H412 H424 H431 H434:H435 H446 H450 H470 H476 H483 H488 H496:H497 H514 H519 H527 H572 H588 H601 H656 H661 H663 H666 H673 H682 H721 H727 H749:H750 H777:H778 H794 H797 H800 H825:H826 H856 H860 H862 H866 H915:H916 H920 H947:H948 H969 H988:H990 H1020 H1022 H1028:H1029 H1046 H1061:H1062 H1081 H1085 H1089 H1101:H1103 H1127:H1128 H1132:H1133 H1193 H1230:H1231 H1238:H1239 H1242 H1256 H1262 H1268 H1273 H1299 H1360 H1365 H1397 H1408 H1416 H1468 H1485 H1607 H1624 H1635 H1656:H1657 H1686 H1720 H1738 H1803 H1812 H1829 H1851 H1861 H1863 H1901 H1920 H1928:H1929 H1932 H1943 H1978 H2104 H2132 H2149:H2151 H2153 H2178 H2202 H2223 H2227 H2281 H2320 H2334 H2343 H2379 H2381:H2382 H2418 H2431 H2448:H2450 H2459 H2463 H2489 H2493 H2534 H2536:H2540 H2592 H2608 H2624 H2626 H2718 H2735 H2821 H2850 H2855 H2867 H2895 H2906 H2914 H2922 H2949 H2952 H2966:H2967 H3076 H3078 H3105 H3107 H3112:H3113 H3135 H3199 H3284:H3285 H3290 H3320 H3340 H3346 H3356 H3384 H3396:H3397 H3401 H3471 H3487 H3540 H3586 H3618 H3638 H3718 H3741 H3791 H3818 H3822 H3855 H3864:H3865 H3898 H3916 H3943:H3944 H3950 H4009 H4053 H4068 H4073 H4080 H4255 H4278 H4282:H4283 H4332 H4338 H4390 H4420 H4422:H4423 H4437 H4513:H4514 H4516 H4518 H4520 H4522 H4566 H4588:H4589 H4608 H4718 H4730 H4738 H4756 H4764 H4804:H4805 H4906 H4928 H4932 H4980 H4998 H5066 H5080 H5082 H5120:H5121 H5224 H5227:H5228 H5242 H5258 H5262 H5290 H5295 H5297 H5310:H5311 H5349 H5475 H5491 H5501 H5505 H5566 H5570:H5571 H5577 H5586 H5600 H5613 H5632:H5633 H5635 H5672 H5691:H5692 H5698 H5719 H5733 H5778 H5784 H5787 H5815:H5816 H5861 H5884 H5900:H5901 H5913 H5930 H5960 H5972 H5986 H5989 H5993 H6034 H6038 H6059 H6067 H6076:H6077 H6090 H6103 H6105 H6115 H6126 H6132 H6149:H6150 H6157 H6164 H6195 H6212 H6217 H6233:H6234 H6238 H6242 H6257 H6271:H6272 H6294 H6296 H6304 H6318 H6338 H6341 H6368 H6378 H6397 H6401 H6418 H6458 H6464 H6484:H6485 H6516 H6548 H6555 H6576 H6614 H6637 H6674 H6699 H6708 H6714 H6721 H6729 H6731 H6757 H6783 H6794 H6809 H6811 H6818:H6820 H6874 H6878 H6889 H6990 H6997 H7000 H7004 H7025 H7053 H7070:H7071 H7079 H7081 H7088 H7094 H7101 H7103 H7117 H7121 H7148 H7157 H7165 H7175 H7187 H7193 H7218 H7258 H7329 H7334 H7337 H7340 H7348 H7357 H7389 H7397:H7398 H7432 H7463 H7512 H7537 H7548 H7554 H7566 H7576 H7590 H7605 H7637 H7666 H7709 H7715 H7722:H7723 H7742 H7779:H7780">
      <formula1>"01) January,Festival,Club,Promoter,Albania,Austria,Belgium,Bulgaria,Canada,Canada (East - Montreal),Canada (East - Toronto),Canada (West - Vancouver),Chile,Columbia,Costa Rica,Croatia,Cyprus,Czech Republic,Denmark,Ecuador,Estonia,Finland,France"</formula1>
    </dataValidation>
    <dataValidation type="list" allowBlank="1" sqref="H498 H1088 H1353 H1568 H2155 H2455 H2907 H3049 H3779 H3798 H4607 H4898 H5336 H5520 H6404 H6407 H6472 H6652">
      <formula1>"01) January,Festival,Club,Promoter,Albania,Austria,Belgium,Bulgaria,Canada,Canada (East - Montreal),Canada (East - Toronto),Canada (West - Vancouver),Chile,Columbia,Costa Rica,Croatia,Cyprus,Czech Republic,Denmark,Ecuador,Estonia,Finland"</formula1>
    </dataValidation>
    <dataValidation type="list" allowBlank="1" sqref="J698:R698 G913 I1056 G1892:G1893 G1896:G1897 G1900:G1901 G1903:G1911 G1913 G1915:G1916 G1919:G1922 G1924:G1925 G1928:G1929 G1931:G1932 G1935:G1940 G1942 G1947 G1952:G1953 G1956:G1957 G1959 G1961:G1963 G1965:G1966 G1969:G1971 G1973 G1975:G1976 G1978 G1981:G1987 G1989 G1991 G1993:G2001 G2003:G2006 G2008:G2010 G2013:G2019 G2021:G2029 G2031:G2032 G2037 G2039:G2041 G2046:G2047 G2049 G2051 G2053:G2054 G2056 G2059 G2061:G2062 G2064 G2069:G2071 G2078:G2080 G2085:G2086 G2089:G2093 G2095 G2099 G2102 G2104:G2111 G2113:G2127 G2129:G2130 G2132:G2134 G2137 G2139:G2140 G2142 G2146:G2147 G2150:G2152 G2154:G2160 G2164 G2166:G2167 G2173:G2177 G2181:G2187 G2190 G2194 G2197:G2201 G2203:G2204 G2206:G2210 G2212:G2225 G2227:G2228 G2230:G2232 G2235 G2237 G2239 G2244:G2245 G2247:G2248 G2250 G2252 G2254 G2256:G2258 G2260:G2263 G2266:G2268 G2273 G2277:G2278 G2282:G2283 G2285 G2287 G2289:G2292 G2294:G2299 G2301 G2303 G2307:G2309 G2313:G2314 G2319 G2322 G2324 G2326:G2327 G2330 G2334:G2335 G2337:G2341 G2343:G2345 G2347 G2350:G2351 G2353:G2354 G2358 G2360:G2365 G2367:G2397 G2400:G2401 G2403:G2407 G2409 G2411:G2414 G2416:G2427 G2429:G2430 G2432 G2434:G2443 G2446:G2447 G2450 G2453:G2456 G2459:G2460 G2464 G2467:G2469 G2471:G2474 G2477 G2479:G2480 G2484:G2488 G2490:G2492 G2495:G2496 G2498:G2510 G2512:G2521 G2524:G2527 G2532 G2534:G2537 G2540 G2543:G2547 G2549:G2552 G2555 G2557 G2560:G2561 G2564 G2568 G2571:G2573 G2575 G2577:G2579 G2581 G2583:G2598 G2600:G2605 G2607:G2608 G2611 G2613:G2628 G2630:G2632 G2636 G2638 G2640:G2641 G2643:G2644 G2647:G2648 G2650:G2652 G2654 G2657 G2659:G2660 G2663:G2665 G2669:G2670 G2672 G2675 G2679 G2681 G2683 G2685:G2698 G2700 G2702:G2708 G2710:G2712 G2714:G2719 G2721 G2723:G2727 G2729:G2736 G2740:G2742 G2745 G2751:G2753 G2756 G2758:G2760 G2762 G2764 G2766:G2767 G2770 G2772 G2774:G2775 G2778 G2780 G2782 G2786 G2788:G2798 G2800:G2810 G2812 G2814 G2817:G2818 G2820 G2827 G2829:G2830 G2832:G2833 G2835:G2836 G2838 G2840:G2841 G2843:G2844 G2848 G2851 G2855:G2857 G2861 G2863 G2865 G2868:G2875 G2877:G2879 G2881:G2898 G2900:G2913 G2915 G2918 G2920 G2923:G2924 G2927:G2928 G2930:G2931 G2934:G2937 G2940 G2942 G2944:G2946 G2949:G2951 G2954:G2956 G2959:G2961 G2965 G2967:G2969 G2974:G2975 G2977:G2978 G2982:G2983 G2985:G2993 G2995:G2999 G3001:G3008 G3010:G3013 G3016 G3018 G3020:G3022 G3024:G3025 G3027 G3029 G3031:G3032 G3034:G3035 G3038 G3040:G3042 G3044:G3045 G3047 G3049:G3050 G3054:G3056 G3058 G3063:G3065 G3067 G3069:G3072 G3076:G3092 G3095:G3108 G3110:G3113 G3115 G3117:G3123 G3125:G3127 G3130:G3141 G3143 G3146:G3147 G3149:G3153 G3156 G3158 G3160:G3161 G3164:G3171 G3173:G3179 G3181:G3182 G3184:G3186 G3188:G3189 G3191 G3195 G3198:G3202 G3204:G3219 G3222:G3226 G3228:G3230 G3232 G3234:G3237 G3240:G3244 G3246:G3247 G3249 G3252:G3253 G3255:G3257 G3259:G3269 G3272 G3276:G3285 G3288:G3295 G3298:G3302 G3305 G3308 G3311:G3315 G3317 G3319 G3321:G3324 G3326:G3328 G3331:G3336 G3342:G3347 G3349:G3354 G3358 G3360:G3364 G3366 G3369:G3372 G3380 G3383:G3385 G3388 G3393 G3395:G3399 G3401:G3402 G3407:G3408 G3410:G3412 G3414 G3416:G3417 G3421 G3424:G3426 G3429:G3431 G3433 G3435 G3437 G3440:G3441 G3444:G3446 G3450 G3452:G3453 G3456:G3459 G3462 G3464:G3476 G3480 G3482:G3485 G3490:G3491 G3494:G3497 G3499:G3500 G3502:G3503 G3505:G3506 G3509 G3511 G3513:G3517 G3519 G3521:G3523 G3525 G3528 G3531 G3533 G3535:G3538 G3542:G3543 G3545:G3547 G3549:G3564 G3567:G3572 G3576:G3582 G3584:G3589 G3593 G3599:G3602 G3609 G3611 G3613:G3615 G3617:G3618 G3624 G3626 G3628 G3631:G3633 G3635 G3639:G3643 G3645 G3648 G3650 G3653 G3655:G3659 G3663 G3665:G3669 G3672:G3673 G3675:G3676 G3679:G3683 G3685:G3688 G3690:G3691 G3694:G3702 G3704:G3705 G3707:G3708 G3710 G3712:G3713 G3715:G3716 G3721 G3724:G3730 G3732:G3735 G3738:G3740 G3742:G3744 G3747:G3753 G3756 G3760:G3765 G3768:G3769 G3774 G3778:G3780 G3783 G3785:G3792 G3794:G3797 G3799:G3813 G3815:G3816 G3819 G3822 G3826:G3827 G3831 G3833:G3834 G3837:G3839 G3841:G3843 G3849 G3851:G3852 G3855:G3857 G3859 G3861:G3862 G3864:G3865 G3867:G3879 G3881:G3893 G3897:G3898 G3901 G3903:G3904 G3907:G3909 G3912:G3915 G3918:G3920 G3923 G3925:G3928 G3930:G3933 G3936:G3937 G3940 G3942:G3945 G3948:G3949 G3951:G3961 G3965:G3978 G3982 G3987:G3988 G3991:G3992 G3995 G3998:G4001 G4003:G4005 G4007:G4008 G4010 G4012:G4013 G4017:G4018 G4020 G4023 G4025:G4028 G4031:G4032 G4034 G4036 G4038 G4041:G4042 G4045:G4046 G4048 G4051:G4054 G4056:G4059 G4061:G4071 G4073:G4074 G4076:G4077 G4079:G4080 G4082:G4084 G4087 G4089:G4091 G4093:G4097 G4099:G4100 G4104 G4107:G4108 G4112 G4114:G4117 G4119 G4122:G4123 G4125 G4127:G4128 G4131 G4133 G4135:G4136 G4139 G4141:G4142 G4144 G4146:G4149 G4152:G4162 G4164:G4173 G4175:G4199 G4204:G4207 G4209 G4216:G4217 G4219:G4220 G4223:G4224 G4226:G4227 G4231 G4234 G4236 G4239 G4241:G4244 G4246:G4247 G4253:G4257 G4261 G4263 G4267:G4269 G4271 G4274 G4276 G4280 G4282:G4283 G4285:G4287 G4291 G4293:G4296 G4298:G4299 G4301:G4312 G4316:G4317 G4319:G4321 G4324 G4326:G4328 G4330:G4333 G4337 G4340 G4344:G4345 G4347:G4350 G4353:G4355 G4357:G4358 G4362:G4365 G4368:G4370 G4372:G4374 G4379:G4381 G4383:G4385 G4388 G4390:G4391 G4393:G4394 G4397:G4398 G4400 G4403 G4406:G4422 G4424:G4425 G4428 G4431:G4434 G4436 G4439:G4441 G4445 G4447:G4449 G4451:G4452 G4454:G4455 G4457 G4461:G4462 G4466:G4471 G4473:G4475 G4477:G4478 G4480:G4483 G4485:G4487 G4489:G4493 G4495:G4498 G4500:G4501 G4503 G4507:G4508 G4511 G4515:G4516 G4521 G4523:G4524 G4526:G4528 G4530 G4532:G4534 G4536 G4538 G4542:G4544 G4546 G4548 G4551 G4553:G4554 G4558:G4559 G4562:G4563 G4568:G4572 G4574:G4580 G4582:G4583 G4585:G4604 G4606:G4608 G4611:G4613 G4615 G4617:G4618 G4621 G4623:G4624 G4626 G4629 G4631 G4633:G4634 G4636:G4637 G4639:G4640 G4646:G4647 G4650:G4651 G4654:G4655 G4660:G4662 G4664 G4666:G4668 G4670:G4676 G4678:G4688 G4690:G4693 G4695:G4699 G4701 G4704:G4707 G4709:G4711 G4714 G4716 G4718:G4719 G4721:G4723 G4729:G4730 G4732 G4734:G4735 G4737 G4739:G4741 G4745:G4746 G4748 G4750 G4752 G4756:G4758 G4762:G4765 G4768:G4769 G4771:G4777 G4779:G4799 G4801:G4805 G4808:G4810 G4812 G4816:G4817 G4819:G4820 G4822:G4823 G4826:G4827 G4829:G4830 G4832:G4833 G4836:G4837 G4842:G4843 G4845 G4847 G4850:G4851 G4854:G4855 G4857:G4859 G4862:G4863 G4865:G4870 G4872:G4878 G4880 G4882:G4884 G4888 G4890:G4891 G4893 G4895:G4896 G4899:G4902 G4905:G4908 G4911 G4913:G4914 G4916:G4918 G4920 G4924:G4927 G4929 G4932:G4934 G4939:G4940 G4943 G4945:G4946 G4951 G4953:G4978 G4980:G4982 G4984 G4986:G4991 G4994 G4999:G5000 G5003:G5004 G5007 G5009 G5011 G5013 G5015:G5017 G5019 G5023:G5025 G5027 G5030 G5032:G5033 G5035 G5037 G5040:G5041 G5043 G5047:G5051 G5053:G5054 G5057 G5061:G5069 G5072:G5079 G5082 G5084:G5085 G5087 G5090:G5091 G5093:G5095 G5098 G5102:G5106 G5110 G5114 G5116 G5120:G5122 G5124 G5128 G5130 G5132:G5133 G5136:G5143 G5145:G5159 G5161:G5167 G5169:G5176 G5178:G5179 G5181:G5183 G5185:G5186 G5189:G5190 G5192 G5196:G5197 G5200 I5201 G5203:G5206 G5208 G5212 G5215:G5216 G5220:G5223 G5225 G5229:G5236 G5238:G5247 G5251 G5253:G5254 G5256:G5257 G5259 G5262:G5265 G5268 G5271:G5274 G5277 G5280:G5283 G5286 G5288 G5292 G5294 G5296:G5300 G5303 G5305 G5307:G5319 G5321:G5329 G5331:G5336 G5338:G5347 G5349:G5350 G5352:G5354 G5356:G5357 G5360 G5362 G5364 G5366 G5368 G5370:G5371 G5376:G5378 G5380:G5387 G5389 G5391:G5392 G5394:G5400 G5402:G5404 G5406 G5410:G5411 G5414:G5423 G5425:G5426 G5428:G5441 G5443 G5445:G5446 G5450:G5451 G5453 G5455:G5456 G5461:G5462 G5465:G5467 G5469:G5474 G5476 G5478:G5480 G5482 G5484:G5486 G5488 G5492:G5494 G5497 G5499:G5500 G5502:G5510 G5512:G5517 G5519:G5523 G5525:G5537 G5539:G5542 G5544:G5547 G5550 G5552 G5880:G5886 G5888:G5898 G5900:G5904 G5906:G5910 G5912:G5931 G5933 G5935:G5937 G5939 G5941:G5945 G5947:G5952 G5954:G5955 G5957:G5967 G5969:G5970 G5973:G5976 G5981 G5985:G5986 G5990:G5991 G5993 G5997 G6000 G6004:G6006 G6008 G6010 G6012:G6013 G6030 G6032:G6033 O6043:O6049 G6052 O6052 G6603 G6605 G6611:G6615 G6617:G6619 G6621 G6623 G6626 G6628:G6629 G6631:G6634 G6636:G6647 G6650 G6654 G6656 G6659 G6661 G6664:G6665 G6667:G6676 G6678:G6682 G6685:G6686 G6689:G6693 G6695:G6697 G6700:G6704 G6706:G6713 G6715:G6716 G6719:G6720 G6724 G6727 G6730 G6732:G6733 G6735:G6736 G6739:G6741 G6743:G6753 G6755:G6756 G6758 G6760:G6762 G6765:G6767 G6770 G6772:G6776 G6778:G6783 G6785:G6788 G6792 G6794:G6795 G6797:G6799 G6801:G6802 G6804 G6807:G6808 G6810:G6813 G6815 G6817:G6835 G6838 G6841:G6842 G6846:G6849 G6852:G6853 G6855:G6857 G6859:G6862 G6864:G6865 G6867:G6869 G6873 G6876 G6879 G6881 G6883:G6884 G6886 G6892:G6910 G6913 G6916 G6918:G6931 G6934:G6938 G6940:G6941 G6943 G6946 G6949:G6950 G6953 G6956 G6959:G6967 G6969 G6972:G6978 G6981 G6983:G6991 G6993:G6994 G6996:G6997 J6998:R6998 G7000:G7005 G7007:G7015 G7018:G7020 G7022:G7029 G7031:G7035 G7039 G7041:G7042 G7044 G7046:G7047 G7049:G7051 G7054 G7058:G7067 G7070:G7074 G7076:G7077 G7082 G7085:G7087 G7090:G7092 G7095:G7100 G7105:G7106 G7109:G7111 G7113:G7115 G7118:G7119 G7121 G7126:G7140 G7142 G7145 G7148 G7151 G7153 G7155 G7158 G7161 G7163:G7165 G7167 G7170 G7172:G7179 G7181:G7185 G7187 G7189:G7191 G7194 G7196:G7197 G7199:G7200 G7202 G7205 G7207 G7210 G7212 G7214:G7229 G7233:G7234 G7237 G7240 G7244 G7246 G7248 G7250 G7253 G7255 G7257:G7258 G7260 G7262:G7263 G7266:G7273 G7277 G7282 G7284:G7285 G7287 G7292 G7294:G7296 G7300:G7301 G7304:G7305 G7309:G7318 G7320 G7322 G7324 G7326 G7328 G7330:G7332 G7334:G7336 G7339:G7340 G7342:G7343 G7346:G7347 G7350 G7352:G7353 G7355 G7358:G7365 G7368 G7370:G7371 G7375:G7378 G7381 G7383 G7387:G7393 G7395:G7398 G7400:G7408 G7412:G7413 G7416 G7418 G7420:G7423 G7425:G7426 G7428 G7430 G7432 G7602:G7604 G7607:G7611 G7613:G7614 G7616:G7619 G7621 G7623 G7625:G7627 G7629:G7631 G7634 G7636:G7638 G7640:G7641 G7643:G7644 G7646:G7648 G7652:G7653 G7658:G7661 G7665:G7667 G7669:G7674 G7680 G7683:G7687 G7692:G7693 G7695 G7697:G7702 G7705:G7706 G7709 G7712:G7713 G7716:G7717 G7719:G7724 G7726:G7727 G7729:G7731 G7735:G7739 G7742:G7744 G7746:G7751 G7754:G7757 G7759:G7761 G7783">
      <formula1>"Asia ANZ (Japan),Kazakhstan,Kosovo,South Africa,Europe,South America,Asia,Australia &amp; New Zealand,USA,Africa,Caribbean,AAA"</formula1>
    </dataValidation>
    <dataValidation type="list" allowBlank="1" sqref="H1500 H2716 H3490 H4373 H6291">
      <formula1>"01) January,Festival,Club,Promoter,Albania,Austria,Barbados,Belarus"</formula1>
    </dataValidation>
    <dataValidation type="list" allowBlank="1" sqref="H1055 H1218 H1902 H2046 H2184 H2414 H3229 H4594:H4595 H4597">
      <formula1>"01) January,Festival,Club,Promoter,Albania,Austria,Belgium,Bulgaria,Canada,Canada (East - Montreal),Canada (East - Toronto),Canada (West - Vancouver),Chile,Columbia,Costa Rica,Morocco"</formula1>
    </dataValidation>
    <dataValidation type="list" allowBlank="1" sqref="H2214 H2866 H3849 H7125">
      <formula1>"01) January,Festival,Club,Promoter,Albania,Asia ANZ (Australia),Asia ANZ (Japan),Kazakhstan,Kosovo,Poland (Krakow),Portugal,Indonesia (Bali),Romania,Russia,Serbia,Asia ANZ (China),Asia ANZ (Dubai),Dubai (UAE)"</formula1>
    </dataValidation>
    <dataValidation type="list" allowBlank="1" sqref="H1391 H2067 H2622 H2641 H4224 H4604 H4874">
      <formula1>"01) January,Festival,Club,Promoter,Albania,Austria,Belgium,Bulgaria,Canada,Canada (East - Montreal),Canada (East - Toronto),Canada (West - Vancouver),Chile,Columbia,Costa Rica,Croatia,Cyprus,Czech Republic,Denmark,Ecuador"</formula1>
    </dataValidation>
    <dataValidation type="list" allowBlank="1" sqref="H32 H50 H93 H97 H101 H104 H134 H137 H149 H151 H163 H169 H172 H223:H224 H231 H234 H239 H256 H263 H266 H269 H273 H280 H282:H283 H296 H305 H316 H324 H334 H341 H356 H359 H361 H377 H379 H383 H385 H387 H392 H395 H398:H399 H409:H410 H414 H416 H425 H429 H432 H443 H447 H449 H492 H507:H508 H533 H539:H540 H543 H553 H564 H589 H628 H631 H662 H677 H679 H688 H692 H698:H700 H703:H704 H709 H730 H740:H741 H752:H753 H758 H787 H792 H795:H796 H807 H810 H812 H816 H828 H840 H861 H863:H864 H867 H869 H883 H885 H891 H911:H912 H924 H927 H941 H952 H970 H973:H974 H980:H981 H993 H1002 H1035:H1036 H1050:H1051 H1064 H1071 H1082 H1086:H1087 H1099 H1105 H1111 H1123 H1148 H1158 H1161 H1178:H1179 H1190 H1206 H1208 H1228 H1233 H1243 H1247:H1249 H1258 H1278 H1295 H1305:H1307 H1314 H1318:H1319 H1332:H1333 H1348 H1350 H1364 H1372 H1376 H1386:H1387 H1410 H1414:H1415 H1419 H1428:H1430 H1435 H1441:H1442 H1444 H1449:H1450 H1452 H1455 H1466 H1470 H1493 H1496:H1497 H1502 H1508:H1509 H1520 H1522:H1528 H1536 H1539 H1546 H1549 H1567 H1574 H1581 H1586 H1591:H1592 H1597 H1600 H1606 H1609 H1611 H1613 H1619 H1622 H1636 H1638 H1649 H1684:H1685 H1687:H1688 H1693:H1694 H1696:H1697 H1701:H1702 H1729 H1731 H1762 H1765 H1767 H1769 H1779 H1786 H1819 H1833 H1844 H1859 H1862 H1871 H1875 H1879 H1898 H1908 H1915 H1931 H1935 H1942 H1986:H1987 H1990 H1992 H2007 H2011 H2013:H2015 H2030 H2040 H2051 H2065 H2071 H2075 H2082 H2118:H2120 H2126 H2129 H2131 H2145 H2185 H2194 H2215 H2236:H2238 H2244:H2245 H2253 H2257 H2260 H2262:H2263 H2270:H2271 H2283 H2289 H2312 H2326 H2338 H2357 H2367:H2368 H2371 H2373 H2378 H2394 H2421:H2425 H2430 H2442 H2445:H2447 H2451:H2452 H2498 H2509 H2524 H2550 H2553 H2555 H2557 H2560:H2561 H2565:H2566 H2569 H2574 H2582 H2585 H2591 H2594:H2595 H2604 H2606 H2611 H2615 H2620 H2643 H2669 H2672:H2673 H2694 H2713:H2714 H2725 H2730 H2739 H2763:H2764 H2773 H2786 H2798 H2802 H2804 H2808 H2819:H2820 H2825 H2831 H2836 H2839 H2851 H2854 H2884 H2887:H2889 H2892 H2913 H2916:H2920 H2928 H2934 H2939 H2955:H2956 H2961 H2969:H2970 H2974 H2978 H2992 H3015 H3041 H3068:H3070 H3082:H3083 H3088:H3089 H3104 H3109 H3120 H3125 H3129:H3131 H3136 H3138 H3144 H3149 H3152 H3155 H3160 H3162 H3172 H3174 H3181:H3182 H3190 H3211 H3219:H3220 H3223 H3232 H3241:H3242 H3245 H3259 H3262 H3265 H3271:H3272 H3287 H3291 H3293 H3313 H3321 H3324 H3333 H3337 H3355 H3361:H3362 H3375 H3377 H3380 H3387 H3403 H3410:H3411 H3457 H3462 H3465 H3489 H3491 H3498:H3500 H3504:H3505 H3554:H3555 H3576 H3581:H3584 H3587 H3621 H3634 H3660 H3670 H3686 H3704 H3715 H3770 H3785:H3786 H3794 H3806 H3808 H3816 H3820 H3823 H3825:H3826 H3841 H3843 H3846 H3869 H3872:H3873 H3875:H3876 H3885 H3906:H3908 H3923 H3925 H3956 H3988 H4020 H4031:H4032 H4040 H4056:H4057 H4076 H4087 H4092:H4096 H4098:H4099 H4116 H4123 H4136 H4142:H4144 H4152 H4163:H4167 H4171:H4174 H4176 H4181:H4183 H4185 H4188 H4219 H4222 H4225:H4227 H4230 H4252:H4254 H4259 H4280 H4285:H4286 H4297 H4314 H4316 H4323 H4327:H4328 H4345 H4371 H4387 H4404 H4410 H4414:H4415 H4426 H4435 H4442:H4443 H4463 H4472 H4489 H4495 H4503 H4540:H4541 H4543 H4545 H4552 H4556:H4559 H4564 H4574:H4577 H4579:H4580 H4583 H4587 H4598 H4605 H4610 H4626 H4633 H4638 H4643 H4657 H4664 H4666:H4667 H4670 H4675 H4679:H4680 H4682 H4712 H4714 H4720 H4724:H4726 H4733 H4740 H4755 H4763 H4787:H4788 H4803 H4806 H4817 H4820 H4826 H4830:H4831 H4850 H4852 H4902 H4904 H4911 H4917:H4921 H4931 H4946 H4953 H4984 H4992:H4993 H5007 H5013 H5019:H5021 H5028 H5032 H5039 H5041 H5054 H5074:H5075 H5081 H5091:H5093 H5109 H5114 H5122 H5124 H5141 H5148 H5184 H5187 H5209 H5211 H5218:H5220 H5222 H5232 H5238 H5282 H5291:H5292 H5298 H5303 H5309 H5317:H5318 H5323:H5324 H5340 H5342 H5359 H5375 H5381:H5382 H5394 H5412:H5413 H5426 H5437 H5474 H5506 H5529 H5533 H5541 H5545:H5546 H5548 H5550 H5552 H5569 H5572 H5585 H5591 H5615 H5624 H5648 H5679 H5681:H5682 H5684 H5693 H5695 H5701 H5703 H5711 H5716 H5730 H5736 H5741 H5747:H5750 H5754 H5765:H5766 H5768:H5769 H5771:H5772 H5775 H5781:H5782 H5793 H5796 H5799 H5803:H5805 H5810:H5813 H5819:H5821 H5824 H5826 H5837 H5852 H5854 H5858 H5866:H5868 H5871 H5875:H5876 H5879 H5886 H5889:H5890 H5896 H5903 H5907 H5915 H5917 H5937 H5941:H5942 H5950:H5951 H5961 H5985 H5988 H5992 H5997:H5999 H6001 H6005 H6007 H6009 H6013 H6016 H6023 H6026 H6036:H6037 H6061 H6063 H6078 H6082 H6092 H6100 H6116:H6117 H6128 H6135 H6138 H6142 H6146 H6183 H6190 H6193 H6209:H6210 H6213 H6220 H6228 H6236 H6240 H6246 H6250 H6253:H6254 H6256 H6268 H6274 H6287 H6298 H6328 H6332 H6358 H6362:H6364 H6384 H6395 H6416 H6425 H6432 H6439 H6441 H6453:H6455 H6460 H6465:H6466 H6470 H6490 H6501:H6503 H6517 H6521:H6522 H6524 H6538 H6540 H6542 H6549 H6560 H6570 H6581 H6585 H6590:H6592 H6595 H6605:H6606 H6608 H6611 H6620 H6623 H6626 H6632:H6633 H6638:H6639 H6649 H6654 H6659 H6665 H6668 H6670 H6676 H6678 H6680 H6687 H6693:H6694 H6702 H6704 H6716:H6720 H6722 H6724:H6725 H6727 H6733 H6743:H6744 H6759 H6766 H6769 H6772 H6785 H6788 H6802 H6810 H6813 H6825 H6831 H6837 H6840 H6842 H6849 H6855 H6859 H6867 H6870 H6873 H6882 H6897:H6898 H6900 H6908:H6911 H6919 H6922 H6924 H6941 H6943 H6952 H7012 H7019 H7029 H7033:H7034 H7039 H7043 H7046 H7050 H7062 H7074 H7077:H7078 H7086 H7089 H7097 H7102 H7104:H7106 H7116 H7124 H7126 H7132 H7135 H7138:H7140 H7162:H7163 H7167 H7177 H7179 H7181 H7183 H7196 H7198 H7204 H7217 H7222 H7230 H7232 H7237 H7240:H7242 H7245 H7254 H7256 H7279 H7282 H7288 H7291 H7309 H7318 H7338 H7342:H7343 H7351 H7360 H7375 H7377:H7378 H7383 H7390 H7412 H7418 H7423 H7456:H7457 H7471 H7473 H7476 H7487 H7489 H7497 H7499 H7503 H7511 H7516 H7518 H7540 H7543:H7544 H7549 H7565 H7567 H7575 H7577:H7578 H7581 H7600:H7601 H7604 H7614 H7616 H7621 H7629 H7639 H7641 H7645 H7648 H7658 H7661 H7673 H7691 H7711 H7718 H7729:H7730 H7736 H7754 H7757 H7762:H7763 H7765 H7767 H7772">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formula1>
    </dataValidation>
    <dataValidation type="list" allowBlank="1" sqref="H143 H173 H216 H237 H253 H286 H386 H532 H768 H937 H1458 H1551 H1891 H1925 H2124 H2176 H2242 H2325 H2349 H3192:H3193 H3315 H3673 H3966 H4070 H4189 H4242 H4256 H4690 H4853 H4955:H4956 H5430 H5556 H5622 H5790 H6091 H6197 H6349 H6635 H6790 H6893:H6894 H6945 H7067 H7085 H7099 H7147 H7277 H7333">
      <formula1>"01) January,Festival,Club,Promoter,Albania,Asia ANZ (Australia),Asia ANZ (Japan),Kazakhstan,Kosovo,Poland (Krakow),Portugal"</formula1>
    </dataValidation>
    <dataValidation type="list" allowBlank="1" sqref="H206 H298 H311 H437 H548 H833 H914 H1057 H1080 H1220:H1221 H1229 H1245 H1303 H1423 H1467 H1512 H1577:H1578 H1637 H1672 H1719 H1881 H2098 H2160 H2649 H2758 H3008 H3013 H3108 H3195 H3452 H3694 H3837 H3973 H4150 H4155 H4220 H4453 H4465 H4474 H4551 H4825 H5089 H5167 H5476:H5479 H5576 H5602 H5616 H5721 H5761 H5794 H5916 H6088 H6145 H6428 H6437 H6688 H6860 H6920 H7030 H7095 H7118 H7514 H7704">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(Barcelona),Iceland,India,Indonesia (Bali),Ireland"</formula1>
    </dataValidation>
    <dataValidation type="list" allowBlank="1" sqref="H2571 H4024 H5421 H6756">
      <formula1>"01) January,Festival,Club,Promoter,Albania,Austria,Belgium,Bulgaria,Canada,Canada (East - Montreal),Canada (East - Toronto),Canada (West - Vancouver),Chile,Columbia,Costa Rica,Croatia,Cyprus,Czech Republic,Denmark,Dominican Republic"</formula1>
    </dataValidation>
    <dataValidation type="list" allowBlank="1" sqref="H1293 H1404 H1566">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(Utrecht),Norway,Palestine"</formula1>
    </dataValidation>
    <dataValidation type="list" allowBlank="1" sqref="H365 H646 H669 H723 H1271 H1406 H1547 H1550 H1905 H1950 H2005 H2025 H2300 H2303 H2383 H2654 H2674 H2705 H2720 H2853 H2893 H2965 H2983 H3036 H3063 H3178 H3234 H3283 H3289 H3630 H3829 H3833 H3901 H4109 H4113 H4199 H4337 H4380 H4511 H4656 H4711 H4775:H4776 H4888 H4969 H5017 H5178 H5331 H5408 H5531 H5611 H5702 H5745 H5849 H5947 H6093 H6227 H6352 H6408 H6648 H6651 H6746 H6803:H6804 H6812 H6848 H6984 H7055 H7133 H7156 H7273 H7415 H7498 H7660">
      <formula1>"01) January,Festival,Club,Promoter,Albania,Asia ANZ (Australia),Asia ANZ (Japan),Kazakhstan,Kosovo,Poland (Krakow),Latvia,Lithuania,UK (London),Luxembourg,Macedonia,Spain (Madrid),Sweden,Switzerland,Taipei,Thailand,Turkey "</formula1>
    </dataValidation>
    <dataValidation type="list" allowBlank="1" sqref="G5553:G5648 G7434:G7436 G7762:G7772">
      <formula1>"Kazakhstan,AA,AAA"</formula1>
    </dataValidation>
    <dataValidation type="list" allowBlank="1" sqref="H6938">
      <formula1>"01) January,Festival,Club,Promoter,Albania,Argentina,Angola"</formula1>
    </dataValidation>
    <dataValidation type="list" allowBlank="1" sqref="H6198 H7372">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(Barcelona),Iceland,India,Indonesia (Bali),Iran"</formula1>
    </dataValidation>
    <dataValidation type="list" allowBlank="1" sqref="H53 H62 H64 H70 H74 H78:H79 H85 H92 H106 H110:H111 H114 H121 H130:H133 H138 H140 H142 H144:H146 H164 H174 H176 H179 H181 H183 H188:H191 H201:H204 H207 H210:H211 H213 H221 H225 H233 H238 H241 H247 H249 H251 H254 H258 H261:H262 H265 H271:H272 H278 H281 H302 H306 H308:H309 H326 H329:H330 H337 H340 H344:H346 H349:H351 H354 H363:H364 H367 H372:H373 H380 H384 H389 H394 H400 H403:H404 H417 H420 H428 H430 H436 H438 H444 H448 H451:H452 H454 H458 H460:H461 H468:H469 H473 H477 H480 H489 H491 H495 H499 H501 H505 H517 H520 H530:H531 H537:H538 H541:H542 H544:H545 H549:H551 H554:H556 H561 H567:H569 H585 H587 H591:H592 H594 H596 H600 H603 H606 H608 H613 H615 H619:H622 H629 H634 H639 H641 H643 H648:H649 H651 H655 H658 H665 H670:H671 H678 H681 H683:H684 H693 H705 H707 H712:H714 H716 H718 H728 H732:H733 H737 H739 H742 H746 H759:H762 H764:H766 H769 H772:H773 H779:H781 H788:H789 H798:H799 H803:H804 H806 H808:H809 H813 H815 H817:H820 H823 H827 H832 H837 H839 H846:H847 H851:H852 H855 H870 H872:H874 H876:H877 H880:H882 H887 H893:H894 H901 H904 H909 H917 H923 H946 H949:H950 H955 H957 H965 H971 H975 H977:H978 H984:H987 H991:H992 H995:H996 H1003 H1009:H1010 H1012:H1013 H1023 H1025:H1027 H1031 H1038:H1039 H1047:H1049 H1054 H1056 H1058:H1060 H1063 H1066:H1067 H1070 H1075:H1078 H1083 H1090 H1092 H1097 H1100 H1104 H1110 H1112:H1114 H1116:H1122 H1125 H1134 H1143 H1147 H1151 H1155:H1156 H1162 H1165 H1167 H1169 H1172 H1180 H1185 H1191 H1194:H1196 H1200 H1202 H1204 H1211:H1213 H1216 H1219 H1222 H1225 H1235 H1244 H1246 H1251 H1257 H1265 H1267 H1279 H1284:H1285 H1287:H1288 H1301 H1315 H1320 H1326 H1330:H1331 H1337 H1340:H1343 H1345:H1347 H1351 H1359 H1362 H1369 H1371 H1380 H1382 H1385 H1388 H1390 H1395:H1396 H1398 H1401:H1402 H1405 H1412:H1413 H1417 H1420 H1424 H1426 H1433 H1439:H1440 H1451 H1454 H1456:H1457 H1461:H1464 H1469 H1471:H1474 H1478 H1480:H1483 H1494 H1501 H1506:H1507 H1511 H1516 H1541:H1543 H1554 H1561:H1562 H1571 H1582:H1585 H1587:H1590 H1593 H1602 H1604:H1605 H1615:H1616 H1621 H1623 H1625:H1626 H1639:H1640 H1643 H1647:H1648 H1653 H1660 H1662:H1664 H1668 H1673:H1674 H1678:H1680 H1682 H1692 H1705:H1706 H1710:H1713 H1721:H1722 H1724 H1727:H1728 H1739 H1742:H1743 H1745 H1748 H1750:H1753 H1760 H1763 H1771 H1773:H1777 H1788:H1789 H1791 H1794:H1796 H1805:H1806 H1811 H1816 H1820 H1823 H1827:H1828 H1830 H1835 H1839:H1840 H1843 H1845 H1848:H1849 H1855:H1856 H1858 H1865 H1867 H1872 H1880 H1886 H1896 H1899:H1900 H1903:H1904 H1906:H1907 H1909 H1911 H1913:H1914 H1918:H1919 H1933:H1934 H1937:H1939 H1944 H1946:H1947 H1949 H1954 H1975:H1976 H1981:H1983 H1985 H1988:H1989 H1991 H1996 H2001:H2003 H2006 H2012 H2017:H2022 H2026:H2027 H2031:H2035 H2042:H2045 H2048:H2050 H2054:H2055 H2058 H2060 H2080 H2085 H2087 H2105:H2107 H2115:H2116 H2125 H2127:H2128 H2134:H2137 H2139:H2140 H2142:H2144 H2161 H2164 H2167 H2169 H2172 H2177 H2188:H2191 H2193 H2198:H2199 H2201 H2208 H2211 H2216:H2217 H2222 H2228 H2232 H2241 H2246:H2247 H2250 H2252 H2254 H2256 H2261 H2265:H2267 H2277 H2287 H2291 H2301 H2307:H2308 H2310 H2316 H2323 H2332:H2333 H2335 H2339 H2341:H2342 H2344 H2348 H2352:H2353 H2355 H2364 H2372 H2375:H2376 H2384:H2385 H2395 H2397 H2399:H2402 H2404 H2412 H2416:H2417 H2419 H2426 H2432:H2433 H2460:H2461 H2475 H2478:H2479 H2481 H2503 H2515:H2516 H2521 H2523 H2527:H2533 H2535 H2543 H2545 H2559 H2562 H2570 H2576:H2577 H2586 H2590 H2593 H2596 H2598:H2601 H2603 H2617:H2618 H2639 H2644:H2645 H2647:H2648 H2651 H2659 H2663:H2667 H2686:H2690 H2709 H2724 H2729 H2732 H2734 H2747 H2751 H2757 H2777:H2778 H2785 H2793:H2794 H2805:H2806 H2809:H2813 H2815 H2826 H2837 H2843:H2844 H2872:H2873 H2882 H2896 H2909:H2911 H2926 H2929 H2962:H2964 H2971 H2973 H2976 H2979 H2989 H2998 H3003:H3004 H3011:H3012 H3018 H3024 H3026 H3029:H3030 H3066 H3072 H3075 H3077 H3111 H3114:H3116 H3118 H3137 H3141:H3142 H3151 H3153:H3154 H3164:H3165 H3170 H3184 H3189 H3194 H3197 H3200 H3206 H3209 H3212 H3215:H3216 H3226 H3238 H3250:H3251 H3254 H3258 H3261 H3264 H3266 H3269 H3273 H3275 H3277:H3278 H3280 H3286 H3294:H3295 H3314 H3316 H3318 H3322 H3331:H3332 H3336 H3348 H3351 H3358 H3368 H3371 H3374 H3376 H3382 H3385 H3388:H3390 H3393 H3398 H3400 H3404 H3409 H3415:H3417 H3419 H3421 H3433 H3435 H3442:H3443 H3446 H3458:H3459 H3469 H3474 H3476 H3492:H3493 H3501:H3502 H3506:H3507 H3510 H3517 H3519 H3522:H3524 H3526:H3531 H3533 H3539 H3541:H3542 H3549:H3550 H3552 H3560 H3562:H3563 H3565 H3567:H3575 H3578:H3579 H3588 H3593 H3595:H3596 H3606 H3612 H3615:H3617 H3623 H3626 H3631 H3633 H3637 H3640 H3643 H3646:H3647 H3654 H3659 H3661:H3665 H3667 H3675:H3678 H3681 H3684:H3685 H3688 H3692:H3693 H3696:H3697 H3701:H3703 H3705 H3707:H3713 H3719 H3725:H3728 H3730 H3742:H3743 H3745 H3747:H3751 H3753:H3757 H3759:H3761 H3767 H3771 H3773 H3781:H3782 H3805 H3807 H3809 H3811 H3815 H3821 H3828 H3830:H3832 H3845 H3847 H3851 H3858:H3860 H3866:H3867 H3870 H3879 H3882:H3883 H3891 H3893:H3897 H3899:H3900 H3902:H3905 H3912:H3915 H3917 H3932 H3936 H3940:H3942 H3948:H3949 H3951 H3954:H3955 H3957:H3958 H3960:H3963 H3969:H3971 H3974 H3976:H3977 H3982 H3987 H4003 H4007 H4011 H4017 H4019 H4034:H4038 H4041:H4042 H4047 H4055 H4061:H4063 H4065 H4067 H4074 H4088 H4101 H4124 H4126 H4146:H4147 H4151 H4153 H4156 H4160 H4170 H4175 H4178:H4179 H4192:H4194 H4198 H4201 H4213 H4217:H4218 H4231:H4234 H4238 H4240:H4241 H4245 H4249:H4250 H4262 H4265:H4266 H4270:H4273 H4277 H4284 H4288:H4295 H4305 H4307 H4315 H4317:H4318 H4322 H4324 H4326 H4329:H4330 H4340 H4342 H4361 H4364 H4374 H4376 H4384 H4395:H4396 H4400:H4402 H4412 H4416 H4418:H4419 H4425 H4429 H4431 H4448 H4451:H4452 H4454 H4457 H4460 H4468:H4470 H4473 H4475:H4477 H4479 H4482:H4483 H4485:H4488 H4493 H4500 H4535 H4538 H4565 H4571:H4573 H4581:H4582 H4590:H4591 H4593 H4596 H4599 H4603 H4619 H4635 H4645 H4649 H4654 H4671 H4676 H4678 H4688:H4689 H4703:H4704 H4709 H4717 H4719 H4747 H4752 H4766:H4767 H4769:H4770 H4780 H4785 H4790 H4801 H4821:H4822 H4834 H4838 H4842 H4844 H4858:H4864 H4866 H4868:H4871 H4875:H4877 H4879:H4880 H4882 H4885 H4887 H4892:H4893 H4903 H4922:H4925 H4933 H4936 H4942 H4952 H4954 H4957 H4962 H4966 H4970 H4978 H4981 H4985 H4987:H4988 H4990:H4991 H4997 H5009 H5011 H5025 H5034 H5043:H5045 H5048 H5055 H5058 H5060 H5064 H5070 H5076 H5079 H5096 H5102:H5103 H5105 H5108 H5118:H5119 H5129 H5147 H5149 H5151:H5153 H5158 H5165 H5185 H5191 H5193 H5201 H5210 H5226 H5236 H5239 H5245 H5252:H5253 H5257 H5263 H5267:H5269 H5273 H5277 H5284 H5294 H5296 H5299 H5302 H5304 H5308 H5313 H5315:H5316 H5322 H5329 H5332 H5337 H5339 H5341 H5344 H5346:H5347 H5366:H5367 H5373 H5377 H5383 H5418 H5428:H5429 H5432 H5436 H5444 H5448 H5453 H5457 H5461 H5473 H5481 H5483:H5484 H5488 H5493 H5497 H5502:H5503 H5507:H5508 H5514 H5522:H5523 H5526 H5528 H5530 H5534:H5535 H5538 H5542 H5555 H5558 H5560:H5565 H5573 H5578:H5582 H5584 H5587:H5590 H5592 H5595 H5597:H5599 H5601 H5603:H5604 H5606:H5608 H5612 H5614 H5618:H5619 H5623 H5626 H5629:H5631 H5636 H5638:H5641 H5644 H5647 H5654 H5657 H5680 H5683 H5685 H5688:H5690 H5705 H5707:H5708 H5712 H5715 H5725 H5732 H5734 H5740 H5742 H5744 H5752 H5757:H5758 H5762 H5764 H5767 H5774 H5783 H5785 H5791:H5792 H5823 H5831 H5840:H5847 H5855:H5857 H5859 H5862:H5863 H5870 H5872 H5874 H5877:H5878 H5882:H5883 H5893 H5897:H5898 H5905 H5911 H5920:H5921 H5924:H5925 H5936 H5943 H5948 H5954:H5955 H5959 H5964 H5967 H5970 H5975 H5978 H5984 H5994 H5996 H6002 H6004 H6006 H6010 H6025 H6027:H6028 H6030 H6033 H6039:H6055 H6057:H6058 H6060 H6062 H6064:H6065 H6068:H6070 H6072 H6075 H6081 H6083 H6086 H6095:H6096 H6099 H6107:H6108 H6112 H6119 H6121 H6123:H6125 H6127 H6133 H6136 H6143:H6144 H6148 H6152 H6167 H6172 H6176 H6178 H6180:H6182 H6188 H6191 H6196 H6201 H6211 H6214:H6215 H6219 H6224 H6231:H6232 H6241 H6245 H6248 H6252 H6255 H6260:H6261 H6264:H6265 H6267 H6270 H6273 H6275:H6276 H6281:H6282 H6285 H6293 H6299 H6301 H6305:H6311 H6313 H6315 H6320 H6322:H6326 H6329 H6333:H6334 H6336 H6340 H6344 H6347 H6353:H6354 H6360 H6366 H6369 H6371:H6372 H6375:H6377 H6381:H6382 H6387:H6389 H6396 H6413 H6415 H6420 H6429 H6435 H6449 H6459 H6462 H6468 H6478 H6480 H6483 H6486 H6489 H6493 H6495:H6499 H6504 H6506 H6508:H6509 H6515 H6518 H6523 H6527:H6528 H6532:H6533 H6539 H6541 H6544 H6550:H6553 H6556 H6563:H6564 H6568:H6569 H6573:H6575 H6579 H6584 H6588:H6589 H6593 H6596 H6604 H6624 H6631 H6640 H6642 H6644:H6646 H6661 H6677 H6698 H6700 H6705 H6710 H6730 H6734 H6736 H6745 H6751 H6764:H6765 H6778:H6779 H6795 H6797 H6799:H6800 H6805 H6815 H6821 H6826 H6850 H6857 H6863 H6866 H6871 H6876:H6877 H6890 H6902:H6903 H6906 H6916 H6951 H6956 H6960:H6961 H6967 H6969:H6970 H6975 H6977:H6980 H6982:H6983 H6985 H6987 H6989 H6993:H6994 H6996 H7001:H7003 H7006 H7013 H7016:H7017 H7023 H7032 H7035 H7041 H7044 H7058 H7060 H7063 H7068 H7083 H7087 H7090 H7096 H7109 H7136 H7142 H7144 H7146 H7152 H7155 H7158 H7164 H7166 H7169 H7172 H7174 H7186 H7194 H7197 H7200 H7206 H7212 H7220 H7225 H7238 H7248 H7259 H7269:H7270 H7281 H7287 H7293 H7296 H7300 H7306:H7308 H7313 H7322 H7324 H7326 H7336 H7345 H7355 H7359 H7361 H7366:H7367 H7373 H7380:H7381 H7385 H7391:H7394 H7400:H7401 H7403 H7409:H7411 H7417 H7420 H7422 H7429:H7430 H7434 H7436 H7446 H7450 H7459 H7464:H7465 H7467 H7469:H7470 H7472 H7474 H7478 H7481:H7483 H7485:H7486 H7490 H7493 H7496 H7502 H7504 H7509 H7513 H7515 H7517 H7519:H7521 H7523 H7528:H7529 H7539 H7541 H7546:H7547 H7550:H7551 H7553 H7555:H7556 H7558:H7559 H7562:H7563 H7569:H7573 H7580 H7583:H7587 H7591:H7592 H7594:H7596 H7608 H7612 H7619 H7622:H7623 H7625:H7626 H7630 H7634:H7635 H7640 H7646 H7649:H7650 H7652 H7654 H7657 H7670 H7672 H7674 H7682:H7683 H7693:H7695 H7701:H7703 H7705:H7708 H7717 H7720 H7726:H7728 H7731 H7737:H7738 H7740 H7743:H7746 H7750 H7752 H7755 H7759 H7764 H7766 H7768:H7770 H7775 H7781:H7782">
      <formula1>"01) January,Festival,Club,Promoter,Albania,Asia ANZ (Australia),Asia ANZ (Japan),Kazakhstan,Kosovo,Poland (Krakow),Latvia,Lithuania,UK (London),Luxembourg,Macedonia,Spain (Madrid),Sweden,Switzerland,Turkey,UK"</formula1>
    </dataValidation>
    <dataValidation type="list" allowBlank="1" sqref="H7213">
      <formula1>"01) January,Festival,Club,Promoter,Albania,Asia ANZ (Australia),Belgium,Bolivia,Belize"</formula1>
    </dataValidation>
    <dataValidation type="list" allowBlank="1" sqref="Q6039 Q6043:Q6049 Q6052:Q6054">
      <formula1>"Asia ANZ (Japan),Kazakhstan,Kosovo,South Africa,Europe,South America,Asia,Australia &amp; New Zealand,USA,Africa,Caribbean,AAA,AA"</formula1>
    </dataValidation>
    <dataValidation type="list" allowBlank="1" sqref="H314 H418 H440 H462 H534 H536 H607 H858 H1043 H1181 H1556 H1768 H2130 H3834 H4275 H5029 H5518 H5751 H6008 H6134 H6171 H6433 H6492 H6834 H7009">
      <formula1>"01) January,Festival,Club,Promoter,Albania,Asia ANZ (Australia),Asia ANZ (Japan),Japan"</formula1>
    </dataValidation>
    <dataValidation type="list" allowBlank="1" sqref="H407 H623:H624 H770:H771 H1011 H1800 H1921:H1922 H1926:H1927 H2192 H2243 H2296 H2298:H2299 H3047 H3180 H3253 H3319 H3857 H3868 H4191 H4467 H4554 H4560 H4786 H4856 H5069 H5125:H5126 H5275 H5407 H5445 H5620 H6284 H6847 H6968 H6973 H7037 H7145 H7341 H7346 H7461 H7488">
      <formula1>"01) January,Festival,Club,Promoter,Albania,Asia ANZ (Australia),Asia ANZ (Japan),Kazakhstan,Kosovo,Poland (Krakow),Portugal,Indonesia (Bali),Romania,Russia,Serbia,Slovakia,Slovenia,South Africa"</formula1>
    </dataValidation>
    <dataValidation type="list" allowBlank="1" sqref="G48:G912 G914:G1891 G1894:G1895 G1898:G1899 G1902 G1912 G1914 G1917:G1918 G1923 G1926:G1927 G1930 G1933:G1934 G1941 G1943:G1946 G1948:G1951 G1954:G1955 G1958 G1960 G1964 G1967:G1968 G1972 G1974 G1977 G1979:G1980 G1988 G1990 G1992 G2002 G2007 G2011:G2012 G2020 G2030 G2033:G2036 G2038 G2042:G2045 G2048 G2050 G2052 G2055 G2057:G2058 G2060 G2063 G2065:G2068 G2072:G2077 G2081:G2084 G2087:G2088 G2094 G2096:G2098 G2100:G2101 G2103 G2112 G2128 G2131 G2135:G2136 G2138 G2141 G2143:G2145 G2148:G2149 G2153 G2161:G2163 G2165 G2168:G2172 G2178:G2180 G2188:G2189 G2191:G2193 G2195:G2196 G2202 G2205 G2211 G2226 G2229 G2233:G2234 G2236 G2238 G2240:G2243 G2246 G2249 G2251 G2253 G2255 G2259 G2264:G2265 G2269:G2272 G2274:G2276 G2279:G2281 G2284 G2286 G2288 G2293 G2300 G2302 G2304:G2306 G2310:G2312 G2315:G2318 G2320:G2321 G2323 G2325 G2328:G2329 G2331:G2333 G2336 G2342 G2346 G2348:G2349 G2352 G2355:G2357 G2359 G2366 G2398:G2399 G2402 G2408 G2410 G2415 G2428 G2431 G2433 G2444:G2445 G2448:G2449 G2451:G2452 G2457:G2458 G2461:G2463 G2465:G2466 G2470 G2475:G2476 G2478 G2481:G2483 G2489 G2493:G2494 G2497 G2511 G2522:G2523 G2528:G2531 G2533 G2538:G2539 G2541:G2542 G2548 G2553:G2554 G2556 G2558:G2559 G2562:G2563 G2565:G2567 G2569:G2570 G2574 G2576 G2580 G2582 G2599 G2606 G2609:G2610 G2612 G2629 G2633:G2635 G2637 G2639 G2642 G2645:G2646 G2649 G2653 G2655:G2656 G2658 G2661:G2662 G2666:G2668 G2671 G2673:G2674 G2676:G2678 G2680 G2682 G2684 G2699 G2701 G2709 G2713 G2720 G2722 G2728 G2737:G2739 G2743:G2744 G2746:G2750 G2754:G2755 G2757 G2761 G2763 G2765 G2768:G2769 G2771 G2773 G2776:G2777 G2779 G2781 G2783:G2785 G2787 G2799 G2811 G2813 G2815:G2816 G2819 G2821:G2826 G2828 G2831 G2834 G2837 G2839 G2842 G2845:G2847 G2849:G2850 G2852:G2854 G2858:G2860 G2862 G2864 G2866:G2867 G2876 G2880 G2899 G2914 G2916:G2917 G2919 G2921:G2922 G2925:G2926 G2929 G2932:G2933 G2938:G2939 G2941 G2943 G2947:G2948 G2952:G2953 G2957:G2958 G2962:G2964 G2966 G2970:G2973 G2976 G2979:G2981 G2984 G2994 G3000 G3009 G3014:G3015 G3017 G3019 G3023 G3026 G3028 G3030 G3033 G3036:G3037 G3039 G3043 G3046 G3048 G3051:G3053 G3057 G3059:G3062 G3066 G3068 G3073:G3075 G3093:G3094 G3109 G3114 G3116 G3124 G3128:G3129 G3142 G3144:G3145 G3148 G3154:G3155 G3157 G3159 G3162:G3163 G3172 G3180 G3183 G3187 G3190 G3192:G3194 G3196:G3197 G3203 G3220:G3221 G3227 G3231 G3233 G3238:G3239 G3245 G3248 G3250:G3251 G3254 G3258 G3270:G3271 G3273:G3275 G3286:G3287 G3296:G3297 G3303:G3304 G3306:G3307 G3309:G3310 G3316 G3318 G3320 G3325 G3329:G3330 G3337:G3341 G3348 G3355:G3357 G3359 G3365 G3367:G3368 G3373:G3379 G3381 G3386:G3387 G3389:G3392 G3394 G3400 G3403:G3406 G3409 G3413 G3415 G3418:G3420 G3422:G3423 G3427:G3428 G3432 G3434 G3436 G3438:G3439 G3442:G3443 G3447:G3449 G3451 G3454:G3455 G3460:G3461 G3463 G3477:G3479 G3481 G3486:G3489 G3492:G3493 G3498 G3501 G3504 G3507:G3508 G3510 G3512 G3518 G3520 G3524 G3526:G3527 G3529:G3530 G3532 G3534 G3539:G3541 G3544 G3548 G3565:G3566 G3573:G3575 G3583 G3590:G3592 G3594:G3598 G3603:G3608 G3610 G3612 G3616 G3619:G3623 G3625 G3627 G3629:G3630 G3634 G3636:G3638 G3644 G3646:G3647 G3649 G3651:G3652 G3654 G3660:G3662 G3664 G3670:G3671 G3674 G3677:G3678 G3684 G3689 G3692:G3693 G3703 G3706 G3709 G3711 G3714 G3718:G3720 G3722:G3723 G3731 G3736:G3737 G3741 G3745:G3746 G3754:G3755 G3757:G3759 G3766:G3767 G3770:G3773 G3775:G3777 G3781:G3782 G3784 G3793 G3814 G3817:G3818 G3820:G3821 G3823:G3825 G3828:G3830 G3832 G3835:G3836 G3840 G3844:G3848 G3850 G3853:G3854 G3858 G3860 G3863 G3866 G3880 G3894:G3896 G3899:G3900 G3902 G3905:G3906 G3910:G3911 G3916:G3917 G3921:G3922 G3924 G3929 G3934:G3935 G3938:G3939 G3941 G3946:G3947 G3950 G3962:G3964 G3979:G3981 G3983:G3986 G3989:G3990 G3993:G3994 G3996:G3997 G4002 G4006 G4009 G4011 G4014:G4016 G4019 G4021:G4022 G4024 G4029 G4033 G4035 G4037 G4039:G4040 G4043:G4044 G4047 G4049:G4050 G4055 G4060 G4072 G4075 G4078 G4081 G4085:G4086 G4088 G4092 G4098 G4101:G4103 G4105:G4106 G4109:G4111 G4113 G4118 G4120:G4121 G4124 G4126 G4129:G4130 G4132 G4134 G4137:G4138 G4140 G4143 G4145 G4150:G4151 G4163 G4174 G4200:G4203 G4208 G4210:G4215 G4221:G4222 G4225 G4228:G4230 G4232:G4233 G4235 G4237:G4238 G4240 G4245 G4248:G4252 G4258:G4260 G4262 G4264:G4266 G4270 G4272:G4273 G4275 G4277:G4279 G4281 G4284 G4288:G4290 G4292 G4297 G4300 G4313:G4315 G4318 G4322:G4323 G4325 G4329 G4334:G4336 G4338:G4339 G4341:G4343 G4346 G4351:G4352 G4356 G4359:G4361 G4366:G4367 G4371 G4375:G4378 G4382 G4386:G4387 G4389 G4392 G4395:G4396 G4399 G4401:G4402 G4404:G4405 G4423 G4426:G4427 G4429:G4430 G4435 G4437:G4438 G4442:G4444 G4446 G4450 G4453 G4456 G4458:G4460 G4463:G4465 G4472 G4476 G4479 G4484 G4488 G4494 G4499 G4502 G4504:G4506 G4509:G4510 G4512:G4514 G4517:G4520 G4522 G4525 G4529 G4531 G4535 G4537 G4539:G4541 G4545 G4547 G4549:G4550 G4552 G4555:G4557 G4560:G4561 G4564:G4567 G4573 G4581 G4584 G4605 G4609:G4610 G4614 G4616 G4619:G4620 G4622 G4625 G4627:G4628 G4630 G4632 G4635 G4638 G4641:G4645 G4648:G4649 G4652:G4653 G4656:G4659 G4663 G4665 G4669 G4677 G4689 G4694 G4700 G4702:G4703 G4708 G4712:G4713 G4715 G4717 G4720 G4724:G4728 G4731 G4733 G4736 G4738 G4742:G4744 G4747 G4749 G4751 G4753:G4755 G4759:G4761 G4766:G4767 G4770 G4778 G4800 G4806:G4807 G4811 G4813:G4815 G4818 G4821 G4824:G4825 G4828 G4831 G4834:G4835 G4838:G4841 G4844 G4846 G4848:G4849 G4852:G4853 G4856 G4860:G4861 G4864 G4871 G4879 G4881 G4885:G4887 G4889 G4892 G4894 G4897:G4898 G4903:G4904 G4909:G4910 G4912 G4915 G4919 G4921:G4923 G4928 G4930:G4931 G4935:G4938 G4941:G4942 G4944 G4947:G4950 G4952 G4979 G4983 G4985 G4992:G4993 G4995:G4998 G5001:G5002 G5005:G5006 G5008 G5010 G5012 G5014 G5018 G5020:G5022 G5026 G5028:G5029 G5031 G5034 G5036 G5038:G5039 G5042 G5044:G5046 G5052 G5055:G5056 G5058:G5060 G5070:G5071 G5080:G5081 G5083 G5086 G5088:G5089 G5092 G5096:G5097 G5099:G5101 G5107:G5109 G5111:G5113 G5115 G5117:G5119 G5123 G5125:G5127 G5129 G5131 G5134:G5135 G5144 G5160 G5168 G5177 G5180 G5184 G5187:G5188 G5191 G5193:G5195 G5198:G5199 G5201:G5202 G5207 G5209:G5211 G5213:G5214 G5217:G5219 G5224 G5226:G5228 G5237 G5248:G5250 G5252 G5255 G5258 G5260:G5261 G5266:G5267 G5269:G5270 G5275:G5276 G5278:G5279 G5284:G5285 G5287 G5289:G5291 G5293 G5295 G5301:G5302 G5304 G5306 G5320 G5330 G5337 G5348 G5351 G5355 G5358:G5359 G5361 G5363 G5365 G5367 G5369 G5372:G5375 G5379 G5388 G5390 G5393 G5401 G5405 G5407:G5409 G5412:G5413 G5424 G5427 G5442 G5444 G5447:G5449 G5452 G5454 G5457:G5460 G5463:G5464 G5468 G5475 G5477 G5481 G5483 G5487 G5489:G5491 G5495:G5496 G5498 G5501 G5511 G5518 G5524 G5538 G5543 G5548:G5549 G5551 G5678:G5879 G5887 G5899 G5905 G5911 G5932 G5934 G5938 G5940 G5946 G5953 G5956 G5968 G5971:G5972 G5977:G5980 G5982:G5984 G5987:G5989 G5992 G5994:G5996 G5998:G5999 G6001:G6003 G6007 G6009 G6011 G6014:G6029 G6031 G6034:G6051 G6053:G6602 G6604 G6606:G6610 G6616 G6620 G6622 G6624:G6625 G6627 G6630 G6635 G6648:G6649 G6651:G6653 G6655 G6657:G6658 G6660 G6662:G6663 G6666 G6677 G6683:G6684 G6687:G6688 G6694 G6698:G6699 G6705 G6714 G6717:G6718 G6721:G6723 G6725:G6726 G6728:G6729 G6731 G6734 G6737:G6738 G6742 G6754 G6757 G6759 G6763:G6764 G6768:G6769 G6771 G6777 G6784 G6789:G6791 G6793 G6796 G6800 G6803 G6805:G6806 G6809 G6814 G6816 G6836:G6837 G6839:G6840 G6843:G6845 G6850:G6851 G6854 G6858 G6863 G6866 G6870:G6872 G6874:G6875 G6877:G6878 G6880 G6882 G6885 G6887:G6891 G6911:G6912 G6914:G6915 G6917 G6932:G6933 G6939 G6942 G6944:G6945 G6947:G6948 G6951:G6952 G6954:G6955 G6957:G6958 G6968 G6970:G6971 G6979:G6980 G6982 G6992 G6995 G6998:G6999 G7006 G7016:G7017 G7021 G7030 G7036:G7038 G7040 G7043 G7045 G7048 G7052:G7053 G7055:G7057 G7068:G7069 G7075 G7078:G7081 G7083:G7084 G7088:G7089 G7093:G7094 G7101:G7104 G7107:G7108 G7112 G7116:G7117 G7120 G7122:G7125 G7141 G7143:G7144 G7146:G7147 G7149:G7150 G7152 G7154 G7156:G7157 G7159:G7160 G7162 G7166 G7168:G7169 G7171 G7180 G7186 G7188 G7192:G7193 G7195 G7198 G7201 G7203:G7204 G7206 G7208:G7209 G7211 G7213 G7230:G7232 G7235:G7236 G7238:G7239 G7241:G7243 G7245 G7247 G7249 G7251:G7252 G7254 G7256 G7259 G7261 G7264:G7265 G7274:G7276 G7278:G7281 G7283 G7286 G7288:G7291 G7293 G7297:G7299 G7302:G7303 G7306:G7308 G7319 G7321 G7323 G7325 G7327 G7329 G7333 G7337:G7338 G7341 G7344:G7345 G7348:G7349 G7351 G7354 G7356:G7357 G7366:G7367 G7369 G7372:G7374 G7379:G7380 G7382 G7384:G7386 G7394 G7399 G7409:G7411 G7414:G7415 G7417 G7419 G7424 G7427 G7429 G7431 G7433 G7446:G7601 G7605:G7606 G7612 G7615 G7620 G7622 G7624 G7628 G7632:G7633 G7635 G7639 G7642 G7645 G7649:G7651 G7654:G7657 G7662:G7664 G7668 G7675:G7679 G7681:G7682 G7688:G7691 G7694 G7696 G7703:G7704 G7707:G7708 G7710:G7711 G7714:G7715 G7718 G7725 G7728 G7732:G7734 G7740:G7741 G7745 G7752:G7753 G7758 G7779:G7782 G7784">
      <formula1>"AAAA,AAA"</formula1>
    </dataValidation>
    <dataValidation type="list" allowBlank="1" sqref="H439 H907 H2692 H6247">
      <formula1>"01) January,Festival,Club,Promoter,Albania,Asia ANZ (Australia),Asia ANZ (Japan),Asia ANZ (New Zealand),New Zealand"</formula1>
    </dataValidation>
    <dataValidation type="list" allowBlank="1" sqref="H166 H1889 H2324 H2898 H3953 H4132 H4698 H4700 H5204 H5259 H5338 H7208">
      <formula1>"01) January,Festival,Club,Promoter,Albania,Austria,Belgium,Bulgaria,Canada,Canada (East - Montreal),Canada (East - Toronto),Canada (West - Vancouver),Chile,Columbia,Costa Rica,Croatia"</formula1>
    </dataValidation>
    <dataValidation type="list" allowBlank="1" sqref="H1335 H4064 H6830 H6915">
      <formula1>"01) January,Festival,Club,Promoter,Albania,Austria,Belgium,Bulgaria,Canada,Canada (East - Montreal),Canada (East - Toronto),Canada (West - Vancouver),Chile,Columbia,Costa Rica,Croatia,Cyprus,Czech Republic,Denmark,Ecuador,Egypt"</formula1>
    </dataValidation>
    <dataValidation type="list" allowBlank="1" sqref="P6039 P6053:P6054">
      <formula1>"01) January,Festival,Club,Promoter,Albania,Asia ANZ (Australia),Asia ANZ (Japan),Kazakhstan,Kosovo,Poland (Krakow),Latvia,Lithuania,UK (London)"</formula1>
    </dataValidation>
    <dataValidation type="list" allowBlank="1" sqref="H63 H83:H84 H135 H156 H194 H219 H264 H285 H299 H342:H343 H388 H419 H494 H506 H604 H633 H672 H676 H706 H734 H757 H783:H784 H802 H829 H835 H843:H844 H859 H889:H890 H897:H898 H905 H935 H1005:H1006 H1021 H1065 H1094 H1098 H1175 H1177 H1186 H1189 H1214 H1250 H1260 H1280 H1282 H1296 H1321 H1336 H1338 H1375 H1377 H1427 H1446:H1447 H1477 H1479 H1531 H1533 H1552 H1569 H1572:H1573 H1576 H1642 H1652 H1707:H1708 H1758 H1801 H1822 H1836 H1864 H1873 H1890 H1916 H2156 H2170 H2181:H2182 H2186:H2187 H2226 H2229:H2230 H2233:H2234 H2249 H2255 H2264 H2282 H2288 H2304 H2351 H2405:H2407 H2486 H2587 H2597 H2658 H2675 H2677:H2678 H2681:H2682 H2738 H2753 H2761 H2779 H2781:H2782 H2787 H2803 H2817 H2899 H2975 H3080:H3081 H3124 H3133:H3134 H3235 H3237 H3246 H3256:H3257 H3268 H3299 H3394 H3412 H3473 H3496 H3520:H3521 H3525 H3532 H3545 H3585 H3597:H3598 H3613 H3628 H3641 H3645 H3649 H3674 H3724 H3729 H3731 H3735:H3736 H3789:H3790 H3817 H3840 H3842 H3850 H3853 H3878 H3935 H4043:H4046 H4054 H4089 H4119 H4202 H4214 H4257 H4261 H4298:H4299 H4304 H4333:H4334 H4362 H4369 H4377 H4381 H4388 H4397 H4441 H4496 H4561 H4568:H4569 H4601 H4648 H4650:H4651 H4672 H4701 H4707 H4727:H4728 H4750 H4793:H4794 H4894 H4913 H4940:H4941 H4958 H4973 H5006 H5051 H5056:H5057 H5083 H5172 H5200 H5221 H5314 H5327 H5343 H5345 H5348 H5434 H5485 H5551 H5553 H5557 H5568 H5596 H5621 H5627:H5628 H5645 H5686 H5704 H5714 H5723 H5727:H5728 H5739 H5756 H5759 H5777 H5780 H5795 H5834 H5851 H5860 H5864 H5873 H5899 H5902 H5918:H5919 H5929 H5949 H5952 H5963 H5976 H6003 H6066 H6109 H6137 H6162 H6169:H6170 H6187 H6221 H6229 H6290 H6331 H6345 H6383 H6409 H6427 H6446:H6447 H6510 H6512:H6513 H6546 H6559 H6582 H6594 H6599:H6600 H6613 H6628 H6630 H6656 H6662 H6723 H6740 H6750 H6762 H6792 H6823 H6864 H6895 H6904 H6976 H6999 H7018 H7024 H7038 H7066 H7075 H7098 H7130 H7214 H7376 H7382 H7413 H7419 H7426 H7458 H7462 H7484 H7492 H7500 H7505 H7530 H7579 H7589 H7631 H7636 H7644 H7656 H7665 H7668 H7686 H7688 H7690 H7696:H7697 H7713 H7735 H7771">
      <formula1>"01) January,Festival,Club,Promoter,Albania,Asia ANZ (Australia),Asia ANZ (Japan),Kazakhstan,Kosovo,Poland (Krakow),Latvia,Lithuania,UK (London),Luxembourg,Macedonia,Spain (Madrid),Malta,Mexico,Moldova,Montenegro,Netherlands"</formula1>
    </dataValidation>
    <dataValidation type="list" allowBlank="1" sqref="H155 H1210 H2221 H4180 H4526 H5402 H5537 H5982">
      <formula1>"01) January,Festival,Club,Promoter,Albania,Austria,Belgium,Bulgaria"</formula1>
    </dataValidation>
    <dataValidation type="list" allowBlank="1" sqref="H51 H56 H465 H614 H724 H1188 H1270 H1521 H2141 H2302 H2619 H2727 H2871 H3052 H3110 H3208 H3367 H3910 H3933 H3980 H3984 H4013 H4030 H4406 H4517 H4637 H4824 H4916 H4959:H4960 H5022:H5023 H5088 H5328 H5355 H5447 H5467 H5786 H6160 H6249 H6609 H6681 H6868 H6899 H6992 H7054 H7134 H7264 H7285 H7687">
      <formula1>"01) January,Festival,Club,Promoter,Albania,Asia ANZ (Australia),Asia ANZ (Japan),Kazakhstan,Kosovo,Poland (Krakow),Latvia,Lithuania,UK (London),Luxembourg,Macedonia,Spain (Madrid),Sweden,Switzerland"</formula1>
    </dataValidation>
    <dataValidation type="list" allowBlank="1" sqref="I1460 K6039:L6039 K6043:K6049 P6043:P6049 K6052 P6052 K6053:L6054">
      <formula1>"01) January,Festival,Club,Promoter,Medium"</formula1>
    </dataValidation>
    <dataValidation type="list" allowBlank="1" sqref="H918 H1140 H1157 H5642 H6223 H6283 H6933 H7301">
      <formula1>"01) January,Festival,Club,Promoter,Albania,Asia ANZ (Australia),Asia ANZ (Japan),Asia ANZ (New Zealand),Asia ANZ (Singapore),Asia ANZ (South Korea),Asia ANZ (China),South Korea"</formula1>
    </dataValidation>
    <dataValidation type="list" allowBlank="1" sqref="H89 H3173 H3699 H5356 H5524 H6361 H6634">
      <formula1>"01) January,Festival,Club,Promoter,Albania,Asia ANZ (Australia),Asia ANZ (Japan)"</formula1>
    </dataValidation>
    <dataValidation type="list" allowBlank="1" sqref="H160 H229 H442 H650 H926 H1363 H1513 H1661 H1665 H1948 H1957 H1959 H1995 H2036 H2063:H2064 H2068:H2069 H2111 H2269 H2327 H2345 H2386:H2387 H2389:H2390 H2473 H2548 H2554 H2556 H2572 H2637 H2642 H2652:H2653 H2698 H2754 H2807 H2827 H2849 H2860 H2891 H2927 H2972 H2982 H2986 H3053 H3087 H3090 H3096 H3123 H3157 H3176:H3177 H3205 H3227 H3282 H3326 H3391 H3448 H3460 H3619 H3672 H3796 H3927:H3929 H3985 H4077 H4100 H4104 H4107 H4121:H4122 H4140 H4208 H4221 H4223 H4263 H4303 H4383 H4456 H4471 H4615 H4658 H4683:H4684 H4686 H4692:H4693 H4771:H4772 H4781 H4840 H4843 H4909 H4912 H5182 H5281 H5365 H5441:H5443 H5446 H5451 H5463 H5470:H5471 H5544 H5594 H5822 H5891 H5995 H6022 H6230 H6617 H6647 H6667 H6768 H6798 H6885 H6923 H6925 H6937 H6953 H7195 H7205 H7365 H7677">
      <formula1>"01) January,Festival,Club,Promoter,Albania,Austria,Belgium,Brazil"</formula1>
    </dataValidation>
  </dataValidations>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2"/>
    <hyperlink r:id="rId20" ref="I23"/>
    <hyperlink r:id="rId21" ref="I24"/>
    <hyperlink r:id="rId22" ref="I25"/>
    <hyperlink r:id="rId23" ref="I26"/>
    <hyperlink r:id="rId24" ref="I27"/>
    <hyperlink r:id="rId25" ref="I28"/>
    <hyperlink r:id="rId26" ref="I29"/>
    <hyperlink r:id="rId27" ref="I31"/>
    <hyperlink r:id="rId28" ref="I32"/>
    <hyperlink r:id="rId29" ref="I33"/>
    <hyperlink r:id="rId30" ref="I34"/>
    <hyperlink r:id="rId31" ref="I35"/>
    <hyperlink r:id="rId32" ref="I36"/>
    <hyperlink r:id="rId33" ref="I37"/>
    <hyperlink r:id="rId34" ref="I38"/>
    <hyperlink r:id="rId35" ref="E39"/>
    <hyperlink r:id="rId36" ref="I39"/>
    <hyperlink r:id="rId37" ref="I40"/>
    <hyperlink r:id="rId38" ref="I41"/>
    <hyperlink r:id="rId39" ref="I42"/>
    <hyperlink r:id="rId40" ref="I43"/>
    <hyperlink r:id="rId41" ref="I49"/>
    <hyperlink r:id="rId42" ref="I50"/>
    <hyperlink r:id="rId43" ref="I52"/>
    <hyperlink r:id="rId44" ref="I53"/>
    <hyperlink r:id="rId45" ref="I54"/>
    <hyperlink r:id="rId46" ref="I55"/>
    <hyperlink r:id="rId47" ref="I56"/>
    <hyperlink r:id="rId48" ref="I57"/>
    <hyperlink r:id="rId49" ref="I58"/>
    <hyperlink r:id="rId50" ref="I59"/>
    <hyperlink r:id="rId51" ref="I60"/>
    <hyperlink r:id="rId52" ref="I61"/>
    <hyperlink r:id="rId53" ref="I62"/>
    <hyperlink r:id="rId54" ref="I63"/>
    <hyperlink r:id="rId55" ref="I64"/>
    <hyperlink r:id="rId56" ref="I65"/>
    <hyperlink r:id="rId57" ref="I67"/>
    <hyperlink r:id="rId58" ref="I68"/>
    <hyperlink r:id="rId59" ref="I69"/>
    <hyperlink r:id="rId60" ref="I70"/>
    <hyperlink r:id="rId61" ref="I71"/>
    <hyperlink r:id="rId62" ref="I72"/>
    <hyperlink r:id="rId63" ref="I73"/>
    <hyperlink r:id="rId64" ref="I74"/>
    <hyperlink r:id="rId65" ref="I75"/>
    <hyperlink r:id="rId66" ref="I76"/>
    <hyperlink r:id="rId67" ref="I77"/>
    <hyperlink r:id="rId68" ref="I78"/>
    <hyperlink r:id="rId69" ref="I79"/>
    <hyperlink r:id="rId70" ref="I80"/>
    <hyperlink r:id="rId71" ref="I81"/>
    <hyperlink r:id="rId72" ref="I82"/>
    <hyperlink r:id="rId73" ref="I83"/>
    <hyperlink r:id="rId74" ref="I84"/>
    <hyperlink r:id="rId75" ref="I85"/>
    <hyperlink r:id="rId76" ref="I86"/>
    <hyperlink r:id="rId77" ref="I87"/>
    <hyperlink r:id="rId78" ref="I88"/>
    <hyperlink r:id="rId79" ref="I89"/>
    <hyperlink r:id="rId80" ref="I90"/>
    <hyperlink r:id="rId81" ref="I91"/>
    <hyperlink r:id="rId82" ref="I92"/>
    <hyperlink r:id="rId83" ref="I93"/>
    <hyperlink r:id="rId84" ref="I94"/>
    <hyperlink r:id="rId85" ref="I95"/>
    <hyperlink r:id="rId86" ref="I96"/>
    <hyperlink r:id="rId87" ref="I97"/>
    <hyperlink r:id="rId88" ref="I98"/>
    <hyperlink r:id="rId89" ref="I99"/>
    <hyperlink r:id="rId90" ref="I100"/>
    <hyperlink r:id="rId91" ref="I101"/>
    <hyperlink r:id="rId92" ref="I102"/>
    <hyperlink r:id="rId93" ref="I103"/>
    <hyperlink r:id="rId94" ref="I104"/>
    <hyperlink r:id="rId95" ref="I105"/>
    <hyperlink r:id="rId96" ref="I106"/>
    <hyperlink r:id="rId97" ref="I107"/>
    <hyperlink r:id="rId98" ref="I108"/>
    <hyperlink r:id="rId99" ref="I110"/>
    <hyperlink r:id="rId100" ref="I111"/>
    <hyperlink r:id="rId101" ref="I112"/>
    <hyperlink r:id="rId102" ref="I113"/>
    <hyperlink r:id="rId103" ref="I114"/>
    <hyperlink r:id="rId104" ref="I115"/>
    <hyperlink r:id="rId105" ref="I116"/>
    <hyperlink r:id="rId106" ref="I117"/>
    <hyperlink r:id="rId107" ref="I118"/>
    <hyperlink r:id="rId108" ref="I119"/>
    <hyperlink r:id="rId109" ref="I120"/>
    <hyperlink r:id="rId110" ref="I121"/>
    <hyperlink r:id="rId111" ref="I122"/>
    <hyperlink r:id="rId112" ref="I123"/>
    <hyperlink r:id="rId113" ref="I124"/>
    <hyperlink r:id="rId114" ref="I125"/>
    <hyperlink r:id="rId115" ref="I126"/>
    <hyperlink r:id="rId116" ref="I127"/>
    <hyperlink r:id="rId117" ref="I128"/>
    <hyperlink r:id="rId118" ref="I129"/>
    <hyperlink r:id="rId119" ref="I130"/>
    <hyperlink r:id="rId120" ref="I131"/>
    <hyperlink r:id="rId121" ref="I132"/>
    <hyperlink r:id="rId122" ref="I134"/>
    <hyperlink r:id="rId123" ref="I135"/>
    <hyperlink r:id="rId124" ref="I136"/>
    <hyperlink r:id="rId125" ref="I137"/>
    <hyperlink r:id="rId126" ref="I138"/>
    <hyperlink r:id="rId127" ref="I139"/>
    <hyperlink r:id="rId128" ref="I140"/>
    <hyperlink r:id="rId129" ref="I141"/>
    <hyperlink r:id="rId130" ref="I142"/>
    <hyperlink r:id="rId131" ref="I143"/>
    <hyperlink r:id="rId132" ref="I144"/>
    <hyperlink r:id="rId133" ref="I145"/>
    <hyperlink r:id="rId134" ref="I146"/>
    <hyperlink r:id="rId135" ref="I147"/>
    <hyperlink r:id="rId136" ref="I148"/>
    <hyperlink r:id="rId137" ref="I149"/>
    <hyperlink r:id="rId138" ref="I150"/>
    <hyperlink r:id="rId139" ref="I151"/>
    <hyperlink r:id="rId140" ref="I152"/>
    <hyperlink r:id="rId141" ref="I153"/>
    <hyperlink r:id="rId142" ref="I154"/>
    <hyperlink r:id="rId143" ref="I155"/>
    <hyperlink r:id="rId144" ref="I156"/>
    <hyperlink r:id="rId145" ref="I157"/>
    <hyperlink r:id="rId146" ref="I158"/>
    <hyperlink r:id="rId147" ref="I159"/>
    <hyperlink r:id="rId148" ref="I160"/>
    <hyperlink r:id="rId149" ref="I161"/>
    <hyperlink r:id="rId150" ref="I162"/>
    <hyperlink r:id="rId151" ref="I163"/>
    <hyperlink r:id="rId152" ref="I164"/>
    <hyperlink r:id="rId153" ref="I165"/>
    <hyperlink r:id="rId154" ref="I166"/>
    <hyperlink r:id="rId155" ref="I167"/>
    <hyperlink r:id="rId156" ref="I168"/>
    <hyperlink r:id="rId157" ref="I169"/>
    <hyperlink r:id="rId158" ref="I170"/>
    <hyperlink r:id="rId159" ref="I171"/>
    <hyperlink r:id="rId160" ref="I172"/>
    <hyperlink r:id="rId161" ref="I173"/>
    <hyperlink r:id="rId162" ref="I174"/>
    <hyperlink r:id="rId163" ref="I175"/>
    <hyperlink r:id="rId164" ref="I176"/>
    <hyperlink r:id="rId165" ref="I177"/>
    <hyperlink r:id="rId166" ref="I178"/>
    <hyperlink r:id="rId167" ref="I179"/>
    <hyperlink r:id="rId168" ref="I180"/>
    <hyperlink r:id="rId169" ref="I181"/>
    <hyperlink r:id="rId170" ref="I182"/>
    <hyperlink r:id="rId171" ref="I183"/>
    <hyperlink r:id="rId172" ref="I184"/>
    <hyperlink r:id="rId173" ref="I185"/>
    <hyperlink r:id="rId174" ref="I186"/>
    <hyperlink r:id="rId175" ref="I187"/>
    <hyperlink r:id="rId176" ref="I188"/>
    <hyperlink r:id="rId177" ref="I189"/>
    <hyperlink r:id="rId178" ref="I190"/>
    <hyperlink r:id="rId179" ref="I191"/>
    <hyperlink r:id="rId180" ref="I192"/>
    <hyperlink r:id="rId181" ref="I193"/>
    <hyperlink r:id="rId182" ref="I194"/>
    <hyperlink r:id="rId183" ref="I195"/>
    <hyperlink r:id="rId184" ref="I196"/>
    <hyperlink r:id="rId185" ref="I197"/>
    <hyperlink r:id="rId186" ref="I198"/>
    <hyperlink r:id="rId187" ref="I199"/>
    <hyperlink r:id="rId188" ref="I200"/>
    <hyperlink r:id="rId189" ref="I201"/>
    <hyperlink r:id="rId190" ref="I202"/>
    <hyperlink r:id="rId191" ref="I203"/>
    <hyperlink r:id="rId192" ref="I204"/>
    <hyperlink r:id="rId193" ref="I205"/>
    <hyperlink r:id="rId194" ref="I206"/>
    <hyperlink r:id="rId195" ref="I207"/>
    <hyperlink r:id="rId196" ref="I208"/>
    <hyperlink r:id="rId197" ref="I209"/>
    <hyperlink r:id="rId198" ref="I210"/>
    <hyperlink r:id="rId199" ref="I211"/>
    <hyperlink r:id="rId200" ref="I212"/>
    <hyperlink r:id="rId201" ref="I213"/>
    <hyperlink r:id="rId202" ref="I215"/>
    <hyperlink r:id="rId203" ref="I216"/>
    <hyperlink r:id="rId204" ref="I217"/>
    <hyperlink r:id="rId205" ref="I218"/>
    <hyperlink r:id="rId206" ref="I219"/>
    <hyperlink r:id="rId207" ref="I220"/>
    <hyperlink r:id="rId208" ref="I221"/>
    <hyperlink r:id="rId209" ref="I222"/>
    <hyperlink r:id="rId210" ref="I223"/>
    <hyperlink r:id="rId211" ref="I224"/>
    <hyperlink r:id="rId212" ref="I225"/>
    <hyperlink r:id="rId213" ref="I226"/>
    <hyperlink r:id="rId214" ref="I227"/>
    <hyperlink r:id="rId215" ref="I228"/>
    <hyperlink r:id="rId216" ref="I229"/>
    <hyperlink r:id="rId217" ref="I230"/>
    <hyperlink r:id="rId218" ref="I231"/>
    <hyperlink r:id="rId219" ref="I232"/>
    <hyperlink r:id="rId220" ref="I233"/>
    <hyperlink r:id="rId221" ref="I234"/>
    <hyperlink r:id="rId222" ref="I236"/>
    <hyperlink r:id="rId223" ref="I237"/>
    <hyperlink r:id="rId224" ref="I238"/>
    <hyperlink r:id="rId225" ref="I239"/>
    <hyperlink r:id="rId226" ref="I240"/>
    <hyperlink r:id="rId227" ref="I241"/>
    <hyperlink r:id="rId228" ref="I243"/>
    <hyperlink r:id="rId229" ref="I244"/>
    <hyperlink r:id="rId230" ref="I245"/>
    <hyperlink r:id="rId231" ref="I247"/>
    <hyperlink r:id="rId232" ref="I248"/>
    <hyperlink r:id="rId233" ref="I249"/>
    <hyperlink r:id="rId234" ref="I250"/>
    <hyperlink r:id="rId235" ref="I251"/>
    <hyperlink r:id="rId236" ref="I252"/>
    <hyperlink r:id="rId237" ref="I253"/>
    <hyperlink r:id="rId238" ref="I254"/>
    <hyperlink r:id="rId239" ref="I255"/>
    <hyperlink r:id="rId240" ref="I256"/>
    <hyperlink r:id="rId241" ref="I257"/>
    <hyperlink r:id="rId242" ref="I258"/>
    <hyperlink r:id="rId243" ref="I259"/>
    <hyperlink r:id="rId244" ref="I260"/>
    <hyperlink r:id="rId245" ref="I261"/>
    <hyperlink r:id="rId246" ref="I262"/>
    <hyperlink r:id="rId247" ref="I263"/>
    <hyperlink r:id="rId248" ref="I264"/>
    <hyperlink r:id="rId249" ref="I265"/>
    <hyperlink r:id="rId250" ref="I266"/>
    <hyperlink r:id="rId251" ref="I267"/>
    <hyperlink r:id="rId252" ref="I268"/>
    <hyperlink r:id="rId253" ref="I269"/>
    <hyperlink r:id="rId254" ref="I270"/>
    <hyperlink r:id="rId255" ref="I271"/>
    <hyperlink r:id="rId256" ref="I272"/>
    <hyperlink r:id="rId257" ref="I273"/>
    <hyperlink r:id="rId258" ref="I274"/>
    <hyperlink r:id="rId259" ref="I275"/>
    <hyperlink r:id="rId260" ref="I276"/>
    <hyperlink r:id="rId261" ref="I277"/>
    <hyperlink r:id="rId262" ref="I278"/>
    <hyperlink r:id="rId263" ref="I279"/>
    <hyperlink r:id="rId264" ref="I280"/>
    <hyperlink r:id="rId265" ref="I281"/>
    <hyperlink r:id="rId266" ref="I282"/>
    <hyperlink r:id="rId267" ref="I283"/>
    <hyperlink r:id="rId268" ref="I284"/>
    <hyperlink r:id="rId269" ref="I285"/>
    <hyperlink r:id="rId270" ref="I286"/>
    <hyperlink r:id="rId271" ref="I287"/>
    <hyperlink r:id="rId272" ref="I288"/>
    <hyperlink r:id="rId273" ref="I289"/>
    <hyperlink r:id="rId274" ref="I290"/>
    <hyperlink r:id="rId275" ref="I291"/>
    <hyperlink r:id="rId276" ref="I292"/>
    <hyperlink r:id="rId277" ref="I293"/>
    <hyperlink r:id="rId278" ref="I294"/>
    <hyperlink r:id="rId279" ref="I295"/>
    <hyperlink r:id="rId280" ref="I297"/>
    <hyperlink r:id="rId281" ref="I298"/>
    <hyperlink r:id="rId282" ref="I299"/>
    <hyperlink r:id="rId283" ref="I300"/>
    <hyperlink r:id="rId284" ref="I301"/>
    <hyperlink r:id="rId285" ref="I302"/>
    <hyperlink r:id="rId286" ref="I303"/>
    <hyperlink r:id="rId287" ref="I304"/>
    <hyperlink r:id="rId288" ref="C305"/>
    <hyperlink r:id="rId289" ref="I305"/>
    <hyperlink r:id="rId290" ref="I306"/>
    <hyperlink r:id="rId291" ref="I307"/>
    <hyperlink r:id="rId292" ref="I308"/>
    <hyperlink r:id="rId293" ref="I309"/>
    <hyperlink r:id="rId294" ref="I311"/>
    <hyperlink r:id="rId295" ref="I312"/>
    <hyperlink r:id="rId296" ref="I313"/>
    <hyperlink r:id="rId297" ref="I314"/>
    <hyperlink r:id="rId298" ref="I315"/>
    <hyperlink r:id="rId299" ref="I316"/>
    <hyperlink r:id="rId300" ref="I317"/>
    <hyperlink r:id="rId301" ref="I318"/>
    <hyperlink r:id="rId302" ref="I319"/>
    <hyperlink r:id="rId303" ref="I320"/>
    <hyperlink r:id="rId304" ref="I321"/>
    <hyperlink r:id="rId305" ref="I322"/>
    <hyperlink r:id="rId306" ref="I323"/>
    <hyperlink r:id="rId307" ref="I324"/>
    <hyperlink r:id="rId308" ref="I325"/>
    <hyperlink r:id="rId309" ref="I326"/>
    <hyperlink r:id="rId310" ref="I327"/>
    <hyperlink r:id="rId311" ref="I328"/>
    <hyperlink r:id="rId312" ref="I329"/>
    <hyperlink r:id="rId313" ref="I330"/>
    <hyperlink r:id="rId314" ref="I331"/>
    <hyperlink r:id="rId315" ref="I332"/>
    <hyperlink r:id="rId316" ref="I333"/>
    <hyperlink r:id="rId317" ref="I334"/>
    <hyperlink r:id="rId318" ref="I335"/>
    <hyperlink r:id="rId319" ref="I336"/>
    <hyperlink r:id="rId320" ref="I337"/>
    <hyperlink r:id="rId321" ref="I338"/>
    <hyperlink r:id="rId322" ref="I339"/>
    <hyperlink r:id="rId323" ref="I340"/>
    <hyperlink r:id="rId324" ref="I341"/>
    <hyperlink r:id="rId325" ref="I342"/>
    <hyperlink r:id="rId326" ref="I343"/>
    <hyperlink r:id="rId327" ref="I344"/>
    <hyperlink r:id="rId328" ref="I345"/>
    <hyperlink r:id="rId329" ref="I346"/>
    <hyperlink r:id="rId330" ref="I347"/>
    <hyperlink r:id="rId331" ref="I348"/>
    <hyperlink r:id="rId332" ref="I349"/>
    <hyperlink r:id="rId333" ref="I350"/>
    <hyperlink r:id="rId334" ref="I351"/>
    <hyperlink r:id="rId335" ref="I352"/>
    <hyperlink r:id="rId336" ref="I353"/>
    <hyperlink r:id="rId337" ref="I354"/>
    <hyperlink r:id="rId338" ref="I355"/>
    <hyperlink r:id="rId339" ref="I356"/>
    <hyperlink r:id="rId340" ref="I357"/>
    <hyperlink r:id="rId341" ref="I358"/>
    <hyperlink r:id="rId342" ref="I359"/>
    <hyperlink r:id="rId343" ref="I360"/>
    <hyperlink r:id="rId344" ref="I361"/>
    <hyperlink r:id="rId345" ref="I362"/>
    <hyperlink r:id="rId346" ref="I363"/>
    <hyperlink r:id="rId347" ref="I364"/>
    <hyperlink r:id="rId348" ref="I365"/>
    <hyperlink r:id="rId349" ref="I366"/>
    <hyperlink r:id="rId350" ref="I367"/>
    <hyperlink r:id="rId351" ref="I368"/>
    <hyperlink r:id="rId352" ref="I369"/>
    <hyperlink r:id="rId353" ref="I370"/>
    <hyperlink r:id="rId354" ref="I371"/>
    <hyperlink r:id="rId355" ref="I372"/>
    <hyperlink r:id="rId356" ref="I373"/>
    <hyperlink r:id="rId357" ref="I374"/>
    <hyperlink r:id="rId358" ref="I375"/>
    <hyperlink r:id="rId359" ref="I376"/>
    <hyperlink r:id="rId360" ref="I377"/>
    <hyperlink r:id="rId361" ref="I378"/>
    <hyperlink r:id="rId362" ref="I379"/>
    <hyperlink r:id="rId363" ref="I380"/>
    <hyperlink r:id="rId364" ref="I381"/>
    <hyperlink r:id="rId365" ref="I382"/>
    <hyperlink r:id="rId366" ref="I383"/>
    <hyperlink r:id="rId367" ref="I384"/>
    <hyperlink r:id="rId368" ref="I385"/>
    <hyperlink r:id="rId369" ref="I386"/>
    <hyperlink r:id="rId370" ref="I387"/>
    <hyperlink r:id="rId371" ref="I389"/>
    <hyperlink r:id="rId372" ref="I390"/>
    <hyperlink r:id="rId373" ref="I391"/>
    <hyperlink r:id="rId374" ref="I392"/>
    <hyperlink r:id="rId375" ref="I393"/>
    <hyperlink r:id="rId376" ref="I394"/>
    <hyperlink r:id="rId377" ref="I395"/>
    <hyperlink r:id="rId378" ref="I396"/>
    <hyperlink r:id="rId379" ref="I397"/>
    <hyperlink r:id="rId380" ref="I398"/>
    <hyperlink r:id="rId381" ref="I399"/>
    <hyperlink r:id="rId382" ref="I400"/>
    <hyperlink r:id="rId383" ref="I401"/>
    <hyperlink r:id="rId384" ref="I402"/>
    <hyperlink r:id="rId385" ref="I403"/>
    <hyperlink r:id="rId386" ref="I404"/>
    <hyperlink r:id="rId387" ref="I406"/>
    <hyperlink r:id="rId388" ref="I407"/>
    <hyperlink r:id="rId389" ref="I408"/>
    <hyperlink r:id="rId390" ref="I409"/>
    <hyperlink r:id="rId391" ref="I410"/>
    <hyperlink r:id="rId392" ref="I411"/>
    <hyperlink r:id="rId393" ref="I412"/>
    <hyperlink r:id="rId394" ref="I413"/>
    <hyperlink r:id="rId395" ref="I414"/>
    <hyperlink r:id="rId396" ref="I415"/>
    <hyperlink r:id="rId397" ref="I416"/>
    <hyperlink r:id="rId398" ref="I417"/>
    <hyperlink r:id="rId399" ref="I418"/>
    <hyperlink r:id="rId400" ref="I419"/>
    <hyperlink r:id="rId401" ref="I420"/>
    <hyperlink r:id="rId402" ref="I421"/>
    <hyperlink r:id="rId403" ref="I422"/>
    <hyperlink r:id="rId404" ref="I423"/>
    <hyperlink r:id="rId405" ref="I424"/>
    <hyperlink r:id="rId406" ref="I425"/>
    <hyperlink r:id="rId407" ref="I426"/>
    <hyperlink r:id="rId408" ref="I427"/>
    <hyperlink r:id="rId409" ref="I428"/>
    <hyperlink r:id="rId410" ref="I429"/>
    <hyperlink r:id="rId411" ref="I430"/>
    <hyperlink r:id="rId412" ref="I432"/>
    <hyperlink r:id="rId413" ref="I433"/>
    <hyperlink r:id="rId414" ref="I434"/>
    <hyperlink r:id="rId415" ref="I435"/>
    <hyperlink r:id="rId416" ref="I436"/>
    <hyperlink r:id="rId417" ref="I437"/>
    <hyperlink r:id="rId418" ref="I438"/>
    <hyperlink r:id="rId419" ref="I439"/>
    <hyperlink r:id="rId420" ref="I440"/>
    <hyperlink r:id="rId421" ref="I441"/>
    <hyperlink r:id="rId422" ref="I442"/>
    <hyperlink r:id="rId423" ref="I443"/>
    <hyperlink r:id="rId424" ref="I444"/>
    <hyperlink r:id="rId425" ref="I445"/>
    <hyperlink r:id="rId426" ref="I446"/>
    <hyperlink r:id="rId427" ref="I447"/>
    <hyperlink r:id="rId428" ref="I448"/>
    <hyperlink r:id="rId429" ref="I449"/>
    <hyperlink r:id="rId430" ref="I450"/>
    <hyperlink r:id="rId431" ref="I451"/>
    <hyperlink r:id="rId432" ref="I452"/>
    <hyperlink r:id="rId433" ref="I453"/>
    <hyperlink r:id="rId434" ref="I454"/>
    <hyperlink r:id="rId435" ref="I455"/>
    <hyperlink r:id="rId436" ref="I456"/>
    <hyperlink r:id="rId437" ref="I457"/>
    <hyperlink r:id="rId438" ref="I458"/>
    <hyperlink r:id="rId439" ref="I459"/>
    <hyperlink r:id="rId440" ref="I460"/>
    <hyperlink r:id="rId441" ref="I461"/>
    <hyperlink r:id="rId442" ref="I462"/>
    <hyperlink r:id="rId443" ref="I463"/>
    <hyperlink r:id="rId444" ref="I464"/>
    <hyperlink r:id="rId445" ref="I465"/>
    <hyperlink r:id="rId446" ref="I466"/>
    <hyperlink r:id="rId447" ref="I467"/>
    <hyperlink r:id="rId448" ref="I468"/>
    <hyperlink r:id="rId449" ref="I469"/>
    <hyperlink r:id="rId450" ref="I470"/>
    <hyperlink r:id="rId451" ref="I471"/>
    <hyperlink r:id="rId452" ref="I472"/>
    <hyperlink r:id="rId453" ref="I473"/>
    <hyperlink r:id="rId454" ref="I474"/>
    <hyperlink r:id="rId455" ref="I475"/>
    <hyperlink r:id="rId456" ref="I476"/>
    <hyperlink r:id="rId457" ref="I477"/>
    <hyperlink r:id="rId458" ref="I478"/>
    <hyperlink r:id="rId459" ref="I479"/>
    <hyperlink r:id="rId460" ref="I480"/>
    <hyperlink r:id="rId461" ref="I481"/>
    <hyperlink r:id="rId462" ref="I482"/>
    <hyperlink r:id="rId463" ref="I483"/>
    <hyperlink r:id="rId464" ref="I484"/>
    <hyperlink r:id="rId465" ref="I485"/>
    <hyperlink r:id="rId466" ref="I486"/>
    <hyperlink r:id="rId467" ref="I487"/>
    <hyperlink r:id="rId468" ref="I488"/>
    <hyperlink r:id="rId469" ref="I489"/>
    <hyperlink r:id="rId470" ref="I490"/>
    <hyperlink r:id="rId471" ref="I491"/>
    <hyperlink r:id="rId472" ref="I492"/>
    <hyperlink r:id="rId473" ref="I493"/>
    <hyperlink r:id="rId474" ref="I494"/>
    <hyperlink r:id="rId475" ref="I495"/>
    <hyperlink r:id="rId476" ref="I496"/>
    <hyperlink r:id="rId477" ref="I497"/>
    <hyperlink r:id="rId478" ref="I498"/>
    <hyperlink r:id="rId479" ref="I499"/>
    <hyperlink r:id="rId480" ref="I500"/>
    <hyperlink r:id="rId481" ref="I501"/>
    <hyperlink r:id="rId482" ref="I502"/>
    <hyperlink r:id="rId483" ref="I503"/>
    <hyperlink r:id="rId484" ref="I504"/>
    <hyperlink r:id="rId485" ref="I505"/>
    <hyperlink r:id="rId486" ref="I506"/>
    <hyperlink r:id="rId487" ref="I507"/>
    <hyperlink r:id="rId488" ref="I508"/>
    <hyperlink r:id="rId489" ref="I509"/>
    <hyperlink r:id="rId490" ref="I510"/>
    <hyperlink r:id="rId491" ref="I511"/>
    <hyperlink r:id="rId492" ref="I512"/>
    <hyperlink r:id="rId493" ref="I513"/>
    <hyperlink r:id="rId494" ref="I514"/>
    <hyperlink r:id="rId495" ref="I515"/>
    <hyperlink r:id="rId496" ref="I516"/>
    <hyperlink r:id="rId497" ref="I517"/>
    <hyperlink r:id="rId498" ref="I518"/>
    <hyperlink r:id="rId499" ref="I519"/>
    <hyperlink r:id="rId500" ref="I520"/>
    <hyperlink r:id="rId501" ref="I521"/>
    <hyperlink r:id="rId502" ref="I522"/>
    <hyperlink r:id="rId503" ref="I523"/>
    <hyperlink r:id="rId504" ref="I524"/>
    <hyperlink r:id="rId505" ref="I525"/>
    <hyperlink r:id="rId506" ref="I526"/>
    <hyperlink r:id="rId507" ref="I527"/>
    <hyperlink r:id="rId508" ref="I528"/>
    <hyperlink r:id="rId509" ref="I529"/>
    <hyperlink r:id="rId510" ref="I530"/>
    <hyperlink r:id="rId511" ref="I531"/>
    <hyperlink r:id="rId512" ref="I532"/>
    <hyperlink r:id="rId513" ref="I533"/>
    <hyperlink r:id="rId514" ref="I534"/>
    <hyperlink r:id="rId515" ref="I535"/>
    <hyperlink r:id="rId516" ref="I536"/>
    <hyperlink r:id="rId517" ref="I537"/>
    <hyperlink r:id="rId518" ref="I538"/>
    <hyperlink r:id="rId519" ref="I540"/>
    <hyperlink r:id="rId520" ref="I541"/>
    <hyperlink r:id="rId521" ref="I542"/>
    <hyperlink r:id="rId522" ref="E543"/>
    <hyperlink r:id="rId523" ref="I543"/>
    <hyperlink r:id="rId524" ref="I544"/>
    <hyperlink r:id="rId525" ref="I545"/>
    <hyperlink r:id="rId526" ref="E546"/>
    <hyperlink r:id="rId527" ref="I546"/>
    <hyperlink r:id="rId528" ref="E547"/>
    <hyperlink r:id="rId529" ref="I547"/>
    <hyperlink r:id="rId530" ref="I548"/>
    <hyperlink r:id="rId531" ref="I549"/>
    <hyperlink r:id="rId532" ref="E550"/>
    <hyperlink r:id="rId533" ref="I550"/>
    <hyperlink r:id="rId534" ref="I551"/>
    <hyperlink r:id="rId535" ref="I552"/>
    <hyperlink r:id="rId536" ref="I553"/>
    <hyperlink r:id="rId537" ref="E554"/>
    <hyperlink r:id="rId538" ref="I554"/>
    <hyperlink r:id="rId539" ref="I555"/>
    <hyperlink r:id="rId540" ref="E556"/>
    <hyperlink r:id="rId541" ref="I556"/>
    <hyperlink r:id="rId542" ref="I557"/>
    <hyperlink r:id="rId543" ref="E558"/>
    <hyperlink r:id="rId544" ref="I558"/>
    <hyperlink r:id="rId545" ref="E559"/>
    <hyperlink r:id="rId546" ref="I559"/>
    <hyperlink r:id="rId547" ref="I560"/>
    <hyperlink r:id="rId548" ref="E561"/>
    <hyperlink r:id="rId549" ref="I561"/>
    <hyperlink r:id="rId550" ref="E562"/>
    <hyperlink r:id="rId551" ref="I562"/>
    <hyperlink r:id="rId552" ref="E563"/>
    <hyperlink r:id="rId553" ref="I563"/>
    <hyperlink r:id="rId554" ref="I564"/>
    <hyperlink r:id="rId555" ref="I565"/>
    <hyperlink r:id="rId556" ref="I566"/>
    <hyperlink r:id="rId557" ref="I567"/>
    <hyperlink r:id="rId558" ref="I568"/>
    <hyperlink r:id="rId559" ref="I569"/>
    <hyperlink r:id="rId560" ref="I570"/>
    <hyperlink r:id="rId561" ref="I571"/>
    <hyperlink r:id="rId562" ref="I572"/>
    <hyperlink r:id="rId563" ref="I573"/>
    <hyperlink r:id="rId564" ref="I574"/>
    <hyperlink r:id="rId565" ref="I575"/>
    <hyperlink r:id="rId566" ref="I576"/>
    <hyperlink r:id="rId567" ref="I577"/>
    <hyperlink r:id="rId568" ref="I578"/>
    <hyperlink r:id="rId569" ref="I579"/>
    <hyperlink r:id="rId570" ref="I580"/>
    <hyperlink r:id="rId571" ref="I581"/>
    <hyperlink r:id="rId572" ref="I582"/>
    <hyperlink r:id="rId573" ref="I583"/>
    <hyperlink r:id="rId574" ref="I584"/>
    <hyperlink r:id="rId575" ref="I585"/>
    <hyperlink r:id="rId576" ref="I586"/>
    <hyperlink r:id="rId577" ref="I587"/>
    <hyperlink r:id="rId578" ref="I588"/>
    <hyperlink r:id="rId579" ref="I589"/>
    <hyperlink r:id="rId580" ref="I590"/>
    <hyperlink r:id="rId581" ref="I591"/>
    <hyperlink r:id="rId582" ref="I592"/>
    <hyperlink r:id="rId583" ref="I593"/>
    <hyperlink r:id="rId584" ref="I594"/>
    <hyperlink r:id="rId585" ref="I595"/>
    <hyperlink r:id="rId586" ref="I596"/>
    <hyperlink r:id="rId587" ref="I597"/>
    <hyperlink r:id="rId588" ref="I598"/>
    <hyperlink r:id="rId589" ref="I599"/>
    <hyperlink r:id="rId590" ref="I600"/>
    <hyperlink r:id="rId591" ref="I601"/>
    <hyperlink r:id="rId592" ref="I602"/>
    <hyperlink r:id="rId593" ref="I603"/>
    <hyperlink r:id="rId594" ref="I604"/>
    <hyperlink r:id="rId595" ref="I605"/>
    <hyperlink r:id="rId596" ref="I606"/>
    <hyperlink r:id="rId597" ref="I607"/>
    <hyperlink r:id="rId598" ref="E608"/>
    <hyperlink r:id="rId599" ref="I608"/>
    <hyperlink r:id="rId600" ref="I609"/>
    <hyperlink r:id="rId601" ref="I610"/>
    <hyperlink r:id="rId602" ref="I611"/>
    <hyperlink r:id="rId603" ref="I612"/>
    <hyperlink r:id="rId604" ref="I613"/>
    <hyperlink r:id="rId605" ref="I614"/>
    <hyperlink r:id="rId606" ref="C615"/>
    <hyperlink r:id="rId607" ref="C617"/>
    <hyperlink r:id="rId608" ref="C630"/>
    <hyperlink r:id="rId609" ref="E636"/>
    <hyperlink r:id="rId610" ref="C638"/>
    <hyperlink r:id="rId611" ref="C642"/>
    <hyperlink r:id="rId612" ref="C643"/>
    <hyperlink r:id="rId613" ref="C645"/>
    <hyperlink r:id="rId614" ref="C647"/>
    <hyperlink r:id="rId615" ref="C656"/>
    <hyperlink r:id="rId616" ref="C666"/>
    <hyperlink r:id="rId617" ref="C686"/>
    <hyperlink r:id="rId618" ref="C688"/>
    <hyperlink r:id="rId619" ref="C715"/>
    <hyperlink r:id="rId620" ref="C716"/>
    <hyperlink r:id="rId621" ref="C719"/>
    <hyperlink r:id="rId622" ref="C726"/>
    <hyperlink r:id="rId623" ref="C733"/>
    <hyperlink r:id="rId624" ref="E742"/>
    <hyperlink r:id="rId625" ref="C745"/>
    <hyperlink r:id="rId626" ref="C758"/>
    <hyperlink r:id="rId627" ref="C761"/>
    <hyperlink r:id="rId628" ref="C762"/>
    <hyperlink r:id="rId629" ref="C786"/>
    <hyperlink r:id="rId630" ref="E786"/>
    <hyperlink r:id="rId631" ref="C788"/>
    <hyperlink r:id="rId632" ref="C794"/>
    <hyperlink r:id="rId633" ref="C802"/>
    <hyperlink r:id="rId634" ref="C807"/>
    <hyperlink r:id="rId635" ref="C810"/>
    <hyperlink r:id="rId636" ref="C812"/>
    <hyperlink r:id="rId637" ref="C814"/>
    <hyperlink r:id="rId638" ref="C838"/>
    <hyperlink r:id="rId639" ref="E919"/>
    <hyperlink r:id="rId640" ref="C1038"/>
    <hyperlink r:id="rId641" ref="C1039"/>
    <hyperlink r:id="rId642" ref="C1049"/>
    <hyperlink r:id="rId643" ref="C1070"/>
    <hyperlink r:id="rId644" ref="C1074"/>
    <hyperlink r:id="rId645" ref="C1090"/>
    <hyperlink r:id="rId646" ref="C1100"/>
    <hyperlink r:id="rId647" ref="C1115"/>
    <hyperlink r:id="rId648" ref="C1121"/>
    <hyperlink r:id="rId649" ref="C1130"/>
    <hyperlink r:id="rId650" ref="C1137"/>
    <hyperlink r:id="rId651" ref="C1141"/>
    <hyperlink r:id="rId652" ref="C1148"/>
    <hyperlink r:id="rId653" ref="C1189"/>
    <hyperlink r:id="rId654" ref="C1196"/>
    <hyperlink r:id="rId655" ref="C1198"/>
    <hyperlink r:id="rId656" ref="C1205"/>
    <hyperlink r:id="rId657" ref="C1210"/>
    <hyperlink r:id="rId658" ref="E1228"/>
    <hyperlink r:id="rId659" ref="C1236"/>
    <hyperlink r:id="rId660" ref="C1237"/>
    <hyperlink r:id="rId661" ref="C1238"/>
    <hyperlink r:id="rId662" ref="C1263"/>
    <hyperlink r:id="rId663" ref="C1285"/>
    <hyperlink r:id="rId664" ref="C1288"/>
    <hyperlink r:id="rId665" ref="C1305"/>
    <hyperlink r:id="rId666" ref="C1312"/>
    <hyperlink r:id="rId667" ref="C1340"/>
    <hyperlink r:id="rId668" ref="E1354"/>
    <hyperlink r:id="rId669" ref="C1364"/>
    <hyperlink r:id="rId670" ref="C1370"/>
    <hyperlink r:id="rId671" ref="C1371"/>
    <hyperlink r:id="rId672" ref="C1392"/>
    <hyperlink r:id="rId673" ref="C1398"/>
    <hyperlink r:id="rId674" ref="C1402"/>
    <hyperlink r:id="rId675" ref="C1412"/>
    <hyperlink r:id="rId676" ref="C1427"/>
    <hyperlink r:id="rId677" ref="C1437"/>
    <hyperlink r:id="rId678" ref="C1444"/>
    <hyperlink r:id="rId679" ref="C1452"/>
    <hyperlink r:id="rId680" ref="C1457"/>
    <hyperlink r:id="rId681" ref="C1462"/>
    <hyperlink r:id="rId682" ref="E1486"/>
    <hyperlink r:id="rId683" ref="C1497"/>
    <hyperlink r:id="rId684" ref="C1498"/>
    <hyperlink r:id="rId685" ref="C1502"/>
    <hyperlink r:id="rId686" ref="C1508"/>
    <hyperlink r:id="rId687" ref="C1518"/>
    <hyperlink r:id="rId688" ref="C1544"/>
    <hyperlink r:id="rId689" ref="C1546"/>
    <hyperlink r:id="rId690" ref="C1548"/>
    <hyperlink r:id="rId691" ref="C1556"/>
    <hyperlink r:id="rId692" ref="E1560"/>
    <hyperlink r:id="rId693" ref="C1565"/>
    <hyperlink r:id="rId694" ref="C1575"/>
    <hyperlink r:id="rId695" ref="C1579"/>
    <hyperlink r:id="rId696" ref="C1590"/>
    <hyperlink r:id="rId697" ref="C1599"/>
    <hyperlink r:id="rId698" ref="C1608"/>
    <hyperlink r:id="rId699" ref="C1613"/>
    <hyperlink r:id="rId700" ref="C1614"/>
    <hyperlink r:id="rId701" ref="C1615"/>
    <hyperlink r:id="rId702" ref="E1618"/>
    <hyperlink r:id="rId703" ref="C1621"/>
    <hyperlink r:id="rId704" ref="C1627"/>
    <hyperlink r:id="rId705" ref="C1630"/>
    <hyperlink r:id="rId706" ref="C1635"/>
    <hyperlink r:id="rId707" ref="C1638"/>
    <hyperlink r:id="rId708" ref="C1653"/>
    <hyperlink r:id="rId709" ref="C1663"/>
    <hyperlink r:id="rId710" ref="E1666"/>
    <hyperlink r:id="rId711" ref="C1670"/>
    <hyperlink r:id="rId712" ref="C1704"/>
    <hyperlink r:id="rId713" ref="C1708"/>
    <hyperlink r:id="rId714" ref="C1717"/>
    <hyperlink r:id="rId715" ref="C1721"/>
    <hyperlink r:id="rId716" ref="C1768"/>
    <hyperlink r:id="rId717" ref="E1768"/>
    <hyperlink r:id="rId718" ref="C1776"/>
    <hyperlink r:id="rId719" ref="C1798"/>
    <hyperlink r:id="rId720" ref="C1842"/>
    <hyperlink r:id="rId721" ref="C1849"/>
    <hyperlink r:id="rId722" ref="C1855"/>
    <hyperlink r:id="rId723" ref="C1858"/>
    <hyperlink r:id="rId724" ref="C1869"/>
    <hyperlink r:id="rId725" ref="C1870"/>
    <hyperlink r:id="rId726" ref="C1873"/>
    <hyperlink r:id="rId727" ref="C1882"/>
    <hyperlink r:id="rId728" ref="C1883"/>
    <hyperlink r:id="rId729" ref="I1890"/>
    <hyperlink r:id="rId730" ref="I1891"/>
    <hyperlink r:id="rId731" ref="I1892"/>
    <hyperlink r:id="rId732" ref="I1893"/>
    <hyperlink r:id="rId733" ref="I1896"/>
    <hyperlink r:id="rId734" ref="I1901"/>
    <hyperlink r:id="rId735" ref="I1903"/>
    <hyperlink r:id="rId736" ref="I1911"/>
    <hyperlink r:id="rId737" ref="I1912"/>
    <hyperlink r:id="rId738" ref="I1913"/>
    <hyperlink r:id="rId739" ref="I1914"/>
    <hyperlink r:id="rId740" ref="I1920"/>
    <hyperlink r:id="rId741" ref="I1921"/>
    <hyperlink r:id="rId742" ref="I1928"/>
    <hyperlink r:id="rId743" ref="I1929"/>
    <hyperlink r:id="rId744" ref="I1932"/>
    <hyperlink r:id="rId745" ref="I1937"/>
    <hyperlink r:id="rId746" ref="I1940"/>
    <hyperlink r:id="rId747" ref="I1945"/>
    <hyperlink r:id="rId748" ref="I1952"/>
    <hyperlink r:id="rId749" ref="I1953"/>
    <hyperlink r:id="rId750" ref="I1956"/>
    <hyperlink r:id="rId751" ref="I1958"/>
    <hyperlink r:id="rId752" ref="I1959"/>
    <hyperlink r:id="rId753" ref="I1960"/>
    <hyperlink r:id="rId754" ref="I1964"/>
    <hyperlink r:id="rId755" ref="I1966"/>
    <hyperlink r:id="rId756" ref="I1968"/>
    <hyperlink r:id="rId757" ref="I1970"/>
    <hyperlink r:id="rId758" ref="I1972"/>
    <hyperlink r:id="rId759" ref="I1973"/>
    <hyperlink r:id="rId760" ref="I1974"/>
    <hyperlink r:id="rId761" ref="I1976"/>
    <hyperlink r:id="rId762" ref="I1977"/>
    <hyperlink r:id="rId763" ref="I1978"/>
    <hyperlink r:id="rId764" ref="I1979"/>
    <hyperlink r:id="rId765" ref="I1991"/>
    <hyperlink r:id="rId766" ref="I1992"/>
    <hyperlink r:id="rId767" ref="I1993"/>
    <hyperlink r:id="rId768" ref="I1994"/>
    <hyperlink r:id="rId769" ref="I1995"/>
    <hyperlink r:id="rId770" ref="I1996"/>
    <hyperlink r:id="rId771" ref="I1997"/>
    <hyperlink r:id="rId772" ref="I1998"/>
    <hyperlink r:id="rId773" ref="I1999"/>
    <hyperlink r:id="rId774" ref="I2000"/>
    <hyperlink r:id="rId775" ref="I2001"/>
    <hyperlink r:id="rId776" ref="I2002"/>
    <hyperlink r:id="rId777" ref="I2003"/>
    <hyperlink r:id="rId778" ref="I2004"/>
    <hyperlink r:id="rId779" ref="I2010"/>
    <hyperlink r:id="rId780" ref="I2011"/>
    <hyperlink r:id="rId781" ref="I2015"/>
    <hyperlink r:id="rId782" ref="I2016"/>
    <hyperlink r:id="rId783" ref="I2018"/>
    <hyperlink r:id="rId784" ref="I2019"/>
    <hyperlink r:id="rId785" ref="I2020"/>
    <hyperlink r:id="rId786" ref="I2021"/>
    <hyperlink r:id="rId787" ref="I2022"/>
    <hyperlink r:id="rId788" ref="I2025"/>
    <hyperlink r:id="rId789" ref="I2026"/>
    <hyperlink r:id="rId790" ref="I2027"/>
    <hyperlink r:id="rId791" ref="I2030"/>
    <hyperlink r:id="rId792" ref="I2031"/>
    <hyperlink r:id="rId793" ref="I2032"/>
    <hyperlink r:id="rId794" ref="C2041"/>
    <hyperlink r:id="rId795" ref="I2047"/>
    <hyperlink r:id="rId796" ref="I2051"/>
    <hyperlink r:id="rId797" ref="I2060"/>
    <hyperlink r:id="rId798" ref="I2064"/>
    <hyperlink r:id="rId799" ref="I2066"/>
    <hyperlink r:id="rId800" ref="I2070"/>
    <hyperlink r:id="rId801" ref="I2071"/>
    <hyperlink r:id="rId802" ref="I2073"/>
    <hyperlink r:id="rId803" ref="I2078"/>
    <hyperlink r:id="rId804" ref="I2079"/>
    <hyperlink r:id="rId805" ref="I2080"/>
    <hyperlink r:id="rId806" ref="I2081"/>
    <hyperlink r:id="rId807" ref="I2082"/>
    <hyperlink r:id="rId808" ref="I2090"/>
    <hyperlink r:id="rId809" ref="I2093"/>
    <hyperlink r:id="rId810" ref="I2094"/>
    <hyperlink r:id="rId811" ref="I2095"/>
    <hyperlink r:id="rId812" ref="I2096"/>
    <hyperlink r:id="rId813" ref="I2097"/>
    <hyperlink r:id="rId814" ref="I2101"/>
    <hyperlink r:id="rId815" ref="I2102"/>
    <hyperlink r:id="rId816" ref="I2104"/>
    <hyperlink r:id="rId817" ref="I2107"/>
    <hyperlink r:id="rId818" ref="I2115"/>
    <hyperlink r:id="rId819" ref="I2116"/>
    <hyperlink r:id="rId820" ref="C2118"/>
    <hyperlink r:id="rId821" ref="I2119"/>
    <hyperlink r:id="rId822" ref="I2120"/>
    <hyperlink r:id="rId823" ref="I2123"/>
    <hyperlink r:id="rId824" ref="I2124"/>
    <hyperlink r:id="rId825" ref="I2127"/>
    <hyperlink r:id="rId826" ref="I2128"/>
    <hyperlink r:id="rId827" ref="I2129"/>
    <hyperlink r:id="rId828" ref="C2131"/>
    <hyperlink r:id="rId829" ref="I2134"/>
    <hyperlink r:id="rId830" ref="I2139"/>
    <hyperlink r:id="rId831" ref="I2140"/>
    <hyperlink r:id="rId832" ref="I2144"/>
    <hyperlink r:id="rId833" ref="I2145"/>
    <hyperlink r:id="rId834" ref="I2146"/>
    <hyperlink r:id="rId835" ref="I2147"/>
    <hyperlink r:id="rId836" ref="I2148"/>
    <hyperlink r:id="rId837" ref="I2149"/>
    <hyperlink r:id="rId838" ref="I2150"/>
    <hyperlink r:id="rId839" ref="I2153"/>
    <hyperlink r:id="rId840" ref="I2154"/>
    <hyperlink r:id="rId841" ref="I2155"/>
    <hyperlink r:id="rId842" ref="I2159"/>
    <hyperlink r:id="rId843" ref="I2162"/>
    <hyperlink r:id="rId844" ref="I2163"/>
    <hyperlink r:id="rId845" ref="I2167"/>
    <hyperlink r:id="rId846" ref="I2170"/>
    <hyperlink r:id="rId847" ref="I2175"/>
    <hyperlink r:id="rId848" ref="I2176"/>
    <hyperlink r:id="rId849" ref="I2178"/>
    <hyperlink r:id="rId850" ref="I2179"/>
    <hyperlink r:id="rId851" ref="I2180"/>
    <hyperlink r:id="rId852" ref="I2182"/>
    <hyperlink r:id="rId853" ref="I2184"/>
    <hyperlink r:id="rId854" ref="C2186"/>
    <hyperlink r:id="rId855" ref="I2190"/>
    <hyperlink r:id="rId856" ref="E2191"/>
    <hyperlink r:id="rId857" ref="I2191"/>
    <hyperlink r:id="rId858" ref="I2194"/>
    <hyperlink r:id="rId859" ref="I2198"/>
    <hyperlink r:id="rId860" ref="I2203"/>
    <hyperlink r:id="rId861" ref="E2208"/>
    <hyperlink r:id="rId862" ref="I2208"/>
    <hyperlink r:id="rId863" ref="I2211"/>
    <hyperlink r:id="rId864" ref="I2213"/>
    <hyperlink r:id="rId865" ref="C2215"/>
    <hyperlink r:id="rId866" ref="I2216"/>
    <hyperlink r:id="rId867" ref="I2218"/>
    <hyperlink r:id="rId868" ref="I2219"/>
    <hyperlink r:id="rId869" ref="I2220"/>
    <hyperlink r:id="rId870" ref="C2225"/>
    <hyperlink r:id="rId871" ref="I2229"/>
    <hyperlink r:id="rId872" ref="I2231"/>
    <hyperlink r:id="rId873" ref="I2232"/>
    <hyperlink r:id="rId874" ref="I2233"/>
    <hyperlink r:id="rId875" ref="I2234"/>
    <hyperlink r:id="rId876" ref="I2235"/>
    <hyperlink r:id="rId877" ref="I2236"/>
    <hyperlink r:id="rId878" ref="I2238"/>
    <hyperlink r:id="rId879" ref="I2249"/>
    <hyperlink r:id="rId880" ref="I2250"/>
    <hyperlink r:id="rId881" ref="I2251"/>
    <hyperlink r:id="rId882" ref="C2253"/>
    <hyperlink r:id="rId883" ref="I2257"/>
    <hyperlink r:id="rId884" ref="I2258"/>
    <hyperlink r:id="rId885" ref="I2260"/>
    <hyperlink r:id="rId886" ref="I2261"/>
    <hyperlink r:id="rId887" ref="I2264"/>
    <hyperlink r:id="rId888" ref="I2265"/>
    <hyperlink r:id="rId889" ref="I2266"/>
    <hyperlink r:id="rId890" ref="I2268"/>
    <hyperlink r:id="rId891" ref="I2272"/>
    <hyperlink r:id="rId892" ref="I2273"/>
    <hyperlink r:id="rId893" ref="I2284"/>
    <hyperlink r:id="rId894" ref="E2285"/>
    <hyperlink r:id="rId895" ref="I2285"/>
    <hyperlink r:id="rId896" ref="I2288"/>
    <hyperlink r:id="rId897" ref="I2289"/>
    <hyperlink r:id="rId898" ref="C2290"/>
    <hyperlink r:id="rId899" ref="I2291"/>
    <hyperlink r:id="rId900" ref="I2297"/>
    <hyperlink r:id="rId901" ref="I2304"/>
    <hyperlink r:id="rId902" ref="I2311"/>
    <hyperlink r:id="rId903" ref="I2316"/>
    <hyperlink r:id="rId904" ref="I2318"/>
    <hyperlink r:id="rId905" ref="I2319"/>
    <hyperlink r:id="rId906" ref="I2323"/>
    <hyperlink r:id="rId907" ref="I2326"/>
    <hyperlink r:id="rId908" ref="I2327"/>
    <hyperlink r:id="rId909" ref="I2328"/>
    <hyperlink r:id="rId910" ref="I2329"/>
    <hyperlink r:id="rId911" ref="I2333"/>
    <hyperlink r:id="rId912" ref="I2334"/>
    <hyperlink r:id="rId913" ref="I2341"/>
    <hyperlink r:id="rId914" ref="I2344"/>
    <hyperlink r:id="rId915" ref="I2349"/>
    <hyperlink r:id="rId916" ref="I2351"/>
    <hyperlink r:id="rId917" ref="I2356"/>
    <hyperlink r:id="rId918" ref="I2357"/>
    <hyperlink r:id="rId919" ref="I2360"/>
    <hyperlink r:id="rId920" ref="I2361"/>
    <hyperlink r:id="rId921" ref="I2362"/>
    <hyperlink r:id="rId922" ref="I2368"/>
    <hyperlink r:id="rId923" ref="I2370"/>
    <hyperlink r:id="rId924" ref="I2375"/>
    <hyperlink r:id="rId925" ref="I2376"/>
    <hyperlink r:id="rId926" ref="I2379"/>
    <hyperlink r:id="rId927" ref="I2385"/>
    <hyperlink r:id="rId928" ref="I2386"/>
    <hyperlink r:id="rId929" ref="I2387"/>
    <hyperlink r:id="rId930" ref="I2388"/>
    <hyperlink r:id="rId931" ref="I2389"/>
    <hyperlink r:id="rId932" ref="C2392"/>
    <hyperlink r:id="rId933" ref="I2394"/>
    <hyperlink r:id="rId934" ref="I2395"/>
    <hyperlink r:id="rId935" ref="I2400"/>
    <hyperlink r:id="rId936" ref="I2401"/>
    <hyperlink r:id="rId937" ref="C2405"/>
    <hyperlink r:id="rId938" ref="I2409"/>
    <hyperlink r:id="rId939" ref="I2415"/>
    <hyperlink r:id="rId940" ref="I2416"/>
    <hyperlink r:id="rId941" ref="I2431"/>
    <hyperlink r:id="rId942" ref="I2432"/>
    <hyperlink r:id="rId943" ref="E2433"/>
    <hyperlink r:id="rId944" ref="I2434"/>
    <hyperlink r:id="rId945" ref="I2440"/>
    <hyperlink r:id="rId946" ref="I2441"/>
    <hyperlink r:id="rId947" ref="I2445"/>
    <hyperlink r:id="rId948" ref="I2447"/>
    <hyperlink r:id="rId949" ref="I2453"/>
    <hyperlink r:id="rId950" ref="I2454"/>
    <hyperlink r:id="rId951" ref="I2462"/>
    <hyperlink r:id="rId952" ref="I2463"/>
    <hyperlink r:id="rId953" ref="I2466"/>
    <hyperlink r:id="rId954" ref="I2467"/>
    <hyperlink r:id="rId955" ref="I2470"/>
    <hyperlink r:id="rId956" ref="I2471"/>
    <hyperlink r:id="rId957" ref="I2476"/>
    <hyperlink r:id="rId958" ref="I2478"/>
    <hyperlink r:id="rId959" ref="I2480"/>
    <hyperlink r:id="rId960" ref="I2481"/>
    <hyperlink r:id="rId961" ref="I2482"/>
    <hyperlink r:id="rId962" ref="I2486"/>
    <hyperlink r:id="rId963" ref="I2488"/>
    <hyperlink r:id="rId964" ref="I2489"/>
    <hyperlink r:id="rId965" ref="I2492"/>
    <hyperlink r:id="rId966" ref="I2494"/>
    <hyperlink r:id="rId967" ref="I2495"/>
    <hyperlink r:id="rId968" ref="I2496"/>
    <hyperlink r:id="rId969" ref="I2498"/>
    <hyperlink r:id="rId970" ref="I2501"/>
    <hyperlink r:id="rId971" ref="I2503"/>
    <hyperlink r:id="rId972" ref="I2505"/>
    <hyperlink r:id="rId973" ref="I2511"/>
    <hyperlink r:id="rId974" ref="I2513"/>
    <hyperlink r:id="rId975" ref="I2518"/>
    <hyperlink r:id="rId976" ref="I2519"/>
    <hyperlink r:id="rId977" ref="I2520"/>
    <hyperlink r:id="rId978" ref="I2521"/>
    <hyperlink r:id="rId979" ref="I2529"/>
    <hyperlink r:id="rId980" ref="I2531"/>
    <hyperlink r:id="rId981" ref="I2532"/>
    <hyperlink r:id="rId982" ref="I2533"/>
    <hyperlink r:id="rId983" ref="I2534"/>
    <hyperlink r:id="rId984" ref="I2538"/>
    <hyperlink r:id="rId985" ref="I2539"/>
    <hyperlink r:id="rId986" ref="I2543"/>
    <hyperlink r:id="rId987" ref="I2544"/>
    <hyperlink r:id="rId988" ref="I2545"/>
    <hyperlink r:id="rId989" ref="I2549"/>
    <hyperlink r:id="rId990" ref="I2550"/>
    <hyperlink r:id="rId991" ref="I2564"/>
    <hyperlink r:id="rId992" ref="I2565"/>
    <hyperlink r:id="rId993" ref="I2566"/>
    <hyperlink r:id="rId994" ref="I2567"/>
    <hyperlink r:id="rId995" ref="I2574"/>
    <hyperlink r:id="rId996" ref="I2575"/>
    <hyperlink r:id="rId997" ref="I2578"/>
    <hyperlink r:id="rId998" ref="I2579"/>
    <hyperlink r:id="rId999" ref="I2585"/>
    <hyperlink r:id="rId1000" ref="I2587"/>
    <hyperlink r:id="rId1001" ref="I2588"/>
    <hyperlink r:id="rId1002" ref="I2589"/>
    <hyperlink r:id="rId1003" ref="I2590"/>
    <hyperlink r:id="rId1004" ref="I2596"/>
    <hyperlink r:id="rId1005" ref="I2597"/>
    <hyperlink r:id="rId1006" ref="I2598"/>
    <hyperlink r:id="rId1007" ref="I2600"/>
    <hyperlink r:id="rId1008" ref="I2601"/>
    <hyperlink r:id="rId1009" ref="I2616"/>
    <hyperlink r:id="rId1010" ref="I2617"/>
    <hyperlink r:id="rId1011" ref="I2618"/>
    <hyperlink r:id="rId1012" ref="I2619"/>
    <hyperlink r:id="rId1013" ref="I2620"/>
    <hyperlink r:id="rId1014" ref="I2621"/>
    <hyperlink r:id="rId1015" ref="I2622"/>
    <hyperlink r:id="rId1016" ref="I2623"/>
    <hyperlink r:id="rId1017" ref="E2624"/>
    <hyperlink r:id="rId1018" ref="I2624"/>
    <hyperlink r:id="rId1019" ref="I2625"/>
    <hyperlink r:id="rId1020" ref="I2626"/>
    <hyperlink r:id="rId1021" ref="I2635"/>
    <hyperlink r:id="rId1022" ref="I2637"/>
    <hyperlink r:id="rId1023" ref="I2639"/>
    <hyperlink r:id="rId1024" ref="I2643"/>
    <hyperlink r:id="rId1025" ref="I2650"/>
    <hyperlink r:id="rId1026" ref="I2652"/>
    <hyperlink r:id="rId1027" ref="I2658"/>
    <hyperlink r:id="rId1028" ref="I2662"/>
    <hyperlink r:id="rId1029" ref="I2665"/>
    <hyperlink r:id="rId1030" ref="I2669"/>
    <hyperlink r:id="rId1031" ref="I2670"/>
    <hyperlink r:id="rId1032" ref="I2676"/>
    <hyperlink r:id="rId1033" ref="I2679"/>
    <hyperlink r:id="rId1034" ref="I2681"/>
    <hyperlink r:id="rId1035" ref="I2682"/>
    <hyperlink r:id="rId1036" ref="I2683"/>
    <hyperlink r:id="rId1037" ref="I2688"/>
    <hyperlink r:id="rId1038" ref="I2690"/>
    <hyperlink r:id="rId1039" ref="E2691"/>
    <hyperlink r:id="rId1040" ref="I2693"/>
    <hyperlink r:id="rId1041" ref="I2694"/>
    <hyperlink r:id="rId1042" ref="I2695"/>
    <hyperlink r:id="rId1043" ref="I2699"/>
    <hyperlink r:id="rId1044" ref="I2700"/>
    <hyperlink r:id="rId1045" ref="I2706"/>
    <hyperlink r:id="rId1046" ref="I2708"/>
    <hyperlink r:id="rId1047" ref="I2709"/>
    <hyperlink r:id="rId1048" ref="I2710"/>
    <hyperlink r:id="rId1049" ref="I2712"/>
    <hyperlink r:id="rId1050" ref="I2715"/>
    <hyperlink r:id="rId1051" ref="I2720"/>
    <hyperlink r:id="rId1052" ref="I2721"/>
    <hyperlink r:id="rId1053" ref="I2722"/>
    <hyperlink r:id="rId1054" ref="I2723"/>
    <hyperlink r:id="rId1055" ref="I2725"/>
    <hyperlink r:id="rId1056" ref="I2726"/>
    <hyperlink r:id="rId1057" ref="I2729"/>
    <hyperlink r:id="rId1058" ref="I2730"/>
    <hyperlink r:id="rId1059" ref="I2731"/>
    <hyperlink r:id="rId1060" ref="I2733"/>
    <hyperlink r:id="rId1061" ref="I2735"/>
    <hyperlink r:id="rId1062" ref="I2736"/>
    <hyperlink r:id="rId1063" ref="I2737"/>
    <hyperlink r:id="rId1064" ref="I2738"/>
    <hyperlink r:id="rId1065" ref="I2741"/>
    <hyperlink r:id="rId1066" ref="I2743"/>
    <hyperlink r:id="rId1067" ref="I2745"/>
    <hyperlink r:id="rId1068" ref="I2746"/>
    <hyperlink r:id="rId1069" ref="I2748"/>
    <hyperlink r:id="rId1070" ref="I2755"/>
    <hyperlink r:id="rId1071" ref="I2758"/>
    <hyperlink r:id="rId1072" ref="I2760"/>
    <hyperlink r:id="rId1073" ref="I2765"/>
    <hyperlink r:id="rId1074" ref="I2768"/>
    <hyperlink r:id="rId1075" ref="I2769"/>
    <hyperlink r:id="rId1076" ref="I2770"/>
    <hyperlink r:id="rId1077" ref="I2772"/>
    <hyperlink r:id="rId1078" ref="I2776"/>
    <hyperlink r:id="rId1079" ref="I2783"/>
    <hyperlink r:id="rId1080" ref="I2784"/>
    <hyperlink r:id="rId1081" ref="I2785"/>
    <hyperlink r:id="rId1082" ref="I2788"/>
    <hyperlink r:id="rId1083" ref="I2792"/>
    <hyperlink r:id="rId1084" ref="I2793"/>
    <hyperlink r:id="rId1085" ref="I2794"/>
    <hyperlink r:id="rId1086" ref="I2795"/>
    <hyperlink r:id="rId1087" ref="I2798"/>
    <hyperlink r:id="rId1088" ref="I2801"/>
    <hyperlink r:id="rId1089" ref="I2802"/>
    <hyperlink r:id="rId1090" ref="I2804"/>
    <hyperlink r:id="rId1091" ref="I2806"/>
    <hyperlink r:id="rId1092" ref="I2807"/>
    <hyperlink r:id="rId1093" ref="I2808"/>
    <hyperlink r:id="rId1094" ref="I2812"/>
    <hyperlink r:id="rId1095" ref="I2813"/>
    <hyperlink r:id="rId1096" ref="I2817"/>
    <hyperlink r:id="rId1097" ref="I2818"/>
    <hyperlink r:id="rId1098" ref="I2820"/>
    <hyperlink r:id="rId1099" ref="I2825"/>
    <hyperlink r:id="rId1100" ref="I2827"/>
    <hyperlink r:id="rId1101" ref="I2829"/>
    <hyperlink r:id="rId1102" ref="I2830"/>
    <hyperlink r:id="rId1103" ref="I2833"/>
    <hyperlink r:id="rId1104" ref="I2834"/>
    <hyperlink r:id="rId1105" ref="I2839"/>
    <hyperlink r:id="rId1106" ref="I2840"/>
    <hyperlink r:id="rId1107" ref="I2841"/>
    <hyperlink r:id="rId1108" ref="I2842"/>
    <hyperlink r:id="rId1109" ref="I2844"/>
    <hyperlink r:id="rId1110" ref="I2847"/>
    <hyperlink r:id="rId1111" ref="I2850"/>
    <hyperlink r:id="rId1112" ref="I2851"/>
    <hyperlink r:id="rId1113" ref="I2852"/>
    <hyperlink r:id="rId1114" ref="I2854"/>
    <hyperlink r:id="rId1115" ref="I2861"/>
    <hyperlink r:id="rId1116" ref="I2862"/>
    <hyperlink r:id="rId1117" ref="I2863"/>
    <hyperlink r:id="rId1118" ref="I2867"/>
    <hyperlink r:id="rId1119" ref="I2878"/>
    <hyperlink r:id="rId1120" ref="I2882"/>
    <hyperlink r:id="rId1121" ref="I2884"/>
    <hyperlink r:id="rId1122" ref="I2885"/>
    <hyperlink r:id="rId1123" ref="I2886"/>
    <hyperlink r:id="rId1124" ref="I2888"/>
    <hyperlink r:id="rId1125" ref="I2890"/>
    <hyperlink r:id="rId1126" ref="I2893"/>
    <hyperlink r:id="rId1127" ref="I2896"/>
    <hyperlink r:id="rId1128" ref="I2898"/>
    <hyperlink r:id="rId1129" ref="I2901"/>
    <hyperlink r:id="rId1130" ref="I2907"/>
    <hyperlink r:id="rId1131" ref="I2918"/>
    <hyperlink r:id="rId1132" ref="I2919"/>
    <hyperlink r:id="rId1133" ref="I2922"/>
    <hyperlink r:id="rId1134" ref="I2927"/>
    <hyperlink r:id="rId1135" ref="I2930"/>
    <hyperlink r:id="rId1136" ref="I2932"/>
    <hyperlink r:id="rId1137" ref="I2933"/>
    <hyperlink r:id="rId1138" ref="I2934"/>
    <hyperlink r:id="rId1139" ref="I2935"/>
    <hyperlink r:id="rId1140" ref="I2944"/>
    <hyperlink r:id="rId1141" ref="I2945"/>
    <hyperlink r:id="rId1142" ref="I2947"/>
    <hyperlink r:id="rId1143" ref="I2950"/>
    <hyperlink r:id="rId1144" ref="I2955"/>
    <hyperlink r:id="rId1145" ref="I2957"/>
    <hyperlink r:id="rId1146" ref="I2958"/>
    <hyperlink r:id="rId1147" ref="I2959"/>
    <hyperlink r:id="rId1148" ref="I2967"/>
    <hyperlink r:id="rId1149" ref="I2968"/>
    <hyperlink r:id="rId1150" ref="I2969"/>
    <hyperlink r:id="rId1151" ref="I2971"/>
    <hyperlink r:id="rId1152" ref="I2977"/>
    <hyperlink r:id="rId1153" ref="I2978"/>
    <hyperlink r:id="rId1154" ref="I2983"/>
    <hyperlink r:id="rId1155" ref="I2985"/>
    <hyperlink r:id="rId1156" ref="I2989"/>
    <hyperlink r:id="rId1157" ref="I2990"/>
    <hyperlink r:id="rId1158" ref="I2991"/>
    <hyperlink r:id="rId1159" ref="I2997"/>
    <hyperlink r:id="rId1160" ref="I2999"/>
    <hyperlink r:id="rId1161" ref="I3000"/>
    <hyperlink r:id="rId1162" ref="I3001"/>
    <hyperlink r:id="rId1163" ref="I3005"/>
    <hyperlink r:id="rId1164" ref="I3006"/>
    <hyperlink r:id="rId1165" ref="I3007"/>
    <hyperlink r:id="rId1166" ref="I3008"/>
    <hyperlink r:id="rId1167" ref="I3012"/>
    <hyperlink r:id="rId1168" ref="I3014"/>
    <hyperlink r:id="rId1169" ref="I3015"/>
    <hyperlink r:id="rId1170" ref="I3019"/>
    <hyperlink r:id="rId1171" ref="I3021"/>
    <hyperlink r:id="rId1172" ref="I3026"/>
    <hyperlink r:id="rId1173" ref="I3029"/>
    <hyperlink r:id="rId1174" ref="I3030"/>
    <hyperlink r:id="rId1175" ref="I3049"/>
    <hyperlink r:id="rId1176" ref="C3050"/>
    <hyperlink r:id="rId1177" ref="I3052"/>
    <hyperlink r:id="rId1178" ref="I3053"/>
    <hyperlink r:id="rId1179" ref="I3055"/>
    <hyperlink r:id="rId1180" ref="I3057"/>
    <hyperlink r:id="rId1181" ref="I3062"/>
    <hyperlink r:id="rId1182" ref="I3064"/>
    <hyperlink r:id="rId1183" ref="I3069"/>
    <hyperlink r:id="rId1184" ref="I3070"/>
    <hyperlink r:id="rId1185" ref="I3072"/>
    <hyperlink r:id="rId1186" ref="I3073"/>
    <hyperlink r:id="rId1187" ref="I3076"/>
    <hyperlink r:id="rId1188" ref="I3077"/>
    <hyperlink r:id="rId1189" ref="I3079"/>
    <hyperlink r:id="rId1190" ref="I3082"/>
    <hyperlink r:id="rId1191" ref="I3086"/>
    <hyperlink r:id="rId1192" ref="I3088"/>
    <hyperlink r:id="rId1193" ref="I3100"/>
    <hyperlink r:id="rId1194" ref="C3102"/>
    <hyperlink r:id="rId1195" ref="I3103"/>
    <hyperlink r:id="rId1196" ref="I3104"/>
    <hyperlink r:id="rId1197" ref="I3105"/>
    <hyperlink r:id="rId1198" ref="I3106"/>
    <hyperlink r:id="rId1199" ref="I3107"/>
    <hyperlink r:id="rId1200" ref="I3108"/>
    <hyperlink r:id="rId1201" ref="I3109"/>
    <hyperlink r:id="rId1202" ref="I3110"/>
    <hyperlink r:id="rId1203" ref="I3111"/>
    <hyperlink r:id="rId1204" ref="I3112"/>
    <hyperlink r:id="rId1205" ref="I3114"/>
    <hyperlink r:id="rId1206" ref="I3115"/>
    <hyperlink r:id="rId1207" ref="I3116"/>
    <hyperlink r:id="rId1208" ref="I3117"/>
    <hyperlink r:id="rId1209" ref="I3118"/>
    <hyperlink r:id="rId1210" ref="I3119"/>
    <hyperlink r:id="rId1211" ref="I3120"/>
    <hyperlink r:id="rId1212" ref="I3121"/>
    <hyperlink r:id="rId1213" ref="I3122"/>
    <hyperlink r:id="rId1214" ref="I3123"/>
    <hyperlink r:id="rId1215" ref="I3124"/>
    <hyperlink r:id="rId1216" ref="I3125"/>
    <hyperlink r:id="rId1217" ref="I3126"/>
    <hyperlink r:id="rId1218" ref="I3127"/>
    <hyperlink r:id="rId1219" ref="I3128"/>
    <hyperlink r:id="rId1220" ref="I3129"/>
    <hyperlink r:id="rId1221" ref="I3130"/>
    <hyperlink r:id="rId1222" ref="I3131"/>
    <hyperlink r:id="rId1223" ref="I3132"/>
    <hyperlink r:id="rId1224" ref="I3133"/>
    <hyperlink r:id="rId1225" ref="I3134"/>
    <hyperlink r:id="rId1226" ref="I3135"/>
    <hyperlink r:id="rId1227" ref="I3136"/>
    <hyperlink r:id="rId1228" ref="I3137"/>
    <hyperlink r:id="rId1229" ref="I3138"/>
    <hyperlink r:id="rId1230" ref="I3153"/>
    <hyperlink r:id="rId1231" ref="I3154"/>
    <hyperlink r:id="rId1232" ref="I3155"/>
    <hyperlink r:id="rId1233" ref="I3156"/>
    <hyperlink r:id="rId1234" ref="I3157"/>
    <hyperlink r:id="rId1235" ref="I3158"/>
    <hyperlink r:id="rId1236" ref="I3159"/>
    <hyperlink r:id="rId1237" ref="I3160"/>
    <hyperlink r:id="rId1238" ref="I3161"/>
    <hyperlink r:id="rId1239" ref="I3162"/>
    <hyperlink r:id="rId1240" ref="I3163"/>
    <hyperlink r:id="rId1241" ref="I3164"/>
    <hyperlink r:id="rId1242" ref="I3165"/>
    <hyperlink r:id="rId1243" ref="I3166"/>
    <hyperlink r:id="rId1244" ref="I3167"/>
    <hyperlink r:id="rId1245" ref="I3168"/>
    <hyperlink r:id="rId1246" ref="I3169"/>
    <hyperlink r:id="rId1247" ref="I3170"/>
    <hyperlink r:id="rId1248" ref="I3171"/>
    <hyperlink r:id="rId1249" ref="I3172"/>
    <hyperlink r:id="rId1250" ref="I3173"/>
    <hyperlink r:id="rId1251" ref="I3174"/>
    <hyperlink r:id="rId1252" ref="I3175"/>
    <hyperlink r:id="rId1253" ref="I3176"/>
    <hyperlink r:id="rId1254" ref="I3177"/>
    <hyperlink r:id="rId1255" ref="I3178"/>
    <hyperlink r:id="rId1256" ref="I3179"/>
    <hyperlink r:id="rId1257" ref="I3180"/>
    <hyperlink r:id="rId1258" ref="I3181"/>
    <hyperlink r:id="rId1259" ref="I3182"/>
    <hyperlink r:id="rId1260" ref="I3183"/>
    <hyperlink r:id="rId1261" ref="I3184"/>
    <hyperlink r:id="rId1262" ref="I3185"/>
    <hyperlink r:id="rId1263" ref="I3186"/>
    <hyperlink r:id="rId1264" ref="I3187"/>
    <hyperlink r:id="rId1265" ref="I3188"/>
    <hyperlink r:id="rId1266" ref="I3189"/>
    <hyperlink r:id="rId1267" ref="I3190"/>
    <hyperlink r:id="rId1268" ref="I3191"/>
    <hyperlink r:id="rId1269" ref="I3192"/>
    <hyperlink r:id="rId1270" ref="I3193"/>
    <hyperlink r:id="rId1271" ref="I3194"/>
    <hyperlink r:id="rId1272" ref="I3195"/>
    <hyperlink r:id="rId1273" ref="I3196"/>
    <hyperlink r:id="rId1274" ref="I3197"/>
    <hyperlink r:id="rId1275" ref="I3198"/>
    <hyperlink r:id="rId1276" ref="I3199"/>
    <hyperlink r:id="rId1277" ref="I3200"/>
    <hyperlink r:id="rId1278" ref="I3201"/>
    <hyperlink r:id="rId1279" ref="I3202"/>
    <hyperlink r:id="rId1280" ref="I3203"/>
    <hyperlink r:id="rId1281" ref="I3204"/>
    <hyperlink r:id="rId1282" ref="I3205"/>
    <hyperlink r:id="rId1283" ref="I3206"/>
    <hyperlink r:id="rId1284" ref="I3207"/>
    <hyperlink r:id="rId1285" ref="I3208"/>
    <hyperlink r:id="rId1286" ref="I3209"/>
    <hyperlink r:id="rId1287" ref="I3210"/>
    <hyperlink r:id="rId1288" ref="I3211"/>
    <hyperlink r:id="rId1289" ref="I3212"/>
    <hyperlink r:id="rId1290" ref="I3213"/>
    <hyperlink r:id="rId1291" ref="I3214"/>
    <hyperlink r:id="rId1292" ref="I3215"/>
    <hyperlink r:id="rId1293" ref="I3216"/>
    <hyperlink r:id="rId1294" ref="I3217"/>
    <hyperlink r:id="rId1295" ref="I3218"/>
    <hyperlink r:id="rId1296" ref="I3219"/>
    <hyperlink r:id="rId1297" ref="I3220"/>
    <hyperlink r:id="rId1298" ref="I3221"/>
    <hyperlink r:id="rId1299" ref="I3222"/>
    <hyperlink r:id="rId1300" ref="I3223"/>
    <hyperlink r:id="rId1301" ref="I3224"/>
    <hyperlink r:id="rId1302" ref="I3225"/>
    <hyperlink r:id="rId1303" ref="I3226"/>
    <hyperlink r:id="rId1304" ref="I3227"/>
    <hyperlink r:id="rId1305" ref="I3228"/>
    <hyperlink r:id="rId1306" ref="I3229"/>
    <hyperlink r:id="rId1307" ref="I3230"/>
    <hyperlink r:id="rId1308" ref="I3231"/>
    <hyperlink r:id="rId1309" ref="I3232"/>
    <hyperlink r:id="rId1310" ref="I3233"/>
    <hyperlink r:id="rId1311" ref="I3234"/>
    <hyperlink r:id="rId1312" ref="I3235"/>
    <hyperlink r:id="rId1313" ref="I3236"/>
    <hyperlink r:id="rId1314" ref="I3237"/>
    <hyperlink r:id="rId1315" ref="I3238"/>
    <hyperlink r:id="rId1316" ref="I3239"/>
    <hyperlink r:id="rId1317" ref="I3240"/>
    <hyperlink r:id="rId1318" ref="I3241"/>
    <hyperlink r:id="rId1319" ref="I3242"/>
    <hyperlink r:id="rId1320" ref="I3243"/>
    <hyperlink r:id="rId1321" ref="I3244"/>
    <hyperlink r:id="rId1322" ref="I3245"/>
    <hyperlink r:id="rId1323" ref="I3246"/>
    <hyperlink r:id="rId1324" ref="I3247"/>
    <hyperlink r:id="rId1325" ref="I3248"/>
    <hyperlink r:id="rId1326" ref="I3249"/>
    <hyperlink r:id="rId1327" ref="I3250"/>
    <hyperlink r:id="rId1328" ref="I3251"/>
    <hyperlink r:id="rId1329" ref="I3252"/>
    <hyperlink r:id="rId1330" ref="I3253"/>
    <hyperlink r:id="rId1331" ref="I3254"/>
    <hyperlink r:id="rId1332" ref="I3255"/>
    <hyperlink r:id="rId1333" ref="I3256"/>
    <hyperlink r:id="rId1334" ref="I3257"/>
    <hyperlink r:id="rId1335" ref="I3258"/>
    <hyperlink r:id="rId1336" ref="I3259"/>
    <hyperlink r:id="rId1337" ref="I3260"/>
    <hyperlink r:id="rId1338" ref="I3261"/>
    <hyperlink r:id="rId1339" ref="I3262"/>
    <hyperlink r:id="rId1340" ref="I3263"/>
    <hyperlink r:id="rId1341" ref="I3264"/>
    <hyperlink r:id="rId1342" ref="I3265"/>
    <hyperlink r:id="rId1343" ref="I3266"/>
    <hyperlink r:id="rId1344" ref="I3267"/>
    <hyperlink r:id="rId1345" ref="I3268"/>
    <hyperlink r:id="rId1346" ref="I3269"/>
    <hyperlink r:id="rId1347" ref="I3270"/>
    <hyperlink r:id="rId1348" ref="I3271"/>
    <hyperlink r:id="rId1349" ref="I3272"/>
    <hyperlink r:id="rId1350" ref="I3273"/>
    <hyperlink r:id="rId1351" ref="I3274"/>
    <hyperlink r:id="rId1352" ref="I3275"/>
    <hyperlink r:id="rId1353" ref="I3276"/>
    <hyperlink r:id="rId1354" ref="I3277"/>
    <hyperlink r:id="rId1355" ref="I3278"/>
    <hyperlink r:id="rId1356" ref="I3279"/>
    <hyperlink r:id="rId1357" ref="I3280"/>
    <hyperlink r:id="rId1358" ref="I3281"/>
    <hyperlink r:id="rId1359" ref="I3283"/>
    <hyperlink r:id="rId1360" ref="I3284"/>
    <hyperlink r:id="rId1361" ref="I3285"/>
    <hyperlink r:id="rId1362" ref="I3286"/>
    <hyperlink r:id="rId1363" ref="I3287"/>
    <hyperlink r:id="rId1364" ref="I3288"/>
    <hyperlink r:id="rId1365" ref="I3289"/>
    <hyperlink r:id="rId1366" ref="I3290"/>
    <hyperlink r:id="rId1367" ref="I3291"/>
    <hyperlink r:id="rId1368" ref="I3292"/>
    <hyperlink r:id="rId1369" ref="I3293"/>
    <hyperlink r:id="rId1370" ref="I3294"/>
    <hyperlink r:id="rId1371" ref="I3295"/>
    <hyperlink r:id="rId1372" ref="I3296"/>
    <hyperlink r:id="rId1373" ref="I3297"/>
    <hyperlink r:id="rId1374" ref="I3298"/>
    <hyperlink r:id="rId1375" ref="I3299"/>
    <hyperlink r:id="rId1376" ref="I3300"/>
    <hyperlink r:id="rId1377" ref="I3301"/>
    <hyperlink r:id="rId1378" ref="I3302"/>
    <hyperlink r:id="rId1379" ref="I3303"/>
    <hyperlink r:id="rId1380" ref="I3304"/>
    <hyperlink r:id="rId1381" ref="I3305"/>
    <hyperlink r:id="rId1382" ref="I3306"/>
    <hyperlink r:id="rId1383" ref="I3307"/>
    <hyperlink r:id="rId1384" ref="I3308"/>
    <hyperlink r:id="rId1385" ref="I3309"/>
    <hyperlink r:id="rId1386" ref="I3310"/>
    <hyperlink r:id="rId1387" ref="I3311"/>
    <hyperlink r:id="rId1388" ref="I3312"/>
    <hyperlink r:id="rId1389" ref="I3313"/>
    <hyperlink r:id="rId1390" ref="I3314"/>
    <hyperlink r:id="rId1391" ref="I3315"/>
    <hyperlink r:id="rId1392" ref="I3316"/>
    <hyperlink r:id="rId1393" ref="I3317"/>
    <hyperlink r:id="rId1394" ref="I3318"/>
    <hyperlink r:id="rId1395" ref="I3319"/>
    <hyperlink r:id="rId1396" ref="C3324"/>
    <hyperlink r:id="rId1397" ref="C3333"/>
    <hyperlink r:id="rId1398" ref="C3340"/>
    <hyperlink r:id="rId1399" ref="C3356"/>
    <hyperlink r:id="rId1400" ref="C3362"/>
    <hyperlink r:id="rId1401" ref="E3362"/>
    <hyperlink r:id="rId1402" ref="I3403"/>
    <hyperlink r:id="rId1403" ref="C3409"/>
    <hyperlink r:id="rId1404" ref="I3415"/>
    <hyperlink r:id="rId1405" ref="I3421"/>
    <hyperlink r:id="rId1406" ref="I3438"/>
    <hyperlink r:id="rId1407" ref="I3439"/>
    <hyperlink r:id="rId1408" ref="I3440"/>
    <hyperlink r:id="rId1409" ref="I3446"/>
    <hyperlink r:id="rId1410" ref="I3447"/>
    <hyperlink r:id="rId1411" ref="I3452"/>
    <hyperlink r:id="rId1412" ref="I3455"/>
    <hyperlink r:id="rId1413" ref="I3461"/>
    <hyperlink r:id="rId1414" ref="I3462"/>
    <hyperlink r:id="rId1415" ref="I3463"/>
    <hyperlink r:id="rId1416" ref="I3464"/>
    <hyperlink r:id="rId1417" ref="I3468"/>
    <hyperlink r:id="rId1418" ref="I3471"/>
    <hyperlink r:id="rId1419" ref="I3472"/>
    <hyperlink r:id="rId1420" ref="I3475"/>
    <hyperlink r:id="rId1421" ref="I3482"/>
    <hyperlink r:id="rId1422" ref="I3483"/>
    <hyperlink r:id="rId1423" ref="I3487"/>
    <hyperlink r:id="rId1424" ref="I3499"/>
    <hyperlink r:id="rId1425" ref="I3501"/>
    <hyperlink r:id="rId1426" ref="I3507"/>
    <hyperlink r:id="rId1427" ref="E3508"/>
    <hyperlink r:id="rId1428" ref="I3509"/>
    <hyperlink r:id="rId1429" ref="I3512"/>
    <hyperlink r:id="rId1430" ref="I3513"/>
    <hyperlink r:id="rId1431" ref="I3514"/>
    <hyperlink r:id="rId1432" ref="I3531"/>
    <hyperlink r:id="rId1433" ref="I3532"/>
    <hyperlink r:id="rId1434" ref="I3533"/>
    <hyperlink r:id="rId1435" ref="I3535"/>
    <hyperlink r:id="rId1436" ref="I3536"/>
    <hyperlink r:id="rId1437" ref="I3537"/>
    <hyperlink r:id="rId1438" ref="I3538"/>
    <hyperlink r:id="rId1439" ref="E3539"/>
    <hyperlink r:id="rId1440" ref="I3539"/>
    <hyperlink r:id="rId1441" ref="I3544"/>
    <hyperlink r:id="rId1442" ref="I3546"/>
    <hyperlink r:id="rId1443" ref="I3550"/>
    <hyperlink r:id="rId1444" ref="I3555"/>
    <hyperlink r:id="rId1445" ref="I3556"/>
    <hyperlink r:id="rId1446" ref="I3558"/>
    <hyperlink r:id="rId1447" ref="E3559"/>
    <hyperlink r:id="rId1448" ref="I3559"/>
    <hyperlink r:id="rId1449" ref="I3564"/>
    <hyperlink r:id="rId1450" ref="I3565"/>
    <hyperlink r:id="rId1451" ref="I3566"/>
    <hyperlink r:id="rId1452" ref="I3567"/>
    <hyperlink r:id="rId1453" ref="I3572"/>
    <hyperlink r:id="rId1454" ref="I3578"/>
    <hyperlink r:id="rId1455" ref="I3583"/>
    <hyperlink r:id="rId1456" ref="I3591"/>
    <hyperlink r:id="rId1457" ref="I3597"/>
    <hyperlink r:id="rId1458" ref="I3598"/>
    <hyperlink r:id="rId1459" ref="I3600"/>
    <hyperlink r:id="rId1460" ref="I3605"/>
    <hyperlink r:id="rId1461" ref="I3611"/>
    <hyperlink r:id="rId1462" ref="I3612"/>
    <hyperlink r:id="rId1463" ref="I3613"/>
    <hyperlink r:id="rId1464" ref="I3633"/>
    <hyperlink r:id="rId1465" ref="I3639"/>
    <hyperlink r:id="rId1466" ref="C3656"/>
    <hyperlink r:id="rId1467" ref="I3660"/>
    <hyperlink r:id="rId1468" ref="I3664"/>
    <hyperlink r:id="rId1469" ref="I3668"/>
    <hyperlink r:id="rId1470" ref="I3669"/>
    <hyperlink r:id="rId1471" ref="I3677"/>
    <hyperlink r:id="rId1472" ref="I3684"/>
    <hyperlink r:id="rId1473" ref="I3685"/>
    <hyperlink r:id="rId1474" ref="E3686"/>
    <hyperlink r:id="rId1475" ref="I3686"/>
    <hyperlink r:id="rId1476" ref="I3691"/>
    <hyperlink r:id="rId1477" ref="I3692"/>
    <hyperlink r:id="rId1478" ref="I3699"/>
    <hyperlink r:id="rId1479" ref="I3700"/>
    <hyperlink r:id="rId1480" ref="I3712"/>
    <hyperlink r:id="rId1481" ref="I3713"/>
    <hyperlink r:id="rId1482" ref="I3728"/>
    <hyperlink r:id="rId1483" ref="I3736"/>
    <hyperlink r:id="rId1484" ref="I3741"/>
    <hyperlink r:id="rId1485" ref="I3751"/>
    <hyperlink r:id="rId1486" ref="I3760"/>
    <hyperlink r:id="rId1487" ref="I3768"/>
    <hyperlink r:id="rId1488" ref="C3770"/>
    <hyperlink r:id="rId1489" ref="I3774"/>
    <hyperlink r:id="rId1490" ref="I3780"/>
    <hyperlink r:id="rId1491" ref="I3787"/>
    <hyperlink r:id="rId1492" ref="I3796"/>
    <hyperlink r:id="rId1493" ref="I3799"/>
    <hyperlink r:id="rId1494" ref="I3803"/>
    <hyperlink r:id="rId1495" ref="I3815"/>
    <hyperlink r:id="rId1496" ref="I3817"/>
    <hyperlink r:id="rId1497" ref="I3819"/>
    <hyperlink r:id="rId1498" ref="I3823"/>
    <hyperlink r:id="rId1499" ref="I3826"/>
    <hyperlink r:id="rId1500" ref="I3827"/>
    <hyperlink r:id="rId1501" ref="I3828"/>
    <hyperlink r:id="rId1502" ref="I3831"/>
    <hyperlink r:id="rId1503" ref="I3837"/>
    <hyperlink r:id="rId1504" ref="I3839"/>
    <hyperlink r:id="rId1505" ref="I3840"/>
    <hyperlink r:id="rId1506" ref="E3841"/>
    <hyperlink r:id="rId1507" ref="C3842"/>
    <hyperlink r:id="rId1508" ref="I3848"/>
    <hyperlink r:id="rId1509" ref="I3851"/>
    <hyperlink r:id="rId1510" ref="I3859"/>
    <hyperlink r:id="rId1511" ref="I3861"/>
    <hyperlink r:id="rId1512" ref="I3862"/>
    <hyperlink r:id="rId1513" ref="I3863"/>
    <hyperlink r:id="rId1514" ref="I3866"/>
    <hyperlink r:id="rId1515" ref="I3869"/>
    <hyperlink r:id="rId1516" ref="I3883"/>
    <hyperlink r:id="rId1517" ref="I3889"/>
    <hyperlink r:id="rId1518" ref="I3891"/>
    <hyperlink r:id="rId1519" ref="I3901"/>
    <hyperlink r:id="rId1520" ref="I3907"/>
    <hyperlink r:id="rId1521" ref="I3917"/>
    <hyperlink r:id="rId1522" ref="I3921"/>
    <hyperlink r:id="rId1523" ref="I3923"/>
    <hyperlink r:id="rId1524" ref="E3925"/>
    <hyperlink r:id="rId1525" ref="I3937"/>
    <hyperlink r:id="rId1526" ref="I3945"/>
    <hyperlink r:id="rId1527" ref="I3950"/>
    <hyperlink r:id="rId1528" ref="I3955"/>
    <hyperlink r:id="rId1529" ref="I3957"/>
    <hyperlink r:id="rId1530" ref="I3963"/>
    <hyperlink r:id="rId1531" ref="I3965"/>
    <hyperlink r:id="rId1532" ref="I3967"/>
    <hyperlink r:id="rId1533" ref="I3975"/>
    <hyperlink r:id="rId1534" ref="C3980"/>
    <hyperlink r:id="rId1535" ref="I3980"/>
    <hyperlink r:id="rId1536" ref="I3988"/>
    <hyperlink r:id="rId1537" ref="I3990"/>
    <hyperlink r:id="rId1538" ref="I3991"/>
    <hyperlink r:id="rId1539" ref="I4000"/>
    <hyperlink r:id="rId1540" ref="I4001"/>
    <hyperlink r:id="rId1541" ref="I4002"/>
    <hyperlink r:id="rId1542" ref="C4005"/>
    <hyperlink r:id="rId1543" ref="C4006"/>
    <hyperlink r:id="rId1544" ref="I4014"/>
    <hyperlink r:id="rId1545" ref="I4015"/>
    <hyperlink r:id="rId1546" ref="I4020"/>
    <hyperlink r:id="rId1547" ref="I4022"/>
    <hyperlink r:id="rId1548" ref="I4023"/>
    <hyperlink r:id="rId1549" ref="I4024"/>
    <hyperlink r:id="rId1550" ref="I4039"/>
    <hyperlink r:id="rId1551" ref="I4042"/>
    <hyperlink r:id="rId1552" ref="I4045"/>
    <hyperlink r:id="rId1553" ref="I4046"/>
    <hyperlink r:id="rId1554" ref="I4051"/>
    <hyperlink r:id="rId1555" ref="I4060"/>
    <hyperlink r:id="rId1556" ref="I4065"/>
    <hyperlink r:id="rId1557" ref="I4068"/>
    <hyperlink r:id="rId1558" ref="I4078"/>
    <hyperlink r:id="rId1559" ref="I4081"/>
    <hyperlink r:id="rId1560" ref="I4084"/>
    <hyperlink r:id="rId1561" ref="I4086"/>
    <hyperlink r:id="rId1562" ref="I4087"/>
    <hyperlink r:id="rId1563" ref="I4091"/>
    <hyperlink r:id="rId1564" ref="I4092"/>
    <hyperlink r:id="rId1565" ref="I4099"/>
    <hyperlink r:id="rId1566" ref="I4101"/>
    <hyperlink r:id="rId1567" ref="I4102"/>
    <hyperlink r:id="rId1568" ref="I4117"/>
    <hyperlink r:id="rId1569" ref="I4118"/>
    <hyperlink r:id="rId1570" ref="I4126"/>
    <hyperlink r:id="rId1571" ref="I4127"/>
    <hyperlink r:id="rId1572" ref="I4132"/>
    <hyperlink r:id="rId1573" ref="I4133"/>
    <hyperlink r:id="rId1574" ref="I4140"/>
    <hyperlink r:id="rId1575" ref="I4141"/>
    <hyperlink r:id="rId1576" ref="I4145"/>
    <hyperlink r:id="rId1577" ref="E4146"/>
    <hyperlink r:id="rId1578" ref="I4146"/>
    <hyperlink r:id="rId1579" ref="I4147"/>
    <hyperlink r:id="rId1580" ref="I4155"/>
    <hyperlink r:id="rId1581" ref="I4156"/>
    <hyperlink r:id="rId1582" ref="I4157"/>
    <hyperlink r:id="rId1583" ref="I4166"/>
    <hyperlink r:id="rId1584" ref="I4167"/>
    <hyperlink r:id="rId1585" ref="I4171"/>
    <hyperlink r:id="rId1586" ref="I4178"/>
    <hyperlink r:id="rId1587" ref="I4179"/>
    <hyperlink r:id="rId1588" ref="I4180"/>
    <hyperlink r:id="rId1589" ref="I4182"/>
    <hyperlink r:id="rId1590" ref="I4185"/>
    <hyperlink r:id="rId1591" ref="I4187"/>
    <hyperlink r:id="rId1592" ref="C4188"/>
    <hyperlink r:id="rId1593" ref="I4189"/>
    <hyperlink r:id="rId1594" ref="I4190"/>
    <hyperlink r:id="rId1595" ref="I4198"/>
    <hyperlink r:id="rId1596" ref="I4199"/>
    <hyperlink r:id="rId1597" ref="I4200"/>
    <hyperlink r:id="rId1598" ref="I4202"/>
    <hyperlink r:id="rId1599" ref="I4223"/>
    <hyperlink r:id="rId1600" ref="I4227"/>
    <hyperlink r:id="rId1601" ref="I4231"/>
    <hyperlink r:id="rId1602" ref="I4240"/>
    <hyperlink r:id="rId1603" ref="I4241"/>
    <hyperlink r:id="rId1604" ref="I4261"/>
    <hyperlink r:id="rId1605" ref="I4264"/>
    <hyperlink r:id="rId1606" ref="I4265"/>
    <hyperlink r:id="rId1607" ref="E4277"/>
    <hyperlink r:id="rId1608" ref="I4277"/>
    <hyperlink r:id="rId1609" ref="I4282"/>
    <hyperlink r:id="rId1610" ref="I4285"/>
    <hyperlink r:id="rId1611" ref="I4288"/>
    <hyperlink r:id="rId1612" ref="I4294"/>
    <hyperlink r:id="rId1613" ref="I4297"/>
    <hyperlink r:id="rId1614" ref="I4301"/>
    <hyperlink r:id="rId1615" ref="I4312"/>
    <hyperlink r:id="rId1616" ref="I4313"/>
    <hyperlink r:id="rId1617" ref="I4314"/>
    <hyperlink r:id="rId1618" ref="I4329"/>
    <hyperlink r:id="rId1619" ref="I4334"/>
    <hyperlink r:id="rId1620" ref="I4335"/>
    <hyperlink r:id="rId1621" ref="I4337"/>
    <hyperlink r:id="rId1622" ref="I4338"/>
    <hyperlink r:id="rId1623" ref="I4339"/>
    <hyperlink r:id="rId1624" ref="I4348"/>
    <hyperlink r:id="rId1625" ref="I4350"/>
    <hyperlink r:id="rId1626" ref="I4352"/>
    <hyperlink r:id="rId1627" ref="I4353"/>
    <hyperlink r:id="rId1628" ref="I4355"/>
    <hyperlink r:id="rId1629" ref="I4364"/>
    <hyperlink r:id="rId1630" ref="I4375"/>
    <hyperlink r:id="rId1631" ref="I4386"/>
    <hyperlink r:id="rId1632" ref="I4388"/>
    <hyperlink r:id="rId1633" ref="I4393"/>
    <hyperlink r:id="rId1634" ref="I4400"/>
    <hyperlink r:id="rId1635" ref="I4401"/>
    <hyperlink r:id="rId1636" ref="E4402"/>
    <hyperlink r:id="rId1637" ref="I4402"/>
    <hyperlink r:id="rId1638" ref="I4405"/>
    <hyperlink r:id="rId1639" ref="I4407"/>
    <hyperlink r:id="rId1640" ref="C4415"/>
    <hyperlink r:id="rId1641" ref="C4416"/>
    <hyperlink r:id="rId1642" ref="I4419"/>
    <hyperlink r:id="rId1643" ref="I4421"/>
    <hyperlink r:id="rId1644" ref="I4429"/>
    <hyperlink r:id="rId1645" ref="I4435"/>
    <hyperlink r:id="rId1646" ref="I4450"/>
    <hyperlink r:id="rId1647" ref="I4453"/>
    <hyperlink r:id="rId1648" ref="I4455"/>
    <hyperlink r:id="rId1649" ref="I4458"/>
    <hyperlink r:id="rId1650" ref="I4461"/>
    <hyperlink r:id="rId1651" ref="I4464"/>
    <hyperlink r:id="rId1652" ref="E4466"/>
    <hyperlink r:id="rId1653" ref="I4466"/>
    <hyperlink r:id="rId1654" ref="I4473"/>
    <hyperlink r:id="rId1655" ref="I4478"/>
    <hyperlink r:id="rId1656" ref="I4479"/>
    <hyperlink r:id="rId1657" ref="I4488"/>
    <hyperlink r:id="rId1658" ref="I4489"/>
    <hyperlink r:id="rId1659" ref="I4496"/>
    <hyperlink r:id="rId1660" ref="I4505"/>
    <hyperlink r:id="rId1661" ref="I4509"/>
    <hyperlink r:id="rId1662" ref="I4519"/>
    <hyperlink r:id="rId1663" ref="I4520"/>
    <hyperlink r:id="rId1664" ref="I4521"/>
    <hyperlink r:id="rId1665" ref="I4522"/>
    <hyperlink r:id="rId1666" ref="I4526"/>
    <hyperlink r:id="rId1667" ref="C4528"/>
    <hyperlink r:id="rId1668" ref="C4531"/>
    <hyperlink r:id="rId1669" ref="I4539"/>
    <hyperlink r:id="rId1670" ref="I4541"/>
    <hyperlink r:id="rId1671" ref="I4543"/>
    <hyperlink r:id="rId1672" ref="I4544"/>
    <hyperlink r:id="rId1673" ref="I4547"/>
    <hyperlink r:id="rId1674" ref="I4551"/>
    <hyperlink r:id="rId1675" ref="I4552"/>
    <hyperlink r:id="rId1676" ref="I4553"/>
    <hyperlink r:id="rId1677" ref="I4554"/>
    <hyperlink r:id="rId1678" ref="I4556"/>
    <hyperlink r:id="rId1679" ref="I4558"/>
    <hyperlink r:id="rId1680" ref="I4562"/>
    <hyperlink r:id="rId1681" ref="I4563"/>
    <hyperlink r:id="rId1682" ref="I4564"/>
    <hyperlink r:id="rId1683" ref="I4571"/>
    <hyperlink r:id="rId1684" ref="I4573"/>
    <hyperlink r:id="rId1685" ref="I4582"/>
    <hyperlink r:id="rId1686" ref="I4583"/>
    <hyperlink r:id="rId1687" ref="I4584"/>
    <hyperlink r:id="rId1688" ref="I4587"/>
    <hyperlink r:id="rId1689" ref="I4588"/>
    <hyperlink r:id="rId1690" ref="I4594"/>
    <hyperlink r:id="rId1691" ref="I4595"/>
    <hyperlink r:id="rId1692" ref="I4601"/>
    <hyperlink r:id="rId1693" ref="I4607"/>
    <hyperlink r:id="rId1694" ref="I4610"/>
    <hyperlink r:id="rId1695" ref="I4611"/>
    <hyperlink r:id="rId1696" ref="I4615"/>
    <hyperlink r:id="rId1697" ref="I4619"/>
    <hyperlink r:id="rId1698" ref="I4627"/>
    <hyperlink r:id="rId1699" ref="I4634"/>
    <hyperlink r:id="rId1700" ref="I4640"/>
    <hyperlink r:id="rId1701" ref="I4643"/>
    <hyperlink r:id="rId1702" ref="I4651"/>
    <hyperlink r:id="rId1703" ref="I4653"/>
    <hyperlink r:id="rId1704" ref="I4654"/>
    <hyperlink r:id="rId1705" ref="I4657"/>
    <hyperlink r:id="rId1706" ref="I4660"/>
    <hyperlink r:id="rId1707" ref="I4668"/>
    <hyperlink r:id="rId1708" ref="I4669"/>
    <hyperlink r:id="rId1709" ref="I4678"/>
    <hyperlink r:id="rId1710" ref="C4679"/>
    <hyperlink r:id="rId1711" ref="I4687"/>
    <hyperlink r:id="rId1712" ref="I4688"/>
    <hyperlink r:id="rId1713" ref="I4691"/>
    <hyperlink r:id="rId1714" ref="I4692"/>
    <hyperlink r:id="rId1715" ref="I4694"/>
    <hyperlink r:id="rId1716" ref="C4700"/>
    <hyperlink r:id="rId1717" ref="I4704"/>
    <hyperlink r:id="rId1718" ref="I4705"/>
    <hyperlink r:id="rId1719" ref="I4711"/>
    <hyperlink r:id="rId1720" ref="I4713"/>
    <hyperlink r:id="rId1721" ref="I4723"/>
    <hyperlink r:id="rId1722" ref="I4727"/>
    <hyperlink r:id="rId1723" ref="I4728"/>
    <hyperlink r:id="rId1724" ref="I4729"/>
    <hyperlink r:id="rId1725" ref="I4737"/>
    <hyperlink r:id="rId1726" ref="I4738"/>
    <hyperlink r:id="rId1727" ref="I4739"/>
    <hyperlink r:id="rId1728" ref="I4740"/>
    <hyperlink r:id="rId1729" ref="I4744"/>
    <hyperlink r:id="rId1730" ref="I4745"/>
    <hyperlink r:id="rId1731" ref="I4746"/>
    <hyperlink r:id="rId1732" ref="I4749"/>
    <hyperlink r:id="rId1733" ref="I4751"/>
    <hyperlink r:id="rId1734" ref="I4760"/>
    <hyperlink r:id="rId1735" ref="I4769"/>
    <hyperlink r:id="rId1736" ref="I4773"/>
    <hyperlink r:id="rId1737" ref="I4774"/>
    <hyperlink r:id="rId1738" ref="I4775"/>
    <hyperlink r:id="rId1739" ref="I4787"/>
    <hyperlink r:id="rId1740" ref="I4789"/>
    <hyperlink r:id="rId1741" ref="I4791"/>
    <hyperlink r:id="rId1742" ref="I4795"/>
    <hyperlink r:id="rId1743" ref="I4800"/>
    <hyperlink r:id="rId1744" ref="I4801"/>
    <hyperlink r:id="rId1745" ref="I4803"/>
    <hyperlink r:id="rId1746" ref="C4820"/>
    <hyperlink r:id="rId1747" ref="I4824"/>
    <hyperlink r:id="rId1748" ref="I4830"/>
    <hyperlink r:id="rId1749" ref="I4831"/>
    <hyperlink r:id="rId1750" ref="I4838"/>
    <hyperlink r:id="rId1751" ref="I4849"/>
    <hyperlink r:id="rId1752" ref="I4852"/>
    <hyperlink r:id="rId1753" ref="I4855"/>
    <hyperlink r:id="rId1754" ref="I4861"/>
    <hyperlink r:id="rId1755" ref="I4862"/>
    <hyperlink r:id="rId1756" ref="I4866"/>
    <hyperlink r:id="rId1757" ref="I4873"/>
    <hyperlink r:id="rId1758" ref="I4879"/>
    <hyperlink r:id="rId1759" ref="I4888"/>
    <hyperlink r:id="rId1760" ref="I4889"/>
    <hyperlink r:id="rId1761" ref="I4891"/>
    <hyperlink r:id="rId1762" ref="I4892"/>
    <hyperlink r:id="rId1763" ref="I4893"/>
    <hyperlink r:id="rId1764" ref="I4894"/>
    <hyperlink r:id="rId1765" ref="I4902"/>
    <hyperlink r:id="rId1766" ref="I4905"/>
    <hyperlink r:id="rId1767" ref="I4913"/>
    <hyperlink r:id="rId1768" ref="I4917"/>
    <hyperlink r:id="rId1769" ref="I4922"/>
    <hyperlink r:id="rId1770" ref="I4936"/>
    <hyperlink r:id="rId1771" ref="I4940"/>
    <hyperlink r:id="rId1772" ref="I4946"/>
    <hyperlink r:id="rId1773" ref="I4947"/>
    <hyperlink r:id="rId1774" ref="I4951"/>
    <hyperlink r:id="rId1775" ref="I4952"/>
    <hyperlink r:id="rId1776" ref="I4954"/>
    <hyperlink r:id="rId1777" ref="I4956"/>
    <hyperlink r:id="rId1778" ref="I4958"/>
    <hyperlink r:id="rId1779" ref="I4960"/>
    <hyperlink r:id="rId1780" ref="I4961"/>
    <hyperlink r:id="rId1781" ref="I4971"/>
    <hyperlink r:id="rId1782" ref="I4983"/>
    <hyperlink r:id="rId1783" ref="I4984"/>
    <hyperlink r:id="rId1784" ref="I4985"/>
    <hyperlink r:id="rId1785" ref="I4986"/>
    <hyperlink r:id="rId1786" ref="I4987"/>
    <hyperlink r:id="rId1787" ref="I5001"/>
    <hyperlink r:id="rId1788" ref="C5009"/>
    <hyperlink r:id="rId1789" ref="I5011"/>
    <hyperlink r:id="rId1790" ref="I5013"/>
    <hyperlink r:id="rId1791" ref="I5024"/>
    <hyperlink r:id="rId1792" ref="I5030"/>
    <hyperlink r:id="rId1793" ref="I5031"/>
    <hyperlink r:id="rId1794" ref="I5033"/>
    <hyperlink r:id="rId1795" ref="I5034"/>
    <hyperlink r:id="rId1796" ref="I5037"/>
    <hyperlink r:id="rId1797" ref="I5039"/>
    <hyperlink r:id="rId1798" ref="I5041"/>
    <hyperlink r:id="rId1799" ref="I5049"/>
    <hyperlink r:id="rId1800" ref="I5050"/>
    <hyperlink r:id="rId1801" ref="I5055"/>
    <hyperlink r:id="rId1802" ref="I5056"/>
    <hyperlink r:id="rId1803" ref="I5059"/>
    <hyperlink r:id="rId1804" ref="I5070"/>
    <hyperlink r:id="rId1805" ref="I5072"/>
    <hyperlink r:id="rId1806" ref="I5075"/>
    <hyperlink r:id="rId1807" ref="I5076"/>
    <hyperlink r:id="rId1808" ref="I5080"/>
    <hyperlink r:id="rId1809" ref="C5082"/>
    <hyperlink r:id="rId1810" ref="I5084"/>
    <hyperlink r:id="rId1811" ref="I5096"/>
    <hyperlink r:id="rId1812" ref="I5097"/>
    <hyperlink r:id="rId1813" ref="I5110"/>
    <hyperlink r:id="rId1814" ref="I5114"/>
    <hyperlink r:id="rId1815" ref="I5118"/>
    <hyperlink r:id="rId1816" ref="I5121"/>
    <hyperlink r:id="rId1817" ref="I5123"/>
    <hyperlink r:id="rId1818" ref="I5129"/>
    <hyperlink r:id="rId1819" ref="I5130"/>
    <hyperlink r:id="rId1820" ref="I5137"/>
    <hyperlink r:id="rId1821" ref="I5140"/>
    <hyperlink r:id="rId1822" ref="I5149"/>
    <hyperlink r:id="rId1823" ref="I5152"/>
    <hyperlink r:id="rId1824" ref="I5165"/>
    <hyperlink r:id="rId1825" ref="I5171"/>
    <hyperlink r:id="rId1826" ref="I5172"/>
    <hyperlink r:id="rId1827" ref="I5176"/>
    <hyperlink r:id="rId1828" ref="I5183"/>
    <hyperlink r:id="rId1829" ref="I5198"/>
    <hyperlink r:id="rId1830" ref="I5208"/>
    <hyperlink r:id="rId1831" ref="I5220"/>
    <hyperlink r:id="rId1832" ref="I5221"/>
    <hyperlink r:id="rId1833" ref="I5222"/>
    <hyperlink r:id="rId1834" ref="I5227"/>
    <hyperlink r:id="rId1835" ref="I5232"/>
    <hyperlink r:id="rId1836" ref="I5238"/>
    <hyperlink r:id="rId1837" ref="I5253"/>
    <hyperlink r:id="rId1838" ref="I5256"/>
    <hyperlink r:id="rId1839" ref="I5258"/>
    <hyperlink r:id="rId1840" ref="I5277"/>
    <hyperlink r:id="rId1841" ref="I5281"/>
    <hyperlink r:id="rId1842" ref="I5282"/>
    <hyperlink r:id="rId1843" ref="I5285"/>
    <hyperlink r:id="rId1844" ref="I5295"/>
    <hyperlink r:id="rId1845" ref="I5296"/>
    <hyperlink r:id="rId1846" ref="I5297"/>
    <hyperlink r:id="rId1847" ref="I5298"/>
    <hyperlink r:id="rId1848" ref="I5305"/>
    <hyperlink r:id="rId1849" ref="I5306"/>
    <hyperlink r:id="rId1850" ref="I5307"/>
    <hyperlink r:id="rId1851" ref="C5309"/>
    <hyperlink r:id="rId1852" ref="I5310"/>
    <hyperlink r:id="rId1853" ref="I5317"/>
    <hyperlink r:id="rId1854" ref="C5324"/>
    <hyperlink r:id="rId1855" ref="C5327"/>
    <hyperlink r:id="rId1856" ref="I5333"/>
    <hyperlink r:id="rId1857" ref="I5343"/>
    <hyperlink r:id="rId1858" ref="I5344"/>
    <hyperlink r:id="rId1859" ref="I5345"/>
    <hyperlink r:id="rId1860" ref="I5349"/>
    <hyperlink r:id="rId1861" ref="I5353"/>
    <hyperlink r:id="rId1862" ref="I5355"/>
    <hyperlink r:id="rId1863" ref="I5356"/>
    <hyperlink r:id="rId1864" ref="I5358"/>
    <hyperlink r:id="rId1865" ref="I5360"/>
    <hyperlink r:id="rId1866" ref="I5373"/>
    <hyperlink r:id="rId1867" ref="I5374"/>
    <hyperlink r:id="rId1868" ref="I5375"/>
    <hyperlink r:id="rId1869" ref="I5384"/>
    <hyperlink r:id="rId1870" ref="I5396"/>
    <hyperlink r:id="rId1871" ref="I5399"/>
    <hyperlink r:id="rId1872" ref="I5402"/>
    <hyperlink r:id="rId1873" ref="I5406"/>
    <hyperlink r:id="rId1874" ref="I5412"/>
    <hyperlink r:id="rId1875" ref="I5414"/>
    <hyperlink r:id="rId1876" ref="E5421"/>
    <hyperlink r:id="rId1877" ref="I5421"/>
    <hyperlink r:id="rId1878" ref="I5422"/>
    <hyperlink r:id="rId1879" ref="I5429"/>
    <hyperlink r:id="rId1880" ref="I5430"/>
    <hyperlink r:id="rId1881" ref="I5432"/>
    <hyperlink r:id="rId1882" ref="I5437"/>
    <hyperlink r:id="rId1883" ref="I5439"/>
    <hyperlink r:id="rId1884" ref="I5450"/>
    <hyperlink r:id="rId1885" ref="I5454"/>
    <hyperlink r:id="rId1886" ref="I5455"/>
    <hyperlink r:id="rId1887" ref="I5459"/>
    <hyperlink r:id="rId1888" ref="I5463"/>
    <hyperlink r:id="rId1889" ref="I5466"/>
    <hyperlink r:id="rId1890" ref="I5475"/>
    <hyperlink r:id="rId1891" ref="I5496"/>
    <hyperlink r:id="rId1892" ref="I5500"/>
    <hyperlink r:id="rId1893" ref="I5501"/>
    <hyperlink r:id="rId1894" ref="I5508"/>
    <hyperlink r:id="rId1895" ref="C5512"/>
    <hyperlink r:id="rId1896" ref="I5516"/>
    <hyperlink r:id="rId1897" ref="I5520"/>
    <hyperlink r:id="rId1898" ref="I5524"/>
    <hyperlink r:id="rId1899" ref="I5527"/>
    <hyperlink r:id="rId1900" ref="I5531"/>
    <hyperlink r:id="rId1901" ref="I5532"/>
    <hyperlink r:id="rId1902" ref="E5536"/>
    <hyperlink r:id="rId1903" ref="I5536"/>
    <hyperlink r:id="rId1904" ref="I5538"/>
    <hyperlink r:id="rId1905" ref="I5545"/>
    <hyperlink r:id="rId1906" ref="I5546"/>
    <hyperlink r:id="rId1907" ref="I5553"/>
    <hyperlink r:id="rId1908" ref="I5554"/>
    <hyperlink r:id="rId1909" ref="I5555"/>
    <hyperlink r:id="rId1910" ref="I5556"/>
    <hyperlink r:id="rId1911" ref="I5557"/>
    <hyperlink r:id="rId1912" ref="I5558"/>
    <hyperlink r:id="rId1913" ref="C5559"/>
    <hyperlink r:id="rId1914" ref="I5559"/>
    <hyperlink r:id="rId1915" ref="I5560"/>
    <hyperlink r:id="rId1916" ref="I5561"/>
    <hyperlink r:id="rId1917" ref="I5562"/>
    <hyperlink r:id="rId1918" ref="I5563"/>
    <hyperlink r:id="rId1919" ref="I5564"/>
    <hyperlink r:id="rId1920" ref="C5600"/>
    <hyperlink r:id="rId1921" ref="C5643"/>
    <hyperlink r:id="rId1922" ref="I5649"/>
    <hyperlink r:id="rId1923" ref="I5650"/>
    <hyperlink r:id="rId1924" ref="I5651"/>
    <hyperlink r:id="rId1925" ref="I5652"/>
    <hyperlink r:id="rId1926" ref="I5653"/>
    <hyperlink r:id="rId1927" ref="I5654"/>
    <hyperlink r:id="rId1928" ref="I5655"/>
    <hyperlink r:id="rId1929" ref="I5656"/>
    <hyperlink r:id="rId1930" ref="I5657"/>
    <hyperlink r:id="rId1931" ref="I5658"/>
    <hyperlink r:id="rId1932" ref="I5659"/>
    <hyperlink r:id="rId1933" ref="I5660"/>
    <hyperlink r:id="rId1934" ref="I5661"/>
    <hyperlink r:id="rId1935" ref="I5662"/>
    <hyperlink r:id="rId1936" ref="I5663"/>
    <hyperlink r:id="rId1937" ref="I5664"/>
    <hyperlink r:id="rId1938" ref="I5678"/>
    <hyperlink r:id="rId1939" ref="I5679"/>
    <hyperlink r:id="rId1940" ref="I5680"/>
    <hyperlink r:id="rId1941" ref="I5681"/>
    <hyperlink r:id="rId1942" ref="I5683"/>
    <hyperlink r:id="rId1943" ref="I5684"/>
    <hyperlink r:id="rId1944" ref="I5685"/>
    <hyperlink r:id="rId1945" ref="I5686"/>
    <hyperlink r:id="rId1946" ref="I5687"/>
    <hyperlink r:id="rId1947" ref="I5688"/>
    <hyperlink r:id="rId1948" ref="I5689"/>
    <hyperlink r:id="rId1949" ref="I5690"/>
    <hyperlink r:id="rId1950" ref="I5691"/>
    <hyperlink r:id="rId1951" ref="I5692"/>
    <hyperlink r:id="rId1952" ref="I5693"/>
    <hyperlink r:id="rId1953" ref="I5694"/>
    <hyperlink r:id="rId1954" ref="I5695"/>
    <hyperlink r:id="rId1955" ref="I5696"/>
    <hyperlink r:id="rId1956" ref="I5697"/>
    <hyperlink r:id="rId1957" ref="I5698"/>
    <hyperlink r:id="rId1958" ref="I5699"/>
    <hyperlink r:id="rId1959" ref="I5700"/>
    <hyperlink r:id="rId1960" ref="I5701"/>
    <hyperlink r:id="rId1961" ref="I5702"/>
    <hyperlink r:id="rId1962" ref="I5703"/>
    <hyperlink r:id="rId1963" ref="I5704"/>
    <hyperlink r:id="rId1964" ref="I5705"/>
    <hyperlink r:id="rId1965" ref="I5706"/>
    <hyperlink r:id="rId1966" ref="I5707"/>
    <hyperlink r:id="rId1967" ref="I5708"/>
    <hyperlink r:id="rId1968" ref="I5709"/>
    <hyperlink r:id="rId1969" ref="I5710"/>
    <hyperlink r:id="rId1970" ref="I5711"/>
    <hyperlink r:id="rId1971" ref="I5712"/>
    <hyperlink r:id="rId1972" ref="I5713"/>
    <hyperlink r:id="rId1973" ref="I5714"/>
    <hyperlink r:id="rId1974" ref="I5715"/>
    <hyperlink r:id="rId1975" ref="I5717"/>
    <hyperlink r:id="rId1976" ref="I5718"/>
    <hyperlink r:id="rId1977" ref="I5719"/>
    <hyperlink r:id="rId1978" ref="I5720"/>
    <hyperlink r:id="rId1979" ref="I5721"/>
    <hyperlink r:id="rId1980" ref="I5722"/>
    <hyperlink r:id="rId1981" ref="I5723"/>
    <hyperlink r:id="rId1982" ref="I5724"/>
    <hyperlink r:id="rId1983" ref="I5725"/>
    <hyperlink r:id="rId1984" ref="I5726"/>
    <hyperlink r:id="rId1985" ref="I5727"/>
    <hyperlink r:id="rId1986" ref="I5728"/>
    <hyperlink r:id="rId1987" ref="C5729"/>
    <hyperlink r:id="rId1988" ref="I5729"/>
    <hyperlink r:id="rId1989" ref="I5730"/>
    <hyperlink r:id="rId1990" ref="I5731"/>
    <hyperlink r:id="rId1991" ref="I5732"/>
    <hyperlink r:id="rId1992" ref="I5733"/>
    <hyperlink r:id="rId1993" ref="I5734"/>
    <hyperlink r:id="rId1994" ref="I5735"/>
    <hyperlink r:id="rId1995" ref="I5736"/>
    <hyperlink r:id="rId1996" ref="I5737"/>
    <hyperlink r:id="rId1997" ref="I5738"/>
    <hyperlink r:id="rId1998" ref="I5739"/>
    <hyperlink r:id="rId1999" ref="I5740"/>
    <hyperlink r:id="rId2000" ref="I5741"/>
    <hyperlink r:id="rId2001" ref="I5742"/>
    <hyperlink r:id="rId2002" ref="I5743"/>
    <hyperlink r:id="rId2003" ref="I5744"/>
    <hyperlink r:id="rId2004" ref="I5745"/>
    <hyperlink r:id="rId2005" ref="I5746"/>
    <hyperlink r:id="rId2006" ref="I5747"/>
    <hyperlink r:id="rId2007" ref="I5748"/>
    <hyperlink r:id="rId2008" ref="I5749"/>
    <hyperlink r:id="rId2009" ref="I5750"/>
    <hyperlink r:id="rId2010" ref="I5751"/>
    <hyperlink r:id="rId2011" ref="I5752"/>
    <hyperlink r:id="rId2012" ref="I5753"/>
    <hyperlink r:id="rId2013" ref="I5754"/>
    <hyperlink r:id="rId2014" ref="I5755"/>
    <hyperlink r:id="rId2015" ref="I5756"/>
    <hyperlink r:id="rId2016" ref="I5757"/>
    <hyperlink r:id="rId2017" ref="I5758"/>
    <hyperlink r:id="rId2018" ref="I5759"/>
    <hyperlink r:id="rId2019" ref="I5760"/>
    <hyperlink r:id="rId2020" ref="I5761"/>
    <hyperlink r:id="rId2021" ref="I5762"/>
    <hyperlink r:id="rId2022" ref="I5763"/>
    <hyperlink r:id="rId2023" ref="I5764"/>
    <hyperlink r:id="rId2024" ref="I5765"/>
    <hyperlink r:id="rId2025" ref="I5766"/>
    <hyperlink r:id="rId2026" ref="I5767"/>
    <hyperlink r:id="rId2027" ref="I5768"/>
    <hyperlink r:id="rId2028" ref="I5769"/>
    <hyperlink r:id="rId2029" ref="I5770"/>
    <hyperlink r:id="rId2030" ref="I5771"/>
    <hyperlink r:id="rId2031" ref="I5772"/>
    <hyperlink r:id="rId2032" ref="I5773"/>
    <hyperlink r:id="rId2033" ref="I5774"/>
    <hyperlink r:id="rId2034" ref="I5775"/>
    <hyperlink r:id="rId2035" ref="I5776"/>
    <hyperlink r:id="rId2036" ref="I5777"/>
    <hyperlink r:id="rId2037" ref="I5778"/>
    <hyperlink r:id="rId2038" ref="I5779"/>
    <hyperlink r:id="rId2039" ref="I5780"/>
    <hyperlink r:id="rId2040" ref="I5781"/>
    <hyperlink r:id="rId2041" ref="I5782"/>
    <hyperlink r:id="rId2042" ref="I5783"/>
    <hyperlink r:id="rId2043" ref="I5784"/>
    <hyperlink r:id="rId2044" ref="I5785"/>
    <hyperlink r:id="rId2045" ref="C5830"/>
    <hyperlink r:id="rId2046" ref="C5851"/>
    <hyperlink r:id="rId2047" ref="C5863"/>
    <hyperlink r:id="rId2048" ref="C5867"/>
    <hyperlink r:id="rId2049" ref="I5880"/>
    <hyperlink r:id="rId2050" ref="I5881"/>
    <hyperlink r:id="rId2051" ref="I5882"/>
    <hyperlink r:id="rId2052" ref="I5883"/>
    <hyperlink r:id="rId2053" ref="I5884"/>
    <hyperlink r:id="rId2054" ref="I5885"/>
    <hyperlink r:id="rId2055" ref="I5886"/>
    <hyperlink r:id="rId2056" ref="I5887"/>
    <hyperlink r:id="rId2057" ref="I5888"/>
    <hyperlink r:id="rId2058" ref="I5889"/>
    <hyperlink r:id="rId2059" ref="I5890"/>
    <hyperlink r:id="rId2060" ref="I5891"/>
    <hyperlink r:id="rId2061" ref="I5892"/>
    <hyperlink r:id="rId2062" ref="I5893"/>
    <hyperlink r:id="rId2063" ref="I5894"/>
    <hyperlink r:id="rId2064" ref="I5895"/>
    <hyperlink r:id="rId2065" ref="I5896"/>
    <hyperlink r:id="rId2066" ref="I5897"/>
    <hyperlink r:id="rId2067" ref="I5898"/>
    <hyperlink r:id="rId2068" ref="I5899"/>
    <hyperlink r:id="rId2069" ref="I5900"/>
    <hyperlink r:id="rId2070" ref="I5901"/>
    <hyperlink r:id="rId2071" ref="I5902"/>
    <hyperlink r:id="rId2072" ref="I5903"/>
    <hyperlink r:id="rId2073" ref="I5904"/>
    <hyperlink r:id="rId2074" ref="I5905"/>
    <hyperlink r:id="rId2075" ref="I5906"/>
    <hyperlink r:id="rId2076" ref="I5907"/>
    <hyperlink r:id="rId2077" ref="I5908"/>
    <hyperlink r:id="rId2078" ref="I5909"/>
    <hyperlink r:id="rId2079" ref="I5910"/>
    <hyperlink r:id="rId2080" ref="I5911"/>
    <hyperlink r:id="rId2081" ref="I5912"/>
    <hyperlink r:id="rId2082" ref="I5913"/>
    <hyperlink r:id="rId2083" ref="I5914"/>
    <hyperlink r:id="rId2084" ref="I5915"/>
    <hyperlink r:id="rId2085" ref="I5916"/>
    <hyperlink r:id="rId2086" ref="I5917"/>
    <hyperlink r:id="rId2087" ref="I5918"/>
    <hyperlink r:id="rId2088" ref="I5919"/>
    <hyperlink r:id="rId2089" ref="I5920"/>
    <hyperlink r:id="rId2090" ref="I5921"/>
    <hyperlink r:id="rId2091" ref="I5922"/>
    <hyperlink r:id="rId2092" ref="I5923"/>
    <hyperlink r:id="rId2093" ref="I5924"/>
    <hyperlink r:id="rId2094" ref="I5925"/>
    <hyperlink r:id="rId2095" ref="I5926"/>
    <hyperlink r:id="rId2096" ref="I5927"/>
    <hyperlink r:id="rId2097" ref="I5928"/>
    <hyperlink r:id="rId2098" ref="I5929"/>
    <hyperlink r:id="rId2099" ref="I5930"/>
    <hyperlink r:id="rId2100" ref="I5932"/>
    <hyperlink r:id="rId2101" ref="I5933"/>
    <hyperlink r:id="rId2102" ref="I5934"/>
    <hyperlink r:id="rId2103" ref="I5935"/>
    <hyperlink r:id="rId2104" ref="I5936"/>
    <hyperlink r:id="rId2105" ref="I5937"/>
    <hyperlink r:id="rId2106" ref="I5938"/>
    <hyperlink r:id="rId2107" ref="I5939"/>
    <hyperlink r:id="rId2108" ref="I5940"/>
    <hyperlink r:id="rId2109" ref="I5941"/>
    <hyperlink r:id="rId2110" ref="I5942"/>
    <hyperlink r:id="rId2111" ref="I5943"/>
    <hyperlink r:id="rId2112" ref="I5944"/>
    <hyperlink r:id="rId2113" ref="I5945"/>
    <hyperlink r:id="rId2114" ref="I5946"/>
    <hyperlink r:id="rId2115" ref="I5947"/>
    <hyperlink r:id="rId2116" ref="C5948"/>
    <hyperlink r:id="rId2117" ref="I5948"/>
    <hyperlink r:id="rId2118" ref="I5949"/>
    <hyperlink r:id="rId2119" ref="I5950"/>
    <hyperlink r:id="rId2120" ref="I5951"/>
    <hyperlink r:id="rId2121" ref="I5952"/>
    <hyperlink r:id="rId2122" ref="I5953"/>
    <hyperlink r:id="rId2123" ref="I5954"/>
    <hyperlink r:id="rId2124" ref="I5955"/>
    <hyperlink r:id="rId2125" ref="I5956"/>
    <hyperlink r:id="rId2126" ref="I5957"/>
    <hyperlink r:id="rId2127" ref="I5958"/>
    <hyperlink r:id="rId2128" ref="I5959"/>
    <hyperlink r:id="rId2129" ref="I5960"/>
    <hyperlink r:id="rId2130" ref="I5961"/>
    <hyperlink r:id="rId2131" ref="E5962"/>
    <hyperlink r:id="rId2132" ref="I5962"/>
    <hyperlink r:id="rId2133" ref="I5963"/>
    <hyperlink r:id="rId2134" ref="I5964"/>
    <hyperlink r:id="rId2135" ref="I5965"/>
    <hyperlink r:id="rId2136" ref="I5966"/>
    <hyperlink r:id="rId2137" ref="I5967"/>
    <hyperlink r:id="rId2138" ref="C6000"/>
    <hyperlink r:id="rId2139" ref="E6000"/>
    <hyperlink r:id="rId2140" ref="C6003"/>
    <hyperlink r:id="rId2141" ref="C6005"/>
    <hyperlink r:id="rId2142" ref="C6009"/>
    <hyperlink r:id="rId2143" ref="I6014"/>
    <hyperlink r:id="rId2144" ref="I6015"/>
    <hyperlink r:id="rId2145" ref="I6016"/>
    <hyperlink r:id="rId2146" ref="I6017"/>
    <hyperlink r:id="rId2147" ref="I6031"/>
    <hyperlink r:id="rId2148" ref="I6034"/>
    <hyperlink r:id="rId2149" ref="I6035"/>
    <hyperlink r:id="rId2150" ref="I6036"/>
    <hyperlink r:id="rId2151" ref="I6037"/>
    <hyperlink r:id="rId2152" ref="I6038"/>
    <hyperlink r:id="rId2153" ref="I6039"/>
    <hyperlink r:id="rId2154" ref="I6053"/>
    <hyperlink r:id="rId2155" ref="I6054"/>
    <hyperlink r:id="rId2156" ref="I6055"/>
    <hyperlink r:id="rId2157" ref="I6056"/>
    <hyperlink r:id="rId2158" ref="I6057"/>
    <hyperlink r:id="rId2159" ref="I6058"/>
    <hyperlink r:id="rId2160" ref="I6059"/>
    <hyperlink r:id="rId2161" ref="I6060"/>
    <hyperlink r:id="rId2162" ref="I6061"/>
    <hyperlink r:id="rId2163" ref="I6062"/>
    <hyperlink r:id="rId2164" ref="I6063"/>
    <hyperlink r:id="rId2165" ref="I6064"/>
    <hyperlink r:id="rId2166" ref="I6065"/>
    <hyperlink r:id="rId2167" ref="I6066"/>
    <hyperlink r:id="rId2168" ref="I6067"/>
    <hyperlink r:id="rId2169" ref="I6068"/>
    <hyperlink r:id="rId2170" ref="I6069"/>
    <hyperlink r:id="rId2171" ref="I6070"/>
    <hyperlink r:id="rId2172" ref="I6071"/>
    <hyperlink r:id="rId2173" ref="I6072"/>
    <hyperlink r:id="rId2174" ref="I6073"/>
    <hyperlink r:id="rId2175" ref="I6074"/>
    <hyperlink r:id="rId2176" ref="I6075"/>
    <hyperlink r:id="rId2177" ref="I6076"/>
    <hyperlink r:id="rId2178" ref="I6077"/>
    <hyperlink r:id="rId2179" ref="I6078"/>
    <hyperlink r:id="rId2180" ref="I6079"/>
    <hyperlink r:id="rId2181" ref="I6080"/>
    <hyperlink r:id="rId2182" ref="I6081"/>
    <hyperlink r:id="rId2183" ref="I6082"/>
    <hyperlink r:id="rId2184" ref="I6083"/>
    <hyperlink r:id="rId2185" ref="I6084"/>
    <hyperlink r:id="rId2186" ref="I6085"/>
    <hyperlink r:id="rId2187" ref="I6086"/>
    <hyperlink r:id="rId2188" ref="I6087"/>
    <hyperlink r:id="rId2189" ref="I6088"/>
    <hyperlink r:id="rId2190" ref="I6089"/>
    <hyperlink r:id="rId2191" ref="I6090"/>
    <hyperlink r:id="rId2192" ref="I6092"/>
    <hyperlink r:id="rId2193" ref="I6093"/>
    <hyperlink r:id="rId2194" ref="I6094"/>
    <hyperlink r:id="rId2195" ref="I6095"/>
    <hyperlink r:id="rId2196" ref="I6096"/>
    <hyperlink r:id="rId2197" ref="I6097"/>
    <hyperlink r:id="rId2198" ref="I6098"/>
    <hyperlink r:id="rId2199" ref="I6099"/>
    <hyperlink r:id="rId2200" ref="I6100"/>
    <hyperlink r:id="rId2201" ref="I6101"/>
    <hyperlink r:id="rId2202" ref="I6102"/>
    <hyperlink r:id="rId2203" ref="I6103"/>
    <hyperlink r:id="rId2204" ref="I6104"/>
    <hyperlink r:id="rId2205" ref="I6105"/>
    <hyperlink r:id="rId2206" ref="I6106"/>
    <hyperlink r:id="rId2207" ref="I6107"/>
    <hyperlink r:id="rId2208" ref="I6108"/>
    <hyperlink r:id="rId2209" ref="I6109"/>
    <hyperlink r:id="rId2210" ref="I6110"/>
    <hyperlink r:id="rId2211" ref="I6111"/>
    <hyperlink r:id="rId2212" ref="I6112"/>
    <hyperlink r:id="rId2213" ref="I6113"/>
    <hyperlink r:id="rId2214" ref="I6114"/>
    <hyperlink r:id="rId2215" ref="I6115"/>
    <hyperlink r:id="rId2216" ref="I6116"/>
    <hyperlink r:id="rId2217" ref="I6117"/>
    <hyperlink r:id="rId2218" ref="I6118"/>
    <hyperlink r:id="rId2219" ref="I6119"/>
    <hyperlink r:id="rId2220" ref="I6120"/>
    <hyperlink r:id="rId2221" ref="I6121"/>
    <hyperlink r:id="rId2222" ref="I6122"/>
    <hyperlink r:id="rId2223" ref="I6123"/>
    <hyperlink r:id="rId2224" ref="I6124"/>
    <hyperlink r:id="rId2225" ref="I6125"/>
    <hyperlink r:id="rId2226" ref="I6126"/>
    <hyperlink r:id="rId2227" ref="I6127"/>
    <hyperlink r:id="rId2228" ref="I6128"/>
    <hyperlink r:id="rId2229" ref="I6129"/>
    <hyperlink r:id="rId2230" ref="I6130"/>
    <hyperlink r:id="rId2231" ref="I6131"/>
    <hyperlink r:id="rId2232" ref="I6132"/>
    <hyperlink r:id="rId2233" ref="I6133"/>
    <hyperlink r:id="rId2234" ref="I6134"/>
    <hyperlink r:id="rId2235" ref="I6135"/>
    <hyperlink r:id="rId2236" ref="I6136"/>
    <hyperlink r:id="rId2237" ref="I6137"/>
    <hyperlink r:id="rId2238" ref="I6138"/>
    <hyperlink r:id="rId2239" ref="I6139"/>
    <hyperlink r:id="rId2240" ref="I6140"/>
    <hyperlink r:id="rId2241" ref="I6141"/>
    <hyperlink r:id="rId2242" ref="I6142"/>
    <hyperlink r:id="rId2243" ref="I6143"/>
    <hyperlink r:id="rId2244" ref="I6144"/>
    <hyperlink r:id="rId2245" ref="I6145"/>
    <hyperlink r:id="rId2246" ref="I6146"/>
    <hyperlink r:id="rId2247" ref="I6147"/>
    <hyperlink r:id="rId2248" ref="I6148"/>
    <hyperlink r:id="rId2249" ref="I6149"/>
    <hyperlink r:id="rId2250" ref="I6151"/>
    <hyperlink r:id="rId2251" ref="I6152"/>
    <hyperlink r:id="rId2252" ref="I6153"/>
    <hyperlink r:id="rId2253" ref="I6154"/>
    <hyperlink r:id="rId2254" ref="I6155"/>
    <hyperlink r:id="rId2255" ref="I6156"/>
    <hyperlink r:id="rId2256" ref="I6157"/>
    <hyperlink r:id="rId2257" ref="I6158"/>
    <hyperlink r:id="rId2258" ref="I6159"/>
    <hyperlink r:id="rId2259" ref="I6160"/>
    <hyperlink r:id="rId2260" ref="I6161"/>
    <hyperlink r:id="rId2261" ref="I6162"/>
    <hyperlink r:id="rId2262" ref="I6163"/>
    <hyperlink r:id="rId2263" ref="I6164"/>
    <hyperlink r:id="rId2264" ref="I6165"/>
    <hyperlink r:id="rId2265" ref="I6166"/>
    <hyperlink r:id="rId2266" ref="I6167"/>
    <hyperlink r:id="rId2267" ref="I6168"/>
    <hyperlink r:id="rId2268" ref="I6169"/>
    <hyperlink r:id="rId2269" ref="I6170"/>
    <hyperlink r:id="rId2270" ref="I6171"/>
    <hyperlink r:id="rId2271" ref="I6173"/>
    <hyperlink r:id="rId2272" ref="I6174"/>
    <hyperlink r:id="rId2273" ref="I6175"/>
    <hyperlink r:id="rId2274" ref="I6176"/>
    <hyperlink r:id="rId2275" ref="I6177"/>
    <hyperlink r:id="rId2276" ref="I6178"/>
    <hyperlink r:id="rId2277" ref="I6179"/>
    <hyperlink r:id="rId2278" ref="I6180"/>
    <hyperlink r:id="rId2279" ref="I6181"/>
    <hyperlink r:id="rId2280" ref="I6182"/>
    <hyperlink r:id="rId2281" ref="I6183"/>
    <hyperlink r:id="rId2282" ref="I6184"/>
    <hyperlink r:id="rId2283" ref="I6185"/>
    <hyperlink r:id="rId2284" ref="I6186"/>
    <hyperlink r:id="rId2285" ref="I6187"/>
    <hyperlink r:id="rId2286" ref="I6188"/>
    <hyperlink r:id="rId2287" ref="I6189"/>
    <hyperlink r:id="rId2288" ref="I6190"/>
    <hyperlink r:id="rId2289" ref="I6191"/>
    <hyperlink r:id="rId2290" ref="I6192"/>
    <hyperlink r:id="rId2291" ref="I6193"/>
    <hyperlink r:id="rId2292" ref="I6194"/>
    <hyperlink r:id="rId2293" ref="I6195"/>
    <hyperlink r:id="rId2294" ref="I6196"/>
    <hyperlink r:id="rId2295" ref="I6197"/>
    <hyperlink r:id="rId2296" ref="I6198"/>
    <hyperlink r:id="rId2297" ref="I6199"/>
    <hyperlink r:id="rId2298" ref="I6200"/>
    <hyperlink r:id="rId2299" ref="I6201"/>
    <hyperlink r:id="rId2300" ref="I6202"/>
    <hyperlink r:id="rId2301" ref="I6203"/>
    <hyperlink r:id="rId2302" ref="I6204"/>
    <hyperlink r:id="rId2303" ref="I6205"/>
    <hyperlink r:id="rId2304" ref="I6206"/>
    <hyperlink r:id="rId2305" ref="I6207"/>
    <hyperlink r:id="rId2306" ref="I6208"/>
    <hyperlink r:id="rId2307" ref="I6209"/>
    <hyperlink r:id="rId2308" ref="I6210"/>
    <hyperlink r:id="rId2309" ref="I6211"/>
    <hyperlink r:id="rId2310" ref="I6212"/>
    <hyperlink r:id="rId2311" ref="I6213"/>
    <hyperlink r:id="rId2312" ref="I6214"/>
    <hyperlink r:id="rId2313" ref="I6215"/>
    <hyperlink r:id="rId2314" ref="I6216"/>
    <hyperlink r:id="rId2315" ref="I6217"/>
    <hyperlink r:id="rId2316" ref="I6218"/>
    <hyperlink r:id="rId2317" ref="I6219"/>
    <hyperlink r:id="rId2318" ref="I6220"/>
    <hyperlink r:id="rId2319" ref="I6221"/>
    <hyperlink r:id="rId2320" ref="I6222"/>
    <hyperlink r:id="rId2321" ref="I6224"/>
    <hyperlink r:id="rId2322" ref="I6225"/>
    <hyperlink r:id="rId2323" ref="I6226"/>
    <hyperlink r:id="rId2324" ref="I6227"/>
    <hyperlink r:id="rId2325" ref="I6228"/>
    <hyperlink r:id="rId2326" ref="I6229"/>
    <hyperlink r:id="rId2327" ref="I6230"/>
    <hyperlink r:id="rId2328" ref="I6231"/>
    <hyperlink r:id="rId2329" ref="I6232"/>
    <hyperlink r:id="rId2330" ref="I6233"/>
    <hyperlink r:id="rId2331" ref="I6234"/>
    <hyperlink r:id="rId2332" ref="I6235"/>
    <hyperlink r:id="rId2333" ref="I6236"/>
    <hyperlink r:id="rId2334" ref="I6237"/>
    <hyperlink r:id="rId2335" ref="I6238"/>
    <hyperlink r:id="rId2336" ref="I6239"/>
    <hyperlink r:id="rId2337" ref="I6240"/>
    <hyperlink r:id="rId2338" ref="I6241"/>
    <hyperlink r:id="rId2339" ref="I6242"/>
    <hyperlink r:id="rId2340" ref="I6243"/>
    <hyperlink r:id="rId2341" ref="I6244"/>
    <hyperlink r:id="rId2342" ref="I6245"/>
    <hyperlink r:id="rId2343" ref="I6247"/>
    <hyperlink r:id="rId2344" ref="I6248"/>
    <hyperlink r:id="rId2345" ref="I6249"/>
    <hyperlink r:id="rId2346" ref="I6250"/>
    <hyperlink r:id="rId2347" ref="I6251"/>
    <hyperlink r:id="rId2348" ref="I6252"/>
    <hyperlink r:id="rId2349" ref="I6254"/>
    <hyperlink r:id="rId2350" ref="I6255"/>
    <hyperlink r:id="rId2351" ref="I6256"/>
    <hyperlink r:id="rId2352" ref="I6257"/>
    <hyperlink r:id="rId2353" ref="I6258"/>
    <hyperlink r:id="rId2354" ref="I6259"/>
    <hyperlink r:id="rId2355" ref="I6260"/>
    <hyperlink r:id="rId2356" ref="I6261"/>
    <hyperlink r:id="rId2357" ref="I6262"/>
    <hyperlink r:id="rId2358" ref="I6263"/>
    <hyperlink r:id="rId2359" ref="I6264"/>
    <hyperlink r:id="rId2360" ref="I6265"/>
    <hyperlink r:id="rId2361" ref="I6266"/>
    <hyperlink r:id="rId2362" ref="I6267"/>
    <hyperlink r:id="rId2363" ref="I6268"/>
    <hyperlink r:id="rId2364" ref="I6269"/>
    <hyperlink r:id="rId2365" ref="I6270"/>
    <hyperlink r:id="rId2366" ref="I6271"/>
    <hyperlink r:id="rId2367" ref="I6272"/>
    <hyperlink r:id="rId2368" ref="I6273"/>
    <hyperlink r:id="rId2369" ref="I6274"/>
    <hyperlink r:id="rId2370" ref="I6275"/>
    <hyperlink r:id="rId2371" ref="I6276"/>
    <hyperlink r:id="rId2372" ref="I6277"/>
    <hyperlink r:id="rId2373" ref="I6278"/>
    <hyperlink r:id="rId2374" ref="I6279"/>
    <hyperlink r:id="rId2375" ref="I6280"/>
    <hyperlink r:id="rId2376" ref="I6281"/>
    <hyperlink r:id="rId2377" ref="I6282"/>
    <hyperlink r:id="rId2378" ref="I6283"/>
    <hyperlink r:id="rId2379" ref="I6284"/>
    <hyperlink r:id="rId2380" ref="I6285"/>
    <hyperlink r:id="rId2381" ref="I6286"/>
    <hyperlink r:id="rId2382" ref="I6287"/>
    <hyperlink r:id="rId2383" ref="I6288"/>
    <hyperlink r:id="rId2384" ref="I6289"/>
    <hyperlink r:id="rId2385" ref="I6290"/>
    <hyperlink r:id="rId2386" ref="I6291"/>
    <hyperlink r:id="rId2387" ref="I6292"/>
    <hyperlink r:id="rId2388" ref="I6293"/>
    <hyperlink r:id="rId2389" ref="I6294"/>
    <hyperlink r:id="rId2390" ref="I6295"/>
    <hyperlink r:id="rId2391" ref="I6296"/>
    <hyperlink r:id="rId2392" ref="I6297"/>
    <hyperlink r:id="rId2393" ref="I6298"/>
    <hyperlink r:id="rId2394" ref="I6299"/>
    <hyperlink r:id="rId2395" ref="I6300"/>
    <hyperlink r:id="rId2396" ref="I6301"/>
    <hyperlink r:id="rId2397" ref="I6302"/>
    <hyperlink r:id="rId2398" ref="I6303"/>
    <hyperlink r:id="rId2399" ref="I6304"/>
    <hyperlink r:id="rId2400" ref="I6305"/>
    <hyperlink r:id="rId2401" ref="I6306"/>
    <hyperlink r:id="rId2402" ref="I6307"/>
    <hyperlink r:id="rId2403" ref="I6308"/>
    <hyperlink r:id="rId2404" ref="I6309"/>
    <hyperlink r:id="rId2405" ref="I6310"/>
    <hyperlink r:id="rId2406" ref="I6311"/>
    <hyperlink r:id="rId2407" ref="I6312"/>
    <hyperlink r:id="rId2408" ref="I6313"/>
    <hyperlink r:id="rId2409" ref="I6314"/>
    <hyperlink r:id="rId2410" ref="I6315"/>
    <hyperlink r:id="rId2411" ref="I6316"/>
    <hyperlink r:id="rId2412" ref="I6317"/>
    <hyperlink r:id="rId2413" ref="I6318"/>
    <hyperlink r:id="rId2414" ref="I6319"/>
    <hyperlink r:id="rId2415" ref="I6320"/>
    <hyperlink r:id="rId2416" ref="I6321"/>
    <hyperlink r:id="rId2417" ref="I6322"/>
    <hyperlink r:id="rId2418" ref="I6323"/>
    <hyperlink r:id="rId2419" ref="I6324"/>
    <hyperlink r:id="rId2420" ref="I6325"/>
    <hyperlink r:id="rId2421" ref="I6326"/>
    <hyperlink r:id="rId2422" ref="E6327"/>
    <hyperlink r:id="rId2423" ref="I6327"/>
    <hyperlink r:id="rId2424" ref="E6328"/>
    <hyperlink r:id="rId2425" ref="I6328"/>
    <hyperlink r:id="rId2426" ref="I6329"/>
    <hyperlink r:id="rId2427" ref="I6330"/>
    <hyperlink r:id="rId2428" ref="I6331"/>
    <hyperlink r:id="rId2429" ref="I6332"/>
    <hyperlink r:id="rId2430" ref="I6333"/>
    <hyperlink r:id="rId2431" ref="I6334"/>
    <hyperlink r:id="rId2432" ref="I6335"/>
    <hyperlink r:id="rId2433" ref="I6336"/>
    <hyperlink r:id="rId2434" ref="I6337"/>
    <hyperlink r:id="rId2435" ref="I6338"/>
    <hyperlink r:id="rId2436" ref="I6339"/>
    <hyperlink r:id="rId2437" ref="I6340"/>
    <hyperlink r:id="rId2438" ref="I6341"/>
    <hyperlink r:id="rId2439" ref="C6509"/>
    <hyperlink r:id="rId2440" ref="I6604"/>
    <hyperlink r:id="rId2441" ref="I6605"/>
    <hyperlink r:id="rId2442" ref="I6606"/>
    <hyperlink r:id="rId2443" ref="I6607"/>
    <hyperlink r:id="rId2444" ref="I6608"/>
    <hyperlink r:id="rId2445" ref="I6609"/>
    <hyperlink r:id="rId2446" ref="I6610"/>
    <hyperlink r:id="rId2447" ref="I6611"/>
    <hyperlink r:id="rId2448" ref="I6612"/>
    <hyperlink r:id="rId2449" ref="I6613"/>
    <hyperlink r:id="rId2450" ref="I6614"/>
    <hyperlink r:id="rId2451" ref="I6615"/>
    <hyperlink r:id="rId2452" ref="I6616"/>
    <hyperlink r:id="rId2453" ref="I6617"/>
    <hyperlink r:id="rId2454" ref="I6618"/>
    <hyperlink r:id="rId2455" ref="I6619"/>
    <hyperlink r:id="rId2456" ref="I6620"/>
    <hyperlink r:id="rId2457" ref="I6621"/>
    <hyperlink r:id="rId2458" ref="I6622"/>
    <hyperlink r:id="rId2459" ref="I6623"/>
    <hyperlink r:id="rId2460" ref="I6624"/>
    <hyperlink r:id="rId2461" ref="I6625"/>
    <hyperlink r:id="rId2462" ref="I6626"/>
    <hyperlink r:id="rId2463" ref="I6627"/>
    <hyperlink r:id="rId2464" ref="I6628"/>
    <hyperlink r:id="rId2465" ref="I6629"/>
    <hyperlink r:id="rId2466" ref="I6630"/>
    <hyperlink r:id="rId2467" ref="I6631"/>
    <hyperlink r:id="rId2468" ref="I6632"/>
    <hyperlink r:id="rId2469" ref="I6633"/>
    <hyperlink r:id="rId2470" ref="I6634"/>
    <hyperlink r:id="rId2471" ref="I6635"/>
    <hyperlink r:id="rId2472" ref="I6636"/>
    <hyperlink r:id="rId2473" ref="I6637"/>
    <hyperlink r:id="rId2474" ref="I6638"/>
    <hyperlink r:id="rId2475" ref="I6639"/>
    <hyperlink r:id="rId2476" ref="I6640"/>
    <hyperlink r:id="rId2477" ref="I6641"/>
    <hyperlink r:id="rId2478" ref="I6642"/>
    <hyperlink r:id="rId2479" ref="I6643"/>
    <hyperlink r:id="rId2480" ref="I6644"/>
    <hyperlink r:id="rId2481" ref="I6645"/>
    <hyperlink r:id="rId2482" ref="I6646"/>
    <hyperlink r:id="rId2483" ref="I6647"/>
    <hyperlink r:id="rId2484" ref="I6648"/>
    <hyperlink r:id="rId2485" ref="I6649"/>
    <hyperlink r:id="rId2486" ref="I6650"/>
    <hyperlink r:id="rId2487" ref="I6651"/>
    <hyperlink r:id="rId2488" ref="I6652"/>
    <hyperlink r:id="rId2489" ref="I6653"/>
    <hyperlink r:id="rId2490" ref="I6654"/>
    <hyperlink r:id="rId2491" ref="I6656"/>
    <hyperlink r:id="rId2492" ref="I6657"/>
    <hyperlink r:id="rId2493" ref="I6658"/>
    <hyperlink r:id="rId2494" ref="I6659"/>
    <hyperlink r:id="rId2495" ref="I6660"/>
    <hyperlink r:id="rId2496" ref="I6661"/>
    <hyperlink r:id="rId2497" ref="I6662"/>
    <hyperlink r:id="rId2498" ref="I6663"/>
    <hyperlink r:id="rId2499" ref="I6664"/>
    <hyperlink r:id="rId2500" ref="I6665"/>
    <hyperlink r:id="rId2501" ref="I6666"/>
    <hyperlink r:id="rId2502" ref="I6667"/>
    <hyperlink r:id="rId2503" ref="I6668"/>
    <hyperlink r:id="rId2504" ref="I6669"/>
    <hyperlink r:id="rId2505" ref="I6670"/>
    <hyperlink r:id="rId2506" ref="I6671"/>
    <hyperlink r:id="rId2507" ref="I6672"/>
    <hyperlink r:id="rId2508" ref="I6673"/>
    <hyperlink r:id="rId2509" ref="I6674"/>
    <hyperlink r:id="rId2510" ref="I6675"/>
    <hyperlink r:id="rId2511" ref="I6676"/>
    <hyperlink r:id="rId2512" ref="I6677"/>
    <hyperlink r:id="rId2513" ref="I6678"/>
    <hyperlink r:id="rId2514" ref="I6679"/>
    <hyperlink r:id="rId2515" ref="I6680"/>
    <hyperlink r:id="rId2516" ref="I6681"/>
    <hyperlink r:id="rId2517" ref="I6682"/>
    <hyperlink r:id="rId2518" ref="I6683"/>
    <hyperlink r:id="rId2519" ref="I6684"/>
    <hyperlink r:id="rId2520" ref="I6685"/>
    <hyperlink r:id="rId2521" ref="I6686"/>
    <hyperlink r:id="rId2522" ref="I6687"/>
    <hyperlink r:id="rId2523" ref="I6688"/>
    <hyperlink r:id="rId2524" ref="I6689"/>
    <hyperlink r:id="rId2525" ref="I6690"/>
    <hyperlink r:id="rId2526" ref="I6691"/>
    <hyperlink r:id="rId2527" ref="I6692"/>
    <hyperlink r:id="rId2528" ref="I6693"/>
    <hyperlink r:id="rId2529" ref="I6694"/>
    <hyperlink r:id="rId2530" ref="I6695"/>
    <hyperlink r:id="rId2531" ref="I6696"/>
    <hyperlink r:id="rId2532" ref="I6697"/>
    <hyperlink r:id="rId2533" ref="I6698"/>
    <hyperlink r:id="rId2534" ref="I6699"/>
    <hyperlink r:id="rId2535" ref="I6700"/>
    <hyperlink r:id="rId2536" ref="I6701"/>
    <hyperlink r:id="rId2537" ref="I6702"/>
    <hyperlink r:id="rId2538" ref="I6703"/>
    <hyperlink r:id="rId2539" ref="I6704"/>
    <hyperlink r:id="rId2540" ref="I6705"/>
    <hyperlink r:id="rId2541" ref="I6706"/>
    <hyperlink r:id="rId2542" ref="I6707"/>
    <hyperlink r:id="rId2543" ref="I6708"/>
    <hyperlink r:id="rId2544" ref="I6709"/>
    <hyperlink r:id="rId2545" ref="I6710"/>
    <hyperlink r:id="rId2546" ref="I6712"/>
    <hyperlink r:id="rId2547" ref="I6714"/>
    <hyperlink r:id="rId2548" ref="I6715"/>
    <hyperlink r:id="rId2549" ref="I6716"/>
    <hyperlink r:id="rId2550" ref="I6717"/>
    <hyperlink r:id="rId2551" ref="I6718"/>
    <hyperlink r:id="rId2552" ref="I6719"/>
    <hyperlink r:id="rId2553" ref="I6720"/>
    <hyperlink r:id="rId2554" ref="I6721"/>
    <hyperlink r:id="rId2555" ref="I6722"/>
    <hyperlink r:id="rId2556" ref="I6723"/>
    <hyperlink r:id="rId2557" ref="I6724"/>
    <hyperlink r:id="rId2558" ref="I6725"/>
    <hyperlink r:id="rId2559" ref="I6726"/>
    <hyperlink r:id="rId2560" ref="I6727"/>
    <hyperlink r:id="rId2561" ref="I6728"/>
    <hyperlink r:id="rId2562" ref="I6729"/>
    <hyperlink r:id="rId2563" ref="I6730"/>
    <hyperlink r:id="rId2564" ref="I6731"/>
    <hyperlink r:id="rId2565" ref="I6732"/>
    <hyperlink r:id="rId2566" ref="I6733"/>
    <hyperlink r:id="rId2567" ref="I6734"/>
    <hyperlink r:id="rId2568" ref="I6735"/>
    <hyperlink r:id="rId2569" ref="I6736"/>
    <hyperlink r:id="rId2570" ref="I6737"/>
    <hyperlink r:id="rId2571" ref="I6738"/>
    <hyperlink r:id="rId2572" ref="I6739"/>
    <hyperlink r:id="rId2573" ref="I6740"/>
    <hyperlink r:id="rId2574" ref="I6741"/>
    <hyperlink r:id="rId2575" ref="I6742"/>
    <hyperlink r:id="rId2576" ref="I6743"/>
    <hyperlink r:id="rId2577" ref="I6744"/>
    <hyperlink r:id="rId2578" ref="I6745"/>
    <hyperlink r:id="rId2579" ref="I6746"/>
    <hyperlink r:id="rId2580" ref="I6747"/>
    <hyperlink r:id="rId2581" ref="I6748"/>
    <hyperlink r:id="rId2582" ref="I6749"/>
    <hyperlink r:id="rId2583" ref="I6750"/>
    <hyperlink r:id="rId2584" ref="I6751"/>
    <hyperlink r:id="rId2585" ref="I6752"/>
    <hyperlink r:id="rId2586" ref="I6753"/>
    <hyperlink r:id="rId2587" ref="I6754"/>
    <hyperlink r:id="rId2588" ref="I6755"/>
    <hyperlink r:id="rId2589" ref="I6756"/>
    <hyperlink r:id="rId2590" ref="I6757"/>
    <hyperlink r:id="rId2591" ref="I6758"/>
    <hyperlink r:id="rId2592" ref="I6759"/>
    <hyperlink r:id="rId2593" ref="I6761"/>
    <hyperlink r:id="rId2594" ref="I6762"/>
    <hyperlink r:id="rId2595" ref="I6763"/>
    <hyperlink r:id="rId2596" ref="I6764"/>
    <hyperlink r:id="rId2597" ref="I6765"/>
    <hyperlink r:id="rId2598" ref="I6766"/>
    <hyperlink r:id="rId2599" ref="I6767"/>
    <hyperlink r:id="rId2600" ref="I6768"/>
    <hyperlink r:id="rId2601" ref="I6769"/>
    <hyperlink r:id="rId2602" ref="I6770"/>
    <hyperlink r:id="rId2603" ref="I6771"/>
    <hyperlink r:id="rId2604" ref="I6772"/>
    <hyperlink r:id="rId2605" ref="I6773"/>
    <hyperlink r:id="rId2606" ref="I6774"/>
    <hyperlink r:id="rId2607" ref="I6775"/>
    <hyperlink r:id="rId2608" ref="I6776"/>
    <hyperlink r:id="rId2609" ref="I6777"/>
    <hyperlink r:id="rId2610" ref="I6778"/>
    <hyperlink r:id="rId2611" ref="I6779"/>
    <hyperlink r:id="rId2612" ref="I6780"/>
    <hyperlink r:id="rId2613" ref="I6781"/>
    <hyperlink r:id="rId2614" ref="I6782"/>
    <hyperlink r:id="rId2615" ref="I6783"/>
    <hyperlink r:id="rId2616" ref="I6784"/>
    <hyperlink r:id="rId2617" ref="I6785"/>
    <hyperlink r:id="rId2618" ref="I6786"/>
    <hyperlink r:id="rId2619" ref="I6787"/>
    <hyperlink r:id="rId2620" ref="I6788"/>
    <hyperlink r:id="rId2621" ref="I6789"/>
    <hyperlink r:id="rId2622" ref="I6790"/>
    <hyperlink r:id="rId2623" ref="I6791"/>
    <hyperlink r:id="rId2624" ref="I6792"/>
    <hyperlink r:id="rId2625" ref="I6793"/>
    <hyperlink r:id="rId2626" ref="I6795"/>
    <hyperlink r:id="rId2627" ref="I6796"/>
    <hyperlink r:id="rId2628" ref="I6797"/>
    <hyperlink r:id="rId2629" ref="I6798"/>
    <hyperlink r:id="rId2630" ref="I6799"/>
    <hyperlink r:id="rId2631" ref="I6800"/>
    <hyperlink r:id="rId2632" ref="I6801"/>
    <hyperlink r:id="rId2633" ref="I6802"/>
    <hyperlink r:id="rId2634" ref="I6803"/>
    <hyperlink r:id="rId2635" ref="I6804"/>
    <hyperlink r:id="rId2636" ref="I6805"/>
    <hyperlink r:id="rId2637" ref="I6806"/>
    <hyperlink r:id="rId2638" ref="I6807"/>
    <hyperlink r:id="rId2639" ref="I6808"/>
    <hyperlink r:id="rId2640" ref="I6809"/>
    <hyperlink r:id="rId2641" ref="I6810"/>
    <hyperlink r:id="rId2642" ref="I6811"/>
    <hyperlink r:id="rId2643" ref="I6812"/>
    <hyperlink r:id="rId2644" ref="I6813"/>
    <hyperlink r:id="rId2645" ref="I6814"/>
    <hyperlink r:id="rId2646" ref="I6815"/>
    <hyperlink r:id="rId2647" ref="I6816"/>
    <hyperlink r:id="rId2648" ref="I6817"/>
    <hyperlink r:id="rId2649" ref="I6818"/>
    <hyperlink r:id="rId2650" ref="I6819"/>
    <hyperlink r:id="rId2651" ref="I6820"/>
    <hyperlink r:id="rId2652" ref="I6821"/>
    <hyperlink r:id="rId2653" ref="I6822"/>
    <hyperlink r:id="rId2654" ref="I6823"/>
    <hyperlink r:id="rId2655" ref="I6824"/>
    <hyperlink r:id="rId2656" ref="I6825"/>
    <hyperlink r:id="rId2657" ref="I6826"/>
    <hyperlink r:id="rId2658" ref="I6827"/>
    <hyperlink r:id="rId2659" ref="I6828"/>
    <hyperlink r:id="rId2660" ref="I6829"/>
    <hyperlink r:id="rId2661" ref="I6830"/>
    <hyperlink r:id="rId2662" ref="I6831"/>
    <hyperlink r:id="rId2663" ref="I6832"/>
    <hyperlink r:id="rId2664" ref="I6833"/>
    <hyperlink r:id="rId2665" ref="I6834"/>
    <hyperlink r:id="rId2666" ref="I6835"/>
    <hyperlink r:id="rId2667" ref="I6836"/>
    <hyperlink r:id="rId2668" ref="I6837"/>
    <hyperlink r:id="rId2669" ref="I6838"/>
    <hyperlink r:id="rId2670" ref="I6839"/>
    <hyperlink r:id="rId2671" ref="I6840"/>
    <hyperlink r:id="rId2672" ref="I6841"/>
    <hyperlink r:id="rId2673" ref="I6842"/>
    <hyperlink r:id="rId2674" ref="I6843"/>
    <hyperlink r:id="rId2675" ref="I6844"/>
    <hyperlink r:id="rId2676" ref="I6845"/>
    <hyperlink r:id="rId2677" ref="I6846"/>
    <hyperlink r:id="rId2678" ref="I6847"/>
    <hyperlink r:id="rId2679" ref="I6848"/>
    <hyperlink r:id="rId2680" ref="I6849"/>
    <hyperlink r:id="rId2681" ref="I6850"/>
    <hyperlink r:id="rId2682" ref="I6851"/>
    <hyperlink r:id="rId2683" ref="I6852"/>
    <hyperlink r:id="rId2684" ref="I6853"/>
    <hyperlink r:id="rId2685" ref="I6854"/>
    <hyperlink r:id="rId2686" ref="I6855"/>
    <hyperlink r:id="rId2687" ref="I6856"/>
    <hyperlink r:id="rId2688" ref="I6857"/>
    <hyperlink r:id="rId2689" ref="I6858"/>
    <hyperlink r:id="rId2690" ref="I6859"/>
    <hyperlink r:id="rId2691" ref="I6860"/>
    <hyperlink r:id="rId2692" ref="I6861"/>
    <hyperlink r:id="rId2693" ref="I6862"/>
    <hyperlink r:id="rId2694" ref="I6863"/>
    <hyperlink r:id="rId2695" ref="I6864"/>
    <hyperlink r:id="rId2696" ref="I6865"/>
    <hyperlink r:id="rId2697" ref="I6866"/>
    <hyperlink r:id="rId2698" ref="I6867"/>
    <hyperlink r:id="rId2699" ref="I6868"/>
    <hyperlink r:id="rId2700" ref="I6869"/>
    <hyperlink r:id="rId2701" ref="I6870"/>
    <hyperlink r:id="rId2702" ref="I6871"/>
    <hyperlink r:id="rId2703" ref="I6872"/>
    <hyperlink r:id="rId2704" ref="I6873"/>
    <hyperlink r:id="rId2705" ref="I6874"/>
    <hyperlink r:id="rId2706" ref="I6875"/>
    <hyperlink r:id="rId2707" ref="I6876"/>
    <hyperlink r:id="rId2708" ref="I6877"/>
    <hyperlink r:id="rId2709" ref="I6878"/>
    <hyperlink r:id="rId2710" ref="I6879"/>
    <hyperlink r:id="rId2711" ref="I6880"/>
    <hyperlink r:id="rId2712" ref="I6881"/>
    <hyperlink r:id="rId2713" ref="I6882"/>
    <hyperlink r:id="rId2714" ref="I6883"/>
    <hyperlink r:id="rId2715" ref="I6884"/>
    <hyperlink r:id="rId2716" ref="I6885"/>
    <hyperlink r:id="rId2717" ref="I6886"/>
    <hyperlink r:id="rId2718" ref="I6887"/>
    <hyperlink r:id="rId2719" ref="I6888"/>
    <hyperlink r:id="rId2720" ref="I6889"/>
    <hyperlink r:id="rId2721" ref="I6890"/>
    <hyperlink r:id="rId2722" ref="I6891"/>
    <hyperlink r:id="rId2723" ref="I6892"/>
    <hyperlink r:id="rId2724" ref="I6893"/>
    <hyperlink r:id="rId2725" ref="I6894"/>
    <hyperlink r:id="rId2726" ref="I6895"/>
    <hyperlink r:id="rId2727" ref="I6896"/>
    <hyperlink r:id="rId2728" ref="I6897"/>
    <hyperlink r:id="rId2729" ref="I6898"/>
    <hyperlink r:id="rId2730" ref="I6899"/>
    <hyperlink r:id="rId2731" ref="I6900"/>
    <hyperlink r:id="rId2732" ref="I6901"/>
    <hyperlink r:id="rId2733" ref="I6902"/>
    <hyperlink r:id="rId2734" ref="I6903"/>
    <hyperlink r:id="rId2735" ref="I6904"/>
    <hyperlink r:id="rId2736" ref="I6905"/>
    <hyperlink r:id="rId2737" ref="I6906"/>
    <hyperlink r:id="rId2738" ref="I6907"/>
    <hyperlink r:id="rId2739" ref="I6908"/>
    <hyperlink r:id="rId2740" ref="I6909"/>
    <hyperlink r:id="rId2741" ref="I6910"/>
    <hyperlink r:id="rId2742" ref="I6911"/>
    <hyperlink r:id="rId2743" ref="I6912"/>
    <hyperlink r:id="rId2744" ref="I6913"/>
    <hyperlink r:id="rId2745" ref="I6914"/>
    <hyperlink r:id="rId2746" ref="I6915"/>
    <hyperlink r:id="rId2747" ref="I6916"/>
    <hyperlink r:id="rId2748" ref="I6917"/>
    <hyperlink r:id="rId2749" ref="I6918"/>
    <hyperlink r:id="rId2750" ref="I6919"/>
    <hyperlink r:id="rId2751" ref="I6920"/>
    <hyperlink r:id="rId2752" ref="I6921"/>
    <hyperlink r:id="rId2753" ref="I6922"/>
    <hyperlink r:id="rId2754" ref="I6923"/>
    <hyperlink r:id="rId2755" ref="I6924"/>
    <hyperlink r:id="rId2756" ref="I6925"/>
    <hyperlink r:id="rId2757" ref="I6926"/>
    <hyperlink r:id="rId2758" ref="I6927"/>
    <hyperlink r:id="rId2759" ref="I6928"/>
    <hyperlink r:id="rId2760" ref="I6929"/>
    <hyperlink r:id="rId2761" ref="I6930"/>
    <hyperlink r:id="rId2762" ref="I6931"/>
    <hyperlink r:id="rId2763" ref="I6932"/>
    <hyperlink r:id="rId2764" ref="I6933"/>
    <hyperlink r:id="rId2765" ref="I6934"/>
    <hyperlink r:id="rId2766" ref="I6935"/>
    <hyperlink r:id="rId2767" ref="I6936"/>
    <hyperlink r:id="rId2768" ref="I6937"/>
    <hyperlink r:id="rId2769" ref="I6938"/>
    <hyperlink r:id="rId2770" ref="I6939"/>
    <hyperlink r:id="rId2771" ref="I6940"/>
    <hyperlink r:id="rId2772" ref="I6941"/>
    <hyperlink r:id="rId2773" ref="I6942"/>
    <hyperlink r:id="rId2774" ref="I6943"/>
    <hyperlink r:id="rId2775" ref="I6944"/>
    <hyperlink r:id="rId2776" ref="I6945"/>
    <hyperlink r:id="rId2777" ref="I6946"/>
    <hyperlink r:id="rId2778" ref="I6947"/>
    <hyperlink r:id="rId2779" ref="I6948"/>
    <hyperlink r:id="rId2780" ref="I6949"/>
    <hyperlink r:id="rId2781" ref="I6950"/>
    <hyperlink r:id="rId2782" ref="I6951"/>
    <hyperlink r:id="rId2783" ref="I6952"/>
    <hyperlink r:id="rId2784" ref="I6953"/>
    <hyperlink r:id="rId2785" ref="I6954"/>
    <hyperlink r:id="rId2786" ref="I6955"/>
    <hyperlink r:id="rId2787" ref="I6956"/>
    <hyperlink r:id="rId2788" ref="I6957"/>
    <hyperlink r:id="rId2789" ref="I6958"/>
    <hyperlink r:id="rId2790" ref="I6959"/>
    <hyperlink r:id="rId2791" ref="I6960"/>
    <hyperlink r:id="rId2792" ref="I6961"/>
    <hyperlink r:id="rId2793" ref="I6962"/>
    <hyperlink r:id="rId2794" ref="I6963"/>
    <hyperlink r:id="rId2795" ref="I6964"/>
    <hyperlink r:id="rId2796" ref="I6965"/>
    <hyperlink r:id="rId2797" ref="I6966"/>
    <hyperlink r:id="rId2798" ref="I6967"/>
    <hyperlink r:id="rId2799" ref="I6968"/>
    <hyperlink r:id="rId2800" ref="I6969"/>
    <hyperlink r:id="rId2801" ref="I6970"/>
    <hyperlink r:id="rId2802" ref="I6971"/>
    <hyperlink r:id="rId2803" ref="I6972"/>
    <hyperlink r:id="rId2804" ref="I6973"/>
    <hyperlink r:id="rId2805" ref="E6974"/>
    <hyperlink r:id="rId2806" ref="I6974"/>
    <hyperlink r:id="rId2807" ref="I6975"/>
    <hyperlink r:id="rId2808" ref="E6976"/>
    <hyperlink r:id="rId2809" ref="I6976"/>
    <hyperlink r:id="rId2810" ref="E6977"/>
    <hyperlink r:id="rId2811" ref="I6977"/>
    <hyperlink r:id="rId2812" ref="E6978"/>
    <hyperlink r:id="rId2813" ref="I6978"/>
    <hyperlink r:id="rId2814" ref="E6979"/>
    <hyperlink r:id="rId2815" ref="I6979"/>
    <hyperlink r:id="rId2816" ref="I6980"/>
    <hyperlink r:id="rId2817" ref="I6981"/>
    <hyperlink r:id="rId2818" ref="C6982"/>
    <hyperlink r:id="rId2819" ref="I6982"/>
    <hyperlink r:id="rId2820" ref="I6983"/>
    <hyperlink r:id="rId2821" ref="I6984"/>
    <hyperlink r:id="rId2822" ref="I6985"/>
    <hyperlink r:id="rId2823" ref="I6986"/>
    <hyperlink r:id="rId2824" ref="I6987"/>
    <hyperlink r:id="rId2825" ref="I6988"/>
    <hyperlink r:id="rId2826" ref="I6989"/>
    <hyperlink r:id="rId2827" ref="I6990"/>
    <hyperlink r:id="rId2828" ref="I6991"/>
    <hyperlink r:id="rId2829" ref="I6992"/>
    <hyperlink r:id="rId2830" ref="I6993"/>
    <hyperlink r:id="rId2831" ref="I6994"/>
    <hyperlink r:id="rId2832" ref="I6995"/>
    <hyperlink r:id="rId2833" ref="I6996"/>
    <hyperlink r:id="rId2834" ref="I6997"/>
    <hyperlink r:id="rId2835" ref="I6998"/>
    <hyperlink r:id="rId2836" ref="I6999"/>
    <hyperlink r:id="rId2837" ref="I7000"/>
    <hyperlink r:id="rId2838" ref="I7001"/>
    <hyperlink r:id="rId2839" ref="I7002"/>
    <hyperlink r:id="rId2840" ref="I7003"/>
    <hyperlink r:id="rId2841" ref="I7004"/>
    <hyperlink r:id="rId2842" ref="I7005"/>
    <hyperlink r:id="rId2843" ref="I7006"/>
    <hyperlink r:id="rId2844" ref="E7186"/>
    <hyperlink r:id="rId2845" ref="I7437"/>
    <hyperlink r:id="rId2846" ref="I7438"/>
    <hyperlink r:id="rId2847" ref="I7439"/>
    <hyperlink r:id="rId2848" ref="I7440"/>
    <hyperlink r:id="rId2849" ref="I7441"/>
    <hyperlink r:id="rId2850" ref="I7442"/>
    <hyperlink r:id="rId2851" ref="I7446"/>
    <hyperlink r:id="rId2852" ref="I7447"/>
    <hyperlink r:id="rId2853" ref="I7448"/>
    <hyperlink r:id="rId2854" ref="I7449"/>
    <hyperlink r:id="rId2855" ref="I7450"/>
    <hyperlink r:id="rId2856" ref="I7451"/>
    <hyperlink r:id="rId2857" ref="I7452"/>
    <hyperlink r:id="rId2858" ref="I7453"/>
    <hyperlink r:id="rId2859" ref="I7454"/>
    <hyperlink r:id="rId2860" ref="I7455"/>
    <hyperlink r:id="rId2861" ref="I7456"/>
    <hyperlink r:id="rId2862" ref="I7457"/>
    <hyperlink r:id="rId2863" ref="I7458"/>
    <hyperlink r:id="rId2864" ref="I7459"/>
    <hyperlink r:id="rId2865" ref="I7460"/>
    <hyperlink r:id="rId2866" ref="I7461"/>
    <hyperlink r:id="rId2867" ref="I7462"/>
    <hyperlink r:id="rId2868" ref="I7463"/>
    <hyperlink r:id="rId2869" ref="C7464"/>
    <hyperlink r:id="rId2870" ref="I7465"/>
    <hyperlink r:id="rId2871" ref="I7466"/>
    <hyperlink r:id="rId2872" ref="I7467"/>
    <hyperlink r:id="rId2873" ref="C7468"/>
    <hyperlink r:id="rId2874" ref="I7468"/>
    <hyperlink r:id="rId2875" ref="I7469"/>
    <hyperlink r:id="rId2876" ref="I7470"/>
    <hyperlink r:id="rId2877" ref="I7471"/>
    <hyperlink r:id="rId2878" ref="I7472"/>
    <hyperlink r:id="rId2879" ref="I7473"/>
    <hyperlink r:id="rId2880" ref="I7474"/>
    <hyperlink r:id="rId2881" ref="I7475"/>
    <hyperlink r:id="rId2882" ref="I7476"/>
    <hyperlink r:id="rId2883" ref="I7477"/>
    <hyperlink r:id="rId2884" ref="I7478"/>
    <hyperlink r:id="rId2885" ref="I7479"/>
    <hyperlink r:id="rId2886" ref="I7480"/>
    <hyperlink r:id="rId2887" ref="I7481"/>
    <hyperlink r:id="rId2888" ref="I7482"/>
    <hyperlink r:id="rId2889" ref="I7483"/>
    <hyperlink r:id="rId2890" ref="I7484"/>
    <hyperlink r:id="rId2891" ref="I7485"/>
    <hyperlink r:id="rId2892" ref="I7486"/>
    <hyperlink r:id="rId2893" ref="I7487"/>
    <hyperlink r:id="rId2894" ref="I7488"/>
    <hyperlink r:id="rId2895" ref="I7489"/>
    <hyperlink r:id="rId2896" ref="C7490"/>
    <hyperlink r:id="rId2897" ref="I7490"/>
    <hyperlink r:id="rId2898" ref="I7491"/>
    <hyperlink r:id="rId2899" ref="I7492"/>
    <hyperlink r:id="rId2900" ref="I7493"/>
    <hyperlink r:id="rId2901" ref="I7494"/>
    <hyperlink r:id="rId2902" ref="I7495"/>
    <hyperlink r:id="rId2903" ref="I7496"/>
    <hyperlink r:id="rId2904" ref="I7497"/>
    <hyperlink r:id="rId2905" ref="C7498"/>
    <hyperlink r:id="rId2906" ref="I7498"/>
    <hyperlink r:id="rId2907" ref="I7499"/>
    <hyperlink r:id="rId2908" ref="I7500"/>
    <hyperlink r:id="rId2909" ref="I7501"/>
    <hyperlink r:id="rId2910" ref="I7502"/>
    <hyperlink r:id="rId2911" ref="C7503"/>
    <hyperlink r:id="rId2912" ref="I7503"/>
    <hyperlink r:id="rId2913" ref="I7504"/>
    <hyperlink r:id="rId2914" ref="I7505"/>
    <hyperlink r:id="rId2915" ref="I7506"/>
    <hyperlink r:id="rId2916" ref="I7507"/>
    <hyperlink r:id="rId2917" ref="I7508"/>
    <hyperlink r:id="rId2918" ref="I7509"/>
    <hyperlink r:id="rId2919" ref="I7510"/>
    <hyperlink r:id="rId2920" ref="I7511"/>
    <hyperlink r:id="rId2921" ref="I7512"/>
    <hyperlink r:id="rId2922" ref="I7513"/>
    <hyperlink r:id="rId2923" ref="I7514"/>
    <hyperlink r:id="rId2924" ref="I7515"/>
    <hyperlink r:id="rId2925" ref="I7516"/>
    <hyperlink r:id="rId2926" ref="I7517"/>
    <hyperlink r:id="rId2927" ref="I7518"/>
    <hyperlink r:id="rId2928" ref="I7519"/>
    <hyperlink r:id="rId2929" ref="I7520"/>
    <hyperlink r:id="rId2930" ref="I7521"/>
    <hyperlink r:id="rId2931" ref="I7522"/>
    <hyperlink r:id="rId2932" ref="I7523"/>
    <hyperlink r:id="rId2933" ref="I7524"/>
    <hyperlink r:id="rId2934" ref="I7525"/>
    <hyperlink r:id="rId2935" ref="I7526"/>
    <hyperlink r:id="rId2936" ref="I7527"/>
    <hyperlink r:id="rId2937" ref="I7528"/>
    <hyperlink r:id="rId2938" ref="I7529"/>
    <hyperlink r:id="rId2939" ref="I7530"/>
    <hyperlink r:id="rId2940" ref="C7534"/>
    <hyperlink r:id="rId2941" ref="C7548"/>
    <hyperlink r:id="rId2942" ref="C7560"/>
    <hyperlink r:id="rId2943" ref="C7563"/>
    <hyperlink r:id="rId2944" ref="C7577"/>
    <hyperlink r:id="rId2945" ref="C7580"/>
    <hyperlink r:id="rId2946" ref="C7581"/>
    <hyperlink r:id="rId2947" ref="C7582"/>
    <hyperlink r:id="rId2948" ref="I7602"/>
    <hyperlink r:id="rId2949" ref="I7603"/>
    <hyperlink r:id="rId2950" ref="I7604"/>
    <hyperlink r:id="rId2951" ref="I7605"/>
    <hyperlink r:id="rId2952" ref="I7606"/>
    <hyperlink r:id="rId2953" ref="I7607"/>
    <hyperlink r:id="rId2954" ref="I7608"/>
    <hyperlink r:id="rId2955" ref="I7609"/>
    <hyperlink r:id="rId2956" ref="I7610"/>
    <hyperlink r:id="rId2957" ref="I7611"/>
    <hyperlink r:id="rId2958" ref="I7612"/>
    <hyperlink r:id="rId2959" ref="I7613"/>
    <hyperlink r:id="rId2960" ref="I7614"/>
    <hyperlink r:id="rId2961" ref="I7615"/>
    <hyperlink r:id="rId2962" ref="I7616"/>
    <hyperlink r:id="rId2963" ref="I7617"/>
    <hyperlink r:id="rId2964" ref="I7618"/>
    <hyperlink r:id="rId2965" ref="C7619"/>
    <hyperlink r:id="rId2966" ref="I7619"/>
    <hyperlink r:id="rId2967" ref="I7620"/>
    <hyperlink r:id="rId2968" ref="C7621"/>
    <hyperlink r:id="rId2969" ref="I7621"/>
    <hyperlink r:id="rId2970" ref="I7622"/>
    <hyperlink r:id="rId2971" ref="I7623"/>
    <hyperlink r:id="rId2972" ref="I7624"/>
    <hyperlink r:id="rId2973" ref="I7625"/>
    <hyperlink r:id="rId2974" ref="I7626"/>
    <hyperlink r:id="rId2975" ref="I7627"/>
    <hyperlink r:id="rId2976" ref="I7628"/>
    <hyperlink r:id="rId2977" ref="I7629"/>
    <hyperlink r:id="rId2978" ref="I7630"/>
    <hyperlink r:id="rId2979" ref="I7631"/>
    <hyperlink r:id="rId2980" ref="I7632"/>
    <hyperlink r:id="rId2981" ref="I7633"/>
    <hyperlink r:id="rId2982" ref="I7634"/>
    <hyperlink r:id="rId2983" ref="I7635"/>
    <hyperlink r:id="rId2984" ref="I7636"/>
    <hyperlink r:id="rId2985" ref="I7637"/>
    <hyperlink r:id="rId2986" ref="I7638"/>
    <hyperlink r:id="rId2987" ref="I7639"/>
    <hyperlink r:id="rId2988" ref="I7640"/>
    <hyperlink r:id="rId2989" ref="I7641"/>
    <hyperlink r:id="rId2990" ref="I7642"/>
    <hyperlink r:id="rId2991" ref="I7643"/>
    <hyperlink r:id="rId2992" ref="I7644"/>
    <hyperlink r:id="rId2993" ref="C7645"/>
    <hyperlink r:id="rId2994" ref="I7645"/>
    <hyperlink r:id="rId2995" ref="I7646"/>
    <hyperlink r:id="rId2996" ref="I7647"/>
    <hyperlink r:id="rId2997" ref="I7648"/>
    <hyperlink r:id="rId2998" ref="I7649"/>
    <hyperlink r:id="rId2999" ref="I7650"/>
    <hyperlink r:id="rId3000" ref="I7651"/>
    <hyperlink r:id="rId3001" ref="I7652"/>
    <hyperlink r:id="rId3002" ref="I7653"/>
    <hyperlink r:id="rId3003" ref="I7654"/>
    <hyperlink r:id="rId3004" ref="I7655"/>
    <hyperlink r:id="rId3005" ref="I7656"/>
    <hyperlink r:id="rId3006" ref="I7657"/>
    <hyperlink r:id="rId3007" ref="I7658"/>
    <hyperlink r:id="rId3008" ref="I7659"/>
    <hyperlink r:id="rId3009" ref="I7660"/>
    <hyperlink r:id="rId3010" ref="I7661"/>
    <hyperlink r:id="rId3011" ref="I7662"/>
    <hyperlink r:id="rId3012" ref="C7663"/>
    <hyperlink r:id="rId3013" ref="I7663"/>
    <hyperlink r:id="rId3014" ref="I7664"/>
    <hyperlink r:id="rId3015" ref="I7665"/>
    <hyperlink r:id="rId3016" ref="I7666"/>
    <hyperlink r:id="rId3017" ref="I7667"/>
    <hyperlink r:id="rId3018" ref="I7668"/>
    <hyperlink r:id="rId3019" ref="I7669"/>
    <hyperlink r:id="rId3020" ref="I7670"/>
    <hyperlink r:id="rId3021" ref="I7671"/>
    <hyperlink r:id="rId3022" ref="I7672"/>
    <hyperlink r:id="rId3023" ref="I7673"/>
    <hyperlink r:id="rId3024" ref="I7674"/>
    <hyperlink r:id="rId3025" ref="I7675"/>
    <hyperlink r:id="rId3026" ref="I7676"/>
    <hyperlink r:id="rId3027" ref="I7677"/>
    <hyperlink r:id="rId3028" ref="I7678"/>
    <hyperlink r:id="rId3029" ref="I7679"/>
    <hyperlink r:id="rId3030" ref="I7680"/>
    <hyperlink r:id="rId3031" ref="I7681"/>
    <hyperlink r:id="rId3032" ref="I7682"/>
    <hyperlink r:id="rId3033" ref="I7683"/>
    <hyperlink r:id="rId3034" ref="I7684"/>
    <hyperlink r:id="rId3035" ref="I7685"/>
    <hyperlink r:id="rId3036" ref="C7686"/>
    <hyperlink r:id="rId3037" ref="I7686"/>
    <hyperlink r:id="rId3038" ref="I7687"/>
    <hyperlink r:id="rId3039" ref="I7688"/>
    <hyperlink r:id="rId3040" ref="I7689"/>
    <hyperlink r:id="rId3041" ref="I7690"/>
    <hyperlink r:id="rId3042" ref="I7691"/>
    <hyperlink r:id="rId3043" ref="I7692"/>
    <hyperlink r:id="rId3044" ref="C7693"/>
    <hyperlink r:id="rId3045" ref="C7697"/>
    <hyperlink r:id="rId3046" ref="C7698"/>
    <hyperlink r:id="rId3047" ref="C7707"/>
    <hyperlink r:id="rId3048" ref="C7715"/>
    <hyperlink r:id="rId3049" ref="C7718"/>
    <hyperlink r:id="rId3050" ref="C7721"/>
    <hyperlink r:id="rId3051" ref="C7722"/>
    <hyperlink r:id="rId3052" ref="C7729"/>
    <hyperlink r:id="rId3053" ref="C7733"/>
    <hyperlink r:id="rId3054" ref="C7742"/>
    <hyperlink r:id="rId3055" ref="C7758"/>
    <hyperlink r:id="rId3056" ref="E7758"/>
    <hyperlink r:id="rId3057" ref="I7762"/>
    <hyperlink r:id="rId3058" ref="I7763"/>
    <hyperlink r:id="rId3059" ref="I7764"/>
    <hyperlink r:id="rId3060" ref="I7765"/>
    <hyperlink r:id="rId3061" ref="I7766"/>
    <hyperlink r:id="rId3062" ref="C7768"/>
    <hyperlink r:id="rId3063" ref="C7769"/>
    <hyperlink r:id="rId3064" ref="I7773"/>
    <hyperlink r:id="rId3065" ref="I7774"/>
    <hyperlink r:id="rId3066" ref="I7775"/>
    <hyperlink r:id="rId3067" ref="I7776"/>
    <hyperlink r:id="rId3068" ref="I7777"/>
    <hyperlink r:id="rId3069" ref="I7778"/>
  </hyperlinks>
  <printOptions gridLines="1" horizontalCentered="1"/>
  <pageMargins bottom="0.75" footer="0.0" header="0.0" left="0.7" right="0.7" top="0.75"/>
  <pageSetup fitToHeight="0" paperSize="9" cellComments="atEnd" orientation="landscape" pageOrder="overThenDown"/>
  <drawing r:id="rId307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6.63"/>
    <col customWidth="1" min="4" max="4" width="30.0"/>
    <col customWidth="1" min="5" max="5" width="13.13"/>
    <col customWidth="1" min="6" max="6" width="22.38"/>
  </cols>
  <sheetData>
    <row r="1">
      <c r="A1" s="138" t="s">
        <v>21431</v>
      </c>
      <c r="B1" s="138" t="s">
        <v>21432</v>
      </c>
      <c r="C1" s="138" t="s">
        <v>21433</v>
      </c>
      <c r="D1" s="138" t="s">
        <v>21434</v>
      </c>
      <c r="E1" s="139" t="s">
        <v>2584</v>
      </c>
      <c r="F1" s="138" t="s">
        <v>2</v>
      </c>
      <c r="G1" s="138" t="s">
        <v>21435</v>
      </c>
      <c r="H1" s="139" t="s">
        <v>21436</v>
      </c>
      <c r="I1" s="138" t="s">
        <v>21437</v>
      </c>
      <c r="J1" s="139" t="s">
        <v>21438</v>
      </c>
      <c r="K1" s="138" t="s">
        <v>21439</v>
      </c>
      <c r="L1" s="140" t="s">
        <v>21440</v>
      </c>
      <c r="M1" s="138" t="s">
        <v>21441</v>
      </c>
      <c r="N1" s="138" t="s">
        <v>21442</v>
      </c>
      <c r="O1" s="138" t="s">
        <v>21443</v>
      </c>
    </row>
    <row r="2">
      <c r="A2" s="141" t="s">
        <v>21444</v>
      </c>
      <c r="B2" s="141"/>
      <c r="C2" s="141"/>
      <c r="D2" s="141"/>
      <c r="E2" s="141"/>
      <c r="F2" s="141" t="s">
        <v>21445</v>
      </c>
      <c r="G2" s="142" t="s">
        <v>21446</v>
      </c>
      <c r="H2" s="141"/>
      <c r="I2" s="141" t="s">
        <v>21447</v>
      </c>
      <c r="J2" s="141"/>
      <c r="K2" s="141" t="s">
        <v>21448</v>
      </c>
      <c r="L2" s="141"/>
      <c r="M2" s="141" t="s">
        <v>2742</v>
      </c>
      <c r="N2" s="141" t="s">
        <v>21449</v>
      </c>
      <c r="O2" s="141"/>
    </row>
    <row r="3">
      <c r="A3" s="141" t="s">
        <v>21444</v>
      </c>
      <c r="B3" s="141" t="s">
        <v>21450</v>
      </c>
      <c r="C3" s="141" t="s">
        <v>21451</v>
      </c>
      <c r="D3" s="142" t="s">
        <v>21452</v>
      </c>
      <c r="E3" s="141"/>
      <c r="F3" s="141"/>
      <c r="G3" s="142" t="s">
        <v>21446</v>
      </c>
      <c r="H3" s="141"/>
      <c r="I3" s="141" t="s">
        <v>16627</v>
      </c>
      <c r="J3" s="141"/>
      <c r="K3" s="141" t="s">
        <v>21447</v>
      </c>
      <c r="L3" s="141"/>
      <c r="M3" s="141" t="s">
        <v>21448</v>
      </c>
      <c r="N3" s="141" t="s">
        <v>2742</v>
      </c>
      <c r="O3" s="141" t="s">
        <v>21449</v>
      </c>
    </row>
    <row r="4">
      <c r="A4" s="141" t="s">
        <v>21453</v>
      </c>
      <c r="B4" s="141" t="s">
        <v>21454</v>
      </c>
      <c r="C4" s="141" t="s">
        <v>21455</v>
      </c>
      <c r="D4" s="142" t="s">
        <v>21456</v>
      </c>
      <c r="E4" s="141"/>
      <c r="F4" s="141" t="s">
        <v>21457</v>
      </c>
      <c r="G4" s="142" t="s">
        <v>21458</v>
      </c>
      <c r="H4" s="141"/>
      <c r="I4" s="141" t="s">
        <v>16627</v>
      </c>
      <c r="J4" s="141"/>
      <c r="K4" s="141"/>
      <c r="L4" s="141"/>
      <c r="M4" s="141" t="s">
        <v>16706</v>
      </c>
      <c r="N4" s="141" t="s">
        <v>3143</v>
      </c>
      <c r="O4" s="141" t="s">
        <v>21459</v>
      </c>
    </row>
    <row r="5">
      <c r="A5" s="141" t="s">
        <v>21460</v>
      </c>
      <c r="B5" s="141" t="s">
        <v>21461</v>
      </c>
      <c r="C5" s="141" t="s">
        <v>21462</v>
      </c>
      <c r="D5" s="142" t="s">
        <v>21463</v>
      </c>
      <c r="E5" s="141"/>
      <c r="F5" s="141" t="s">
        <v>21464</v>
      </c>
      <c r="G5" s="142" t="s">
        <v>21465</v>
      </c>
      <c r="H5" s="141"/>
      <c r="I5" s="141" t="s">
        <v>16627</v>
      </c>
      <c r="J5" s="141"/>
      <c r="K5" s="141"/>
      <c r="L5" s="141"/>
      <c r="M5" s="141" t="s">
        <v>16706</v>
      </c>
      <c r="N5" s="141" t="s">
        <v>2937</v>
      </c>
      <c r="O5" s="141" t="s">
        <v>21466</v>
      </c>
    </row>
    <row r="6">
      <c r="A6" s="141" t="s">
        <v>21467</v>
      </c>
      <c r="B6" s="141" t="s">
        <v>21468</v>
      </c>
      <c r="C6" s="141"/>
      <c r="D6" s="142" t="s">
        <v>21469</v>
      </c>
      <c r="E6" s="141"/>
      <c r="F6" s="141" t="s">
        <v>21470</v>
      </c>
      <c r="G6" s="142" t="s">
        <v>21471</v>
      </c>
      <c r="H6" s="141"/>
      <c r="I6" s="141" t="s">
        <v>21472</v>
      </c>
      <c r="J6" s="141"/>
      <c r="K6" s="141"/>
      <c r="L6" s="141"/>
      <c r="M6" s="141"/>
      <c r="N6" s="141"/>
      <c r="O6" s="141"/>
    </row>
    <row r="7">
      <c r="A7" s="141" t="s">
        <v>21473</v>
      </c>
      <c r="B7" s="141" t="s">
        <v>21474</v>
      </c>
      <c r="C7" s="141"/>
      <c r="D7" s="142" t="s">
        <v>21475</v>
      </c>
      <c r="E7" s="141"/>
      <c r="F7" s="141" t="s">
        <v>21476</v>
      </c>
      <c r="G7" s="142" t="s">
        <v>21477</v>
      </c>
      <c r="H7" s="141"/>
      <c r="I7" s="141" t="s">
        <v>21478</v>
      </c>
      <c r="J7" s="141"/>
      <c r="K7" s="141"/>
      <c r="L7" s="141"/>
      <c r="M7" s="141"/>
      <c r="N7" s="141"/>
      <c r="O7" s="141"/>
    </row>
    <row r="8">
      <c r="A8" s="141" t="s">
        <v>21479</v>
      </c>
      <c r="B8" s="141" t="s">
        <v>21480</v>
      </c>
      <c r="C8" s="141" t="s">
        <v>21455</v>
      </c>
      <c r="D8" s="142" t="s">
        <v>21481</v>
      </c>
      <c r="E8" s="141"/>
      <c r="F8" s="141" t="s">
        <v>21482</v>
      </c>
      <c r="G8" s="142" t="s">
        <v>21483</v>
      </c>
      <c r="H8" s="141"/>
      <c r="I8" s="141" t="s">
        <v>16627</v>
      </c>
      <c r="J8" s="141"/>
      <c r="K8" s="141"/>
      <c r="L8" s="141"/>
      <c r="M8" s="141" t="s">
        <v>16706</v>
      </c>
      <c r="N8" s="141" t="s">
        <v>2753</v>
      </c>
      <c r="O8" s="141" t="s">
        <v>21484</v>
      </c>
    </row>
    <row r="9">
      <c r="A9" s="141" t="s">
        <v>21485</v>
      </c>
      <c r="B9" s="141" t="s">
        <v>21486</v>
      </c>
      <c r="C9" s="141" t="s">
        <v>21487</v>
      </c>
      <c r="D9" s="142" t="s">
        <v>21488</v>
      </c>
      <c r="E9" s="141"/>
      <c r="F9" s="141" t="s">
        <v>21489</v>
      </c>
      <c r="G9" s="142" t="s">
        <v>21490</v>
      </c>
      <c r="H9" s="141"/>
      <c r="I9" s="141" t="s">
        <v>16627</v>
      </c>
      <c r="J9" s="141"/>
      <c r="K9" s="141"/>
      <c r="L9" s="141"/>
      <c r="M9" s="141" t="s">
        <v>21448</v>
      </c>
      <c r="N9" s="141" t="s">
        <v>7223</v>
      </c>
      <c r="O9" s="141" t="s">
        <v>21491</v>
      </c>
    </row>
    <row r="10">
      <c r="A10" s="141" t="s">
        <v>21492</v>
      </c>
      <c r="B10" s="141" t="s">
        <v>21493</v>
      </c>
      <c r="C10" s="141" t="s">
        <v>21494</v>
      </c>
      <c r="D10" s="142" t="s">
        <v>21495</v>
      </c>
      <c r="E10" s="141"/>
      <c r="F10" s="141" t="s">
        <v>21496</v>
      </c>
      <c r="G10" s="142" t="s">
        <v>21497</v>
      </c>
      <c r="H10" s="141"/>
      <c r="I10" s="141" t="s">
        <v>21498</v>
      </c>
      <c r="J10" s="141"/>
      <c r="K10" s="141" t="s">
        <v>21499</v>
      </c>
      <c r="L10" s="141"/>
      <c r="M10" s="141" t="s">
        <v>16706</v>
      </c>
      <c r="N10" s="141" t="s">
        <v>2802</v>
      </c>
      <c r="O10" s="141" t="s">
        <v>21500</v>
      </c>
    </row>
    <row r="11">
      <c r="A11" s="141" t="s">
        <v>21501</v>
      </c>
      <c r="B11" s="141" t="s">
        <v>21502</v>
      </c>
      <c r="C11" s="141" t="s">
        <v>21455</v>
      </c>
      <c r="D11" s="142" t="s">
        <v>21503</v>
      </c>
      <c r="E11" s="141"/>
      <c r="F11" s="141" t="s">
        <v>21504</v>
      </c>
      <c r="G11" s="142" t="s">
        <v>21497</v>
      </c>
      <c r="H11" s="141"/>
      <c r="I11" s="141" t="s">
        <v>21498</v>
      </c>
      <c r="J11" s="141"/>
      <c r="K11" s="141" t="s">
        <v>21505</v>
      </c>
      <c r="L11" s="141"/>
      <c r="M11" s="141" t="s">
        <v>16706</v>
      </c>
      <c r="N11" s="141" t="s">
        <v>2802</v>
      </c>
      <c r="O11" s="141" t="s">
        <v>21506</v>
      </c>
    </row>
    <row r="12">
      <c r="A12" s="141" t="s">
        <v>21507</v>
      </c>
      <c r="B12" s="141" t="s">
        <v>21508</v>
      </c>
      <c r="C12" s="141" t="s">
        <v>21509</v>
      </c>
      <c r="D12" s="142" t="s">
        <v>21510</v>
      </c>
      <c r="E12" s="141"/>
      <c r="F12" s="141" t="s">
        <v>21511</v>
      </c>
      <c r="G12" s="142" t="s">
        <v>21512</v>
      </c>
      <c r="H12" s="141"/>
      <c r="I12" s="141" t="s">
        <v>16627</v>
      </c>
      <c r="J12" s="141"/>
      <c r="K12" s="141"/>
      <c r="L12" s="141"/>
      <c r="M12" s="141" t="s">
        <v>21513</v>
      </c>
      <c r="N12" s="141" t="s">
        <v>6552</v>
      </c>
      <c r="O12" s="141" t="s">
        <v>21514</v>
      </c>
    </row>
    <row r="13">
      <c r="A13" s="141" t="s">
        <v>21515</v>
      </c>
      <c r="B13" s="141" t="s">
        <v>21516</v>
      </c>
      <c r="C13" s="141" t="s">
        <v>21517</v>
      </c>
      <c r="D13" s="143" t="s">
        <v>21518</v>
      </c>
      <c r="E13" s="141"/>
      <c r="F13" s="141" t="s">
        <v>21519</v>
      </c>
      <c r="G13" s="142" t="s">
        <v>21520</v>
      </c>
      <c r="H13" s="141"/>
      <c r="I13" s="141" t="s">
        <v>16627</v>
      </c>
      <c r="J13" s="141"/>
      <c r="K13" s="141"/>
      <c r="L13" s="141"/>
      <c r="M13" s="141" t="s">
        <v>21448</v>
      </c>
      <c r="N13" s="141" t="s">
        <v>7223</v>
      </c>
      <c r="O13" s="141" t="s">
        <v>21521</v>
      </c>
    </row>
    <row r="14">
      <c r="A14" s="141" t="s">
        <v>21522</v>
      </c>
      <c r="B14" s="141" t="s">
        <v>21523</v>
      </c>
      <c r="C14" s="141" t="s">
        <v>21455</v>
      </c>
      <c r="D14" s="142" t="s">
        <v>21524</v>
      </c>
      <c r="E14" s="141"/>
      <c r="F14" s="141" t="s">
        <v>21525</v>
      </c>
      <c r="G14" s="142" t="s">
        <v>21526</v>
      </c>
      <c r="H14" s="141"/>
      <c r="I14" s="141" t="s">
        <v>16627</v>
      </c>
      <c r="J14" s="141"/>
      <c r="K14" s="141"/>
      <c r="L14" s="141"/>
      <c r="M14" s="141" t="s">
        <v>16706</v>
      </c>
      <c r="N14" s="141" t="s">
        <v>3182</v>
      </c>
      <c r="O14" s="141" t="s">
        <v>21527</v>
      </c>
    </row>
    <row r="15">
      <c r="A15" s="141" t="s">
        <v>21528</v>
      </c>
      <c r="B15" s="141"/>
      <c r="C15" s="141"/>
      <c r="D15" s="141"/>
      <c r="E15" s="141"/>
      <c r="F15" s="141" t="s">
        <v>21529</v>
      </c>
      <c r="G15" s="142" t="s">
        <v>21530</v>
      </c>
      <c r="H15" s="141"/>
      <c r="I15" s="141" t="s">
        <v>16627</v>
      </c>
      <c r="J15" s="141"/>
      <c r="K15" s="141" t="s">
        <v>21499</v>
      </c>
      <c r="L15" s="141"/>
      <c r="M15" s="141" t="s">
        <v>21448</v>
      </c>
      <c r="N15" s="141" t="s">
        <v>2742</v>
      </c>
      <c r="O15" s="141" t="s">
        <v>21531</v>
      </c>
    </row>
    <row r="16">
      <c r="A16" s="141" t="s">
        <v>21532</v>
      </c>
      <c r="B16" s="141"/>
      <c r="C16" s="141"/>
      <c r="D16" s="141"/>
      <c r="E16" s="141"/>
      <c r="F16" s="141" t="s">
        <v>21533</v>
      </c>
      <c r="G16" s="142" t="s">
        <v>21534</v>
      </c>
      <c r="H16" s="141"/>
      <c r="I16" s="141" t="s">
        <v>16627</v>
      </c>
      <c r="J16" s="141"/>
      <c r="K16" s="141" t="s">
        <v>21499</v>
      </c>
      <c r="L16" s="141"/>
      <c r="M16" s="141" t="s">
        <v>16706</v>
      </c>
      <c r="N16" s="141" t="s">
        <v>2603</v>
      </c>
      <c r="O16" s="141" t="s">
        <v>21535</v>
      </c>
    </row>
    <row r="17">
      <c r="A17" s="141" t="s">
        <v>21536</v>
      </c>
      <c r="B17" s="141" t="s">
        <v>21537</v>
      </c>
      <c r="C17" s="141" t="s">
        <v>21538</v>
      </c>
      <c r="D17" s="142" t="s">
        <v>21539</v>
      </c>
      <c r="E17" s="141"/>
      <c r="F17" s="141" t="s">
        <v>21540</v>
      </c>
      <c r="G17" s="142" t="s">
        <v>21541</v>
      </c>
      <c r="H17" s="141"/>
      <c r="I17" s="141" t="s">
        <v>16627</v>
      </c>
      <c r="J17" s="141"/>
      <c r="K17" s="141"/>
      <c r="L17" s="141"/>
      <c r="M17" s="141" t="s">
        <v>16706</v>
      </c>
      <c r="N17" s="141" t="s">
        <v>2765</v>
      </c>
      <c r="O17" s="141" t="s">
        <v>21542</v>
      </c>
    </row>
    <row r="18">
      <c r="A18" s="141" t="s">
        <v>21543</v>
      </c>
      <c r="B18" s="141" t="s">
        <v>21544</v>
      </c>
      <c r="C18" s="141" t="s">
        <v>21545</v>
      </c>
      <c r="D18" s="142" t="s">
        <v>21546</v>
      </c>
      <c r="E18" s="141"/>
      <c r="F18" s="141" t="s">
        <v>21547</v>
      </c>
      <c r="G18" s="142" t="s">
        <v>21548</v>
      </c>
      <c r="H18" s="141"/>
      <c r="I18" s="141" t="s">
        <v>16627</v>
      </c>
      <c r="J18" s="141"/>
      <c r="K18" s="141"/>
      <c r="L18" s="141"/>
      <c r="M18" s="141" t="s">
        <v>16706</v>
      </c>
      <c r="N18" s="141" t="s">
        <v>2937</v>
      </c>
      <c r="O18" s="141" t="s">
        <v>21466</v>
      </c>
    </row>
    <row r="19">
      <c r="A19" s="141" t="s">
        <v>21549</v>
      </c>
      <c r="B19" s="141" t="s">
        <v>21550</v>
      </c>
      <c r="C19" s="141" t="s">
        <v>21551</v>
      </c>
      <c r="D19" s="142" t="s">
        <v>21552</v>
      </c>
      <c r="E19" s="141"/>
      <c r="F19" s="141" t="s">
        <v>21553</v>
      </c>
      <c r="G19" s="142" t="s">
        <v>21554</v>
      </c>
      <c r="H19" s="141"/>
      <c r="I19" s="141" t="s">
        <v>21555</v>
      </c>
      <c r="J19" s="141"/>
      <c r="K19" s="141"/>
      <c r="L19" s="141"/>
      <c r="M19" s="141" t="s">
        <v>16706</v>
      </c>
      <c r="N19" s="141" t="s">
        <v>4138</v>
      </c>
      <c r="O19" s="141" t="s">
        <v>21556</v>
      </c>
    </row>
    <row r="20">
      <c r="A20" s="141" t="s">
        <v>21557</v>
      </c>
      <c r="B20" s="141" t="s">
        <v>21558</v>
      </c>
      <c r="C20" s="141" t="s">
        <v>21559</v>
      </c>
      <c r="D20" s="142" t="s">
        <v>21560</v>
      </c>
      <c r="E20" s="141"/>
      <c r="F20" s="141" t="s">
        <v>21561</v>
      </c>
      <c r="G20" s="142" t="s">
        <v>21562</v>
      </c>
      <c r="H20" s="141"/>
      <c r="I20" s="141" t="s">
        <v>21563</v>
      </c>
      <c r="J20" s="141"/>
      <c r="K20" s="141" t="s">
        <v>21564</v>
      </c>
      <c r="L20" s="141"/>
      <c r="M20" s="141" t="s">
        <v>21448</v>
      </c>
      <c r="N20" s="141" t="s">
        <v>2742</v>
      </c>
      <c r="O20" s="141" t="s">
        <v>21531</v>
      </c>
    </row>
    <row r="21">
      <c r="A21" s="141" t="s">
        <v>21565</v>
      </c>
      <c r="B21" s="141" t="s">
        <v>21566</v>
      </c>
      <c r="C21" s="141" t="s">
        <v>21455</v>
      </c>
      <c r="D21" s="142" t="s">
        <v>21567</v>
      </c>
      <c r="E21" s="141"/>
      <c r="F21" s="141" t="s">
        <v>21568</v>
      </c>
      <c r="G21" s="142" t="s">
        <v>21569</v>
      </c>
      <c r="H21" s="141"/>
      <c r="I21" s="141" t="s">
        <v>16627</v>
      </c>
      <c r="J21" s="141"/>
      <c r="K21" s="141"/>
      <c r="L21" s="141"/>
      <c r="M21" s="141" t="s">
        <v>21513</v>
      </c>
      <c r="N21" s="141" t="s">
        <v>2778</v>
      </c>
      <c r="O21" s="141" t="s">
        <v>21570</v>
      </c>
    </row>
    <row r="22">
      <c r="A22" s="141" t="s">
        <v>21571</v>
      </c>
      <c r="B22" s="141" t="s">
        <v>21572</v>
      </c>
      <c r="C22" s="141" t="s">
        <v>21573</v>
      </c>
      <c r="D22" s="142" t="s">
        <v>21574</v>
      </c>
      <c r="E22" s="141"/>
      <c r="F22" s="141" t="s">
        <v>21575</v>
      </c>
      <c r="G22" s="142" t="s">
        <v>21576</v>
      </c>
      <c r="H22" s="141"/>
      <c r="I22" s="141" t="s">
        <v>21577</v>
      </c>
      <c r="J22" s="141"/>
      <c r="K22" s="141" t="s">
        <v>21578</v>
      </c>
      <c r="L22" s="141"/>
      <c r="M22" s="141" t="s">
        <v>16706</v>
      </c>
      <c r="N22" s="141" t="s">
        <v>2760</v>
      </c>
      <c r="O22" s="141" t="s">
        <v>21579</v>
      </c>
    </row>
    <row r="23">
      <c r="A23" s="141" t="s">
        <v>21571</v>
      </c>
      <c r="B23" s="141" t="s">
        <v>21572</v>
      </c>
      <c r="C23" s="141" t="s">
        <v>21573</v>
      </c>
      <c r="D23" s="142" t="s">
        <v>21574</v>
      </c>
      <c r="E23" s="141"/>
      <c r="F23" s="141" t="s">
        <v>21575</v>
      </c>
      <c r="G23" s="142" t="s">
        <v>21580</v>
      </c>
      <c r="H23" s="141"/>
      <c r="I23" s="141" t="s">
        <v>21581</v>
      </c>
      <c r="J23" s="141"/>
      <c r="K23" s="141"/>
      <c r="L23" s="141"/>
      <c r="M23" s="141" t="s">
        <v>16706</v>
      </c>
      <c r="N23" s="141" t="s">
        <v>2760</v>
      </c>
      <c r="O23" s="141" t="s">
        <v>21579</v>
      </c>
    </row>
    <row r="24">
      <c r="A24" s="141" t="s">
        <v>21582</v>
      </c>
      <c r="B24" s="141" t="s">
        <v>21583</v>
      </c>
      <c r="C24" s="141" t="s">
        <v>21584</v>
      </c>
      <c r="D24" s="142" t="s">
        <v>21585</v>
      </c>
      <c r="E24" s="141"/>
      <c r="F24" s="141" t="s">
        <v>21586</v>
      </c>
      <c r="G24" s="142" t="s">
        <v>21587</v>
      </c>
      <c r="H24" s="141"/>
      <c r="I24" s="141" t="s">
        <v>16627</v>
      </c>
      <c r="J24" s="141"/>
      <c r="K24" s="141"/>
      <c r="L24" s="141"/>
      <c r="M24" s="141" t="s">
        <v>16706</v>
      </c>
      <c r="N24" s="141" t="s">
        <v>3182</v>
      </c>
      <c r="O24" s="141" t="s">
        <v>21588</v>
      </c>
    </row>
    <row r="25">
      <c r="A25" s="141" t="s">
        <v>21589</v>
      </c>
      <c r="B25" s="141" t="s">
        <v>21590</v>
      </c>
      <c r="C25" s="141" t="s">
        <v>21591</v>
      </c>
      <c r="D25" s="142" t="s">
        <v>21592</v>
      </c>
      <c r="E25" s="141"/>
      <c r="F25" s="141" t="s">
        <v>21593</v>
      </c>
      <c r="G25" s="142" t="s">
        <v>21594</v>
      </c>
      <c r="H25" s="141"/>
      <c r="I25" s="141" t="s">
        <v>16627</v>
      </c>
      <c r="J25" s="141"/>
      <c r="K25" s="141"/>
      <c r="L25" s="141"/>
      <c r="M25" s="141" t="s">
        <v>21448</v>
      </c>
      <c r="N25" s="141" t="s">
        <v>2742</v>
      </c>
      <c r="O25" s="141" t="s">
        <v>21595</v>
      </c>
    </row>
    <row r="26">
      <c r="A26" s="141" t="s">
        <v>21589</v>
      </c>
      <c r="B26" s="141" t="s">
        <v>21590</v>
      </c>
      <c r="C26" s="141" t="s">
        <v>21591</v>
      </c>
      <c r="D26" s="142" t="s">
        <v>21592</v>
      </c>
      <c r="E26" s="141"/>
      <c r="F26" s="141" t="s">
        <v>21593</v>
      </c>
      <c r="G26" s="142" t="s">
        <v>21594</v>
      </c>
      <c r="H26" s="141"/>
      <c r="I26" s="141" t="s">
        <v>16627</v>
      </c>
      <c r="J26" s="141"/>
      <c r="K26" s="141"/>
      <c r="L26" s="141"/>
      <c r="M26" s="141" t="s">
        <v>21448</v>
      </c>
      <c r="N26" s="141" t="s">
        <v>2742</v>
      </c>
      <c r="O26" s="141" t="s">
        <v>21595</v>
      </c>
    </row>
    <row r="27">
      <c r="A27" s="141" t="s">
        <v>21596</v>
      </c>
      <c r="B27" s="141" t="s">
        <v>21597</v>
      </c>
      <c r="C27" s="141" t="s">
        <v>21598</v>
      </c>
      <c r="D27" s="142" t="s">
        <v>21599</v>
      </c>
      <c r="E27" s="141"/>
      <c r="F27" s="141" t="s">
        <v>21600</v>
      </c>
      <c r="G27" s="142" t="s">
        <v>21601</v>
      </c>
      <c r="H27" s="141"/>
      <c r="I27" s="141" t="s">
        <v>21498</v>
      </c>
      <c r="J27" s="141"/>
      <c r="K27" s="141" t="s">
        <v>21499</v>
      </c>
      <c r="L27" s="141"/>
      <c r="M27" s="141" t="s">
        <v>16706</v>
      </c>
      <c r="N27" s="141" t="s">
        <v>3095</v>
      </c>
      <c r="O27" s="141" t="s">
        <v>21602</v>
      </c>
    </row>
    <row r="28">
      <c r="A28" s="141" t="s">
        <v>21603</v>
      </c>
      <c r="B28" s="141" t="s">
        <v>21558</v>
      </c>
      <c r="C28" s="141" t="s">
        <v>21559</v>
      </c>
      <c r="D28" s="142" t="s">
        <v>21560</v>
      </c>
      <c r="E28" s="141"/>
      <c r="F28" s="141" t="s">
        <v>21561</v>
      </c>
      <c r="G28" s="142" t="s">
        <v>21604</v>
      </c>
      <c r="H28" s="141"/>
      <c r="I28" s="141" t="s">
        <v>21605</v>
      </c>
      <c r="J28" s="141"/>
      <c r="K28" s="141"/>
      <c r="L28" s="141"/>
      <c r="M28" s="141" t="s">
        <v>21448</v>
      </c>
      <c r="N28" s="141" t="s">
        <v>2742</v>
      </c>
      <c r="O28" s="141" t="s">
        <v>21531</v>
      </c>
    </row>
    <row r="29">
      <c r="A29" s="141" t="s">
        <v>21606</v>
      </c>
      <c r="B29" s="141" t="s">
        <v>21607</v>
      </c>
      <c r="C29" s="141" t="s">
        <v>21608</v>
      </c>
      <c r="D29" s="142" t="s">
        <v>21609</v>
      </c>
      <c r="E29" s="141"/>
      <c r="F29" s="141" t="s">
        <v>21610</v>
      </c>
      <c r="G29" s="142" t="s">
        <v>21611</v>
      </c>
      <c r="H29" s="141"/>
      <c r="I29" s="141" t="s">
        <v>16627</v>
      </c>
      <c r="J29" s="141"/>
      <c r="K29" s="141"/>
      <c r="L29" s="141"/>
      <c r="M29" s="141" t="s">
        <v>16706</v>
      </c>
      <c r="N29" s="141" t="s">
        <v>2765</v>
      </c>
      <c r="O29" s="141" t="s">
        <v>21612</v>
      </c>
    </row>
    <row r="30">
      <c r="A30" s="141" t="s">
        <v>21613</v>
      </c>
      <c r="B30" s="141" t="s">
        <v>21614</v>
      </c>
      <c r="C30" s="141" t="s">
        <v>21584</v>
      </c>
      <c r="D30" s="142" t="s">
        <v>21615</v>
      </c>
      <c r="E30" s="141"/>
      <c r="F30" s="141" t="s">
        <v>21616</v>
      </c>
      <c r="G30" s="142" t="s">
        <v>21617</v>
      </c>
      <c r="H30" s="141"/>
      <c r="I30" s="141" t="s">
        <v>16627</v>
      </c>
      <c r="J30" s="141"/>
      <c r="K30" s="141"/>
      <c r="L30" s="141"/>
      <c r="M30" s="141" t="s">
        <v>16706</v>
      </c>
      <c r="N30" s="141" t="s">
        <v>3095</v>
      </c>
      <c r="O30" s="141" t="s">
        <v>21618</v>
      </c>
    </row>
    <row r="31">
      <c r="A31" s="141" t="s">
        <v>21619</v>
      </c>
      <c r="B31" s="141" t="s">
        <v>21620</v>
      </c>
      <c r="C31" s="141" t="s">
        <v>21455</v>
      </c>
      <c r="D31" s="142" t="s">
        <v>21621</v>
      </c>
      <c r="E31" s="141"/>
      <c r="F31" s="141" t="s">
        <v>21622</v>
      </c>
      <c r="G31" s="142" t="s">
        <v>21623</v>
      </c>
      <c r="H31" s="141"/>
      <c r="I31" s="141" t="s">
        <v>16627</v>
      </c>
      <c r="J31" s="141"/>
      <c r="K31" s="141"/>
      <c r="L31" s="141"/>
      <c r="M31" s="141" t="s">
        <v>21624</v>
      </c>
      <c r="N31" s="141" t="s">
        <v>21625</v>
      </c>
      <c r="O31" s="141" t="s">
        <v>21626</v>
      </c>
    </row>
    <row r="32">
      <c r="A32" s="141" t="s">
        <v>21627</v>
      </c>
      <c r="B32" s="141" t="s">
        <v>21628</v>
      </c>
      <c r="C32" s="141" t="s">
        <v>21584</v>
      </c>
      <c r="D32" s="142" t="s">
        <v>21629</v>
      </c>
      <c r="E32" s="141"/>
      <c r="F32" s="141" t="s">
        <v>21630</v>
      </c>
      <c r="G32" s="142" t="s">
        <v>21631</v>
      </c>
      <c r="H32" s="141"/>
      <c r="I32" s="141" t="s">
        <v>16627</v>
      </c>
      <c r="J32" s="141"/>
      <c r="K32" s="141"/>
      <c r="L32" s="141"/>
      <c r="M32" s="141" t="s">
        <v>21632</v>
      </c>
      <c r="N32" s="141" t="s">
        <v>3110</v>
      </c>
      <c r="O32" s="141" t="s">
        <v>21633</v>
      </c>
    </row>
    <row r="33">
      <c r="A33" s="141" t="s">
        <v>21634</v>
      </c>
      <c r="B33" s="141" t="s">
        <v>21635</v>
      </c>
      <c r="C33" s="141" t="s">
        <v>21462</v>
      </c>
      <c r="D33" s="142" t="s">
        <v>21636</v>
      </c>
      <c r="E33" s="141"/>
      <c r="F33" s="141" t="s">
        <v>21637</v>
      </c>
      <c r="G33" s="142" t="s">
        <v>21638</v>
      </c>
      <c r="H33" s="141"/>
      <c r="I33" s="141" t="s">
        <v>16627</v>
      </c>
      <c r="J33" s="141"/>
      <c r="K33" s="141"/>
      <c r="L33" s="141"/>
      <c r="M33" s="141" t="s">
        <v>21513</v>
      </c>
      <c r="N33" s="141" t="s">
        <v>9821</v>
      </c>
      <c r="O33" s="141" t="s">
        <v>9821</v>
      </c>
    </row>
    <row r="34">
      <c r="A34" s="141" t="s">
        <v>21639</v>
      </c>
      <c r="B34" s="141" t="s">
        <v>21640</v>
      </c>
      <c r="C34" s="141" t="s">
        <v>21641</v>
      </c>
      <c r="D34" s="142" t="s">
        <v>21642</v>
      </c>
      <c r="E34" s="141"/>
      <c r="F34" s="141" t="s">
        <v>21643</v>
      </c>
      <c r="G34" s="142" t="s">
        <v>21644</v>
      </c>
      <c r="H34" s="141"/>
      <c r="I34" s="141" t="s">
        <v>21645</v>
      </c>
      <c r="J34" s="141"/>
      <c r="K34" s="141"/>
      <c r="L34" s="141"/>
      <c r="M34" s="141" t="s">
        <v>16706</v>
      </c>
      <c r="N34" s="141" t="s">
        <v>3182</v>
      </c>
      <c r="O34" s="141" t="s">
        <v>21588</v>
      </c>
    </row>
    <row r="35">
      <c r="A35" s="141" t="s">
        <v>21646</v>
      </c>
      <c r="B35" s="141" t="s">
        <v>21647</v>
      </c>
      <c r="C35" s="141" t="s">
        <v>21455</v>
      </c>
      <c r="D35" s="142" t="s">
        <v>21648</v>
      </c>
      <c r="E35" s="141"/>
      <c r="F35" s="141" t="s">
        <v>21649</v>
      </c>
      <c r="G35" s="142" t="s">
        <v>21650</v>
      </c>
      <c r="H35" s="141"/>
      <c r="I35" s="141" t="s">
        <v>21651</v>
      </c>
      <c r="J35" s="141"/>
      <c r="K35" s="141"/>
      <c r="L35" s="141"/>
      <c r="M35" s="141" t="s">
        <v>16706</v>
      </c>
      <c r="N35" s="141" t="s">
        <v>4138</v>
      </c>
      <c r="O35" s="141" t="s">
        <v>21652</v>
      </c>
    </row>
    <row r="36">
      <c r="A36" s="141" t="s">
        <v>21646</v>
      </c>
      <c r="B36" s="141" t="s">
        <v>21647</v>
      </c>
      <c r="C36" s="141" t="s">
        <v>21455</v>
      </c>
      <c r="D36" s="142" t="s">
        <v>21648</v>
      </c>
      <c r="E36" s="141"/>
      <c r="F36" s="141" t="s">
        <v>21649</v>
      </c>
      <c r="G36" s="142" t="s">
        <v>21650</v>
      </c>
      <c r="H36" s="141"/>
      <c r="I36" s="141" t="s">
        <v>21651</v>
      </c>
      <c r="J36" s="141"/>
      <c r="K36" s="141"/>
      <c r="L36" s="141"/>
      <c r="M36" s="141" t="s">
        <v>16706</v>
      </c>
      <c r="N36" s="141" t="s">
        <v>4138</v>
      </c>
      <c r="O36" s="141" t="s">
        <v>21652</v>
      </c>
    </row>
    <row r="37">
      <c r="A37" s="141" t="s">
        <v>21653</v>
      </c>
      <c r="B37" s="141" t="s">
        <v>21654</v>
      </c>
      <c r="C37" s="141" t="s">
        <v>21655</v>
      </c>
      <c r="D37" s="142" t="s">
        <v>21656</v>
      </c>
      <c r="E37" s="141"/>
      <c r="F37" s="141" t="s">
        <v>21657</v>
      </c>
      <c r="G37" s="141"/>
      <c r="H37" s="141"/>
      <c r="I37" s="141"/>
      <c r="J37" s="141"/>
      <c r="K37" s="141" t="s">
        <v>16627</v>
      </c>
      <c r="L37" s="141"/>
      <c r="M37" s="141"/>
      <c r="N37" s="141"/>
      <c r="O37" s="141"/>
    </row>
    <row r="38">
      <c r="A38" s="141" t="s">
        <v>21658</v>
      </c>
      <c r="B38" s="141" t="s">
        <v>21659</v>
      </c>
      <c r="C38" s="141" t="s">
        <v>21455</v>
      </c>
      <c r="D38" s="142" t="s">
        <v>21660</v>
      </c>
      <c r="E38" s="144"/>
      <c r="F38" s="144" t="s">
        <v>21661</v>
      </c>
      <c r="G38" s="142" t="s">
        <v>21662</v>
      </c>
      <c r="H38" s="141"/>
      <c r="I38" s="141" t="s">
        <v>16627</v>
      </c>
      <c r="J38" s="141"/>
      <c r="K38" s="141"/>
      <c r="L38" s="141"/>
      <c r="M38" s="141" t="s">
        <v>16706</v>
      </c>
      <c r="N38" s="141" t="s">
        <v>21663</v>
      </c>
      <c r="O38" s="141" t="s">
        <v>21664</v>
      </c>
    </row>
    <row r="39">
      <c r="A39" s="141" t="s">
        <v>21665</v>
      </c>
      <c r="B39" s="141" t="s">
        <v>21666</v>
      </c>
      <c r="C39" s="141" t="s">
        <v>21584</v>
      </c>
      <c r="D39" s="142" t="s">
        <v>21667</v>
      </c>
      <c r="E39" s="141"/>
      <c r="F39" s="141" t="s">
        <v>21668</v>
      </c>
      <c r="G39" s="142" t="s">
        <v>21669</v>
      </c>
      <c r="H39" s="141"/>
      <c r="I39" s="141" t="s">
        <v>16627</v>
      </c>
      <c r="J39" s="141"/>
      <c r="K39" s="141"/>
      <c r="L39" s="141"/>
      <c r="M39" s="141" t="s">
        <v>16706</v>
      </c>
      <c r="N39" s="141" t="s">
        <v>21663</v>
      </c>
      <c r="O39" s="141" t="s">
        <v>21670</v>
      </c>
    </row>
    <row r="40">
      <c r="A40" s="141" t="s">
        <v>21671</v>
      </c>
      <c r="B40" s="141" t="s">
        <v>21672</v>
      </c>
      <c r="C40" s="141" t="s">
        <v>15685</v>
      </c>
      <c r="D40" s="142" t="s">
        <v>21673</v>
      </c>
      <c r="E40" s="141"/>
      <c r="F40" s="141" t="s">
        <v>21674</v>
      </c>
      <c r="G40" s="142" t="s">
        <v>21675</v>
      </c>
      <c r="H40" s="141"/>
      <c r="I40" s="141" t="s">
        <v>16627</v>
      </c>
      <c r="J40" s="141"/>
      <c r="K40" s="141"/>
      <c r="L40" s="141"/>
      <c r="M40" s="141" t="s">
        <v>16706</v>
      </c>
      <c r="N40" s="141" t="s">
        <v>21663</v>
      </c>
      <c r="O40" s="141" t="s">
        <v>21676</v>
      </c>
    </row>
    <row r="41">
      <c r="A41" s="141" t="s">
        <v>21677</v>
      </c>
      <c r="B41" s="141"/>
      <c r="C41" s="141"/>
      <c r="D41" s="141" t="s">
        <v>21678</v>
      </c>
      <c r="E41" s="142"/>
      <c r="F41" s="142" t="s">
        <v>21679</v>
      </c>
      <c r="G41" s="141" t="s">
        <v>16627</v>
      </c>
      <c r="H41" s="141"/>
      <c r="I41" s="141" t="s">
        <v>21680</v>
      </c>
      <c r="J41" s="141"/>
      <c r="K41" s="141" t="s">
        <v>16706</v>
      </c>
      <c r="L41" s="141"/>
      <c r="M41" s="141" t="s">
        <v>2937</v>
      </c>
      <c r="N41" s="141" t="s">
        <v>21681</v>
      </c>
      <c r="O41" s="141"/>
    </row>
    <row r="42">
      <c r="A42" s="141" t="s">
        <v>21682</v>
      </c>
      <c r="B42" s="141" t="s">
        <v>21683</v>
      </c>
      <c r="C42" s="141" t="s">
        <v>21684</v>
      </c>
      <c r="D42" s="142" t="s">
        <v>21685</v>
      </c>
      <c r="E42" s="141"/>
      <c r="F42" s="141" t="s">
        <v>21686</v>
      </c>
      <c r="G42" s="142" t="s">
        <v>21687</v>
      </c>
      <c r="H42" s="141"/>
      <c r="I42" s="141" t="s">
        <v>16627</v>
      </c>
      <c r="J42" s="141"/>
      <c r="K42" s="141"/>
      <c r="L42" s="141"/>
      <c r="M42" s="141" t="s">
        <v>16706</v>
      </c>
      <c r="N42" s="141" t="s">
        <v>21663</v>
      </c>
      <c r="O42" s="141" t="s">
        <v>21676</v>
      </c>
    </row>
    <row r="43">
      <c r="A43" s="141" t="s">
        <v>21688</v>
      </c>
      <c r="B43" s="141" t="s">
        <v>21689</v>
      </c>
      <c r="C43" s="141" t="s">
        <v>21455</v>
      </c>
      <c r="D43" s="142" t="s">
        <v>21690</v>
      </c>
      <c r="E43" s="141"/>
      <c r="F43" s="141" t="s">
        <v>21691</v>
      </c>
      <c r="G43" s="142" t="s">
        <v>21692</v>
      </c>
      <c r="H43" s="141"/>
      <c r="I43" s="141" t="s">
        <v>16627</v>
      </c>
      <c r="J43" s="141"/>
      <c r="K43" s="141"/>
      <c r="L43" s="141"/>
      <c r="M43" s="141" t="s">
        <v>21624</v>
      </c>
      <c r="N43" s="141" t="s">
        <v>3162</v>
      </c>
      <c r="O43" s="141" t="s">
        <v>21693</v>
      </c>
    </row>
    <row r="44">
      <c r="A44" s="141" t="s">
        <v>21694</v>
      </c>
      <c r="B44" s="141" t="s">
        <v>21695</v>
      </c>
      <c r="C44" s="141" t="s">
        <v>21696</v>
      </c>
      <c r="D44" s="142" t="s">
        <v>21697</v>
      </c>
      <c r="E44" s="141"/>
      <c r="F44" s="141" t="s">
        <v>21698</v>
      </c>
      <c r="G44" s="142" t="s">
        <v>21699</v>
      </c>
      <c r="H44" s="141"/>
      <c r="I44" s="141" t="s">
        <v>16627</v>
      </c>
      <c r="J44" s="141"/>
      <c r="K44" s="141"/>
      <c r="L44" s="141"/>
      <c r="M44" s="141" t="s">
        <v>21624</v>
      </c>
      <c r="N44" s="141" t="s">
        <v>3162</v>
      </c>
      <c r="O44" s="141" t="s">
        <v>21700</v>
      </c>
    </row>
    <row r="45">
      <c r="A45" s="141" t="s">
        <v>21701</v>
      </c>
      <c r="B45" s="141" t="s">
        <v>21702</v>
      </c>
      <c r="C45" s="141" t="s">
        <v>21584</v>
      </c>
      <c r="D45" s="143" t="s">
        <v>21703</v>
      </c>
      <c r="E45" s="141"/>
      <c r="F45" s="141" t="s">
        <v>21704</v>
      </c>
      <c r="G45" s="142" t="s">
        <v>21705</v>
      </c>
      <c r="H45" s="141"/>
      <c r="I45" s="141" t="s">
        <v>16627</v>
      </c>
      <c r="J45" s="141"/>
      <c r="K45" s="141"/>
      <c r="L45" s="141"/>
      <c r="M45" s="141" t="s">
        <v>21513</v>
      </c>
      <c r="N45" s="141" t="s">
        <v>3742</v>
      </c>
      <c r="O45" s="141" t="s">
        <v>21706</v>
      </c>
    </row>
    <row r="46">
      <c r="A46" s="141" t="s">
        <v>21707</v>
      </c>
      <c r="B46" s="141" t="s">
        <v>21708</v>
      </c>
      <c r="C46" s="141" t="s">
        <v>21455</v>
      </c>
      <c r="D46" s="142" t="s">
        <v>21709</v>
      </c>
      <c r="E46" s="141"/>
      <c r="F46" s="141" t="s">
        <v>21710</v>
      </c>
      <c r="G46" s="142" t="s">
        <v>21711</v>
      </c>
      <c r="H46" s="141"/>
      <c r="I46" s="141" t="s">
        <v>16627</v>
      </c>
      <c r="J46" s="141"/>
      <c r="K46" s="141"/>
      <c r="L46" s="141"/>
      <c r="M46" s="141" t="s">
        <v>16706</v>
      </c>
      <c r="N46" s="141" t="s">
        <v>2753</v>
      </c>
      <c r="O46" s="141" t="s">
        <v>21484</v>
      </c>
    </row>
    <row r="47">
      <c r="A47" s="141" t="s">
        <v>21712</v>
      </c>
      <c r="B47" s="141" t="s">
        <v>21713</v>
      </c>
      <c r="C47" s="141" t="s">
        <v>21455</v>
      </c>
      <c r="D47" s="142" t="s">
        <v>21714</v>
      </c>
      <c r="E47" s="141"/>
      <c r="F47" s="141" t="s">
        <v>21715</v>
      </c>
      <c r="G47" s="142" t="s">
        <v>21716</v>
      </c>
      <c r="H47" s="141"/>
      <c r="I47" s="141" t="s">
        <v>16627</v>
      </c>
      <c r="J47" s="141"/>
      <c r="K47" s="141"/>
      <c r="L47" s="141"/>
      <c r="M47" s="141" t="s">
        <v>21624</v>
      </c>
      <c r="N47" s="141" t="s">
        <v>4696</v>
      </c>
      <c r="O47" s="141" t="s">
        <v>21717</v>
      </c>
    </row>
    <row r="48">
      <c r="A48" s="141" t="s">
        <v>21718</v>
      </c>
      <c r="B48" s="141" t="s">
        <v>21719</v>
      </c>
      <c r="C48" s="141" t="s">
        <v>21509</v>
      </c>
      <c r="D48" s="142" t="s">
        <v>21720</v>
      </c>
      <c r="E48" s="141"/>
      <c r="F48" s="141" t="s">
        <v>21721</v>
      </c>
      <c r="G48" s="142" t="s">
        <v>21722</v>
      </c>
      <c r="H48" s="141"/>
      <c r="I48" s="141" t="s">
        <v>21498</v>
      </c>
      <c r="J48" s="141"/>
      <c r="K48" s="141"/>
      <c r="L48" s="141"/>
      <c r="M48" s="141" t="s">
        <v>16706</v>
      </c>
      <c r="N48" s="141" t="s">
        <v>2603</v>
      </c>
      <c r="O48" s="141" t="s">
        <v>21723</v>
      </c>
    </row>
    <row r="49">
      <c r="A49" s="141" t="s">
        <v>21724</v>
      </c>
      <c r="B49" s="141" t="s">
        <v>21725</v>
      </c>
      <c r="C49" s="141" t="s">
        <v>21608</v>
      </c>
      <c r="D49" s="142" t="s">
        <v>21726</v>
      </c>
      <c r="E49" s="141"/>
      <c r="F49" s="141" t="s">
        <v>21727</v>
      </c>
      <c r="G49" s="142" t="s">
        <v>21728</v>
      </c>
      <c r="H49" s="141"/>
      <c r="I49" s="141" t="s">
        <v>16627</v>
      </c>
      <c r="J49" s="141"/>
      <c r="K49" s="141"/>
      <c r="L49" s="141"/>
      <c r="M49" s="141" t="s">
        <v>16706</v>
      </c>
      <c r="N49" s="141" t="s">
        <v>3768</v>
      </c>
      <c r="O49" s="141" t="s">
        <v>21729</v>
      </c>
    </row>
    <row r="50">
      <c r="A50" s="141" t="s">
        <v>21724</v>
      </c>
      <c r="B50" s="141" t="s">
        <v>21725</v>
      </c>
      <c r="C50" s="141" t="s">
        <v>21608</v>
      </c>
      <c r="D50" s="142" t="s">
        <v>21726</v>
      </c>
      <c r="E50" s="141"/>
      <c r="F50" s="141" t="s">
        <v>21727</v>
      </c>
      <c r="G50" s="142" t="s">
        <v>21728</v>
      </c>
      <c r="H50" s="141"/>
      <c r="I50" s="141" t="s">
        <v>16627</v>
      </c>
      <c r="J50" s="141"/>
      <c r="K50" s="141"/>
      <c r="L50" s="141"/>
      <c r="M50" s="141" t="s">
        <v>16706</v>
      </c>
      <c r="N50" s="141" t="s">
        <v>3768</v>
      </c>
      <c r="O50" s="141" t="s">
        <v>21729</v>
      </c>
    </row>
    <row r="51">
      <c r="A51" s="141" t="s">
        <v>21730</v>
      </c>
      <c r="B51" s="141" t="s">
        <v>21731</v>
      </c>
      <c r="C51" s="141" t="s">
        <v>21455</v>
      </c>
      <c r="D51" s="142" t="s">
        <v>21732</v>
      </c>
      <c r="E51" s="141"/>
      <c r="F51" s="141" t="s">
        <v>21733</v>
      </c>
      <c r="G51" s="142" t="s">
        <v>21734</v>
      </c>
      <c r="H51" s="141"/>
      <c r="I51" s="141" t="s">
        <v>16627</v>
      </c>
      <c r="J51" s="141"/>
      <c r="K51" s="141"/>
      <c r="L51" s="141"/>
      <c r="M51" s="141" t="s">
        <v>16706</v>
      </c>
      <c r="N51" s="141" t="s">
        <v>21663</v>
      </c>
      <c r="O51" s="141" t="s">
        <v>21735</v>
      </c>
    </row>
    <row r="52">
      <c r="A52" s="141" t="s">
        <v>21736</v>
      </c>
      <c r="B52" s="141" t="s">
        <v>21737</v>
      </c>
      <c r="C52" s="141" t="s">
        <v>21608</v>
      </c>
      <c r="D52" s="142" t="s">
        <v>21738</v>
      </c>
      <c r="E52" s="141"/>
      <c r="F52" s="141" t="s">
        <v>21739</v>
      </c>
      <c r="G52" s="142" t="s">
        <v>21740</v>
      </c>
      <c r="H52" s="141"/>
      <c r="I52" s="141" t="s">
        <v>16627</v>
      </c>
      <c r="J52" s="141"/>
      <c r="K52" s="141"/>
      <c r="L52" s="141"/>
      <c r="M52" s="141" t="s">
        <v>16706</v>
      </c>
      <c r="N52" s="141" t="s">
        <v>4138</v>
      </c>
      <c r="O52" s="141" t="s">
        <v>21741</v>
      </c>
    </row>
    <row r="53">
      <c r="A53" s="141" t="s">
        <v>21736</v>
      </c>
      <c r="B53" s="141" t="s">
        <v>21742</v>
      </c>
      <c r="C53" s="141" t="s">
        <v>21455</v>
      </c>
      <c r="D53" s="142" t="s">
        <v>21743</v>
      </c>
      <c r="E53" s="141"/>
      <c r="F53" s="141" t="s">
        <v>21744</v>
      </c>
      <c r="G53" s="142" t="s">
        <v>21740</v>
      </c>
      <c r="H53" s="141"/>
      <c r="I53" s="141" t="s">
        <v>16627</v>
      </c>
      <c r="J53" s="141"/>
      <c r="K53" s="141"/>
      <c r="L53" s="141"/>
      <c r="M53" s="141" t="s">
        <v>16706</v>
      </c>
      <c r="N53" s="141" t="s">
        <v>4138</v>
      </c>
      <c r="O53" s="141" t="s">
        <v>21741</v>
      </c>
    </row>
    <row r="54">
      <c r="A54" s="141" t="s">
        <v>21745</v>
      </c>
      <c r="B54" s="141" t="s">
        <v>21746</v>
      </c>
      <c r="C54" s="141" t="s">
        <v>21747</v>
      </c>
      <c r="D54" s="142" t="s">
        <v>21748</v>
      </c>
      <c r="E54" s="141"/>
      <c r="F54" s="141" t="s">
        <v>21749</v>
      </c>
      <c r="G54" s="142" t="s">
        <v>21750</v>
      </c>
      <c r="H54" s="141"/>
      <c r="I54" s="141" t="s">
        <v>16627</v>
      </c>
      <c r="J54" s="141"/>
      <c r="K54" s="141"/>
      <c r="L54" s="141"/>
      <c r="M54" s="141" t="s">
        <v>21448</v>
      </c>
      <c r="N54" s="141" t="s">
        <v>2952</v>
      </c>
      <c r="O54" s="141" t="s">
        <v>21751</v>
      </c>
    </row>
    <row r="55">
      <c r="A55" s="141" t="s">
        <v>21752</v>
      </c>
      <c r="B55" s="141" t="s">
        <v>21753</v>
      </c>
      <c r="C55" s="141" t="s">
        <v>21754</v>
      </c>
      <c r="D55" s="142" t="s">
        <v>21755</v>
      </c>
      <c r="E55" s="141"/>
      <c r="F55" s="141" t="s">
        <v>21756</v>
      </c>
      <c r="G55" s="142" t="s">
        <v>21757</v>
      </c>
      <c r="H55" s="141"/>
      <c r="I55" s="141" t="s">
        <v>16627</v>
      </c>
      <c r="J55" s="141"/>
      <c r="K55" s="141"/>
      <c r="L55" s="141"/>
      <c r="M55" s="141" t="s">
        <v>16706</v>
      </c>
      <c r="N55" s="141" t="s">
        <v>2760</v>
      </c>
      <c r="O55" s="141" t="s">
        <v>21579</v>
      </c>
    </row>
    <row r="56">
      <c r="A56" s="141" t="s">
        <v>21758</v>
      </c>
      <c r="B56" s="141" t="s">
        <v>21753</v>
      </c>
      <c r="C56" s="141"/>
      <c r="D56" s="142" t="s">
        <v>21755</v>
      </c>
      <c r="E56" s="141"/>
      <c r="F56" s="141" t="s">
        <v>21756</v>
      </c>
      <c r="G56" s="142" t="s">
        <v>21757</v>
      </c>
      <c r="H56" s="141"/>
      <c r="I56" s="141" t="s">
        <v>21478</v>
      </c>
      <c r="J56" s="141"/>
      <c r="K56" s="141"/>
      <c r="L56" s="141"/>
      <c r="M56" s="141"/>
      <c r="N56" s="141"/>
      <c r="O56" s="141"/>
    </row>
    <row r="57">
      <c r="A57" s="141" t="s">
        <v>21759</v>
      </c>
      <c r="B57" s="141" t="s">
        <v>21760</v>
      </c>
      <c r="C57" s="141" t="s">
        <v>21761</v>
      </c>
      <c r="D57" s="142" t="s">
        <v>21762</v>
      </c>
      <c r="E57" s="141"/>
      <c r="F57" s="141" t="s">
        <v>21763</v>
      </c>
      <c r="G57" s="142" t="s">
        <v>21764</v>
      </c>
      <c r="H57" s="141"/>
      <c r="I57" s="141" t="s">
        <v>21765</v>
      </c>
      <c r="J57" s="141"/>
      <c r="K57" s="141"/>
      <c r="L57" s="141"/>
      <c r="M57" s="141" t="s">
        <v>16706</v>
      </c>
      <c r="N57" s="141" t="s">
        <v>2802</v>
      </c>
      <c r="O57" s="141" t="s">
        <v>21500</v>
      </c>
    </row>
    <row r="58">
      <c r="A58" s="141" t="s">
        <v>21766</v>
      </c>
      <c r="B58" s="141" t="s">
        <v>21767</v>
      </c>
      <c r="C58" s="141" t="s">
        <v>21455</v>
      </c>
      <c r="D58" s="142" t="s">
        <v>21768</v>
      </c>
      <c r="E58" s="141"/>
      <c r="F58" s="141" t="s">
        <v>21769</v>
      </c>
      <c r="G58" s="142" t="s">
        <v>21770</v>
      </c>
      <c r="H58" s="141"/>
      <c r="I58" s="141" t="s">
        <v>16627</v>
      </c>
      <c r="J58" s="141"/>
      <c r="K58" s="141"/>
      <c r="L58" s="141"/>
      <c r="M58" s="141" t="s">
        <v>21513</v>
      </c>
      <c r="N58" s="141" t="s">
        <v>21771</v>
      </c>
      <c r="O58" s="141" t="s">
        <v>21772</v>
      </c>
    </row>
    <row r="59">
      <c r="A59" s="141" t="s">
        <v>21773</v>
      </c>
      <c r="B59" s="141" t="s">
        <v>21774</v>
      </c>
      <c r="C59" s="141" t="s">
        <v>21455</v>
      </c>
      <c r="D59" s="142" t="s">
        <v>21775</v>
      </c>
      <c r="E59" s="141"/>
      <c r="F59" s="141" t="s">
        <v>21776</v>
      </c>
      <c r="G59" s="142" t="s">
        <v>21777</v>
      </c>
      <c r="H59" s="141"/>
      <c r="I59" s="141" t="s">
        <v>16627</v>
      </c>
      <c r="J59" s="141"/>
      <c r="K59" s="141"/>
      <c r="L59" s="141"/>
      <c r="M59" s="141" t="s">
        <v>16706</v>
      </c>
      <c r="N59" s="141" t="s">
        <v>2765</v>
      </c>
      <c r="O59" s="141" t="s">
        <v>21542</v>
      </c>
    </row>
    <row r="60">
      <c r="A60" s="141" t="s">
        <v>21778</v>
      </c>
      <c r="B60" s="141" t="s">
        <v>21779</v>
      </c>
      <c r="C60" s="141" t="s">
        <v>21761</v>
      </c>
      <c r="D60" s="143" t="s">
        <v>21780</v>
      </c>
      <c r="E60" s="141"/>
      <c r="F60" s="141" t="s">
        <v>21781</v>
      </c>
      <c r="G60" s="142" t="s">
        <v>21782</v>
      </c>
      <c r="H60" s="141"/>
      <c r="I60" s="141" t="s">
        <v>16627</v>
      </c>
      <c r="J60" s="141"/>
      <c r="K60" s="141"/>
      <c r="L60" s="141"/>
      <c r="M60" s="141" t="s">
        <v>21513</v>
      </c>
      <c r="N60" s="141" t="s">
        <v>7267</v>
      </c>
      <c r="O60" s="141" t="s">
        <v>21783</v>
      </c>
    </row>
    <row r="61">
      <c r="A61" s="141" t="s">
        <v>21778</v>
      </c>
      <c r="B61" s="141" t="s">
        <v>21784</v>
      </c>
      <c r="C61" s="141" t="s">
        <v>21696</v>
      </c>
      <c r="D61" s="142" t="s">
        <v>21785</v>
      </c>
      <c r="E61" s="141"/>
      <c r="F61" s="141" t="s">
        <v>21786</v>
      </c>
      <c r="G61" s="142" t="s">
        <v>21782</v>
      </c>
      <c r="H61" s="141"/>
      <c r="I61" s="141" t="s">
        <v>16627</v>
      </c>
      <c r="J61" s="141"/>
      <c r="K61" s="141"/>
      <c r="L61" s="141"/>
      <c r="M61" s="141" t="s">
        <v>21513</v>
      </c>
      <c r="N61" s="141" t="s">
        <v>7267</v>
      </c>
      <c r="O61" s="141" t="s">
        <v>21783</v>
      </c>
    </row>
    <row r="62">
      <c r="A62" s="141" t="s">
        <v>21778</v>
      </c>
      <c r="B62" s="141" t="s">
        <v>21784</v>
      </c>
      <c r="C62" s="141" t="s">
        <v>21696</v>
      </c>
      <c r="D62" s="142" t="s">
        <v>21785</v>
      </c>
      <c r="E62" s="141"/>
      <c r="F62" s="141" t="s">
        <v>21786</v>
      </c>
      <c r="G62" s="142" t="s">
        <v>21782</v>
      </c>
      <c r="H62" s="141"/>
      <c r="I62" s="141" t="s">
        <v>16627</v>
      </c>
      <c r="J62" s="141"/>
      <c r="K62" s="141"/>
      <c r="L62" s="141"/>
      <c r="M62" s="141" t="s">
        <v>21513</v>
      </c>
      <c r="N62" s="141" t="s">
        <v>7267</v>
      </c>
      <c r="O62" s="141" t="s">
        <v>21783</v>
      </c>
    </row>
    <row r="63">
      <c r="A63" s="141" t="s">
        <v>21787</v>
      </c>
      <c r="B63" s="141" t="s">
        <v>21788</v>
      </c>
      <c r="C63" s="141" t="s">
        <v>21754</v>
      </c>
      <c r="D63" s="142" t="s">
        <v>21789</v>
      </c>
      <c r="E63" s="141"/>
      <c r="F63" s="141" t="s">
        <v>21790</v>
      </c>
      <c r="G63" s="142" t="s">
        <v>21791</v>
      </c>
      <c r="H63" s="141"/>
      <c r="I63" s="141" t="s">
        <v>16627</v>
      </c>
      <c r="J63" s="141"/>
      <c r="K63" s="141"/>
      <c r="L63" s="141"/>
      <c r="M63" s="141" t="s">
        <v>21513</v>
      </c>
      <c r="N63" s="141" t="s">
        <v>5609</v>
      </c>
      <c r="O63" s="141" t="s">
        <v>21792</v>
      </c>
    </row>
    <row r="64">
      <c r="A64" s="141" t="s">
        <v>21793</v>
      </c>
      <c r="B64" s="141" t="s">
        <v>21794</v>
      </c>
      <c r="C64" s="141" t="s">
        <v>21494</v>
      </c>
      <c r="D64" s="142" t="s">
        <v>21795</v>
      </c>
      <c r="E64" s="141"/>
      <c r="F64" s="141" t="s">
        <v>21796</v>
      </c>
      <c r="G64" s="142" t="s">
        <v>21797</v>
      </c>
      <c r="H64" s="141"/>
      <c r="I64" s="141" t="s">
        <v>16627</v>
      </c>
      <c r="J64" s="141"/>
      <c r="K64" s="141"/>
      <c r="L64" s="141"/>
      <c r="M64" s="141" t="s">
        <v>21513</v>
      </c>
      <c r="N64" s="141" t="s">
        <v>3742</v>
      </c>
      <c r="O64" s="141" t="s">
        <v>21706</v>
      </c>
    </row>
    <row r="65">
      <c r="A65" s="141" t="s">
        <v>21793</v>
      </c>
      <c r="B65" s="141" t="s">
        <v>21794</v>
      </c>
      <c r="C65" s="141" t="s">
        <v>21494</v>
      </c>
      <c r="D65" s="142" t="s">
        <v>21795</v>
      </c>
      <c r="E65" s="141"/>
      <c r="F65" s="141" t="s">
        <v>21796</v>
      </c>
      <c r="G65" s="142" t="s">
        <v>21797</v>
      </c>
      <c r="H65" s="141"/>
      <c r="I65" s="141" t="s">
        <v>16627</v>
      </c>
      <c r="J65" s="141"/>
      <c r="K65" s="141"/>
      <c r="L65" s="141"/>
      <c r="M65" s="141" t="s">
        <v>21513</v>
      </c>
      <c r="N65" s="141" t="s">
        <v>3742</v>
      </c>
      <c r="O65" s="141" t="s">
        <v>21706</v>
      </c>
    </row>
    <row r="66">
      <c r="A66" s="141" t="s">
        <v>21798</v>
      </c>
      <c r="B66" s="141" t="s">
        <v>21799</v>
      </c>
      <c r="C66" s="141" t="s">
        <v>21455</v>
      </c>
      <c r="D66" s="143" t="s">
        <v>21800</v>
      </c>
      <c r="E66" s="141"/>
      <c r="F66" s="141" t="s">
        <v>21801</v>
      </c>
      <c r="G66" s="142" t="s">
        <v>21802</v>
      </c>
      <c r="H66" s="141"/>
      <c r="I66" s="141" t="s">
        <v>16627</v>
      </c>
      <c r="J66" s="141"/>
      <c r="K66" s="141"/>
      <c r="L66" s="141"/>
      <c r="M66" s="141" t="s">
        <v>16706</v>
      </c>
      <c r="N66" s="141" t="s">
        <v>2824</v>
      </c>
      <c r="O66" s="141" t="s">
        <v>21803</v>
      </c>
    </row>
    <row r="67">
      <c r="A67" s="141" t="s">
        <v>21804</v>
      </c>
      <c r="B67" s="141" t="s">
        <v>21805</v>
      </c>
      <c r="C67" s="141" t="s">
        <v>21455</v>
      </c>
      <c r="D67" s="142" t="s">
        <v>21806</v>
      </c>
      <c r="E67" s="141"/>
      <c r="F67" s="141" t="s">
        <v>21807</v>
      </c>
      <c r="G67" s="142" t="s">
        <v>21808</v>
      </c>
      <c r="H67" s="141"/>
      <c r="I67" s="141" t="s">
        <v>16627</v>
      </c>
      <c r="J67" s="141"/>
      <c r="K67" s="141"/>
      <c r="L67" s="141"/>
      <c r="M67" s="141" t="s">
        <v>21624</v>
      </c>
      <c r="N67" s="141" t="s">
        <v>3162</v>
      </c>
      <c r="O67" s="141" t="s">
        <v>21700</v>
      </c>
    </row>
    <row r="68">
      <c r="A68" s="141" t="s">
        <v>21809</v>
      </c>
      <c r="B68" s="141" t="s">
        <v>21810</v>
      </c>
      <c r="C68" s="141" t="s">
        <v>21811</v>
      </c>
      <c r="D68" s="143" t="s">
        <v>21812</v>
      </c>
      <c r="E68" s="141"/>
      <c r="F68" s="141" t="s">
        <v>21813</v>
      </c>
      <c r="G68" s="142" t="s">
        <v>21814</v>
      </c>
      <c r="H68" s="141"/>
      <c r="I68" s="141" t="s">
        <v>16627</v>
      </c>
      <c r="J68" s="141"/>
      <c r="K68" s="141"/>
      <c r="L68" s="141"/>
      <c r="M68" s="141" t="s">
        <v>16706</v>
      </c>
      <c r="N68" s="141" t="s">
        <v>2760</v>
      </c>
      <c r="O68" s="141" t="s">
        <v>21579</v>
      </c>
    </row>
    <row r="69">
      <c r="A69" s="141" t="s">
        <v>21815</v>
      </c>
      <c r="B69" s="141" t="s">
        <v>21816</v>
      </c>
      <c r="C69" s="141" t="s">
        <v>21455</v>
      </c>
      <c r="D69" s="142" t="s">
        <v>21817</v>
      </c>
      <c r="E69" s="141"/>
      <c r="F69" s="141" t="s">
        <v>21818</v>
      </c>
      <c r="G69" s="142" t="s">
        <v>21819</v>
      </c>
      <c r="H69" s="141"/>
      <c r="I69" s="141" t="s">
        <v>16627</v>
      </c>
      <c r="J69" s="141"/>
      <c r="K69" s="141"/>
      <c r="L69" s="141"/>
      <c r="M69" s="141" t="s">
        <v>16706</v>
      </c>
      <c r="N69" s="141" t="s">
        <v>4225</v>
      </c>
      <c r="O69" s="141" t="s">
        <v>21820</v>
      </c>
    </row>
    <row r="70">
      <c r="A70" s="141" t="s">
        <v>21821</v>
      </c>
      <c r="B70" s="141" t="s">
        <v>21822</v>
      </c>
      <c r="C70" s="141" t="s">
        <v>21462</v>
      </c>
      <c r="D70" s="142" t="s">
        <v>21823</v>
      </c>
      <c r="E70" s="141"/>
      <c r="F70" s="141" t="s">
        <v>21824</v>
      </c>
      <c r="G70" s="142" t="s">
        <v>21825</v>
      </c>
      <c r="H70" s="141"/>
      <c r="I70" s="141" t="s">
        <v>16627</v>
      </c>
      <c r="J70" s="141"/>
      <c r="K70" s="141"/>
      <c r="L70" s="141"/>
      <c r="M70" s="141" t="s">
        <v>16706</v>
      </c>
      <c r="N70" s="141" t="s">
        <v>21663</v>
      </c>
      <c r="O70" s="141" t="s">
        <v>21676</v>
      </c>
    </row>
    <row r="71">
      <c r="A71" s="141" t="s">
        <v>21826</v>
      </c>
      <c r="B71" s="141" t="s">
        <v>21827</v>
      </c>
      <c r="C71" s="141" t="s">
        <v>21828</v>
      </c>
      <c r="D71" s="142" t="s">
        <v>21829</v>
      </c>
      <c r="E71" s="141"/>
      <c r="F71" s="141" t="s">
        <v>21830</v>
      </c>
      <c r="G71" s="142" t="s">
        <v>21831</v>
      </c>
      <c r="H71" s="141"/>
      <c r="I71" s="141" t="s">
        <v>16627</v>
      </c>
      <c r="J71" s="141"/>
      <c r="K71" s="141"/>
      <c r="L71" s="141"/>
      <c r="M71" s="141" t="s">
        <v>21624</v>
      </c>
      <c r="N71" s="141" t="s">
        <v>3305</v>
      </c>
      <c r="O71" s="141" t="s">
        <v>21832</v>
      </c>
    </row>
    <row r="72">
      <c r="A72" s="141" t="s">
        <v>21833</v>
      </c>
      <c r="B72" s="141" t="s">
        <v>21834</v>
      </c>
      <c r="C72" s="141" t="s">
        <v>21455</v>
      </c>
      <c r="D72" s="143" t="s">
        <v>21835</v>
      </c>
      <c r="E72" s="141"/>
      <c r="F72" s="141" t="s">
        <v>21836</v>
      </c>
      <c r="G72" s="142" t="s">
        <v>21837</v>
      </c>
      <c r="H72" s="141"/>
      <c r="I72" s="141" t="s">
        <v>16627</v>
      </c>
      <c r="J72" s="141"/>
      <c r="K72" s="141"/>
      <c r="L72" s="141"/>
      <c r="M72" s="141" t="s">
        <v>16706</v>
      </c>
      <c r="N72" s="141" t="s">
        <v>21838</v>
      </c>
      <c r="O72" s="141" t="s">
        <v>21839</v>
      </c>
    </row>
    <row r="73">
      <c r="A73" s="141" t="s">
        <v>21840</v>
      </c>
      <c r="B73" s="141" t="s">
        <v>21841</v>
      </c>
      <c r="C73" s="141" t="s">
        <v>15685</v>
      </c>
      <c r="D73" s="142" t="s">
        <v>21842</v>
      </c>
      <c r="E73" s="141"/>
      <c r="F73" s="141" t="s">
        <v>21843</v>
      </c>
      <c r="G73" s="142" t="s">
        <v>21844</v>
      </c>
      <c r="H73" s="141"/>
      <c r="I73" s="141" t="s">
        <v>16627</v>
      </c>
      <c r="J73" s="141"/>
      <c r="K73" s="141"/>
      <c r="L73" s="141"/>
      <c r="M73" s="141" t="s">
        <v>21624</v>
      </c>
      <c r="N73" s="141" t="s">
        <v>3162</v>
      </c>
      <c r="O73" s="141" t="s">
        <v>21693</v>
      </c>
    </row>
    <row r="74">
      <c r="A74" s="141" t="s">
        <v>21845</v>
      </c>
      <c r="B74" s="141" t="s">
        <v>21846</v>
      </c>
      <c r="C74" s="141" t="s">
        <v>21487</v>
      </c>
      <c r="D74" s="142" t="s">
        <v>21847</v>
      </c>
      <c r="E74" s="141"/>
      <c r="F74" s="141" t="s">
        <v>21848</v>
      </c>
      <c r="G74" s="142" t="s">
        <v>21849</v>
      </c>
      <c r="H74" s="141"/>
      <c r="I74" s="141" t="s">
        <v>16627</v>
      </c>
      <c r="J74" s="141"/>
      <c r="K74" s="141"/>
      <c r="L74" s="141"/>
      <c r="M74" s="141" t="s">
        <v>21624</v>
      </c>
      <c r="N74" s="141" t="s">
        <v>3162</v>
      </c>
      <c r="O74" s="141" t="s">
        <v>21700</v>
      </c>
    </row>
    <row r="75">
      <c r="A75" s="141" t="s">
        <v>21845</v>
      </c>
      <c r="B75" s="141" t="s">
        <v>21846</v>
      </c>
      <c r="C75" s="141" t="s">
        <v>21487</v>
      </c>
      <c r="D75" s="142" t="s">
        <v>21847</v>
      </c>
      <c r="E75" s="141"/>
      <c r="F75" s="141" t="s">
        <v>21848</v>
      </c>
      <c r="G75" s="142" t="s">
        <v>21849</v>
      </c>
      <c r="H75" s="141"/>
      <c r="I75" s="141" t="s">
        <v>16627</v>
      </c>
      <c r="J75" s="141"/>
      <c r="K75" s="141"/>
      <c r="L75" s="141"/>
      <c r="M75" s="141" t="s">
        <v>21624</v>
      </c>
      <c r="N75" s="141" t="s">
        <v>3162</v>
      </c>
      <c r="O75" s="141" t="s">
        <v>21700</v>
      </c>
    </row>
    <row r="76">
      <c r="A76" s="141" t="s">
        <v>21850</v>
      </c>
      <c r="B76" s="141" t="s">
        <v>21851</v>
      </c>
      <c r="C76" s="141" t="s">
        <v>21545</v>
      </c>
      <c r="D76" s="142" t="s">
        <v>21852</v>
      </c>
      <c r="E76" s="141"/>
      <c r="F76" s="141" t="s">
        <v>21853</v>
      </c>
      <c r="G76" s="142" t="s">
        <v>21854</v>
      </c>
      <c r="H76" s="141"/>
      <c r="I76" s="141" t="s">
        <v>16627</v>
      </c>
      <c r="J76" s="141"/>
      <c r="K76" s="141"/>
      <c r="L76" s="141"/>
      <c r="M76" s="141" t="s">
        <v>16706</v>
      </c>
      <c r="N76" s="141" t="s">
        <v>2753</v>
      </c>
      <c r="O76" s="141" t="s">
        <v>21855</v>
      </c>
    </row>
    <row r="77">
      <c r="A77" s="141" t="s">
        <v>21856</v>
      </c>
      <c r="B77" s="141" t="s">
        <v>21857</v>
      </c>
      <c r="C77" s="141" t="s">
        <v>21517</v>
      </c>
      <c r="D77" s="142" t="s">
        <v>21858</v>
      </c>
      <c r="E77" s="141"/>
      <c r="F77" s="141" t="s">
        <v>21859</v>
      </c>
      <c r="G77" s="142" t="s">
        <v>21860</v>
      </c>
      <c r="H77" s="141"/>
      <c r="I77" s="141" t="s">
        <v>16627</v>
      </c>
      <c r="J77" s="141"/>
      <c r="K77" s="141"/>
      <c r="L77" s="141"/>
      <c r="M77" s="141" t="s">
        <v>21513</v>
      </c>
      <c r="N77" s="141" t="s">
        <v>5170</v>
      </c>
      <c r="O77" s="141" t="s">
        <v>21861</v>
      </c>
    </row>
    <row r="78">
      <c r="A78" s="141" t="s">
        <v>21862</v>
      </c>
      <c r="B78" s="141" t="s">
        <v>21863</v>
      </c>
      <c r="C78" s="141" t="s">
        <v>21455</v>
      </c>
      <c r="D78" s="142" t="s">
        <v>21864</v>
      </c>
      <c r="E78" s="141"/>
      <c r="F78" s="141" t="s">
        <v>21865</v>
      </c>
      <c r="G78" s="142" t="s">
        <v>21866</v>
      </c>
      <c r="H78" s="141"/>
      <c r="I78" s="141" t="s">
        <v>16627</v>
      </c>
      <c r="J78" s="141"/>
      <c r="K78" s="141"/>
      <c r="L78" s="141"/>
      <c r="M78" s="141" t="s">
        <v>16706</v>
      </c>
      <c r="N78" s="141" t="s">
        <v>13497</v>
      </c>
      <c r="O78" s="141" t="s">
        <v>21867</v>
      </c>
    </row>
    <row r="79">
      <c r="A79" s="141" t="s">
        <v>21868</v>
      </c>
      <c r="B79" s="141" t="s">
        <v>21869</v>
      </c>
      <c r="C79" s="141" t="s">
        <v>21870</v>
      </c>
      <c r="D79" s="142" t="s">
        <v>21871</v>
      </c>
      <c r="E79" s="141"/>
      <c r="F79" s="141" t="s">
        <v>21872</v>
      </c>
      <c r="G79" s="142" t="s">
        <v>21873</v>
      </c>
      <c r="H79" s="141"/>
      <c r="I79" s="141" t="s">
        <v>21874</v>
      </c>
      <c r="J79" s="141"/>
      <c r="K79" s="141"/>
      <c r="L79" s="141"/>
      <c r="M79" s="141" t="s">
        <v>16706</v>
      </c>
      <c r="N79" s="141" t="s">
        <v>2802</v>
      </c>
      <c r="O79" s="141" t="s">
        <v>21500</v>
      </c>
    </row>
    <row r="80">
      <c r="A80" s="141" t="s">
        <v>21875</v>
      </c>
      <c r="B80" s="141" t="s">
        <v>21869</v>
      </c>
      <c r="C80" s="141" t="s">
        <v>21876</v>
      </c>
      <c r="D80" s="142" t="s">
        <v>21871</v>
      </c>
      <c r="E80" s="141"/>
      <c r="F80" s="141" t="s">
        <v>21872</v>
      </c>
      <c r="G80" s="142" t="s">
        <v>21877</v>
      </c>
      <c r="H80" s="141"/>
      <c r="I80" s="141" t="s">
        <v>21498</v>
      </c>
      <c r="J80" s="141"/>
      <c r="K80" s="141" t="s">
        <v>21878</v>
      </c>
      <c r="L80" s="141"/>
      <c r="M80" s="141" t="s">
        <v>16706</v>
      </c>
      <c r="N80" s="141" t="s">
        <v>2802</v>
      </c>
      <c r="O80" s="141" t="s">
        <v>21500</v>
      </c>
    </row>
    <row r="81">
      <c r="A81" s="141" t="s">
        <v>21879</v>
      </c>
      <c r="B81" s="141" t="s">
        <v>21880</v>
      </c>
      <c r="C81" s="141" t="s">
        <v>21608</v>
      </c>
      <c r="D81" s="142" t="s">
        <v>21881</v>
      </c>
      <c r="E81" s="141"/>
      <c r="F81" s="141" t="s">
        <v>21882</v>
      </c>
      <c r="G81" s="142" t="s">
        <v>21883</v>
      </c>
      <c r="H81" s="141"/>
      <c r="I81" s="141" t="s">
        <v>21874</v>
      </c>
      <c r="J81" s="141"/>
      <c r="K81" s="141"/>
      <c r="L81" s="141"/>
      <c r="M81" s="141" t="s">
        <v>21624</v>
      </c>
      <c r="N81" s="141" t="s">
        <v>3162</v>
      </c>
      <c r="O81" s="141" t="s">
        <v>21700</v>
      </c>
    </row>
    <row r="82">
      <c r="A82" s="141" t="s">
        <v>21884</v>
      </c>
      <c r="B82" s="141"/>
      <c r="C82" s="141"/>
      <c r="D82" s="141" t="s">
        <v>21885</v>
      </c>
      <c r="E82" s="142"/>
      <c r="F82" s="142" t="s">
        <v>21886</v>
      </c>
      <c r="G82" s="141" t="s">
        <v>21498</v>
      </c>
      <c r="H82" s="141"/>
      <c r="I82" s="141" t="s">
        <v>21887</v>
      </c>
      <c r="J82" s="141"/>
      <c r="K82" s="141" t="s">
        <v>16706</v>
      </c>
      <c r="L82" s="141"/>
      <c r="M82" s="141" t="s">
        <v>2760</v>
      </c>
      <c r="N82" s="141" t="s">
        <v>21888</v>
      </c>
      <c r="O82" s="141"/>
    </row>
    <row r="83">
      <c r="A83" s="141" t="s">
        <v>21889</v>
      </c>
      <c r="B83" s="141" t="s">
        <v>21890</v>
      </c>
      <c r="C83" s="141" t="s">
        <v>21891</v>
      </c>
      <c r="D83" s="142" t="s">
        <v>21892</v>
      </c>
      <c r="E83" s="141"/>
      <c r="F83" s="141" t="s">
        <v>21893</v>
      </c>
      <c r="G83" s="142" t="s">
        <v>21894</v>
      </c>
      <c r="H83" s="141"/>
      <c r="I83" s="141" t="s">
        <v>21498</v>
      </c>
      <c r="J83" s="141"/>
      <c r="K83" s="141" t="s">
        <v>21895</v>
      </c>
      <c r="L83" s="141"/>
      <c r="M83" s="141" t="s">
        <v>16706</v>
      </c>
      <c r="N83" s="141" t="s">
        <v>2802</v>
      </c>
      <c r="O83" s="141" t="s">
        <v>21500</v>
      </c>
    </row>
    <row r="84">
      <c r="A84" s="141" t="s">
        <v>21896</v>
      </c>
      <c r="B84" s="141" t="s">
        <v>21897</v>
      </c>
      <c r="C84" s="141" t="s">
        <v>21898</v>
      </c>
      <c r="D84" s="142" t="s">
        <v>21899</v>
      </c>
      <c r="E84" s="141"/>
      <c r="F84" s="141" t="s">
        <v>21900</v>
      </c>
      <c r="G84" s="142" t="s">
        <v>21901</v>
      </c>
      <c r="H84" s="141"/>
      <c r="I84" s="141" t="s">
        <v>16627</v>
      </c>
      <c r="J84" s="141"/>
      <c r="K84" s="141"/>
      <c r="L84" s="141"/>
      <c r="M84" s="141" t="s">
        <v>16706</v>
      </c>
      <c r="N84" s="141" t="s">
        <v>3328</v>
      </c>
      <c r="O84" s="141" t="s">
        <v>21902</v>
      </c>
    </row>
    <row r="85">
      <c r="A85" s="141" t="s">
        <v>21903</v>
      </c>
      <c r="B85" s="141" t="s">
        <v>21904</v>
      </c>
      <c r="C85" s="141" t="s">
        <v>21462</v>
      </c>
      <c r="D85" s="143" t="s">
        <v>21905</v>
      </c>
      <c r="E85" s="141"/>
      <c r="F85" s="141" t="s">
        <v>21906</v>
      </c>
      <c r="G85" s="142" t="s">
        <v>21907</v>
      </c>
      <c r="H85" s="141"/>
      <c r="I85" s="141" t="s">
        <v>16627</v>
      </c>
      <c r="J85" s="141"/>
      <c r="K85" s="141"/>
      <c r="L85" s="141"/>
      <c r="M85" s="141" t="s">
        <v>16706</v>
      </c>
      <c r="N85" s="141" t="s">
        <v>2765</v>
      </c>
      <c r="O85" s="141" t="s">
        <v>21542</v>
      </c>
    </row>
    <row r="86">
      <c r="A86" s="141" t="s">
        <v>21908</v>
      </c>
      <c r="B86" s="141" t="s">
        <v>21909</v>
      </c>
      <c r="C86" s="141" t="s">
        <v>21455</v>
      </c>
      <c r="D86" s="142" t="s">
        <v>21910</v>
      </c>
      <c r="E86" s="141"/>
      <c r="F86" s="141" t="s">
        <v>21911</v>
      </c>
      <c r="G86" s="142" t="s">
        <v>21912</v>
      </c>
      <c r="H86" s="141"/>
      <c r="I86" s="141" t="s">
        <v>16627</v>
      </c>
      <c r="J86" s="141"/>
      <c r="K86" s="141"/>
      <c r="L86" s="141"/>
      <c r="M86" s="141" t="s">
        <v>16706</v>
      </c>
      <c r="N86" s="141" t="s">
        <v>3143</v>
      </c>
      <c r="O86" s="141" t="s">
        <v>21459</v>
      </c>
    </row>
    <row r="87">
      <c r="A87" s="141" t="s">
        <v>21908</v>
      </c>
      <c r="B87" s="141" t="s">
        <v>21909</v>
      </c>
      <c r="C87" s="141" t="s">
        <v>21455</v>
      </c>
      <c r="D87" s="142" t="s">
        <v>21910</v>
      </c>
      <c r="E87" s="141"/>
      <c r="F87" s="141" t="s">
        <v>21911</v>
      </c>
      <c r="G87" s="142" t="s">
        <v>21912</v>
      </c>
      <c r="H87" s="141"/>
      <c r="I87" s="141" t="s">
        <v>16627</v>
      </c>
      <c r="J87" s="141"/>
      <c r="K87" s="141"/>
      <c r="L87" s="141"/>
      <c r="M87" s="141" t="s">
        <v>16706</v>
      </c>
      <c r="N87" s="141" t="s">
        <v>3143</v>
      </c>
      <c r="O87" s="141" t="s">
        <v>21459</v>
      </c>
    </row>
    <row r="88">
      <c r="A88" s="141" t="s">
        <v>21913</v>
      </c>
      <c r="B88" s="141" t="s">
        <v>21914</v>
      </c>
      <c r="C88" s="141" t="s">
        <v>21455</v>
      </c>
      <c r="D88" s="142" t="s">
        <v>21915</v>
      </c>
      <c r="E88" s="141"/>
      <c r="F88" s="141" t="s">
        <v>21916</v>
      </c>
      <c r="G88" s="142" t="s">
        <v>21917</v>
      </c>
      <c r="H88" s="141"/>
      <c r="I88" s="141" t="s">
        <v>16627</v>
      </c>
      <c r="J88" s="141"/>
      <c r="K88" s="141"/>
      <c r="L88" s="141"/>
      <c r="M88" s="141" t="s">
        <v>16706</v>
      </c>
      <c r="N88" s="141" t="s">
        <v>2603</v>
      </c>
      <c r="O88" s="141" t="s">
        <v>21723</v>
      </c>
    </row>
    <row r="89">
      <c r="A89" s="141" t="s">
        <v>21918</v>
      </c>
      <c r="B89" s="141" t="s">
        <v>21919</v>
      </c>
      <c r="C89" s="141" t="s">
        <v>21891</v>
      </c>
      <c r="D89" s="142" t="s">
        <v>21920</v>
      </c>
      <c r="E89" s="141"/>
      <c r="F89" s="141" t="s">
        <v>21921</v>
      </c>
      <c r="G89" s="142" t="s">
        <v>21922</v>
      </c>
      <c r="H89" s="141"/>
      <c r="I89" s="141" t="s">
        <v>21498</v>
      </c>
      <c r="J89" s="141"/>
      <c r="K89" s="141"/>
      <c r="L89" s="141"/>
      <c r="M89" s="141" t="s">
        <v>16706</v>
      </c>
      <c r="N89" s="141" t="s">
        <v>3792</v>
      </c>
      <c r="O89" s="141" t="s">
        <v>21923</v>
      </c>
    </row>
    <row r="90">
      <c r="A90" s="141" t="s">
        <v>21924</v>
      </c>
      <c r="B90" s="141" t="s">
        <v>21925</v>
      </c>
      <c r="C90" s="141" t="s">
        <v>21584</v>
      </c>
      <c r="D90" s="142" t="s">
        <v>21926</v>
      </c>
      <c r="E90" s="141"/>
      <c r="F90" s="141" t="s">
        <v>21927</v>
      </c>
      <c r="G90" s="142" t="s">
        <v>21928</v>
      </c>
      <c r="H90" s="141"/>
      <c r="I90" s="141" t="s">
        <v>16627</v>
      </c>
      <c r="J90" s="141"/>
      <c r="K90" s="141"/>
      <c r="L90" s="141"/>
      <c r="M90" s="141" t="s">
        <v>21513</v>
      </c>
      <c r="N90" s="141" t="s">
        <v>5170</v>
      </c>
      <c r="O90" s="141" t="s">
        <v>21929</v>
      </c>
    </row>
    <row r="91">
      <c r="A91" s="141" t="s">
        <v>21930</v>
      </c>
      <c r="B91" s="141" t="s">
        <v>21931</v>
      </c>
      <c r="C91" s="141" t="s">
        <v>21462</v>
      </c>
      <c r="D91" s="142" t="s">
        <v>21932</v>
      </c>
      <c r="E91" s="141"/>
      <c r="F91" s="141" t="s">
        <v>21933</v>
      </c>
      <c r="G91" s="142" t="s">
        <v>21934</v>
      </c>
      <c r="H91" s="141"/>
      <c r="I91" s="141" t="s">
        <v>16627</v>
      </c>
      <c r="J91" s="141"/>
      <c r="K91" s="141"/>
      <c r="L91" s="141"/>
      <c r="M91" s="141" t="s">
        <v>16706</v>
      </c>
      <c r="N91" s="141" t="s">
        <v>21663</v>
      </c>
      <c r="O91" s="141" t="s">
        <v>21676</v>
      </c>
    </row>
    <row r="92">
      <c r="A92" s="141" t="s">
        <v>21935</v>
      </c>
      <c r="B92" s="141" t="s">
        <v>21936</v>
      </c>
      <c r="C92" s="141" t="s">
        <v>21462</v>
      </c>
      <c r="D92" s="142" t="s">
        <v>21937</v>
      </c>
      <c r="E92" s="141"/>
      <c r="F92" s="141" t="s">
        <v>21938</v>
      </c>
      <c r="G92" s="142" t="s">
        <v>21939</v>
      </c>
      <c r="H92" s="141"/>
      <c r="I92" s="141" t="s">
        <v>16627</v>
      </c>
      <c r="J92" s="141"/>
      <c r="K92" s="141"/>
      <c r="L92" s="141"/>
      <c r="M92" s="141" t="s">
        <v>21448</v>
      </c>
      <c r="N92" s="141" t="s">
        <v>2742</v>
      </c>
      <c r="O92" s="141" t="s">
        <v>21531</v>
      </c>
    </row>
    <row r="93">
      <c r="A93" s="141" t="s">
        <v>21940</v>
      </c>
      <c r="B93" s="141" t="s">
        <v>21941</v>
      </c>
      <c r="C93" s="141" t="s">
        <v>21455</v>
      </c>
      <c r="D93" s="142" t="s">
        <v>21942</v>
      </c>
      <c r="E93" s="141"/>
      <c r="F93" s="141" t="s">
        <v>21943</v>
      </c>
      <c r="G93" s="142" t="s">
        <v>21944</v>
      </c>
      <c r="H93" s="141"/>
      <c r="I93" s="141" t="s">
        <v>16627</v>
      </c>
      <c r="J93" s="141"/>
      <c r="K93" s="141"/>
      <c r="L93" s="141"/>
      <c r="M93" s="141" t="s">
        <v>16706</v>
      </c>
      <c r="N93" s="141" t="s">
        <v>2753</v>
      </c>
      <c r="O93" s="141" t="s">
        <v>21945</v>
      </c>
    </row>
    <row r="94">
      <c r="A94" s="141" t="s">
        <v>21946</v>
      </c>
      <c r="B94" s="141"/>
      <c r="C94" s="141"/>
      <c r="D94" s="141"/>
      <c r="E94" s="141"/>
      <c r="F94" s="141" t="s">
        <v>21947</v>
      </c>
      <c r="G94" s="142" t="s">
        <v>21948</v>
      </c>
      <c r="H94" s="141"/>
      <c r="I94" s="141" t="s">
        <v>16627</v>
      </c>
      <c r="J94" s="141"/>
      <c r="K94" s="141" t="s">
        <v>21499</v>
      </c>
      <c r="L94" s="141"/>
      <c r="M94" s="141" t="s">
        <v>21448</v>
      </c>
      <c r="N94" s="141" t="s">
        <v>2742</v>
      </c>
      <c r="O94" s="141" t="s">
        <v>21949</v>
      </c>
    </row>
    <row r="95">
      <c r="A95" s="141" t="s">
        <v>21950</v>
      </c>
      <c r="B95" s="141"/>
      <c r="C95" s="141"/>
      <c r="D95" s="141"/>
      <c r="E95" s="141"/>
      <c r="F95" s="141" t="s">
        <v>21951</v>
      </c>
      <c r="G95" s="142" t="s">
        <v>21952</v>
      </c>
      <c r="H95" s="141"/>
      <c r="I95" s="141" t="s">
        <v>16627</v>
      </c>
      <c r="J95" s="141"/>
      <c r="K95" s="141" t="s">
        <v>21878</v>
      </c>
      <c r="L95" s="141"/>
      <c r="M95" s="141" t="s">
        <v>16706</v>
      </c>
      <c r="N95" s="141" t="s">
        <v>21663</v>
      </c>
      <c r="O95" s="141" t="s">
        <v>21670</v>
      </c>
    </row>
    <row r="96">
      <c r="A96" s="141" t="s">
        <v>21953</v>
      </c>
      <c r="B96" s="141" t="s">
        <v>21954</v>
      </c>
      <c r="C96" s="141" t="s">
        <v>21455</v>
      </c>
      <c r="D96" s="142" t="s">
        <v>21955</v>
      </c>
      <c r="E96" s="141"/>
      <c r="F96" s="141" t="s">
        <v>21956</v>
      </c>
      <c r="G96" s="142" t="s">
        <v>21957</v>
      </c>
      <c r="H96" s="141"/>
      <c r="I96" s="141" t="s">
        <v>16627</v>
      </c>
      <c r="J96" s="141"/>
      <c r="K96" s="141"/>
      <c r="L96" s="141"/>
      <c r="M96" s="141" t="s">
        <v>16706</v>
      </c>
      <c r="N96" s="141" t="s">
        <v>21663</v>
      </c>
      <c r="O96" s="141" t="s">
        <v>21676</v>
      </c>
    </row>
    <row r="97">
      <c r="A97" s="141" t="s">
        <v>21958</v>
      </c>
      <c r="B97" s="141" t="s">
        <v>21959</v>
      </c>
      <c r="C97" s="141" t="s">
        <v>21494</v>
      </c>
      <c r="D97" s="142" t="s">
        <v>21960</v>
      </c>
      <c r="E97" s="141"/>
      <c r="F97" s="141" t="s">
        <v>21961</v>
      </c>
      <c r="G97" s="142" t="s">
        <v>21962</v>
      </c>
      <c r="H97" s="141"/>
      <c r="I97" s="141" t="s">
        <v>16627</v>
      </c>
      <c r="J97" s="141"/>
      <c r="K97" s="141"/>
      <c r="L97" s="141"/>
      <c r="M97" s="141" t="s">
        <v>21448</v>
      </c>
      <c r="N97" s="141" t="s">
        <v>2742</v>
      </c>
      <c r="O97" s="141" t="s">
        <v>21963</v>
      </c>
    </row>
    <row r="98">
      <c r="A98" s="141" t="s">
        <v>21964</v>
      </c>
      <c r="B98" s="141" t="s">
        <v>21965</v>
      </c>
      <c r="C98" s="141" t="s">
        <v>21966</v>
      </c>
      <c r="D98" s="142" t="s">
        <v>21967</v>
      </c>
      <c r="E98" s="141"/>
      <c r="F98" s="141" t="s">
        <v>21968</v>
      </c>
      <c r="G98" s="142" t="s">
        <v>21969</v>
      </c>
      <c r="H98" s="141"/>
      <c r="I98" s="141" t="s">
        <v>21498</v>
      </c>
      <c r="J98" s="141"/>
      <c r="K98" s="141"/>
      <c r="L98" s="141"/>
      <c r="M98" s="141" t="s">
        <v>16706</v>
      </c>
      <c r="N98" s="141" t="s">
        <v>2760</v>
      </c>
      <c r="O98" s="141" t="s">
        <v>21970</v>
      </c>
    </row>
    <row r="99">
      <c r="A99" s="141" t="s">
        <v>21971</v>
      </c>
      <c r="B99" s="141" t="s">
        <v>5758</v>
      </c>
      <c r="C99" s="141" t="s">
        <v>21972</v>
      </c>
      <c r="D99" s="142" t="s">
        <v>21967</v>
      </c>
      <c r="E99" s="141"/>
      <c r="F99" s="141" t="s">
        <v>21968</v>
      </c>
      <c r="G99" s="142" t="s">
        <v>21973</v>
      </c>
      <c r="H99" s="141"/>
      <c r="I99" s="141" t="s">
        <v>21498</v>
      </c>
      <c r="J99" s="141"/>
      <c r="K99" s="141" t="s">
        <v>21974</v>
      </c>
      <c r="L99" s="141"/>
      <c r="M99" s="141" t="s">
        <v>16706</v>
      </c>
      <c r="N99" s="141" t="s">
        <v>2760</v>
      </c>
      <c r="O99" s="141" t="s">
        <v>21970</v>
      </c>
    </row>
    <row r="100">
      <c r="A100" s="141" t="s">
        <v>21975</v>
      </c>
      <c r="B100" s="141" t="s">
        <v>21976</v>
      </c>
      <c r="C100" s="141" t="s">
        <v>21977</v>
      </c>
      <c r="D100" s="142" t="s">
        <v>21978</v>
      </c>
      <c r="E100" s="141"/>
      <c r="F100" s="141" t="s">
        <v>21979</v>
      </c>
      <c r="G100" s="142" t="s">
        <v>21980</v>
      </c>
      <c r="H100" s="141"/>
      <c r="I100" s="141" t="s">
        <v>21498</v>
      </c>
      <c r="J100" s="141"/>
      <c r="K100" s="141"/>
      <c r="L100" s="141"/>
      <c r="M100" s="141" t="s">
        <v>16706</v>
      </c>
      <c r="N100" s="141" t="s">
        <v>2760</v>
      </c>
      <c r="O100" s="141" t="s">
        <v>21981</v>
      </c>
    </row>
    <row r="101">
      <c r="A101" s="141" t="s">
        <v>21982</v>
      </c>
      <c r="B101" s="141" t="s">
        <v>21983</v>
      </c>
      <c r="C101" s="141" t="s">
        <v>21608</v>
      </c>
      <c r="D101" s="142" t="s">
        <v>21984</v>
      </c>
      <c r="E101" s="141"/>
      <c r="F101" s="141" t="s">
        <v>21985</v>
      </c>
      <c r="G101" s="142" t="s">
        <v>21986</v>
      </c>
      <c r="H101" s="141"/>
      <c r="I101" s="141" t="s">
        <v>16627</v>
      </c>
      <c r="J101" s="141"/>
      <c r="K101" s="141"/>
      <c r="L101" s="141"/>
      <c r="M101" s="141" t="s">
        <v>16706</v>
      </c>
      <c r="N101" s="141" t="s">
        <v>2760</v>
      </c>
      <c r="O101" s="141" t="s">
        <v>21987</v>
      </c>
    </row>
    <row r="102">
      <c r="A102" s="141" t="s">
        <v>21988</v>
      </c>
      <c r="B102" s="141" t="s">
        <v>21989</v>
      </c>
      <c r="C102" s="141" t="s">
        <v>21455</v>
      </c>
      <c r="D102" s="142" t="s">
        <v>21990</v>
      </c>
      <c r="E102" s="141"/>
      <c r="F102" s="141" t="s">
        <v>21991</v>
      </c>
      <c r="G102" s="142" t="s">
        <v>21992</v>
      </c>
      <c r="H102" s="141"/>
      <c r="I102" s="141" t="s">
        <v>16627</v>
      </c>
      <c r="J102" s="141"/>
      <c r="K102" s="141"/>
      <c r="L102" s="141"/>
      <c r="M102" s="141" t="s">
        <v>16706</v>
      </c>
      <c r="N102" s="141" t="s">
        <v>4138</v>
      </c>
      <c r="O102" s="141" t="s">
        <v>21556</v>
      </c>
    </row>
    <row r="103">
      <c r="A103" s="141" t="s">
        <v>21993</v>
      </c>
      <c r="B103" s="141" t="s">
        <v>21994</v>
      </c>
      <c r="C103" s="141" t="s">
        <v>21455</v>
      </c>
      <c r="D103" s="142" t="s">
        <v>21995</v>
      </c>
      <c r="E103" s="141"/>
      <c r="F103" s="141" t="s">
        <v>21996</v>
      </c>
      <c r="G103" s="142" t="s">
        <v>21997</v>
      </c>
      <c r="H103" s="141"/>
      <c r="I103" s="141" t="s">
        <v>16627</v>
      </c>
      <c r="J103" s="141"/>
      <c r="K103" s="141"/>
      <c r="L103" s="141"/>
      <c r="M103" s="141" t="s">
        <v>16706</v>
      </c>
      <c r="N103" s="141" t="s">
        <v>2753</v>
      </c>
      <c r="O103" s="141" t="s">
        <v>21998</v>
      </c>
    </row>
    <row r="104">
      <c r="A104" s="141" t="s">
        <v>21999</v>
      </c>
      <c r="B104" s="141"/>
      <c r="C104" s="141"/>
      <c r="D104" s="141"/>
      <c r="E104" s="141"/>
      <c r="F104" s="141" t="s">
        <v>22000</v>
      </c>
      <c r="G104" s="142" t="s">
        <v>22001</v>
      </c>
      <c r="H104" s="141"/>
      <c r="I104" s="141" t="s">
        <v>22002</v>
      </c>
      <c r="J104" s="141"/>
      <c r="K104" s="141" t="s">
        <v>21499</v>
      </c>
      <c r="L104" s="141"/>
      <c r="M104" s="141" t="s">
        <v>21448</v>
      </c>
      <c r="N104" s="141" t="s">
        <v>2742</v>
      </c>
      <c r="O104" s="141" t="s">
        <v>22003</v>
      </c>
    </row>
    <row r="105">
      <c r="A105" s="141" t="s">
        <v>22004</v>
      </c>
      <c r="B105" s="141" t="s">
        <v>22005</v>
      </c>
      <c r="C105" s="141" t="s">
        <v>21455</v>
      </c>
      <c r="D105" s="142" t="s">
        <v>22006</v>
      </c>
      <c r="E105" s="141"/>
      <c r="F105" s="141"/>
      <c r="G105" s="142" t="s">
        <v>22007</v>
      </c>
      <c r="H105" s="141"/>
      <c r="I105" s="141" t="s">
        <v>16627</v>
      </c>
      <c r="J105" s="141"/>
      <c r="K105" s="141"/>
      <c r="L105" s="141"/>
      <c r="M105" s="141" t="s">
        <v>21513</v>
      </c>
      <c r="N105" s="141" t="s">
        <v>7203</v>
      </c>
      <c r="O105" s="141" t="s">
        <v>22008</v>
      </c>
    </row>
    <row r="106">
      <c r="A106" s="141" t="s">
        <v>22009</v>
      </c>
      <c r="B106" s="141" t="s">
        <v>22010</v>
      </c>
      <c r="C106" s="141" t="s">
        <v>15685</v>
      </c>
      <c r="D106" s="142" t="s">
        <v>22011</v>
      </c>
      <c r="E106" s="141"/>
      <c r="F106" s="141" t="s">
        <v>22012</v>
      </c>
      <c r="G106" s="142" t="s">
        <v>22013</v>
      </c>
      <c r="H106" s="141"/>
      <c r="I106" s="141" t="s">
        <v>16627</v>
      </c>
      <c r="J106" s="141"/>
      <c r="K106" s="141"/>
      <c r="L106" s="141"/>
      <c r="M106" s="141" t="s">
        <v>16706</v>
      </c>
      <c r="N106" s="141" t="s">
        <v>21663</v>
      </c>
      <c r="O106" s="141" t="s">
        <v>21735</v>
      </c>
    </row>
    <row r="107">
      <c r="A107" s="141" t="s">
        <v>22014</v>
      </c>
      <c r="B107" s="141" t="s">
        <v>22015</v>
      </c>
      <c r="C107" s="141" t="s">
        <v>22016</v>
      </c>
      <c r="D107" s="142" t="s">
        <v>22017</v>
      </c>
      <c r="E107" s="141"/>
      <c r="F107" s="141" t="s">
        <v>22018</v>
      </c>
      <c r="G107" s="142" t="s">
        <v>22019</v>
      </c>
      <c r="H107" s="141"/>
      <c r="I107" s="141" t="s">
        <v>16627</v>
      </c>
      <c r="J107" s="141"/>
      <c r="K107" s="141"/>
      <c r="L107" s="141"/>
      <c r="M107" s="141" t="s">
        <v>21448</v>
      </c>
      <c r="N107" s="141" t="s">
        <v>2742</v>
      </c>
      <c r="O107" s="141" t="s">
        <v>21531</v>
      </c>
    </row>
    <row r="108">
      <c r="A108" s="141" t="s">
        <v>22020</v>
      </c>
      <c r="B108" s="141" t="s">
        <v>22021</v>
      </c>
      <c r="C108" s="141" t="s">
        <v>21608</v>
      </c>
      <c r="D108" s="142" t="s">
        <v>22022</v>
      </c>
      <c r="E108" s="141"/>
      <c r="F108" s="141" t="s">
        <v>22023</v>
      </c>
      <c r="G108" s="142" t="s">
        <v>22024</v>
      </c>
      <c r="H108" s="141"/>
      <c r="I108" s="141" t="s">
        <v>16627</v>
      </c>
      <c r="J108" s="141"/>
      <c r="K108" s="141"/>
      <c r="L108" s="141"/>
      <c r="M108" s="141" t="s">
        <v>16706</v>
      </c>
      <c r="N108" s="141" t="s">
        <v>2840</v>
      </c>
      <c r="O108" s="141" t="s">
        <v>22025</v>
      </c>
    </row>
    <row r="109">
      <c r="A109" s="141" t="s">
        <v>22026</v>
      </c>
      <c r="B109" s="141" t="s">
        <v>22027</v>
      </c>
      <c r="C109" s="141" t="s">
        <v>21462</v>
      </c>
      <c r="D109" s="142" t="s">
        <v>22028</v>
      </c>
      <c r="E109" s="141"/>
      <c r="F109" s="141" t="s">
        <v>22029</v>
      </c>
      <c r="G109" s="142" t="s">
        <v>22030</v>
      </c>
      <c r="H109" s="141"/>
      <c r="I109" s="141" t="s">
        <v>16627</v>
      </c>
      <c r="J109" s="141"/>
      <c r="K109" s="141"/>
      <c r="L109" s="141"/>
      <c r="M109" s="141" t="s">
        <v>16706</v>
      </c>
      <c r="N109" s="141" t="s">
        <v>21663</v>
      </c>
      <c r="O109" s="141" t="s">
        <v>21676</v>
      </c>
    </row>
    <row r="110">
      <c r="A110" s="141" t="s">
        <v>22031</v>
      </c>
      <c r="B110" s="141" t="s">
        <v>22032</v>
      </c>
      <c r="C110" s="141" t="s">
        <v>21608</v>
      </c>
      <c r="D110" s="142" t="s">
        <v>22033</v>
      </c>
      <c r="E110" s="141"/>
      <c r="F110" s="141" t="s">
        <v>22034</v>
      </c>
      <c r="G110" s="142" t="s">
        <v>22035</v>
      </c>
      <c r="H110" s="141"/>
      <c r="I110" s="141" t="s">
        <v>16627</v>
      </c>
      <c r="J110" s="141"/>
      <c r="K110" s="141"/>
      <c r="L110" s="141"/>
      <c r="M110" s="141" t="s">
        <v>16706</v>
      </c>
      <c r="N110" s="141" t="s">
        <v>21663</v>
      </c>
      <c r="O110" s="141" t="s">
        <v>21676</v>
      </c>
    </row>
    <row r="111">
      <c r="A111" s="141" t="s">
        <v>22036</v>
      </c>
      <c r="B111" s="141" t="s">
        <v>22037</v>
      </c>
      <c r="C111" s="141" t="s">
        <v>21517</v>
      </c>
      <c r="D111" s="142" t="s">
        <v>22038</v>
      </c>
      <c r="E111" s="141"/>
      <c r="F111" s="141" t="s">
        <v>22039</v>
      </c>
      <c r="G111" s="142" t="s">
        <v>22040</v>
      </c>
      <c r="H111" s="141"/>
      <c r="I111" s="141" t="s">
        <v>16627</v>
      </c>
      <c r="J111" s="141"/>
      <c r="K111" s="141"/>
      <c r="L111" s="141"/>
      <c r="M111" s="141" t="s">
        <v>21448</v>
      </c>
      <c r="N111" s="141" t="s">
        <v>2742</v>
      </c>
      <c r="O111" s="141" t="s">
        <v>21949</v>
      </c>
    </row>
    <row r="112">
      <c r="A112" s="141" t="s">
        <v>22041</v>
      </c>
      <c r="B112" s="141" t="s">
        <v>22042</v>
      </c>
      <c r="C112" s="141" t="s">
        <v>22043</v>
      </c>
      <c r="D112" s="142" t="s">
        <v>22044</v>
      </c>
      <c r="E112" s="141"/>
      <c r="F112" s="141" t="s">
        <v>22045</v>
      </c>
      <c r="G112" s="142" t="s">
        <v>22046</v>
      </c>
      <c r="H112" s="141"/>
      <c r="I112" s="141" t="s">
        <v>21874</v>
      </c>
      <c r="J112" s="141"/>
      <c r="K112" s="141" t="s">
        <v>21499</v>
      </c>
      <c r="L112" s="141"/>
      <c r="M112" s="141" t="s">
        <v>16706</v>
      </c>
      <c r="N112" s="141" t="s">
        <v>4138</v>
      </c>
      <c r="O112" s="141" t="s">
        <v>21556</v>
      </c>
    </row>
    <row r="113">
      <c r="A113" s="141" t="s">
        <v>22041</v>
      </c>
      <c r="B113" s="141" t="s">
        <v>22047</v>
      </c>
      <c r="C113" s="141" t="s">
        <v>22048</v>
      </c>
      <c r="D113" s="142" t="s">
        <v>22049</v>
      </c>
      <c r="E113" s="141"/>
      <c r="F113" s="141" t="s">
        <v>22045</v>
      </c>
      <c r="G113" s="142" t="s">
        <v>22046</v>
      </c>
      <c r="H113" s="141"/>
      <c r="I113" s="141" t="s">
        <v>21874</v>
      </c>
      <c r="J113" s="141"/>
      <c r="K113" s="141" t="s">
        <v>21499</v>
      </c>
      <c r="L113" s="141"/>
      <c r="M113" s="141" t="s">
        <v>16706</v>
      </c>
      <c r="N113" s="141" t="s">
        <v>4138</v>
      </c>
      <c r="O113" s="141" t="s">
        <v>21556</v>
      </c>
    </row>
    <row r="114">
      <c r="A114" s="141" t="s">
        <v>22050</v>
      </c>
      <c r="B114" s="141" t="s">
        <v>22051</v>
      </c>
      <c r="C114" s="141" t="s">
        <v>21584</v>
      </c>
      <c r="D114" s="142" t="s">
        <v>22052</v>
      </c>
      <c r="E114" s="141"/>
      <c r="F114" s="141" t="s">
        <v>22053</v>
      </c>
      <c r="G114" s="142" t="s">
        <v>22054</v>
      </c>
      <c r="H114" s="141"/>
      <c r="I114" s="141" t="s">
        <v>16627</v>
      </c>
      <c r="J114" s="141"/>
      <c r="K114" s="141"/>
      <c r="L114" s="141"/>
      <c r="M114" s="141" t="s">
        <v>16706</v>
      </c>
      <c r="N114" s="141" t="s">
        <v>3095</v>
      </c>
      <c r="O114" s="141" t="s">
        <v>22055</v>
      </c>
    </row>
    <row r="115">
      <c r="A115" s="141" t="s">
        <v>22056</v>
      </c>
      <c r="B115" s="141" t="s">
        <v>22057</v>
      </c>
      <c r="C115" s="141" t="s">
        <v>22058</v>
      </c>
      <c r="D115" s="142" t="s">
        <v>22059</v>
      </c>
      <c r="E115" s="141"/>
      <c r="F115" s="141" t="s">
        <v>22060</v>
      </c>
      <c r="G115" s="142" t="s">
        <v>22061</v>
      </c>
      <c r="H115" s="141"/>
      <c r="I115" s="141" t="s">
        <v>16627</v>
      </c>
      <c r="J115" s="141"/>
      <c r="K115" s="141"/>
      <c r="L115" s="141"/>
      <c r="M115" s="141" t="s">
        <v>16706</v>
      </c>
      <c r="N115" s="141" t="s">
        <v>21663</v>
      </c>
      <c r="O115" s="141" t="s">
        <v>22062</v>
      </c>
    </row>
    <row r="116">
      <c r="A116" s="141" t="s">
        <v>22063</v>
      </c>
      <c r="B116" s="141" t="s">
        <v>2880</v>
      </c>
      <c r="C116" s="141" t="s">
        <v>22064</v>
      </c>
      <c r="D116" s="142" t="s">
        <v>22065</v>
      </c>
      <c r="E116" s="141"/>
      <c r="F116" s="141" t="s">
        <v>22066</v>
      </c>
      <c r="G116" s="142" t="s">
        <v>22067</v>
      </c>
      <c r="H116" s="141"/>
      <c r="I116" s="141" t="s">
        <v>16627</v>
      </c>
      <c r="J116" s="141"/>
      <c r="K116" s="141"/>
      <c r="L116" s="141"/>
      <c r="M116" s="141" t="s">
        <v>16706</v>
      </c>
      <c r="N116" s="141" t="s">
        <v>2802</v>
      </c>
      <c r="O116" s="141" t="s">
        <v>22068</v>
      </c>
    </row>
    <row r="117">
      <c r="A117" s="141" t="s">
        <v>22069</v>
      </c>
      <c r="B117" s="141"/>
      <c r="C117" s="141"/>
      <c r="D117" s="141" t="s">
        <v>22070</v>
      </c>
      <c r="E117" s="142"/>
      <c r="F117" s="142" t="s">
        <v>22071</v>
      </c>
      <c r="G117" s="141" t="s">
        <v>21874</v>
      </c>
      <c r="H117" s="141"/>
      <c r="I117" s="141" t="s">
        <v>22072</v>
      </c>
      <c r="J117" s="141"/>
      <c r="K117" s="141" t="s">
        <v>21448</v>
      </c>
      <c r="L117" s="141"/>
      <c r="M117" s="141" t="s">
        <v>2742</v>
      </c>
      <c r="N117" s="141" t="s">
        <v>21449</v>
      </c>
      <c r="O117" s="141"/>
    </row>
    <row r="118">
      <c r="A118" s="141" t="s">
        <v>22073</v>
      </c>
      <c r="B118" s="141"/>
      <c r="C118" s="141"/>
      <c r="D118" s="141" t="s">
        <v>22074</v>
      </c>
      <c r="E118" s="142"/>
      <c r="F118" s="142" t="s">
        <v>22071</v>
      </c>
      <c r="G118" s="141" t="s">
        <v>21498</v>
      </c>
      <c r="H118" s="141"/>
      <c r="I118" s="141" t="s">
        <v>22072</v>
      </c>
      <c r="J118" s="141"/>
      <c r="K118" s="141" t="s">
        <v>21448</v>
      </c>
      <c r="L118" s="141"/>
      <c r="M118" s="141" t="s">
        <v>2742</v>
      </c>
      <c r="N118" s="141" t="s">
        <v>21449</v>
      </c>
      <c r="O118" s="141"/>
    </row>
    <row r="119">
      <c r="A119" s="141" t="s">
        <v>22075</v>
      </c>
      <c r="B119" s="141" t="s">
        <v>22076</v>
      </c>
      <c r="C119" s="141" t="s">
        <v>21509</v>
      </c>
      <c r="D119" s="142" t="s">
        <v>22077</v>
      </c>
      <c r="E119" s="141"/>
      <c r="F119" s="141" t="s">
        <v>22078</v>
      </c>
      <c r="G119" s="142" t="s">
        <v>22079</v>
      </c>
      <c r="H119" s="141"/>
      <c r="I119" s="141" t="s">
        <v>22080</v>
      </c>
      <c r="J119" s="141"/>
      <c r="K119" s="141"/>
      <c r="L119" s="141"/>
      <c r="M119" s="141" t="s">
        <v>16706</v>
      </c>
      <c r="N119" s="141" t="s">
        <v>2760</v>
      </c>
      <c r="O119" s="141" t="s">
        <v>22081</v>
      </c>
    </row>
    <row r="120">
      <c r="A120" s="141" t="s">
        <v>22082</v>
      </c>
      <c r="B120" s="141" t="s">
        <v>22083</v>
      </c>
      <c r="C120" s="141" t="s">
        <v>21608</v>
      </c>
      <c r="D120" s="142" t="s">
        <v>22084</v>
      </c>
      <c r="E120" s="141"/>
      <c r="F120" s="141" t="s">
        <v>22085</v>
      </c>
      <c r="G120" s="142" t="s">
        <v>22086</v>
      </c>
      <c r="H120" s="141"/>
      <c r="I120" s="141" t="s">
        <v>16627</v>
      </c>
      <c r="J120" s="141"/>
      <c r="K120" s="141"/>
      <c r="L120" s="141"/>
      <c r="M120" s="141" t="s">
        <v>16706</v>
      </c>
      <c r="N120" s="141" t="s">
        <v>21663</v>
      </c>
      <c r="O120" s="141" t="s">
        <v>21676</v>
      </c>
    </row>
    <row r="121">
      <c r="A121" s="141" t="s">
        <v>22087</v>
      </c>
      <c r="B121" s="141" t="s">
        <v>22088</v>
      </c>
      <c r="C121" s="141" t="s">
        <v>21584</v>
      </c>
      <c r="D121" s="142" t="s">
        <v>22089</v>
      </c>
      <c r="E121" s="141"/>
      <c r="F121" s="141" t="s">
        <v>22090</v>
      </c>
      <c r="G121" s="142" t="s">
        <v>22091</v>
      </c>
      <c r="H121" s="141"/>
      <c r="I121" s="141" t="s">
        <v>16627</v>
      </c>
      <c r="J121" s="141"/>
      <c r="K121" s="141"/>
      <c r="L121" s="141"/>
      <c r="M121" s="141" t="s">
        <v>16706</v>
      </c>
      <c r="N121" s="141" t="s">
        <v>3410</v>
      </c>
      <c r="O121" s="141" t="s">
        <v>22092</v>
      </c>
    </row>
    <row r="122">
      <c r="A122" s="141" t="s">
        <v>22093</v>
      </c>
      <c r="B122" s="141"/>
      <c r="C122" s="141"/>
      <c r="D122" s="141" t="s">
        <v>22094</v>
      </c>
      <c r="E122" s="142"/>
      <c r="F122" s="142" t="s">
        <v>22095</v>
      </c>
      <c r="G122" s="141" t="s">
        <v>21605</v>
      </c>
      <c r="H122" s="141"/>
      <c r="I122" s="141" t="s">
        <v>21499</v>
      </c>
      <c r="J122" s="141"/>
      <c r="K122" s="141" t="s">
        <v>21448</v>
      </c>
      <c r="L122" s="141"/>
      <c r="M122" s="141" t="s">
        <v>2742</v>
      </c>
      <c r="N122" s="141" t="s">
        <v>22096</v>
      </c>
      <c r="O122" s="141"/>
    </row>
    <row r="123">
      <c r="A123" s="141" t="s">
        <v>22097</v>
      </c>
      <c r="B123" s="141" t="s">
        <v>22098</v>
      </c>
      <c r="C123" s="141" t="s">
        <v>21462</v>
      </c>
      <c r="D123" s="142" t="s">
        <v>22099</v>
      </c>
      <c r="E123" s="141"/>
      <c r="F123" s="141" t="s">
        <v>22100</v>
      </c>
      <c r="G123" s="142" t="s">
        <v>22101</v>
      </c>
      <c r="H123" s="141"/>
      <c r="I123" s="141" t="s">
        <v>16627</v>
      </c>
      <c r="J123" s="141"/>
      <c r="K123" s="141"/>
      <c r="L123" s="141"/>
      <c r="M123" s="141" t="s">
        <v>16706</v>
      </c>
      <c r="N123" s="141" t="s">
        <v>21663</v>
      </c>
      <c r="O123" s="141" t="s">
        <v>22102</v>
      </c>
    </row>
    <row r="124">
      <c r="A124" s="141" t="s">
        <v>22103</v>
      </c>
      <c r="B124" s="141"/>
      <c r="C124" s="141"/>
      <c r="D124" s="141" t="s">
        <v>22104</v>
      </c>
      <c r="E124" s="142"/>
      <c r="F124" s="142" t="s">
        <v>22105</v>
      </c>
      <c r="G124" s="141" t="s">
        <v>21605</v>
      </c>
      <c r="H124" s="141"/>
      <c r="I124" s="141" t="s">
        <v>21447</v>
      </c>
      <c r="J124" s="141"/>
      <c r="K124" s="141" t="s">
        <v>16706</v>
      </c>
      <c r="L124" s="141"/>
      <c r="M124" s="141" t="s">
        <v>2760</v>
      </c>
      <c r="N124" s="141" t="s">
        <v>22106</v>
      </c>
      <c r="O124" s="141"/>
    </row>
    <row r="125">
      <c r="A125" s="141" t="s">
        <v>22103</v>
      </c>
      <c r="B125" s="141" t="s">
        <v>22107</v>
      </c>
      <c r="C125" s="141" t="s">
        <v>22108</v>
      </c>
      <c r="D125" s="142" t="s">
        <v>22109</v>
      </c>
      <c r="E125" s="141"/>
      <c r="F125" s="141"/>
      <c r="G125" s="142" t="s">
        <v>22105</v>
      </c>
      <c r="H125" s="141"/>
      <c r="I125" s="141" t="s">
        <v>21605</v>
      </c>
      <c r="J125" s="141"/>
      <c r="K125" s="141" t="s">
        <v>21447</v>
      </c>
      <c r="L125" s="141"/>
      <c r="M125" s="141" t="s">
        <v>16706</v>
      </c>
      <c r="N125" s="141" t="s">
        <v>2760</v>
      </c>
      <c r="O125" s="141" t="s">
        <v>22106</v>
      </c>
    </row>
    <row r="126">
      <c r="A126" s="141" t="s">
        <v>22110</v>
      </c>
      <c r="B126" s="141" t="s">
        <v>22111</v>
      </c>
      <c r="C126" s="141" t="s">
        <v>21584</v>
      </c>
      <c r="D126" s="142" t="s">
        <v>22112</v>
      </c>
      <c r="E126" s="141"/>
      <c r="F126" s="141" t="s">
        <v>22113</v>
      </c>
      <c r="G126" s="142" t="s">
        <v>22114</v>
      </c>
      <c r="H126" s="141"/>
      <c r="I126" s="141" t="s">
        <v>16627</v>
      </c>
      <c r="J126" s="141"/>
      <c r="K126" s="141"/>
      <c r="L126" s="141"/>
      <c r="M126" s="141" t="s">
        <v>16706</v>
      </c>
      <c r="N126" s="141" t="s">
        <v>2937</v>
      </c>
      <c r="O126" s="141" t="s">
        <v>21466</v>
      </c>
    </row>
    <row r="127">
      <c r="A127" s="141" t="s">
        <v>22115</v>
      </c>
      <c r="B127" s="141" t="s">
        <v>22116</v>
      </c>
      <c r="C127" s="141" t="s">
        <v>21455</v>
      </c>
      <c r="D127" s="143" t="s">
        <v>22117</v>
      </c>
      <c r="E127" s="141"/>
      <c r="F127" s="141" t="s">
        <v>22118</v>
      </c>
      <c r="G127" s="142" t="s">
        <v>22119</v>
      </c>
      <c r="H127" s="141"/>
      <c r="I127" s="141" t="s">
        <v>21874</v>
      </c>
      <c r="J127" s="141"/>
      <c r="K127" s="141"/>
      <c r="L127" s="141"/>
      <c r="M127" s="141" t="s">
        <v>16706</v>
      </c>
      <c r="N127" s="141" t="s">
        <v>3933</v>
      </c>
      <c r="O127" s="141" t="s">
        <v>22120</v>
      </c>
    </row>
    <row r="128">
      <c r="A128" s="141" t="s">
        <v>22121</v>
      </c>
      <c r="B128" s="141" t="s">
        <v>22122</v>
      </c>
      <c r="C128" s="141" t="s">
        <v>22123</v>
      </c>
      <c r="D128" s="142" t="s">
        <v>22124</v>
      </c>
      <c r="E128" s="141"/>
      <c r="F128" s="141" t="s">
        <v>22125</v>
      </c>
      <c r="G128" s="142" t="s">
        <v>22126</v>
      </c>
      <c r="H128" s="141"/>
      <c r="I128" s="141" t="s">
        <v>16627</v>
      </c>
      <c r="J128" s="141"/>
      <c r="K128" s="141"/>
      <c r="L128" s="141"/>
      <c r="M128" s="141" t="s">
        <v>16706</v>
      </c>
      <c r="N128" s="141" t="s">
        <v>2816</v>
      </c>
      <c r="O128" s="141" t="s">
        <v>22127</v>
      </c>
    </row>
    <row r="129">
      <c r="A129" s="141" t="s">
        <v>22128</v>
      </c>
      <c r="B129" s="141" t="s">
        <v>22129</v>
      </c>
      <c r="C129" s="141" t="s">
        <v>22130</v>
      </c>
      <c r="D129" s="142" t="s">
        <v>22131</v>
      </c>
      <c r="E129" s="141"/>
      <c r="F129" s="141" t="s">
        <v>22132</v>
      </c>
      <c r="G129" s="142" t="s">
        <v>22133</v>
      </c>
      <c r="H129" s="141"/>
      <c r="I129" s="141" t="s">
        <v>22134</v>
      </c>
      <c r="J129" s="141"/>
      <c r="K129" s="141"/>
      <c r="L129" s="141"/>
      <c r="M129" s="141" t="s">
        <v>16706</v>
      </c>
      <c r="N129" s="141" t="s">
        <v>2760</v>
      </c>
      <c r="O129" s="141" t="s">
        <v>21579</v>
      </c>
    </row>
    <row r="130">
      <c r="A130" s="141" t="s">
        <v>22135</v>
      </c>
      <c r="B130" s="141" t="s">
        <v>14730</v>
      </c>
      <c r="C130" s="141" t="s">
        <v>22136</v>
      </c>
      <c r="D130" s="142" t="s">
        <v>22137</v>
      </c>
      <c r="E130" s="141"/>
      <c r="F130" s="141" t="s">
        <v>22138</v>
      </c>
      <c r="G130" s="142" t="s">
        <v>22139</v>
      </c>
      <c r="H130" s="141"/>
      <c r="I130" s="141" t="s">
        <v>22140</v>
      </c>
      <c r="J130" s="141"/>
      <c r="K130" s="141"/>
      <c r="L130" s="141"/>
      <c r="M130" s="141" t="s">
        <v>16706</v>
      </c>
      <c r="N130" s="141" t="s">
        <v>2802</v>
      </c>
      <c r="O130" s="141" t="s">
        <v>22141</v>
      </c>
    </row>
    <row r="131">
      <c r="A131" s="141" t="s">
        <v>22142</v>
      </c>
      <c r="B131" s="141" t="s">
        <v>22143</v>
      </c>
      <c r="C131" s="141" t="s">
        <v>21455</v>
      </c>
      <c r="D131" s="143" t="s">
        <v>22144</v>
      </c>
      <c r="E131" s="141"/>
      <c r="F131" s="141" t="s">
        <v>22145</v>
      </c>
      <c r="G131" s="142" t="s">
        <v>22146</v>
      </c>
      <c r="H131" s="141"/>
      <c r="I131" s="141" t="s">
        <v>16627</v>
      </c>
      <c r="J131" s="141"/>
      <c r="K131" s="141"/>
      <c r="L131" s="141"/>
      <c r="M131" s="141" t="s">
        <v>16706</v>
      </c>
      <c r="N131" s="141" t="s">
        <v>3768</v>
      </c>
      <c r="O131" s="141" t="s">
        <v>22147</v>
      </c>
    </row>
    <row r="132">
      <c r="A132" s="141" t="s">
        <v>22148</v>
      </c>
      <c r="B132" s="141" t="s">
        <v>22149</v>
      </c>
      <c r="C132" s="141" t="s">
        <v>21545</v>
      </c>
      <c r="D132" s="142" t="s">
        <v>22150</v>
      </c>
      <c r="E132" s="141"/>
      <c r="F132" s="141" t="s">
        <v>22151</v>
      </c>
      <c r="G132" s="142" t="s">
        <v>22152</v>
      </c>
      <c r="H132" s="141"/>
      <c r="I132" s="141" t="s">
        <v>16627</v>
      </c>
      <c r="J132" s="141"/>
      <c r="K132" s="141"/>
      <c r="L132" s="141"/>
      <c r="M132" s="141" t="s">
        <v>16706</v>
      </c>
      <c r="N132" s="141" t="s">
        <v>4418</v>
      </c>
      <c r="O132" s="141" t="s">
        <v>22153</v>
      </c>
    </row>
    <row r="133">
      <c r="A133" s="141" t="s">
        <v>22154</v>
      </c>
      <c r="B133" s="141" t="s">
        <v>22155</v>
      </c>
      <c r="C133" s="141" t="s">
        <v>21455</v>
      </c>
      <c r="D133" s="142" t="s">
        <v>22156</v>
      </c>
      <c r="E133" s="141"/>
      <c r="F133" s="141" t="s">
        <v>22157</v>
      </c>
      <c r="G133" s="142" t="s">
        <v>22158</v>
      </c>
      <c r="H133" s="141"/>
      <c r="I133" s="141" t="s">
        <v>16627</v>
      </c>
      <c r="J133" s="141"/>
      <c r="K133" s="141"/>
      <c r="L133" s="141"/>
      <c r="M133" s="141" t="s">
        <v>16706</v>
      </c>
      <c r="N133" s="141" t="s">
        <v>2937</v>
      </c>
      <c r="O133" s="141" t="s">
        <v>22159</v>
      </c>
    </row>
    <row r="134">
      <c r="A134" s="141" t="s">
        <v>22160</v>
      </c>
      <c r="B134" s="141" t="s">
        <v>22161</v>
      </c>
      <c r="C134" s="141" t="s">
        <v>21608</v>
      </c>
      <c r="D134" s="142" t="s">
        <v>22162</v>
      </c>
      <c r="E134" s="141"/>
      <c r="F134" s="141" t="s">
        <v>22163</v>
      </c>
      <c r="G134" s="142" t="s">
        <v>22164</v>
      </c>
      <c r="H134" s="141"/>
      <c r="I134" s="141" t="s">
        <v>16627</v>
      </c>
      <c r="J134" s="141"/>
      <c r="K134" s="141"/>
      <c r="L134" s="141"/>
      <c r="M134" s="141" t="s">
        <v>16706</v>
      </c>
      <c r="N134" s="141" t="s">
        <v>21663</v>
      </c>
      <c r="O134" s="141" t="s">
        <v>21676</v>
      </c>
    </row>
    <row r="135">
      <c r="A135" s="141" t="s">
        <v>22165</v>
      </c>
      <c r="B135" s="141" t="s">
        <v>22166</v>
      </c>
      <c r="C135" s="141" t="s">
        <v>21455</v>
      </c>
      <c r="D135" s="143" t="s">
        <v>22167</v>
      </c>
      <c r="E135" s="141"/>
      <c r="F135" s="141" t="s">
        <v>22168</v>
      </c>
      <c r="G135" s="142" t="s">
        <v>22169</v>
      </c>
      <c r="H135" s="141"/>
      <c r="I135" s="141" t="s">
        <v>16627</v>
      </c>
      <c r="J135" s="141"/>
      <c r="K135" s="141"/>
      <c r="L135" s="141"/>
      <c r="M135" s="141" t="s">
        <v>21624</v>
      </c>
      <c r="N135" s="141" t="s">
        <v>21625</v>
      </c>
      <c r="O135" s="141" t="s">
        <v>21626</v>
      </c>
    </row>
    <row r="136">
      <c r="A136" s="141" t="s">
        <v>22170</v>
      </c>
      <c r="B136" s="141" t="s">
        <v>22171</v>
      </c>
      <c r="C136" s="141" t="s">
        <v>21608</v>
      </c>
      <c r="D136" s="142" t="s">
        <v>22172</v>
      </c>
      <c r="E136" s="141"/>
      <c r="F136" s="141" t="s">
        <v>22173</v>
      </c>
      <c r="G136" s="142" t="s">
        <v>22174</v>
      </c>
      <c r="H136" s="141"/>
      <c r="I136" s="141" t="s">
        <v>16627</v>
      </c>
      <c r="J136" s="141"/>
      <c r="K136" s="141"/>
      <c r="L136" s="141"/>
      <c r="M136" s="141" t="s">
        <v>16706</v>
      </c>
      <c r="N136" s="141" t="s">
        <v>3933</v>
      </c>
      <c r="O136" s="141" t="s">
        <v>22120</v>
      </c>
    </row>
    <row r="137">
      <c r="A137" s="141" t="s">
        <v>22175</v>
      </c>
      <c r="B137" s="141" t="s">
        <v>22176</v>
      </c>
      <c r="C137" s="141" t="s">
        <v>21455</v>
      </c>
      <c r="D137" s="143" t="s">
        <v>22177</v>
      </c>
      <c r="E137" s="141"/>
      <c r="F137" s="141" t="s">
        <v>22178</v>
      </c>
      <c r="G137" s="142" t="s">
        <v>22179</v>
      </c>
      <c r="H137" s="141"/>
      <c r="I137" s="141" t="s">
        <v>16627</v>
      </c>
      <c r="J137" s="141"/>
      <c r="K137" s="141"/>
      <c r="L137" s="141"/>
      <c r="M137" s="141" t="s">
        <v>16706</v>
      </c>
      <c r="N137" s="141" t="s">
        <v>2824</v>
      </c>
      <c r="O137" s="141" t="s">
        <v>21803</v>
      </c>
    </row>
    <row r="138">
      <c r="A138" s="141" t="s">
        <v>22180</v>
      </c>
      <c r="B138" s="141"/>
      <c r="C138" s="141"/>
      <c r="D138" s="141"/>
      <c r="E138" s="142"/>
      <c r="F138" s="142" t="s">
        <v>22181</v>
      </c>
      <c r="G138" s="141" t="s">
        <v>16627</v>
      </c>
      <c r="H138" s="141"/>
      <c r="I138" s="141" t="s">
        <v>21974</v>
      </c>
      <c r="J138" s="141"/>
      <c r="K138" s="141" t="s">
        <v>16706</v>
      </c>
      <c r="L138" s="141"/>
      <c r="M138" s="141" t="s">
        <v>4812</v>
      </c>
      <c r="N138" s="141" t="s">
        <v>22182</v>
      </c>
      <c r="O138" s="141"/>
    </row>
    <row r="139">
      <c r="A139" s="141" t="s">
        <v>22183</v>
      </c>
      <c r="B139" s="141" t="s">
        <v>22184</v>
      </c>
      <c r="C139" s="141" t="s">
        <v>22185</v>
      </c>
      <c r="D139" s="142" t="s">
        <v>22186</v>
      </c>
      <c r="E139" s="141"/>
      <c r="F139" s="141" t="s">
        <v>22187</v>
      </c>
      <c r="G139" s="142" t="s">
        <v>22188</v>
      </c>
      <c r="H139" s="141"/>
      <c r="I139" s="141" t="s">
        <v>16627</v>
      </c>
      <c r="J139" s="141"/>
      <c r="K139" s="141"/>
      <c r="L139" s="141"/>
      <c r="M139" s="141" t="s">
        <v>16706</v>
      </c>
      <c r="N139" s="141" t="s">
        <v>21663</v>
      </c>
      <c r="O139" s="141" t="s">
        <v>21676</v>
      </c>
    </row>
    <row r="140">
      <c r="A140" s="141" t="s">
        <v>22183</v>
      </c>
      <c r="B140" s="141" t="s">
        <v>22184</v>
      </c>
      <c r="C140" s="141" t="s">
        <v>22185</v>
      </c>
      <c r="D140" s="142" t="s">
        <v>22189</v>
      </c>
      <c r="E140" s="141"/>
      <c r="F140" s="141" t="s">
        <v>22187</v>
      </c>
      <c r="G140" s="142" t="s">
        <v>22190</v>
      </c>
      <c r="H140" s="141"/>
      <c r="I140" s="141" t="s">
        <v>16627</v>
      </c>
      <c r="J140" s="141"/>
      <c r="K140" s="141"/>
      <c r="L140" s="141"/>
      <c r="M140" s="141" t="s">
        <v>16706</v>
      </c>
      <c r="N140" s="141" t="s">
        <v>21663</v>
      </c>
      <c r="O140" s="141" t="s">
        <v>21676</v>
      </c>
    </row>
    <row r="141">
      <c r="A141" s="141" t="s">
        <v>22183</v>
      </c>
      <c r="B141" s="141" t="s">
        <v>22184</v>
      </c>
      <c r="C141" s="141"/>
      <c r="D141" s="142" t="s">
        <v>22189</v>
      </c>
      <c r="E141" s="141"/>
      <c r="F141" s="141" t="s">
        <v>22187</v>
      </c>
      <c r="G141" s="142" t="s">
        <v>22190</v>
      </c>
      <c r="H141" s="141"/>
      <c r="I141" s="141" t="s">
        <v>16627</v>
      </c>
      <c r="J141" s="141"/>
      <c r="K141" s="141"/>
      <c r="L141" s="141"/>
      <c r="M141" s="141" t="s">
        <v>16706</v>
      </c>
      <c r="N141" s="141" t="s">
        <v>21663</v>
      </c>
      <c r="O141" s="141" t="s">
        <v>21676</v>
      </c>
    </row>
    <row r="142">
      <c r="A142" s="141" t="s">
        <v>22191</v>
      </c>
      <c r="B142" s="141" t="s">
        <v>22192</v>
      </c>
      <c r="C142" s="141" t="s">
        <v>21455</v>
      </c>
      <c r="D142" s="142" t="s">
        <v>22193</v>
      </c>
      <c r="E142" s="141"/>
      <c r="F142" s="141" t="s">
        <v>22194</v>
      </c>
      <c r="G142" s="142" t="s">
        <v>22195</v>
      </c>
      <c r="H142" s="141"/>
      <c r="I142" s="141" t="s">
        <v>16627</v>
      </c>
      <c r="J142" s="141"/>
      <c r="K142" s="141"/>
      <c r="L142" s="141"/>
      <c r="M142" s="141" t="s">
        <v>16706</v>
      </c>
      <c r="N142" s="141" t="s">
        <v>2753</v>
      </c>
      <c r="O142" s="141" t="s">
        <v>22196</v>
      </c>
    </row>
    <row r="143">
      <c r="A143" s="141" t="s">
        <v>22191</v>
      </c>
      <c r="B143" s="141" t="s">
        <v>22192</v>
      </c>
      <c r="C143" s="141" t="s">
        <v>21455</v>
      </c>
      <c r="D143" s="142" t="s">
        <v>22193</v>
      </c>
      <c r="E143" s="141"/>
      <c r="F143" s="141" t="s">
        <v>22194</v>
      </c>
      <c r="G143" s="142" t="s">
        <v>22195</v>
      </c>
      <c r="H143" s="141"/>
      <c r="I143" s="141" t="s">
        <v>16627</v>
      </c>
      <c r="J143" s="141"/>
      <c r="K143" s="141"/>
      <c r="L143" s="141"/>
      <c r="M143" s="141" t="s">
        <v>16706</v>
      </c>
      <c r="N143" s="141" t="s">
        <v>2753</v>
      </c>
      <c r="O143" s="141" t="s">
        <v>22196</v>
      </c>
    </row>
    <row r="144">
      <c r="A144" s="141" t="s">
        <v>22197</v>
      </c>
      <c r="B144" s="141" t="s">
        <v>22198</v>
      </c>
      <c r="C144" s="141" t="s">
        <v>21455</v>
      </c>
      <c r="D144" s="142" t="s">
        <v>22199</v>
      </c>
      <c r="E144" s="141"/>
      <c r="F144" s="141" t="s">
        <v>22200</v>
      </c>
      <c r="G144" s="142" t="s">
        <v>22201</v>
      </c>
      <c r="H144" s="141"/>
      <c r="I144" s="141" t="s">
        <v>16627</v>
      </c>
      <c r="J144" s="141"/>
      <c r="K144" s="141"/>
      <c r="L144" s="141"/>
      <c r="M144" s="141" t="s">
        <v>16706</v>
      </c>
      <c r="N144" s="141" t="s">
        <v>3410</v>
      </c>
      <c r="O144" s="141" t="s">
        <v>22092</v>
      </c>
    </row>
    <row r="145">
      <c r="A145" s="141" t="s">
        <v>22202</v>
      </c>
      <c r="B145" s="141" t="s">
        <v>22203</v>
      </c>
      <c r="C145" s="141" t="s">
        <v>21455</v>
      </c>
      <c r="D145" s="143" t="s">
        <v>22204</v>
      </c>
      <c r="E145" s="141"/>
      <c r="F145" s="141" t="s">
        <v>22205</v>
      </c>
      <c r="G145" s="142" t="s">
        <v>22206</v>
      </c>
      <c r="H145" s="141"/>
      <c r="I145" s="141" t="s">
        <v>16627</v>
      </c>
      <c r="J145" s="141"/>
      <c r="K145" s="141"/>
      <c r="L145" s="141"/>
      <c r="M145" s="141" t="s">
        <v>21513</v>
      </c>
      <c r="N145" s="141" t="s">
        <v>22207</v>
      </c>
      <c r="O145" s="141" t="s">
        <v>22208</v>
      </c>
    </row>
    <row r="146">
      <c r="A146" s="141" t="s">
        <v>22202</v>
      </c>
      <c r="B146" s="141" t="s">
        <v>22203</v>
      </c>
      <c r="C146" s="141" t="s">
        <v>21455</v>
      </c>
      <c r="D146" s="143" t="s">
        <v>22204</v>
      </c>
      <c r="E146" s="141"/>
      <c r="F146" s="141" t="s">
        <v>22205</v>
      </c>
      <c r="G146" s="142" t="s">
        <v>22206</v>
      </c>
      <c r="H146" s="141"/>
      <c r="I146" s="141" t="s">
        <v>16627</v>
      </c>
      <c r="J146" s="141"/>
      <c r="K146" s="141"/>
      <c r="L146" s="141"/>
      <c r="M146" s="141" t="s">
        <v>21513</v>
      </c>
      <c r="N146" s="141" t="s">
        <v>22207</v>
      </c>
      <c r="O146" s="141" t="s">
        <v>22208</v>
      </c>
    </row>
    <row r="147">
      <c r="A147" s="141" t="s">
        <v>22209</v>
      </c>
      <c r="B147" s="141" t="s">
        <v>22210</v>
      </c>
      <c r="C147" s="141" t="s">
        <v>21462</v>
      </c>
      <c r="D147" s="142" t="s">
        <v>22211</v>
      </c>
      <c r="E147" s="141"/>
      <c r="F147" s="141" t="s">
        <v>22212</v>
      </c>
      <c r="G147" s="142" t="s">
        <v>22213</v>
      </c>
      <c r="H147" s="141"/>
      <c r="I147" s="141" t="s">
        <v>16627</v>
      </c>
      <c r="J147" s="141"/>
      <c r="K147" s="141"/>
      <c r="L147" s="141"/>
      <c r="M147" s="141" t="s">
        <v>21513</v>
      </c>
      <c r="N147" s="141" t="s">
        <v>22214</v>
      </c>
      <c r="O147" s="141" t="s">
        <v>22214</v>
      </c>
    </row>
    <row r="148">
      <c r="A148" s="141" t="s">
        <v>22215</v>
      </c>
      <c r="B148" s="141" t="s">
        <v>22216</v>
      </c>
      <c r="C148" s="141" t="s">
        <v>21584</v>
      </c>
      <c r="D148" s="142" t="s">
        <v>22217</v>
      </c>
      <c r="E148" s="141"/>
      <c r="F148" s="141" t="s">
        <v>22218</v>
      </c>
      <c r="G148" s="142" t="s">
        <v>22219</v>
      </c>
      <c r="H148" s="141"/>
      <c r="I148" s="141" t="s">
        <v>16627</v>
      </c>
      <c r="J148" s="141"/>
      <c r="K148" s="141"/>
      <c r="L148" s="141"/>
      <c r="M148" s="141" t="s">
        <v>16706</v>
      </c>
      <c r="N148" s="141" t="s">
        <v>2753</v>
      </c>
      <c r="O148" s="141" t="s">
        <v>21945</v>
      </c>
    </row>
    <row r="149">
      <c r="A149" s="141" t="s">
        <v>22220</v>
      </c>
      <c r="B149" s="141" t="s">
        <v>22221</v>
      </c>
      <c r="C149" s="141" t="s">
        <v>21608</v>
      </c>
      <c r="D149" s="142" t="s">
        <v>22222</v>
      </c>
      <c r="E149" s="141"/>
      <c r="F149" s="141" t="s">
        <v>22223</v>
      </c>
      <c r="G149" s="142" t="s">
        <v>22224</v>
      </c>
      <c r="H149" s="141"/>
      <c r="I149" s="141" t="s">
        <v>21645</v>
      </c>
      <c r="J149" s="141"/>
      <c r="K149" s="141"/>
      <c r="L149" s="141"/>
      <c r="M149" s="141" t="s">
        <v>16706</v>
      </c>
      <c r="N149" s="141" t="s">
        <v>4418</v>
      </c>
      <c r="O149" s="141" t="s">
        <v>22153</v>
      </c>
    </row>
    <row r="150">
      <c r="A150" s="141" t="s">
        <v>22225</v>
      </c>
      <c r="B150" s="141" t="s">
        <v>22226</v>
      </c>
      <c r="C150" s="141" t="s">
        <v>21608</v>
      </c>
      <c r="D150" s="142" t="s">
        <v>22227</v>
      </c>
      <c r="E150" s="141"/>
      <c r="F150" s="141" t="s">
        <v>22228</v>
      </c>
      <c r="G150" s="142" t="s">
        <v>22229</v>
      </c>
      <c r="H150" s="141"/>
      <c r="I150" s="141" t="s">
        <v>21651</v>
      </c>
      <c r="J150" s="141"/>
      <c r="K150" s="141"/>
      <c r="L150" s="141"/>
      <c r="M150" s="141" t="s">
        <v>16706</v>
      </c>
      <c r="N150" s="141" t="s">
        <v>21663</v>
      </c>
      <c r="O150" s="141" t="s">
        <v>22062</v>
      </c>
    </row>
    <row r="151">
      <c r="A151" s="141" t="s">
        <v>22230</v>
      </c>
      <c r="B151" s="141" t="s">
        <v>22231</v>
      </c>
      <c r="C151" s="141" t="s">
        <v>15685</v>
      </c>
      <c r="D151" s="142" t="s">
        <v>22232</v>
      </c>
      <c r="E151" s="141"/>
      <c r="F151" s="141" t="s">
        <v>22233</v>
      </c>
      <c r="G151" s="142" t="s">
        <v>22234</v>
      </c>
      <c r="H151" s="141"/>
      <c r="I151" s="141" t="s">
        <v>16627</v>
      </c>
      <c r="J151" s="141"/>
      <c r="K151" s="141"/>
      <c r="L151" s="141"/>
      <c r="M151" s="141" t="s">
        <v>16706</v>
      </c>
      <c r="N151" s="141" t="s">
        <v>4418</v>
      </c>
      <c r="O151" s="141" t="s">
        <v>22153</v>
      </c>
    </row>
    <row r="152">
      <c r="A152" s="141" t="s">
        <v>22235</v>
      </c>
      <c r="B152" s="141" t="s">
        <v>22236</v>
      </c>
      <c r="C152" s="141" t="s">
        <v>21455</v>
      </c>
      <c r="D152" s="142" t="s">
        <v>22237</v>
      </c>
      <c r="E152" s="141"/>
      <c r="F152" s="141" t="s">
        <v>22238</v>
      </c>
      <c r="G152" s="142" t="s">
        <v>22239</v>
      </c>
      <c r="H152" s="141"/>
      <c r="I152" s="141" t="s">
        <v>16627</v>
      </c>
      <c r="J152" s="141"/>
      <c r="K152" s="141"/>
      <c r="L152" s="141"/>
      <c r="M152" s="141" t="s">
        <v>16706</v>
      </c>
      <c r="N152" s="141" t="s">
        <v>3182</v>
      </c>
      <c r="O152" s="141" t="s">
        <v>21588</v>
      </c>
    </row>
    <row r="153">
      <c r="A153" s="141" t="s">
        <v>22240</v>
      </c>
      <c r="B153" s="141" t="s">
        <v>22241</v>
      </c>
      <c r="C153" s="141" t="s">
        <v>21977</v>
      </c>
      <c r="D153" s="143" t="s">
        <v>22242</v>
      </c>
      <c r="E153" s="141"/>
      <c r="F153" s="141" t="s">
        <v>22243</v>
      </c>
      <c r="G153" s="142" t="s">
        <v>22244</v>
      </c>
      <c r="H153" s="141"/>
      <c r="I153" s="141" t="s">
        <v>21605</v>
      </c>
      <c r="J153" s="141"/>
      <c r="K153" s="141"/>
      <c r="L153" s="141"/>
      <c r="M153" s="141" t="s">
        <v>16706</v>
      </c>
      <c r="N153" s="141" t="s">
        <v>22245</v>
      </c>
      <c r="O153" s="141" t="s">
        <v>22246</v>
      </c>
    </row>
    <row r="154">
      <c r="A154" s="141" t="s">
        <v>22247</v>
      </c>
      <c r="B154" s="141" t="s">
        <v>22248</v>
      </c>
      <c r="C154" s="141" t="s">
        <v>22249</v>
      </c>
      <c r="D154" s="142" t="s">
        <v>22250</v>
      </c>
      <c r="E154" s="141"/>
      <c r="F154" s="141" t="s">
        <v>22251</v>
      </c>
      <c r="G154" s="142" t="s">
        <v>22252</v>
      </c>
      <c r="H154" s="141"/>
      <c r="I154" s="141" t="s">
        <v>21645</v>
      </c>
      <c r="J154" s="141"/>
      <c r="K154" s="141"/>
      <c r="L154" s="141"/>
      <c r="M154" s="141" t="s">
        <v>16706</v>
      </c>
      <c r="N154" s="141" t="s">
        <v>21663</v>
      </c>
      <c r="O154" s="141" t="s">
        <v>22102</v>
      </c>
    </row>
    <row r="155">
      <c r="A155" s="141" t="s">
        <v>22253</v>
      </c>
      <c r="B155" s="141" t="s">
        <v>22254</v>
      </c>
      <c r="C155" s="141" t="s">
        <v>21455</v>
      </c>
      <c r="D155" s="143" t="s">
        <v>22255</v>
      </c>
      <c r="E155" s="141"/>
      <c r="F155" s="141" t="s">
        <v>22256</v>
      </c>
      <c r="G155" s="142" t="s">
        <v>22257</v>
      </c>
      <c r="H155" s="141"/>
      <c r="I155" s="141" t="s">
        <v>16627</v>
      </c>
      <c r="J155" s="141"/>
      <c r="K155" s="141"/>
      <c r="L155" s="141"/>
      <c r="M155" s="141" t="s">
        <v>16706</v>
      </c>
      <c r="N155" s="141" t="s">
        <v>2840</v>
      </c>
      <c r="O155" s="141" t="s">
        <v>22025</v>
      </c>
    </row>
    <row r="156">
      <c r="A156" s="141" t="s">
        <v>22258</v>
      </c>
      <c r="B156" s="141" t="s">
        <v>22259</v>
      </c>
      <c r="C156" s="141" t="s">
        <v>21462</v>
      </c>
      <c r="D156" s="142" t="s">
        <v>22260</v>
      </c>
      <c r="E156" s="141"/>
      <c r="F156" s="141" t="s">
        <v>22261</v>
      </c>
      <c r="G156" s="142" t="s">
        <v>22262</v>
      </c>
      <c r="H156" s="141"/>
      <c r="I156" s="141" t="s">
        <v>16627</v>
      </c>
      <c r="J156" s="141"/>
      <c r="K156" s="141"/>
      <c r="L156" s="141"/>
      <c r="M156" s="141" t="s">
        <v>16706</v>
      </c>
      <c r="N156" s="141" t="s">
        <v>2760</v>
      </c>
      <c r="O156" s="141" t="s">
        <v>22263</v>
      </c>
    </row>
    <row r="157">
      <c r="A157" s="141" t="s">
        <v>22264</v>
      </c>
      <c r="B157" s="141" t="s">
        <v>22265</v>
      </c>
      <c r="C157" s="141" t="s">
        <v>21455</v>
      </c>
      <c r="D157" s="142" t="s">
        <v>22266</v>
      </c>
      <c r="E157" s="141"/>
      <c r="F157" s="141" t="s">
        <v>22267</v>
      </c>
      <c r="G157" s="142" t="s">
        <v>22268</v>
      </c>
      <c r="H157" s="141"/>
      <c r="I157" s="141" t="s">
        <v>16627</v>
      </c>
      <c r="J157" s="141"/>
      <c r="K157" s="141"/>
      <c r="L157" s="141"/>
      <c r="M157" s="141" t="s">
        <v>16706</v>
      </c>
      <c r="N157" s="141" t="s">
        <v>2753</v>
      </c>
      <c r="O157" s="141" t="s">
        <v>21484</v>
      </c>
    </row>
    <row r="158">
      <c r="A158" s="141" t="s">
        <v>22269</v>
      </c>
      <c r="B158" s="141" t="s">
        <v>22270</v>
      </c>
      <c r="C158" s="141"/>
      <c r="D158" s="142" t="s">
        <v>22271</v>
      </c>
      <c r="E158" s="141"/>
      <c r="F158" s="141" t="s">
        <v>22272</v>
      </c>
      <c r="G158" s="142" t="s">
        <v>22273</v>
      </c>
      <c r="H158" s="141"/>
      <c r="I158" s="141" t="s">
        <v>16627</v>
      </c>
      <c r="J158" s="141"/>
      <c r="K158" s="141"/>
      <c r="L158" s="141"/>
      <c r="M158" s="141" t="s">
        <v>16706</v>
      </c>
      <c r="N158" s="141" t="s">
        <v>2765</v>
      </c>
      <c r="O158" s="141" t="s">
        <v>21542</v>
      </c>
    </row>
    <row r="159">
      <c r="A159" s="141" t="s">
        <v>22274</v>
      </c>
      <c r="B159" s="141" t="s">
        <v>22270</v>
      </c>
      <c r="C159" s="141" t="s">
        <v>21462</v>
      </c>
      <c r="D159" s="142" t="s">
        <v>22271</v>
      </c>
      <c r="E159" s="141"/>
      <c r="F159" s="141" t="s">
        <v>22272</v>
      </c>
      <c r="G159" s="142" t="s">
        <v>22273</v>
      </c>
      <c r="H159" s="141"/>
      <c r="I159" s="141" t="s">
        <v>16627</v>
      </c>
      <c r="J159" s="141"/>
      <c r="K159" s="141"/>
      <c r="L159" s="141"/>
      <c r="M159" s="141" t="s">
        <v>16706</v>
      </c>
      <c r="N159" s="141" t="s">
        <v>2765</v>
      </c>
      <c r="O159" s="141" t="s">
        <v>21542</v>
      </c>
    </row>
    <row r="160">
      <c r="A160" s="141" t="s">
        <v>22275</v>
      </c>
      <c r="B160" s="141" t="s">
        <v>22276</v>
      </c>
      <c r="C160" s="141" t="s">
        <v>21455</v>
      </c>
      <c r="D160" s="142" t="s">
        <v>22277</v>
      </c>
      <c r="E160" s="141"/>
      <c r="F160" s="141" t="s">
        <v>22278</v>
      </c>
      <c r="G160" s="142" t="s">
        <v>22279</v>
      </c>
      <c r="H160" s="141"/>
      <c r="I160" s="141" t="s">
        <v>16627</v>
      </c>
      <c r="J160" s="141"/>
      <c r="K160" s="141"/>
      <c r="L160" s="141"/>
      <c r="M160" s="141" t="s">
        <v>21448</v>
      </c>
      <c r="N160" s="141" t="s">
        <v>7223</v>
      </c>
      <c r="O160" s="141" t="s">
        <v>22280</v>
      </c>
    </row>
    <row r="161">
      <c r="A161" s="141" t="s">
        <v>22281</v>
      </c>
      <c r="B161" s="141"/>
      <c r="C161" s="141"/>
      <c r="D161" s="141" t="s">
        <v>22282</v>
      </c>
      <c r="E161" s="142"/>
      <c r="F161" s="142" t="s">
        <v>22283</v>
      </c>
      <c r="G161" s="141" t="s">
        <v>16627</v>
      </c>
      <c r="H161" s="141"/>
      <c r="I161" s="141" t="s">
        <v>21974</v>
      </c>
      <c r="J161" s="141"/>
      <c r="K161" s="141" t="s">
        <v>16706</v>
      </c>
      <c r="L161" s="141"/>
      <c r="M161" s="141" t="s">
        <v>2937</v>
      </c>
      <c r="N161" s="141" t="s">
        <v>21466</v>
      </c>
      <c r="O161" s="141"/>
    </row>
    <row r="162">
      <c r="A162" s="141" t="s">
        <v>22284</v>
      </c>
      <c r="B162" s="141"/>
      <c r="C162" s="141"/>
      <c r="D162" s="141" t="s">
        <v>22282</v>
      </c>
      <c r="E162" s="142"/>
      <c r="F162" s="142" t="s">
        <v>22283</v>
      </c>
      <c r="G162" s="141" t="s">
        <v>16627</v>
      </c>
      <c r="H162" s="141"/>
      <c r="I162" s="141" t="s">
        <v>21499</v>
      </c>
      <c r="J162" s="141"/>
      <c r="K162" s="141" t="s">
        <v>16706</v>
      </c>
      <c r="L162" s="141"/>
      <c r="M162" s="141" t="s">
        <v>2937</v>
      </c>
      <c r="N162" s="141" t="s">
        <v>21466</v>
      </c>
      <c r="O162" s="141"/>
    </row>
    <row r="163">
      <c r="A163" s="141" t="s">
        <v>22285</v>
      </c>
      <c r="B163" s="141" t="s">
        <v>22286</v>
      </c>
      <c r="C163" s="141" t="s">
        <v>21455</v>
      </c>
      <c r="D163" s="142" t="s">
        <v>22287</v>
      </c>
      <c r="E163" s="141"/>
      <c r="F163" s="141" t="s">
        <v>22288</v>
      </c>
      <c r="G163" s="142" t="s">
        <v>22289</v>
      </c>
      <c r="H163" s="141"/>
      <c r="I163" s="141" t="s">
        <v>16627</v>
      </c>
      <c r="J163" s="141"/>
      <c r="K163" s="141"/>
      <c r="L163" s="141"/>
      <c r="M163" s="141" t="s">
        <v>16706</v>
      </c>
      <c r="N163" s="141" t="s">
        <v>4225</v>
      </c>
      <c r="O163" s="141" t="s">
        <v>21820</v>
      </c>
    </row>
    <row r="164">
      <c r="A164" s="141" t="s">
        <v>22290</v>
      </c>
      <c r="B164" s="141" t="s">
        <v>22291</v>
      </c>
      <c r="C164" s="141" t="s">
        <v>21608</v>
      </c>
      <c r="D164" s="142" t="s">
        <v>22292</v>
      </c>
      <c r="E164" s="141"/>
      <c r="F164" s="141" t="s">
        <v>22293</v>
      </c>
      <c r="G164" s="142" t="s">
        <v>22294</v>
      </c>
      <c r="H164" s="141"/>
      <c r="I164" s="141" t="s">
        <v>16627</v>
      </c>
      <c r="J164" s="141"/>
      <c r="K164" s="141"/>
      <c r="L164" s="141"/>
      <c r="M164" s="141" t="s">
        <v>16706</v>
      </c>
      <c r="N164" s="141" t="s">
        <v>2765</v>
      </c>
      <c r="O164" s="141" t="s">
        <v>22295</v>
      </c>
    </row>
    <row r="165">
      <c r="A165" s="141" t="s">
        <v>22296</v>
      </c>
      <c r="B165" s="141" t="s">
        <v>22297</v>
      </c>
      <c r="C165" s="141" t="s">
        <v>21608</v>
      </c>
      <c r="D165" s="142" t="s">
        <v>22298</v>
      </c>
      <c r="E165" s="141"/>
      <c r="F165" s="141" t="s">
        <v>22299</v>
      </c>
      <c r="G165" s="142" t="s">
        <v>22294</v>
      </c>
      <c r="H165" s="141"/>
      <c r="I165" s="141" t="s">
        <v>16627</v>
      </c>
      <c r="J165" s="141"/>
      <c r="K165" s="141"/>
      <c r="L165" s="141"/>
      <c r="M165" s="141" t="s">
        <v>16706</v>
      </c>
      <c r="N165" s="141" t="s">
        <v>2765</v>
      </c>
      <c r="O165" s="141" t="s">
        <v>22295</v>
      </c>
    </row>
    <row r="166">
      <c r="A166" s="141" t="s">
        <v>22300</v>
      </c>
      <c r="B166" s="141" t="s">
        <v>22301</v>
      </c>
      <c r="C166" s="141" t="s">
        <v>21608</v>
      </c>
      <c r="D166" s="142" t="s">
        <v>22302</v>
      </c>
      <c r="E166" s="141"/>
      <c r="F166" s="141" t="s">
        <v>22303</v>
      </c>
      <c r="G166" s="142" t="s">
        <v>22304</v>
      </c>
      <c r="H166" s="141"/>
      <c r="I166" s="141" t="s">
        <v>16627</v>
      </c>
      <c r="J166" s="141"/>
      <c r="K166" s="141"/>
      <c r="L166" s="141"/>
      <c r="M166" s="141" t="s">
        <v>16706</v>
      </c>
      <c r="N166" s="141" t="s">
        <v>2765</v>
      </c>
      <c r="O166" s="141" t="s">
        <v>21612</v>
      </c>
    </row>
    <row r="167">
      <c r="A167" s="141" t="s">
        <v>22305</v>
      </c>
      <c r="B167" s="141" t="s">
        <v>22306</v>
      </c>
      <c r="C167" s="141" t="s">
        <v>21455</v>
      </c>
      <c r="D167" s="142" t="s">
        <v>22307</v>
      </c>
      <c r="E167" s="141"/>
      <c r="F167" s="141" t="s">
        <v>22308</v>
      </c>
      <c r="G167" s="142" t="s">
        <v>22309</v>
      </c>
      <c r="H167" s="141"/>
      <c r="I167" s="141" t="s">
        <v>16627</v>
      </c>
      <c r="J167" s="141"/>
      <c r="K167" s="141"/>
      <c r="L167" s="141"/>
      <c r="M167" s="141" t="s">
        <v>16706</v>
      </c>
      <c r="N167" s="141" t="s">
        <v>21663</v>
      </c>
      <c r="O167" s="141" t="s">
        <v>22310</v>
      </c>
    </row>
    <row r="168">
      <c r="A168" s="141" t="s">
        <v>22311</v>
      </c>
      <c r="B168" s="141" t="s">
        <v>22312</v>
      </c>
      <c r="C168" s="141" t="s">
        <v>21608</v>
      </c>
      <c r="D168" s="142" t="s">
        <v>22313</v>
      </c>
      <c r="E168" s="141"/>
      <c r="F168" s="141" t="s">
        <v>22314</v>
      </c>
      <c r="G168" s="142" t="s">
        <v>22315</v>
      </c>
      <c r="H168" s="141"/>
      <c r="I168" s="141" t="s">
        <v>21651</v>
      </c>
      <c r="J168" s="141"/>
      <c r="K168" s="141"/>
      <c r="L168" s="141"/>
      <c r="M168" s="141" t="s">
        <v>16706</v>
      </c>
      <c r="N168" s="141" t="s">
        <v>3473</v>
      </c>
      <c r="O168" s="141" t="s">
        <v>22316</v>
      </c>
    </row>
    <row r="169">
      <c r="A169" s="141" t="s">
        <v>22317</v>
      </c>
      <c r="B169" s="141" t="s">
        <v>22318</v>
      </c>
      <c r="C169" s="141" t="s">
        <v>21584</v>
      </c>
      <c r="D169" s="142" t="s">
        <v>22319</v>
      </c>
      <c r="E169" s="141"/>
      <c r="F169" s="141" t="s">
        <v>22320</v>
      </c>
      <c r="G169" s="142" t="s">
        <v>22321</v>
      </c>
      <c r="H169" s="141"/>
      <c r="I169" s="141" t="s">
        <v>16627</v>
      </c>
      <c r="J169" s="141"/>
      <c r="K169" s="141"/>
      <c r="L169" s="141"/>
      <c r="M169" s="141" t="s">
        <v>21624</v>
      </c>
      <c r="N169" s="141" t="s">
        <v>6799</v>
      </c>
      <c r="O169" s="141" t="s">
        <v>22322</v>
      </c>
    </row>
    <row r="170">
      <c r="A170" s="141" t="s">
        <v>22323</v>
      </c>
      <c r="B170" s="141" t="s">
        <v>22324</v>
      </c>
      <c r="C170" s="141" t="s">
        <v>21462</v>
      </c>
      <c r="D170" s="142" t="s">
        <v>22325</v>
      </c>
      <c r="E170" s="141"/>
      <c r="F170" s="141" t="s">
        <v>22326</v>
      </c>
      <c r="G170" s="142" t="s">
        <v>22327</v>
      </c>
      <c r="H170" s="141"/>
      <c r="I170" s="141" t="s">
        <v>16627</v>
      </c>
      <c r="J170" s="141"/>
      <c r="K170" s="141"/>
      <c r="L170" s="141"/>
      <c r="M170" s="141" t="s">
        <v>16706</v>
      </c>
      <c r="N170" s="141" t="s">
        <v>3095</v>
      </c>
      <c r="O170" s="141" t="s">
        <v>22055</v>
      </c>
    </row>
    <row r="171">
      <c r="A171" s="141" t="s">
        <v>22328</v>
      </c>
      <c r="B171" s="141" t="s">
        <v>22329</v>
      </c>
      <c r="C171" s="141" t="s">
        <v>21462</v>
      </c>
      <c r="D171" s="142" t="s">
        <v>22330</v>
      </c>
      <c r="E171" s="141"/>
      <c r="F171" s="141" t="s">
        <v>22331</v>
      </c>
      <c r="G171" s="142" t="s">
        <v>22332</v>
      </c>
      <c r="H171" s="141"/>
      <c r="I171" s="141" t="s">
        <v>16627</v>
      </c>
      <c r="J171" s="141"/>
      <c r="K171" s="141"/>
      <c r="L171" s="141"/>
      <c r="M171" s="141" t="s">
        <v>16706</v>
      </c>
      <c r="N171" s="141" t="s">
        <v>2765</v>
      </c>
      <c r="O171" s="141" t="s">
        <v>22333</v>
      </c>
    </row>
    <row r="172">
      <c r="A172" s="141" t="s">
        <v>22328</v>
      </c>
      <c r="B172" s="141" t="s">
        <v>22334</v>
      </c>
      <c r="C172" s="141" t="s">
        <v>22130</v>
      </c>
      <c r="D172" s="142" t="s">
        <v>22335</v>
      </c>
      <c r="E172" s="141"/>
      <c r="F172" s="141" t="s">
        <v>22336</v>
      </c>
      <c r="G172" s="142" t="s">
        <v>22332</v>
      </c>
      <c r="H172" s="141"/>
      <c r="I172" s="141" t="s">
        <v>16627</v>
      </c>
      <c r="J172" s="141"/>
      <c r="K172" s="141"/>
      <c r="L172" s="141"/>
      <c r="M172" s="141" t="s">
        <v>16706</v>
      </c>
      <c r="N172" s="141" t="s">
        <v>2765</v>
      </c>
      <c r="O172" s="141" t="s">
        <v>22333</v>
      </c>
    </row>
    <row r="173">
      <c r="A173" s="141" t="s">
        <v>22337</v>
      </c>
      <c r="B173" s="141" t="s">
        <v>22338</v>
      </c>
      <c r="C173" s="141" t="s">
        <v>22339</v>
      </c>
      <c r="D173" s="141"/>
      <c r="E173" s="141"/>
      <c r="F173" s="141"/>
      <c r="G173" s="142" t="s">
        <v>22340</v>
      </c>
      <c r="H173" s="141"/>
      <c r="I173" s="141" t="s">
        <v>21874</v>
      </c>
      <c r="J173" s="141"/>
      <c r="K173" s="141" t="s">
        <v>21878</v>
      </c>
      <c r="L173" s="141"/>
      <c r="M173" s="141" t="s">
        <v>21448</v>
      </c>
      <c r="N173" s="141" t="s">
        <v>2742</v>
      </c>
      <c r="O173" s="141" t="s">
        <v>22341</v>
      </c>
    </row>
    <row r="174">
      <c r="A174" s="141" t="s">
        <v>22342</v>
      </c>
      <c r="B174" s="141" t="s">
        <v>22343</v>
      </c>
      <c r="C174" s="141" t="s">
        <v>21696</v>
      </c>
      <c r="D174" s="142" t="s">
        <v>22344</v>
      </c>
      <c r="E174" s="141"/>
      <c r="F174" s="141" t="s">
        <v>22345</v>
      </c>
      <c r="G174" s="142" t="s">
        <v>22346</v>
      </c>
      <c r="H174" s="141"/>
      <c r="I174" s="141" t="s">
        <v>22347</v>
      </c>
      <c r="J174" s="141"/>
      <c r="K174" s="141"/>
      <c r="L174" s="141"/>
      <c r="M174" s="141" t="s">
        <v>21624</v>
      </c>
      <c r="N174" s="141" t="s">
        <v>3162</v>
      </c>
      <c r="O174" s="141" t="s">
        <v>21700</v>
      </c>
    </row>
    <row r="175">
      <c r="A175" s="141" t="s">
        <v>22348</v>
      </c>
      <c r="B175" s="141" t="s">
        <v>22349</v>
      </c>
      <c r="C175" s="141" t="s">
        <v>21462</v>
      </c>
      <c r="D175" s="142" t="s">
        <v>22350</v>
      </c>
      <c r="E175" s="141"/>
      <c r="F175" s="141" t="s">
        <v>22351</v>
      </c>
      <c r="G175" s="142" t="s">
        <v>22352</v>
      </c>
      <c r="H175" s="141"/>
      <c r="I175" s="141" t="s">
        <v>21765</v>
      </c>
      <c r="J175" s="141"/>
      <c r="K175" s="141"/>
      <c r="L175" s="141"/>
      <c r="M175" s="141" t="s">
        <v>16706</v>
      </c>
      <c r="N175" s="141" t="s">
        <v>21663</v>
      </c>
      <c r="O175" s="141" t="s">
        <v>21676</v>
      </c>
    </row>
    <row r="176">
      <c r="A176" s="141" t="s">
        <v>22353</v>
      </c>
      <c r="B176" s="141" t="s">
        <v>22354</v>
      </c>
      <c r="C176" s="141" t="s">
        <v>22355</v>
      </c>
      <c r="D176" s="142" t="s">
        <v>22356</v>
      </c>
      <c r="E176" s="141"/>
      <c r="F176" s="141" t="s">
        <v>22357</v>
      </c>
      <c r="G176" s="142" t="s">
        <v>22358</v>
      </c>
      <c r="H176" s="141"/>
      <c r="I176" s="141" t="s">
        <v>16627</v>
      </c>
      <c r="J176" s="141"/>
      <c r="K176" s="141"/>
      <c r="L176" s="141"/>
      <c r="M176" s="141" t="s">
        <v>16706</v>
      </c>
      <c r="N176" s="141" t="s">
        <v>2760</v>
      </c>
      <c r="O176" s="141" t="s">
        <v>22359</v>
      </c>
    </row>
    <row r="177">
      <c r="A177" s="141" t="s">
        <v>22360</v>
      </c>
      <c r="B177" s="141" t="s">
        <v>22361</v>
      </c>
      <c r="C177" s="141" t="s">
        <v>21455</v>
      </c>
      <c r="D177" s="142" t="s">
        <v>22362</v>
      </c>
      <c r="E177" s="141"/>
      <c r="F177" s="141" t="s">
        <v>22363</v>
      </c>
      <c r="G177" s="142" t="s">
        <v>22364</v>
      </c>
      <c r="H177" s="141"/>
      <c r="I177" s="141" t="s">
        <v>16627</v>
      </c>
      <c r="J177" s="141"/>
      <c r="K177" s="141"/>
      <c r="L177" s="141"/>
      <c r="M177" s="141" t="s">
        <v>16706</v>
      </c>
      <c r="N177" s="141" t="s">
        <v>2824</v>
      </c>
      <c r="O177" s="141" t="s">
        <v>22365</v>
      </c>
    </row>
    <row r="178">
      <c r="A178" s="141" t="s">
        <v>22366</v>
      </c>
      <c r="B178" s="141" t="s">
        <v>22367</v>
      </c>
      <c r="C178" s="141" t="s">
        <v>21455</v>
      </c>
      <c r="D178" s="142" t="s">
        <v>22368</v>
      </c>
      <c r="E178" s="141"/>
      <c r="F178" s="141" t="s">
        <v>22369</v>
      </c>
      <c r="G178" s="142" t="s">
        <v>22370</v>
      </c>
      <c r="H178" s="141"/>
      <c r="I178" s="141" t="s">
        <v>16627</v>
      </c>
      <c r="J178" s="141"/>
      <c r="K178" s="141"/>
      <c r="L178" s="141"/>
      <c r="M178" s="141" t="s">
        <v>16706</v>
      </c>
      <c r="N178" s="141" t="s">
        <v>2765</v>
      </c>
      <c r="O178" s="141" t="s">
        <v>22295</v>
      </c>
    </row>
    <row r="179">
      <c r="A179" s="141" t="s">
        <v>22371</v>
      </c>
      <c r="B179" s="141" t="s">
        <v>22372</v>
      </c>
      <c r="C179" s="141" t="s">
        <v>21462</v>
      </c>
      <c r="D179" s="142" t="s">
        <v>22373</v>
      </c>
      <c r="E179" s="141"/>
      <c r="F179" s="141" t="s">
        <v>22374</v>
      </c>
      <c r="G179" s="142" t="s">
        <v>22375</v>
      </c>
      <c r="H179" s="141"/>
      <c r="I179" s="141" t="s">
        <v>16627</v>
      </c>
      <c r="J179" s="141"/>
      <c r="K179" s="141"/>
      <c r="L179" s="141"/>
      <c r="M179" s="141" t="s">
        <v>21513</v>
      </c>
      <c r="N179" s="141" t="s">
        <v>3742</v>
      </c>
      <c r="O179" s="141" t="s">
        <v>21706</v>
      </c>
    </row>
    <row r="180">
      <c r="A180" s="141" t="s">
        <v>22376</v>
      </c>
      <c r="B180" s="141" t="s">
        <v>22377</v>
      </c>
      <c r="C180" s="141" t="s">
        <v>22378</v>
      </c>
      <c r="D180" s="142" t="s">
        <v>22379</v>
      </c>
      <c r="E180" s="141"/>
      <c r="F180" s="141" t="s">
        <v>22380</v>
      </c>
      <c r="G180" s="142" t="s">
        <v>22381</v>
      </c>
      <c r="H180" s="141"/>
      <c r="I180" s="141" t="s">
        <v>16627</v>
      </c>
      <c r="J180" s="141"/>
      <c r="K180" s="141"/>
      <c r="L180" s="141"/>
      <c r="M180" s="141" t="s">
        <v>21448</v>
      </c>
      <c r="N180" s="141" t="s">
        <v>2742</v>
      </c>
      <c r="O180" s="141" t="s">
        <v>21949</v>
      </c>
    </row>
    <row r="181">
      <c r="A181" s="141" t="s">
        <v>22382</v>
      </c>
      <c r="B181" s="141" t="s">
        <v>22383</v>
      </c>
      <c r="C181" s="141" t="s">
        <v>21462</v>
      </c>
      <c r="D181" s="142" t="s">
        <v>22384</v>
      </c>
      <c r="E181" s="141"/>
      <c r="F181" s="141" t="s">
        <v>22385</v>
      </c>
      <c r="G181" s="142" t="s">
        <v>22386</v>
      </c>
      <c r="H181" s="141"/>
      <c r="I181" s="141" t="s">
        <v>16627</v>
      </c>
      <c r="J181" s="141"/>
      <c r="K181" s="141"/>
      <c r="L181" s="141"/>
      <c r="M181" s="141" t="s">
        <v>16706</v>
      </c>
      <c r="N181" s="141" t="s">
        <v>2937</v>
      </c>
      <c r="O181" s="141" t="s">
        <v>22387</v>
      </c>
    </row>
    <row r="182">
      <c r="A182" s="141" t="s">
        <v>22388</v>
      </c>
      <c r="B182" s="141" t="s">
        <v>22389</v>
      </c>
      <c r="C182" s="141" t="s">
        <v>21584</v>
      </c>
      <c r="D182" s="142" t="s">
        <v>22390</v>
      </c>
      <c r="E182" s="141"/>
      <c r="F182" s="141" t="s">
        <v>22391</v>
      </c>
      <c r="G182" s="142" t="s">
        <v>22392</v>
      </c>
      <c r="H182" s="141"/>
      <c r="I182" s="141" t="s">
        <v>16627</v>
      </c>
      <c r="J182" s="141"/>
      <c r="K182" s="141"/>
      <c r="L182" s="141"/>
      <c r="M182" s="141" t="s">
        <v>16706</v>
      </c>
      <c r="N182" s="141" t="s">
        <v>21663</v>
      </c>
      <c r="O182" s="141" t="s">
        <v>21735</v>
      </c>
    </row>
    <row r="183">
      <c r="A183" s="141" t="s">
        <v>22393</v>
      </c>
      <c r="B183" s="141" t="s">
        <v>22394</v>
      </c>
      <c r="C183" s="141" t="s">
        <v>22395</v>
      </c>
      <c r="D183" s="142" t="s">
        <v>22396</v>
      </c>
      <c r="E183" s="141"/>
      <c r="F183" s="141" t="s">
        <v>22397</v>
      </c>
      <c r="G183" s="142" t="s">
        <v>22398</v>
      </c>
      <c r="H183" s="141"/>
      <c r="I183" s="141" t="s">
        <v>16627</v>
      </c>
      <c r="J183" s="141"/>
      <c r="K183" s="141"/>
      <c r="L183" s="141"/>
      <c r="M183" s="141" t="s">
        <v>16706</v>
      </c>
      <c r="N183" s="141" t="s">
        <v>2937</v>
      </c>
      <c r="O183" s="141" t="s">
        <v>21466</v>
      </c>
    </row>
    <row r="184">
      <c r="A184" s="141" t="s">
        <v>22399</v>
      </c>
      <c r="B184" s="141" t="s">
        <v>22400</v>
      </c>
      <c r="C184" s="141" t="s">
        <v>21455</v>
      </c>
      <c r="D184" s="142" t="s">
        <v>22401</v>
      </c>
      <c r="E184" s="141"/>
      <c r="F184" s="141" t="s">
        <v>22402</v>
      </c>
      <c r="G184" s="142" t="s">
        <v>22403</v>
      </c>
      <c r="H184" s="141"/>
      <c r="I184" s="141" t="s">
        <v>16627</v>
      </c>
      <c r="J184" s="141"/>
      <c r="K184" s="141"/>
      <c r="L184" s="141"/>
      <c r="M184" s="141" t="s">
        <v>16706</v>
      </c>
      <c r="N184" s="141" t="s">
        <v>3095</v>
      </c>
      <c r="O184" s="141" t="s">
        <v>22055</v>
      </c>
    </row>
    <row r="185">
      <c r="A185" s="141" t="s">
        <v>22404</v>
      </c>
      <c r="B185" s="141" t="s">
        <v>22405</v>
      </c>
      <c r="C185" s="141" t="s">
        <v>21455</v>
      </c>
      <c r="D185" s="142" t="s">
        <v>22406</v>
      </c>
      <c r="E185" s="141"/>
      <c r="F185" s="141" t="s">
        <v>22407</v>
      </c>
      <c r="G185" s="142" t="s">
        <v>22408</v>
      </c>
      <c r="H185" s="141"/>
      <c r="I185" s="141" t="s">
        <v>16627</v>
      </c>
      <c r="J185" s="141"/>
      <c r="K185" s="141"/>
      <c r="L185" s="141"/>
      <c r="M185" s="141" t="s">
        <v>16706</v>
      </c>
      <c r="N185" s="141" t="s">
        <v>2753</v>
      </c>
      <c r="O185" s="141" t="s">
        <v>22196</v>
      </c>
    </row>
    <row r="186">
      <c r="A186" s="141" t="s">
        <v>22409</v>
      </c>
      <c r="B186" s="141" t="s">
        <v>22410</v>
      </c>
      <c r="C186" s="141" t="s">
        <v>21608</v>
      </c>
      <c r="D186" s="142" t="s">
        <v>22411</v>
      </c>
      <c r="E186" s="141"/>
      <c r="F186" s="141" t="s">
        <v>22412</v>
      </c>
      <c r="G186" s="142" t="s">
        <v>22413</v>
      </c>
      <c r="H186" s="141"/>
      <c r="I186" s="141" t="s">
        <v>16627</v>
      </c>
      <c r="J186" s="141"/>
      <c r="K186" s="141"/>
      <c r="L186" s="141"/>
      <c r="M186" s="141" t="s">
        <v>16706</v>
      </c>
      <c r="N186" s="141" t="s">
        <v>3095</v>
      </c>
      <c r="O186" s="141" t="s">
        <v>22055</v>
      </c>
    </row>
    <row r="187">
      <c r="A187" s="145" t="s">
        <v>22414</v>
      </c>
      <c r="B187" s="141"/>
      <c r="C187" s="141"/>
      <c r="D187" s="141"/>
      <c r="E187" s="142"/>
      <c r="F187" s="142"/>
      <c r="G187" s="142" t="s">
        <v>22415</v>
      </c>
      <c r="H187" s="141"/>
      <c r="I187" s="141" t="s">
        <v>21605</v>
      </c>
      <c r="J187" s="141"/>
      <c r="K187" s="141" t="s">
        <v>21499</v>
      </c>
      <c r="L187" s="141"/>
      <c r="M187" s="141" t="s">
        <v>16706</v>
      </c>
      <c r="N187" s="141" t="s">
        <v>2760</v>
      </c>
      <c r="O187" s="141" t="s">
        <v>22416</v>
      </c>
    </row>
    <row r="188">
      <c r="A188" s="141" t="s">
        <v>22417</v>
      </c>
      <c r="B188" s="141" t="s">
        <v>22418</v>
      </c>
      <c r="C188" s="141"/>
      <c r="D188" s="142" t="s">
        <v>22419</v>
      </c>
      <c r="E188" s="141"/>
      <c r="F188" s="141" t="s">
        <v>22420</v>
      </c>
      <c r="G188" s="142" t="s">
        <v>22421</v>
      </c>
      <c r="H188" s="141"/>
      <c r="I188" s="141" t="s">
        <v>21478</v>
      </c>
      <c r="J188" s="141"/>
      <c r="K188" s="141" t="s">
        <v>22422</v>
      </c>
      <c r="L188" s="141"/>
      <c r="M188" s="141"/>
      <c r="N188" s="141"/>
      <c r="O188" s="141"/>
    </row>
    <row r="189">
      <c r="A189" s="141" t="s">
        <v>22423</v>
      </c>
      <c r="B189" s="141" t="s">
        <v>14790</v>
      </c>
      <c r="C189" s="141" t="s">
        <v>21455</v>
      </c>
      <c r="D189" s="142" t="s">
        <v>22424</v>
      </c>
      <c r="E189" s="141"/>
      <c r="F189" s="141" t="s">
        <v>22425</v>
      </c>
      <c r="G189" s="142" t="s">
        <v>22426</v>
      </c>
      <c r="H189" s="141"/>
      <c r="I189" s="141" t="s">
        <v>21651</v>
      </c>
      <c r="J189" s="141"/>
      <c r="K189" s="141"/>
      <c r="L189" s="141"/>
      <c r="M189" s="141" t="s">
        <v>16706</v>
      </c>
      <c r="N189" s="141" t="s">
        <v>2802</v>
      </c>
      <c r="O189" s="141" t="s">
        <v>22427</v>
      </c>
    </row>
    <row r="190">
      <c r="A190" s="141" t="s">
        <v>22428</v>
      </c>
      <c r="B190" s="141" t="s">
        <v>22429</v>
      </c>
      <c r="C190" s="141" t="s">
        <v>21455</v>
      </c>
      <c r="D190" s="143" t="s">
        <v>22430</v>
      </c>
      <c r="E190" s="141"/>
      <c r="F190" s="141" t="s">
        <v>22431</v>
      </c>
      <c r="G190" s="142" t="s">
        <v>22432</v>
      </c>
      <c r="H190" s="141"/>
      <c r="I190" s="141" t="s">
        <v>16627</v>
      </c>
      <c r="J190" s="141"/>
      <c r="K190" s="141"/>
      <c r="L190" s="141"/>
      <c r="M190" s="141" t="s">
        <v>16706</v>
      </c>
      <c r="N190" s="141" t="s">
        <v>2765</v>
      </c>
      <c r="O190" s="141" t="s">
        <v>22295</v>
      </c>
    </row>
    <row r="191">
      <c r="A191" s="146" t="s">
        <v>21431</v>
      </c>
      <c r="B191" s="146" t="s">
        <v>22433</v>
      </c>
      <c r="C191" s="146" t="s">
        <v>22434</v>
      </c>
      <c r="D191" s="146" t="s">
        <v>22435</v>
      </c>
      <c r="E191" s="146"/>
      <c r="F191" s="146" t="s">
        <v>22436</v>
      </c>
      <c r="G191" s="146" t="s">
        <v>22437</v>
      </c>
      <c r="H191" s="146"/>
      <c r="I191" s="146" t="s">
        <v>22438</v>
      </c>
      <c r="J191" s="146"/>
      <c r="K191" s="146" t="s">
        <v>21441</v>
      </c>
      <c r="L191" s="146"/>
      <c r="M191" s="146" t="s">
        <v>21442</v>
      </c>
      <c r="N191" s="146" t="s">
        <v>21443</v>
      </c>
      <c r="O191" s="147"/>
    </row>
    <row r="192">
      <c r="A192" s="146" t="s">
        <v>22439</v>
      </c>
      <c r="B192" s="147"/>
      <c r="C192" s="147"/>
      <c r="D192" s="146" t="s">
        <v>22440</v>
      </c>
      <c r="E192" s="146"/>
      <c r="F192" s="148" t="s">
        <v>22441</v>
      </c>
      <c r="G192" s="146" t="s">
        <v>21478</v>
      </c>
      <c r="H192" s="147"/>
      <c r="I192" s="147"/>
      <c r="J192" s="147"/>
      <c r="K192" s="146" t="s">
        <v>16706</v>
      </c>
      <c r="L192" s="146"/>
      <c r="M192" s="146" t="s">
        <v>2802</v>
      </c>
      <c r="N192" s="146" t="s">
        <v>21500</v>
      </c>
      <c r="O192" s="147"/>
    </row>
    <row r="193">
      <c r="A193" s="146" t="s">
        <v>22442</v>
      </c>
      <c r="B193" s="146" t="s">
        <v>22443</v>
      </c>
      <c r="C193" s="148" t="s">
        <v>22444</v>
      </c>
      <c r="D193" s="147"/>
      <c r="E193" s="146"/>
      <c r="F193" s="148" t="s">
        <v>22445</v>
      </c>
      <c r="G193" s="146" t="s">
        <v>21478</v>
      </c>
      <c r="H193" s="147"/>
      <c r="I193" s="147"/>
      <c r="J193" s="147"/>
      <c r="K193" s="146" t="s">
        <v>16706</v>
      </c>
      <c r="L193" s="146"/>
      <c r="M193" s="146" t="s">
        <v>2802</v>
      </c>
      <c r="N193" s="146" t="s">
        <v>21500</v>
      </c>
      <c r="O193" s="147"/>
    </row>
    <row r="194">
      <c r="A194" s="146" t="s">
        <v>22446</v>
      </c>
      <c r="B194" s="146" t="s">
        <v>22447</v>
      </c>
      <c r="C194" s="147"/>
      <c r="D194" s="146" t="s">
        <v>22448</v>
      </c>
      <c r="E194" s="146"/>
      <c r="F194" s="148" t="s">
        <v>22449</v>
      </c>
      <c r="G194" s="146" t="s">
        <v>22450</v>
      </c>
      <c r="H194" s="147"/>
      <c r="I194" s="147"/>
      <c r="J194" s="147"/>
      <c r="K194" s="146" t="s">
        <v>16706</v>
      </c>
      <c r="L194" s="146"/>
      <c r="M194" s="146" t="s">
        <v>2802</v>
      </c>
      <c r="N194" s="146" t="s">
        <v>21500</v>
      </c>
      <c r="O194" s="147"/>
    </row>
    <row r="195">
      <c r="A195" s="146" t="s">
        <v>22446</v>
      </c>
      <c r="B195" s="146" t="s">
        <v>22451</v>
      </c>
      <c r="C195" s="148" t="s">
        <v>22452</v>
      </c>
      <c r="D195" s="146" t="s">
        <v>22453</v>
      </c>
      <c r="E195" s="146"/>
      <c r="F195" s="148" t="s">
        <v>22449</v>
      </c>
      <c r="G195" s="146" t="s">
        <v>22450</v>
      </c>
      <c r="H195" s="147"/>
      <c r="I195" s="147"/>
      <c r="J195" s="147"/>
      <c r="K195" s="146" t="s">
        <v>16706</v>
      </c>
      <c r="L195" s="146"/>
      <c r="M195" s="146" t="s">
        <v>2802</v>
      </c>
      <c r="N195" s="146" t="s">
        <v>21500</v>
      </c>
      <c r="O195" s="147"/>
    </row>
    <row r="196">
      <c r="A196" s="146" t="s">
        <v>22454</v>
      </c>
      <c r="B196" s="146" t="s">
        <v>22455</v>
      </c>
      <c r="C196" s="149" t="s">
        <v>22456</v>
      </c>
      <c r="D196" s="147"/>
      <c r="E196" s="146"/>
      <c r="F196" s="148" t="s">
        <v>22457</v>
      </c>
      <c r="G196" s="146" t="s">
        <v>21478</v>
      </c>
      <c r="H196" s="147"/>
      <c r="I196" s="147"/>
      <c r="J196" s="147"/>
      <c r="K196" s="146" t="s">
        <v>16706</v>
      </c>
      <c r="L196" s="146"/>
      <c r="M196" s="146" t="s">
        <v>22458</v>
      </c>
      <c r="N196" s="146" t="s">
        <v>22081</v>
      </c>
      <c r="O196" s="147"/>
    </row>
    <row r="197">
      <c r="A197" s="146" t="s">
        <v>22459</v>
      </c>
      <c r="B197" s="146" t="s">
        <v>22460</v>
      </c>
      <c r="C197" s="149" t="s">
        <v>22461</v>
      </c>
      <c r="D197" s="146" t="s">
        <v>22462</v>
      </c>
      <c r="E197" s="146"/>
      <c r="F197" s="148" t="s">
        <v>22463</v>
      </c>
      <c r="G197" s="146" t="s">
        <v>21478</v>
      </c>
      <c r="H197" s="147"/>
      <c r="I197" s="147"/>
      <c r="J197" s="147"/>
      <c r="K197" s="146" t="s">
        <v>16706</v>
      </c>
      <c r="L197" s="146"/>
      <c r="M197" s="146" t="s">
        <v>22458</v>
      </c>
      <c r="N197" s="146" t="s">
        <v>22464</v>
      </c>
      <c r="O197" s="147"/>
    </row>
    <row r="198">
      <c r="A198" s="146" t="s">
        <v>22465</v>
      </c>
      <c r="B198" s="146" t="s">
        <v>22466</v>
      </c>
      <c r="C198" s="148" t="s">
        <v>22467</v>
      </c>
      <c r="D198" s="147"/>
      <c r="E198" s="146"/>
      <c r="F198" s="148" t="s">
        <v>22468</v>
      </c>
      <c r="G198" s="146" t="s">
        <v>21478</v>
      </c>
      <c r="H198" s="147"/>
      <c r="I198" s="147"/>
      <c r="J198" s="147"/>
      <c r="K198" s="146" t="s">
        <v>16706</v>
      </c>
      <c r="L198" s="146"/>
      <c r="M198" s="146" t="s">
        <v>21663</v>
      </c>
      <c r="N198" s="146" t="s">
        <v>21676</v>
      </c>
      <c r="O198" s="147"/>
    </row>
    <row r="199">
      <c r="A199" s="146" t="s">
        <v>22469</v>
      </c>
      <c r="B199" s="146" t="s">
        <v>22470</v>
      </c>
      <c r="C199" s="148" t="s">
        <v>22471</v>
      </c>
      <c r="D199" s="147"/>
      <c r="E199" s="146"/>
      <c r="F199" s="148" t="s">
        <v>22472</v>
      </c>
      <c r="G199" s="146" t="s">
        <v>21478</v>
      </c>
      <c r="H199" s="147"/>
      <c r="I199" s="147"/>
      <c r="J199" s="147"/>
      <c r="K199" s="146" t="s">
        <v>16706</v>
      </c>
      <c r="L199" s="146"/>
      <c r="M199" s="146" t="s">
        <v>22473</v>
      </c>
      <c r="N199" s="146" t="s">
        <v>22474</v>
      </c>
      <c r="O199" s="147"/>
    </row>
    <row r="200">
      <c r="A200" s="146" t="s">
        <v>22475</v>
      </c>
      <c r="B200" s="146" t="s">
        <v>22476</v>
      </c>
      <c r="C200" s="147"/>
      <c r="D200" s="148" t="s">
        <v>22477</v>
      </c>
      <c r="E200" s="147"/>
      <c r="F200" s="148" t="s">
        <v>22478</v>
      </c>
      <c r="G200" s="147"/>
      <c r="H200" s="147"/>
      <c r="I200" s="146" t="s">
        <v>21478</v>
      </c>
      <c r="J200" s="147"/>
      <c r="K200" s="147"/>
      <c r="L200" s="147"/>
      <c r="M200" s="146" t="s">
        <v>16706</v>
      </c>
      <c r="N200" s="146" t="s">
        <v>22458</v>
      </c>
      <c r="O200" s="146" t="s">
        <v>21579</v>
      </c>
    </row>
    <row r="201">
      <c r="A201" s="146" t="s">
        <v>22479</v>
      </c>
      <c r="B201" s="147"/>
      <c r="C201" s="147"/>
      <c r="D201" s="147"/>
      <c r="E201" s="147"/>
      <c r="F201" s="148" t="s">
        <v>22480</v>
      </c>
      <c r="G201" s="147"/>
      <c r="H201" s="147"/>
      <c r="I201" s="146" t="s">
        <v>21478</v>
      </c>
      <c r="J201" s="147"/>
      <c r="K201" s="147"/>
      <c r="L201" s="147"/>
      <c r="M201" s="146" t="s">
        <v>16706</v>
      </c>
      <c r="N201" s="146" t="s">
        <v>21663</v>
      </c>
      <c r="O201" s="146" t="s">
        <v>21676</v>
      </c>
    </row>
    <row r="202">
      <c r="A202" s="146" t="s">
        <v>22481</v>
      </c>
      <c r="B202" s="147"/>
      <c r="C202" s="147"/>
      <c r="D202" s="147"/>
      <c r="E202" s="147"/>
      <c r="F202" s="148" t="s">
        <v>22482</v>
      </c>
      <c r="G202" s="147"/>
      <c r="H202" s="147"/>
      <c r="I202" s="146" t="s">
        <v>21478</v>
      </c>
      <c r="J202" s="147"/>
      <c r="K202" s="147"/>
      <c r="L202" s="147"/>
      <c r="M202" s="146" t="s">
        <v>16706</v>
      </c>
      <c r="N202" s="146" t="s">
        <v>21663</v>
      </c>
      <c r="O202" s="146" t="s">
        <v>21676</v>
      </c>
    </row>
    <row r="203">
      <c r="A203" s="146" t="s">
        <v>22483</v>
      </c>
      <c r="B203" s="147"/>
      <c r="C203" s="147"/>
      <c r="D203" s="147"/>
      <c r="E203" s="147"/>
      <c r="F203" s="148" t="s">
        <v>22484</v>
      </c>
      <c r="G203" s="147"/>
      <c r="H203" s="147"/>
      <c r="I203" s="146" t="s">
        <v>21478</v>
      </c>
      <c r="J203" s="147"/>
      <c r="K203" s="147"/>
      <c r="L203" s="147"/>
      <c r="M203" s="146" t="s">
        <v>16706</v>
      </c>
      <c r="N203" s="146" t="s">
        <v>21663</v>
      </c>
      <c r="O203" s="146" t="s">
        <v>21676</v>
      </c>
    </row>
    <row r="204">
      <c r="A204" s="146" t="s">
        <v>22485</v>
      </c>
      <c r="B204" s="147"/>
      <c r="C204" s="147"/>
      <c r="D204" s="147"/>
      <c r="E204" s="147"/>
      <c r="F204" s="148" t="s">
        <v>22486</v>
      </c>
      <c r="G204" s="147"/>
      <c r="H204" s="147"/>
      <c r="I204" s="146" t="s">
        <v>21478</v>
      </c>
      <c r="J204" s="147"/>
      <c r="K204" s="147"/>
      <c r="L204" s="147"/>
      <c r="M204" s="146" t="s">
        <v>16706</v>
      </c>
      <c r="N204" s="146" t="s">
        <v>21663</v>
      </c>
      <c r="O204" s="146" t="s">
        <v>21676</v>
      </c>
    </row>
    <row r="205">
      <c r="A205" s="146" t="s">
        <v>22487</v>
      </c>
      <c r="B205" s="147"/>
      <c r="C205" s="147"/>
      <c r="D205" s="147"/>
      <c r="E205" s="147"/>
      <c r="F205" s="148" t="s">
        <v>22488</v>
      </c>
      <c r="G205" s="147"/>
      <c r="H205" s="147"/>
      <c r="I205" s="146" t="s">
        <v>21478</v>
      </c>
      <c r="J205" s="147"/>
      <c r="K205" s="147"/>
      <c r="L205" s="147"/>
      <c r="M205" s="146" t="s">
        <v>16706</v>
      </c>
      <c r="N205" s="146" t="s">
        <v>21663</v>
      </c>
      <c r="O205" s="146" t="s">
        <v>21676</v>
      </c>
    </row>
    <row r="206">
      <c r="A206" s="146" t="s">
        <v>22489</v>
      </c>
      <c r="B206" s="147"/>
      <c r="C206" s="147"/>
      <c r="D206" s="147"/>
      <c r="E206" s="147"/>
      <c r="F206" s="148" t="s">
        <v>22490</v>
      </c>
      <c r="G206" s="147"/>
      <c r="H206" s="147"/>
      <c r="I206" s="146" t="s">
        <v>21478</v>
      </c>
      <c r="J206" s="147"/>
      <c r="K206" s="147"/>
      <c r="L206" s="147"/>
      <c r="M206" s="146" t="s">
        <v>16706</v>
      </c>
      <c r="N206" s="146" t="s">
        <v>2765</v>
      </c>
      <c r="O206" s="146" t="s">
        <v>21542</v>
      </c>
    </row>
    <row r="207">
      <c r="A207" s="146" t="s">
        <v>22491</v>
      </c>
      <c r="B207" s="146" t="s">
        <v>22492</v>
      </c>
      <c r="C207" s="147"/>
      <c r="D207" s="147"/>
      <c r="E207" s="147"/>
      <c r="F207" s="148" t="s">
        <v>22493</v>
      </c>
      <c r="G207" s="147"/>
      <c r="H207" s="147"/>
      <c r="I207" s="146" t="s">
        <v>21478</v>
      </c>
      <c r="J207" s="147"/>
      <c r="K207" s="147"/>
      <c r="L207" s="147"/>
      <c r="M207" s="146" t="s">
        <v>16706</v>
      </c>
      <c r="N207" s="146" t="s">
        <v>22458</v>
      </c>
      <c r="O207" s="146" t="s">
        <v>21579</v>
      </c>
    </row>
    <row r="208">
      <c r="A208" s="146" t="s">
        <v>22494</v>
      </c>
      <c r="B208" s="147"/>
      <c r="C208" s="147"/>
      <c r="D208" s="147"/>
      <c r="E208" s="147"/>
      <c r="F208" s="148" t="s">
        <v>22495</v>
      </c>
      <c r="G208" s="147"/>
      <c r="H208" s="147"/>
      <c r="I208" s="146" t="s">
        <v>21478</v>
      </c>
      <c r="J208" s="147"/>
      <c r="K208" s="147"/>
      <c r="L208" s="147"/>
      <c r="M208" s="146" t="s">
        <v>16706</v>
      </c>
      <c r="N208" s="146" t="s">
        <v>22458</v>
      </c>
      <c r="O208" s="146" t="s">
        <v>21579</v>
      </c>
    </row>
    <row r="209">
      <c r="A209" s="146" t="s">
        <v>22496</v>
      </c>
      <c r="B209" s="147"/>
      <c r="C209" s="147"/>
      <c r="D209" s="147"/>
      <c r="E209" s="147"/>
      <c r="F209" s="148" t="s">
        <v>22497</v>
      </c>
      <c r="G209" s="147"/>
      <c r="H209" s="147"/>
      <c r="I209" s="146" t="s">
        <v>21478</v>
      </c>
      <c r="J209" s="147"/>
      <c r="K209" s="147"/>
      <c r="L209" s="147"/>
      <c r="M209" s="146" t="s">
        <v>16706</v>
      </c>
      <c r="N209" s="146" t="s">
        <v>22458</v>
      </c>
      <c r="O209" s="146" t="s">
        <v>22464</v>
      </c>
    </row>
    <row r="210">
      <c r="A210" s="147"/>
      <c r="B210" s="147"/>
      <c r="C210" s="147"/>
      <c r="D210" s="147"/>
      <c r="E210" s="147"/>
      <c r="F210" s="147"/>
      <c r="G210" s="147"/>
      <c r="H210" s="147"/>
      <c r="I210" s="147"/>
      <c r="J210" s="147"/>
      <c r="K210" s="147"/>
      <c r="L210" s="147"/>
      <c r="M210" s="147"/>
      <c r="N210" s="147"/>
      <c r="O210" s="147"/>
    </row>
    <row r="211">
      <c r="A211" s="147"/>
      <c r="B211" s="147"/>
      <c r="C211" s="147"/>
      <c r="D211" s="147"/>
      <c r="E211" s="147"/>
      <c r="F211" s="147"/>
      <c r="G211" s="147"/>
      <c r="H211" s="147"/>
      <c r="I211" s="147"/>
      <c r="J211" s="147"/>
      <c r="K211" s="147"/>
      <c r="L211" s="147"/>
      <c r="M211" s="147"/>
      <c r="N211" s="147"/>
      <c r="O211" s="147"/>
    </row>
  </sheetData>
  <hyperlinks>
    <hyperlink r:id="rId1" ref="G2"/>
    <hyperlink r:id="rId2" ref="D3"/>
    <hyperlink r:id="rId3" ref="G3"/>
    <hyperlink r:id="rId4" ref="D4"/>
    <hyperlink r:id="rId5" ref="G4"/>
    <hyperlink r:id="rId6" ref="D5"/>
    <hyperlink r:id="rId7" ref="G5"/>
    <hyperlink r:id="rId8" ref="D6"/>
    <hyperlink r:id="rId9" ref="G6"/>
    <hyperlink r:id="rId10" ref="D7"/>
    <hyperlink r:id="rId11" ref="G7"/>
    <hyperlink r:id="rId12" ref="D8"/>
    <hyperlink r:id="rId13" ref="G8"/>
    <hyperlink r:id="rId14" ref="D9"/>
    <hyperlink r:id="rId15" ref="G9"/>
    <hyperlink r:id="rId16" ref="D10"/>
    <hyperlink r:id="rId17" ref="G10"/>
    <hyperlink r:id="rId18" ref="D11"/>
    <hyperlink r:id="rId19" ref="G11"/>
    <hyperlink r:id="rId20" ref="D12"/>
    <hyperlink r:id="rId21" ref="G12"/>
    <hyperlink r:id="rId22" ref="D13"/>
    <hyperlink r:id="rId23" ref="G13"/>
    <hyperlink r:id="rId24" ref="D14"/>
    <hyperlink r:id="rId25" ref="G14"/>
    <hyperlink r:id="rId26" ref="G15"/>
    <hyperlink r:id="rId27" ref="G16"/>
    <hyperlink r:id="rId28" ref="D17"/>
    <hyperlink r:id="rId29" ref="G17"/>
    <hyperlink r:id="rId30" ref="D18"/>
    <hyperlink r:id="rId31" ref="G18"/>
    <hyperlink r:id="rId32" ref="D19"/>
    <hyperlink r:id="rId33" ref="G19"/>
    <hyperlink r:id="rId34" ref="D20"/>
    <hyperlink r:id="rId35" ref="G20"/>
    <hyperlink r:id="rId36" ref="D21"/>
    <hyperlink r:id="rId37" ref="G21"/>
    <hyperlink r:id="rId38" ref="D22"/>
    <hyperlink r:id="rId39" ref="G22"/>
    <hyperlink r:id="rId40" ref="D23"/>
    <hyperlink r:id="rId41" ref="G23"/>
    <hyperlink r:id="rId42" ref="D24"/>
    <hyperlink r:id="rId43" ref="G24"/>
    <hyperlink r:id="rId44" ref="D25"/>
    <hyperlink r:id="rId45" ref="G25"/>
    <hyperlink r:id="rId46" ref="D26"/>
    <hyperlink r:id="rId47" ref="G26"/>
    <hyperlink r:id="rId48" ref="D27"/>
    <hyperlink r:id="rId49" ref="G27"/>
    <hyperlink r:id="rId50" ref="D28"/>
    <hyperlink r:id="rId51" ref="G28"/>
    <hyperlink r:id="rId52" ref="D29"/>
    <hyperlink r:id="rId53" ref="G29"/>
    <hyperlink r:id="rId54" ref="D30"/>
    <hyperlink r:id="rId55" ref="G30"/>
    <hyperlink r:id="rId56" ref="D31"/>
    <hyperlink r:id="rId57" ref="G31"/>
    <hyperlink r:id="rId58" ref="D32"/>
    <hyperlink r:id="rId59" ref="G32"/>
    <hyperlink r:id="rId60" ref="D33"/>
    <hyperlink r:id="rId61" ref="G33"/>
    <hyperlink r:id="rId62" ref="D34"/>
    <hyperlink r:id="rId63" ref="G34"/>
    <hyperlink r:id="rId64" ref="D35"/>
    <hyperlink r:id="rId65" ref="G35"/>
    <hyperlink r:id="rId66" ref="D36"/>
    <hyperlink r:id="rId67" ref="G36"/>
    <hyperlink r:id="rId68" ref="D37"/>
    <hyperlink r:id="rId69" ref="D38"/>
    <hyperlink r:id="rId70" ref="G38"/>
    <hyperlink r:id="rId71" ref="D39"/>
    <hyperlink r:id="rId72" ref="G39"/>
    <hyperlink r:id="rId73" ref="D40"/>
    <hyperlink r:id="rId74" ref="G40"/>
    <hyperlink r:id="rId75" ref="F41"/>
    <hyperlink r:id="rId76" ref="D42"/>
    <hyperlink r:id="rId77" ref="G42"/>
    <hyperlink r:id="rId78" ref="D43"/>
    <hyperlink r:id="rId79" ref="G43"/>
    <hyperlink r:id="rId80" ref="D44"/>
    <hyperlink r:id="rId81" ref="G44"/>
    <hyperlink r:id="rId82" ref="D45"/>
    <hyperlink r:id="rId83" ref="G45"/>
    <hyperlink r:id="rId84" ref="D46"/>
    <hyperlink r:id="rId85" ref="G46"/>
    <hyperlink r:id="rId86" ref="D47"/>
    <hyperlink r:id="rId87" ref="G47"/>
    <hyperlink r:id="rId88" ref="D48"/>
    <hyperlink r:id="rId89" ref="G48"/>
    <hyperlink r:id="rId90" ref="D49"/>
    <hyperlink r:id="rId91" ref="G49"/>
    <hyperlink r:id="rId92" ref="D50"/>
    <hyperlink r:id="rId93" ref="G50"/>
    <hyperlink r:id="rId94" ref="D51"/>
    <hyperlink r:id="rId95" ref="G51"/>
    <hyperlink r:id="rId96" ref="D52"/>
    <hyperlink r:id="rId97" ref="G52"/>
    <hyperlink r:id="rId98" ref="D53"/>
    <hyperlink r:id="rId99" ref="G53"/>
    <hyperlink r:id="rId100" ref="D54"/>
    <hyperlink r:id="rId101" ref="G54"/>
    <hyperlink r:id="rId102" ref="D55"/>
    <hyperlink r:id="rId103" ref="G55"/>
    <hyperlink r:id="rId104" ref="D56"/>
    <hyperlink r:id="rId105" ref="G56"/>
    <hyperlink r:id="rId106" ref="D57"/>
    <hyperlink r:id="rId107" ref="G57"/>
    <hyperlink r:id="rId108" ref="D58"/>
    <hyperlink r:id="rId109" ref="G58"/>
    <hyperlink r:id="rId110" ref="D59"/>
    <hyperlink r:id="rId111" ref="G59"/>
    <hyperlink r:id="rId112" ref="D60"/>
    <hyperlink r:id="rId113" ref="G60"/>
    <hyperlink r:id="rId114" ref="D61"/>
    <hyperlink r:id="rId115" ref="G61"/>
    <hyperlink r:id="rId116" ref="D62"/>
    <hyperlink r:id="rId117" ref="G62"/>
    <hyperlink r:id="rId118" ref="D63"/>
    <hyperlink r:id="rId119" ref="G63"/>
    <hyperlink r:id="rId120" ref="D64"/>
    <hyperlink r:id="rId121" ref="G64"/>
    <hyperlink r:id="rId122" ref="D65"/>
    <hyperlink r:id="rId123" ref="G65"/>
    <hyperlink r:id="rId124" ref="D66"/>
    <hyperlink r:id="rId125" ref="G66"/>
    <hyperlink r:id="rId126" ref="D67"/>
    <hyperlink r:id="rId127" ref="G67"/>
    <hyperlink r:id="rId128" ref="D68"/>
    <hyperlink r:id="rId129" ref="G68"/>
    <hyperlink r:id="rId130" ref="D69"/>
    <hyperlink r:id="rId131" ref="G69"/>
    <hyperlink r:id="rId132" ref="D70"/>
    <hyperlink r:id="rId133" ref="G70"/>
    <hyperlink r:id="rId134" ref="D71"/>
    <hyperlink r:id="rId135" ref="G71"/>
    <hyperlink r:id="rId136" ref="D72"/>
    <hyperlink r:id="rId137" ref="G72"/>
    <hyperlink r:id="rId138" ref="D73"/>
    <hyperlink r:id="rId139" ref="G73"/>
    <hyperlink r:id="rId140" ref="D74"/>
    <hyperlink r:id="rId141" ref="G74"/>
    <hyperlink r:id="rId142" ref="D75"/>
    <hyperlink r:id="rId143" ref="G75"/>
    <hyperlink r:id="rId144" ref="D76"/>
    <hyperlink r:id="rId145" ref="G76"/>
    <hyperlink r:id="rId146" ref="D77"/>
    <hyperlink r:id="rId147" ref="G77"/>
    <hyperlink r:id="rId148" ref="D78"/>
    <hyperlink r:id="rId149" ref="G78"/>
    <hyperlink r:id="rId150" ref="D79"/>
    <hyperlink r:id="rId151" ref="G79"/>
    <hyperlink r:id="rId152" ref="D80"/>
    <hyperlink r:id="rId153" ref="G80"/>
    <hyperlink r:id="rId154" ref="D81"/>
    <hyperlink r:id="rId155" ref="G81"/>
    <hyperlink r:id="rId156" ref="F82"/>
    <hyperlink r:id="rId157" ref="D83"/>
    <hyperlink r:id="rId158" ref="G83"/>
    <hyperlink r:id="rId159" ref="D84"/>
    <hyperlink r:id="rId160" ref="G84"/>
    <hyperlink r:id="rId161" ref="D85"/>
    <hyperlink r:id="rId162" ref="G85"/>
    <hyperlink r:id="rId163" ref="D86"/>
    <hyperlink r:id="rId164" ref="G86"/>
    <hyperlink r:id="rId165" ref="D87"/>
    <hyperlink r:id="rId166" ref="G87"/>
    <hyperlink r:id="rId167" ref="D88"/>
    <hyperlink r:id="rId168" ref="G88"/>
    <hyperlink r:id="rId169" ref="D89"/>
    <hyperlink r:id="rId170" ref="G89"/>
    <hyperlink r:id="rId171" ref="D90"/>
    <hyperlink r:id="rId172" ref="G90"/>
    <hyperlink r:id="rId173" ref="D91"/>
    <hyperlink r:id="rId174" ref="G91"/>
    <hyperlink r:id="rId175" ref="D92"/>
    <hyperlink r:id="rId176" ref="G92"/>
    <hyperlink r:id="rId177" ref="D93"/>
    <hyperlink r:id="rId178" ref="G93"/>
    <hyperlink r:id="rId179" ref="G94"/>
    <hyperlink r:id="rId180" ref="G95"/>
    <hyperlink r:id="rId181" ref="D96"/>
    <hyperlink r:id="rId182" ref="G96"/>
    <hyperlink r:id="rId183" ref="D97"/>
    <hyperlink r:id="rId184" ref="G97"/>
    <hyperlink r:id="rId185" ref="D98"/>
    <hyperlink r:id="rId186" ref="G98"/>
    <hyperlink r:id="rId187" ref="D99"/>
    <hyperlink r:id="rId188" ref="G99"/>
    <hyperlink r:id="rId189" ref="D100"/>
    <hyperlink r:id="rId190" ref="G100"/>
    <hyperlink r:id="rId191" ref="D101"/>
    <hyperlink r:id="rId192" ref="G101"/>
    <hyperlink r:id="rId193" ref="D102"/>
    <hyperlink r:id="rId194" ref="G102"/>
    <hyperlink r:id="rId195" ref="D103"/>
    <hyperlink r:id="rId196" ref="G103"/>
    <hyperlink r:id="rId197" ref="G104"/>
    <hyperlink r:id="rId198" ref="D105"/>
    <hyperlink r:id="rId199" ref="G105"/>
    <hyperlink r:id="rId200" ref="D106"/>
    <hyperlink r:id="rId201" ref="G106"/>
    <hyperlink r:id="rId202" ref="D107"/>
    <hyperlink r:id="rId203" ref="G107"/>
    <hyperlink r:id="rId204" ref="D108"/>
    <hyperlink r:id="rId205" ref="G108"/>
    <hyperlink r:id="rId206" ref="D109"/>
    <hyperlink r:id="rId207" ref="G109"/>
    <hyperlink r:id="rId208" ref="D110"/>
    <hyperlink r:id="rId209" ref="G110"/>
    <hyperlink r:id="rId210" ref="D111"/>
    <hyperlink r:id="rId211" ref="G111"/>
    <hyperlink r:id="rId212" ref="D112"/>
    <hyperlink r:id="rId213" ref="G112"/>
    <hyperlink r:id="rId214" ref="D113"/>
    <hyperlink r:id="rId215" ref="G113"/>
    <hyperlink r:id="rId216" ref="D114"/>
    <hyperlink r:id="rId217" ref="G114"/>
    <hyperlink r:id="rId218" ref="D115"/>
    <hyperlink r:id="rId219" ref="G115"/>
    <hyperlink r:id="rId220" ref="D116"/>
    <hyperlink r:id="rId221" ref="G116"/>
    <hyperlink r:id="rId222" ref="F117"/>
    <hyperlink r:id="rId223" ref="F118"/>
    <hyperlink r:id="rId224" ref="D119"/>
    <hyperlink r:id="rId225" ref="G119"/>
    <hyperlink r:id="rId226" ref="D120"/>
    <hyperlink r:id="rId227" ref="G120"/>
    <hyperlink r:id="rId228" ref="D121"/>
    <hyperlink r:id="rId229" ref="G121"/>
    <hyperlink r:id="rId230" ref="F122"/>
    <hyperlink r:id="rId231" ref="D123"/>
    <hyperlink r:id="rId232" ref="G123"/>
    <hyperlink r:id="rId233" ref="F124"/>
    <hyperlink r:id="rId234" ref="D125"/>
    <hyperlink r:id="rId235" ref="G125"/>
    <hyperlink r:id="rId236" ref="D126"/>
    <hyperlink r:id="rId237" ref="G126"/>
    <hyperlink r:id="rId238" ref="D127"/>
    <hyperlink r:id="rId239" ref="G127"/>
    <hyperlink r:id="rId240" ref="D128"/>
    <hyperlink r:id="rId241" ref="G128"/>
    <hyperlink r:id="rId242" ref="D129"/>
    <hyperlink r:id="rId243" ref="G129"/>
    <hyperlink r:id="rId244" ref="D130"/>
    <hyperlink r:id="rId245" ref="G130"/>
    <hyperlink r:id="rId246" ref="D131"/>
    <hyperlink r:id="rId247" ref="G131"/>
    <hyperlink r:id="rId248" ref="D132"/>
    <hyperlink r:id="rId249" ref="G132"/>
    <hyperlink r:id="rId250" ref="D133"/>
    <hyperlink r:id="rId251" ref="G133"/>
    <hyperlink r:id="rId252" ref="D134"/>
    <hyperlink r:id="rId253" ref="G134"/>
    <hyperlink r:id="rId254" ref="D135"/>
    <hyperlink r:id="rId255" ref="G135"/>
    <hyperlink r:id="rId256" ref="D136"/>
    <hyperlink r:id="rId257" ref="G136"/>
    <hyperlink r:id="rId258" ref="D137"/>
    <hyperlink r:id="rId259" ref="G137"/>
    <hyperlink r:id="rId260" ref="F138"/>
    <hyperlink r:id="rId261" ref="D139"/>
    <hyperlink r:id="rId262" ref="G139"/>
    <hyperlink r:id="rId263" ref="D140"/>
    <hyperlink r:id="rId264" ref="G140"/>
    <hyperlink r:id="rId265" ref="D141"/>
    <hyperlink r:id="rId266" ref="G141"/>
    <hyperlink r:id="rId267" ref="D142"/>
    <hyperlink r:id="rId268" ref="G142"/>
    <hyperlink r:id="rId269" ref="D143"/>
    <hyperlink r:id="rId270" ref="G143"/>
    <hyperlink r:id="rId271" ref="D144"/>
    <hyperlink r:id="rId272" ref="G144"/>
    <hyperlink r:id="rId273" ref="D145"/>
    <hyperlink r:id="rId274" ref="G145"/>
    <hyperlink r:id="rId275" ref="D146"/>
    <hyperlink r:id="rId276" ref="G146"/>
    <hyperlink r:id="rId277" ref="D147"/>
    <hyperlink r:id="rId278" ref="G147"/>
    <hyperlink r:id="rId279" ref="D148"/>
    <hyperlink r:id="rId280" ref="G148"/>
    <hyperlink r:id="rId281" ref="D149"/>
    <hyperlink r:id="rId282" ref="G149"/>
    <hyperlink r:id="rId283" ref="D150"/>
    <hyperlink r:id="rId284" ref="G150"/>
    <hyperlink r:id="rId285" ref="D151"/>
    <hyperlink r:id="rId286" ref="G151"/>
    <hyperlink r:id="rId287" ref="D152"/>
    <hyperlink r:id="rId288" ref="G152"/>
    <hyperlink r:id="rId289" ref="D153"/>
    <hyperlink r:id="rId290" ref="G153"/>
    <hyperlink r:id="rId291" ref="D154"/>
    <hyperlink r:id="rId292" ref="G154"/>
    <hyperlink r:id="rId293" ref="D155"/>
    <hyperlink r:id="rId294" ref="G155"/>
    <hyperlink r:id="rId295" ref="D156"/>
    <hyperlink r:id="rId296" ref="G156"/>
    <hyperlink r:id="rId297" ref="D157"/>
    <hyperlink r:id="rId298" ref="G157"/>
    <hyperlink r:id="rId299" ref="D158"/>
    <hyperlink r:id="rId300" ref="G158"/>
    <hyperlink r:id="rId301" ref="D159"/>
    <hyperlink r:id="rId302" ref="G159"/>
    <hyperlink r:id="rId303" ref="D160"/>
    <hyperlink r:id="rId304" ref="G160"/>
    <hyperlink r:id="rId305" ref="F161"/>
    <hyperlink r:id="rId306" ref="F162"/>
    <hyperlink r:id="rId307" ref="D163"/>
    <hyperlink r:id="rId308" ref="G163"/>
    <hyperlink r:id="rId309" ref="D164"/>
    <hyperlink r:id="rId310" ref="G164"/>
    <hyperlink r:id="rId311" ref="D165"/>
    <hyperlink r:id="rId312" ref="G165"/>
    <hyperlink r:id="rId313" ref="D166"/>
    <hyperlink r:id="rId314" ref="G166"/>
    <hyperlink r:id="rId315" ref="D167"/>
    <hyperlink r:id="rId316" ref="G167"/>
    <hyperlink r:id="rId317" ref="D168"/>
    <hyperlink r:id="rId318" ref="G168"/>
    <hyperlink r:id="rId319" ref="D169"/>
    <hyperlink r:id="rId320" ref="G169"/>
    <hyperlink r:id="rId321" ref="D170"/>
    <hyperlink r:id="rId322" ref="G170"/>
    <hyperlink r:id="rId323" ref="D171"/>
    <hyperlink r:id="rId324" ref="G171"/>
    <hyperlink r:id="rId325" ref="D172"/>
    <hyperlink r:id="rId326" ref="G172"/>
    <hyperlink r:id="rId327" ref="G173"/>
    <hyperlink r:id="rId328" ref="D174"/>
    <hyperlink r:id="rId329" ref="G174"/>
    <hyperlink r:id="rId330" ref="D175"/>
    <hyperlink r:id="rId331" ref="G175"/>
    <hyperlink r:id="rId332" ref="D176"/>
    <hyperlink r:id="rId333" ref="G176"/>
    <hyperlink r:id="rId334" ref="D177"/>
    <hyperlink r:id="rId335" ref="G177"/>
    <hyperlink r:id="rId336" ref="D178"/>
    <hyperlink r:id="rId337" ref="G178"/>
    <hyperlink r:id="rId338" ref="D179"/>
    <hyperlink r:id="rId339" ref="G179"/>
    <hyperlink r:id="rId340" ref="D180"/>
    <hyperlink r:id="rId341" ref="G180"/>
    <hyperlink r:id="rId342" ref="D181"/>
    <hyperlink r:id="rId343" ref="G181"/>
    <hyperlink r:id="rId344" ref="D182"/>
    <hyperlink r:id="rId345" ref="G182"/>
    <hyperlink r:id="rId346" ref="D183"/>
    <hyperlink r:id="rId347" ref="G183"/>
    <hyperlink r:id="rId348" ref="D184"/>
    <hyperlink r:id="rId349" ref="G184"/>
    <hyperlink r:id="rId350" ref="D185"/>
    <hyperlink r:id="rId351" ref="G185"/>
    <hyperlink r:id="rId352" ref="D186"/>
    <hyperlink r:id="rId353" ref="G186"/>
    <hyperlink r:id="rId354" ref="G187"/>
    <hyperlink r:id="rId355" ref="D188"/>
    <hyperlink r:id="rId356" ref="G188"/>
    <hyperlink r:id="rId357" ref="D189"/>
    <hyperlink r:id="rId358" ref="G189"/>
    <hyperlink r:id="rId359" ref="D190"/>
    <hyperlink r:id="rId360" ref="G190"/>
    <hyperlink r:id="rId361" ref="F192"/>
    <hyperlink r:id="rId362" ref="C193"/>
    <hyperlink r:id="rId363" ref="F193"/>
    <hyperlink r:id="rId364" ref="F194"/>
    <hyperlink r:id="rId365" ref="C195"/>
    <hyperlink r:id="rId366" ref="F195"/>
    <hyperlink r:id="rId367" ref="C196"/>
    <hyperlink r:id="rId368" ref="F196"/>
    <hyperlink r:id="rId369" ref="C197"/>
    <hyperlink r:id="rId370" ref="F197"/>
    <hyperlink r:id="rId371" ref="C198"/>
    <hyperlink r:id="rId372" ref="F198"/>
    <hyperlink r:id="rId373" ref="C199"/>
    <hyperlink r:id="rId374" ref="F199"/>
    <hyperlink r:id="rId375" ref="D200"/>
    <hyperlink r:id="rId376" ref="F200"/>
    <hyperlink r:id="rId377" ref="F201"/>
    <hyperlink r:id="rId378" ref="F202"/>
    <hyperlink r:id="rId379" ref="F203"/>
    <hyperlink r:id="rId380" ref="F204"/>
    <hyperlink r:id="rId381" ref="F205"/>
    <hyperlink r:id="rId382" ref="F206"/>
    <hyperlink r:id="rId383" ref="F207"/>
    <hyperlink r:id="rId384" ref="F208"/>
    <hyperlink r:id="rId385" ref="F209"/>
  </hyperlinks>
  <printOptions gridLines="1" horizontalCentered="1"/>
  <pageMargins bottom="0.75" footer="0.0" header="0.0" left="0.7" right="0.7" top="0.75"/>
  <pageSetup fitToHeight="0" paperSize="9" cellComments="atEnd" orientation="landscape" pageOrder="overThenDown"/>
  <drawing r:id="rId38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30.75"/>
    <col customWidth="1" min="3" max="3" width="18.0"/>
    <col customWidth="1" min="4" max="4" width="16.5"/>
    <col customWidth="1" min="5" max="5" width="25.38"/>
    <col customWidth="1" min="6" max="6" width="30.75"/>
    <col customWidth="1" min="7" max="7" width="14.5"/>
    <col customWidth="1" min="8" max="8" width="28.5"/>
    <col customWidth="1" min="9" max="9" width="29.5"/>
    <col customWidth="1" min="10" max="10" width="13.13"/>
    <col customWidth="1" min="11" max="13" width="30.75"/>
    <col customWidth="1" min="14" max="14" width="23.25"/>
    <col customWidth="1" min="15" max="15" width="22.88"/>
    <col customWidth="1" min="16" max="16" width="30.75"/>
    <col customWidth="1" min="17" max="17" width="30.0"/>
  </cols>
  <sheetData>
    <row r="1">
      <c r="A1" s="150" t="s">
        <v>22498</v>
      </c>
      <c r="B1" s="150" t="s">
        <v>21431</v>
      </c>
      <c r="C1" s="151" t="s">
        <v>22499</v>
      </c>
      <c r="D1" s="140" t="s">
        <v>22500</v>
      </c>
      <c r="E1" s="140" t="s">
        <v>21433</v>
      </c>
      <c r="F1" s="151" t="s">
        <v>21434</v>
      </c>
      <c r="G1" s="140" t="s">
        <v>2584</v>
      </c>
      <c r="H1" s="151" t="s">
        <v>2</v>
      </c>
      <c r="I1" s="140" t="s">
        <v>21435</v>
      </c>
      <c r="J1" s="26" t="s">
        <v>21436</v>
      </c>
      <c r="K1" s="152" t="s">
        <v>22501</v>
      </c>
      <c r="L1" s="26" t="s">
        <v>22502</v>
      </c>
      <c r="M1" s="140" t="s">
        <v>22503</v>
      </c>
      <c r="N1" s="140" t="s">
        <v>21441</v>
      </c>
      <c r="O1" s="140" t="s">
        <v>22504</v>
      </c>
      <c r="P1" s="140" t="s">
        <v>22505</v>
      </c>
      <c r="Q1" s="140" t="s">
        <v>21440</v>
      </c>
    </row>
    <row r="2">
      <c r="A2" s="69" t="s">
        <v>2633</v>
      </c>
      <c r="B2" s="153" t="s">
        <v>22506</v>
      </c>
      <c r="C2" s="95" t="s">
        <v>22507</v>
      </c>
      <c r="D2" s="101" t="s">
        <v>22508</v>
      </c>
      <c r="E2" s="154" t="s">
        <v>22509</v>
      </c>
      <c r="F2" s="155" t="s">
        <v>22510</v>
      </c>
      <c r="G2" s="96"/>
      <c r="H2" s="96" t="s">
        <v>22511</v>
      </c>
      <c r="I2" s="71" t="s">
        <v>22512</v>
      </c>
      <c r="J2" s="156">
        <v>6400.0</v>
      </c>
      <c r="K2" s="99" t="s">
        <v>22513</v>
      </c>
      <c r="L2" s="95" t="s">
        <v>21498</v>
      </c>
      <c r="M2" s="75" t="s">
        <v>22514</v>
      </c>
      <c r="N2" s="75" t="s">
        <v>22515</v>
      </c>
      <c r="O2" s="75" t="s">
        <v>4080</v>
      </c>
      <c r="P2" s="75" t="s">
        <v>8038</v>
      </c>
      <c r="Q2" s="154" t="s">
        <v>22516</v>
      </c>
    </row>
    <row r="3">
      <c r="A3" s="62" t="s">
        <v>2586</v>
      </c>
      <c r="B3" s="157" t="s">
        <v>22517</v>
      </c>
      <c r="C3" s="82" t="s">
        <v>22518</v>
      </c>
      <c r="D3" s="62" t="s">
        <v>22518</v>
      </c>
      <c r="E3" s="158" t="s">
        <v>22519</v>
      </c>
      <c r="F3" s="159" t="s">
        <v>22520</v>
      </c>
      <c r="G3" s="160" t="s">
        <v>8038</v>
      </c>
      <c r="H3" s="158" t="s">
        <v>22521</v>
      </c>
      <c r="I3" s="82"/>
      <c r="J3" s="82"/>
      <c r="K3" s="62"/>
      <c r="L3" s="161"/>
      <c r="M3" s="113" t="s">
        <v>22516</v>
      </c>
      <c r="N3" s="162"/>
      <c r="O3" s="161" t="s">
        <v>2778</v>
      </c>
      <c r="P3" s="162"/>
      <c r="Q3" s="62"/>
    </row>
    <row r="4">
      <c r="A4" s="163"/>
      <c r="B4" s="164" t="s">
        <v>22522</v>
      </c>
      <c r="C4" s="165" t="s">
        <v>21468</v>
      </c>
      <c r="D4" s="158" t="s">
        <v>22523</v>
      </c>
      <c r="E4" s="166" t="s">
        <v>22524</v>
      </c>
      <c r="F4" s="167" t="s">
        <v>22525</v>
      </c>
      <c r="G4" s="168"/>
      <c r="H4" s="169" t="s">
        <v>22526</v>
      </c>
      <c r="I4" s="167" t="s">
        <v>22527</v>
      </c>
      <c r="J4" s="170"/>
      <c r="K4" s="168"/>
      <c r="L4" s="69" t="s">
        <v>22528</v>
      </c>
      <c r="M4" s="113" t="s">
        <v>22516</v>
      </c>
      <c r="N4" s="99" t="s">
        <v>21513</v>
      </c>
      <c r="O4" s="162"/>
      <c r="P4" s="162"/>
      <c r="Q4" s="62"/>
    </row>
    <row r="5">
      <c r="A5" s="171"/>
      <c r="B5" s="172" t="s">
        <v>21467</v>
      </c>
      <c r="C5" s="165" t="s">
        <v>21468</v>
      </c>
      <c r="D5" s="158" t="s">
        <v>22523</v>
      </c>
      <c r="E5" s="166" t="s">
        <v>22524</v>
      </c>
      <c r="F5" s="173" t="s">
        <v>21469</v>
      </c>
      <c r="G5" s="171"/>
      <c r="H5" s="171" t="s">
        <v>21470</v>
      </c>
      <c r="I5" s="173" t="s">
        <v>21471</v>
      </c>
      <c r="J5" s="171"/>
      <c r="K5" s="171"/>
      <c r="L5" s="171" t="s">
        <v>21472</v>
      </c>
      <c r="M5" s="113" t="s">
        <v>22516</v>
      </c>
      <c r="N5" s="171"/>
      <c r="O5" s="171"/>
      <c r="P5" s="174"/>
      <c r="Q5" s="171"/>
    </row>
    <row r="6">
      <c r="A6" s="69" t="s">
        <v>2586</v>
      </c>
      <c r="B6" s="175" t="s">
        <v>22529</v>
      </c>
      <c r="C6" s="166" t="s">
        <v>4272</v>
      </c>
      <c r="D6" s="163" t="s">
        <v>4273</v>
      </c>
      <c r="E6" s="166" t="s">
        <v>22530</v>
      </c>
      <c r="F6" s="176" t="s">
        <v>22531</v>
      </c>
      <c r="G6" s="177"/>
      <c r="H6" s="177" t="s">
        <v>14440</v>
      </c>
      <c r="I6" s="178" t="s">
        <v>22532</v>
      </c>
      <c r="J6" s="179">
        <v>14997.0</v>
      </c>
      <c r="K6" s="75" t="s">
        <v>22513</v>
      </c>
      <c r="L6" s="95" t="s">
        <v>21765</v>
      </c>
      <c r="M6" s="113" t="s">
        <v>22516</v>
      </c>
      <c r="N6" s="75" t="s">
        <v>16706</v>
      </c>
      <c r="O6" s="75" t="s">
        <v>2813</v>
      </c>
      <c r="P6" s="75" t="s">
        <v>8038</v>
      </c>
      <c r="Q6" s="180" t="s">
        <v>22516</v>
      </c>
    </row>
    <row r="7">
      <c r="A7" s="181"/>
      <c r="B7" s="172" t="s">
        <v>22041</v>
      </c>
      <c r="C7" s="171" t="s">
        <v>22042</v>
      </c>
      <c r="D7" s="171" t="s">
        <v>22533</v>
      </c>
      <c r="E7" s="171" t="s">
        <v>22043</v>
      </c>
      <c r="F7" s="173" t="s">
        <v>22044</v>
      </c>
      <c r="G7" s="171"/>
      <c r="H7" s="171" t="s">
        <v>22045</v>
      </c>
      <c r="I7" s="173" t="s">
        <v>22046</v>
      </c>
      <c r="J7" s="171"/>
      <c r="K7" s="171" t="s">
        <v>21874</v>
      </c>
      <c r="L7" s="171"/>
      <c r="M7" s="113" t="s">
        <v>22516</v>
      </c>
      <c r="N7" s="160" t="s">
        <v>16706</v>
      </c>
      <c r="O7" s="171" t="s">
        <v>4138</v>
      </c>
      <c r="P7" s="171"/>
      <c r="Q7" s="171"/>
    </row>
    <row r="8">
      <c r="A8" s="182"/>
      <c r="B8" s="172" t="s">
        <v>22041</v>
      </c>
      <c r="C8" s="171" t="s">
        <v>22047</v>
      </c>
      <c r="D8" s="67" t="s">
        <v>22534</v>
      </c>
      <c r="E8" s="171" t="s">
        <v>22048</v>
      </c>
      <c r="F8" s="173" t="s">
        <v>22049</v>
      </c>
      <c r="G8" s="171"/>
      <c r="H8" s="171" t="s">
        <v>22045</v>
      </c>
      <c r="I8" s="173" t="s">
        <v>22046</v>
      </c>
      <c r="J8" s="171"/>
      <c r="K8" s="171" t="s">
        <v>21874</v>
      </c>
      <c r="L8" s="171"/>
      <c r="M8" s="113" t="s">
        <v>22516</v>
      </c>
      <c r="N8" s="160" t="s">
        <v>16706</v>
      </c>
      <c r="O8" s="171" t="s">
        <v>4138</v>
      </c>
      <c r="P8" s="171"/>
      <c r="Q8" s="171"/>
    </row>
    <row r="9">
      <c r="A9" s="158"/>
      <c r="B9" s="164" t="s">
        <v>22535</v>
      </c>
      <c r="C9" s="166" t="s">
        <v>22536</v>
      </c>
      <c r="D9" s="165" t="s">
        <v>3668</v>
      </c>
      <c r="E9" s="166" t="s">
        <v>22537</v>
      </c>
      <c r="F9" s="167" t="s">
        <v>22538</v>
      </c>
      <c r="G9" s="168"/>
      <c r="H9" s="183" t="s">
        <v>22539</v>
      </c>
      <c r="I9" s="167" t="s">
        <v>22540</v>
      </c>
      <c r="J9" s="170"/>
      <c r="K9" s="168"/>
      <c r="L9" s="69" t="s">
        <v>16627</v>
      </c>
      <c r="M9" s="141" t="s">
        <v>22516</v>
      </c>
      <c r="N9" s="184" t="s">
        <v>16706</v>
      </c>
      <c r="O9" s="162"/>
      <c r="P9" s="162"/>
      <c r="Q9" s="62"/>
    </row>
    <row r="10">
      <c r="A10" s="174"/>
      <c r="B10" s="185" t="s">
        <v>22465</v>
      </c>
      <c r="C10" s="186" t="s">
        <v>22541</v>
      </c>
      <c r="D10" s="186" t="s">
        <v>18218</v>
      </c>
      <c r="E10" s="186" t="s">
        <v>22542</v>
      </c>
      <c r="F10" s="173" t="s">
        <v>22467</v>
      </c>
      <c r="G10" s="186"/>
      <c r="H10" s="113" t="s">
        <v>22516</v>
      </c>
      <c r="I10" s="187" t="s">
        <v>22468</v>
      </c>
      <c r="J10" s="171"/>
      <c r="K10" s="188"/>
      <c r="L10" s="69" t="s">
        <v>16627</v>
      </c>
      <c r="M10" s="113" t="s">
        <v>22516</v>
      </c>
      <c r="N10" s="160" t="s">
        <v>16706</v>
      </c>
      <c r="O10" s="181" t="s">
        <v>22543</v>
      </c>
      <c r="P10" s="67"/>
      <c r="Q10" s="186"/>
    </row>
    <row r="11">
      <c r="A11" s="174"/>
      <c r="B11" s="172" t="s">
        <v>22183</v>
      </c>
      <c r="C11" s="171" t="s">
        <v>22184</v>
      </c>
      <c r="D11" s="181" t="s">
        <v>22544</v>
      </c>
      <c r="E11" s="181" t="s">
        <v>22545</v>
      </c>
      <c r="F11" s="173" t="s">
        <v>22189</v>
      </c>
      <c r="G11" s="171"/>
      <c r="H11" s="171" t="s">
        <v>22187</v>
      </c>
      <c r="I11" s="173" t="s">
        <v>22190</v>
      </c>
      <c r="J11" s="171"/>
      <c r="K11" s="171" t="s">
        <v>16627</v>
      </c>
      <c r="L11" s="171"/>
      <c r="M11" s="113" t="s">
        <v>22516</v>
      </c>
      <c r="N11" s="171" t="s">
        <v>21663</v>
      </c>
      <c r="O11" s="171" t="s">
        <v>21676</v>
      </c>
      <c r="P11" s="174"/>
      <c r="Q11" s="171" t="s">
        <v>16706</v>
      </c>
    </row>
    <row r="12">
      <c r="A12" s="174"/>
      <c r="B12" s="172" t="s">
        <v>22274</v>
      </c>
      <c r="C12" s="171" t="s">
        <v>22270</v>
      </c>
      <c r="D12" s="181" t="s">
        <v>4240</v>
      </c>
      <c r="E12" s="171" t="s">
        <v>21462</v>
      </c>
      <c r="F12" s="173" t="s">
        <v>22271</v>
      </c>
      <c r="G12" s="171"/>
      <c r="H12" s="171" t="s">
        <v>22272</v>
      </c>
      <c r="I12" s="173" t="s">
        <v>22273</v>
      </c>
      <c r="J12" s="171"/>
      <c r="K12" s="171"/>
      <c r="L12" s="171" t="s">
        <v>16627</v>
      </c>
      <c r="M12" s="113" t="s">
        <v>22516</v>
      </c>
      <c r="N12" s="171" t="s">
        <v>2765</v>
      </c>
      <c r="O12" s="171" t="s">
        <v>21542</v>
      </c>
      <c r="P12" s="174"/>
      <c r="Q12" s="171" t="s">
        <v>16706</v>
      </c>
    </row>
    <row r="13">
      <c r="A13" s="174"/>
      <c r="B13" s="172" t="s">
        <v>22269</v>
      </c>
      <c r="C13" s="171" t="s">
        <v>22270</v>
      </c>
      <c r="D13" s="181" t="s">
        <v>4240</v>
      </c>
      <c r="E13" s="171" t="s">
        <v>21462</v>
      </c>
      <c r="F13" s="173" t="s">
        <v>22271</v>
      </c>
      <c r="G13" s="171"/>
      <c r="H13" s="171" t="s">
        <v>22272</v>
      </c>
      <c r="I13" s="173" t="s">
        <v>22273</v>
      </c>
      <c r="J13" s="171"/>
      <c r="K13" s="171"/>
      <c r="L13" s="171" t="s">
        <v>16627</v>
      </c>
      <c r="M13" s="113" t="s">
        <v>22516</v>
      </c>
      <c r="N13" s="171" t="s">
        <v>2765</v>
      </c>
      <c r="O13" s="171" t="s">
        <v>21542</v>
      </c>
      <c r="P13" s="174"/>
      <c r="Q13" s="171" t="s">
        <v>16706</v>
      </c>
    </row>
    <row r="14">
      <c r="A14" s="174"/>
      <c r="B14" s="172" t="s">
        <v>21501</v>
      </c>
      <c r="C14" s="171" t="s">
        <v>21502</v>
      </c>
      <c r="D14" s="181" t="s">
        <v>861</v>
      </c>
      <c r="E14" s="171" t="s">
        <v>21455</v>
      </c>
      <c r="F14" s="173" t="s">
        <v>21503</v>
      </c>
      <c r="G14" s="171"/>
      <c r="H14" s="171" t="s">
        <v>21504</v>
      </c>
      <c r="I14" s="173" t="s">
        <v>21497</v>
      </c>
      <c r="J14" s="171"/>
      <c r="K14" s="171" t="s">
        <v>21498</v>
      </c>
      <c r="L14" s="171"/>
      <c r="M14" s="113" t="s">
        <v>22516</v>
      </c>
      <c r="N14" s="171" t="s">
        <v>2802</v>
      </c>
      <c r="O14" s="171" t="s">
        <v>21506</v>
      </c>
      <c r="P14" s="174"/>
      <c r="Q14" s="171" t="s">
        <v>16706</v>
      </c>
    </row>
    <row r="15">
      <c r="A15" s="182"/>
      <c r="B15" s="172" t="s">
        <v>21875</v>
      </c>
      <c r="C15" s="171" t="s">
        <v>21869</v>
      </c>
      <c r="D15" s="67" t="s">
        <v>22546</v>
      </c>
      <c r="E15" s="171" t="s">
        <v>21876</v>
      </c>
      <c r="F15" s="173" t="s">
        <v>21871</v>
      </c>
      <c r="G15" s="171"/>
      <c r="H15" s="171" t="s">
        <v>21872</v>
      </c>
      <c r="I15" s="173" t="s">
        <v>21877</v>
      </c>
      <c r="J15" s="171"/>
      <c r="K15" s="171" t="s">
        <v>21498</v>
      </c>
      <c r="L15" s="171"/>
      <c r="M15" s="113" t="s">
        <v>22516</v>
      </c>
      <c r="N15" s="171" t="s">
        <v>2802</v>
      </c>
      <c r="O15" s="171" t="s">
        <v>21500</v>
      </c>
      <c r="P15" s="174"/>
      <c r="Q15" s="171" t="s">
        <v>16706</v>
      </c>
    </row>
    <row r="16">
      <c r="A16" s="182"/>
      <c r="B16" s="172" t="s">
        <v>21868</v>
      </c>
      <c r="C16" s="171" t="s">
        <v>21869</v>
      </c>
      <c r="D16" s="67" t="s">
        <v>22546</v>
      </c>
      <c r="E16" s="171" t="s">
        <v>21870</v>
      </c>
      <c r="F16" s="173" t="s">
        <v>21871</v>
      </c>
      <c r="G16" s="171"/>
      <c r="H16" s="171" t="s">
        <v>21872</v>
      </c>
      <c r="I16" s="173" t="s">
        <v>21873</v>
      </c>
      <c r="J16" s="171"/>
      <c r="K16" s="171" t="s">
        <v>21874</v>
      </c>
      <c r="L16" s="171"/>
      <c r="M16" s="113" t="s">
        <v>22516</v>
      </c>
      <c r="N16" s="171" t="s">
        <v>2802</v>
      </c>
      <c r="O16" s="171" t="s">
        <v>21500</v>
      </c>
      <c r="P16" s="174"/>
      <c r="Q16" s="171" t="s">
        <v>16706</v>
      </c>
    </row>
    <row r="17">
      <c r="A17" s="174"/>
      <c r="B17" s="172" t="s">
        <v>21492</v>
      </c>
      <c r="C17" s="171" t="s">
        <v>21493</v>
      </c>
      <c r="D17" s="181" t="s">
        <v>22547</v>
      </c>
      <c r="E17" s="171" t="s">
        <v>21494</v>
      </c>
      <c r="F17" s="173" t="s">
        <v>21495</v>
      </c>
      <c r="G17" s="171"/>
      <c r="H17" s="171" t="s">
        <v>21496</v>
      </c>
      <c r="I17" s="173" t="s">
        <v>21497</v>
      </c>
      <c r="J17" s="171"/>
      <c r="K17" s="171" t="s">
        <v>21498</v>
      </c>
      <c r="L17" s="171"/>
      <c r="M17" s="113" t="s">
        <v>22516</v>
      </c>
      <c r="N17" s="171" t="s">
        <v>2802</v>
      </c>
      <c r="O17" s="171" t="s">
        <v>21500</v>
      </c>
      <c r="P17" s="174"/>
      <c r="Q17" s="171" t="s">
        <v>16706</v>
      </c>
    </row>
    <row r="18">
      <c r="A18" s="174"/>
      <c r="B18" s="185" t="s">
        <v>22469</v>
      </c>
      <c r="C18" s="186" t="s">
        <v>22548</v>
      </c>
      <c r="D18" s="186" t="s">
        <v>22549</v>
      </c>
      <c r="E18" s="186" t="s">
        <v>22550</v>
      </c>
      <c r="F18" s="173" t="s">
        <v>22471</v>
      </c>
      <c r="G18" s="186"/>
      <c r="H18" s="113" t="s">
        <v>22516</v>
      </c>
      <c r="I18" s="187" t="s">
        <v>22472</v>
      </c>
      <c r="J18" s="171"/>
      <c r="K18" s="188"/>
      <c r="L18" s="69" t="s">
        <v>16627</v>
      </c>
      <c r="M18" s="113" t="s">
        <v>22516</v>
      </c>
      <c r="N18" s="186" t="s">
        <v>22474</v>
      </c>
      <c r="O18" s="188"/>
      <c r="P18" s="174"/>
      <c r="Q18" s="186" t="s">
        <v>22473</v>
      </c>
    </row>
    <row r="19">
      <c r="A19" s="174"/>
      <c r="B19" s="185" t="s">
        <v>22459</v>
      </c>
      <c r="C19" s="186" t="s">
        <v>22551</v>
      </c>
      <c r="D19" s="186" t="s">
        <v>2914</v>
      </c>
      <c r="E19" s="186" t="s">
        <v>22552</v>
      </c>
      <c r="F19" s="189" t="s">
        <v>22461</v>
      </c>
      <c r="G19" s="186"/>
      <c r="H19" s="186" t="s">
        <v>22462</v>
      </c>
      <c r="I19" s="187" t="s">
        <v>22463</v>
      </c>
      <c r="J19" s="171"/>
      <c r="K19" s="188"/>
      <c r="L19" s="69" t="s">
        <v>16627</v>
      </c>
      <c r="M19" s="113" t="s">
        <v>22516</v>
      </c>
      <c r="N19" s="160" t="s">
        <v>16706</v>
      </c>
      <c r="O19" s="181" t="s">
        <v>22553</v>
      </c>
      <c r="P19" s="67"/>
      <c r="Q19" s="186"/>
    </row>
    <row r="20">
      <c r="A20" s="174"/>
      <c r="B20" s="185" t="s">
        <v>22454</v>
      </c>
      <c r="C20" s="186" t="s">
        <v>22554</v>
      </c>
      <c r="D20" s="186" t="s">
        <v>421</v>
      </c>
      <c r="E20" s="186" t="s">
        <v>22555</v>
      </c>
      <c r="F20" s="189" t="s">
        <v>22456</v>
      </c>
      <c r="G20" s="186"/>
      <c r="H20" s="113" t="s">
        <v>22516</v>
      </c>
      <c r="I20" s="187" t="s">
        <v>22457</v>
      </c>
      <c r="J20" s="171"/>
      <c r="K20" s="188"/>
      <c r="L20" s="69" t="s">
        <v>16627</v>
      </c>
      <c r="M20" s="113" t="s">
        <v>22516</v>
      </c>
      <c r="N20" s="186" t="s">
        <v>22081</v>
      </c>
      <c r="O20" s="188"/>
      <c r="P20" s="174"/>
      <c r="Q20" s="186" t="s">
        <v>22458</v>
      </c>
    </row>
    <row r="21">
      <c r="A21" s="62"/>
      <c r="B21" s="164" t="s">
        <v>22556</v>
      </c>
      <c r="C21" s="166" t="s">
        <v>22557</v>
      </c>
      <c r="D21" s="163" t="s">
        <v>6090</v>
      </c>
      <c r="E21" s="166" t="s">
        <v>22558</v>
      </c>
      <c r="F21" s="167" t="s">
        <v>22559</v>
      </c>
      <c r="G21" s="168"/>
      <c r="H21" s="183" t="s">
        <v>22560</v>
      </c>
      <c r="I21" s="167" t="s">
        <v>22561</v>
      </c>
      <c r="J21" s="170"/>
      <c r="K21" s="168"/>
      <c r="L21" s="69" t="s">
        <v>22562</v>
      </c>
      <c r="M21" s="163"/>
      <c r="N21" s="184" t="s">
        <v>16706</v>
      </c>
      <c r="O21" s="162"/>
      <c r="P21" s="162"/>
      <c r="Q21" s="62"/>
    </row>
    <row r="22">
      <c r="A22" s="174"/>
      <c r="B22" s="172" t="s">
        <v>21752</v>
      </c>
      <c r="C22" s="171" t="s">
        <v>21753</v>
      </c>
      <c r="D22" s="181" t="s">
        <v>12010</v>
      </c>
      <c r="E22" s="171" t="s">
        <v>21754</v>
      </c>
      <c r="F22" s="173" t="s">
        <v>21755</v>
      </c>
      <c r="G22" s="171"/>
      <c r="H22" s="171" t="s">
        <v>21756</v>
      </c>
      <c r="I22" s="173" t="s">
        <v>21757</v>
      </c>
      <c r="J22" s="171"/>
      <c r="K22" s="171" t="s">
        <v>16627</v>
      </c>
      <c r="L22" s="171"/>
      <c r="M22" s="113" t="s">
        <v>22516</v>
      </c>
      <c r="N22" s="171" t="s">
        <v>2760</v>
      </c>
      <c r="O22" s="171" t="s">
        <v>21579</v>
      </c>
      <c r="P22" s="174"/>
      <c r="Q22" s="171" t="s">
        <v>16706</v>
      </c>
    </row>
    <row r="23">
      <c r="A23" s="174"/>
      <c r="B23" s="172" t="s">
        <v>21758</v>
      </c>
      <c r="C23" s="171" t="s">
        <v>21753</v>
      </c>
      <c r="D23" s="181" t="s">
        <v>12010</v>
      </c>
      <c r="E23" s="181" t="s">
        <v>22563</v>
      </c>
      <c r="F23" s="173" t="s">
        <v>21755</v>
      </c>
      <c r="G23" s="171"/>
      <c r="H23" s="171" t="s">
        <v>21756</v>
      </c>
      <c r="I23" s="173" t="s">
        <v>21757</v>
      </c>
      <c r="J23" s="171"/>
      <c r="K23" s="171" t="s">
        <v>21478</v>
      </c>
      <c r="L23" s="171"/>
      <c r="M23" s="113" t="s">
        <v>22516</v>
      </c>
      <c r="N23" s="171"/>
      <c r="O23" s="171"/>
      <c r="P23" s="174"/>
      <c r="Q23" s="171"/>
    </row>
    <row r="24">
      <c r="A24" s="174"/>
      <c r="B24" s="172" t="s">
        <v>22103</v>
      </c>
      <c r="C24" s="171" t="s">
        <v>22107</v>
      </c>
      <c r="D24" s="181" t="s">
        <v>4910</v>
      </c>
      <c r="E24" s="171" t="s">
        <v>22108</v>
      </c>
      <c r="F24" s="173" t="s">
        <v>22109</v>
      </c>
      <c r="G24" s="171"/>
      <c r="H24" s="113" t="s">
        <v>22516</v>
      </c>
      <c r="I24" s="173" t="s">
        <v>22105</v>
      </c>
      <c r="J24" s="171"/>
      <c r="K24" s="171" t="s">
        <v>21605</v>
      </c>
      <c r="L24" s="171"/>
      <c r="M24" s="113" t="s">
        <v>22516</v>
      </c>
      <c r="N24" s="171" t="s">
        <v>2760</v>
      </c>
      <c r="O24" s="171" t="s">
        <v>22106</v>
      </c>
      <c r="P24" s="174"/>
      <c r="Q24" s="171" t="s">
        <v>16706</v>
      </c>
    </row>
    <row r="25">
      <c r="A25" s="69" t="s">
        <v>2586</v>
      </c>
      <c r="B25" s="190" t="s">
        <v>22564</v>
      </c>
      <c r="C25" s="154" t="s">
        <v>22516</v>
      </c>
      <c r="D25" s="101" t="s">
        <v>5139</v>
      </c>
      <c r="E25" s="154" t="s">
        <v>22516</v>
      </c>
      <c r="F25" s="191" t="s">
        <v>22565</v>
      </c>
      <c r="G25" s="96"/>
      <c r="H25" s="96" t="s">
        <v>22566</v>
      </c>
      <c r="I25" s="113" t="s">
        <v>22516</v>
      </c>
      <c r="J25" s="192"/>
      <c r="K25" s="96"/>
      <c r="L25" s="95" t="s">
        <v>21765</v>
      </c>
      <c r="M25" s="113" t="s">
        <v>22516</v>
      </c>
      <c r="N25" s="75" t="s">
        <v>16706</v>
      </c>
      <c r="O25" s="75" t="s">
        <v>2802</v>
      </c>
      <c r="P25" s="75" t="s">
        <v>15373</v>
      </c>
      <c r="Q25" s="95"/>
    </row>
    <row r="26">
      <c r="A26" s="69" t="s">
        <v>2586</v>
      </c>
      <c r="B26" s="190" t="s">
        <v>22567</v>
      </c>
      <c r="C26" s="154" t="s">
        <v>22516</v>
      </c>
      <c r="D26" s="101" t="s">
        <v>1600</v>
      </c>
      <c r="E26" s="154" t="s">
        <v>22516</v>
      </c>
      <c r="F26" s="191" t="s">
        <v>22568</v>
      </c>
      <c r="G26" s="96"/>
      <c r="H26" s="96" t="s">
        <v>22569</v>
      </c>
      <c r="I26" s="193" t="s">
        <v>22570</v>
      </c>
      <c r="J26" s="192"/>
      <c r="K26" s="96"/>
      <c r="L26" s="95" t="s">
        <v>21765</v>
      </c>
      <c r="M26" s="113" t="s">
        <v>22516</v>
      </c>
      <c r="N26" s="75" t="s">
        <v>16706</v>
      </c>
      <c r="O26" s="75" t="s">
        <v>22571</v>
      </c>
      <c r="P26" s="75" t="s">
        <v>8038</v>
      </c>
      <c r="Q26" s="95"/>
    </row>
    <row r="27">
      <c r="A27" s="62"/>
      <c r="B27" s="164" t="s">
        <v>22572</v>
      </c>
      <c r="C27" s="166" t="s">
        <v>22573</v>
      </c>
      <c r="D27" s="163" t="s">
        <v>6797</v>
      </c>
      <c r="E27" s="166" t="s">
        <v>22185</v>
      </c>
      <c r="F27" s="194" t="s">
        <v>22574</v>
      </c>
      <c r="G27" s="168"/>
      <c r="H27" s="113" t="s">
        <v>22516</v>
      </c>
      <c r="I27" s="167" t="s">
        <v>22575</v>
      </c>
      <c r="J27" s="170"/>
      <c r="K27" s="168"/>
      <c r="L27" s="69" t="s">
        <v>21498</v>
      </c>
      <c r="M27" s="75" t="s">
        <v>22576</v>
      </c>
      <c r="N27" s="62" t="s">
        <v>16706</v>
      </c>
      <c r="O27" s="162"/>
      <c r="P27" s="162"/>
      <c r="Q27" s="62"/>
    </row>
    <row r="28">
      <c r="A28" s="62" t="s">
        <v>2586</v>
      </c>
      <c r="B28" s="195" t="s">
        <v>22577</v>
      </c>
      <c r="C28" s="158" t="s">
        <v>22578</v>
      </c>
      <c r="D28" s="196" t="s">
        <v>22579</v>
      </c>
      <c r="E28" s="197"/>
      <c r="F28" s="159" t="s">
        <v>22580</v>
      </c>
      <c r="G28" s="160" t="s">
        <v>2741</v>
      </c>
      <c r="H28" s="198" t="s">
        <v>22581</v>
      </c>
      <c r="I28" s="199" t="s">
        <v>22582</v>
      </c>
      <c r="J28" s="200">
        <v>40000.0</v>
      </c>
      <c r="K28" s="82" t="s">
        <v>22583</v>
      </c>
      <c r="L28" s="201" t="s">
        <v>21765</v>
      </c>
      <c r="M28" s="113" t="s">
        <v>22516</v>
      </c>
      <c r="N28" s="162" t="s">
        <v>16706</v>
      </c>
      <c r="O28" s="162" t="s">
        <v>22584</v>
      </c>
      <c r="P28" s="162" t="s">
        <v>15373</v>
      </c>
      <c r="Q28" s="201"/>
    </row>
    <row r="29">
      <c r="A29" s="62" t="s">
        <v>2633</v>
      </c>
      <c r="B29" s="157" t="s">
        <v>22585</v>
      </c>
      <c r="C29" s="158" t="s">
        <v>22586</v>
      </c>
      <c r="D29" s="62" t="s">
        <v>6675</v>
      </c>
      <c r="E29" s="158"/>
      <c r="F29" s="199" t="s">
        <v>22587</v>
      </c>
      <c r="G29" s="99" t="s">
        <v>2741</v>
      </c>
      <c r="H29" s="82" t="s">
        <v>22588</v>
      </c>
      <c r="I29" s="82"/>
      <c r="J29" s="161"/>
      <c r="K29" s="62"/>
      <c r="L29" s="161"/>
      <c r="M29" s="113" t="s">
        <v>22516</v>
      </c>
      <c r="N29" s="162"/>
      <c r="O29" s="161" t="s">
        <v>15374</v>
      </c>
      <c r="P29" s="162"/>
      <c r="Q29" s="62"/>
    </row>
    <row r="30">
      <c r="A30" s="62" t="s">
        <v>2586</v>
      </c>
      <c r="B30" s="157" t="s">
        <v>22585</v>
      </c>
      <c r="C30" s="158" t="s">
        <v>22586</v>
      </c>
      <c r="D30" s="62" t="s">
        <v>6675</v>
      </c>
      <c r="E30" s="158"/>
      <c r="F30" s="199" t="s">
        <v>22587</v>
      </c>
      <c r="G30" s="99" t="s">
        <v>2741</v>
      </c>
      <c r="H30" s="82" t="s">
        <v>22589</v>
      </c>
      <c r="I30" s="82"/>
      <c r="J30" s="161"/>
      <c r="K30" s="62"/>
      <c r="L30" s="161"/>
      <c r="M30" s="113" t="s">
        <v>22516</v>
      </c>
      <c r="N30" s="162"/>
      <c r="O30" s="161" t="s">
        <v>15374</v>
      </c>
      <c r="P30" s="162"/>
      <c r="Q30" s="62"/>
    </row>
    <row r="31">
      <c r="A31" s="62"/>
      <c r="B31" s="164" t="s">
        <v>22590</v>
      </c>
      <c r="C31" s="166" t="s">
        <v>22591</v>
      </c>
      <c r="D31" s="163" t="s">
        <v>1390</v>
      </c>
      <c r="E31" s="166" t="s">
        <v>22592</v>
      </c>
      <c r="F31" s="194" t="s">
        <v>22593</v>
      </c>
      <c r="G31" s="168"/>
      <c r="H31" s="183" t="s">
        <v>22594</v>
      </c>
      <c r="I31" s="167" t="s">
        <v>22595</v>
      </c>
      <c r="J31" s="170"/>
      <c r="K31" s="168"/>
      <c r="L31" s="69" t="s">
        <v>21498</v>
      </c>
      <c r="M31" s="75" t="s">
        <v>22576</v>
      </c>
      <c r="N31" s="62" t="s">
        <v>16706</v>
      </c>
      <c r="O31" s="162"/>
      <c r="P31" s="162"/>
      <c r="Q31" s="62"/>
    </row>
    <row r="32">
      <c r="A32" s="174"/>
      <c r="B32" s="172" t="s">
        <v>22337</v>
      </c>
      <c r="C32" s="171" t="s">
        <v>22338</v>
      </c>
      <c r="D32" s="181" t="s">
        <v>22596</v>
      </c>
      <c r="E32" s="171" t="s">
        <v>22339</v>
      </c>
      <c r="F32" s="202" t="s">
        <v>22597</v>
      </c>
      <c r="G32" s="171"/>
      <c r="H32" s="113" t="s">
        <v>22516</v>
      </c>
      <c r="I32" s="173" t="s">
        <v>22340</v>
      </c>
      <c r="J32" s="171"/>
      <c r="K32" s="171" t="s">
        <v>21874</v>
      </c>
      <c r="L32" s="171"/>
      <c r="M32" s="113" t="s">
        <v>22516</v>
      </c>
      <c r="N32" s="171" t="s">
        <v>2742</v>
      </c>
      <c r="O32" s="171" t="s">
        <v>22341</v>
      </c>
      <c r="P32" s="174"/>
      <c r="Q32" s="171" t="s">
        <v>21448</v>
      </c>
    </row>
    <row r="33">
      <c r="A33" s="69" t="s">
        <v>2586</v>
      </c>
      <c r="B33" s="190" t="s">
        <v>22598</v>
      </c>
      <c r="C33" s="203" t="s">
        <v>22516</v>
      </c>
      <c r="D33" s="101" t="s">
        <v>370</v>
      </c>
      <c r="E33" s="203" t="s">
        <v>22516</v>
      </c>
      <c r="F33" s="155" t="s">
        <v>22599</v>
      </c>
      <c r="G33" s="160" t="s">
        <v>8038</v>
      </c>
      <c r="H33" s="96" t="s">
        <v>22600</v>
      </c>
      <c r="I33" s="191" t="s">
        <v>22601</v>
      </c>
      <c r="J33" s="204">
        <v>199000.0</v>
      </c>
      <c r="K33" s="75" t="s">
        <v>22602</v>
      </c>
      <c r="L33" s="95" t="s">
        <v>16627</v>
      </c>
      <c r="M33" s="113" t="s">
        <v>22516</v>
      </c>
      <c r="N33" s="75" t="s">
        <v>21624</v>
      </c>
      <c r="O33" s="75" t="s">
        <v>3305</v>
      </c>
      <c r="P33" s="75" t="s">
        <v>8038</v>
      </c>
      <c r="Q33" s="95" t="s">
        <v>22603</v>
      </c>
    </row>
    <row r="34">
      <c r="A34" s="174"/>
      <c r="B34" s="205" t="s">
        <v>22604</v>
      </c>
      <c r="C34" s="171" t="s">
        <v>22605</v>
      </c>
      <c r="D34" s="206" t="s">
        <v>1003</v>
      </c>
      <c r="E34" s="171" t="s">
        <v>21598</v>
      </c>
      <c r="F34" s="207" t="s">
        <v>22606</v>
      </c>
      <c r="G34" s="174"/>
      <c r="H34" s="113" t="s">
        <v>22516</v>
      </c>
      <c r="I34" s="67"/>
      <c r="J34" s="174"/>
      <c r="K34" s="174"/>
      <c r="L34" s="69" t="s">
        <v>21498</v>
      </c>
      <c r="M34" s="75" t="s">
        <v>22607</v>
      </c>
      <c r="N34" s="67" t="s">
        <v>21632</v>
      </c>
      <c r="O34" s="67" t="s">
        <v>22608</v>
      </c>
      <c r="P34" s="174"/>
      <c r="Q34" s="174"/>
    </row>
    <row r="35">
      <c r="A35" s="174"/>
      <c r="B35" s="208" t="s">
        <v>22609</v>
      </c>
      <c r="C35" s="181" t="s">
        <v>7413</v>
      </c>
      <c r="D35" s="206" t="s">
        <v>7413</v>
      </c>
      <c r="E35" s="181" t="s">
        <v>22610</v>
      </c>
      <c r="F35" s="207" t="s">
        <v>22611</v>
      </c>
      <c r="G35" s="182" t="s">
        <v>8038</v>
      </c>
      <c r="H35" s="209" t="s">
        <v>22612</v>
      </c>
      <c r="I35" s="209"/>
      <c r="J35" s="174"/>
      <c r="K35" s="174"/>
      <c r="L35" s="206" t="s">
        <v>21765</v>
      </c>
      <c r="M35" s="113" t="s">
        <v>22516</v>
      </c>
      <c r="N35" s="67" t="s">
        <v>16706</v>
      </c>
      <c r="O35" s="67" t="s">
        <v>22613</v>
      </c>
      <c r="P35" s="174"/>
      <c r="Q35" s="174"/>
    </row>
    <row r="36">
      <c r="A36" s="62" t="s">
        <v>2586</v>
      </c>
      <c r="B36" s="175" t="s">
        <v>22614</v>
      </c>
      <c r="C36" s="203" t="s">
        <v>22516</v>
      </c>
      <c r="D36" s="79" t="s">
        <v>2635</v>
      </c>
      <c r="E36" s="203" t="s">
        <v>22516</v>
      </c>
      <c r="F36" s="191" t="s">
        <v>22615</v>
      </c>
      <c r="G36" s="96"/>
      <c r="H36" s="96" t="s">
        <v>22616</v>
      </c>
      <c r="I36" s="191" t="s">
        <v>22617</v>
      </c>
      <c r="J36" s="156">
        <v>23000.0</v>
      </c>
      <c r="K36" s="82" t="s">
        <v>22583</v>
      </c>
      <c r="L36" s="95" t="s">
        <v>16627</v>
      </c>
      <c r="M36" s="113" t="s">
        <v>22516</v>
      </c>
      <c r="N36" s="75" t="s">
        <v>16706</v>
      </c>
      <c r="O36" s="75" t="s">
        <v>2802</v>
      </c>
      <c r="P36" s="75" t="s">
        <v>15373</v>
      </c>
      <c r="Q36" s="95" t="s">
        <v>22618</v>
      </c>
    </row>
    <row r="37">
      <c r="A37" s="69" t="s">
        <v>2586</v>
      </c>
      <c r="B37" s="190" t="s">
        <v>22619</v>
      </c>
      <c r="C37" s="203" t="s">
        <v>22516</v>
      </c>
      <c r="D37" s="79" t="s">
        <v>2635</v>
      </c>
      <c r="E37" s="203" t="s">
        <v>22516</v>
      </c>
      <c r="F37" s="191" t="s">
        <v>22620</v>
      </c>
      <c r="G37" s="96"/>
      <c r="H37" s="96" t="s">
        <v>22621</v>
      </c>
      <c r="I37" s="71" t="s">
        <v>22622</v>
      </c>
      <c r="J37" s="192">
        <v>3027.0</v>
      </c>
      <c r="K37" s="75" t="s">
        <v>22513</v>
      </c>
      <c r="L37" s="95" t="s">
        <v>16627</v>
      </c>
      <c r="M37" s="113" t="s">
        <v>22516</v>
      </c>
      <c r="N37" s="75" t="s">
        <v>16706</v>
      </c>
      <c r="O37" s="75" t="s">
        <v>2760</v>
      </c>
      <c r="P37" s="75" t="s">
        <v>8038</v>
      </c>
      <c r="Q37" s="95" t="s">
        <v>22623</v>
      </c>
    </row>
    <row r="38">
      <c r="A38" s="69" t="s">
        <v>2586</v>
      </c>
      <c r="B38" s="153" t="s">
        <v>22624</v>
      </c>
      <c r="C38" s="203" t="s">
        <v>22516</v>
      </c>
      <c r="D38" s="101" t="s">
        <v>22625</v>
      </c>
      <c r="E38" s="203" t="s">
        <v>22516</v>
      </c>
      <c r="F38" s="191" t="s">
        <v>22626</v>
      </c>
      <c r="G38" s="96"/>
      <c r="H38" s="96" t="s">
        <v>22627</v>
      </c>
      <c r="I38" s="71" t="s">
        <v>22628</v>
      </c>
      <c r="J38" s="192">
        <v>102531.0</v>
      </c>
      <c r="K38" s="99" t="s">
        <v>22602</v>
      </c>
      <c r="L38" s="95" t="s">
        <v>21498</v>
      </c>
      <c r="M38" s="75" t="s">
        <v>22629</v>
      </c>
      <c r="N38" s="75" t="s">
        <v>16706</v>
      </c>
      <c r="O38" s="75" t="s">
        <v>2937</v>
      </c>
      <c r="P38" s="75" t="s">
        <v>15373</v>
      </c>
      <c r="Q38" s="95" t="s">
        <v>22630</v>
      </c>
    </row>
    <row r="39">
      <c r="A39" s="62" t="s">
        <v>2586</v>
      </c>
      <c r="B39" s="210" t="s">
        <v>22631</v>
      </c>
      <c r="C39" s="113" t="s">
        <v>22632</v>
      </c>
      <c r="D39" s="79" t="s">
        <v>22633</v>
      </c>
      <c r="E39" s="203" t="s">
        <v>22634</v>
      </c>
      <c r="F39" s="193" t="s">
        <v>22635</v>
      </c>
      <c r="G39" s="62"/>
      <c r="H39" s="62" t="s">
        <v>22636</v>
      </c>
      <c r="I39" s="193" t="s">
        <v>22637</v>
      </c>
      <c r="J39" s="198">
        <v>11351.0</v>
      </c>
      <c r="K39" s="75" t="s">
        <v>22513</v>
      </c>
      <c r="L39" s="82" t="s">
        <v>21498</v>
      </c>
      <c r="M39" s="99" t="s">
        <v>22638</v>
      </c>
      <c r="N39" s="99" t="s">
        <v>16706</v>
      </c>
      <c r="O39" s="99" t="s">
        <v>2816</v>
      </c>
      <c r="P39" s="99" t="s">
        <v>15373</v>
      </c>
      <c r="Q39" s="82" t="s">
        <v>22639</v>
      </c>
    </row>
    <row r="40">
      <c r="A40" s="174"/>
      <c r="B40" s="211" t="s">
        <v>22640</v>
      </c>
      <c r="C40" s="113" t="s">
        <v>22641</v>
      </c>
      <c r="D40" s="79" t="s">
        <v>3382</v>
      </c>
      <c r="E40" s="181" t="s">
        <v>22610</v>
      </c>
      <c r="F40" s="173" t="s">
        <v>21967</v>
      </c>
      <c r="G40" s="171"/>
      <c r="H40" s="171" t="s">
        <v>21968</v>
      </c>
      <c r="I40" s="173" t="s">
        <v>21973</v>
      </c>
      <c r="J40" s="171"/>
      <c r="K40" s="171"/>
      <c r="L40" s="171" t="s">
        <v>21498</v>
      </c>
      <c r="M40" s="113" t="s">
        <v>22516</v>
      </c>
      <c r="N40" s="171" t="s">
        <v>2760</v>
      </c>
      <c r="O40" s="171" t="s">
        <v>21970</v>
      </c>
      <c r="P40" s="174"/>
      <c r="Q40" s="171" t="s">
        <v>16706</v>
      </c>
    </row>
    <row r="41">
      <c r="A41" s="69" t="s">
        <v>2586</v>
      </c>
      <c r="B41" s="190" t="s">
        <v>22642</v>
      </c>
      <c r="C41" s="154" t="s">
        <v>22643</v>
      </c>
      <c r="D41" s="101" t="s">
        <v>4950</v>
      </c>
      <c r="E41" s="154" t="s">
        <v>21765</v>
      </c>
      <c r="F41" s="212" t="s">
        <v>22644</v>
      </c>
      <c r="G41" s="96"/>
      <c r="H41" s="96" t="s">
        <v>18077</v>
      </c>
      <c r="I41" s="113" t="s">
        <v>22516</v>
      </c>
      <c r="J41" s="192"/>
      <c r="K41" s="96"/>
      <c r="L41" s="95" t="s">
        <v>21765</v>
      </c>
      <c r="M41" s="113" t="s">
        <v>22516</v>
      </c>
      <c r="N41" s="75" t="s">
        <v>22645</v>
      </c>
      <c r="O41" s="75" t="s">
        <v>22646</v>
      </c>
      <c r="P41" s="75" t="s">
        <v>15373</v>
      </c>
      <c r="Q41" s="95"/>
    </row>
    <row r="42">
      <c r="A42" s="62" t="s">
        <v>2586</v>
      </c>
      <c r="B42" s="157" t="s">
        <v>22647</v>
      </c>
      <c r="C42" s="113" t="s">
        <v>22648</v>
      </c>
      <c r="D42" s="79" t="s">
        <v>22649</v>
      </c>
      <c r="E42" s="197" t="s">
        <v>22650</v>
      </c>
      <c r="F42" s="159" t="s">
        <v>22651</v>
      </c>
      <c r="G42" s="160" t="s">
        <v>8038</v>
      </c>
      <c r="H42" s="197" t="s">
        <v>22652</v>
      </c>
      <c r="I42" s="82"/>
      <c r="J42" s="161"/>
      <c r="K42" s="62"/>
      <c r="L42" s="161"/>
      <c r="M42" s="113" t="s">
        <v>22516</v>
      </c>
      <c r="N42" s="162"/>
      <c r="O42" s="161" t="s">
        <v>22653</v>
      </c>
      <c r="P42" s="162"/>
      <c r="Q42" s="62"/>
    </row>
    <row r="43">
      <c r="A43" s="62" t="s">
        <v>2586</v>
      </c>
      <c r="B43" s="210" t="s">
        <v>22654</v>
      </c>
      <c r="C43" s="113" t="s">
        <v>22516</v>
      </c>
      <c r="D43" s="79" t="s">
        <v>2635</v>
      </c>
      <c r="E43" s="113" t="s">
        <v>22516</v>
      </c>
      <c r="F43" s="155" t="s">
        <v>22655</v>
      </c>
      <c r="G43" s="62"/>
      <c r="H43" s="62" t="s">
        <v>22656</v>
      </c>
      <c r="I43" s="193" t="s">
        <v>22657</v>
      </c>
      <c r="J43" s="200">
        <v>5911.0</v>
      </c>
      <c r="K43" s="99" t="s">
        <v>22513</v>
      </c>
      <c r="L43" s="82" t="s">
        <v>21498</v>
      </c>
      <c r="M43" s="62"/>
      <c r="N43" s="99" t="s">
        <v>16706</v>
      </c>
      <c r="O43" s="99" t="s">
        <v>22658</v>
      </c>
      <c r="P43" s="99" t="s">
        <v>15373</v>
      </c>
      <c r="Q43" s="193" t="s">
        <v>22659</v>
      </c>
    </row>
    <row r="44">
      <c r="A44" s="62" t="s">
        <v>2586</v>
      </c>
      <c r="B44" s="175" t="s">
        <v>22660</v>
      </c>
      <c r="C44" s="158" t="s">
        <v>22661</v>
      </c>
      <c r="D44" s="196" t="s">
        <v>2744</v>
      </c>
      <c r="E44" s="166" t="s">
        <v>22662</v>
      </c>
      <c r="F44" s="113" t="s">
        <v>22516</v>
      </c>
      <c r="G44" s="96"/>
      <c r="H44" s="96" t="s">
        <v>22663</v>
      </c>
      <c r="I44" s="193" t="s">
        <v>22664</v>
      </c>
      <c r="J44" s="156">
        <v>25400.0</v>
      </c>
      <c r="K44" s="95" t="s">
        <v>22583</v>
      </c>
      <c r="L44" s="95" t="s">
        <v>21765</v>
      </c>
      <c r="M44" s="113" t="s">
        <v>22516</v>
      </c>
      <c r="N44" s="75" t="s">
        <v>22645</v>
      </c>
      <c r="O44" s="75" t="s">
        <v>22665</v>
      </c>
      <c r="P44" s="75" t="s">
        <v>8038</v>
      </c>
      <c r="Q44" s="95"/>
    </row>
    <row r="45">
      <c r="A45" s="62" t="s">
        <v>2586</v>
      </c>
      <c r="B45" s="195" t="s">
        <v>22666</v>
      </c>
      <c r="C45" s="158" t="s">
        <v>22667</v>
      </c>
      <c r="D45" s="196" t="s">
        <v>2744</v>
      </c>
      <c r="E45" s="197" t="s">
        <v>22668</v>
      </c>
      <c r="F45" s="113" t="s">
        <v>22516</v>
      </c>
      <c r="G45" s="160" t="s">
        <v>2741</v>
      </c>
      <c r="H45" s="198" t="s">
        <v>22669</v>
      </c>
      <c r="I45" s="213" t="s">
        <v>22670</v>
      </c>
      <c r="J45" s="198">
        <v>383100.0</v>
      </c>
      <c r="K45" s="214" t="s">
        <v>22602</v>
      </c>
      <c r="L45" s="201" t="s">
        <v>21498</v>
      </c>
      <c r="M45" s="198"/>
      <c r="N45" s="162" t="s">
        <v>16706</v>
      </c>
      <c r="O45" s="162" t="s">
        <v>22671</v>
      </c>
      <c r="P45" s="162" t="s">
        <v>15373</v>
      </c>
      <c r="Q45" s="201" t="s">
        <v>22672</v>
      </c>
    </row>
    <row r="46">
      <c r="A46" s="69" t="s">
        <v>2633</v>
      </c>
      <c r="B46" s="210" t="s">
        <v>22673</v>
      </c>
      <c r="C46" s="82" t="s">
        <v>22674</v>
      </c>
      <c r="D46" s="196" t="s">
        <v>2744</v>
      </c>
      <c r="E46" s="113" t="s">
        <v>22675</v>
      </c>
      <c r="F46" s="155" t="s">
        <v>22676</v>
      </c>
      <c r="G46" s="62"/>
      <c r="H46" s="62" t="s">
        <v>22677</v>
      </c>
      <c r="I46" s="108" t="s">
        <v>22678</v>
      </c>
      <c r="J46" s="198">
        <v>41933.0</v>
      </c>
      <c r="K46" s="160" t="s">
        <v>22583</v>
      </c>
      <c r="L46" s="82" t="s">
        <v>21498</v>
      </c>
      <c r="M46" s="99" t="s">
        <v>22629</v>
      </c>
      <c r="N46" s="99" t="s">
        <v>16706</v>
      </c>
      <c r="O46" s="99" t="s">
        <v>2813</v>
      </c>
      <c r="P46" s="99" t="s">
        <v>15373</v>
      </c>
      <c r="Q46" s="82" t="s">
        <v>22679</v>
      </c>
    </row>
    <row r="47">
      <c r="A47" s="62" t="s">
        <v>8032</v>
      </c>
      <c r="B47" s="195" t="s">
        <v>22680</v>
      </c>
      <c r="C47" s="113" t="s">
        <v>22516</v>
      </c>
      <c r="D47" s="196" t="s">
        <v>2744</v>
      </c>
      <c r="E47" s="113" t="s">
        <v>22516</v>
      </c>
      <c r="F47" s="113" t="s">
        <v>22516</v>
      </c>
      <c r="G47" s="198"/>
      <c r="H47" s="198" t="s">
        <v>22681</v>
      </c>
      <c r="I47" s="113" t="s">
        <v>22516</v>
      </c>
      <c r="J47" s="198"/>
      <c r="K47" s="162" t="s">
        <v>22513</v>
      </c>
      <c r="L47" s="201" t="s">
        <v>21498</v>
      </c>
      <c r="M47" s="198"/>
      <c r="N47" s="162" t="s">
        <v>16706</v>
      </c>
      <c r="O47" s="162" t="s">
        <v>3933</v>
      </c>
      <c r="P47" s="162" t="s">
        <v>15373</v>
      </c>
      <c r="Q47" s="201" t="s">
        <v>22682</v>
      </c>
    </row>
    <row r="48">
      <c r="A48" s="62" t="s">
        <v>2586</v>
      </c>
      <c r="B48" s="195" t="s">
        <v>22680</v>
      </c>
      <c r="C48" s="113" t="s">
        <v>22516</v>
      </c>
      <c r="D48" s="196" t="s">
        <v>2744</v>
      </c>
      <c r="E48" s="113" t="s">
        <v>22516</v>
      </c>
      <c r="F48" s="113" t="s">
        <v>22516</v>
      </c>
      <c r="G48" s="198"/>
      <c r="H48" s="198" t="s">
        <v>22683</v>
      </c>
      <c r="I48" s="113" t="s">
        <v>22516</v>
      </c>
      <c r="J48" s="198"/>
      <c r="K48" s="162" t="s">
        <v>22513</v>
      </c>
      <c r="L48" s="201" t="s">
        <v>21498</v>
      </c>
      <c r="M48" s="198"/>
      <c r="N48" s="162" t="s">
        <v>16706</v>
      </c>
      <c r="O48" s="162" t="s">
        <v>3933</v>
      </c>
      <c r="P48" s="162" t="s">
        <v>15373</v>
      </c>
      <c r="Q48" s="201" t="s">
        <v>22682</v>
      </c>
    </row>
    <row r="49">
      <c r="A49" s="69" t="s">
        <v>2586</v>
      </c>
      <c r="B49" s="175" t="s">
        <v>22684</v>
      </c>
      <c r="C49" s="154" t="s">
        <v>22685</v>
      </c>
      <c r="D49" s="101" t="s">
        <v>3232</v>
      </c>
      <c r="E49" s="154" t="s">
        <v>22610</v>
      </c>
      <c r="F49" s="212" t="s">
        <v>22686</v>
      </c>
      <c r="G49" s="160" t="s">
        <v>2741</v>
      </c>
      <c r="H49" s="96" t="s">
        <v>22687</v>
      </c>
      <c r="I49" s="191" t="s">
        <v>22688</v>
      </c>
      <c r="J49" s="204">
        <v>34200.0</v>
      </c>
      <c r="K49" s="95" t="s">
        <v>22583</v>
      </c>
      <c r="L49" s="95" t="s">
        <v>16627</v>
      </c>
      <c r="M49" s="113" t="s">
        <v>22516</v>
      </c>
      <c r="N49" s="75" t="s">
        <v>22689</v>
      </c>
      <c r="O49" s="75" t="s">
        <v>6552</v>
      </c>
      <c r="P49" s="75" t="s">
        <v>8038</v>
      </c>
      <c r="Q49" s="95" t="s">
        <v>22690</v>
      </c>
    </row>
    <row r="50">
      <c r="A50" s="69" t="s">
        <v>2586</v>
      </c>
      <c r="B50" s="175" t="s">
        <v>22691</v>
      </c>
      <c r="C50" s="154" t="s">
        <v>22692</v>
      </c>
      <c r="D50" s="101" t="s">
        <v>22693</v>
      </c>
      <c r="E50" s="203" t="s">
        <v>22694</v>
      </c>
      <c r="F50" s="155" t="s">
        <v>22695</v>
      </c>
      <c r="G50" s="96"/>
      <c r="H50" s="96" t="s">
        <v>22696</v>
      </c>
      <c r="I50" s="113" t="s">
        <v>22516</v>
      </c>
      <c r="J50" s="192"/>
      <c r="K50" s="96"/>
      <c r="L50" s="95" t="s">
        <v>21765</v>
      </c>
      <c r="M50" s="113" t="s">
        <v>22516</v>
      </c>
      <c r="N50" s="75" t="s">
        <v>16706</v>
      </c>
      <c r="O50" s="75" t="s">
        <v>2802</v>
      </c>
      <c r="P50" s="75" t="s">
        <v>15373</v>
      </c>
      <c r="Q50" s="95"/>
    </row>
    <row r="51">
      <c r="A51" s="174"/>
      <c r="B51" s="172" t="s">
        <v>21809</v>
      </c>
      <c r="C51" s="186" t="s">
        <v>21810</v>
      </c>
      <c r="D51" s="101" t="s">
        <v>3413</v>
      </c>
      <c r="E51" s="171" t="s">
        <v>21811</v>
      </c>
      <c r="F51" s="113" t="s">
        <v>22516</v>
      </c>
      <c r="G51" s="171"/>
      <c r="H51" s="171" t="s">
        <v>21813</v>
      </c>
      <c r="I51" s="173" t="s">
        <v>21814</v>
      </c>
      <c r="J51" s="171"/>
      <c r="K51" s="171" t="s">
        <v>16627</v>
      </c>
      <c r="L51" s="171"/>
      <c r="M51" s="113" t="s">
        <v>22516</v>
      </c>
      <c r="N51" s="171" t="s">
        <v>2760</v>
      </c>
      <c r="O51" s="171" t="s">
        <v>21579</v>
      </c>
      <c r="P51" s="174"/>
      <c r="Q51" s="171" t="s">
        <v>16706</v>
      </c>
    </row>
    <row r="52">
      <c r="A52" s="62" t="s">
        <v>2586</v>
      </c>
      <c r="B52" s="215" t="s">
        <v>22697</v>
      </c>
      <c r="C52" s="154" t="s">
        <v>22698</v>
      </c>
      <c r="D52" s="101" t="s">
        <v>8118</v>
      </c>
      <c r="E52" s="216" t="s">
        <v>21494</v>
      </c>
      <c r="F52" s="212" t="s">
        <v>22699</v>
      </c>
      <c r="G52" s="96"/>
      <c r="H52" s="96" t="s">
        <v>22700</v>
      </c>
      <c r="I52" s="191" t="s">
        <v>22701</v>
      </c>
      <c r="J52" s="204">
        <v>40300.0</v>
      </c>
      <c r="K52" s="82" t="s">
        <v>22583</v>
      </c>
      <c r="L52" s="95" t="s">
        <v>21498</v>
      </c>
      <c r="M52" s="75" t="s">
        <v>22629</v>
      </c>
      <c r="N52" s="75" t="s">
        <v>16706</v>
      </c>
      <c r="O52" s="75" t="s">
        <v>2760</v>
      </c>
      <c r="P52" s="75" t="s">
        <v>15373</v>
      </c>
      <c r="Q52" s="154" t="s">
        <v>22516</v>
      </c>
    </row>
    <row r="53">
      <c r="A53" s="62" t="s">
        <v>2586</v>
      </c>
      <c r="B53" s="175" t="s">
        <v>22702</v>
      </c>
      <c r="C53" s="154" t="s">
        <v>22703</v>
      </c>
      <c r="D53" s="101" t="s">
        <v>8118</v>
      </c>
      <c r="E53" s="203" t="s">
        <v>22704</v>
      </c>
      <c r="F53" s="155" t="s">
        <v>22705</v>
      </c>
      <c r="G53" s="160" t="s">
        <v>2741</v>
      </c>
      <c r="H53" s="96" t="s">
        <v>5689</v>
      </c>
      <c r="I53" s="71" t="s">
        <v>22706</v>
      </c>
      <c r="J53" s="192">
        <v>48374.0</v>
      </c>
      <c r="K53" s="99" t="s">
        <v>22583</v>
      </c>
      <c r="L53" s="95" t="s">
        <v>21765</v>
      </c>
      <c r="M53" s="113" t="s">
        <v>22516</v>
      </c>
      <c r="N53" s="75" t="s">
        <v>16706</v>
      </c>
      <c r="O53" s="75" t="s">
        <v>22571</v>
      </c>
      <c r="P53" s="75" t="s">
        <v>8038</v>
      </c>
      <c r="Q53" s="95"/>
    </row>
    <row r="54">
      <c r="A54" s="69" t="s">
        <v>2586</v>
      </c>
      <c r="B54" s="190" t="s">
        <v>22707</v>
      </c>
      <c r="C54" s="154" t="s">
        <v>22708</v>
      </c>
      <c r="D54" s="101" t="s">
        <v>8118</v>
      </c>
      <c r="E54" s="203" t="s">
        <v>22709</v>
      </c>
      <c r="F54" s="155" t="s">
        <v>22710</v>
      </c>
      <c r="G54" s="96"/>
      <c r="H54" s="96" t="s">
        <v>22711</v>
      </c>
      <c r="I54" s="191" t="s">
        <v>22712</v>
      </c>
      <c r="J54" s="156">
        <v>5000.0</v>
      </c>
      <c r="K54" s="99" t="s">
        <v>22513</v>
      </c>
      <c r="L54" s="95" t="s">
        <v>21765</v>
      </c>
      <c r="M54" s="113" t="s">
        <v>22516</v>
      </c>
      <c r="N54" s="75" t="s">
        <v>16706</v>
      </c>
      <c r="O54" s="75" t="s">
        <v>2765</v>
      </c>
      <c r="P54" s="75" t="s">
        <v>15373</v>
      </c>
      <c r="Q54" s="95"/>
    </row>
    <row r="55">
      <c r="A55" s="62" t="s">
        <v>2586</v>
      </c>
      <c r="B55" s="175" t="s">
        <v>22702</v>
      </c>
      <c r="C55" s="154" t="s">
        <v>22713</v>
      </c>
      <c r="D55" s="101" t="s">
        <v>2763</v>
      </c>
      <c r="E55" s="203" t="s">
        <v>22714</v>
      </c>
      <c r="F55" s="155" t="s">
        <v>22715</v>
      </c>
      <c r="G55" s="160" t="s">
        <v>2741</v>
      </c>
      <c r="H55" s="96" t="s">
        <v>2764</v>
      </c>
      <c r="I55" s="71" t="s">
        <v>22706</v>
      </c>
      <c r="J55" s="192">
        <v>48374.0</v>
      </c>
      <c r="K55" s="82" t="s">
        <v>22583</v>
      </c>
      <c r="L55" s="95" t="s">
        <v>21765</v>
      </c>
      <c r="M55" s="113" t="s">
        <v>22516</v>
      </c>
      <c r="N55" s="75" t="s">
        <v>16706</v>
      </c>
      <c r="O55" s="75" t="s">
        <v>22571</v>
      </c>
      <c r="P55" s="75" t="s">
        <v>15373</v>
      </c>
      <c r="Q55" s="95"/>
    </row>
    <row r="56">
      <c r="A56" s="62" t="s">
        <v>2586</v>
      </c>
      <c r="B56" s="210" t="s">
        <v>22716</v>
      </c>
      <c r="C56" s="113" t="s">
        <v>22717</v>
      </c>
      <c r="D56" s="79" t="s">
        <v>22718</v>
      </c>
      <c r="E56" s="113" t="s">
        <v>21765</v>
      </c>
      <c r="F56" s="113" t="s">
        <v>22516</v>
      </c>
      <c r="G56" s="62"/>
      <c r="H56" s="62" t="s">
        <v>22719</v>
      </c>
      <c r="I56" s="155" t="s">
        <v>22720</v>
      </c>
      <c r="J56" s="200">
        <v>12000.0</v>
      </c>
      <c r="K56" s="99" t="s">
        <v>22513</v>
      </c>
      <c r="L56" s="82" t="s">
        <v>16627</v>
      </c>
      <c r="M56" s="113" t="s">
        <v>22516</v>
      </c>
      <c r="N56" s="99" t="s">
        <v>16706</v>
      </c>
      <c r="O56" s="160" t="s">
        <v>22721</v>
      </c>
      <c r="P56" s="99" t="s">
        <v>8038</v>
      </c>
      <c r="Q56" s="113" t="s">
        <v>22516</v>
      </c>
    </row>
    <row r="57">
      <c r="A57" s="174"/>
      <c r="B57" s="217" t="s">
        <v>22722</v>
      </c>
      <c r="C57" s="186" t="s">
        <v>22723</v>
      </c>
      <c r="D57" s="182" t="s">
        <v>22724</v>
      </c>
      <c r="E57" s="186" t="s">
        <v>22725</v>
      </c>
      <c r="F57" s="218" t="s">
        <v>22726</v>
      </c>
      <c r="G57" s="174"/>
      <c r="H57" s="219" t="s">
        <v>22727</v>
      </c>
      <c r="I57" s="219" t="s">
        <v>22728</v>
      </c>
      <c r="J57" s="174"/>
      <c r="K57" s="182" t="s">
        <v>22562</v>
      </c>
      <c r="L57" s="174"/>
      <c r="M57" s="113" t="s">
        <v>22516</v>
      </c>
      <c r="N57" s="67" t="s">
        <v>16706</v>
      </c>
      <c r="O57" s="67"/>
      <c r="P57" s="174"/>
      <c r="Q57" s="174"/>
    </row>
    <row r="58">
      <c r="A58" s="174"/>
      <c r="B58" s="172" t="s">
        <v>21701</v>
      </c>
      <c r="C58" s="171" t="s">
        <v>21702</v>
      </c>
      <c r="D58" s="181" t="s">
        <v>22729</v>
      </c>
      <c r="E58" s="171" t="s">
        <v>21584</v>
      </c>
      <c r="F58" s="113" t="s">
        <v>22516</v>
      </c>
      <c r="G58" s="171"/>
      <c r="H58" s="171" t="s">
        <v>21704</v>
      </c>
      <c r="I58" s="173" t="s">
        <v>21705</v>
      </c>
      <c r="J58" s="171"/>
      <c r="K58" s="171" t="s">
        <v>16627</v>
      </c>
      <c r="L58" s="171"/>
      <c r="M58" s="113" t="s">
        <v>22516</v>
      </c>
      <c r="N58" s="171" t="s">
        <v>3742</v>
      </c>
      <c r="O58" s="171" t="s">
        <v>21706</v>
      </c>
      <c r="P58" s="174"/>
      <c r="Q58" s="171" t="s">
        <v>21513</v>
      </c>
    </row>
    <row r="59">
      <c r="A59" s="62" t="s">
        <v>2586</v>
      </c>
      <c r="B59" s="210" t="s">
        <v>22730</v>
      </c>
      <c r="C59" s="82" t="s">
        <v>22731</v>
      </c>
      <c r="D59" s="79" t="s">
        <v>8198</v>
      </c>
      <c r="E59" s="203" t="s">
        <v>22610</v>
      </c>
      <c r="F59" s="155" t="s">
        <v>22732</v>
      </c>
      <c r="G59" s="62"/>
      <c r="H59" s="62" t="s">
        <v>22733</v>
      </c>
      <c r="I59" s="108" t="s">
        <v>22734</v>
      </c>
      <c r="J59" s="200">
        <v>56100.0</v>
      </c>
      <c r="K59" s="82" t="s">
        <v>22583</v>
      </c>
      <c r="L59" s="82" t="s">
        <v>21498</v>
      </c>
      <c r="M59" s="62"/>
      <c r="N59" s="99" t="s">
        <v>22645</v>
      </c>
      <c r="O59" s="99" t="s">
        <v>22735</v>
      </c>
      <c r="P59" s="99" t="s">
        <v>8038</v>
      </c>
      <c r="Q59" s="82" t="s">
        <v>22736</v>
      </c>
    </row>
    <row r="60">
      <c r="A60" s="62" t="s">
        <v>2586</v>
      </c>
      <c r="B60" s="210" t="s">
        <v>22730</v>
      </c>
      <c r="C60" s="82" t="s">
        <v>22731</v>
      </c>
      <c r="D60" s="79" t="s">
        <v>22737</v>
      </c>
      <c r="E60" s="203" t="s">
        <v>22610</v>
      </c>
      <c r="F60" s="155" t="s">
        <v>22732</v>
      </c>
      <c r="G60" s="160" t="s">
        <v>2741</v>
      </c>
      <c r="H60" s="62" t="s">
        <v>22738</v>
      </c>
      <c r="I60" s="108" t="s">
        <v>22734</v>
      </c>
      <c r="J60" s="200">
        <v>56100.0</v>
      </c>
      <c r="K60" s="160" t="s">
        <v>22583</v>
      </c>
      <c r="L60" s="82" t="s">
        <v>21498</v>
      </c>
      <c r="M60" s="99" t="s">
        <v>22739</v>
      </c>
      <c r="N60" s="99" t="s">
        <v>22645</v>
      </c>
      <c r="O60" s="99" t="s">
        <v>22665</v>
      </c>
      <c r="P60" s="99" t="s">
        <v>15373</v>
      </c>
      <c r="Q60" s="82" t="s">
        <v>22740</v>
      </c>
    </row>
    <row r="61">
      <c r="A61" s="69" t="s">
        <v>2586</v>
      </c>
      <c r="B61" s="190" t="s">
        <v>22741</v>
      </c>
      <c r="C61" s="154" t="s">
        <v>22742</v>
      </c>
      <c r="D61" s="101" t="s">
        <v>8210</v>
      </c>
      <c r="E61" s="154" t="s">
        <v>22743</v>
      </c>
      <c r="F61" s="212" t="s">
        <v>22744</v>
      </c>
      <c r="G61" s="96"/>
      <c r="H61" s="96" t="s">
        <v>22745</v>
      </c>
      <c r="I61" s="191" t="s">
        <v>22746</v>
      </c>
      <c r="J61" s="156">
        <v>947.0</v>
      </c>
      <c r="K61" s="99" t="s">
        <v>22513</v>
      </c>
      <c r="L61" s="95" t="s">
        <v>16627</v>
      </c>
      <c r="M61" s="113" t="s">
        <v>22516</v>
      </c>
      <c r="N61" s="75" t="s">
        <v>22689</v>
      </c>
      <c r="O61" s="75" t="s">
        <v>6552</v>
      </c>
      <c r="P61" s="75" t="s">
        <v>8038</v>
      </c>
      <c r="Q61" s="95" t="s">
        <v>22747</v>
      </c>
    </row>
    <row r="62">
      <c r="A62" s="62" t="s">
        <v>2586</v>
      </c>
      <c r="B62" s="210" t="s">
        <v>22748</v>
      </c>
      <c r="C62" s="82" t="s">
        <v>22749</v>
      </c>
      <c r="D62" s="101" t="s">
        <v>8224</v>
      </c>
      <c r="E62" s="203" t="s">
        <v>22610</v>
      </c>
      <c r="F62" s="155" t="s">
        <v>22750</v>
      </c>
      <c r="G62" s="160" t="s">
        <v>2741</v>
      </c>
      <c r="H62" s="62" t="s">
        <v>22751</v>
      </c>
      <c r="I62" s="108" t="s">
        <v>22752</v>
      </c>
      <c r="J62" s="198">
        <v>288085.0</v>
      </c>
      <c r="K62" s="99" t="s">
        <v>22602</v>
      </c>
      <c r="L62" s="82" t="s">
        <v>21765</v>
      </c>
      <c r="M62" s="113" t="s">
        <v>22516</v>
      </c>
      <c r="N62" s="99" t="s">
        <v>16706</v>
      </c>
      <c r="O62" s="99" t="s">
        <v>22584</v>
      </c>
      <c r="P62" s="99" t="s">
        <v>15373</v>
      </c>
      <c r="Q62" s="82"/>
    </row>
    <row r="63">
      <c r="A63" s="62" t="s">
        <v>2586</v>
      </c>
      <c r="B63" s="210" t="s">
        <v>22753</v>
      </c>
      <c r="C63" s="113" t="s">
        <v>22754</v>
      </c>
      <c r="D63" s="196" t="s">
        <v>4947</v>
      </c>
      <c r="E63" s="203" t="s">
        <v>22755</v>
      </c>
      <c r="F63" s="155" t="s">
        <v>22756</v>
      </c>
      <c r="G63" s="62"/>
      <c r="H63" s="62" t="s">
        <v>22757</v>
      </c>
      <c r="I63" s="108" t="s">
        <v>22758</v>
      </c>
      <c r="J63" s="200">
        <v>301000.0</v>
      </c>
      <c r="K63" s="99" t="s">
        <v>22602</v>
      </c>
      <c r="L63" s="82" t="s">
        <v>21498</v>
      </c>
      <c r="M63" s="99" t="s">
        <v>22739</v>
      </c>
      <c r="N63" s="99" t="s">
        <v>16706</v>
      </c>
      <c r="O63" s="99" t="s">
        <v>2937</v>
      </c>
      <c r="P63" s="99" t="s">
        <v>8038</v>
      </c>
      <c r="Q63" s="82" t="s">
        <v>22759</v>
      </c>
    </row>
    <row r="64">
      <c r="A64" s="62" t="s">
        <v>2586</v>
      </c>
      <c r="B64" s="210" t="s">
        <v>22753</v>
      </c>
      <c r="C64" s="158" t="s">
        <v>22760</v>
      </c>
      <c r="D64" s="196" t="s">
        <v>3037</v>
      </c>
      <c r="E64" s="203" t="s">
        <v>22610</v>
      </c>
      <c r="F64" s="155" t="s">
        <v>22761</v>
      </c>
      <c r="G64" s="62"/>
      <c r="H64" s="62"/>
      <c r="I64" s="108" t="s">
        <v>22758</v>
      </c>
      <c r="J64" s="200">
        <v>301000.0</v>
      </c>
      <c r="K64" s="99" t="s">
        <v>22602</v>
      </c>
      <c r="L64" s="82" t="s">
        <v>21498</v>
      </c>
      <c r="M64" s="99" t="s">
        <v>22739</v>
      </c>
      <c r="N64" s="99" t="s">
        <v>16706</v>
      </c>
      <c r="O64" s="99" t="s">
        <v>2937</v>
      </c>
      <c r="P64" s="99" t="s">
        <v>8038</v>
      </c>
      <c r="Q64" s="82" t="s">
        <v>22759</v>
      </c>
    </row>
    <row r="65">
      <c r="A65" s="174"/>
      <c r="B65" s="172" t="s">
        <v>21833</v>
      </c>
      <c r="C65" s="171" t="s">
        <v>21834</v>
      </c>
      <c r="D65" s="181" t="s">
        <v>2785</v>
      </c>
      <c r="E65" s="171" t="s">
        <v>21455</v>
      </c>
      <c r="F65" s="113" t="s">
        <v>22516</v>
      </c>
      <c r="G65" s="171"/>
      <c r="H65" s="171" t="s">
        <v>21836</v>
      </c>
      <c r="I65" s="173" t="s">
        <v>21837</v>
      </c>
      <c r="J65" s="171"/>
      <c r="K65" s="171" t="s">
        <v>16627</v>
      </c>
      <c r="L65" s="171"/>
      <c r="M65" s="113" t="s">
        <v>22516</v>
      </c>
      <c r="N65" s="171" t="s">
        <v>21838</v>
      </c>
      <c r="O65" s="171" t="s">
        <v>21839</v>
      </c>
      <c r="P65" s="174"/>
      <c r="Q65" s="171" t="s">
        <v>16706</v>
      </c>
    </row>
    <row r="66">
      <c r="A66" s="69" t="s">
        <v>2586</v>
      </c>
      <c r="B66" s="190" t="s">
        <v>22762</v>
      </c>
      <c r="C66" s="166" t="s">
        <v>22763</v>
      </c>
      <c r="D66" s="79" t="s">
        <v>22764</v>
      </c>
      <c r="E66" s="166" t="s">
        <v>22714</v>
      </c>
      <c r="F66" s="113" t="s">
        <v>22516</v>
      </c>
      <c r="G66" s="177"/>
      <c r="H66" s="177" t="s">
        <v>22765</v>
      </c>
      <c r="I66" s="166" t="s">
        <v>22766</v>
      </c>
      <c r="J66" s="83">
        <v>693.0</v>
      </c>
      <c r="K66" s="99" t="s">
        <v>22513</v>
      </c>
      <c r="L66" s="95" t="s">
        <v>21765</v>
      </c>
      <c r="M66" s="113" t="s">
        <v>22516</v>
      </c>
      <c r="N66" s="75" t="s">
        <v>16706</v>
      </c>
      <c r="O66" s="75" t="s">
        <v>2603</v>
      </c>
      <c r="P66" s="75" t="s">
        <v>15373</v>
      </c>
      <c r="Q66" s="180" t="s">
        <v>22516</v>
      </c>
    </row>
    <row r="67">
      <c r="A67" s="62" t="s">
        <v>2586</v>
      </c>
      <c r="B67" s="210" t="s">
        <v>22767</v>
      </c>
      <c r="C67" s="113" t="s">
        <v>22768</v>
      </c>
      <c r="D67" s="79" t="s">
        <v>22764</v>
      </c>
      <c r="E67" s="154" t="s">
        <v>22769</v>
      </c>
      <c r="F67" s="155" t="s">
        <v>22770</v>
      </c>
      <c r="G67" s="62"/>
      <c r="H67" s="62" t="s">
        <v>16407</v>
      </c>
      <c r="I67" s="193" t="s">
        <v>22771</v>
      </c>
      <c r="J67" s="200">
        <v>20100.0</v>
      </c>
      <c r="K67" s="160" t="s">
        <v>22583</v>
      </c>
      <c r="L67" s="82" t="s">
        <v>16627</v>
      </c>
      <c r="M67" s="113" t="s">
        <v>22516</v>
      </c>
      <c r="N67" s="99" t="s">
        <v>16706</v>
      </c>
      <c r="O67" s="99" t="s">
        <v>22772</v>
      </c>
      <c r="P67" s="99" t="s">
        <v>8038</v>
      </c>
      <c r="Q67" s="82" t="s">
        <v>22773</v>
      </c>
    </row>
    <row r="68">
      <c r="A68" s="69" t="s">
        <v>2586</v>
      </c>
      <c r="B68" s="153" t="s">
        <v>22774</v>
      </c>
      <c r="C68" s="154" t="s">
        <v>22775</v>
      </c>
      <c r="D68" s="196" t="s">
        <v>4947</v>
      </c>
      <c r="E68" s="154" t="s">
        <v>22610</v>
      </c>
      <c r="F68" s="212" t="s">
        <v>22776</v>
      </c>
      <c r="G68" s="96"/>
      <c r="H68" s="96" t="s">
        <v>22777</v>
      </c>
      <c r="I68" s="113" t="s">
        <v>22516</v>
      </c>
      <c r="J68" s="192"/>
      <c r="K68" s="75" t="s">
        <v>22513</v>
      </c>
      <c r="L68" s="95" t="s">
        <v>21498</v>
      </c>
      <c r="M68" s="75" t="s">
        <v>22629</v>
      </c>
      <c r="N68" s="75" t="s">
        <v>16706</v>
      </c>
      <c r="O68" s="75" t="s">
        <v>2686</v>
      </c>
      <c r="P68" s="75" t="s">
        <v>15373</v>
      </c>
      <c r="Q68" s="95" t="s">
        <v>22778</v>
      </c>
    </row>
    <row r="69">
      <c r="A69" s="62" t="s">
        <v>2586</v>
      </c>
      <c r="B69" s="157" t="s">
        <v>22779</v>
      </c>
      <c r="C69" s="158" t="s">
        <v>22780</v>
      </c>
      <c r="D69" s="62" t="s">
        <v>4947</v>
      </c>
      <c r="E69" s="197" t="s">
        <v>22755</v>
      </c>
      <c r="F69" s="159" t="s">
        <v>22781</v>
      </c>
      <c r="G69" s="62"/>
      <c r="H69" s="197" t="s">
        <v>22782</v>
      </c>
      <c r="I69" s="82"/>
      <c r="J69" s="161"/>
      <c r="K69" s="62"/>
      <c r="L69" s="161"/>
      <c r="M69" s="113" t="s">
        <v>22516</v>
      </c>
      <c r="N69" s="162"/>
      <c r="O69" s="161" t="s">
        <v>2937</v>
      </c>
      <c r="P69" s="162"/>
      <c r="Q69" s="62"/>
    </row>
    <row r="70">
      <c r="A70" s="62" t="s">
        <v>2586</v>
      </c>
      <c r="B70" s="195" t="s">
        <v>22783</v>
      </c>
      <c r="C70" s="158" t="s">
        <v>22784</v>
      </c>
      <c r="D70" s="196" t="s">
        <v>4947</v>
      </c>
      <c r="E70" s="197" t="s">
        <v>22714</v>
      </c>
      <c r="F70" s="159" t="s">
        <v>22785</v>
      </c>
      <c r="G70" s="198"/>
      <c r="H70" s="198" t="s">
        <v>22786</v>
      </c>
      <c r="I70" s="213" t="s">
        <v>22787</v>
      </c>
      <c r="J70" s="198">
        <v>75518.0</v>
      </c>
      <c r="K70" s="201" t="s">
        <v>22583</v>
      </c>
      <c r="L70" s="201" t="s">
        <v>21498</v>
      </c>
      <c r="M70" s="162" t="s">
        <v>22629</v>
      </c>
      <c r="N70" s="162" t="s">
        <v>16706</v>
      </c>
      <c r="O70" s="162" t="s">
        <v>22788</v>
      </c>
      <c r="P70" s="162" t="s">
        <v>15373</v>
      </c>
      <c r="Q70" s="201" t="s">
        <v>22789</v>
      </c>
    </row>
    <row r="71">
      <c r="A71" s="69" t="s">
        <v>2586</v>
      </c>
      <c r="B71" s="190" t="s">
        <v>22790</v>
      </c>
      <c r="C71" s="154" t="s">
        <v>2785</v>
      </c>
      <c r="D71" s="196" t="s">
        <v>4947</v>
      </c>
      <c r="E71" s="113" t="s">
        <v>22516</v>
      </c>
      <c r="F71" s="113" t="s">
        <v>22516</v>
      </c>
      <c r="G71" s="96"/>
      <c r="H71" s="96" t="s">
        <v>22791</v>
      </c>
      <c r="I71" s="113" t="s">
        <v>22516</v>
      </c>
      <c r="J71" s="192"/>
      <c r="K71" s="96"/>
      <c r="L71" s="95" t="s">
        <v>21765</v>
      </c>
      <c r="M71" s="113" t="s">
        <v>22516</v>
      </c>
      <c r="N71" s="75" t="s">
        <v>16706</v>
      </c>
      <c r="O71" s="75" t="s">
        <v>2802</v>
      </c>
      <c r="P71" s="75" t="s">
        <v>15373</v>
      </c>
      <c r="Q71" s="95"/>
    </row>
    <row r="72">
      <c r="A72" s="69" t="s">
        <v>2586</v>
      </c>
      <c r="B72" s="220" t="s">
        <v>22792</v>
      </c>
      <c r="C72" s="82" t="s">
        <v>22793</v>
      </c>
      <c r="D72" s="196" t="s">
        <v>4947</v>
      </c>
      <c r="E72" s="203" t="s">
        <v>22794</v>
      </c>
      <c r="F72" s="155" t="s">
        <v>22795</v>
      </c>
      <c r="G72" s="62"/>
      <c r="H72" s="62" t="s">
        <v>22796</v>
      </c>
      <c r="I72" s="108" t="s">
        <v>22797</v>
      </c>
      <c r="J72" s="198">
        <v>192799.0</v>
      </c>
      <c r="K72" s="99" t="s">
        <v>22602</v>
      </c>
      <c r="L72" s="82" t="s">
        <v>21498</v>
      </c>
      <c r="M72" s="99" t="s">
        <v>22798</v>
      </c>
      <c r="N72" s="99" t="s">
        <v>22645</v>
      </c>
      <c r="O72" s="99" t="s">
        <v>2742</v>
      </c>
      <c r="P72" s="99" t="s">
        <v>8038</v>
      </c>
      <c r="Q72" s="113" t="s">
        <v>22516</v>
      </c>
    </row>
    <row r="73">
      <c r="A73" s="69" t="s">
        <v>2586</v>
      </c>
      <c r="B73" s="220" t="s">
        <v>22792</v>
      </c>
      <c r="C73" s="82" t="s">
        <v>22799</v>
      </c>
      <c r="D73" s="113" t="s">
        <v>22800</v>
      </c>
      <c r="E73" s="113" t="s">
        <v>22610</v>
      </c>
      <c r="F73" s="193" t="s">
        <v>22801</v>
      </c>
      <c r="G73" s="62"/>
      <c r="H73" s="62" t="s">
        <v>22802</v>
      </c>
      <c r="I73" s="108" t="s">
        <v>22797</v>
      </c>
      <c r="J73" s="198">
        <v>192799.0</v>
      </c>
      <c r="K73" s="99" t="s">
        <v>22602</v>
      </c>
      <c r="L73" s="82" t="s">
        <v>21498</v>
      </c>
      <c r="M73" s="99" t="s">
        <v>22798</v>
      </c>
      <c r="N73" s="99" t="s">
        <v>22645</v>
      </c>
      <c r="O73" s="99" t="s">
        <v>22646</v>
      </c>
      <c r="P73" s="99" t="s">
        <v>15373</v>
      </c>
      <c r="Q73" s="82" t="s">
        <v>22803</v>
      </c>
    </row>
    <row r="74">
      <c r="A74" s="62" t="s">
        <v>2586</v>
      </c>
      <c r="B74" s="195" t="s">
        <v>22804</v>
      </c>
      <c r="C74" s="201" t="s">
        <v>22805</v>
      </c>
      <c r="D74" s="196" t="s">
        <v>16223</v>
      </c>
      <c r="E74" s="158" t="s">
        <v>22806</v>
      </c>
      <c r="F74" s="159" t="s">
        <v>22807</v>
      </c>
      <c r="G74" s="198"/>
      <c r="H74" s="198" t="s">
        <v>22808</v>
      </c>
      <c r="I74" s="199" t="s">
        <v>22809</v>
      </c>
      <c r="J74" s="200">
        <v>355909.0</v>
      </c>
      <c r="K74" s="162" t="s">
        <v>22602</v>
      </c>
      <c r="L74" s="201" t="s">
        <v>21498</v>
      </c>
      <c r="M74" s="162" t="s">
        <v>22739</v>
      </c>
      <c r="N74" s="162" t="s">
        <v>16706</v>
      </c>
      <c r="O74" s="162" t="s">
        <v>2824</v>
      </c>
      <c r="P74" s="162" t="s">
        <v>8038</v>
      </c>
      <c r="Q74" s="201" t="s">
        <v>22810</v>
      </c>
    </row>
    <row r="75">
      <c r="A75" s="69" t="s">
        <v>2586</v>
      </c>
      <c r="B75" s="190" t="s">
        <v>22811</v>
      </c>
      <c r="C75" s="154" t="s">
        <v>22812</v>
      </c>
      <c r="D75" s="101" t="s">
        <v>18582</v>
      </c>
      <c r="E75" s="216" t="s">
        <v>22813</v>
      </c>
      <c r="F75" s="212" t="s">
        <v>22814</v>
      </c>
      <c r="G75" s="96"/>
      <c r="H75" s="96" t="s">
        <v>22815</v>
      </c>
      <c r="I75" s="71" t="s">
        <v>22816</v>
      </c>
      <c r="J75" s="192">
        <v>4817.0</v>
      </c>
      <c r="K75" s="99" t="s">
        <v>22513</v>
      </c>
      <c r="L75" s="95" t="s">
        <v>21765</v>
      </c>
      <c r="M75" s="113" t="s">
        <v>22516</v>
      </c>
      <c r="N75" s="75" t="s">
        <v>22645</v>
      </c>
      <c r="O75" s="75" t="s">
        <v>22646</v>
      </c>
      <c r="P75" s="75" t="s">
        <v>15373</v>
      </c>
      <c r="Q75" s="154" t="s">
        <v>22516</v>
      </c>
    </row>
    <row r="76">
      <c r="A76" s="69" t="s">
        <v>2633</v>
      </c>
      <c r="B76" s="153" t="s">
        <v>22817</v>
      </c>
      <c r="C76" s="154" t="s">
        <v>22818</v>
      </c>
      <c r="D76" s="196" t="s">
        <v>4947</v>
      </c>
      <c r="E76" s="203" t="s">
        <v>21455</v>
      </c>
      <c r="F76" s="155" t="s">
        <v>22819</v>
      </c>
      <c r="G76" s="96"/>
      <c r="H76" s="96" t="s">
        <v>22820</v>
      </c>
      <c r="I76" s="71" t="s">
        <v>22821</v>
      </c>
      <c r="J76" s="192">
        <v>158632.0</v>
      </c>
      <c r="K76" s="75" t="s">
        <v>22602</v>
      </c>
      <c r="L76" s="95" t="s">
        <v>21498</v>
      </c>
      <c r="M76" s="75" t="s">
        <v>22629</v>
      </c>
      <c r="N76" s="75" t="s">
        <v>16706</v>
      </c>
      <c r="O76" s="75" t="s">
        <v>4138</v>
      </c>
      <c r="P76" s="75" t="s">
        <v>15373</v>
      </c>
      <c r="Q76" s="95" t="s">
        <v>22822</v>
      </c>
    </row>
    <row r="77">
      <c r="A77" s="174"/>
      <c r="B77" s="172" t="s">
        <v>22175</v>
      </c>
      <c r="C77" s="171" t="s">
        <v>22176</v>
      </c>
      <c r="D77" s="181" t="s">
        <v>7722</v>
      </c>
      <c r="E77" s="113" t="s">
        <v>22516</v>
      </c>
      <c r="F77" s="113" t="s">
        <v>22516</v>
      </c>
      <c r="G77" s="171"/>
      <c r="H77" s="171" t="s">
        <v>22178</v>
      </c>
      <c r="I77" s="173" t="s">
        <v>22179</v>
      </c>
      <c r="J77" s="171"/>
      <c r="K77" s="171" t="s">
        <v>16627</v>
      </c>
      <c r="L77" s="171"/>
      <c r="M77" s="113" t="s">
        <v>22516</v>
      </c>
      <c r="N77" s="171" t="s">
        <v>2824</v>
      </c>
      <c r="O77" s="171" t="s">
        <v>21803</v>
      </c>
      <c r="P77" s="174"/>
      <c r="Q77" s="171" t="s">
        <v>16706</v>
      </c>
    </row>
    <row r="78">
      <c r="A78" s="62" t="s">
        <v>2586</v>
      </c>
      <c r="B78" s="210" t="s">
        <v>22823</v>
      </c>
      <c r="C78" s="113" t="s">
        <v>22824</v>
      </c>
      <c r="D78" s="196" t="s">
        <v>4947</v>
      </c>
      <c r="E78" s="203" t="s">
        <v>22825</v>
      </c>
      <c r="F78" s="155" t="s">
        <v>22826</v>
      </c>
      <c r="G78" s="62"/>
      <c r="H78" s="62" t="s">
        <v>22827</v>
      </c>
      <c r="I78" s="193" t="s">
        <v>22828</v>
      </c>
      <c r="J78" s="196">
        <v>67000.0</v>
      </c>
      <c r="K78" s="82" t="s">
        <v>22583</v>
      </c>
      <c r="L78" s="82" t="s">
        <v>21498</v>
      </c>
      <c r="M78" s="62"/>
      <c r="N78" s="99" t="s">
        <v>22645</v>
      </c>
      <c r="O78" s="99" t="s">
        <v>22829</v>
      </c>
      <c r="P78" s="99" t="s">
        <v>8038</v>
      </c>
      <c r="Q78" s="82" t="s">
        <v>22830</v>
      </c>
    </row>
    <row r="79">
      <c r="A79" s="62" t="s">
        <v>2586</v>
      </c>
      <c r="B79" s="195" t="s">
        <v>22831</v>
      </c>
      <c r="C79" s="158" t="s">
        <v>22832</v>
      </c>
      <c r="D79" s="79" t="s">
        <v>22833</v>
      </c>
      <c r="E79" s="158" t="s">
        <v>22834</v>
      </c>
      <c r="F79" s="113" t="s">
        <v>22516</v>
      </c>
      <c r="G79" s="198"/>
      <c r="H79" s="198" t="s">
        <v>22835</v>
      </c>
      <c r="I79" s="213" t="s">
        <v>22836</v>
      </c>
      <c r="J79" s="198">
        <v>9347.0</v>
      </c>
      <c r="K79" s="214" t="s">
        <v>22513</v>
      </c>
      <c r="L79" s="201" t="s">
        <v>21498</v>
      </c>
      <c r="M79" s="162" t="s">
        <v>22837</v>
      </c>
      <c r="N79" s="162" t="s">
        <v>21624</v>
      </c>
      <c r="O79" s="162" t="s">
        <v>7223</v>
      </c>
      <c r="P79" s="162" t="s">
        <v>15373</v>
      </c>
      <c r="Q79" s="201" t="s">
        <v>22838</v>
      </c>
    </row>
    <row r="80">
      <c r="A80" s="62"/>
      <c r="B80" s="164" t="s">
        <v>22839</v>
      </c>
      <c r="C80" s="166" t="s">
        <v>22840</v>
      </c>
      <c r="D80" s="163" t="s">
        <v>25</v>
      </c>
      <c r="E80" s="166" t="s">
        <v>21765</v>
      </c>
      <c r="F80" s="194" t="s">
        <v>22841</v>
      </c>
      <c r="G80" s="168"/>
      <c r="H80" s="221" t="s">
        <v>22842</v>
      </c>
      <c r="I80" s="166" t="s">
        <v>22843</v>
      </c>
      <c r="J80" s="222"/>
      <c r="K80" s="168"/>
      <c r="L80" s="161" t="s">
        <v>21498</v>
      </c>
      <c r="M80" s="162"/>
      <c r="N80" s="162"/>
      <c r="O80" s="62" t="s">
        <v>2802</v>
      </c>
      <c r="P80" s="162"/>
      <c r="Q80" s="201"/>
    </row>
    <row r="81">
      <c r="A81" s="69" t="s">
        <v>2586</v>
      </c>
      <c r="B81" s="190" t="s">
        <v>22844</v>
      </c>
      <c r="C81" s="154" t="s">
        <v>22845</v>
      </c>
      <c r="D81" s="79" t="s">
        <v>22846</v>
      </c>
      <c r="E81" s="154" t="s">
        <v>22743</v>
      </c>
      <c r="F81" s="212" t="s">
        <v>22847</v>
      </c>
      <c r="G81" s="96"/>
      <c r="H81" s="96" t="s">
        <v>22848</v>
      </c>
      <c r="I81" s="71" t="s">
        <v>22849</v>
      </c>
      <c r="J81" s="192">
        <v>62350.0</v>
      </c>
      <c r="K81" s="82" t="s">
        <v>22583</v>
      </c>
      <c r="L81" s="95" t="s">
        <v>21765</v>
      </c>
      <c r="M81" s="113" t="s">
        <v>22516</v>
      </c>
      <c r="N81" s="75" t="s">
        <v>22645</v>
      </c>
      <c r="O81" s="75" t="s">
        <v>22850</v>
      </c>
      <c r="P81" s="75" t="s">
        <v>8038</v>
      </c>
      <c r="Q81" s="154" t="s">
        <v>22516</v>
      </c>
    </row>
    <row r="82">
      <c r="A82" s="62" t="s">
        <v>2633</v>
      </c>
      <c r="B82" s="210" t="s">
        <v>22851</v>
      </c>
      <c r="C82" s="113" t="s">
        <v>22852</v>
      </c>
      <c r="D82" s="79" t="s">
        <v>22846</v>
      </c>
      <c r="E82" s="203" t="s">
        <v>22853</v>
      </c>
      <c r="F82" s="155" t="s">
        <v>22854</v>
      </c>
      <c r="G82" s="160" t="s">
        <v>8038</v>
      </c>
      <c r="H82" s="62" t="s">
        <v>22855</v>
      </c>
      <c r="I82" s="108" t="s">
        <v>22856</v>
      </c>
      <c r="J82" s="198">
        <v>150000.0</v>
      </c>
      <c r="K82" s="99" t="s">
        <v>22602</v>
      </c>
      <c r="L82" s="82" t="s">
        <v>21498</v>
      </c>
      <c r="M82" s="99" t="s">
        <v>22629</v>
      </c>
      <c r="N82" s="99" t="s">
        <v>16706</v>
      </c>
      <c r="O82" s="99" t="s">
        <v>2937</v>
      </c>
      <c r="P82" s="99" t="s">
        <v>8038</v>
      </c>
      <c r="Q82" s="82" t="s">
        <v>22857</v>
      </c>
    </row>
    <row r="83">
      <c r="A83" s="62" t="s">
        <v>2586</v>
      </c>
      <c r="B83" s="210" t="s">
        <v>22858</v>
      </c>
      <c r="C83" s="113" t="s">
        <v>22859</v>
      </c>
      <c r="D83" s="79" t="s">
        <v>846</v>
      </c>
      <c r="E83" s="203" t="s">
        <v>22519</v>
      </c>
      <c r="F83" s="193" t="s">
        <v>22860</v>
      </c>
      <c r="G83" s="160" t="s">
        <v>2741</v>
      </c>
      <c r="H83" s="62" t="s">
        <v>847</v>
      </c>
      <c r="I83" s="108" t="s">
        <v>22861</v>
      </c>
      <c r="J83" s="198">
        <v>92057.0</v>
      </c>
      <c r="K83" s="82" t="s">
        <v>22583</v>
      </c>
      <c r="L83" s="82" t="s">
        <v>21498</v>
      </c>
      <c r="M83" s="99" t="s">
        <v>22739</v>
      </c>
      <c r="N83" s="99" t="s">
        <v>16706</v>
      </c>
      <c r="O83" s="99" t="s">
        <v>3095</v>
      </c>
      <c r="P83" s="99" t="s">
        <v>8038</v>
      </c>
      <c r="Q83" s="82" t="s">
        <v>22862</v>
      </c>
    </row>
    <row r="84">
      <c r="A84" s="62" t="s">
        <v>2633</v>
      </c>
      <c r="B84" s="210" t="s">
        <v>22863</v>
      </c>
      <c r="C84" s="113" t="s">
        <v>22864</v>
      </c>
      <c r="D84" s="79" t="s">
        <v>22865</v>
      </c>
      <c r="E84" s="113" t="s">
        <v>22866</v>
      </c>
      <c r="F84" s="155" t="s">
        <v>22867</v>
      </c>
      <c r="G84" s="62"/>
      <c r="H84" s="62" t="s">
        <v>22868</v>
      </c>
      <c r="I84" s="108" t="s">
        <v>22869</v>
      </c>
      <c r="J84" s="198">
        <v>80000.0</v>
      </c>
      <c r="K84" s="82" t="s">
        <v>22583</v>
      </c>
      <c r="L84" s="82" t="s">
        <v>21498</v>
      </c>
      <c r="M84" s="99" t="s">
        <v>22739</v>
      </c>
      <c r="N84" s="99" t="s">
        <v>16706</v>
      </c>
      <c r="O84" s="99" t="s">
        <v>2802</v>
      </c>
      <c r="P84" s="99" t="s">
        <v>15373</v>
      </c>
      <c r="Q84" s="82" t="s">
        <v>22870</v>
      </c>
    </row>
    <row r="85">
      <c r="A85" s="69" t="s">
        <v>2633</v>
      </c>
      <c r="B85" s="153" t="s">
        <v>22871</v>
      </c>
      <c r="C85" s="154" t="s">
        <v>22872</v>
      </c>
      <c r="D85" s="79" t="s">
        <v>22873</v>
      </c>
      <c r="E85" s="154" t="s">
        <v>22610</v>
      </c>
      <c r="F85" s="191" t="s">
        <v>22867</v>
      </c>
      <c r="G85" s="96"/>
      <c r="H85" s="96" t="s">
        <v>22874</v>
      </c>
      <c r="I85" s="71" t="s">
        <v>22875</v>
      </c>
      <c r="J85" s="192">
        <v>15927.0</v>
      </c>
      <c r="K85" s="75" t="s">
        <v>22513</v>
      </c>
      <c r="L85" s="95" t="s">
        <v>21498</v>
      </c>
      <c r="M85" s="75" t="s">
        <v>22576</v>
      </c>
      <c r="N85" s="75" t="s">
        <v>16706</v>
      </c>
      <c r="O85" s="75" t="s">
        <v>2816</v>
      </c>
      <c r="P85" s="75" t="s">
        <v>15373</v>
      </c>
      <c r="Q85" s="95" t="s">
        <v>22876</v>
      </c>
    </row>
    <row r="86">
      <c r="A86" s="62" t="s">
        <v>2586</v>
      </c>
      <c r="B86" s="223" t="s">
        <v>22877</v>
      </c>
      <c r="C86" s="158" t="s">
        <v>22878</v>
      </c>
      <c r="D86" s="62" t="s">
        <v>125</v>
      </c>
      <c r="E86" s="154" t="s">
        <v>22610</v>
      </c>
      <c r="F86" s="159" t="s">
        <v>22879</v>
      </c>
      <c r="G86" s="62" t="s">
        <v>5595</v>
      </c>
      <c r="H86" s="82" t="s">
        <v>22880</v>
      </c>
      <c r="I86" s="82"/>
      <c r="J86" s="161"/>
      <c r="K86" s="161"/>
      <c r="L86" s="161"/>
      <c r="M86" s="113" t="s">
        <v>22516</v>
      </c>
      <c r="N86" s="162"/>
      <c r="O86" s="161" t="s">
        <v>2603</v>
      </c>
      <c r="P86" s="162"/>
      <c r="Q86" s="62"/>
    </row>
    <row r="87">
      <c r="A87" s="69" t="s">
        <v>2633</v>
      </c>
      <c r="B87" s="175" t="s">
        <v>22881</v>
      </c>
      <c r="C87" s="154" t="s">
        <v>22882</v>
      </c>
      <c r="D87" s="101" t="s">
        <v>136</v>
      </c>
      <c r="E87" s="154" t="s">
        <v>22883</v>
      </c>
      <c r="F87" s="212" t="s">
        <v>22884</v>
      </c>
      <c r="G87" s="96"/>
      <c r="H87" s="96" t="s">
        <v>22885</v>
      </c>
      <c r="I87" s="193" t="s">
        <v>22886</v>
      </c>
      <c r="J87" s="192"/>
      <c r="K87" s="96"/>
      <c r="L87" s="95" t="s">
        <v>16627</v>
      </c>
      <c r="M87" s="113" t="s">
        <v>22516</v>
      </c>
      <c r="N87" s="75" t="s">
        <v>22887</v>
      </c>
      <c r="O87" s="75" t="s">
        <v>4202</v>
      </c>
      <c r="P87" s="75" t="s">
        <v>8038</v>
      </c>
      <c r="Q87" s="95" t="s">
        <v>22888</v>
      </c>
    </row>
    <row r="88">
      <c r="A88" s="62"/>
      <c r="B88" s="224" t="s">
        <v>22889</v>
      </c>
      <c r="C88" s="82" t="s">
        <v>22890</v>
      </c>
      <c r="D88" s="101" t="s">
        <v>136</v>
      </c>
      <c r="E88" s="225" t="s">
        <v>22891</v>
      </c>
      <c r="F88" s="226" t="s">
        <v>22892</v>
      </c>
      <c r="G88" s="99" t="s">
        <v>2741</v>
      </c>
      <c r="H88" s="227" t="s">
        <v>22893</v>
      </c>
      <c r="I88" s="227" t="s">
        <v>22894</v>
      </c>
      <c r="J88" s="227"/>
      <c r="K88" s="82" t="s">
        <v>21498</v>
      </c>
      <c r="L88" s="82"/>
      <c r="M88" s="99" t="s">
        <v>22629</v>
      </c>
      <c r="N88" s="82"/>
      <c r="O88" s="82" t="s">
        <v>2952</v>
      </c>
      <c r="P88" s="162"/>
      <c r="Q88" s="82"/>
    </row>
    <row r="89">
      <c r="A89" s="62" t="s">
        <v>2586</v>
      </c>
      <c r="B89" s="223" t="s">
        <v>22895</v>
      </c>
      <c r="C89" s="113" t="s">
        <v>22896</v>
      </c>
      <c r="D89" s="62" t="s">
        <v>125</v>
      </c>
      <c r="E89" s="158" t="s">
        <v>22610</v>
      </c>
      <c r="F89" s="155" t="s">
        <v>22897</v>
      </c>
      <c r="G89" s="99" t="s">
        <v>2741</v>
      </c>
      <c r="H89" s="62" t="s">
        <v>22898</v>
      </c>
      <c r="I89" s="82"/>
      <c r="J89" s="161"/>
      <c r="K89" s="161"/>
      <c r="L89" s="62"/>
      <c r="M89" s="113" t="s">
        <v>22516</v>
      </c>
      <c r="N89" s="62"/>
      <c r="O89" s="161" t="s">
        <v>2937</v>
      </c>
      <c r="P89" s="62"/>
      <c r="Q89" s="62"/>
    </row>
    <row r="90">
      <c r="A90" s="69" t="s">
        <v>2586</v>
      </c>
      <c r="B90" s="223" t="s">
        <v>22895</v>
      </c>
      <c r="C90" s="154" t="s">
        <v>22896</v>
      </c>
      <c r="D90" s="101" t="s">
        <v>136</v>
      </c>
      <c r="E90" s="158" t="s">
        <v>22610</v>
      </c>
      <c r="F90" s="155" t="s">
        <v>22897</v>
      </c>
      <c r="G90" s="160" t="s">
        <v>2741</v>
      </c>
      <c r="H90" s="96" t="s">
        <v>22899</v>
      </c>
      <c r="I90" s="71" t="s">
        <v>22900</v>
      </c>
      <c r="J90" s="192">
        <v>604956.0</v>
      </c>
      <c r="K90" s="75" t="s">
        <v>22602</v>
      </c>
      <c r="L90" s="95" t="s">
        <v>16627</v>
      </c>
      <c r="M90" s="113" t="s">
        <v>22516</v>
      </c>
      <c r="N90" s="75" t="s">
        <v>16706</v>
      </c>
      <c r="O90" s="75" t="s">
        <v>22584</v>
      </c>
      <c r="P90" s="75" t="s">
        <v>15373</v>
      </c>
      <c r="Q90" s="95" t="s">
        <v>22901</v>
      </c>
    </row>
    <row r="91">
      <c r="A91" s="69" t="s">
        <v>2586</v>
      </c>
      <c r="B91" s="223" t="s">
        <v>22895</v>
      </c>
      <c r="C91" s="95" t="s">
        <v>22896</v>
      </c>
      <c r="D91" s="101" t="s">
        <v>136</v>
      </c>
      <c r="E91" s="158" t="s">
        <v>22610</v>
      </c>
      <c r="F91" s="155" t="s">
        <v>22897</v>
      </c>
      <c r="G91" s="160" t="s">
        <v>2741</v>
      </c>
      <c r="H91" s="96" t="s">
        <v>22902</v>
      </c>
      <c r="I91" s="71" t="s">
        <v>22900</v>
      </c>
      <c r="J91" s="192">
        <v>604956.0</v>
      </c>
      <c r="K91" s="75" t="s">
        <v>22602</v>
      </c>
      <c r="L91" s="95" t="s">
        <v>16627</v>
      </c>
      <c r="M91" s="113" t="s">
        <v>22516</v>
      </c>
      <c r="N91" s="75" t="s">
        <v>16706</v>
      </c>
      <c r="O91" s="75" t="s">
        <v>22584</v>
      </c>
      <c r="P91" s="75" t="s">
        <v>8038</v>
      </c>
      <c r="Q91" s="95" t="s">
        <v>22901</v>
      </c>
    </row>
    <row r="92">
      <c r="A92" s="174"/>
      <c r="B92" s="172" t="s">
        <v>22202</v>
      </c>
      <c r="C92" s="171" t="s">
        <v>22203</v>
      </c>
      <c r="D92" s="101" t="s">
        <v>136</v>
      </c>
      <c r="E92" s="171" t="s">
        <v>21455</v>
      </c>
      <c r="F92" s="228" t="s">
        <v>22516</v>
      </c>
      <c r="G92" s="171"/>
      <c r="H92" s="171" t="s">
        <v>22205</v>
      </c>
      <c r="I92" s="173" t="s">
        <v>22206</v>
      </c>
      <c r="J92" s="171"/>
      <c r="K92" s="171" t="s">
        <v>16627</v>
      </c>
      <c r="L92" s="171"/>
      <c r="M92" s="113" t="s">
        <v>22516</v>
      </c>
      <c r="N92" s="171" t="s">
        <v>22207</v>
      </c>
      <c r="O92" s="171" t="s">
        <v>22208</v>
      </c>
      <c r="P92" s="174"/>
      <c r="Q92" s="171" t="s">
        <v>21513</v>
      </c>
    </row>
    <row r="93">
      <c r="A93" s="62" t="s">
        <v>2586</v>
      </c>
      <c r="B93" s="215" t="s">
        <v>22903</v>
      </c>
      <c r="C93" s="154" t="s">
        <v>22904</v>
      </c>
      <c r="D93" s="101" t="s">
        <v>3680</v>
      </c>
      <c r="E93" s="203" t="s">
        <v>22905</v>
      </c>
      <c r="F93" s="155" t="s">
        <v>22906</v>
      </c>
      <c r="G93" s="96"/>
      <c r="H93" s="96" t="s">
        <v>22907</v>
      </c>
      <c r="I93" s="191" t="s">
        <v>22908</v>
      </c>
      <c r="J93" s="204">
        <v>143000.0</v>
      </c>
      <c r="K93" s="75" t="s">
        <v>22602</v>
      </c>
      <c r="L93" s="95" t="s">
        <v>21498</v>
      </c>
      <c r="M93" s="75" t="s">
        <v>22629</v>
      </c>
      <c r="N93" s="75" t="s">
        <v>16706</v>
      </c>
      <c r="O93" s="75" t="s">
        <v>3792</v>
      </c>
      <c r="P93" s="75" t="s">
        <v>8038</v>
      </c>
      <c r="Q93" s="95" t="s">
        <v>22909</v>
      </c>
    </row>
    <row r="94">
      <c r="A94" s="174"/>
      <c r="B94" s="172" t="s">
        <v>21798</v>
      </c>
      <c r="C94" s="171" t="s">
        <v>21799</v>
      </c>
      <c r="D94" s="181" t="s">
        <v>148</v>
      </c>
      <c r="E94" s="171" t="s">
        <v>21455</v>
      </c>
      <c r="F94" s="202" t="s">
        <v>22910</v>
      </c>
      <c r="G94" s="171"/>
      <c r="H94" s="171" t="s">
        <v>21801</v>
      </c>
      <c r="I94" s="173" t="s">
        <v>21802</v>
      </c>
      <c r="J94" s="171"/>
      <c r="K94" s="171" t="s">
        <v>16627</v>
      </c>
      <c r="L94" s="171"/>
      <c r="M94" s="113" t="s">
        <v>22516</v>
      </c>
      <c r="N94" s="171" t="s">
        <v>2824</v>
      </c>
      <c r="O94" s="171" t="s">
        <v>21803</v>
      </c>
      <c r="P94" s="174"/>
      <c r="Q94" s="171" t="s">
        <v>16706</v>
      </c>
    </row>
    <row r="95">
      <c r="A95" s="174"/>
      <c r="B95" s="172" t="s">
        <v>22165</v>
      </c>
      <c r="C95" s="171" t="s">
        <v>22166</v>
      </c>
      <c r="D95" s="181" t="s">
        <v>22911</v>
      </c>
      <c r="E95" s="171" t="s">
        <v>21455</v>
      </c>
      <c r="F95" s="202" t="s">
        <v>22910</v>
      </c>
      <c r="G95" s="171"/>
      <c r="H95" s="171" t="s">
        <v>22168</v>
      </c>
      <c r="I95" s="173" t="s">
        <v>22169</v>
      </c>
      <c r="J95" s="171"/>
      <c r="K95" s="171" t="s">
        <v>16627</v>
      </c>
      <c r="L95" s="171"/>
      <c r="M95" s="113" t="s">
        <v>22516</v>
      </c>
      <c r="N95" s="171" t="s">
        <v>21625</v>
      </c>
      <c r="O95" s="171" t="s">
        <v>21626</v>
      </c>
      <c r="P95" s="174"/>
      <c r="Q95" s="171" t="s">
        <v>21624</v>
      </c>
    </row>
    <row r="96">
      <c r="A96" s="62" t="s">
        <v>2633</v>
      </c>
      <c r="B96" s="175" t="s">
        <v>22912</v>
      </c>
      <c r="C96" s="180" t="s">
        <v>22913</v>
      </c>
      <c r="D96" s="229" t="s">
        <v>2914</v>
      </c>
      <c r="E96" s="180" t="s">
        <v>22914</v>
      </c>
      <c r="F96" s="230" t="s">
        <v>22915</v>
      </c>
      <c r="G96" s="177"/>
      <c r="H96" s="177" t="s">
        <v>22916</v>
      </c>
      <c r="I96" s="231" t="s">
        <v>22917</v>
      </c>
      <c r="J96" s="83">
        <v>5606.0</v>
      </c>
      <c r="K96" s="162" t="s">
        <v>22513</v>
      </c>
      <c r="L96" s="95" t="s">
        <v>21765</v>
      </c>
      <c r="M96" s="113" t="s">
        <v>22516</v>
      </c>
      <c r="N96" s="75" t="s">
        <v>22645</v>
      </c>
      <c r="O96" s="75" t="s">
        <v>22646</v>
      </c>
      <c r="P96" s="75" t="s">
        <v>15373</v>
      </c>
      <c r="Q96" s="180" t="s">
        <v>22516</v>
      </c>
    </row>
    <row r="97">
      <c r="A97" s="62" t="s">
        <v>2586</v>
      </c>
      <c r="B97" s="195" t="s">
        <v>22918</v>
      </c>
      <c r="C97" s="158" t="s">
        <v>22919</v>
      </c>
      <c r="D97" s="196" t="s">
        <v>6915</v>
      </c>
      <c r="E97" s="158" t="s">
        <v>22920</v>
      </c>
      <c r="F97" s="199" t="s">
        <v>22921</v>
      </c>
      <c r="G97" s="198"/>
      <c r="H97" s="198" t="s">
        <v>22922</v>
      </c>
      <c r="I97" s="113" t="s">
        <v>22516</v>
      </c>
      <c r="J97" s="198"/>
      <c r="K97" s="162" t="s">
        <v>22513</v>
      </c>
      <c r="L97" s="201" t="s">
        <v>21498</v>
      </c>
      <c r="M97" s="198"/>
      <c r="N97" s="162" t="s">
        <v>22923</v>
      </c>
      <c r="O97" s="162" t="s">
        <v>6917</v>
      </c>
      <c r="P97" s="162" t="s">
        <v>15373</v>
      </c>
      <c r="Q97" s="201" t="s">
        <v>22924</v>
      </c>
    </row>
    <row r="98">
      <c r="A98" s="174"/>
      <c r="B98" s="211" t="s">
        <v>22925</v>
      </c>
      <c r="C98" s="171" t="s">
        <v>22143</v>
      </c>
      <c r="D98" s="181" t="s">
        <v>4646</v>
      </c>
      <c r="E98" s="171" t="s">
        <v>21455</v>
      </c>
      <c r="F98" s="113" t="s">
        <v>22516</v>
      </c>
      <c r="G98" s="171"/>
      <c r="H98" s="171" t="s">
        <v>22145</v>
      </c>
      <c r="I98" s="173" t="s">
        <v>22146</v>
      </c>
      <c r="J98" s="171"/>
      <c r="K98" s="171" t="s">
        <v>16627</v>
      </c>
      <c r="L98" s="171"/>
      <c r="M98" s="113" t="s">
        <v>22516</v>
      </c>
      <c r="N98" s="171" t="s">
        <v>3768</v>
      </c>
      <c r="O98" s="171" t="s">
        <v>22147</v>
      </c>
      <c r="P98" s="174"/>
      <c r="Q98" s="171" t="s">
        <v>16706</v>
      </c>
    </row>
    <row r="99">
      <c r="A99" s="62" t="s">
        <v>2586</v>
      </c>
      <c r="B99" s="210" t="s">
        <v>22926</v>
      </c>
      <c r="C99" s="113" t="s">
        <v>22927</v>
      </c>
      <c r="D99" s="101" t="s">
        <v>196</v>
      </c>
      <c r="E99" s="113" t="s">
        <v>22610</v>
      </c>
      <c r="F99" s="155" t="s">
        <v>22928</v>
      </c>
      <c r="G99" s="62"/>
      <c r="H99" s="62" t="s">
        <v>22929</v>
      </c>
      <c r="I99" s="193" t="s">
        <v>22930</v>
      </c>
      <c r="J99" s="198">
        <v>178357.0</v>
      </c>
      <c r="K99" s="75" t="s">
        <v>22602</v>
      </c>
      <c r="L99" s="82" t="s">
        <v>21498</v>
      </c>
      <c r="M99" s="62"/>
      <c r="N99" s="99" t="s">
        <v>16706</v>
      </c>
      <c r="O99" s="99" t="s">
        <v>2813</v>
      </c>
      <c r="P99" s="99" t="s">
        <v>15373</v>
      </c>
      <c r="Q99" s="82" t="s">
        <v>22931</v>
      </c>
    </row>
    <row r="100">
      <c r="A100" s="69" t="s">
        <v>2586</v>
      </c>
      <c r="B100" s="210" t="s">
        <v>22926</v>
      </c>
      <c r="C100" s="113" t="s">
        <v>22932</v>
      </c>
      <c r="D100" s="79" t="s">
        <v>203</v>
      </c>
      <c r="E100" s="113" t="s">
        <v>22610</v>
      </c>
      <c r="F100" s="155" t="s">
        <v>22933</v>
      </c>
      <c r="G100" s="62"/>
      <c r="H100" s="62" t="s">
        <v>22934</v>
      </c>
      <c r="I100" s="193" t="s">
        <v>22930</v>
      </c>
      <c r="J100" s="198">
        <v>178357.0</v>
      </c>
      <c r="K100" s="75" t="s">
        <v>22602</v>
      </c>
      <c r="L100" s="82" t="s">
        <v>21498</v>
      </c>
      <c r="M100" s="62"/>
      <c r="N100" s="99" t="s">
        <v>16706</v>
      </c>
      <c r="O100" s="99" t="s">
        <v>2760</v>
      </c>
      <c r="P100" s="99" t="s">
        <v>8038</v>
      </c>
      <c r="Q100" s="82" t="s">
        <v>22935</v>
      </c>
    </row>
    <row r="101">
      <c r="A101" s="174"/>
      <c r="B101" s="211" t="s">
        <v>22936</v>
      </c>
      <c r="C101" s="171" t="s">
        <v>22116</v>
      </c>
      <c r="D101" s="181" t="s">
        <v>22937</v>
      </c>
      <c r="E101" s="171" t="s">
        <v>21455</v>
      </c>
      <c r="F101" s="202" t="s">
        <v>22938</v>
      </c>
      <c r="G101" s="171"/>
      <c r="H101" s="171" t="s">
        <v>22118</v>
      </c>
      <c r="I101" s="173" t="s">
        <v>22119</v>
      </c>
      <c r="J101" s="171"/>
      <c r="K101" s="171" t="s">
        <v>21874</v>
      </c>
      <c r="L101" s="171"/>
      <c r="M101" s="113" t="s">
        <v>22516</v>
      </c>
      <c r="N101" s="171" t="s">
        <v>3933</v>
      </c>
      <c r="O101" s="171" t="s">
        <v>22120</v>
      </c>
      <c r="P101" s="174"/>
      <c r="Q101" s="171" t="s">
        <v>16706</v>
      </c>
    </row>
    <row r="102">
      <c r="A102" s="62" t="s">
        <v>2586</v>
      </c>
      <c r="B102" s="175" t="s">
        <v>22939</v>
      </c>
      <c r="C102" s="165" t="s">
        <v>22940</v>
      </c>
      <c r="D102" s="206" t="s">
        <v>22941</v>
      </c>
      <c r="E102" s="166" t="s">
        <v>22942</v>
      </c>
      <c r="F102" s="176" t="s">
        <v>22943</v>
      </c>
      <c r="G102" s="177"/>
      <c r="H102" s="177" t="s">
        <v>22944</v>
      </c>
      <c r="I102" s="231" t="s">
        <v>22945</v>
      </c>
      <c r="J102" s="83">
        <v>2700.0</v>
      </c>
      <c r="K102" s="162" t="s">
        <v>22513</v>
      </c>
      <c r="L102" s="95" t="s">
        <v>21765</v>
      </c>
      <c r="M102" s="113" t="s">
        <v>22516</v>
      </c>
      <c r="N102" s="75" t="s">
        <v>21624</v>
      </c>
      <c r="O102" s="75" t="s">
        <v>7223</v>
      </c>
      <c r="P102" s="75" t="s">
        <v>15373</v>
      </c>
      <c r="Q102" s="180" t="s">
        <v>22516</v>
      </c>
    </row>
    <row r="103">
      <c r="A103" s="69" t="s">
        <v>2586</v>
      </c>
      <c r="B103" s="215" t="s">
        <v>22946</v>
      </c>
      <c r="C103" s="154" t="s">
        <v>22947</v>
      </c>
      <c r="D103" s="79" t="s">
        <v>22948</v>
      </c>
      <c r="E103" s="203" t="s">
        <v>22048</v>
      </c>
      <c r="F103" s="155" t="s">
        <v>22949</v>
      </c>
      <c r="G103" s="96"/>
      <c r="H103" s="96" t="s">
        <v>22950</v>
      </c>
      <c r="I103" s="191" t="s">
        <v>22951</v>
      </c>
      <c r="J103" s="156">
        <v>4700.0</v>
      </c>
      <c r="K103" s="75" t="s">
        <v>22513</v>
      </c>
      <c r="L103" s="95" t="s">
        <v>21498</v>
      </c>
      <c r="M103" s="96"/>
      <c r="N103" s="75" t="s">
        <v>16706</v>
      </c>
      <c r="O103" s="75" t="s">
        <v>2816</v>
      </c>
      <c r="P103" s="75" t="s">
        <v>8038</v>
      </c>
      <c r="Q103" s="95" t="s">
        <v>22952</v>
      </c>
    </row>
    <row r="104">
      <c r="A104" s="174"/>
      <c r="B104" s="211" t="s">
        <v>22953</v>
      </c>
      <c r="C104" s="171" t="s">
        <v>22254</v>
      </c>
      <c r="D104" s="181" t="s">
        <v>236</v>
      </c>
      <c r="E104" s="171" t="s">
        <v>21455</v>
      </c>
      <c r="F104" s="202" t="s">
        <v>22954</v>
      </c>
      <c r="G104" s="171"/>
      <c r="H104" s="171" t="s">
        <v>22256</v>
      </c>
      <c r="I104" s="173" t="s">
        <v>22257</v>
      </c>
      <c r="J104" s="171"/>
      <c r="K104" s="171" t="s">
        <v>16627</v>
      </c>
      <c r="L104" s="171"/>
      <c r="M104" s="113" t="s">
        <v>22516</v>
      </c>
      <c r="N104" s="171" t="s">
        <v>2840</v>
      </c>
      <c r="O104" s="171" t="s">
        <v>22025</v>
      </c>
      <c r="P104" s="174"/>
      <c r="Q104" s="171" t="s">
        <v>16706</v>
      </c>
    </row>
    <row r="105">
      <c r="A105" s="174"/>
      <c r="B105" s="211" t="s">
        <v>22955</v>
      </c>
      <c r="C105" s="171" t="s">
        <v>22429</v>
      </c>
      <c r="D105" s="101" t="s">
        <v>283</v>
      </c>
      <c r="E105" s="171" t="s">
        <v>21455</v>
      </c>
      <c r="F105" s="202" t="s">
        <v>22956</v>
      </c>
      <c r="G105" s="171"/>
      <c r="H105" s="171" t="s">
        <v>22431</v>
      </c>
      <c r="I105" s="173" t="s">
        <v>22432</v>
      </c>
      <c r="J105" s="171"/>
      <c r="K105" s="171" t="s">
        <v>16627</v>
      </c>
      <c r="L105" s="171"/>
      <c r="M105" s="113" t="s">
        <v>22516</v>
      </c>
      <c r="N105" s="171" t="s">
        <v>2765</v>
      </c>
      <c r="O105" s="171" t="s">
        <v>22295</v>
      </c>
      <c r="P105" s="174"/>
      <c r="Q105" s="171" t="s">
        <v>16706</v>
      </c>
    </row>
    <row r="106">
      <c r="A106" s="69" t="s">
        <v>2586</v>
      </c>
      <c r="B106" s="175" t="s">
        <v>22957</v>
      </c>
      <c r="C106" s="95" t="s">
        <v>22958</v>
      </c>
      <c r="D106" s="101" t="s">
        <v>283</v>
      </c>
      <c r="E106" s="154" t="s">
        <v>22959</v>
      </c>
      <c r="F106" s="212" t="s">
        <v>22960</v>
      </c>
      <c r="G106" s="96"/>
      <c r="H106" s="96" t="s">
        <v>22961</v>
      </c>
      <c r="I106" s="71" t="s">
        <v>22962</v>
      </c>
      <c r="J106" s="192">
        <v>133761.0</v>
      </c>
      <c r="K106" s="75" t="s">
        <v>22602</v>
      </c>
      <c r="L106" s="95" t="s">
        <v>16627</v>
      </c>
      <c r="M106" s="113" t="s">
        <v>22516</v>
      </c>
      <c r="N106" s="75" t="s">
        <v>22645</v>
      </c>
      <c r="O106" s="75" t="s">
        <v>2742</v>
      </c>
      <c r="P106" s="75" t="s">
        <v>8038</v>
      </c>
      <c r="Q106" s="95" t="s">
        <v>22963</v>
      </c>
    </row>
    <row r="107">
      <c r="A107" s="174"/>
      <c r="B107" s="211" t="s">
        <v>22964</v>
      </c>
      <c r="C107" s="171" t="s">
        <v>22241</v>
      </c>
      <c r="D107" s="181" t="s">
        <v>22965</v>
      </c>
      <c r="E107" s="171" t="s">
        <v>21977</v>
      </c>
      <c r="F107" s="202" t="s">
        <v>22966</v>
      </c>
      <c r="G107" s="171"/>
      <c r="H107" s="171" t="s">
        <v>22243</v>
      </c>
      <c r="I107" s="173" t="s">
        <v>22244</v>
      </c>
      <c r="J107" s="171"/>
      <c r="K107" s="171" t="s">
        <v>21605</v>
      </c>
      <c r="L107" s="171"/>
      <c r="M107" s="113" t="s">
        <v>22516</v>
      </c>
      <c r="N107" s="171" t="s">
        <v>22245</v>
      </c>
      <c r="O107" s="171" t="s">
        <v>22246</v>
      </c>
      <c r="P107" s="174"/>
      <c r="Q107" s="171" t="s">
        <v>16706</v>
      </c>
    </row>
    <row r="108">
      <c r="A108" s="69" t="s">
        <v>2586</v>
      </c>
      <c r="B108" s="232" t="s">
        <v>22967</v>
      </c>
      <c r="C108" s="113" t="s">
        <v>22968</v>
      </c>
      <c r="D108" s="79" t="s">
        <v>22969</v>
      </c>
      <c r="E108" s="113" t="s">
        <v>21765</v>
      </c>
      <c r="F108" s="155" t="s">
        <v>22970</v>
      </c>
      <c r="G108" s="160" t="s">
        <v>2741</v>
      </c>
      <c r="H108" s="62" t="s">
        <v>22971</v>
      </c>
      <c r="I108" s="193" t="s">
        <v>22972</v>
      </c>
      <c r="J108" s="198">
        <v>40993.0</v>
      </c>
      <c r="K108" s="82" t="s">
        <v>22583</v>
      </c>
      <c r="L108" s="82" t="s">
        <v>21498</v>
      </c>
      <c r="M108" s="62"/>
      <c r="N108" s="99" t="s">
        <v>16706</v>
      </c>
      <c r="O108" s="99" t="s">
        <v>3328</v>
      </c>
      <c r="P108" s="99" t="s">
        <v>15373</v>
      </c>
      <c r="Q108" s="82" t="s">
        <v>22973</v>
      </c>
    </row>
    <row r="109">
      <c r="A109" s="69" t="s">
        <v>2586</v>
      </c>
      <c r="B109" s="233" t="s">
        <v>22974</v>
      </c>
      <c r="C109" s="113" t="s">
        <v>22975</v>
      </c>
      <c r="D109" s="229" t="s">
        <v>22976</v>
      </c>
      <c r="E109" s="203" t="s">
        <v>22977</v>
      </c>
      <c r="F109" s="155" t="s">
        <v>22978</v>
      </c>
      <c r="G109" s="62"/>
      <c r="H109" s="62" t="s">
        <v>22979</v>
      </c>
      <c r="I109" s="193" t="s">
        <v>22980</v>
      </c>
      <c r="J109" s="200">
        <v>43700.0</v>
      </c>
      <c r="K109" s="160" t="s">
        <v>22583</v>
      </c>
      <c r="L109" s="82" t="s">
        <v>21498</v>
      </c>
      <c r="M109" s="62"/>
      <c r="N109" s="99" t="s">
        <v>16706</v>
      </c>
      <c r="O109" s="99" t="s">
        <v>2937</v>
      </c>
      <c r="P109" s="99" t="s">
        <v>8038</v>
      </c>
      <c r="Q109" s="82" t="s">
        <v>22981</v>
      </c>
    </row>
    <row r="110">
      <c r="A110" s="62"/>
      <c r="B110" s="164" t="s">
        <v>22982</v>
      </c>
      <c r="C110" s="166" t="s">
        <v>22982</v>
      </c>
      <c r="D110" s="163" t="s">
        <v>370</v>
      </c>
      <c r="E110" s="166" t="s">
        <v>22983</v>
      </c>
      <c r="F110" s="194" t="s">
        <v>22984</v>
      </c>
      <c r="G110" s="168"/>
      <c r="H110" s="113" t="s">
        <v>22516</v>
      </c>
      <c r="I110" s="167" t="s">
        <v>22985</v>
      </c>
      <c r="J110" s="170"/>
      <c r="K110" s="168"/>
      <c r="L110" s="69" t="s">
        <v>22986</v>
      </c>
      <c r="M110" s="163"/>
      <c r="N110" s="163" t="s">
        <v>21624</v>
      </c>
      <c r="O110" s="162"/>
      <c r="P110" s="162"/>
      <c r="Q110" s="62"/>
    </row>
    <row r="111">
      <c r="A111" s="62"/>
      <c r="B111" s="164" t="s">
        <v>22987</v>
      </c>
      <c r="C111" s="165" t="s">
        <v>22988</v>
      </c>
      <c r="D111" s="163" t="s">
        <v>22989</v>
      </c>
      <c r="E111" s="166" t="s">
        <v>22714</v>
      </c>
      <c r="F111" s="194" t="s">
        <v>22990</v>
      </c>
      <c r="G111" s="168"/>
      <c r="H111" s="183" t="s">
        <v>22991</v>
      </c>
      <c r="I111" s="167" t="s">
        <v>22992</v>
      </c>
      <c r="J111" s="170"/>
      <c r="K111" s="168"/>
      <c r="L111" s="69" t="s">
        <v>22562</v>
      </c>
      <c r="M111" s="69"/>
      <c r="N111" s="62" t="s">
        <v>16706</v>
      </c>
      <c r="O111" s="162"/>
      <c r="P111" s="162"/>
      <c r="Q111" s="62"/>
    </row>
    <row r="112">
      <c r="A112" s="174"/>
      <c r="B112" s="211" t="s">
        <v>22993</v>
      </c>
      <c r="C112" s="171" t="s">
        <v>21779</v>
      </c>
      <c r="D112" s="181" t="s">
        <v>22994</v>
      </c>
      <c r="E112" s="171" t="s">
        <v>21761</v>
      </c>
      <c r="F112" s="202" t="s">
        <v>22995</v>
      </c>
      <c r="G112" s="171"/>
      <c r="H112" s="171" t="s">
        <v>21781</v>
      </c>
      <c r="I112" s="173" t="s">
        <v>21782</v>
      </c>
      <c r="J112" s="171"/>
      <c r="K112" s="171" t="s">
        <v>16627</v>
      </c>
      <c r="L112" s="171"/>
      <c r="M112" s="113" t="s">
        <v>22516</v>
      </c>
      <c r="N112" s="171" t="s">
        <v>7267</v>
      </c>
      <c r="O112" s="171" t="s">
        <v>21783</v>
      </c>
      <c r="P112" s="174"/>
      <c r="Q112" s="171" t="s">
        <v>21513</v>
      </c>
    </row>
    <row r="113">
      <c r="A113" s="62" t="s">
        <v>2586</v>
      </c>
      <c r="B113" s="175" t="s">
        <v>22996</v>
      </c>
      <c r="C113" s="154" t="s">
        <v>22997</v>
      </c>
      <c r="D113" s="79" t="s">
        <v>22998</v>
      </c>
      <c r="E113" s="203" t="s">
        <v>22610</v>
      </c>
      <c r="F113" s="155" t="s">
        <v>22999</v>
      </c>
      <c r="G113" s="96"/>
      <c r="H113" s="96" t="s">
        <v>23000</v>
      </c>
      <c r="I113" s="71" t="s">
        <v>23001</v>
      </c>
      <c r="J113" s="204">
        <v>14000.0</v>
      </c>
      <c r="K113" s="99" t="s">
        <v>22513</v>
      </c>
      <c r="L113" s="95" t="s">
        <v>23002</v>
      </c>
      <c r="M113" s="113" t="s">
        <v>22516</v>
      </c>
      <c r="N113" s="75" t="s">
        <v>16706</v>
      </c>
      <c r="O113" s="75" t="s">
        <v>23003</v>
      </c>
      <c r="P113" s="75" t="s">
        <v>15373</v>
      </c>
      <c r="Q113" s="95"/>
    </row>
    <row r="114">
      <c r="A114" s="174"/>
      <c r="B114" s="172" t="s">
        <v>21515</v>
      </c>
      <c r="C114" s="171" t="s">
        <v>21516</v>
      </c>
      <c r="D114" s="181" t="s">
        <v>23004</v>
      </c>
      <c r="E114" s="171" t="s">
        <v>21517</v>
      </c>
      <c r="F114" s="202" t="s">
        <v>23005</v>
      </c>
      <c r="G114" s="171"/>
      <c r="H114" s="171" t="s">
        <v>21519</v>
      </c>
      <c r="I114" s="173" t="s">
        <v>21520</v>
      </c>
      <c r="J114" s="171"/>
      <c r="K114" s="171" t="s">
        <v>16627</v>
      </c>
      <c r="L114" s="171"/>
      <c r="M114" s="113" t="s">
        <v>22516</v>
      </c>
      <c r="N114" s="171" t="s">
        <v>7223</v>
      </c>
      <c r="O114" s="171" t="s">
        <v>21521</v>
      </c>
      <c r="P114" s="174"/>
      <c r="Q114" s="171" t="s">
        <v>21448</v>
      </c>
    </row>
    <row r="115">
      <c r="A115" s="62"/>
      <c r="B115" s="164" t="s">
        <v>23006</v>
      </c>
      <c r="C115" s="165" t="s">
        <v>21516</v>
      </c>
      <c r="D115" s="163" t="s">
        <v>7149</v>
      </c>
      <c r="E115" s="166" t="s">
        <v>15685</v>
      </c>
      <c r="F115" s="194" t="s">
        <v>23007</v>
      </c>
      <c r="G115" s="198"/>
      <c r="H115" s="183" t="s">
        <v>23008</v>
      </c>
      <c r="I115" s="167" t="s">
        <v>23009</v>
      </c>
      <c r="J115" s="170"/>
      <c r="K115" s="168"/>
      <c r="L115" s="69" t="s">
        <v>2740</v>
      </c>
      <c r="M115" s="69"/>
      <c r="N115" s="62" t="s">
        <v>16706</v>
      </c>
      <c r="O115" s="162"/>
      <c r="P115" s="162"/>
      <c r="Q115" s="62"/>
    </row>
    <row r="116">
      <c r="A116" s="69" t="s">
        <v>2586</v>
      </c>
      <c r="B116" s="190" t="s">
        <v>23006</v>
      </c>
      <c r="C116" s="154" t="s">
        <v>23006</v>
      </c>
      <c r="D116" s="101" t="s">
        <v>23010</v>
      </c>
      <c r="E116" s="166" t="s">
        <v>23011</v>
      </c>
      <c r="F116" s="194" t="s">
        <v>23007</v>
      </c>
      <c r="G116" s="96"/>
      <c r="H116" s="96" t="s">
        <v>23012</v>
      </c>
      <c r="I116" s="113" t="s">
        <v>22516</v>
      </c>
      <c r="J116" s="192"/>
      <c r="K116" s="179"/>
      <c r="L116" s="95" t="s">
        <v>21765</v>
      </c>
      <c r="M116" s="113" t="s">
        <v>22516</v>
      </c>
      <c r="N116" s="75" t="s">
        <v>16706</v>
      </c>
      <c r="O116" s="75" t="s">
        <v>22658</v>
      </c>
      <c r="P116" s="75" t="s">
        <v>15373</v>
      </c>
      <c r="Q116" s="154" t="s">
        <v>22516</v>
      </c>
    </row>
    <row r="117">
      <c r="A117" s="69" t="s">
        <v>2633</v>
      </c>
      <c r="B117" s="190" t="s">
        <v>23013</v>
      </c>
      <c r="C117" s="166" t="s">
        <v>23014</v>
      </c>
      <c r="D117" s="163" t="s">
        <v>23015</v>
      </c>
      <c r="E117" s="166" t="s">
        <v>23016</v>
      </c>
      <c r="F117" s="155" t="s">
        <v>23017</v>
      </c>
      <c r="G117" s="96"/>
      <c r="H117" s="96" t="s">
        <v>23018</v>
      </c>
      <c r="I117" s="71" t="s">
        <v>23019</v>
      </c>
      <c r="J117" s="192">
        <v>9368.0</v>
      </c>
      <c r="K117" s="99" t="s">
        <v>22513</v>
      </c>
      <c r="L117" s="95" t="s">
        <v>21765</v>
      </c>
      <c r="M117" s="113" t="s">
        <v>22516</v>
      </c>
      <c r="N117" s="75" t="s">
        <v>16706</v>
      </c>
      <c r="O117" s="75" t="s">
        <v>2813</v>
      </c>
      <c r="P117" s="75" t="s">
        <v>15373</v>
      </c>
      <c r="Q117" s="154" t="s">
        <v>22516</v>
      </c>
    </row>
    <row r="118">
      <c r="A118" s="62"/>
      <c r="B118" s="164" t="s">
        <v>23020</v>
      </c>
      <c r="C118" s="113" t="s">
        <v>22516</v>
      </c>
      <c r="D118" s="206" t="s">
        <v>2635</v>
      </c>
      <c r="E118" s="113" t="s">
        <v>22516</v>
      </c>
      <c r="F118" s="194" t="s">
        <v>23021</v>
      </c>
      <c r="G118" s="160" t="s">
        <v>8038</v>
      </c>
      <c r="H118" s="183" t="s">
        <v>23022</v>
      </c>
      <c r="I118" s="167" t="s">
        <v>23023</v>
      </c>
      <c r="J118" s="170"/>
      <c r="K118" s="168"/>
      <c r="L118" s="69" t="s">
        <v>16627</v>
      </c>
      <c r="M118" s="113" t="s">
        <v>22516</v>
      </c>
      <c r="N118" s="62" t="s">
        <v>16706</v>
      </c>
      <c r="O118" s="162"/>
      <c r="P118" s="162"/>
      <c r="Q118" s="62"/>
    </row>
    <row r="119">
      <c r="A119" s="174"/>
      <c r="B119" s="208" t="s">
        <v>23024</v>
      </c>
      <c r="C119" s="171" t="s">
        <v>23025</v>
      </c>
      <c r="D119" s="206" t="s">
        <v>5147</v>
      </c>
      <c r="E119" s="181" t="s">
        <v>23026</v>
      </c>
      <c r="F119" s="218" t="s">
        <v>23027</v>
      </c>
      <c r="G119" s="160" t="s">
        <v>2741</v>
      </c>
      <c r="H119" s="113" t="s">
        <v>22516</v>
      </c>
      <c r="I119" s="67"/>
      <c r="J119" s="174"/>
      <c r="K119" s="174"/>
      <c r="L119" s="67" t="s">
        <v>16627</v>
      </c>
      <c r="M119" s="113" t="s">
        <v>22516</v>
      </c>
      <c r="N119" s="67" t="s">
        <v>16706</v>
      </c>
      <c r="O119" s="67" t="s">
        <v>21663</v>
      </c>
      <c r="P119" s="174"/>
      <c r="Q119" s="174"/>
    </row>
    <row r="120">
      <c r="A120" s="62" t="s">
        <v>2586</v>
      </c>
      <c r="B120" s="175" t="s">
        <v>23028</v>
      </c>
      <c r="C120" s="180" t="s">
        <v>23029</v>
      </c>
      <c r="D120" s="229" t="s">
        <v>23030</v>
      </c>
      <c r="E120" s="234" t="s">
        <v>23031</v>
      </c>
      <c r="F120" s="176" t="s">
        <v>23032</v>
      </c>
      <c r="G120" s="160" t="s">
        <v>8038</v>
      </c>
      <c r="H120" s="177" t="s">
        <v>23033</v>
      </c>
      <c r="I120" s="231" t="s">
        <v>23034</v>
      </c>
      <c r="J120" s="235">
        <v>14400.0</v>
      </c>
      <c r="K120" s="99" t="s">
        <v>22513</v>
      </c>
      <c r="L120" s="95" t="s">
        <v>21498</v>
      </c>
      <c r="M120" s="96"/>
      <c r="N120" s="75" t="s">
        <v>16706</v>
      </c>
      <c r="O120" s="75" t="s">
        <v>4418</v>
      </c>
      <c r="P120" s="75" t="s">
        <v>8038</v>
      </c>
      <c r="Q120" s="180" t="s">
        <v>22516</v>
      </c>
    </row>
    <row r="121">
      <c r="A121" s="174"/>
      <c r="B121" s="211" t="s">
        <v>22702</v>
      </c>
      <c r="C121" s="171" t="s">
        <v>21904</v>
      </c>
      <c r="D121" s="181" t="s">
        <v>23035</v>
      </c>
      <c r="E121" s="171" t="s">
        <v>21462</v>
      </c>
      <c r="F121" s="189" t="s">
        <v>21905</v>
      </c>
      <c r="G121" s="171"/>
      <c r="H121" s="171" t="s">
        <v>21906</v>
      </c>
      <c r="I121" s="173" t="s">
        <v>21907</v>
      </c>
      <c r="J121" s="171"/>
      <c r="K121" s="171" t="s">
        <v>16627</v>
      </c>
      <c r="L121" s="171"/>
      <c r="M121" s="113" t="s">
        <v>22516</v>
      </c>
      <c r="N121" s="171" t="s">
        <v>2765</v>
      </c>
      <c r="O121" s="171" t="s">
        <v>21542</v>
      </c>
      <c r="P121" s="174"/>
      <c r="Q121" s="171" t="s">
        <v>16706</v>
      </c>
    </row>
    <row r="122">
      <c r="A122" s="174"/>
      <c r="B122" s="172" t="s">
        <v>22285</v>
      </c>
      <c r="C122" s="171" t="s">
        <v>22286</v>
      </c>
      <c r="D122" s="181" t="s">
        <v>500</v>
      </c>
      <c r="E122" s="171" t="s">
        <v>21455</v>
      </c>
      <c r="F122" s="173" t="s">
        <v>22287</v>
      </c>
      <c r="G122" s="171"/>
      <c r="H122" s="171" t="s">
        <v>22288</v>
      </c>
      <c r="I122" s="173" t="s">
        <v>22289</v>
      </c>
      <c r="J122" s="171"/>
      <c r="K122" s="171" t="s">
        <v>16627</v>
      </c>
      <c r="L122" s="171"/>
      <c r="M122" s="113" t="s">
        <v>22516</v>
      </c>
      <c r="N122" s="171" t="s">
        <v>4225</v>
      </c>
      <c r="O122" s="171" t="s">
        <v>21820</v>
      </c>
      <c r="P122" s="174"/>
      <c r="Q122" s="171" t="s">
        <v>16706</v>
      </c>
    </row>
    <row r="123">
      <c r="A123" s="69" t="s">
        <v>2586</v>
      </c>
      <c r="B123" s="175" t="s">
        <v>23036</v>
      </c>
      <c r="C123" s="154" t="s">
        <v>23037</v>
      </c>
      <c r="D123" s="154" t="s">
        <v>23038</v>
      </c>
      <c r="E123" s="154" t="s">
        <v>22709</v>
      </c>
      <c r="F123" s="191" t="s">
        <v>23039</v>
      </c>
      <c r="G123" s="96"/>
      <c r="H123" s="96" t="s">
        <v>23040</v>
      </c>
      <c r="I123" s="71" t="s">
        <v>23041</v>
      </c>
      <c r="J123" s="156">
        <v>944.0</v>
      </c>
      <c r="K123" s="99" t="s">
        <v>22513</v>
      </c>
      <c r="L123" s="95" t="s">
        <v>21765</v>
      </c>
      <c r="M123" s="113" t="s">
        <v>22516</v>
      </c>
      <c r="N123" s="75" t="s">
        <v>16706</v>
      </c>
      <c r="O123" s="75" t="s">
        <v>23042</v>
      </c>
      <c r="P123" s="75" t="s">
        <v>15373</v>
      </c>
      <c r="Q123" s="154" t="s">
        <v>22516</v>
      </c>
    </row>
    <row r="124">
      <c r="A124" s="69" t="s">
        <v>2586</v>
      </c>
      <c r="B124" s="153" t="s">
        <v>23043</v>
      </c>
      <c r="C124" s="180" t="s">
        <v>23044</v>
      </c>
      <c r="D124" s="229" t="s">
        <v>515</v>
      </c>
      <c r="E124" s="180" t="s">
        <v>23045</v>
      </c>
      <c r="F124" s="236" t="s">
        <v>23046</v>
      </c>
      <c r="G124" s="177"/>
      <c r="H124" s="177" t="s">
        <v>23047</v>
      </c>
      <c r="I124" s="178" t="s">
        <v>23048</v>
      </c>
      <c r="J124" s="179">
        <v>276432.0</v>
      </c>
      <c r="K124" s="99" t="s">
        <v>22602</v>
      </c>
      <c r="L124" s="95" t="s">
        <v>21498</v>
      </c>
      <c r="M124" s="75" t="s">
        <v>22638</v>
      </c>
      <c r="N124" s="75" t="s">
        <v>16706</v>
      </c>
      <c r="O124" s="75" t="s">
        <v>2802</v>
      </c>
      <c r="P124" s="75" t="s">
        <v>15373</v>
      </c>
      <c r="Q124" s="180" t="s">
        <v>22516</v>
      </c>
    </row>
    <row r="125">
      <c r="A125" s="69" t="s">
        <v>2586</v>
      </c>
      <c r="B125" s="190" t="s">
        <v>23049</v>
      </c>
      <c r="C125" s="154" t="s">
        <v>23050</v>
      </c>
      <c r="D125" s="79" t="s">
        <v>530</v>
      </c>
      <c r="E125" s="154" t="s">
        <v>22743</v>
      </c>
      <c r="F125" s="155" t="s">
        <v>23051</v>
      </c>
      <c r="G125" s="96"/>
      <c r="H125" s="96" t="s">
        <v>23052</v>
      </c>
      <c r="I125" s="191" t="s">
        <v>23053</v>
      </c>
      <c r="J125" s="204">
        <v>10500.0</v>
      </c>
      <c r="K125" s="99" t="s">
        <v>22513</v>
      </c>
      <c r="L125" s="95" t="s">
        <v>16627</v>
      </c>
      <c r="M125" s="113" t="s">
        <v>22516</v>
      </c>
      <c r="N125" s="75" t="s">
        <v>16706</v>
      </c>
      <c r="O125" s="75" t="s">
        <v>4138</v>
      </c>
      <c r="P125" s="75" t="s">
        <v>8038</v>
      </c>
      <c r="Q125" s="95" t="s">
        <v>23053</v>
      </c>
    </row>
    <row r="126">
      <c r="A126" s="62" t="s">
        <v>2586</v>
      </c>
      <c r="B126" s="195" t="s">
        <v>23054</v>
      </c>
      <c r="C126" s="158" t="s">
        <v>23055</v>
      </c>
      <c r="D126" s="196" t="s">
        <v>539</v>
      </c>
      <c r="E126" s="158" t="s">
        <v>22610</v>
      </c>
      <c r="F126" s="199" t="s">
        <v>23056</v>
      </c>
      <c r="G126" s="198"/>
      <c r="H126" s="198" t="s">
        <v>23057</v>
      </c>
      <c r="I126" s="113" t="s">
        <v>22516</v>
      </c>
      <c r="J126" s="198"/>
      <c r="K126" s="162" t="s">
        <v>22513</v>
      </c>
      <c r="L126" s="201" t="s">
        <v>21498</v>
      </c>
      <c r="M126" s="198"/>
      <c r="N126" s="162" t="s">
        <v>16706</v>
      </c>
      <c r="O126" s="162" t="s">
        <v>2802</v>
      </c>
      <c r="P126" s="162" t="s">
        <v>8038</v>
      </c>
      <c r="Q126" s="158" t="s">
        <v>22516</v>
      </c>
    </row>
    <row r="127">
      <c r="A127" s="174"/>
      <c r="B127" s="211" t="s">
        <v>23058</v>
      </c>
      <c r="C127" s="171" t="s">
        <v>21890</v>
      </c>
      <c r="D127" s="196" t="s">
        <v>539</v>
      </c>
      <c r="E127" s="171" t="s">
        <v>21891</v>
      </c>
      <c r="F127" s="173" t="s">
        <v>21892</v>
      </c>
      <c r="G127" s="99" t="s">
        <v>2741</v>
      </c>
      <c r="H127" s="171" t="s">
        <v>21893</v>
      </c>
      <c r="I127" s="173" t="s">
        <v>21894</v>
      </c>
      <c r="J127" s="171"/>
      <c r="K127" s="171" t="s">
        <v>21498</v>
      </c>
      <c r="L127" s="171"/>
      <c r="M127" s="113" t="s">
        <v>22516</v>
      </c>
      <c r="N127" s="171" t="s">
        <v>2802</v>
      </c>
      <c r="O127" s="171" t="s">
        <v>21500</v>
      </c>
      <c r="P127" s="174"/>
      <c r="Q127" s="171" t="s">
        <v>16706</v>
      </c>
    </row>
    <row r="128">
      <c r="A128" s="174"/>
      <c r="B128" s="172" t="s">
        <v>22063</v>
      </c>
      <c r="C128" s="171" t="s">
        <v>2880</v>
      </c>
      <c r="D128" s="196" t="s">
        <v>539</v>
      </c>
      <c r="E128" s="171" t="s">
        <v>22064</v>
      </c>
      <c r="F128" s="173" t="s">
        <v>22065</v>
      </c>
      <c r="G128" s="171"/>
      <c r="H128" s="171" t="s">
        <v>22066</v>
      </c>
      <c r="I128" s="173" t="s">
        <v>22067</v>
      </c>
      <c r="J128" s="171"/>
      <c r="K128" s="171" t="s">
        <v>16627</v>
      </c>
      <c r="L128" s="171"/>
      <c r="M128" s="113" t="s">
        <v>22516</v>
      </c>
      <c r="N128" s="171" t="s">
        <v>2802</v>
      </c>
      <c r="O128" s="171" t="s">
        <v>22068</v>
      </c>
      <c r="P128" s="174"/>
      <c r="Q128" s="171" t="s">
        <v>16706</v>
      </c>
    </row>
    <row r="129">
      <c r="A129" s="62" t="s">
        <v>2586</v>
      </c>
      <c r="B129" s="210" t="s">
        <v>23059</v>
      </c>
      <c r="C129" s="113" t="s">
        <v>23060</v>
      </c>
      <c r="D129" s="79" t="s">
        <v>583</v>
      </c>
      <c r="E129" s="203" t="s">
        <v>22714</v>
      </c>
      <c r="F129" s="155" t="s">
        <v>23061</v>
      </c>
      <c r="G129" s="62"/>
      <c r="H129" s="62" t="s">
        <v>23062</v>
      </c>
      <c r="I129" s="193" t="s">
        <v>23063</v>
      </c>
      <c r="J129" s="196">
        <v>16300.0</v>
      </c>
      <c r="K129" s="160" t="s">
        <v>22513</v>
      </c>
      <c r="L129" s="82" t="s">
        <v>21498</v>
      </c>
      <c r="M129" s="99" t="s">
        <v>22576</v>
      </c>
      <c r="N129" s="99" t="s">
        <v>22645</v>
      </c>
      <c r="O129" s="99" t="s">
        <v>2742</v>
      </c>
      <c r="P129" s="99" t="s">
        <v>8038</v>
      </c>
      <c r="Q129" s="82" t="s">
        <v>23064</v>
      </c>
    </row>
    <row r="130">
      <c r="A130" s="62" t="s">
        <v>2586</v>
      </c>
      <c r="B130" s="210" t="s">
        <v>23065</v>
      </c>
      <c r="C130" s="113" t="s">
        <v>23066</v>
      </c>
      <c r="D130" s="101" t="s">
        <v>574</v>
      </c>
      <c r="E130" s="203" t="s">
        <v>23067</v>
      </c>
      <c r="F130" s="155" t="s">
        <v>23068</v>
      </c>
      <c r="G130" s="160" t="s">
        <v>8038</v>
      </c>
      <c r="H130" s="62" t="s">
        <v>23069</v>
      </c>
      <c r="I130" s="193" t="s">
        <v>23070</v>
      </c>
      <c r="J130" s="200">
        <v>67000.0</v>
      </c>
      <c r="K130" s="82" t="s">
        <v>22583</v>
      </c>
      <c r="L130" s="82" t="s">
        <v>21498</v>
      </c>
      <c r="M130" s="99" t="s">
        <v>22798</v>
      </c>
      <c r="N130" s="99" t="s">
        <v>16706</v>
      </c>
      <c r="O130" s="99" t="s">
        <v>2760</v>
      </c>
      <c r="P130" s="99" t="s">
        <v>8038</v>
      </c>
      <c r="Q130" s="82" t="s">
        <v>23071</v>
      </c>
    </row>
    <row r="131">
      <c r="A131" s="62" t="s">
        <v>2586</v>
      </c>
      <c r="B131" s="195" t="s">
        <v>23072</v>
      </c>
      <c r="C131" s="158" t="s">
        <v>23073</v>
      </c>
      <c r="D131" s="196" t="s">
        <v>609</v>
      </c>
      <c r="E131" s="197" t="s">
        <v>22714</v>
      </c>
      <c r="F131" s="159" t="s">
        <v>23074</v>
      </c>
      <c r="G131" s="198"/>
      <c r="H131" s="198" t="s">
        <v>23075</v>
      </c>
      <c r="I131" s="199" t="s">
        <v>23076</v>
      </c>
      <c r="J131" s="200">
        <v>19000.0</v>
      </c>
      <c r="K131" s="99" t="s">
        <v>22513</v>
      </c>
      <c r="L131" s="201" t="s">
        <v>21498</v>
      </c>
      <c r="M131" s="162" t="s">
        <v>22576</v>
      </c>
      <c r="N131" s="162" t="s">
        <v>16706</v>
      </c>
      <c r="O131" s="162" t="s">
        <v>2802</v>
      </c>
      <c r="P131" s="162" t="s">
        <v>8038</v>
      </c>
      <c r="Q131" s="201" t="s">
        <v>23077</v>
      </c>
    </row>
    <row r="132">
      <c r="A132" s="174"/>
      <c r="B132" s="172" t="s">
        <v>21918</v>
      </c>
      <c r="C132" s="171" t="s">
        <v>21919</v>
      </c>
      <c r="D132" s="181" t="s">
        <v>637</v>
      </c>
      <c r="E132" s="171" t="s">
        <v>21891</v>
      </c>
      <c r="F132" s="173" t="s">
        <v>21920</v>
      </c>
      <c r="G132" s="171"/>
      <c r="H132" s="171" t="s">
        <v>21921</v>
      </c>
      <c r="I132" s="173" t="s">
        <v>21922</v>
      </c>
      <c r="J132" s="171"/>
      <c r="K132" s="171" t="s">
        <v>21498</v>
      </c>
      <c r="L132" s="171"/>
      <c r="M132" s="113" t="s">
        <v>22516</v>
      </c>
      <c r="N132" s="160" t="s">
        <v>16706</v>
      </c>
      <c r="O132" s="171" t="s">
        <v>3792</v>
      </c>
      <c r="P132" s="171"/>
      <c r="Q132" s="171"/>
    </row>
    <row r="133">
      <c r="A133" s="69" t="s">
        <v>2586</v>
      </c>
      <c r="B133" s="153" t="s">
        <v>21868</v>
      </c>
      <c r="C133" s="154" t="s">
        <v>23078</v>
      </c>
      <c r="D133" s="101" t="s">
        <v>640</v>
      </c>
      <c r="E133" s="203" t="s">
        <v>23079</v>
      </c>
      <c r="F133" s="155" t="s">
        <v>23080</v>
      </c>
      <c r="G133" s="160" t="s">
        <v>2741</v>
      </c>
      <c r="H133" s="96" t="s">
        <v>23081</v>
      </c>
      <c r="I133" s="154" t="s">
        <v>23082</v>
      </c>
      <c r="J133" s="237">
        <v>339000.0</v>
      </c>
      <c r="K133" s="75" t="s">
        <v>22602</v>
      </c>
      <c r="L133" s="95" t="s">
        <v>21498</v>
      </c>
      <c r="M133" s="75" t="s">
        <v>22739</v>
      </c>
      <c r="N133" s="75" t="s">
        <v>16706</v>
      </c>
      <c r="O133" s="75" t="s">
        <v>2802</v>
      </c>
      <c r="P133" s="75" t="s">
        <v>15373</v>
      </c>
      <c r="Q133" s="95" t="s">
        <v>23083</v>
      </c>
    </row>
    <row r="134">
      <c r="A134" s="69" t="s">
        <v>2586</v>
      </c>
      <c r="B134" s="175" t="s">
        <v>23084</v>
      </c>
      <c r="C134" s="154" t="s">
        <v>23085</v>
      </c>
      <c r="D134" s="101" t="s">
        <v>23086</v>
      </c>
      <c r="E134" s="154" t="s">
        <v>22610</v>
      </c>
      <c r="F134" s="191" t="s">
        <v>23087</v>
      </c>
      <c r="G134" s="96"/>
      <c r="H134" s="96" t="s">
        <v>23088</v>
      </c>
      <c r="I134" s="71" t="s">
        <v>23089</v>
      </c>
      <c r="J134" s="192">
        <v>37521.0</v>
      </c>
      <c r="K134" s="160" t="s">
        <v>22583</v>
      </c>
      <c r="L134" s="95" t="s">
        <v>21765</v>
      </c>
      <c r="M134" s="113" t="s">
        <v>22516</v>
      </c>
      <c r="N134" s="75" t="s">
        <v>22645</v>
      </c>
      <c r="O134" s="75" t="s">
        <v>22646</v>
      </c>
      <c r="P134" s="75" t="s">
        <v>8038</v>
      </c>
      <c r="Q134" s="154" t="s">
        <v>22516</v>
      </c>
    </row>
    <row r="135">
      <c r="A135" s="62"/>
      <c r="B135" s="217" t="s">
        <v>23090</v>
      </c>
      <c r="C135" s="186" t="s">
        <v>23091</v>
      </c>
      <c r="D135" s="101" t="s">
        <v>23086</v>
      </c>
      <c r="E135" s="186" t="s">
        <v>21494</v>
      </c>
      <c r="F135" s="207" t="s">
        <v>23092</v>
      </c>
      <c r="G135" s="238"/>
      <c r="H135" s="239" t="s">
        <v>23093</v>
      </c>
      <c r="I135" s="239" t="s">
        <v>23094</v>
      </c>
      <c r="J135" s="240"/>
      <c r="K135" s="182" t="s">
        <v>23095</v>
      </c>
      <c r="L135" s="240"/>
      <c r="M135" s="113" t="s">
        <v>22516</v>
      </c>
      <c r="N135" s="241" t="s">
        <v>21448</v>
      </c>
      <c r="O135" s="241"/>
      <c r="P135" s="162"/>
      <c r="Q135" s="241"/>
    </row>
    <row r="136">
      <c r="A136" s="69" t="s">
        <v>2586</v>
      </c>
      <c r="B136" s="232" t="s">
        <v>23096</v>
      </c>
      <c r="C136" s="113" t="s">
        <v>23097</v>
      </c>
      <c r="D136" s="79" t="s">
        <v>701</v>
      </c>
      <c r="E136" s="203" t="s">
        <v>22714</v>
      </c>
      <c r="F136" s="155" t="s">
        <v>23098</v>
      </c>
      <c r="G136" s="62"/>
      <c r="H136" s="62" t="s">
        <v>23099</v>
      </c>
      <c r="I136" s="108" t="s">
        <v>23100</v>
      </c>
      <c r="J136" s="198">
        <v>168800.0</v>
      </c>
      <c r="K136" s="75" t="s">
        <v>22602</v>
      </c>
      <c r="L136" s="82" t="s">
        <v>21498</v>
      </c>
      <c r="M136" s="62"/>
      <c r="N136" s="99" t="s">
        <v>16706</v>
      </c>
      <c r="O136" s="99" t="s">
        <v>2824</v>
      </c>
      <c r="P136" s="99" t="s">
        <v>15373</v>
      </c>
      <c r="Q136" s="82" t="s">
        <v>23101</v>
      </c>
    </row>
    <row r="137">
      <c r="A137" s="69" t="s">
        <v>2586</v>
      </c>
      <c r="B137" s="153" t="s">
        <v>23102</v>
      </c>
      <c r="C137" s="154" t="s">
        <v>23103</v>
      </c>
      <c r="D137" s="101" t="s">
        <v>2910</v>
      </c>
      <c r="E137" s="154" t="s">
        <v>23104</v>
      </c>
      <c r="F137" s="191" t="s">
        <v>23105</v>
      </c>
      <c r="G137" s="96"/>
      <c r="H137" s="96" t="s">
        <v>23106</v>
      </c>
      <c r="I137" s="71" t="s">
        <v>23107</v>
      </c>
      <c r="J137" s="192">
        <v>1390.0</v>
      </c>
      <c r="K137" s="75" t="s">
        <v>22513</v>
      </c>
      <c r="L137" s="95" t="s">
        <v>21765</v>
      </c>
      <c r="M137" s="113" t="s">
        <v>22516</v>
      </c>
      <c r="N137" s="75" t="s">
        <v>22645</v>
      </c>
      <c r="O137" s="75" t="s">
        <v>22646</v>
      </c>
      <c r="P137" s="75" t="s">
        <v>15373</v>
      </c>
      <c r="Q137" s="95"/>
    </row>
    <row r="138">
      <c r="A138" s="174"/>
      <c r="B138" s="172" t="s">
        <v>22154</v>
      </c>
      <c r="C138" s="171" t="s">
        <v>22155</v>
      </c>
      <c r="D138" s="181" t="s">
        <v>5284</v>
      </c>
      <c r="E138" s="171" t="s">
        <v>21455</v>
      </c>
      <c r="F138" s="173" t="s">
        <v>22156</v>
      </c>
      <c r="G138" s="171"/>
      <c r="H138" s="171" t="s">
        <v>22157</v>
      </c>
      <c r="I138" s="173" t="s">
        <v>22158</v>
      </c>
      <c r="J138" s="171"/>
      <c r="K138" s="171" t="s">
        <v>16627</v>
      </c>
      <c r="L138" s="171"/>
      <c r="M138" s="113" t="s">
        <v>22516</v>
      </c>
      <c r="N138" s="171" t="s">
        <v>2937</v>
      </c>
      <c r="O138" s="171" t="s">
        <v>22159</v>
      </c>
      <c r="P138" s="174"/>
      <c r="Q138" s="171" t="s">
        <v>16706</v>
      </c>
    </row>
    <row r="139">
      <c r="A139" s="69" t="s">
        <v>2586</v>
      </c>
      <c r="B139" s="153" t="s">
        <v>21868</v>
      </c>
      <c r="C139" s="154" t="s">
        <v>23108</v>
      </c>
      <c r="D139" s="101" t="s">
        <v>23109</v>
      </c>
      <c r="E139" s="154" t="s">
        <v>23110</v>
      </c>
      <c r="F139" s="95" t="s">
        <v>23111</v>
      </c>
      <c r="G139" s="160" t="s">
        <v>2741</v>
      </c>
      <c r="H139" s="96" t="s">
        <v>23112</v>
      </c>
      <c r="I139" s="154" t="s">
        <v>23082</v>
      </c>
      <c r="J139" s="237">
        <v>339000.0</v>
      </c>
      <c r="K139" s="75" t="s">
        <v>22602</v>
      </c>
      <c r="L139" s="95" t="s">
        <v>21498</v>
      </c>
      <c r="M139" s="75" t="s">
        <v>22739</v>
      </c>
      <c r="N139" s="75" t="s">
        <v>16706</v>
      </c>
      <c r="O139" s="75" t="s">
        <v>2802</v>
      </c>
      <c r="P139" s="75" t="s">
        <v>15373</v>
      </c>
      <c r="Q139" s="95" t="s">
        <v>23083</v>
      </c>
    </row>
    <row r="140">
      <c r="A140" s="62" t="s">
        <v>2633</v>
      </c>
      <c r="B140" s="175" t="s">
        <v>23113</v>
      </c>
      <c r="C140" s="154" t="s">
        <v>23114</v>
      </c>
      <c r="D140" s="101" t="s">
        <v>749</v>
      </c>
      <c r="E140" s="154" t="s">
        <v>23031</v>
      </c>
      <c r="F140" s="191" t="s">
        <v>23115</v>
      </c>
      <c r="G140" s="160" t="s">
        <v>8038</v>
      </c>
      <c r="H140" s="96" t="s">
        <v>23116</v>
      </c>
      <c r="I140" s="191" t="s">
        <v>23117</v>
      </c>
      <c r="J140" s="204">
        <v>70100.0</v>
      </c>
      <c r="K140" s="82" t="s">
        <v>22583</v>
      </c>
      <c r="L140" s="95" t="s">
        <v>21765</v>
      </c>
      <c r="M140" s="113" t="s">
        <v>22516</v>
      </c>
      <c r="N140" s="75" t="s">
        <v>16706</v>
      </c>
      <c r="O140" s="75" t="s">
        <v>22584</v>
      </c>
      <c r="P140" s="75" t="s">
        <v>15373</v>
      </c>
      <c r="Q140" s="95"/>
    </row>
    <row r="141">
      <c r="A141" s="174"/>
      <c r="B141" s="172" t="s">
        <v>21896</v>
      </c>
      <c r="C141" s="171" t="s">
        <v>21897</v>
      </c>
      <c r="D141" s="181" t="s">
        <v>5103</v>
      </c>
      <c r="E141" s="171" t="s">
        <v>21898</v>
      </c>
      <c r="F141" s="173" t="s">
        <v>21899</v>
      </c>
      <c r="G141" s="171"/>
      <c r="H141" s="171" t="s">
        <v>21900</v>
      </c>
      <c r="I141" s="173" t="s">
        <v>21901</v>
      </c>
      <c r="J141" s="171"/>
      <c r="K141" s="171" t="s">
        <v>16627</v>
      </c>
      <c r="L141" s="171"/>
      <c r="M141" s="113" t="s">
        <v>22516</v>
      </c>
      <c r="N141" s="171" t="s">
        <v>3328</v>
      </c>
      <c r="O141" s="171" t="s">
        <v>21902</v>
      </c>
      <c r="P141" s="174"/>
      <c r="Q141" s="171" t="s">
        <v>16706</v>
      </c>
    </row>
    <row r="142">
      <c r="A142" s="69" t="s">
        <v>2633</v>
      </c>
      <c r="B142" s="232" t="s">
        <v>23118</v>
      </c>
      <c r="C142" s="82" t="s">
        <v>23119</v>
      </c>
      <c r="D142" s="101" t="s">
        <v>5103</v>
      </c>
      <c r="E142" s="203" t="s">
        <v>22610</v>
      </c>
      <c r="F142" s="155" t="s">
        <v>23120</v>
      </c>
      <c r="G142" s="160" t="s">
        <v>2741</v>
      </c>
      <c r="H142" s="62" t="s">
        <v>23121</v>
      </c>
      <c r="I142" s="193" t="s">
        <v>23122</v>
      </c>
      <c r="J142" s="200">
        <v>40300.0</v>
      </c>
      <c r="K142" s="82" t="s">
        <v>22583</v>
      </c>
      <c r="L142" s="82" t="s">
        <v>16627</v>
      </c>
      <c r="M142" s="113" t="s">
        <v>22516</v>
      </c>
      <c r="N142" s="99" t="s">
        <v>16706</v>
      </c>
      <c r="O142" s="99" t="s">
        <v>2760</v>
      </c>
      <c r="P142" s="99" t="s">
        <v>8038</v>
      </c>
      <c r="Q142" s="82" t="s">
        <v>23123</v>
      </c>
    </row>
    <row r="143">
      <c r="A143" s="62" t="s">
        <v>2586</v>
      </c>
      <c r="B143" s="210" t="s">
        <v>23124</v>
      </c>
      <c r="C143" s="82" t="s">
        <v>23125</v>
      </c>
      <c r="D143" s="101" t="s">
        <v>5103</v>
      </c>
      <c r="E143" s="113" t="s">
        <v>23126</v>
      </c>
      <c r="F143" s="82" t="s">
        <v>23127</v>
      </c>
      <c r="G143" s="62"/>
      <c r="H143" s="62" t="s">
        <v>23128</v>
      </c>
      <c r="I143" s="193" t="s">
        <v>23129</v>
      </c>
      <c r="J143" s="200">
        <v>35200.0</v>
      </c>
      <c r="K143" s="82" t="s">
        <v>22583</v>
      </c>
      <c r="L143" s="82" t="s">
        <v>21498</v>
      </c>
      <c r="M143" s="99" t="s">
        <v>22629</v>
      </c>
      <c r="N143" s="99" t="s">
        <v>22645</v>
      </c>
      <c r="O143" s="99" t="s">
        <v>2742</v>
      </c>
      <c r="P143" s="99" t="s">
        <v>15373</v>
      </c>
      <c r="Q143" s="113" t="s">
        <v>22516</v>
      </c>
    </row>
    <row r="144">
      <c r="A144" s="69" t="s">
        <v>2586</v>
      </c>
      <c r="B144" s="190" t="s">
        <v>23130</v>
      </c>
      <c r="C144" s="154" t="s">
        <v>23131</v>
      </c>
      <c r="D144" s="101" t="s">
        <v>5103</v>
      </c>
      <c r="E144" s="203" t="s">
        <v>23132</v>
      </c>
      <c r="F144" s="191" t="s">
        <v>23133</v>
      </c>
      <c r="G144" s="160" t="s">
        <v>2741</v>
      </c>
      <c r="H144" s="96" t="s">
        <v>23134</v>
      </c>
      <c r="I144" s="191" t="s">
        <v>23135</v>
      </c>
      <c r="J144" s="156">
        <v>65000.0</v>
      </c>
      <c r="K144" s="82" t="s">
        <v>22583</v>
      </c>
      <c r="L144" s="95" t="s">
        <v>16627</v>
      </c>
      <c r="M144" s="113" t="s">
        <v>22516</v>
      </c>
      <c r="N144" s="75" t="s">
        <v>16706</v>
      </c>
      <c r="O144" s="75" t="s">
        <v>3328</v>
      </c>
      <c r="P144" s="75" t="s">
        <v>8038</v>
      </c>
      <c r="Q144" s="95" t="s">
        <v>23136</v>
      </c>
    </row>
    <row r="145">
      <c r="A145" s="69" t="s">
        <v>2586</v>
      </c>
      <c r="B145" s="153" t="s">
        <v>23137</v>
      </c>
      <c r="C145" s="154" t="s">
        <v>23131</v>
      </c>
      <c r="D145" s="101" t="s">
        <v>5103</v>
      </c>
      <c r="E145" s="203" t="s">
        <v>23132</v>
      </c>
      <c r="F145" s="191" t="s">
        <v>23133</v>
      </c>
      <c r="G145" s="96"/>
      <c r="H145" s="96" t="s">
        <v>23138</v>
      </c>
      <c r="I145" s="242" t="s">
        <v>23139</v>
      </c>
      <c r="J145" s="204">
        <v>15400.0</v>
      </c>
      <c r="K145" s="75" t="s">
        <v>22513</v>
      </c>
      <c r="L145" s="95" t="s">
        <v>21498</v>
      </c>
      <c r="M145" s="75" t="s">
        <v>23140</v>
      </c>
      <c r="N145" s="75" t="s">
        <v>16706</v>
      </c>
      <c r="O145" s="75" t="s">
        <v>3328</v>
      </c>
      <c r="P145" s="75" t="s">
        <v>8038</v>
      </c>
      <c r="Q145" s="95" t="s">
        <v>23141</v>
      </c>
    </row>
    <row r="146">
      <c r="A146" s="69" t="s">
        <v>2586</v>
      </c>
      <c r="B146" s="153" t="s">
        <v>23142</v>
      </c>
      <c r="C146" s="154" t="s">
        <v>23143</v>
      </c>
      <c r="D146" s="196" t="s">
        <v>5103</v>
      </c>
      <c r="E146" s="203" t="s">
        <v>23144</v>
      </c>
      <c r="F146" s="155" t="s">
        <v>23145</v>
      </c>
      <c r="G146" s="96"/>
      <c r="H146" s="96" t="s">
        <v>23146</v>
      </c>
      <c r="I146" s="71" t="s">
        <v>23147</v>
      </c>
      <c r="J146" s="192">
        <v>113428.0</v>
      </c>
      <c r="K146" s="75" t="s">
        <v>22602</v>
      </c>
      <c r="L146" s="95" t="s">
        <v>21498</v>
      </c>
      <c r="M146" s="75" t="s">
        <v>22837</v>
      </c>
      <c r="N146" s="75" t="s">
        <v>22645</v>
      </c>
      <c r="O146" s="75" t="s">
        <v>23148</v>
      </c>
      <c r="P146" s="75" t="s">
        <v>15373</v>
      </c>
      <c r="Q146" s="95" t="s">
        <v>23149</v>
      </c>
    </row>
    <row r="147">
      <c r="A147" s="69" t="s">
        <v>2586</v>
      </c>
      <c r="B147" s="153" t="s">
        <v>23142</v>
      </c>
      <c r="C147" s="154" t="s">
        <v>23150</v>
      </c>
      <c r="D147" s="196" t="s">
        <v>23151</v>
      </c>
      <c r="E147" s="203" t="s">
        <v>21494</v>
      </c>
      <c r="F147" s="243" t="s">
        <v>23152</v>
      </c>
      <c r="G147" s="96"/>
      <c r="H147" s="96"/>
      <c r="I147" s="71" t="s">
        <v>23147</v>
      </c>
      <c r="J147" s="192">
        <v>113428.0</v>
      </c>
      <c r="K147" s="75" t="s">
        <v>22602</v>
      </c>
      <c r="L147" s="95" t="s">
        <v>21498</v>
      </c>
      <c r="M147" s="75" t="s">
        <v>22837</v>
      </c>
      <c r="N147" s="75" t="s">
        <v>22645</v>
      </c>
      <c r="O147" s="75" t="s">
        <v>23148</v>
      </c>
      <c r="P147" s="75" t="s">
        <v>15373</v>
      </c>
      <c r="Q147" s="95" t="s">
        <v>23149</v>
      </c>
    </row>
    <row r="148">
      <c r="A148" s="174"/>
      <c r="B148" s="211" t="s">
        <v>23153</v>
      </c>
      <c r="C148" s="171" t="s">
        <v>21774</v>
      </c>
      <c r="D148" s="181" t="s">
        <v>23154</v>
      </c>
      <c r="E148" s="171" t="s">
        <v>21455</v>
      </c>
      <c r="F148" s="173" t="s">
        <v>21775</v>
      </c>
      <c r="G148" s="171"/>
      <c r="H148" s="171" t="s">
        <v>21776</v>
      </c>
      <c r="I148" s="173" t="s">
        <v>21777</v>
      </c>
      <c r="J148" s="171"/>
      <c r="K148" s="171" t="s">
        <v>16627</v>
      </c>
      <c r="L148" s="171"/>
      <c r="M148" s="113" t="s">
        <v>22516</v>
      </c>
      <c r="N148" s="171" t="s">
        <v>2765</v>
      </c>
      <c r="O148" s="171" t="s">
        <v>21542</v>
      </c>
      <c r="P148" s="174"/>
      <c r="Q148" s="171" t="s">
        <v>16706</v>
      </c>
    </row>
    <row r="149">
      <c r="A149" s="62" t="s">
        <v>2633</v>
      </c>
      <c r="B149" s="175" t="s">
        <v>23155</v>
      </c>
      <c r="C149" s="95" t="s">
        <v>23156</v>
      </c>
      <c r="D149" s="101" t="s">
        <v>5482</v>
      </c>
      <c r="E149" s="154" t="s">
        <v>23157</v>
      </c>
      <c r="F149" s="191" t="s">
        <v>23158</v>
      </c>
      <c r="G149" s="160" t="s">
        <v>8038</v>
      </c>
      <c r="H149" s="96" t="s">
        <v>23159</v>
      </c>
      <c r="I149" s="71" t="s">
        <v>23160</v>
      </c>
      <c r="J149" s="192">
        <v>91168.0</v>
      </c>
      <c r="K149" s="82" t="s">
        <v>22583</v>
      </c>
      <c r="L149" s="95" t="s">
        <v>16627</v>
      </c>
      <c r="M149" s="113" t="s">
        <v>22516</v>
      </c>
      <c r="N149" s="75" t="s">
        <v>22645</v>
      </c>
      <c r="O149" s="75" t="s">
        <v>2742</v>
      </c>
      <c r="P149" s="75" t="s">
        <v>8038</v>
      </c>
      <c r="Q149" s="95" t="s">
        <v>23161</v>
      </c>
    </row>
    <row r="150">
      <c r="A150" s="62" t="s">
        <v>2633</v>
      </c>
      <c r="B150" s="175" t="s">
        <v>23162</v>
      </c>
      <c r="C150" s="154" t="s">
        <v>23163</v>
      </c>
      <c r="D150" s="101" t="s">
        <v>23164</v>
      </c>
      <c r="E150" s="154" t="s">
        <v>23165</v>
      </c>
      <c r="F150" s="191" t="s">
        <v>23166</v>
      </c>
      <c r="G150" s="96"/>
      <c r="H150" s="96" t="s">
        <v>23167</v>
      </c>
      <c r="I150" s="244" t="s">
        <v>23168</v>
      </c>
      <c r="J150" s="156">
        <v>60700.0</v>
      </c>
      <c r="K150" s="82" t="s">
        <v>22583</v>
      </c>
      <c r="L150" s="95" t="s">
        <v>16627</v>
      </c>
      <c r="M150" s="113" t="s">
        <v>22516</v>
      </c>
      <c r="N150" s="75" t="s">
        <v>22645</v>
      </c>
      <c r="O150" s="75" t="s">
        <v>23169</v>
      </c>
      <c r="P150" s="75" t="s">
        <v>15373</v>
      </c>
      <c r="Q150" s="95" t="s">
        <v>23170</v>
      </c>
    </row>
    <row r="151">
      <c r="A151" s="69" t="s">
        <v>2586</v>
      </c>
      <c r="B151" s="210" t="s">
        <v>23171</v>
      </c>
      <c r="C151" s="113" t="s">
        <v>23172</v>
      </c>
      <c r="D151" s="229" t="s">
        <v>781</v>
      </c>
      <c r="E151" s="113" t="s">
        <v>22610</v>
      </c>
      <c r="F151" s="193" t="s">
        <v>23173</v>
      </c>
      <c r="G151" s="62"/>
      <c r="H151" s="62" t="s">
        <v>23174</v>
      </c>
      <c r="I151" s="108" t="s">
        <v>23175</v>
      </c>
      <c r="J151" s="198">
        <v>12084.0</v>
      </c>
      <c r="K151" s="75" t="s">
        <v>22513</v>
      </c>
      <c r="L151" s="82" t="s">
        <v>21765</v>
      </c>
      <c r="M151" s="113" t="s">
        <v>22516</v>
      </c>
      <c r="N151" s="99" t="s">
        <v>16706</v>
      </c>
      <c r="O151" s="99" t="s">
        <v>2813</v>
      </c>
      <c r="P151" s="99" t="s">
        <v>8038</v>
      </c>
      <c r="Q151" s="82"/>
    </row>
    <row r="152">
      <c r="A152" s="69" t="s">
        <v>2586</v>
      </c>
      <c r="B152" s="210" t="s">
        <v>23171</v>
      </c>
      <c r="C152" s="113" t="s">
        <v>23172</v>
      </c>
      <c r="D152" s="229" t="s">
        <v>781</v>
      </c>
      <c r="E152" s="113" t="s">
        <v>22610</v>
      </c>
      <c r="F152" s="155" t="s">
        <v>23173</v>
      </c>
      <c r="G152" s="62"/>
      <c r="H152" s="62" t="s">
        <v>23176</v>
      </c>
      <c r="I152" s="108" t="s">
        <v>23175</v>
      </c>
      <c r="J152" s="198">
        <v>12084.0</v>
      </c>
      <c r="K152" s="99" t="s">
        <v>22513</v>
      </c>
      <c r="L152" s="82" t="s">
        <v>21765</v>
      </c>
      <c r="M152" s="113" t="s">
        <v>22516</v>
      </c>
      <c r="N152" s="99" t="s">
        <v>16706</v>
      </c>
      <c r="O152" s="99" t="s">
        <v>2813</v>
      </c>
      <c r="P152" s="99" t="s">
        <v>15373</v>
      </c>
      <c r="Q152" s="82"/>
    </row>
    <row r="153">
      <c r="A153" s="69" t="s">
        <v>2586</v>
      </c>
      <c r="B153" s="210" t="s">
        <v>23177</v>
      </c>
      <c r="C153" s="113" t="s">
        <v>23178</v>
      </c>
      <c r="D153" s="79" t="s">
        <v>23179</v>
      </c>
      <c r="E153" s="197" t="s">
        <v>23180</v>
      </c>
      <c r="F153" s="159" t="s">
        <v>23181</v>
      </c>
      <c r="G153" s="62"/>
      <c r="H153" s="62" t="s">
        <v>23182</v>
      </c>
      <c r="I153" s="108" t="s">
        <v>23183</v>
      </c>
      <c r="J153" s="198">
        <v>19337.0</v>
      </c>
      <c r="K153" s="75" t="s">
        <v>22513</v>
      </c>
      <c r="L153" s="82" t="s">
        <v>21498</v>
      </c>
      <c r="M153" s="99" t="s">
        <v>22739</v>
      </c>
      <c r="N153" s="99" t="s">
        <v>16706</v>
      </c>
      <c r="O153" s="99" t="s">
        <v>2760</v>
      </c>
      <c r="P153" s="99" t="s">
        <v>8038</v>
      </c>
      <c r="Q153" s="82" t="s">
        <v>23184</v>
      </c>
    </row>
    <row r="154">
      <c r="A154" s="174"/>
      <c r="B154" s="211" t="s">
        <v>23185</v>
      </c>
      <c r="C154" s="171" t="s">
        <v>22318</v>
      </c>
      <c r="D154" s="181" t="s">
        <v>833</v>
      </c>
      <c r="E154" s="171" t="s">
        <v>21584</v>
      </c>
      <c r="F154" s="173" t="s">
        <v>22319</v>
      </c>
      <c r="G154" s="171"/>
      <c r="H154" s="171" t="s">
        <v>22320</v>
      </c>
      <c r="I154" s="173" t="s">
        <v>22321</v>
      </c>
      <c r="J154" s="171"/>
      <c r="K154" s="171" t="s">
        <v>16627</v>
      </c>
      <c r="L154" s="171"/>
      <c r="M154" s="113" t="s">
        <v>22516</v>
      </c>
      <c r="N154" s="171" t="s">
        <v>6799</v>
      </c>
      <c r="O154" s="171" t="s">
        <v>22322</v>
      </c>
      <c r="P154" s="174"/>
      <c r="Q154" s="171" t="s">
        <v>21624</v>
      </c>
    </row>
    <row r="155">
      <c r="A155" s="62" t="s">
        <v>2633</v>
      </c>
      <c r="B155" s="195" t="s">
        <v>23186</v>
      </c>
      <c r="C155" s="158" t="s">
        <v>20620</v>
      </c>
      <c r="D155" s="196" t="s">
        <v>4273</v>
      </c>
      <c r="E155" s="158" t="s">
        <v>22516</v>
      </c>
      <c r="F155" s="158" t="s">
        <v>22516</v>
      </c>
      <c r="G155" s="198"/>
      <c r="H155" s="198" t="s">
        <v>23187</v>
      </c>
      <c r="I155" s="245" t="s">
        <v>23188</v>
      </c>
      <c r="J155" s="198"/>
      <c r="K155" s="162" t="s">
        <v>22513</v>
      </c>
      <c r="L155" s="201" t="s">
        <v>21498</v>
      </c>
      <c r="M155" s="162" t="s">
        <v>22739</v>
      </c>
      <c r="N155" s="162" t="s">
        <v>21624</v>
      </c>
      <c r="O155" s="162" t="s">
        <v>4138</v>
      </c>
      <c r="P155" s="162" t="s">
        <v>15373</v>
      </c>
      <c r="Q155" s="201" t="s">
        <v>23189</v>
      </c>
    </row>
    <row r="156">
      <c r="A156" s="62" t="s">
        <v>2633</v>
      </c>
      <c r="B156" s="210" t="s">
        <v>23190</v>
      </c>
      <c r="C156" s="113" t="s">
        <v>23191</v>
      </c>
      <c r="D156" s="82" t="s">
        <v>23192</v>
      </c>
      <c r="E156" s="113" t="s">
        <v>22610</v>
      </c>
      <c r="F156" s="193" t="s">
        <v>23193</v>
      </c>
      <c r="G156" s="99" t="s">
        <v>2741</v>
      </c>
      <c r="H156" s="82" t="s">
        <v>23194</v>
      </c>
      <c r="I156" s="201"/>
      <c r="J156" s="246"/>
      <c r="K156" s="247"/>
      <c r="L156" s="62"/>
      <c r="M156" s="113" t="s">
        <v>22516</v>
      </c>
      <c r="N156" s="162" t="s">
        <v>16706</v>
      </c>
      <c r="O156" s="246" t="s">
        <v>2937</v>
      </c>
      <c r="P156" s="62"/>
      <c r="Q156" s="82"/>
    </row>
    <row r="157">
      <c r="A157" s="69" t="s">
        <v>2586</v>
      </c>
      <c r="B157" s="210" t="s">
        <v>23195</v>
      </c>
      <c r="C157" s="113" t="s">
        <v>23196</v>
      </c>
      <c r="D157" s="79" t="s">
        <v>878</v>
      </c>
      <c r="E157" s="203" t="s">
        <v>21494</v>
      </c>
      <c r="F157" s="155" t="s">
        <v>23197</v>
      </c>
      <c r="G157" s="62"/>
      <c r="H157" s="62" t="s">
        <v>23198</v>
      </c>
      <c r="I157" s="113" t="s">
        <v>22516</v>
      </c>
      <c r="J157" s="198"/>
      <c r="K157" s="62"/>
      <c r="L157" s="82" t="s">
        <v>21765</v>
      </c>
      <c r="M157" s="113" t="s">
        <v>22516</v>
      </c>
      <c r="N157" s="99" t="s">
        <v>22645</v>
      </c>
      <c r="O157" s="99" t="s">
        <v>2742</v>
      </c>
      <c r="P157" s="99" t="s">
        <v>15373</v>
      </c>
      <c r="Q157" s="82"/>
    </row>
    <row r="158">
      <c r="A158" s="174"/>
      <c r="B158" s="211" t="s">
        <v>23199</v>
      </c>
      <c r="C158" s="171" t="s">
        <v>22276</v>
      </c>
      <c r="D158" s="79" t="s">
        <v>878</v>
      </c>
      <c r="E158" s="171" t="s">
        <v>21455</v>
      </c>
      <c r="F158" s="173" t="s">
        <v>22277</v>
      </c>
      <c r="G158" s="171"/>
      <c r="H158" s="171" t="s">
        <v>22278</v>
      </c>
      <c r="I158" s="173" t="s">
        <v>22279</v>
      </c>
      <c r="J158" s="171"/>
      <c r="K158" s="171" t="s">
        <v>16627</v>
      </c>
      <c r="L158" s="171"/>
      <c r="M158" s="113" t="s">
        <v>22516</v>
      </c>
      <c r="N158" s="171" t="s">
        <v>7223</v>
      </c>
      <c r="O158" s="171" t="s">
        <v>22280</v>
      </c>
      <c r="P158" s="174"/>
      <c r="Q158" s="171" t="s">
        <v>21448</v>
      </c>
    </row>
    <row r="159">
      <c r="A159" s="174"/>
      <c r="B159" s="211" t="s">
        <v>23200</v>
      </c>
      <c r="C159" s="171" t="s">
        <v>22098</v>
      </c>
      <c r="D159" s="181" t="s">
        <v>23201</v>
      </c>
      <c r="E159" s="171" t="s">
        <v>21462</v>
      </c>
      <c r="F159" s="173" t="s">
        <v>22099</v>
      </c>
      <c r="G159" s="171"/>
      <c r="H159" s="171" t="s">
        <v>22100</v>
      </c>
      <c r="I159" s="173" t="s">
        <v>22101</v>
      </c>
      <c r="J159" s="171"/>
      <c r="K159" s="171" t="s">
        <v>16627</v>
      </c>
      <c r="L159" s="171"/>
      <c r="M159" s="113" t="s">
        <v>22516</v>
      </c>
      <c r="N159" s="171" t="s">
        <v>21663</v>
      </c>
      <c r="O159" s="171" t="s">
        <v>22102</v>
      </c>
      <c r="P159" s="174"/>
      <c r="Q159" s="171" t="s">
        <v>16706</v>
      </c>
    </row>
    <row r="160">
      <c r="A160" s="174"/>
      <c r="B160" s="211" t="s">
        <v>23202</v>
      </c>
      <c r="C160" s="171" t="s">
        <v>22343</v>
      </c>
      <c r="D160" s="181" t="s">
        <v>23203</v>
      </c>
      <c r="E160" s="171" t="s">
        <v>21696</v>
      </c>
      <c r="F160" s="173" t="s">
        <v>22344</v>
      </c>
      <c r="G160" s="171"/>
      <c r="H160" s="171" t="s">
        <v>22345</v>
      </c>
      <c r="I160" s="173" t="s">
        <v>22346</v>
      </c>
      <c r="J160" s="171"/>
      <c r="K160" s="171"/>
      <c r="L160" s="171" t="s">
        <v>22347</v>
      </c>
      <c r="M160" s="113" t="s">
        <v>22516</v>
      </c>
      <c r="N160" s="160" t="s">
        <v>21624</v>
      </c>
      <c r="O160" s="171" t="s">
        <v>3162</v>
      </c>
      <c r="P160" s="171"/>
      <c r="Q160" s="171"/>
    </row>
    <row r="161">
      <c r="A161" s="62" t="s">
        <v>2586</v>
      </c>
      <c r="B161" s="223" t="s">
        <v>23204</v>
      </c>
      <c r="C161" s="158" t="s">
        <v>23205</v>
      </c>
      <c r="D161" s="62" t="s">
        <v>23206</v>
      </c>
      <c r="E161" s="181" t="s">
        <v>15685</v>
      </c>
      <c r="F161" s="159" t="s">
        <v>23207</v>
      </c>
      <c r="G161" s="82"/>
      <c r="H161" s="82" t="s">
        <v>23208</v>
      </c>
      <c r="I161" s="82"/>
      <c r="J161" s="161"/>
      <c r="K161" s="161"/>
      <c r="L161" s="161"/>
      <c r="M161" s="113" t="s">
        <v>22516</v>
      </c>
      <c r="N161" s="162"/>
      <c r="O161" s="161" t="s">
        <v>2937</v>
      </c>
      <c r="P161" s="62" t="s">
        <v>2741</v>
      </c>
      <c r="Q161" s="62"/>
    </row>
    <row r="162">
      <c r="A162" s="62"/>
      <c r="B162" s="217" t="s">
        <v>23209</v>
      </c>
      <c r="C162" s="182" t="s">
        <v>23210</v>
      </c>
      <c r="D162" s="182" t="s">
        <v>23211</v>
      </c>
      <c r="E162" s="186" t="s">
        <v>22610</v>
      </c>
      <c r="F162" s="207" t="s">
        <v>23212</v>
      </c>
      <c r="G162" s="99" t="s">
        <v>2741</v>
      </c>
      <c r="H162" s="239" t="s">
        <v>23213</v>
      </c>
      <c r="I162" s="239" t="s">
        <v>23214</v>
      </c>
      <c r="J162" s="240"/>
      <c r="K162" s="182" t="s">
        <v>16627</v>
      </c>
      <c r="L162" s="240"/>
      <c r="M162" s="113" t="s">
        <v>22516</v>
      </c>
      <c r="N162" s="241" t="s">
        <v>23215</v>
      </c>
      <c r="O162" s="241"/>
      <c r="P162" s="162"/>
      <c r="Q162" s="241"/>
    </row>
    <row r="163">
      <c r="A163" s="174"/>
      <c r="B163" s="211" t="s">
        <v>23216</v>
      </c>
      <c r="C163" s="171" t="s">
        <v>22334</v>
      </c>
      <c r="D163" s="181" t="s">
        <v>23217</v>
      </c>
      <c r="E163" s="171" t="s">
        <v>22130</v>
      </c>
      <c r="F163" s="173" t="s">
        <v>22335</v>
      </c>
      <c r="G163" s="171"/>
      <c r="H163" s="171" t="s">
        <v>22336</v>
      </c>
      <c r="I163" s="173" t="s">
        <v>22332</v>
      </c>
      <c r="J163" s="171"/>
      <c r="K163" s="171" t="s">
        <v>16627</v>
      </c>
      <c r="L163" s="171"/>
      <c r="M163" s="113" t="s">
        <v>22516</v>
      </c>
      <c r="N163" s="171" t="s">
        <v>2765</v>
      </c>
      <c r="O163" s="171" t="s">
        <v>22333</v>
      </c>
      <c r="P163" s="174"/>
      <c r="Q163" s="171" t="s">
        <v>16706</v>
      </c>
    </row>
    <row r="164">
      <c r="A164" s="62" t="s">
        <v>2586</v>
      </c>
      <c r="B164" s="195" t="s">
        <v>22783</v>
      </c>
      <c r="C164" s="158" t="s">
        <v>23218</v>
      </c>
      <c r="D164" s="196" t="s">
        <v>970</v>
      </c>
      <c r="E164" s="197" t="s">
        <v>23219</v>
      </c>
      <c r="F164" s="159" t="s">
        <v>23220</v>
      </c>
      <c r="G164" s="198"/>
      <c r="H164" s="198" t="s">
        <v>23221</v>
      </c>
      <c r="I164" s="213" t="s">
        <v>22787</v>
      </c>
      <c r="J164" s="198">
        <v>75518.0</v>
      </c>
      <c r="K164" s="201" t="s">
        <v>22583</v>
      </c>
      <c r="L164" s="201" t="s">
        <v>21498</v>
      </c>
      <c r="M164" s="162" t="s">
        <v>22629</v>
      </c>
      <c r="N164" s="162" t="s">
        <v>16706</v>
      </c>
      <c r="O164" s="162" t="s">
        <v>2760</v>
      </c>
      <c r="P164" s="162" t="s">
        <v>15373</v>
      </c>
      <c r="Q164" s="201" t="s">
        <v>22789</v>
      </c>
    </row>
    <row r="165">
      <c r="A165" s="69" t="s">
        <v>2586</v>
      </c>
      <c r="B165" s="215" t="s">
        <v>23222</v>
      </c>
      <c r="C165" s="154" t="s">
        <v>23223</v>
      </c>
      <c r="D165" s="196" t="s">
        <v>970</v>
      </c>
      <c r="E165" s="154" t="s">
        <v>15685</v>
      </c>
      <c r="F165" s="191" t="s">
        <v>23224</v>
      </c>
      <c r="G165" s="96"/>
      <c r="H165" s="96" t="s">
        <v>23225</v>
      </c>
      <c r="I165" s="113" t="s">
        <v>22516</v>
      </c>
      <c r="J165" s="192"/>
      <c r="K165" s="75" t="s">
        <v>22513</v>
      </c>
      <c r="L165" s="95" t="s">
        <v>21498</v>
      </c>
      <c r="M165" s="96"/>
      <c r="N165" s="75" t="s">
        <v>16706</v>
      </c>
      <c r="O165" s="75" t="s">
        <v>2760</v>
      </c>
      <c r="P165" s="75" t="s">
        <v>8038</v>
      </c>
      <c r="Q165" s="154" t="s">
        <v>22516</v>
      </c>
    </row>
    <row r="166">
      <c r="A166" s="69" t="s">
        <v>2633</v>
      </c>
      <c r="B166" s="190" t="s">
        <v>23226</v>
      </c>
      <c r="C166" s="95" t="s">
        <v>23227</v>
      </c>
      <c r="D166" s="196" t="s">
        <v>970</v>
      </c>
      <c r="E166" s="154" t="s">
        <v>22555</v>
      </c>
      <c r="F166" s="191" t="s">
        <v>23228</v>
      </c>
      <c r="G166" s="160" t="s">
        <v>8038</v>
      </c>
      <c r="H166" s="96" t="s">
        <v>23229</v>
      </c>
      <c r="I166" s="191" t="s">
        <v>23230</v>
      </c>
      <c r="J166" s="192">
        <v>99569.0</v>
      </c>
      <c r="K166" s="82" t="s">
        <v>22583</v>
      </c>
      <c r="L166" s="95" t="s">
        <v>16627</v>
      </c>
      <c r="M166" s="113" t="s">
        <v>22516</v>
      </c>
      <c r="N166" s="75" t="s">
        <v>16706</v>
      </c>
      <c r="O166" s="75" t="s">
        <v>22584</v>
      </c>
      <c r="P166" s="75" t="s">
        <v>8038</v>
      </c>
      <c r="Q166" s="95" t="s">
        <v>23231</v>
      </c>
    </row>
    <row r="167">
      <c r="A167" s="174"/>
      <c r="B167" s="217" t="s">
        <v>23232</v>
      </c>
      <c r="C167" s="182" t="s">
        <v>23233</v>
      </c>
      <c r="D167" s="196" t="s">
        <v>970</v>
      </c>
      <c r="E167" s="186" t="s">
        <v>22709</v>
      </c>
      <c r="F167" s="248" t="s">
        <v>22516</v>
      </c>
      <c r="G167" s="174"/>
      <c r="H167" s="219" t="s">
        <v>23234</v>
      </c>
      <c r="I167" s="219" t="s">
        <v>23235</v>
      </c>
      <c r="J167" s="174"/>
      <c r="K167" s="182" t="s">
        <v>16687</v>
      </c>
      <c r="L167" s="174"/>
      <c r="M167" s="113" t="s">
        <v>22516</v>
      </c>
      <c r="N167" s="67" t="s">
        <v>16706</v>
      </c>
      <c r="O167" s="67"/>
      <c r="P167" s="174"/>
      <c r="Q167" s="174"/>
    </row>
    <row r="168">
      <c r="A168" s="62" t="s">
        <v>2586</v>
      </c>
      <c r="B168" s="210" t="s">
        <v>23236</v>
      </c>
      <c r="C168" s="113" t="s">
        <v>23237</v>
      </c>
      <c r="D168" s="79" t="s">
        <v>5378</v>
      </c>
      <c r="E168" s="203" t="s">
        <v>23238</v>
      </c>
      <c r="F168" s="155" t="s">
        <v>23239</v>
      </c>
      <c r="G168" s="62"/>
      <c r="H168" s="62" t="s">
        <v>23240</v>
      </c>
      <c r="I168" s="108" t="s">
        <v>23241</v>
      </c>
      <c r="J168" s="198">
        <v>2522.0</v>
      </c>
      <c r="K168" s="99" t="s">
        <v>22513</v>
      </c>
      <c r="L168" s="82" t="s">
        <v>21498</v>
      </c>
      <c r="M168" s="99" t="s">
        <v>23140</v>
      </c>
      <c r="N168" s="99" t="s">
        <v>16706</v>
      </c>
      <c r="O168" s="99" t="s">
        <v>2760</v>
      </c>
      <c r="P168" s="99" t="s">
        <v>8038</v>
      </c>
      <c r="Q168" s="82" t="s">
        <v>23242</v>
      </c>
    </row>
    <row r="169">
      <c r="A169" s="62" t="s">
        <v>2586</v>
      </c>
      <c r="B169" s="210" t="s">
        <v>23243</v>
      </c>
      <c r="C169" s="82" t="s">
        <v>23244</v>
      </c>
      <c r="D169" s="79" t="s">
        <v>5378</v>
      </c>
      <c r="E169" s="203" t="s">
        <v>23238</v>
      </c>
      <c r="F169" s="155" t="s">
        <v>23245</v>
      </c>
      <c r="G169" s="160" t="s">
        <v>8038</v>
      </c>
      <c r="H169" s="62" t="s">
        <v>23246</v>
      </c>
      <c r="I169" s="193" t="s">
        <v>23247</v>
      </c>
      <c r="J169" s="200">
        <v>53000.0</v>
      </c>
      <c r="K169" s="82" t="s">
        <v>22583</v>
      </c>
      <c r="L169" s="82" t="s">
        <v>21498</v>
      </c>
      <c r="M169" s="62"/>
      <c r="N169" s="99" t="s">
        <v>16706</v>
      </c>
      <c r="O169" s="99" t="s">
        <v>2760</v>
      </c>
      <c r="P169" s="99" t="s">
        <v>8038</v>
      </c>
      <c r="Q169" s="82" t="s">
        <v>23248</v>
      </c>
    </row>
    <row r="170">
      <c r="A170" s="62"/>
      <c r="B170" s="217" t="s">
        <v>23249</v>
      </c>
      <c r="C170" s="182" t="s">
        <v>23250</v>
      </c>
      <c r="D170" s="79" t="s">
        <v>5378</v>
      </c>
      <c r="E170" s="186" t="s">
        <v>23251</v>
      </c>
      <c r="F170" s="207" t="s">
        <v>23252</v>
      </c>
      <c r="G170" s="174"/>
      <c r="H170" s="239" t="s">
        <v>23253</v>
      </c>
      <c r="I170" s="219" t="s">
        <v>23254</v>
      </c>
      <c r="J170" s="240"/>
      <c r="K170" s="182" t="s">
        <v>21498</v>
      </c>
      <c r="L170" s="174"/>
      <c r="M170" s="75" t="s">
        <v>22576</v>
      </c>
      <c r="N170" s="241" t="s">
        <v>16706</v>
      </c>
      <c r="O170" s="162"/>
      <c r="P170" s="162"/>
      <c r="Q170" s="241"/>
    </row>
    <row r="171">
      <c r="A171" s="174"/>
      <c r="B171" s="211" t="s">
        <v>23255</v>
      </c>
      <c r="C171" s="171" t="s">
        <v>21983</v>
      </c>
      <c r="D171" s="181" t="s">
        <v>1003</v>
      </c>
      <c r="E171" s="171" t="s">
        <v>21608</v>
      </c>
      <c r="F171" s="173" t="s">
        <v>21984</v>
      </c>
      <c r="G171" s="171"/>
      <c r="H171" s="171" t="s">
        <v>21985</v>
      </c>
      <c r="I171" s="173" t="s">
        <v>21986</v>
      </c>
      <c r="J171" s="171"/>
      <c r="K171" s="171" t="s">
        <v>16627</v>
      </c>
      <c r="L171" s="171"/>
      <c r="M171" s="113" t="s">
        <v>22516</v>
      </c>
      <c r="N171" s="171" t="s">
        <v>2760</v>
      </c>
      <c r="O171" s="171" t="s">
        <v>21987</v>
      </c>
      <c r="P171" s="174"/>
      <c r="Q171" s="171" t="s">
        <v>16706</v>
      </c>
    </row>
    <row r="172">
      <c r="A172" s="69" t="s">
        <v>2586</v>
      </c>
      <c r="B172" s="210" t="s">
        <v>23256</v>
      </c>
      <c r="C172" s="113" t="s">
        <v>23257</v>
      </c>
      <c r="D172" s="79" t="s">
        <v>1032</v>
      </c>
      <c r="E172" s="203" t="s">
        <v>15685</v>
      </c>
      <c r="F172" s="155" t="s">
        <v>23258</v>
      </c>
      <c r="G172" s="62"/>
      <c r="H172" s="62" t="s">
        <v>23259</v>
      </c>
      <c r="I172" s="193" t="s">
        <v>23260</v>
      </c>
      <c r="J172" s="196">
        <v>1842.0</v>
      </c>
      <c r="K172" s="99" t="s">
        <v>22513</v>
      </c>
      <c r="L172" s="82" t="s">
        <v>21765</v>
      </c>
      <c r="M172" s="113" t="s">
        <v>22516</v>
      </c>
      <c r="N172" s="99" t="s">
        <v>16706</v>
      </c>
      <c r="O172" s="99" t="s">
        <v>2760</v>
      </c>
      <c r="P172" s="99" t="s">
        <v>8038</v>
      </c>
      <c r="Q172" s="82"/>
    </row>
    <row r="173">
      <c r="A173" s="69" t="s">
        <v>2586</v>
      </c>
      <c r="B173" s="175" t="s">
        <v>23261</v>
      </c>
      <c r="C173" s="154" t="s">
        <v>23262</v>
      </c>
      <c r="D173" s="101" t="s">
        <v>1032</v>
      </c>
      <c r="E173" s="203" t="s">
        <v>15685</v>
      </c>
      <c r="F173" s="191" t="s">
        <v>23263</v>
      </c>
      <c r="G173" s="96"/>
      <c r="H173" s="96" t="s">
        <v>23264</v>
      </c>
      <c r="I173" s="71" t="s">
        <v>23265</v>
      </c>
      <c r="J173" s="192">
        <v>9748.0</v>
      </c>
      <c r="K173" s="75" t="s">
        <v>22513</v>
      </c>
      <c r="L173" s="95" t="s">
        <v>21765</v>
      </c>
      <c r="M173" s="113" t="s">
        <v>22516</v>
      </c>
      <c r="N173" s="75" t="s">
        <v>16706</v>
      </c>
      <c r="O173" s="75" t="s">
        <v>3328</v>
      </c>
      <c r="P173" s="75" t="s">
        <v>15373</v>
      </c>
      <c r="Q173" s="154" t="s">
        <v>22516</v>
      </c>
    </row>
    <row r="174">
      <c r="A174" s="62"/>
      <c r="B174" s="217" t="s">
        <v>23266</v>
      </c>
      <c r="C174" s="182" t="s">
        <v>23267</v>
      </c>
      <c r="D174" s="182" t="s">
        <v>8550</v>
      </c>
      <c r="E174" s="186" t="s">
        <v>22339</v>
      </c>
      <c r="F174" s="248" t="s">
        <v>22516</v>
      </c>
      <c r="G174" s="174"/>
      <c r="H174" s="239" t="s">
        <v>23268</v>
      </c>
      <c r="I174" s="219" t="s">
        <v>23269</v>
      </c>
      <c r="J174" s="240"/>
      <c r="K174" s="182"/>
      <c r="L174" s="249" t="s">
        <v>21765</v>
      </c>
      <c r="M174" s="113" t="s">
        <v>22516</v>
      </c>
      <c r="N174" s="184" t="s">
        <v>16706</v>
      </c>
      <c r="O174" s="162"/>
      <c r="P174" s="162"/>
      <c r="Q174" s="62"/>
    </row>
    <row r="175">
      <c r="A175" s="174"/>
      <c r="B175" s="211" t="s">
        <v>23270</v>
      </c>
      <c r="C175" s="171" t="s">
        <v>21931</v>
      </c>
      <c r="D175" s="181" t="s">
        <v>1053</v>
      </c>
      <c r="E175" s="171" t="s">
        <v>21462</v>
      </c>
      <c r="F175" s="173" t="s">
        <v>21932</v>
      </c>
      <c r="G175" s="171"/>
      <c r="H175" s="171" t="s">
        <v>21933</v>
      </c>
      <c r="I175" s="173" t="s">
        <v>21934</v>
      </c>
      <c r="J175" s="171"/>
      <c r="K175" s="171" t="s">
        <v>16627</v>
      </c>
      <c r="L175" s="171"/>
      <c r="M175" s="113" t="s">
        <v>22516</v>
      </c>
      <c r="N175" s="171" t="s">
        <v>21663</v>
      </c>
      <c r="O175" s="171" t="s">
        <v>21676</v>
      </c>
      <c r="P175" s="174"/>
      <c r="Q175" s="171" t="s">
        <v>16706</v>
      </c>
    </row>
    <row r="176">
      <c r="A176" s="69" t="s">
        <v>2586</v>
      </c>
      <c r="B176" s="215" t="s">
        <v>23271</v>
      </c>
      <c r="C176" s="95" t="s">
        <v>23272</v>
      </c>
      <c r="D176" s="79" t="s">
        <v>1053</v>
      </c>
      <c r="E176" s="154" t="s">
        <v>22709</v>
      </c>
      <c r="F176" s="191" t="s">
        <v>23273</v>
      </c>
      <c r="G176" s="96"/>
      <c r="H176" s="96" t="s">
        <v>23274</v>
      </c>
      <c r="I176" s="71" t="s">
        <v>23275</v>
      </c>
      <c r="J176" s="192">
        <v>156535.0</v>
      </c>
      <c r="K176" s="75" t="s">
        <v>22602</v>
      </c>
      <c r="L176" s="95" t="s">
        <v>21498</v>
      </c>
      <c r="M176" s="75" t="s">
        <v>22607</v>
      </c>
      <c r="N176" s="75" t="s">
        <v>22887</v>
      </c>
      <c r="O176" s="75" t="s">
        <v>3110</v>
      </c>
      <c r="P176" s="75" t="s">
        <v>15373</v>
      </c>
      <c r="Q176" s="95" t="s">
        <v>23276</v>
      </c>
    </row>
    <row r="177">
      <c r="A177" s="69" t="s">
        <v>2586</v>
      </c>
      <c r="B177" s="190" t="s">
        <v>23277</v>
      </c>
      <c r="C177" s="154" t="s">
        <v>23278</v>
      </c>
      <c r="D177" s="79" t="s">
        <v>1053</v>
      </c>
      <c r="E177" s="154" t="s">
        <v>23279</v>
      </c>
      <c r="F177" s="191" t="s">
        <v>23280</v>
      </c>
      <c r="G177" s="96"/>
      <c r="H177" s="96" t="s">
        <v>23281</v>
      </c>
      <c r="I177" s="71" t="s">
        <v>23282</v>
      </c>
      <c r="J177" s="192">
        <v>4234.0</v>
      </c>
      <c r="K177" s="75" t="s">
        <v>22513</v>
      </c>
      <c r="L177" s="95" t="s">
        <v>21765</v>
      </c>
      <c r="M177" s="113" t="s">
        <v>22516</v>
      </c>
      <c r="N177" s="96"/>
      <c r="O177" s="75" t="s">
        <v>2742</v>
      </c>
      <c r="P177" s="96"/>
      <c r="Q177" s="154" t="s">
        <v>22516</v>
      </c>
    </row>
    <row r="178">
      <c r="A178" s="174"/>
      <c r="B178" s="211" t="s">
        <v>23283</v>
      </c>
      <c r="C178" s="171" t="s">
        <v>21672</v>
      </c>
      <c r="D178" s="181" t="s">
        <v>1053</v>
      </c>
      <c r="E178" s="171" t="s">
        <v>15685</v>
      </c>
      <c r="F178" s="173" t="s">
        <v>21673</v>
      </c>
      <c r="G178" s="171"/>
      <c r="H178" s="171" t="s">
        <v>21674</v>
      </c>
      <c r="I178" s="173" t="s">
        <v>21675</v>
      </c>
      <c r="J178" s="171"/>
      <c r="K178" s="171" t="s">
        <v>16627</v>
      </c>
      <c r="L178" s="171"/>
      <c r="M178" s="113" t="s">
        <v>22516</v>
      </c>
      <c r="N178" s="171" t="s">
        <v>21663</v>
      </c>
      <c r="O178" s="171" t="s">
        <v>21676</v>
      </c>
      <c r="P178" s="174"/>
      <c r="Q178" s="171" t="s">
        <v>16706</v>
      </c>
    </row>
    <row r="179">
      <c r="A179" s="62" t="s">
        <v>2586</v>
      </c>
      <c r="B179" s="210" t="s">
        <v>23284</v>
      </c>
      <c r="C179" s="113" t="s">
        <v>23285</v>
      </c>
      <c r="D179" s="79" t="s">
        <v>19453</v>
      </c>
      <c r="E179" s="113" t="s">
        <v>21891</v>
      </c>
      <c r="F179" s="193" t="s">
        <v>23286</v>
      </c>
      <c r="G179" s="62"/>
      <c r="H179" s="62" t="s">
        <v>23287</v>
      </c>
      <c r="I179" s="108" t="s">
        <v>23288</v>
      </c>
      <c r="J179" s="198">
        <v>70000.0</v>
      </c>
      <c r="K179" s="82" t="s">
        <v>22583</v>
      </c>
      <c r="L179" s="82" t="s">
        <v>21498</v>
      </c>
      <c r="M179" s="62"/>
      <c r="N179" s="99" t="s">
        <v>22645</v>
      </c>
      <c r="O179" s="99" t="s">
        <v>22735</v>
      </c>
      <c r="P179" s="99" t="s">
        <v>8038</v>
      </c>
      <c r="Q179" s="82" t="s">
        <v>23289</v>
      </c>
    </row>
    <row r="180">
      <c r="A180" s="62" t="s">
        <v>2586</v>
      </c>
      <c r="B180" s="157" t="s">
        <v>23290</v>
      </c>
      <c r="C180" s="158" t="s">
        <v>23291</v>
      </c>
      <c r="D180" s="62" t="s">
        <v>1032</v>
      </c>
      <c r="E180" s="158" t="s">
        <v>22610</v>
      </c>
      <c r="F180" s="199" t="s">
        <v>23292</v>
      </c>
      <c r="G180" s="160" t="s">
        <v>2741</v>
      </c>
      <c r="H180" s="158" t="s">
        <v>23293</v>
      </c>
      <c r="I180" s="82"/>
      <c r="J180" s="161"/>
      <c r="K180" s="62"/>
      <c r="L180" s="161"/>
      <c r="M180" s="113" t="s">
        <v>22516</v>
      </c>
      <c r="N180" s="162"/>
      <c r="O180" s="161" t="s">
        <v>3095</v>
      </c>
      <c r="P180" s="162"/>
      <c r="Q180" s="62"/>
    </row>
    <row r="181">
      <c r="A181" s="69" t="s">
        <v>2586</v>
      </c>
      <c r="B181" s="210" t="s">
        <v>23294</v>
      </c>
      <c r="C181" s="113" t="s">
        <v>23295</v>
      </c>
      <c r="D181" s="79" t="s">
        <v>19453</v>
      </c>
      <c r="E181" s="203" t="s">
        <v>22977</v>
      </c>
      <c r="F181" s="155" t="s">
        <v>23296</v>
      </c>
      <c r="G181" s="62"/>
      <c r="H181" s="62" t="s">
        <v>15711</v>
      </c>
      <c r="I181" s="108" t="s">
        <v>23297</v>
      </c>
      <c r="J181" s="198">
        <v>5144.0</v>
      </c>
      <c r="K181" s="99" t="s">
        <v>22513</v>
      </c>
      <c r="L181" s="82" t="s">
        <v>21765</v>
      </c>
      <c r="M181" s="113" t="s">
        <v>22516</v>
      </c>
      <c r="N181" s="99" t="s">
        <v>16706</v>
      </c>
      <c r="O181" s="99" t="s">
        <v>22658</v>
      </c>
      <c r="P181" s="99" t="s">
        <v>15373</v>
      </c>
      <c r="Q181" s="82"/>
    </row>
    <row r="182">
      <c r="A182" s="174"/>
      <c r="B182" s="208" t="s">
        <v>23298</v>
      </c>
      <c r="C182" s="67" t="s">
        <v>23299</v>
      </c>
      <c r="D182" s="206" t="s">
        <v>5405</v>
      </c>
      <c r="E182" s="181" t="s">
        <v>22610</v>
      </c>
      <c r="F182" s="218" t="s">
        <v>23300</v>
      </c>
      <c r="G182" s="174"/>
      <c r="H182" s="209" t="s">
        <v>23301</v>
      </c>
      <c r="I182" s="209"/>
      <c r="J182" s="174"/>
      <c r="K182" s="174"/>
      <c r="L182" s="69" t="s">
        <v>21498</v>
      </c>
      <c r="M182" s="99" t="s">
        <v>22629</v>
      </c>
      <c r="N182" s="67" t="s">
        <v>16706</v>
      </c>
      <c r="O182" s="67" t="s">
        <v>23302</v>
      </c>
      <c r="P182" s="174"/>
      <c r="Q182" s="174"/>
    </row>
    <row r="183">
      <c r="A183" s="69" t="s">
        <v>2586</v>
      </c>
      <c r="B183" s="190" t="s">
        <v>23303</v>
      </c>
      <c r="C183" s="154" t="s">
        <v>23304</v>
      </c>
      <c r="D183" s="101" t="s">
        <v>3200</v>
      </c>
      <c r="E183" s="203" t="s">
        <v>23305</v>
      </c>
      <c r="F183" s="155" t="s">
        <v>23306</v>
      </c>
      <c r="G183" s="96"/>
      <c r="H183" s="96" t="s">
        <v>23307</v>
      </c>
      <c r="I183" s="155" t="s">
        <v>23308</v>
      </c>
      <c r="J183" s="156">
        <v>130.0</v>
      </c>
      <c r="K183" s="99" t="s">
        <v>22513</v>
      </c>
      <c r="L183" s="95" t="s">
        <v>16627</v>
      </c>
      <c r="M183" s="113" t="s">
        <v>22516</v>
      </c>
      <c r="N183" s="75" t="s">
        <v>16706</v>
      </c>
      <c r="O183" s="75" t="s">
        <v>23042</v>
      </c>
      <c r="P183" s="75" t="s">
        <v>15373</v>
      </c>
      <c r="Q183" s="95" t="s">
        <v>23309</v>
      </c>
    </row>
    <row r="184">
      <c r="A184" s="69" t="s">
        <v>2586</v>
      </c>
      <c r="B184" s="215" t="s">
        <v>23310</v>
      </c>
      <c r="C184" s="154" t="s">
        <v>23311</v>
      </c>
      <c r="D184" s="101" t="s">
        <v>23312</v>
      </c>
      <c r="E184" s="154" t="s">
        <v>23313</v>
      </c>
      <c r="F184" s="191" t="s">
        <v>23314</v>
      </c>
      <c r="G184" s="96"/>
      <c r="H184" s="96" t="s">
        <v>23315</v>
      </c>
      <c r="I184" s="71" t="s">
        <v>22821</v>
      </c>
      <c r="J184" s="192">
        <v>158632.0</v>
      </c>
      <c r="K184" s="75" t="s">
        <v>22602</v>
      </c>
      <c r="L184" s="95" t="s">
        <v>21498</v>
      </c>
      <c r="M184" s="75" t="s">
        <v>22629</v>
      </c>
      <c r="N184" s="75" t="s">
        <v>16706</v>
      </c>
      <c r="O184" s="75" t="s">
        <v>4138</v>
      </c>
      <c r="P184" s="75" t="s">
        <v>15373</v>
      </c>
      <c r="Q184" s="95" t="s">
        <v>22822</v>
      </c>
    </row>
    <row r="185">
      <c r="A185" s="174"/>
      <c r="B185" s="211" t="s">
        <v>23316</v>
      </c>
      <c r="C185" s="171" t="s">
        <v>22297</v>
      </c>
      <c r="D185" s="181" t="s">
        <v>23317</v>
      </c>
      <c r="E185" s="171" t="s">
        <v>21608</v>
      </c>
      <c r="F185" s="173" t="s">
        <v>22298</v>
      </c>
      <c r="G185" s="171"/>
      <c r="H185" s="171" t="s">
        <v>22299</v>
      </c>
      <c r="I185" s="173" t="s">
        <v>22294</v>
      </c>
      <c r="J185" s="171"/>
      <c r="K185" s="171" t="s">
        <v>16627</v>
      </c>
      <c r="L185" s="171"/>
      <c r="M185" s="113" t="s">
        <v>22516</v>
      </c>
      <c r="N185" s="171" t="s">
        <v>2765</v>
      </c>
      <c r="O185" s="171" t="s">
        <v>22295</v>
      </c>
      <c r="P185" s="174"/>
      <c r="Q185" s="171" t="s">
        <v>16706</v>
      </c>
    </row>
    <row r="186">
      <c r="A186" s="174"/>
      <c r="B186" s="211" t="s">
        <v>23318</v>
      </c>
      <c r="C186" s="171" t="s">
        <v>21954</v>
      </c>
      <c r="D186" s="181" t="s">
        <v>23317</v>
      </c>
      <c r="E186" s="171" t="s">
        <v>21455</v>
      </c>
      <c r="F186" s="173" t="s">
        <v>21955</v>
      </c>
      <c r="G186" s="171"/>
      <c r="H186" s="171" t="s">
        <v>21956</v>
      </c>
      <c r="I186" s="173" t="s">
        <v>21957</v>
      </c>
      <c r="J186" s="171"/>
      <c r="K186" s="171" t="s">
        <v>16627</v>
      </c>
      <c r="L186" s="171"/>
      <c r="M186" s="113" t="s">
        <v>22516</v>
      </c>
      <c r="N186" s="171" t="s">
        <v>21663</v>
      </c>
      <c r="O186" s="171" t="s">
        <v>21676</v>
      </c>
      <c r="P186" s="174"/>
      <c r="Q186" s="171" t="s">
        <v>16706</v>
      </c>
    </row>
    <row r="187">
      <c r="A187" s="62" t="s">
        <v>2633</v>
      </c>
      <c r="B187" s="195" t="s">
        <v>23319</v>
      </c>
      <c r="C187" s="158" t="s">
        <v>23320</v>
      </c>
      <c r="D187" s="196" t="s">
        <v>23321</v>
      </c>
      <c r="E187" s="158" t="s">
        <v>22550</v>
      </c>
      <c r="F187" s="199" t="s">
        <v>23322</v>
      </c>
      <c r="G187" s="198"/>
      <c r="H187" s="198" t="s">
        <v>23323</v>
      </c>
      <c r="I187" s="213" t="s">
        <v>23324</v>
      </c>
      <c r="J187" s="198">
        <v>112465.0</v>
      </c>
      <c r="K187" s="162" t="s">
        <v>22602</v>
      </c>
      <c r="L187" s="201" t="s">
        <v>21498</v>
      </c>
      <c r="M187" s="162" t="s">
        <v>22739</v>
      </c>
      <c r="N187" s="162" t="s">
        <v>16706</v>
      </c>
      <c r="O187" s="162" t="s">
        <v>2760</v>
      </c>
      <c r="P187" s="162" t="s">
        <v>8038</v>
      </c>
      <c r="Q187" s="201" t="s">
        <v>23325</v>
      </c>
    </row>
    <row r="188">
      <c r="A188" s="69" t="s">
        <v>2633</v>
      </c>
      <c r="B188" s="215" t="s">
        <v>23326</v>
      </c>
      <c r="C188" s="154" t="s">
        <v>22516</v>
      </c>
      <c r="D188" s="101" t="s">
        <v>5411</v>
      </c>
      <c r="E188" s="154" t="s">
        <v>22516</v>
      </c>
      <c r="F188" s="154" t="s">
        <v>22516</v>
      </c>
      <c r="G188" s="96"/>
      <c r="H188" s="96" t="s">
        <v>23327</v>
      </c>
      <c r="I188" s="71" t="s">
        <v>22821</v>
      </c>
      <c r="J188" s="192">
        <v>158632.0</v>
      </c>
      <c r="K188" s="75" t="s">
        <v>22602</v>
      </c>
      <c r="L188" s="95" t="s">
        <v>21498</v>
      </c>
      <c r="M188" s="75" t="s">
        <v>22629</v>
      </c>
      <c r="N188" s="75" t="s">
        <v>16706</v>
      </c>
      <c r="O188" s="75" t="s">
        <v>4138</v>
      </c>
      <c r="P188" s="75" t="s">
        <v>8038</v>
      </c>
      <c r="Q188" s="95" t="s">
        <v>22822</v>
      </c>
    </row>
    <row r="189">
      <c r="A189" s="62" t="s">
        <v>2586</v>
      </c>
      <c r="B189" s="210" t="s">
        <v>23328</v>
      </c>
      <c r="C189" s="113" t="s">
        <v>23329</v>
      </c>
      <c r="D189" s="79" t="s">
        <v>23330</v>
      </c>
      <c r="E189" s="154" t="s">
        <v>22610</v>
      </c>
      <c r="F189" s="191" t="s">
        <v>23331</v>
      </c>
      <c r="G189" s="62"/>
      <c r="H189" s="62" t="s">
        <v>23332</v>
      </c>
      <c r="I189" s="193" t="s">
        <v>23333</v>
      </c>
      <c r="J189" s="200">
        <v>38900.0</v>
      </c>
      <c r="K189" s="82" t="s">
        <v>22583</v>
      </c>
      <c r="L189" s="82" t="s">
        <v>21498</v>
      </c>
      <c r="M189" s="99" t="s">
        <v>22629</v>
      </c>
      <c r="N189" s="99" t="s">
        <v>16706</v>
      </c>
      <c r="O189" s="99" t="s">
        <v>2765</v>
      </c>
      <c r="P189" s="99" t="s">
        <v>15373</v>
      </c>
      <c r="Q189" s="82" t="s">
        <v>23334</v>
      </c>
    </row>
    <row r="190">
      <c r="A190" s="62"/>
      <c r="B190" s="164" t="s">
        <v>23335</v>
      </c>
      <c r="C190" s="163" t="s">
        <v>15783</v>
      </c>
      <c r="D190" s="101" t="s">
        <v>7516</v>
      </c>
      <c r="E190" s="166" t="s">
        <v>22355</v>
      </c>
      <c r="F190" s="167" t="s">
        <v>23336</v>
      </c>
      <c r="G190" s="62" t="s">
        <v>2741</v>
      </c>
      <c r="H190" s="183" t="s">
        <v>23337</v>
      </c>
      <c r="I190" s="167" t="s">
        <v>23338</v>
      </c>
      <c r="J190" s="170"/>
      <c r="K190" s="168"/>
      <c r="L190" s="69" t="s">
        <v>21765</v>
      </c>
      <c r="M190" s="113" t="s">
        <v>22516</v>
      </c>
      <c r="N190" s="62" t="s">
        <v>16706</v>
      </c>
      <c r="O190" s="162"/>
      <c r="P190" s="162"/>
      <c r="Q190" s="62"/>
    </row>
    <row r="191">
      <c r="A191" s="69" t="s">
        <v>2586</v>
      </c>
      <c r="B191" s="190" t="s">
        <v>23339</v>
      </c>
      <c r="C191" s="163" t="s">
        <v>15783</v>
      </c>
      <c r="D191" s="101" t="s">
        <v>7516</v>
      </c>
      <c r="E191" s="166" t="s">
        <v>22355</v>
      </c>
      <c r="F191" s="167" t="s">
        <v>23340</v>
      </c>
      <c r="G191" s="62" t="s">
        <v>2741</v>
      </c>
      <c r="H191" s="250" t="s">
        <v>23341</v>
      </c>
      <c r="I191" s="191" t="s">
        <v>23342</v>
      </c>
      <c r="J191" s="251">
        <v>19000.0</v>
      </c>
      <c r="K191" s="75" t="s">
        <v>22513</v>
      </c>
      <c r="L191" s="95" t="s">
        <v>21765</v>
      </c>
      <c r="M191" s="113" t="s">
        <v>22516</v>
      </c>
      <c r="N191" s="75" t="s">
        <v>16706</v>
      </c>
      <c r="O191" s="75" t="s">
        <v>2813</v>
      </c>
      <c r="P191" s="75" t="s">
        <v>15373</v>
      </c>
      <c r="Q191" s="191" t="s">
        <v>22516</v>
      </c>
    </row>
    <row r="192">
      <c r="A192" s="62" t="s">
        <v>2586</v>
      </c>
      <c r="B192" s="157" t="s">
        <v>23339</v>
      </c>
      <c r="C192" s="163" t="s">
        <v>15783</v>
      </c>
      <c r="D192" s="101" t="s">
        <v>7516</v>
      </c>
      <c r="E192" s="166" t="s">
        <v>22355</v>
      </c>
      <c r="F192" s="167" t="s">
        <v>23343</v>
      </c>
      <c r="G192" s="62" t="s">
        <v>2741</v>
      </c>
      <c r="H192" s="154" t="s">
        <v>23344</v>
      </c>
      <c r="I192" s="82"/>
      <c r="J192" s="161"/>
      <c r="K192" s="161"/>
      <c r="L192" s="161"/>
      <c r="M192" s="113" t="s">
        <v>22516</v>
      </c>
      <c r="N192" s="162"/>
      <c r="O192" s="161" t="s">
        <v>2742</v>
      </c>
      <c r="P192" s="162"/>
      <c r="Q192" s="62"/>
    </row>
    <row r="193">
      <c r="A193" s="62" t="s">
        <v>2633</v>
      </c>
      <c r="B193" s="175" t="s">
        <v>23345</v>
      </c>
      <c r="C193" s="154" t="s">
        <v>23346</v>
      </c>
      <c r="D193" s="101" t="s">
        <v>7516</v>
      </c>
      <c r="E193" s="113" t="s">
        <v>15685</v>
      </c>
      <c r="F193" s="193" t="s">
        <v>23347</v>
      </c>
      <c r="G193" s="62" t="s">
        <v>2741</v>
      </c>
      <c r="H193" s="96" t="s">
        <v>23348</v>
      </c>
      <c r="I193" s="191" t="s">
        <v>23349</v>
      </c>
      <c r="J193" s="204">
        <v>45000.0</v>
      </c>
      <c r="K193" s="95" t="s">
        <v>22583</v>
      </c>
      <c r="L193" s="95" t="s">
        <v>21765</v>
      </c>
      <c r="M193" s="113" t="s">
        <v>22516</v>
      </c>
      <c r="N193" s="75" t="s">
        <v>16706</v>
      </c>
      <c r="O193" s="75" t="s">
        <v>3328</v>
      </c>
      <c r="P193" s="75" t="s">
        <v>8038</v>
      </c>
      <c r="Q193" s="95"/>
    </row>
    <row r="194">
      <c r="A194" s="62" t="s">
        <v>2586</v>
      </c>
      <c r="B194" s="175" t="s">
        <v>23345</v>
      </c>
      <c r="C194" s="154" t="s">
        <v>23346</v>
      </c>
      <c r="D194" s="101" t="s">
        <v>7516</v>
      </c>
      <c r="E194" s="113" t="s">
        <v>15685</v>
      </c>
      <c r="F194" s="193" t="s">
        <v>23347</v>
      </c>
      <c r="G194" s="62" t="s">
        <v>2741</v>
      </c>
      <c r="H194" s="79" t="s">
        <v>23350</v>
      </c>
      <c r="I194" s="191" t="s">
        <v>23349</v>
      </c>
      <c r="J194" s="161"/>
      <c r="K194" s="62"/>
      <c r="L194" s="62"/>
      <c r="M194" s="113" t="s">
        <v>22516</v>
      </c>
      <c r="N194" s="62"/>
      <c r="O194" s="161"/>
      <c r="P194" s="62"/>
      <c r="Q194" s="82"/>
    </row>
    <row r="195">
      <c r="A195" s="62" t="s">
        <v>2586</v>
      </c>
      <c r="B195" s="223" t="s">
        <v>23351</v>
      </c>
      <c r="C195" s="113" t="s">
        <v>23352</v>
      </c>
      <c r="D195" s="62" t="s">
        <v>23353</v>
      </c>
      <c r="E195" s="113" t="s">
        <v>22883</v>
      </c>
      <c r="F195" s="193" t="s">
        <v>23354</v>
      </c>
      <c r="G195" s="99" t="s">
        <v>2741</v>
      </c>
      <c r="H195" s="62" t="s">
        <v>23355</v>
      </c>
      <c r="I195" s="82"/>
      <c r="J195" s="161"/>
      <c r="K195" s="161"/>
      <c r="L195" s="62"/>
      <c r="M195" s="113" t="s">
        <v>22516</v>
      </c>
      <c r="N195" s="62"/>
      <c r="O195" s="161" t="s">
        <v>2760</v>
      </c>
      <c r="P195" s="62"/>
      <c r="Q195" s="62"/>
    </row>
    <row r="196">
      <c r="A196" s="174"/>
      <c r="B196" s="205" t="s">
        <v>23356</v>
      </c>
      <c r="C196" s="171" t="s">
        <v>23357</v>
      </c>
      <c r="D196" s="206" t="s">
        <v>23358</v>
      </c>
      <c r="E196" s="181" t="s">
        <v>23359</v>
      </c>
      <c r="F196" s="218" t="s">
        <v>23360</v>
      </c>
      <c r="G196" s="174"/>
      <c r="H196" s="67" t="s">
        <v>23361</v>
      </c>
      <c r="I196" s="67"/>
      <c r="J196" s="174"/>
      <c r="K196" s="174"/>
      <c r="L196" s="69" t="s">
        <v>16627</v>
      </c>
      <c r="M196" s="113" t="s">
        <v>22516</v>
      </c>
      <c r="N196" s="67" t="s">
        <v>16706</v>
      </c>
      <c r="O196" s="67" t="s">
        <v>21663</v>
      </c>
      <c r="P196" s="174"/>
      <c r="Q196" s="174"/>
    </row>
    <row r="197">
      <c r="A197" s="62" t="s">
        <v>2586</v>
      </c>
      <c r="B197" s="195" t="s">
        <v>23362</v>
      </c>
      <c r="C197" s="158" t="s">
        <v>23363</v>
      </c>
      <c r="D197" s="196" t="s">
        <v>1214</v>
      </c>
      <c r="E197" s="158" t="s">
        <v>23364</v>
      </c>
      <c r="F197" s="199" t="s">
        <v>23365</v>
      </c>
      <c r="G197" s="160" t="s">
        <v>8038</v>
      </c>
      <c r="H197" s="198" t="s">
        <v>23366</v>
      </c>
      <c r="I197" s="199" t="s">
        <v>23367</v>
      </c>
      <c r="J197" s="200">
        <v>258000.0</v>
      </c>
      <c r="K197" s="214" t="s">
        <v>22602</v>
      </c>
      <c r="L197" s="201" t="s">
        <v>21498</v>
      </c>
      <c r="M197" s="162" t="s">
        <v>23368</v>
      </c>
      <c r="N197" s="162" t="s">
        <v>21624</v>
      </c>
      <c r="O197" s="162" t="s">
        <v>7223</v>
      </c>
      <c r="P197" s="162" t="s">
        <v>15373</v>
      </c>
      <c r="Q197" s="201" t="s">
        <v>23369</v>
      </c>
    </row>
    <row r="198">
      <c r="A198" s="62" t="s">
        <v>2586</v>
      </c>
      <c r="B198" s="210" t="s">
        <v>23370</v>
      </c>
      <c r="C198" s="113" t="s">
        <v>23371</v>
      </c>
      <c r="D198" s="101" t="s">
        <v>1214</v>
      </c>
      <c r="E198" s="113" t="s">
        <v>23372</v>
      </c>
      <c r="F198" s="193" t="s">
        <v>23373</v>
      </c>
      <c r="G198" s="62"/>
      <c r="H198" s="62" t="s">
        <v>23374</v>
      </c>
      <c r="I198" s="193" t="s">
        <v>23375</v>
      </c>
      <c r="J198" s="198">
        <v>188588.0</v>
      </c>
      <c r="K198" s="99" t="s">
        <v>22602</v>
      </c>
      <c r="L198" s="82" t="s">
        <v>21498</v>
      </c>
      <c r="M198" s="99" t="s">
        <v>23140</v>
      </c>
      <c r="N198" s="99" t="s">
        <v>22645</v>
      </c>
      <c r="O198" s="99" t="s">
        <v>2742</v>
      </c>
      <c r="P198" s="99" t="s">
        <v>8038</v>
      </c>
      <c r="Q198" s="82" t="s">
        <v>22973</v>
      </c>
    </row>
    <row r="199">
      <c r="A199" s="174"/>
      <c r="B199" s="172" t="s">
        <v>22360</v>
      </c>
      <c r="C199" s="171" t="s">
        <v>22361</v>
      </c>
      <c r="D199" s="181" t="s">
        <v>23376</v>
      </c>
      <c r="E199" s="171" t="s">
        <v>21455</v>
      </c>
      <c r="F199" s="173" t="s">
        <v>22362</v>
      </c>
      <c r="G199" s="171"/>
      <c r="H199" s="171" t="s">
        <v>22363</v>
      </c>
      <c r="I199" s="173" t="s">
        <v>22364</v>
      </c>
      <c r="J199" s="171"/>
      <c r="K199" s="171" t="s">
        <v>16627</v>
      </c>
      <c r="L199" s="171"/>
      <c r="M199" s="113" t="s">
        <v>22516</v>
      </c>
      <c r="N199" s="171" t="s">
        <v>2824</v>
      </c>
      <c r="O199" s="171" t="s">
        <v>22365</v>
      </c>
      <c r="P199" s="174"/>
      <c r="Q199" s="171" t="s">
        <v>16706</v>
      </c>
    </row>
    <row r="200">
      <c r="A200" s="69" t="s">
        <v>2633</v>
      </c>
      <c r="B200" s="175" t="s">
        <v>23377</v>
      </c>
      <c r="C200" s="154" t="s">
        <v>23378</v>
      </c>
      <c r="D200" s="101" t="s">
        <v>3064</v>
      </c>
      <c r="E200" s="203" t="s">
        <v>22883</v>
      </c>
      <c r="F200" s="155" t="s">
        <v>23379</v>
      </c>
      <c r="G200" s="96"/>
      <c r="H200" s="96" t="s">
        <v>23380</v>
      </c>
      <c r="I200" s="113" t="s">
        <v>22516</v>
      </c>
      <c r="J200" s="192"/>
      <c r="K200" s="96"/>
      <c r="L200" s="95" t="s">
        <v>21765</v>
      </c>
      <c r="M200" s="113" t="s">
        <v>22516</v>
      </c>
      <c r="N200" s="75" t="s">
        <v>16706</v>
      </c>
      <c r="O200" s="75" t="s">
        <v>22571</v>
      </c>
      <c r="P200" s="75" t="s">
        <v>15373</v>
      </c>
      <c r="Q200" s="95"/>
    </row>
    <row r="201">
      <c r="A201" s="69" t="s">
        <v>23381</v>
      </c>
      <c r="B201" s="190" t="s">
        <v>23382</v>
      </c>
      <c r="C201" s="154" t="s">
        <v>23383</v>
      </c>
      <c r="D201" s="101" t="s">
        <v>1311</v>
      </c>
      <c r="E201" s="154" t="s">
        <v>23359</v>
      </c>
      <c r="F201" s="191" t="s">
        <v>23384</v>
      </c>
      <c r="G201" s="160" t="s">
        <v>8038</v>
      </c>
      <c r="H201" s="96" t="s">
        <v>23385</v>
      </c>
      <c r="I201" s="242" t="s">
        <v>23386</v>
      </c>
      <c r="J201" s="156">
        <v>5500.0</v>
      </c>
      <c r="K201" s="99" t="s">
        <v>22513</v>
      </c>
      <c r="L201" s="95" t="s">
        <v>16627</v>
      </c>
      <c r="M201" s="113" t="s">
        <v>22516</v>
      </c>
      <c r="N201" s="75" t="s">
        <v>16706</v>
      </c>
      <c r="O201" s="75" t="s">
        <v>8612</v>
      </c>
      <c r="P201" s="75" t="s">
        <v>8038</v>
      </c>
      <c r="Q201" s="95" t="s">
        <v>23387</v>
      </c>
    </row>
    <row r="202">
      <c r="A202" s="69" t="s">
        <v>2586</v>
      </c>
      <c r="B202" s="175" t="s">
        <v>23388</v>
      </c>
      <c r="C202" s="154" t="s">
        <v>23389</v>
      </c>
      <c r="D202" s="196" t="s">
        <v>4947</v>
      </c>
      <c r="E202" s="154" t="s">
        <v>22516</v>
      </c>
      <c r="F202" s="154" t="s">
        <v>22516</v>
      </c>
      <c r="G202" s="96"/>
      <c r="H202" s="96" t="s">
        <v>23390</v>
      </c>
      <c r="I202" s="113" t="s">
        <v>22516</v>
      </c>
      <c r="J202" s="192"/>
      <c r="K202" s="96"/>
      <c r="L202" s="95" t="s">
        <v>21765</v>
      </c>
      <c r="M202" s="113" t="s">
        <v>22516</v>
      </c>
      <c r="N202" s="75" t="s">
        <v>16706</v>
      </c>
      <c r="O202" s="75" t="s">
        <v>23391</v>
      </c>
      <c r="P202" s="75" t="s">
        <v>15373</v>
      </c>
      <c r="Q202" s="95"/>
    </row>
    <row r="203">
      <c r="A203" s="69" t="s">
        <v>2586</v>
      </c>
      <c r="B203" s="175" t="s">
        <v>23335</v>
      </c>
      <c r="C203" s="113" t="s">
        <v>23392</v>
      </c>
      <c r="D203" s="101" t="s">
        <v>1311</v>
      </c>
      <c r="E203" s="113" t="s">
        <v>23393</v>
      </c>
      <c r="F203" s="191" t="s">
        <v>23394</v>
      </c>
      <c r="G203" s="62" t="s">
        <v>2741</v>
      </c>
      <c r="H203" s="250" t="s">
        <v>23395</v>
      </c>
      <c r="I203" s="191" t="s">
        <v>23342</v>
      </c>
      <c r="J203" s="251">
        <v>19000.0</v>
      </c>
      <c r="K203" s="75" t="s">
        <v>22513</v>
      </c>
      <c r="L203" s="95" t="s">
        <v>21765</v>
      </c>
      <c r="M203" s="113" t="s">
        <v>22516</v>
      </c>
      <c r="N203" s="75" t="s">
        <v>16706</v>
      </c>
      <c r="O203" s="75" t="s">
        <v>2813</v>
      </c>
      <c r="P203" s="75" t="s">
        <v>15373</v>
      </c>
      <c r="Q203" s="191" t="s">
        <v>22516</v>
      </c>
    </row>
    <row r="204">
      <c r="A204" s="69" t="s">
        <v>2586</v>
      </c>
      <c r="B204" s="175" t="s">
        <v>23335</v>
      </c>
      <c r="C204" s="113" t="s">
        <v>23392</v>
      </c>
      <c r="D204" s="101" t="s">
        <v>1311</v>
      </c>
      <c r="E204" s="113" t="s">
        <v>23393</v>
      </c>
      <c r="F204" s="191" t="s">
        <v>23394</v>
      </c>
      <c r="G204" s="62" t="s">
        <v>2741</v>
      </c>
      <c r="H204" s="250" t="s">
        <v>23396</v>
      </c>
      <c r="I204" s="191" t="s">
        <v>23342</v>
      </c>
      <c r="J204" s="251">
        <v>19000.0</v>
      </c>
      <c r="K204" s="75" t="s">
        <v>22513</v>
      </c>
      <c r="L204" s="95" t="s">
        <v>21765</v>
      </c>
      <c r="M204" s="113" t="s">
        <v>22516</v>
      </c>
      <c r="N204" s="75" t="s">
        <v>16706</v>
      </c>
      <c r="O204" s="75" t="s">
        <v>2813</v>
      </c>
      <c r="P204" s="75" t="s">
        <v>15373</v>
      </c>
      <c r="Q204" s="191" t="s">
        <v>22516</v>
      </c>
    </row>
    <row r="205">
      <c r="A205" s="62" t="s">
        <v>2586</v>
      </c>
      <c r="B205" s="233" t="s">
        <v>23397</v>
      </c>
      <c r="C205" s="113" t="s">
        <v>23398</v>
      </c>
      <c r="D205" s="101" t="s">
        <v>1311</v>
      </c>
      <c r="E205" s="113" t="s">
        <v>23399</v>
      </c>
      <c r="F205" s="193" t="s">
        <v>23400</v>
      </c>
      <c r="G205" s="62"/>
      <c r="H205" s="62" t="s">
        <v>23401</v>
      </c>
      <c r="I205" s="193" t="s">
        <v>23402</v>
      </c>
      <c r="J205" s="200">
        <v>5440.0</v>
      </c>
      <c r="K205" s="99" t="s">
        <v>22513</v>
      </c>
      <c r="L205" s="82" t="s">
        <v>21498</v>
      </c>
      <c r="M205" s="99" t="s">
        <v>23140</v>
      </c>
      <c r="N205" s="99" t="s">
        <v>16706</v>
      </c>
      <c r="O205" s="99" t="s">
        <v>2760</v>
      </c>
      <c r="P205" s="99" t="s">
        <v>8038</v>
      </c>
      <c r="Q205" s="113" t="s">
        <v>22516</v>
      </c>
    </row>
    <row r="206">
      <c r="A206" s="62" t="s">
        <v>2586</v>
      </c>
      <c r="B206" s="215" t="s">
        <v>23403</v>
      </c>
      <c r="C206" s="154" t="s">
        <v>23404</v>
      </c>
      <c r="D206" s="101" t="s">
        <v>1311</v>
      </c>
      <c r="E206" s="154" t="s">
        <v>21494</v>
      </c>
      <c r="F206" s="95" t="s">
        <v>23405</v>
      </c>
      <c r="G206" s="96"/>
      <c r="H206" s="96" t="s">
        <v>23406</v>
      </c>
      <c r="I206" s="191" t="s">
        <v>23407</v>
      </c>
      <c r="J206" s="156">
        <v>5776.0</v>
      </c>
      <c r="K206" s="75" t="s">
        <v>22513</v>
      </c>
      <c r="L206" s="95" t="s">
        <v>21498</v>
      </c>
      <c r="M206" s="75" t="s">
        <v>22638</v>
      </c>
      <c r="N206" s="75" t="s">
        <v>22645</v>
      </c>
      <c r="O206" s="75" t="s">
        <v>2742</v>
      </c>
      <c r="P206" s="75" t="s">
        <v>15373</v>
      </c>
      <c r="Q206" s="95" t="s">
        <v>23408</v>
      </c>
    </row>
    <row r="207">
      <c r="A207" s="69" t="s">
        <v>2586</v>
      </c>
      <c r="B207" s="232" t="s">
        <v>23409</v>
      </c>
      <c r="C207" s="113" t="s">
        <v>1317</v>
      </c>
      <c r="D207" s="79" t="s">
        <v>23410</v>
      </c>
      <c r="E207" s="203" t="s">
        <v>22725</v>
      </c>
      <c r="F207" s="155" t="s">
        <v>23411</v>
      </c>
      <c r="G207" s="62"/>
      <c r="H207" s="62" t="s">
        <v>23412</v>
      </c>
      <c r="I207" s="113" t="s">
        <v>22516</v>
      </c>
      <c r="J207" s="198"/>
      <c r="K207" s="62"/>
      <c r="L207" s="82" t="s">
        <v>21765</v>
      </c>
      <c r="M207" s="113" t="s">
        <v>22516</v>
      </c>
      <c r="N207" s="99" t="s">
        <v>16706</v>
      </c>
      <c r="O207" s="99" t="s">
        <v>22658</v>
      </c>
      <c r="P207" s="99" t="s">
        <v>15373</v>
      </c>
      <c r="Q207" s="82"/>
    </row>
    <row r="208">
      <c r="A208" s="69" t="s">
        <v>2586</v>
      </c>
      <c r="B208" s="190" t="s">
        <v>23413</v>
      </c>
      <c r="C208" s="154" t="s">
        <v>23414</v>
      </c>
      <c r="D208" s="101" t="s">
        <v>1356</v>
      </c>
      <c r="E208" s="154" t="s">
        <v>22709</v>
      </c>
      <c r="F208" s="191" t="s">
        <v>23415</v>
      </c>
      <c r="G208" s="96"/>
      <c r="H208" s="96" t="s">
        <v>23416</v>
      </c>
      <c r="I208" s="113" t="s">
        <v>22516</v>
      </c>
      <c r="J208" s="192"/>
      <c r="K208" s="96"/>
      <c r="L208" s="95" t="s">
        <v>16627</v>
      </c>
      <c r="M208" s="113" t="s">
        <v>22516</v>
      </c>
      <c r="N208" s="75" t="s">
        <v>16706</v>
      </c>
      <c r="O208" s="75" t="s">
        <v>2760</v>
      </c>
      <c r="P208" s="75" t="s">
        <v>8038</v>
      </c>
      <c r="Q208" s="95" t="s">
        <v>23417</v>
      </c>
    </row>
    <row r="209">
      <c r="A209" s="174"/>
      <c r="B209" s="172" t="s">
        <v>21658</v>
      </c>
      <c r="C209" s="171" t="s">
        <v>21659</v>
      </c>
      <c r="D209" s="101" t="s">
        <v>1356</v>
      </c>
      <c r="E209" s="171" t="s">
        <v>21455</v>
      </c>
      <c r="F209" s="173" t="s">
        <v>21660</v>
      </c>
      <c r="G209" s="165"/>
      <c r="H209" s="165" t="s">
        <v>21661</v>
      </c>
      <c r="I209" s="173" t="s">
        <v>21662</v>
      </c>
      <c r="J209" s="171"/>
      <c r="K209" s="171" t="s">
        <v>16627</v>
      </c>
      <c r="L209" s="171"/>
      <c r="M209" s="113" t="s">
        <v>22516</v>
      </c>
      <c r="N209" s="171" t="s">
        <v>21663</v>
      </c>
      <c r="O209" s="171" t="s">
        <v>21664</v>
      </c>
      <c r="P209" s="174"/>
      <c r="Q209" s="171" t="s">
        <v>16706</v>
      </c>
    </row>
    <row r="210">
      <c r="A210" s="62" t="s">
        <v>2586</v>
      </c>
      <c r="B210" s="210" t="s">
        <v>23418</v>
      </c>
      <c r="C210" s="113" t="s">
        <v>23419</v>
      </c>
      <c r="D210" s="229" t="s">
        <v>1356</v>
      </c>
      <c r="E210" s="113" t="s">
        <v>22883</v>
      </c>
      <c r="F210" s="193" t="s">
        <v>23420</v>
      </c>
      <c r="G210" s="160" t="s">
        <v>8038</v>
      </c>
      <c r="H210" s="62" t="s">
        <v>23421</v>
      </c>
      <c r="I210" s="193" t="s">
        <v>23422</v>
      </c>
      <c r="J210" s="200">
        <v>66000.0</v>
      </c>
      <c r="K210" s="82" t="s">
        <v>22583</v>
      </c>
      <c r="L210" s="82" t="s">
        <v>21498</v>
      </c>
      <c r="M210" s="99" t="s">
        <v>22629</v>
      </c>
      <c r="N210" s="99" t="s">
        <v>16706</v>
      </c>
      <c r="O210" s="99" t="s">
        <v>2686</v>
      </c>
      <c r="P210" s="99" t="s">
        <v>8038</v>
      </c>
      <c r="Q210" s="82" t="s">
        <v>23423</v>
      </c>
    </row>
    <row r="211">
      <c r="A211" s="69" t="s">
        <v>2586</v>
      </c>
      <c r="B211" s="190" t="s">
        <v>23424</v>
      </c>
      <c r="C211" s="154" t="s">
        <v>23425</v>
      </c>
      <c r="D211" s="79" t="s">
        <v>1356</v>
      </c>
      <c r="E211" s="203" t="s">
        <v>23426</v>
      </c>
      <c r="F211" s="155" t="s">
        <v>23427</v>
      </c>
      <c r="G211" s="160" t="s">
        <v>8038</v>
      </c>
      <c r="H211" s="96" t="s">
        <v>23428</v>
      </c>
      <c r="I211" s="113" t="s">
        <v>22516</v>
      </c>
      <c r="J211" s="192"/>
      <c r="K211" s="96"/>
      <c r="L211" s="95" t="s">
        <v>16627</v>
      </c>
      <c r="M211" s="113" t="s">
        <v>22516</v>
      </c>
      <c r="N211" s="75" t="s">
        <v>16706</v>
      </c>
      <c r="O211" s="75" t="s">
        <v>3933</v>
      </c>
      <c r="P211" s="75" t="s">
        <v>15373</v>
      </c>
      <c r="Q211" s="95" t="s">
        <v>23429</v>
      </c>
    </row>
    <row r="212">
      <c r="A212" s="62" t="s">
        <v>2586</v>
      </c>
      <c r="B212" s="210" t="s">
        <v>23430</v>
      </c>
      <c r="C212" s="113" t="s">
        <v>22129</v>
      </c>
      <c r="D212" s="79" t="s">
        <v>1390</v>
      </c>
      <c r="E212" s="113" t="s">
        <v>22610</v>
      </c>
      <c r="F212" s="193" t="s">
        <v>23431</v>
      </c>
      <c r="G212" s="160" t="s">
        <v>2741</v>
      </c>
      <c r="H212" s="62" t="s">
        <v>23432</v>
      </c>
      <c r="I212" s="193" t="s">
        <v>23433</v>
      </c>
      <c r="J212" s="200">
        <v>38400.0</v>
      </c>
      <c r="K212" s="82" t="s">
        <v>22583</v>
      </c>
      <c r="L212" s="82" t="s">
        <v>21765</v>
      </c>
      <c r="M212" s="113" t="s">
        <v>22516</v>
      </c>
      <c r="N212" s="99" t="s">
        <v>16706</v>
      </c>
      <c r="O212" s="99" t="s">
        <v>2813</v>
      </c>
      <c r="P212" s="99" t="s">
        <v>15373</v>
      </c>
      <c r="Q212" s="82"/>
    </row>
    <row r="213">
      <c r="A213" s="62" t="s">
        <v>2586</v>
      </c>
      <c r="B213" s="210" t="s">
        <v>23434</v>
      </c>
      <c r="C213" s="113" t="s">
        <v>23435</v>
      </c>
      <c r="D213" s="79" t="s">
        <v>1390</v>
      </c>
      <c r="E213" s="113" t="s">
        <v>22610</v>
      </c>
      <c r="F213" s="193" t="s">
        <v>23436</v>
      </c>
      <c r="G213" s="160" t="s">
        <v>8038</v>
      </c>
      <c r="H213" s="62" t="s">
        <v>23437</v>
      </c>
      <c r="I213" s="108" t="s">
        <v>23438</v>
      </c>
      <c r="J213" s="198">
        <v>400000.0</v>
      </c>
      <c r="K213" s="99" t="s">
        <v>22602</v>
      </c>
      <c r="L213" s="82" t="s">
        <v>16627</v>
      </c>
      <c r="M213" s="113" t="s">
        <v>22516</v>
      </c>
      <c r="N213" s="99" t="s">
        <v>16706</v>
      </c>
      <c r="O213" s="99" t="s">
        <v>22584</v>
      </c>
      <c r="P213" s="99" t="s">
        <v>15373</v>
      </c>
      <c r="Q213" s="82" t="s">
        <v>23439</v>
      </c>
    </row>
    <row r="214">
      <c r="A214" s="174"/>
      <c r="B214" s="172" t="s">
        <v>22128</v>
      </c>
      <c r="C214" s="113" t="s">
        <v>22129</v>
      </c>
      <c r="D214" s="171" t="s">
        <v>22129</v>
      </c>
      <c r="E214" s="113" t="s">
        <v>22610</v>
      </c>
      <c r="F214" s="173" t="s">
        <v>22131</v>
      </c>
      <c r="G214" s="171"/>
      <c r="H214" s="171" t="s">
        <v>22132</v>
      </c>
      <c r="I214" s="173" t="s">
        <v>22133</v>
      </c>
      <c r="J214" s="171"/>
      <c r="K214" s="171"/>
      <c r="L214" s="171" t="s">
        <v>22134</v>
      </c>
      <c r="M214" s="113" t="s">
        <v>22516</v>
      </c>
      <c r="N214" s="171" t="s">
        <v>2760</v>
      </c>
      <c r="O214" s="171" t="s">
        <v>21579</v>
      </c>
      <c r="P214" s="174"/>
      <c r="Q214" s="171" t="s">
        <v>16706</v>
      </c>
    </row>
    <row r="215">
      <c r="A215" s="69" t="s">
        <v>2586</v>
      </c>
      <c r="B215" s="175" t="s">
        <v>23440</v>
      </c>
      <c r="C215" s="203" t="s">
        <v>22516</v>
      </c>
      <c r="D215" s="101" t="s">
        <v>2588</v>
      </c>
      <c r="E215" s="203" t="s">
        <v>22516</v>
      </c>
      <c r="F215" s="155" t="s">
        <v>23441</v>
      </c>
      <c r="G215" s="96"/>
      <c r="H215" s="96" t="s">
        <v>23442</v>
      </c>
      <c r="I215" s="113" t="s">
        <v>22516</v>
      </c>
      <c r="J215" s="192"/>
      <c r="K215" s="96"/>
      <c r="L215" s="95" t="s">
        <v>21765</v>
      </c>
      <c r="M215" s="113" t="s">
        <v>22516</v>
      </c>
      <c r="N215" s="75" t="s">
        <v>16706</v>
      </c>
      <c r="O215" s="75" t="s">
        <v>22571</v>
      </c>
      <c r="P215" s="75" t="s">
        <v>15373</v>
      </c>
      <c r="Q215" s="95"/>
    </row>
    <row r="216">
      <c r="A216" s="62" t="s">
        <v>2586</v>
      </c>
      <c r="B216" s="210" t="s">
        <v>23443</v>
      </c>
      <c r="C216" s="113" t="s">
        <v>23444</v>
      </c>
      <c r="D216" s="79" t="s">
        <v>5460</v>
      </c>
      <c r="E216" s="113" t="s">
        <v>21765</v>
      </c>
      <c r="F216" s="193" t="s">
        <v>23445</v>
      </c>
      <c r="G216" s="160" t="s">
        <v>2741</v>
      </c>
      <c r="H216" s="62" t="s">
        <v>23446</v>
      </c>
      <c r="I216" s="193" t="s">
        <v>23447</v>
      </c>
      <c r="J216" s="200">
        <v>62300.0</v>
      </c>
      <c r="K216" s="82" t="s">
        <v>22583</v>
      </c>
      <c r="L216" s="82" t="s">
        <v>16627</v>
      </c>
      <c r="M216" s="113" t="s">
        <v>22516</v>
      </c>
      <c r="N216" s="99" t="s">
        <v>16706</v>
      </c>
      <c r="O216" s="99" t="s">
        <v>23448</v>
      </c>
      <c r="P216" s="99" t="s">
        <v>8038</v>
      </c>
      <c r="Q216" s="82" t="s">
        <v>23449</v>
      </c>
    </row>
    <row r="217">
      <c r="A217" s="174"/>
      <c r="B217" s="217" t="s">
        <v>23450</v>
      </c>
      <c r="C217" s="182" t="s">
        <v>23451</v>
      </c>
      <c r="D217" s="182" t="s">
        <v>23452</v>
      </c>
      <c r="E217" s="186" t="s">
        <v>22714</v>
      </c>
      <c r="F217" s="207" t="s">
        <v>23453</v>
      </c>
      <c r="G217" s="174"/>
      <c r="H217" s="219" t="s">
        <v>23454</v>
      </c>
      <c r="I217" s="219" t="s">
        <v>23455</v>
      </c>
      <c r="J217" s="174"/>
      <c r="K217" s="182" t="s">
        <v>16627</v>
      </c>
      <c r="L217" s="174"/>
      <c r="M217" s="113" t="s">
        <v>22516</v>
      </c>
      <c r="N217" s="67" t="s">
        <v>16706</v>
      </c>
      <c r="O217" s="67"/>
      <c r="P217" s="174"/>
      <c r="Q217" s="174"/>
    </row>
    <row r="218">
      <c r="A218" s="69" t="s">
        <v>2586</v>
      </c>
      <c r="B218" s="217" t="s">
        <v>23450</v>
      </c>
      <c r="C218" s="154" t="s">
        <v>23451</v>
      </c>
      <c r="D218" s="101" t="s">
        <v>1418</v>
      </c>
      <c r="E218" s="203" t="s">
        <v>22714</v>
      </c>
      <c r="F218" s="155" t="s">
        <v>23456</v>
      </c>
      <c r="G218" s="160" t="s">
        <v>8038</v>
      </c>
      <c r="H218" s="96" t="s">
        <v>23457</v>
      </c>
      <c r="I218" s="154" t="s">
        <v>23458</v>
      </c>
      <c r="J218" s="237">
        <v>10000.0</v>
      </c>
      <c r="K218" s="75" t="s">
        <v>22513</v>
      </c>
      <c r="L218" s="95" t="s">
        <v>16627</v>
      </c>
      <c r="M218" s="113" t="s">
        <v>22516</v>
      </c>
      <c r="N218" s="75" t="s">
        <v>16706</v>
      </c>
      <c r="O218" s="75" t="s">
        <v>23459</v>
      </c>
      <c r="P218" s="75" t="s">
        <v>8038</v>
      </c>
      <c r="Q218" s="95" t="s">
        <v>23460</v>
      </c>
    </row>
    <row r="219">
      <c r="A219" s="62"/>
      <c r="B219" s="164" t="s">
        <v>23461</v>
      </c>
      <c r="C219" s="163" t="s">
        <v>23462</v>
      </c>
      <c r="D219" s="163" t="s">
        <v>16658</v>
      </c>
      <c r="E219" s="166" t="s">
        <v>23463</v>
      </c>
      <c r="F219" s="194" t="s">
        <v>23464</v>
      </c>
      <c r="G219" s="99" t="s">
        <v>2741</v>
      </c>
      <c r="H219" s="183" t="s">
        <v>23465</v>
      </c>
      <c r="I219" s="167" t="s">
        <v>23466</v>
      </c>
      <c r="J219" s="222" t="s">
        <v>22602</v>
      </c>
      <c r="K219" s="168"/>
      <c r="L219" s="69" t="s">
        <v>21498</v>
      </c>
      <c r="M219" s="99" t="s">
        <v>22629</v>
      </c>
      <c r="N219" s="62" t="s">
        <v>16706</v>
      </c>
      <c r="O219" s="162"/>
      <c r="P219" s="162"/>
      <c r="Q219" s="62"/>
    </row>
    <row r="220">
      <c r="A220" s="62"/>
      <c r="B220" s="224" t="s">
        <v>23467</v>
      </c>
      <c r="C220" s="82" t="s">
        <v>23468</v>
      </c>
      <c r="D220" s="113" t="s">
        <v>1441</v>
      </c>
      <c r="E220" s="225" t="s">
        <v>22563</v>
      </c>
      <c r="F220" s="227" t="s">
        <v>23469</v>
      </c>
      <c r="G220" s="99" t="s">
        <v>2741</v>
      </c>
      <c r="H220" s="113" t="s">
        <v>22516</v>
      </c>
      <c r="I220" s="227" t="s">
        <v>23470</v>
      </c>
      <c r="J220" s="227"/>
      <c r="K220" s="82" t="s">
        <v>21498</v>
      </c>
      <c r="L220" s="82"/>
      <c r="M220" s="99" t="s">
        <v>22629</v>
      </c>
      <c r="N220" s="82"/>
      <c r="O220" s="82" t="s">
        <v>21663</v>
      </c>
      <c r="P220" s="162"/>
      <c r="Q220" s="82"/>
    </row>
    <row r="221">
      <c r="A221" s="62" t="s">
        <v>2633</v>
      </c>
      <c r="B221" s="210" t="s">
        <v>23471</v>
      </c>
      <c r="C221" s="113" t="s">
        <v>23472</v>
      </c>
      <c r="D221" s="101" t="s">
        <v>1472</v>
      </c>
      <c r="E221" s="203" t="s">
        <v>23473</v>
      </c>
      <c r="F221" s="155" t="s">
        <v>23474</v>
      </c>
      <c r="G221" s="62"/>
      <c r="H221" s="62" t="s">
        <v>23475</v>
      </c>
      <c r="I221" s="193" t="s">
        <v>23476</v>
      </c>
      <c r="J221" s="200">
        <v>37300.0</v>
      </c>
      <c r="K221" s="82" t="s">
        <v>22583</v>
      </c>
      <c r="L221" s="82" t="s">
        <v>16627</v>
      </c>
      <c r="M221" s="113" t="s">
        <v>22516</v>
      </c>
      <c r="N221" s="99" t="s">
        <v>16706</v>
      </c>
      <c r="O221" s="99" t="s">
        <v>4138</v>
      </c>
      <c r="P221" s="99" t="s">
        <v>8038</v>
      </c>
      <c r="Q221" s="113" t="s">
        <v>22516</v>
      </c>
    </row>
    <row r="222">
      <c r="A222" s="69" t="s">
        <v>2586</v>
      </c>
      <c r="B222" s="232" t="s">
        <v>23477</v>
      </c>
      <c r="C222" s="82" t="s">
        <v>23478</v>
      </c>
      <c r="D222" s="196" t="s">
        <v>1418</v>
      </c>
      <c r="E222" s="113" t="s">
        <v>22610</v>
      </c>
      <c r="F222" s="193" t="s">
        <v>23479</v>
      </c>
      <c r="G222" s="62"/>
      <c r="H222" s="62" t="s">
        <v>23480</v>
      </c>
      <c r="I222" s="193" t="s">
        <v>23481</v>
      </c>
      <c r="J222" s="196">
        <v>5915.0</v>
      </c>
      <c r="K222" s="75" t="s">
        <v>22513</v>
      </c>
      <c r="L222" s="82" t="s">
        <v>21765</v>
      </c>
      <c r="M222" s="113" t="s">
        <v>22516</v>
      </c>
      <c r="N222" s="99" t="s">
        <v>16706</v>
      </c>
      <c r="O222" s="99" t="s">
        <v>3328</v>
      </c>
      <c r="P222" s="99" t="s">
        <v>8038</v>
      </c>
      <c r="Q222" s="82"/>
    </row>
    <row r="223">
      <c r="A223" s="62" t="s">
        <v>2633</v>
      </c>
      <c r="B223" s="175" t="s">
        <v>23155</v>
      </c>
      <c r="C223" s="95" t="s">
        <v>23482</v>
      </c>
      <c r="D223" s="101" t="s">
        <v>1472</v>
      </c>
      <c r="E223" s="203" t="s">
        <v>23483</v>
      </c>
      <c r="F223" s="155" t="s">
        <v>23484</v>
      </c>
      <c r="G223" s="160" t="s">
        <v>8038</v>
      </c>
      <c r="H223" s="96" t="s">
        <v>23485</v>
      </c>
      <c r="I223" s="71" t="s">
        <v>23160</v>
      </c>
      <c r="J223" s="192">
        <v>91168.0</v>
      </c>
      <c r="K223" s="82" t="s">
        <v>22583</v>
      </c>
      <c r="L223" s="95" t="s">
        <v>16627</v>
      </c>
      <c r="M223" s="113" t="s">
        <v>22516</v>
      </c>
      <c r="N223" s="75" t="s">
        <v>22645</v>
      </c>
      <c r="O223" s="75" t="s">
        <v>2742</v>
      </c>
      <c r="P223" s="75" t="s">
        <v>8038</v>
      </c>
      <c r="Q223" s="95" t="s">
        <v>23161</v>
      </c>
    </row>
    <row r="224">
      <c r="A224" s="62" t="s">
        <v>8032</v>
      </c>
      <c r="B224" s="195" t="s">
        <v>23486</v>
      </c>
      <c r="C224" s="158" t="s">
        <v>23487</v>
      </c>
      <c r="D224" s="196" t="s">
        <v>23488</v>
      </c>
      <c r="E224" s="113" t="s">
        <v>22610</v>
      </c>
      <c r="F224" s="159" t="s">
        <v>23489</v>
      </c>
      <c r="G224" s="160" t="s">
        <v>15373</v>
      </c>
      <c r="H224" s="198" t="s">
        <v>23490</v>
      </c>
      <c r="I224" s="213" t="s">
        <v>23491</v>
      </c>
      <c r="J224" s="198">
        <v>214762.0</v>
      </c>
      <c r="K224" s="162" t="s">
        <v>22602</v>
      </c>
      <c r="L224" s="201" t="s">
        <v>21498</v>
      </c>
      <c r="M224" s="198"/>
      <c r="N224" s="162" t="s">
        <v>16706</v>
      </c>
      <c r="O224" s="162" t="s">
        <v>2686</v>
      </c>
      <c r="P224" s="162" t="s">
        <v>15373</v>
      </c>
      <c r="Q224" s="201" t="s">
        <v>23492</v>
      </c>
    </row>
    <row r="225">
      <c r="A225" s="174"/>
      <c r="B225" s="217" t="s">
        <v>23493</v>
      </c>
      <c r="C225" s="67" t="s">
        <v>23494</v>
      </c>
      <c r="D225" s="182" t="s">
        <v>1500</v>
      </c>
      <c r="E225" s="186" t="s">
        <v>23495</v>
      </c>
      <c r="F225" s="187" t="s">
        <v>23496</v>
      </c>
      <c r="G225" s="174"/>
      <c r="H225" s="113" t="s">
        <v>22516</v>
      </c>
      <c r="I225" s="252" t="s">
        <v>23497</v>
      </c>
      <c r="J225" s="174"/>
      <c r="K225" s="174"/>
      <c r="L225" s="69" t="s">
        <v>16627</v>
      </c>
      <c r="M225" s="113" t="s">
        <v>22516</v>
      </c>
      <c r="N225" s="67" t="s">
        <v>21448</v>
      </c>
      <c r="O225" s="67" t="s">
        <v>21449</v>
      </c>
      <c r="P225" s="174"/>
      <c r="Q225" s="174"/>
    </row>
    <row r="226">
      <c r="A226" s="174"/>
      <c r="B226" s="172" t="s">
        <v>22056</v>
      </c>
      <c r="C226" s="171" t="s">
        <v>22057</v>
      </c>
      <c r="D226" s="181" t="s">
        <v>1472</v>
      </c>
      <c r="E226" s="171" t="s">
        <v>22058</v>
      </c>
      <c r="F226" s="173" t="s">
        <v>22059</v>
      </c>
      <c r="G226" s="171"/>
      <c r="H226" s="171" t="s">
        <v>22060</v>
      </c>
      <c r="I226" s="173" t="s">
        <v>22061</v>
      </c>
      <c r="J226" s="171"/>
      <c r="K226" s="171" t="s">
        <v>16627</v>
      </c>
      <c r="L226" s="171"/>
      <c r="M226" s="113" t="s">
        <v>22516</v>
      </c>
      <c r="N226" s="171" t="s">
        <v>21663</v>
      </c>
      <c r="O226" s="171" t="s">
        <v>22062</v>
      </c>
      <c r="P226" s="174"/>
      <c r="Q226" s="171" t="s">
        <v>16706</v>
      </c>
    </row>
    <row r="227">
      <c r="A227" s="174"/>
      <c r="B227" s="172" t="s">
        <v>22382</v>
      </c>
      <c r="C227" s="171" t="s">
        <v>22383</v>
      </c>
      <c r="D227" s="181" t="s">
        <v>1472</v>
      </c>
      <c r="E227" s="171" t="s">
        <v>21462</v>
      </c>
      <c r="F227" s="173" t="s">
        <v>22384</v>
      </c>
      <c r="G227" s="171"/>
      <c r="H227" s="171" t="s">
        <v>22385</v>
      </c>
      <c r="I227" s="173" t="s">
        <v>22386</v>
      </c>
      <c r="J227" s="171"/>
      <c r="K227" s="171" t="s">
        <v>16627</v>
      </c>
      <c r="L227" s="171"/>
      <c r="M227" s="113" t="s">
        <v>22516</v>
      </c>
      <c r="N227" s="171" t="s">
        <v>2937</v>
      </c>
      <c r="O227" s="171" t="s">
        <v>22387</v>
      </c>
      <c r="P227" s="174"/>
      <c r="Q227" s="171" t="s">
        <v>16706</v>
      </c>
    </row>
    <row r="228">
      <c r="A228" s="174"/>
      <c r="B228" s="217" t="s">
        <v>23493</v>
      </c>
      <c r="C228" s="67" t="s">
        <v>23498</v>
      </c>
      <c r="D228" s="181" t="s">
        <v>1472</v>
      </c>
      <c r="E228" s="186" t="s">
        <v>23495</v>
      </c>
      <c r="F228" s="173" t="s">
        <v>23499</v>
      </c>
      <c r="G228" s="174"/>
      <c r="H228" s="113" t="s">
        <v>22516</v>
      </c>
      <c r="I228" s="209" t="s">
        <v>23500</v>
      </c>
      <c r="J228" s="174"/>
      <c r="K228" s="174"/>
      <c r="L228" s="69" t="s">
        <v>16627</v>
      </c>
      <c r="M228" s="113" t="s">
        <v>22516</v>
      </c>
      <c r="N228" s="67" t="s">
        <v>21448</v>
      </c>
      <c r="O228" s="67" t="s">
        <v>21449</v>
      </c>
      <c r="P228" s="174"/>
      <c r="Q228" s="174"/>
    </row>
    <row r="229">
      <c r="A229" s="69" t="s">
        <v>2586</v>
      </c>
      <c r="B229" s="215" t="s">
        <v>23501</v>
      </c>
      <c r="C229" s="154" t="s">
        <v>23502</v>
      </c>
      <c r="D229" s="101" t="s">
        <v>23503</v>
      </c>
      <c r="E229" s="203" t="s">
        <v>23504</v>
      </c>
      <c r="F229" s="155" t="s">
        <v>23505</v>
      </c>
      <c r="G229" s="96"/>
      <c r="H229" s="96" t="s">
        <v>23506</v>
      </c>
      <c r="I229" s="191" t="s">
        <v>23507</v>
      </c>
      <c r="J229" s="204">
        <v>100000.0</v>
      </c>
      <c r="K229" s="99" t="s">
        <v>22602</v>
      </c>
      <c r="L229" s="95" t="s">
        <v>21498</v>
      </c>
      <c r="M229" s="75" t="s">
        <v>22798</v>
      </c>
      <c r="N229" s="75" t="s">
        <v>16706</v>
      </c>
      <c r="O229" s="75" t="s">
        <v>2686</v>
      </c>
      <c r="P229" s="75" t="s">
        <v>8038</v>
      </c>
      <c r="Q229" s="95" t="s">
        <v>23508</v>
      </c>
    </row>
    <row r="230">
      <c r="A230" s="174"/>
      <c r="B230" s="172" t="s">
        <v>22209</v>
      </c>
      <c r="C230" s="171" t="s">
        <v>22210</v>
      </c>
      <c r="D230" s="181" t="s">
        <v>15829</v>
      </c>
      <c r="E230" s="171" t="s">
        <v>21462</v>
      </c>
      <c r="F230" s="173" t="s">
        <v>22211</v>
      </c>
      <c r="G230" s="171"/>
      <c r="H230" s="171" t="s">
        <v>22212</v>
      </c>
      <c r="I230" s="173" t="s">
        <v>22213</v>
      </c>
      <c r="J230" s="171"/>
      <c r="K230" s="171" t="s">
        <v>16627</v>
      </c>
      <c r="L230" s="171"/>
      <c r="M230" s="113" t="s">
        <v>22516</v>
      </c>
      <c r="N230" s="171" t="s">
        <v>22214</v>
      </c>
      <c r="O230" s="171" t="s">
        <v>22214</v>
      </c>
      <c r="P230" s="174"/>
      <c r="Q230" s="171" t="s">
        <v>21513</v>
      </c>
    </row>
    <row r="231">
      <c r="A231" s="69" t="s">
        <v>2586</v>
      </c>
      <c r="B231" s="215" t="s">
        <v>23509</v>
      </c>
      <c r="C231" s="154" t="s">
        <v>23510</v>
      </c>
      <c r="D231" s="101" t="s">
        <v>23511</v>
      </c>
      <c r="E231" s="154" t="s">
        <v>23512</v>
      </c>
      <c r="F231" s="191" t="s">
        <v>23513</v>
      </c>
      <c r="G231" s="96"/>
      <c r="H231" s="96" t="s">
        <v>23514</v>
      </c>
      <c r="I231" s="71" t="s">
        <v>23515</v>
      </c>
      <c r="J231" s="192">
        <v>40000.0</v>
      </c>
      <c r="K231" s="82" t="s">
        <v>22583</v>
      </c>
      <c r="L231" s="95" t="s">
        <v>21498</v>
      </c>
      <c r="M231" s="75" t="s">
        <v>23140</v>
      </c>
      <c r="N231" s="75" t="s">
        <v>16706</v>
      </c>
      <c r="O231" s="75" t="s">
        <v>3328</v>
      </c>
      <c r="P231" s="75" t="s">
        <v>15373</v>
      </c>
      <c r="Q231" s="95" t="s">
        <v>23516</v>
      </c>
    </row>
    <row r="232">
      <c r="A232" s="69" t="s">
        <v>2586</v>
      </c>
      <c r="B232" s="175" t="s">
        <v>23517</v>
      </c>
      <c r="C232" s="236" t="s">
        <v>23518</v>
      </c>
      <c r="D232" s="229" t="s">
        <v>23519</v>
      </c>
      <c r="E232" s="180" t="s">
        <v>23520</v>
      </c>
      <c r="F232" s="231" t="s">
        <v>23521</v>
      </c>
      <c r="G232" s="177"/>
      <c r="H232" s="177" t="s">
        <v>23522</v>
      </c>
      <c r="I232" s="178" t="s">
        <v>23523</v>
      </c>
      <c r="J232" s="179">
        <v>21000.0</v>
      </c>
      <c r="K232" s="95" t="s">
        <v>22583</v>
      </c>
      <c r="L232" s="95" t="s">
        <v>16627</v>
      </c>
      <c r="M232" s="113" t="s">
        <v>22516</v>
      </c>
      <c r="N232" s="75" t="s">
        <v>16706</v>
      </c>
      <c r="O232" s="75" t="s">
        <v>4225</v>
      </c>
      <c r="P232" s="75" t="s">
        <v>8038</v>
      </c>
      <c r="Q232" s="236" t="s">
        <v>23524</v>
      </c>
    </row>
    <row r="233">
      <c r="A233" s="62"/>
      <c r="B233" s="224" t="s">
        <v>23525</v>
      </c>
      <c r="C233" s="82" t="s">
        <v>23526</v>
      </c>
      <c r="D233" s="113" t="s">
        <v>23527</v>
      </c>
      <c r="E233" s="82" t="s">
        <v>23528</v>
      </c>
      <c r="F233" s="193" t="s">
        <v>23529</v>
      </c>
      <c r="G233" s="99" t="s">
        <v>2741</v>
      </c>
      <c r="H233" s="227" t="s">
        <v>23530</v>
      </c>
      <c r="I233" s="227" t="s">
        <v>23531</v>
      </c>
      <c r="J233" s="227"/>
      <c r="K233" s="82" t="s">
        <v>16627</v>
      </c>
      <c r="L233" s="82"/>
      <c r="M233" s="99" t="s">
        <v>22629</v>
      </c>
      <c r="N233" s="82"/>
      <c r="O233" s="82" t="s">
        <v>2765</v>
      </c>
      <c r="P233" s="162"/>
      <c r="Q233" s="82"/>
    </row>
    <row r="234">
      <c r="A234" s="62"/>
      <c r="B234" s="217" t="s">
        <v>23532</v>
      </c>
      <c r="C234" s="182" t="s">
        <v>23533</v>
      </c>
      <c r="D234" s="182" t="s">
        <v>1600</v>
      </c>
      <c r="E234" s="186" t="s">
        <v>21455</v>
      </c>
      <c r="F234" s="207" t="s">
        <v>23534</v>
      </c>
      <c r="G234" s="238"/>
      <c r="H234" s="239" t="s">
        <v>23535</v>
      </c>
      <c r="I234" s="239" t="s">
        <v>23536</v>
      </c>
      <c r="J234" s="240"/>
      <c r="K234" s="182" t="s">
        <v>16627</v>
      </c>
      <c r="L234" s="240"/>
      <c r="M234" s="113" t="s">
        <v>22516</v>
      </c>
      <c r="N234" s="241" t="s">
        <v>16706</v>
      </c>
      <c r="O234" s="241"/>
      <c r="P234" s="162"/>
      <c r="Q234" s="241"/>
    </row>
    <row r="235">
      <c r="A235" s="62" t="s">
        <v>2633</v>
      </c>
      <c r="B235" s="233" t="s">
        <v>23537</v>
      </c>
      <c r="C235" s="113" t="s">
        <v>23538</v>
      </c>
      <c r="D235" s="79" t="s">
        <v>23539</v>
      </c>
      <c r="E235" s="203" t="s">
        <v>22883</v>
      </c>
      <c r="F235" s="155" t="s">
        <v>23540</v>
      </c>
      <c r="G235" s="62"/>
      <c r="H235" s="62" t="s">
        <v>23541</v>
      </c>
      <c r="I235" s="193" t="s">
        <v>23542</v>
      </c>
      <c r="J235" s="200">
        <v>43200.0</v>
      </c>
      <c r="K235" s="82" t="s">
        <v>22583</v>
      </c>
      <c r="L235" s="82" t="s">
        <v>21498</v>
      </c>
      <c r="M235" s="99" t="s">
        <v>22739</v>
      </c>
      <c r="N235" s="99" t="s">
        <v>16706</v>
      </c>
      <c r="O235" s="99" t="s">
        <v>8571</v>
      </c>
      <c r="P235" s="99" t="s">
        <v>8038</v>
      </c>
      <c r="Q235" s="82" t="s">
        <v>23543</v>
      </c>
    </row>
    <row r="236">
      <c r="A236" s="62" t="s">
        <v>2586</v>
      </c>
      <c r="B236" s="210" t="s">
        <v>23544</v>
      </c>
      <c r="C236" s="113" t="s">
        <v>23545</v>
      </c>
      <c r="D236" s="79" t="s">
        <v>1620</v>
      </c>
      <c r="E236" s="203" t="s">
        <v>22610</v>
      </c>
      <c r="F236" s="155" t="s">
        <v>23546</v>
      </c>
      <c r="G236" s="62"/>
      <c r="H236" s="62" t="s">
        <v>23547</v>
      </c>
      <c r="I236" s="193" t="s">
        <v>23548</v>
      </c>
      <c r="J236" s="200">
        <v>29000.0</v>
      </c>
      <c r="K236" s="160" t="s">
        <v>22583</v>
      </c>
      <c r="L236" s="82" t="s">
        <v>21498</v>
      </c>
      <c r="M236" s="99" t="s">
        <v>22629</v>
      </c>
      <c r="N236" s="99" t="s">
        <v>16706</v>
      </c>
      <c r="O236" s="99" t="s">
        <v>2686</v>
      </c>
      <c r="P236" s="99" t="s">
        <v>15373</v>
      </c>
      <c r="Q236" s="82" t="s">
        <v>23549</v>
      </c>
    </row>
    <row r="237">
      <c r="A237" s="174"/>
      <c r="B237" s="211" t="s">
        <v>23550</v>
      </c>
      <c r="C237" s="171" t="s">
        <v>21666</v>
      </c>
      <c r="D237" s="181" t="s">
        <v>23551</v>
      </c>
      <c r="E237" s="171" t="s">
        <v>21584</v>
      </c>
      <c r="F237" s="173" t="s">
        <v>21667</v>
      </c>
      <c r="G237" s="171"/>
      <c r="H237" s="171" t="s">
        <v>21668</v>
      </c>
      <c r="I237" s="173" t="s">
        <v>21669</v>
      </c>
      <c r="J237" s="171"/>
      <c r="K237" s="171" t="s">
        <v>16627</v>
      </c>
      <c r="L237" s="171"/>
      <c r="M237" s="113" t="s">
        <v>22516</v>
      </c>
      <c r="N237" s="171" t="s">
        <v>21663</v>
      </c>
      <c r="O237" s="171" t="s">
        <v>21670</v>
      </c>
      <c r="P237" s="174"/>
      <c r="Q237" s="171" t="s">
        <v>16706</v>
      </c>
    </row>
    <row r="238">
      <c r="A238" s="62" t="s">
        <v>2586</v>
      </c>
      <c r="B238" s="195" t="s">
        <v>23552</v>
      </c>
      <c r="C238" s="158" t="s">
        <v>23553</v>
      </c>
      <c r="D238" s="196" t="s">
        <v>1627</v>
      </c>
      <c r="E238" s="197" t="s">
        <v>22709</v>
      </c>
      <c r="F238" s="159" t="s">
        <v>23554</v>
      </c>
      <c r="G238" s="198"/>
      <c r="H238" s="198" t="s">
        <v>23555</v>
      </c>
      <c r="I238" s="199" t="s">
        <v>23556</v>
      </c>
      <c r="J238" s="200">
        <v>112000.0</v>
      </c>
      <c r="K238" s="162" t="s">
        <v>22602</v>
      </c>
      <c r="L238" s="201" t="s">
        <v>21498</v>
      </c>
      <c r="M238" s="162" t="s">
        <v>23557</v>
      </c>
      <c r="N238" s="162" t="s">
        <v>16706</v>
      </c>
      <c r="O238" s="162" t="s">
        <v>23558</v>
      </c>
      <c r="P238" s="162" t="s">
        <v>15373</v>
      </c>
      <c r="Q238" s="201" t="s">
        <v>23559</v>
      </c>
    </row>
    <row r="239">
      <c r="A239" s="62" t="s">
        <v>2633</v>
      </c>
      <c r="B239" s="195" t="s">
        <v>23552</v>
      </c>
      <c r="C239" s="158" t="s">
        <v>23553</v>
      </c>
      <c r="D239" s="196" t="s">
        <v>1627</v>
      </c>
      <c r="E239" s="197" t="s">
        <v>22709</v>
      </c>
      <c r="F239" s="201" t="s">
        <v>23554</v>
      </c>
      <c r="G239" s="198"/>
      <c r="H239" s="198" t="s">
        <v>23560</v>
      </c>
      <c r="I239" s="199" t="s">
        <v>23556</v>
      </c>
      <c r="J239" s="200">
        <v>112000.0</v>
      </c>
      <c r="K239" s="162" t="s">
        <v>22602</v>
      </c>
      <c r="L239" s="201" t="s">
        <v>21498</v>
      </c>
      <c r="M239" s="162" t="s">
        <v>23557</v>
      </c>
      <c r="N239" s="162" t="s">
        <v>16706</v>
      </c>
      <c r="O239" s="162" t="s">
        <v>23448</v>
      </c>
      <c r="P239" s="162" t="s">
        <v>15373</v>
      </c>
      <c r="Q239" s="201" t="s">
        <v>23559</v>
      </c>
    </row>
    <row r="240">
      <c r="A240" s="69" t="s">
        <v>2633</v>
      </c>
      <c r="B240" s="175" t="s">
        <v>23561</v>
      </c>
      <c r="C240" s="154" t="s">
        <v>23562</v>
      </c>
      <c r="D240" s="113" t="s">
        <v>1668</v>
      </c>
      <c r="E240" s="203" t="s">
        <v>22516</v>
      </c>
      <c r="F240" s="155" t="s">
        <v>23563</v>
      </c>
      <c r="G240" s="96"/>
      <c r="H240" s="96" t="s">
        <v>23564</v>
      </c>
      <c r="I240" s="191" t="s">
        <v>23565</v>
      </c>
      <c r="J240" s="204">
        <v>50700.0</v>
      </c>
      <c r="K240" s="95" t="s">
        <v>22583</v>
      </c>
      <c r="L240" s="95" t="s">
        <v>16627</v>
      </c>
      <c r="M240" s="113" t="s">
        <v>22516</v>
      </c>
      <c r="N240" s="75" t="s">
        <v>21624</v>
      </c>
      <c r="O240" s="75" t="s">
        <v>3162</v>
      </c>
      <c r="P240" s="75" t="s">
        <v>15373</v>
      </c>
      <c r="Q240" s="95" t="s">
        <v>23566</v>
      </c>
    </row>
    <row r="241">
      <c r="A241" s="69" t="s">
        <v>2586</v>
      </c>
      <c r="B241" s="223" t="s">
        <v>23567</v>
      </c>
      <c r="C241" s="113" t="s">
        <v>1668</v>
      </c>
      <c r="D241" s="113" t="s">
        <v>1668</v>
      </c>
      <c r="E241" s="113" t="s">
        <v>22714</v>
      </c>
      <c r="F241" s="193" t="s">
        <v>23568</v>
      </c>
      <c r="G241" s="253"/>
      <c r="H241" s="253" t="s">
        <v>23569</v>
      </c>
      <c r="I241" s="193" t="s">
        <v>23570</v>
      </c>
      <c r="J241" s="200">
        <v>50000.0</v>
      </c>
      <c r="K241" s="65" t="s">
        <v>22583</v>
      </c>
      <c r="L241" s="82"/>
      <c r="M241" s="113" t="s">
        <v>22516</v>
      </c>
      <c r="N241" s="99"/>
      <c r="O241" s="99"/>
      <c r="P241" s="99"/>
      <c r="Q241" s="82"/>
    </row>
    <row r="242">
      <c r="A242" s="174"/>
      <c r="B242" s="172" t="s">
        <v>21485</v>
      </c>
      <c r="C242" s="171" t="s">
        <v>21486</v>
      </c>
      <c r="D242" s="113" t="s">
        <v>1668</v>
      </c>
      <c r="E242" s="171" t="s">
        <v>21487</v>
      </c>
      <c r="F242" s="173" t="s">
        <v>21488</v>
      </c>
      <c r="G242" s="171"/>
      <c r="H242" s="171" t="s">
        <v>21489</v>
      </c>
      <c r="I242" s="173" t="s">
        <v>21490</v>
      </c>
      <c r="J242" s="171"/>
      <c r="K242" s="171" t="s">
        <v>16627</v>
      </c>
      <c r="L242" s="171"/>
      <c r="M242" s="113" t="s">
        <v>22516</v>
      </c>
      <c r="N242" s="171" t="s">
        <v>7223</v>
      </c>
      <c r="O242" s="171" t="s">
        <v>21491</v>
      </c>
      <c r="P242" s="174"/>
      <c r="Q242" s="171" t="s">
        <v>21448</v>
      </c>
    </row>
    <row r="243">
      <c r="A243" s="174"/>
      <c r="B243" s="172" t="s">
        <v>21646</v>
      </c>
      <c r="C243" s="171" t="s">
        <v>21647</v>
      </c>
      <c r="D243" s="181" t="s">
        <v>23571</v>
      </c>
      <c r="E243" s="171" t="s">
        <v>21455</v>
      </c>
      <c r="F243" s="173" t="s">
        <v>21648</v>
      </c>
      <c r="G243" s="171"/>
      <c r="H243" s="171" t="s">
        <v>21649</v>
      </c>
      <c r="I243" s="173" t="s">
        <v>21650</v>
      </c>
      <c r="J243" s="171"/>
      <c r="K243" s="171"/>
      <c r="L243" s="171" t="s">
        <v>21651</v>
      </c>
      <c r="M243" s="113" t="s">
        <v>22516</v>
      </c>
      <c r="N243" s="160" t="s">
        <v>16706</v>
      </c>
      <c r="O243" s="171" t="s">
        <v>4138</v>
      </c>
      <c r="P243" s="171"/>
      <c r="Q243" s="171"/>
    </row>
    <row r="244">
      <c r="A244" s="174"/>
      <c r="B244" s="172" t="s">
        <v>21908</v>
      </c>
      <c r="C244" s="171" t="s">
        <v>21909</v>
      </c>
      <c r="D244" s="181" t="s">
        <v>23572</v>
      </c>
      <c r="E244" s="171" t="s">
        <v>21455</v>
      </c>
      <c r="F244" s="173" t="s">
        <v>21910</v>
      </c>
      <c r="G244" s="171"/>
      <c r="H244" s="171" t="s">
        <v>21911</v>
      </c>
      <c r="I244" s="173" t="s">
        <v>21912</v>
      </c>
      <c r="J244" s="171"/>
      <c r="K244" s="171" t="s">
        <v>16627</v>
      </c>
      <c r="L244" s="171"/>
      <c r="M244" s="113" t="s">
        <v>22516</v>
      </c>
      <c r="N244" s="160" t="s">
        <v>16706</v>
      </c>
      <c r="O244" s="171" t="s">
        <v>3143</v>
      </c>
      <c r="P244" s="171"/>
      <c r="Q244" s="171"/>
    </row>
    <row r="245">
      <c r="A245" s="62" t="s">
        <v>23381</v>
      </c>
      <c r="B245" s="215" t="s">
        <v>23573</v>
      </c>
      <c r="C245" s="154" t="s">
        <v>23574</v>
      </c>
      <c r="D245" s="101" t="s">
        <v>1689</v>
      </c>
      <c r="E245" s="154" t="s">
        <v>22610</v>
      </c>
      <c r="F245" s="191" t="s">
        <v>23575</v>
      </c>
      <c r="G245" s="96"/>
      <c r="H245" s="96" t="s">
        <v>23576</v>
      </c>
      <c r="I245" s="193" t="s">
        <v>23577</v>
      </c>
      <c r="J245" s="156">
        <v>5400.0</v>
      </c>
      <c r="K245" s="75" t="s">
        <v>22513</v>
      </c>
      <c r="L245" s="95" t="s">
        <v>21498</v>
      </c>
      <c r="M245" s="75" t="s">
        <v>22798</v>
      </c>
      <c r="N245" s="75" t="s">
        <v>16706</v>
      </c>
      <c r="O245" s="75" t="s">
        <v>23578</v>
      </c>
      <c r="P245" s="75" t="s">
        <v>15373</v>
      </c>
      <c r="Q245" s="154" t="s">
        <v>22516</v>
      </c>
    </row>
    <row r="246">
      <c r="A246" s="62" t="s">
        <v>2586</v>
      </c>
      <c r="B246" s="195" t="s">
        <v>23579</v>
      </c>
      <c r="C246" s="201" t="s">
        <v>23580</v>
      </c>
      <c r="D246" s="79" t="s">
        <v>23581</v>
      </c>
      <c r="E246" s="154" t="s">
        <v>22552</v>
      </c>
      <c r="F246" s="201" t="s">
        <v>23582</v>
      </c>
      <c r="G246" s="196"/>
      <c r="H246" s="198" t="s">
        <v>23583</v>
      </c>
      <c r="I246" s="199" t="s">
        <v>23584</v>
      </c>
      <c r="J246" s="200">
        <v>25400.0</v>
      </c>
      <c r="K246" s="95" t="s">
        <v>22583</v>
      </c>
      <c r="L246" s="201" t="s">
        <v>21498</v>
      </c>
      <c r="M246" s="162" t="s">
        <v>22739</v>
      </c>
      <c r="N246" s="162" t="s">
        <v>16706</v>
      </c>
      <c r="O246" s="162" t="s">
        <v>3095</v>
      </c>
      <c r="P246" s="162" t="s">
        <v>15373</v>
      </c>
      <c r="Q246" s="158" t="s">
        <v>22516</v>
      </c>
    </row>
    <row r="247">
      <c r="A247" s="62" t="s">
        <v>2586</v>
      </c>
      <c r="B247" s="223" t="s">
        <v>23585</v>
      </c>
      <c r="C247" s="158" t="s">
        <v>23586</v>
      </c>
      <c r="D247" s="62" t="s">
        <v>1702</v>
      </c>
      <c r="E247" s="158" t="s">
        <v>22516</v>
      </c>
      <c r="F247" s="199" t="s">
        <v>23587</v>
      </c>
      <c r="G247" s="160" t="s">
        <v>2741</v>
      </c>
      <c r="H247" s="196" t="s">
        <v>23588</v>
      </c>
      <c r="I247" s="82"/>
      <c r="J247" s="161"/>
      <c r="K247" s="62"/>
      <c r="L247" s="161"/>
      <c r="M247" s="113" t="s">
        <v>22516</v>
      </c>
      <c r="N247" s="162"/>
      <c r="O247" s="161" t="s">
        <v>4138</v>
      </c>
      <c r="P247" s="162"/>
      <c r="Q247" s="62"/>
    </row>
    <row r="248">
      <c r="A248" s="69" t="s">
        <v>2586</v>
      </c>
      <c r="B248" s="233" t="s">
        <v>23589</v>
      </c>
      <c r="C248" s="113" t="s">
        <v>23590</v>
      </c>
      <c r="D248" s="79" t="s">
        <v>23591</v>
      </c>
      <c r="E248" s="203" t="s">
        <v>22977</v>
      </c>
      <c r="F248" s="155" t="s">
        <v>23592</v>
      </c>
      <c r="G248" s="62"/>
      <c r="H248" s="62" t="s">
        <v>23593</v>
      </c>
      <c r="I248" s="193" t="s">
        <v>23594</v>
      </c>
      <c r="J248" s="200">
        <v>21200.0</v>
      </c>
      <c r="K248" s="95" t="s">
        <v>22583</v>
      </c>
      <c r="L248" s="82" t="s">
        <v>21498</v>
      </c>
      <c r="M248" s="99" t="s">
        <v>22607</v>
      </c>
      <c r="N248" s="99" t="s">
        <v>22689</v>
      </c>
      <c r="O248" s="99" t="s">
        <v>8509</v>
      </c>
      <c r="P248" s="99" t="s">
        <v>15373</v>
      </c>
      <c r="Q248" s="113" t="s">
        <v>22516</v>
      </c>
    </row>
    <row r="249">
      <c r="A249" s="62"/>
      <c r="B249" s="164" t="s">
        <v>23595</v>
      </c>
      <c r="C249" s="163" t="s">
        <v>23596</v>
      </c>
      <c r="D249" s="163" t="s">
        <v>23597</v>
      </c>
      <c r="E249" s="166" t="s">
        <v>21891</v>
      </c>
      <c r="F249" s="167" t="s">
        <v>23598</v>
      </c>
      <c r="G249" s="254"/>
      <c r="H249" s="183" t="s">
        <v>23599</v>
      </c>
      <c r="I249" s="167" t="s">
        <v>23600</v>
      </c>
      <c r="J249" s="170"/>
      <c r="K249" s="168"/>
      <c r="L249" s="69" t="s">
        <v>21498</v>
      </c>
      <c r="M249" s="99" t="s">
        <v>22629</v>
      </c>
      <c r="N249" s="62" t="s">
        <v>16706</v>
      </c>
      <c r="O249" s="162"/>
      <c r="P249" s="162"/>
      <c r="Q249" s="62"/>
    </row>
    <row r="250">
      <c r="A250" s="69" t="s">
        <v>2633</v>
      </c>
      <c r="B250" s="190" t="s">
        <v>22556</v>
      </c>
      <c r="C250" s="180" t="s">
        <v>23601</v>
      </c>
      <c r="D250" s="229" t="s">
        <v>1734</v>
      </c>
      <c r="E250" s="180" t="s">
        <v>23602</v>
      </c>
      <c r="F250" s="231" t="s">
        <v>23603</v>
      </c>
      <c r="G250" s="160" t="s">
        <v>8038</v>
      </c>
      <c r="H250" s="177" t="s">
        <v>23604</v>
      </c>
      <c r="I250" s="178" t="s">
        <v>23605</v>
      </c>
      <c r="J250" s="179">
        <v>404988.0</v>
      </c>
      <c r="K250" s="75" t="s">
        <v>22602</v>
      </c>
      <c r="L250" s="95" t="s">
        <v>21765</v>
      </c>
      <c r="M250" s="113" t="s">
        <v>22516</v>
      </c>
      <c r="N250" s="75" t="s">
        <v>16706</v>
      </c>
      <c r="O250" s="75" t="s">
        <v>2813</v>
      </c>
      <c r="P250" s="75" t="s">
        <v>8038</v>
      </c>
      <c r="Q250" s="180" t="s">
        <v>22516</v>
      </c>
    </row>
    <row r="251">
      <c r="A251" s="174"/>
      <c r="B251" s="172" t="s">
        <v>21940</v>
      </c>
      <c r="C251" s="171" t="s">
        <v>21941</v>
      </c>
      <c r="D251" s="181" t="s">
        <v>5696</v>
      </c>
      <c r="E251" s="171" t="s">
        <v>21455</v>
      </c>
      <c r="F251" s="173" t="s">
        <v>21942</v>
      </c>
      <c r="G251" s="171"/>
      <c r="H251" s="171" t="s">
        <v>21943</v>
      </c>
      <c r="I251" s="173" t="s">
        <v>21944</v>
      </c>
      <c r="J251" s="171"/>
      <c r="K251" s="171" t="s">
        <v>16627</v>
      </c>
      <c r="L251" s="171"/>
      <c r="M251" s="113" t="s">
        <v>22516</v>
      </c>
      <c r="N251" s="171" t="s">
        <v>2753</v>
      </c>
      <c r="O251" s="171" t="s">
        <v>21945</v>
      </c>
      <c r="P251" s="174"/>
      <c r="Q251" s="171" t="s">
        <v>16706</v>
      </c>
    </row>
    <row r="252">
      <c r="A252" s="174"/>
      <c r="B252" s="172" t="s">
        <v>22258</v>
      </c>
      <c r="C252" s="171" t="s">
        <v>22259</v>
      </c>
      <c r="D252" s="181" t="s">
        <v>1742</v>
      </c>
      <c r="E252" s="171" t="s">
        <v>21462</v>
      </c>
      <c r="F252" s="173" t="s">
        <v>22260</v>
      </c>
      <c r="G252" s="171"/>
      <c r="H252" s="171" t="s">
        <v>22261</v>
      </c>
      <c r="I252" s="173" t="s">
        <v>22262</v>
      </c>
      <c r="J252" s="171"/>
      <c r="K252" s="171" t="s">
        <v>16627</v>
      </c>
      <c r="L252" s="171"/>
      <c r="M252" s="113" t="s">
        <v>22516</v>
      </c>
      <c r="N252" s="171" t="s">
        <v>2760</v>
      </c>
      <c r="O252" s="171" t="s">
        <v>22263</v>
      </c>
      <c r="P252" s="174"/>
      <c r="Q252" s="171" t="s">
        <v>16706</v>
      </c>
    </row>
    <row r="253">
      <c r="A253" s="69" t="s">
        <v>23381</v>
      </c>
      <c r="B253" s="215" t="s">
        <v>23606</v>
      </c>
      <c r="C253" s="154" t="s">
        <v>23607</v>
      </c>
      <c r="D253" s="101" t="s">
        <v>23608</v>
      </c>
      <c r="E253" s="154" t="s">
        <v>22610</v>
      </c>
      <c r="F253" s="191" t="s">
        <v>23609</v>
      </c>
      <c r="G253" s="160" t="s">
        <v>15373</v>
      </c>
      <c r="H253" s="96" t="s">
        <v>23610</v>
      </c>
      <c r="I253" s="71" t="s">
        <v>23611</v>
      </c>
      <c r="J253" s="192">
        <v>42523.0</v>
      </c>
      <c r="K253" s="82" t="s">
        <v>22583</v>
      </c>
      <c r="L253" s="95" t="s">
        <v>21498</v>
      </c>
      <c r="M253" s="96"/>
      <c r="N253" s="75" t="s">
        <v>16706</v>
      </c>
      <c r="O253" s="75" t="s">
        <v>3328</v>
      </c>
      <c r="P253" s="75" t="s">
        <v>8038</v>
      </c>
      <c r="Q253" s="95" t="s">
        <v>23612</v>
      </c>
    </row>
    <row r="254">
      <c r="A254" s="69" t="s">
        <v>23381</v>
      </c>
      <c r="B254" s="233" t="s">
        <v>23613</v>
      </c>
      <c r="C254" s="154" t="s">
        <v>23607</v>
      </c>
      <c r="D254" s="101" t="s">
        <v>23608</v>
      </c>
      <c r="E254" s="154" t="s">
        <v>22610</v>
      </c>
      <c r="F254" s="191" t="s">
        <v>23609</v>
      </c>
      <c r="G254" s="62"/>
      <c r="H254" s="62" t="s">
        <v>23610</v>
      </c>
      <c r="I254" s="193" t="s">
        <v>23614</v>
      </c>
      <c r="J254" s="200">
        <v>77000.0</v>
      </c>
      <c r="K254" s="82" t="s">
        <v>22583</v>
      </c>
      <c r="L254" s="82" t="s">
        <v>21498</v>
      </c>
      <c r="M254" s="99" t="s">
        <v>23140</v>
      </c>
      <c r="N254" s="62"/>
      <c r="O254" s="99" t="s">
        <v>4202</v>
      </c>
      <c r="P254" s="62"/>
      <c r="Q254" s="82" t="s">
        <v>23615</v>
      </c>
    </row>
    <row r="255">
      <c r="A255" s="69" t="s">
        <v>2633</v>
      </c>
      <c r="B255" s="215" t="s">
        <v>23616</v>
      </c>
      <c r="C255" s="154" t="s">
        <v>23617</v>
      </c>
      <c r="D255" s="101" t="s">
        <v>23618</v>
      </c>
      <c r="E255" s="203" t="s">
        <v>23619</v>
      </c>
      <c r="F255" s="155" t="s">
        <v>23620</v>
      </c>
      <c r="G255" s="96"/>
      <c r="H255" s="96" t="s">
        <v>23621</v>
      </c>
      <c r="I255" s="71" t="s">
        <v>23622</v>
      </c>
      <c r="J255" s="192">
        <v>157705.0</v>
      </c>
      <c r="K255" s="75" t="s">
        <v>22602</v>
      </c>
      <c r="L255" s="95" t="s">
        <v>21498</v>
      </c>
      <c r="M255" s="75" t="s">
        <v>22629</v>
      </c>
      <c r="N255" s="75" t="s">
        <v>16706</v>
      </c>
      <c r="O255" s="75" t="s">
        <v>2824</v>
      </c>
      <c r="P255" s="75" t="s">
        <v>8038</v>
      </c>
      <c r="Q255" s="95" t="s">
        <v>23623</v>
      </c>
    </row>
    <row r="256">
      <c r="A256" s="62" t="s">
        <v>2586</v>
      </c>
      <c r="B256" s="210" t="s">
        <v>23624</v>
      </c>
      <c r="C256" s="82" t="s">
        <v>23625</v>
      </c>
      <c r="D256" s="79" t="s">
        <v>23626</v>
      </c>
      <c r="E256" s="113" t="s">
        <v>23627</v>
      </c>
      <c r="F256" s="113" t="s">
        <v>22516</v>
      </c>
      <c r="G256" s="62"/>
      <c r="H256" s="62" t="s">
        <v>23628</v>
      </c>
      <c r="I256" s="193" t="s">
        <v>23629</v>
      </c>
      <c r="J256" s="200">
        <v>25400.0</v>
      </c>
      <c r="K256" s="82" t="s">
        <v>22583</v>
      </c>
      <c r="L256" s="82" t="s">
        <v>21498</v>
      </c>
      <c r="M256" s="99" t="s">
        <v>22798</v>
      </c>
      <c r="N256" s="99" t="s">
        <v>16706</v>
      </c>
      <c r="O256" s="99" t="s">
        <v>23448</v>
      </c>
      <c r="P256" s="99" t="s">
        <v>8038</v>
      </c>
      <c r="Q256" s="113" t="s">
        <v>22516</v>
      </c>
    </row>
    <row r="257">
      <c r="A257" s="62" t="s">
        <v>2633</v>
      </c>
      <c r="B257" s="215" t="s">
        <v>23630</v>
      </c>
      <c r="C257" s="154" t="s">
        <v>23631</v>
      </c>
      <c r="D257" s="101" t="s">
        <v>23632</v>
      </c>
      <c r="E257" s="95"/>
      <c r="F257" s="95" t="s">
        <v>23633</v>
      </c>
      <c r="G257" s="96"/>
      <c r="H257" s="96" t="s">
        <v>23634</v>
      </c>
      <c r="I257" s="242" t="s">
        <v>23635</v>
      </c>
      <c r="J257" s="156">
        <v>7500.0</v>
      </c>
      <c r="K257" s="75" t="s">
        <v>22513</v>
      </c>
      <c r="L257" s="95" t="s">
        <v>21498</v>
      </c>
      <c r="M257" s="75" t="s">
        <v>22739</v>
      </c>
      <c r="N257" s="75" t="s">
        <v>16706</v>
      </c>
      <c r="O257" s="75" t="s">
        <v>4138</v>
      </c>
      <c r="P257" s="75" t="s">
        <v>15373</v>
      </c>
      <c r="Q257" s="154" t="s">
        <v>22516</v>
      </c>
    </row>
    <row r="258">
      <c r="A258" s="69" t="s">
        <v>2633</v>
      </c>
      <c r="B258" s="175" t="s">
        <v>23636</v>
      </c>
      <c r="C258" s="154" t="s">
        <v>23637</v>
      </c>
      <c r="D258" s="79" t="s">
        <v>1814</v>
      </c>
      <c r="E258" s="154" t="s">
        <v>23031</v>
      </c>
      <c r="F258" s="95" t="s">
        <v>23638</v>
      </c>
      <c r="G258" s="96"/>
      <c r="H258" s="96" t="s">
        <v>23639</v>
      </c>
      <c r="I258" s="71" t="s">
        <v>23640</v>
      </c>
      <c r="J258" s="204">
        <v>52200.0</v>
      </c>
      <c r="K258" s="95" t="s">
        <v>22583</v>
      </c>
      <c r="L258" s="95" t="s">
        <v>21498</v>
      </c>
      <c r="M258" s="75" t="s">
        <v>22607</v>
      </c>
      <c r="N258" s="75" t="s">
        <v>22645</v>
      </c>
      <c r="O258" s="75" t="s">
        <v>2742</v>
      </c>
      <c r="P258" s="75" t="s">
        <v>15373</v>
      </c>
      <c r="Q258" s="154" t="s">
        <v>22516</v>
      </c>
    </row>
    <row r="259">
      <c r="A259" s="62" t="s">
        <v>2586</v>
      </c>
      <c r="B259" s="223" t="s">
        <v>23641</v>
      </c>
      <c r="C259" s="158" t="s">
        <v>23642</v>
      </c>
      <c r="D259" s="62" t="s">
        <v>1811</v>
      </c>
      <c r="E259" s="197" t="s">
        <v>22610</v>
      </c>
      <c r="F259" s="159" t="s">
        <v>23643</v>
      </c>
      <c r="G259" s="160" t="s">
        <v>2741</v>
      </c>
      <c r="H259" s="197" t="s">
        <v>23644</v>
      </c>
      <c r="I259" s="82"/>
      <c r="J259" s="161"/>
      <c r="K259" s="62"/>
      <c r="L259" s="161"/>
      <c r="M259" s="113" t="s">
        <v>22516</v>
      </c>
      <c r="N259" s="162"/>
      <c r="O259" s="161" t="s">
        <v>3110</v>
      </c>
      <c r="P259" s="162"/>
      <c r="Q259" s="62"/>
    </row>
    <row r="260">
      <c r="A260" s="62"/>
      <c r="B260" s="175" t="s">
        <v>23645</v>
      </c>
      <c r="C260" s="154" t="s">
        <v>23646</v>
      </c>
      <c r="D260" s="79" t="s">
        <v>1814</v>
      </c>
      <c r="E260" s="203" t="s">
        <v>23031</v>
      </c>
      <c r="F260" s="155" t="s">
        <v>23647</v>
      </c>
      <c r="G260" s="96"/>
      <c r="H260" s="113" t="s">
        <v>22516</v>
      </c>
      <c r="I260" s="71"/>
      <c r="J260" s="204"/>
      <c r="K260" s="99"/>
      <c r="L260" s="95"/>
      <c r="M260" s="113" t="s">
        <v>22516</v>
      </c>
      <c r="N260" s="75"/>
      <c r="O260" s="75"/>
      <c r="P260" s="75"/>
      <c r="Q260" s="95"/>
    </row>
    <row r="261">
      <c r="A261" s="62" t="s">
        <v>2586</v>
      </c>
      <c r="B261" s="210" t="s">
        <v>23648</v>
      </c>
      <c r="C261" s="113" t="s">
        <v>23649</v>
      </c>
      <c r="D261" s="79" t="s">
        <v>16063</v>
      </c>
      <c r="E261" s="203" t="s">
        <v>23650</v>
      </c>
      <c r="F261" s="155" t="s">
        <v>23651</v>
      </c>
      <c r="G261" s="62"/>
      <c r="H261" s="62" t="s">
        <v>23652</v>
      </c>
      <c r="I261" s="193" t="s">
        <v>23653</v>
      </c>
      <c r="J261" s="196">
        <v>2487.0</v>
      </c>
      <c r="K261" s="99" t="s">
        <v>22513</v>
      </c>
      <c r="L261" s="82" t="s">
        <v>21765</v>
      </c>
      <c r="M261" s="113" t="s">
        <v>22516</v>
      </c>
      <c r="N261" s="99" t="s">
        <v>22645</v>
      </c>
      <c r="O261" s="99" t="s">
        <v>22646</v>
      </c>
      <c r="P261" s="99" t="s">
        <v>15373</v>
      </c>
      <c r="Q261" s="82"/>
    </row>
    <row r="262">
      <c r="A262" s="62" t="s">
        <v>2633</v>
      </c>
      <c r="B262" s="255" t="s">
        <v>23654</v>
      </c>
      <c r="C262" s="203" t="s">
        <v>22516</v>
      </c>
      <c r="D262" s="79" t="s">
        <v>1053</v>
      </c>
      <c r="E262" s="203" t="s">
        <v>22516</v>
      </c>
      <c r="F262" s="203" t="s">
        <v>22516</v>
      </c>
      <c r="G262" s="160" t="s">
        <v>2741</v>
      </c>
      <c r="H262" s="96" t="s">
        <v>23655</v>
      </c>
      <c r="I262" s="71" t="s">
        <v>23656</v>
      </c>
      <c r="J262" s="192">
        <v>242674.0</v>
      </c>
      <c r="K262" s="75" t="s">
        <v>22602</v>
      </c>
      <c r="L262" s="95" t="s">
        <v>21765</v>
      </c>
      <c r="M262" s="113" t="s">
        <v>22516</v>
      </c>
      <c r="N262" s="75" t="s">
        <v>16706</v>
      </c>
      <c r="O262" s="75" t="s">
        <v>22584</v>
      </c>
      <c r="P262" s="75" t="s">
        <v>15373</v>
      </c>
      <c r="Q262" s="95"/>
    </row>
    <row r="263">
      <c r="A263" s="69" t="s">
        <v>2633</v>
      </c>
      <c r="B263" s="175" t="s">
        <v>23657</v>
      </c>
      <c r="C263" s="154" t="s">
        <v>23658</v>
      </c>
      <c r="D263" s="101" t="s">
        <v>1858</v>
      </c>
      <c r="E263" s="154" t="s">
        <v>22545</v>
      </c>
      <c r="F263" s="191" t="s">
        <v>23659</v>
      </c>
      <c r="G263" s="96"/>
      <c r="H263" s="96" t="s">
        <v>23660</v>
      </c>
      <c r="I263" s="113" t="s">
        <v>22516</v>
      </c>
      <c r="J263" s="192"/>
      <c r="K263" s="96"/>
      <c r="L263" s="95" t="s">
        <v>21765</v>
      </c>
      <c r="M263" s="113" t="s">
        <v>22516</v>
      </c>
      <c r="N263" s="75" t="s">
        <v>16706</v>
      </c>
      <c r="O263" s="75" t="s">
        <v>2937</v>
      </c>
      <c r="P263" s="75" t="s">
        <v>8038</v>
      </c>
      <c r="Q263" s="95"/>
    </row>
    <row r="264">
      <c r="A264" s="62" t="s">
        <v>2586</v>
      </c>
      <c r="B264" s="195" t="s">
        <v>22804</v>
      </c>
      <c r="C264" s="158" t="s">
        <v>23097</v>
      </c>
      <c r="D264" s="79" t="s">
        <v>701</v>
      </c>
      <c r="E264" s="197" t="s">
        <v>22610</v>
      </c>
      <c r="F264" s="159" t="s">
        <v>23661</v>
      </c>
      <c r="G264" s="198"/>
      <c r="H264" s="198" t="s">
        <v>23662</v>
      </c>
      <c r="I264" s="199" t="s">
        <v>22809</v>
      </c>
      <c r="J264" s="200">
        <v>355909.0</v>
      </c>
      <c r="K264" s="162" t="s">
        <v>22602</v>
      </c>
      <c r="L264" s="201" t="s">
        <v>21498</v>
      </c>
      <c r="M264" s="162" t="s">
        <v>22739</v>
      </c>
      <c r="N264" s="162" t="s">
        <v>16706</v>
      </c>
      <c r="O264" s="162" t="s">
        <v>2824</v>
      </c>
      <c r="P264" s="162" t="s">
        <v>15373</v>
      </c>
      <c r="Q264" s="201" t="s">
        <v>22810</v>
      </c>
    </row>
    <row r="265">
      <c r="A265" s="62" t="s">
        <v>2586</v>
      </c>
      <c r="B265" s="195" t="s">
        <v>22804</v>
      </c>
      <c r="C265" s="158" t="s">
        <v>23663</v>
      </c>
      <c r="D265" s="196" t="s">
        <v>23664</v>
      </c>
      <c r="E265" s="158" t="s">
        <v>22709</v>
      </c>
      <c r="F265" s="199" t="s">
        <v>23665</v>
      </c>
      <c r="G265" s="198"/>
      <c r="H265" s="198" t="s">
        <v>23666</v>
      </c>
      <c r="I265" s="199" t="s">
        <v>22809</v>
      </c>
      <c r="J265" s="200">
        <v>355909.0</v>
      </c>
      <c r="K265" s="214" t="s">
        <v>22602</v>
      </c>
      <c r="L265" s="201" t="s">
        <v>21498</v>
      </c>
      <c r="M265" s="162" t="s">
        <v>22739</v>
      </c>
      <c r="N265" s="162" t="s">
        <v>16706</v>
      </c>
      <c r="O265" s="162" t="s">
        <v>2824</v>
      </c>
      <c r="P265" s="162" t="s">
        <v>15373</v>
      </c>
      <c r="Q265" s="201" t="s">
        <v>22810</v>
      </c>
    </row>
    <row r="266">
      <c r="A266" s="62" t="s">
        <v>2586</v>
      </c>
      <c r="B266" s="223" t="s">
        <v>23667</v>
      </c>
      <c r="C266" s="158" t="s">
        <v>23668</v>
      </c>
      <c r="D266" s="62" t="s">
        <v>23669</v>
      </c>
      <c r="E266" s="158" t="s">
        <v>23670</v>
      </c>
      <c r="F266" s="199" t="s">
        <v>23671</v>
      </c>
      <c r="G266" s="160" t="s">
        <v>2741</v>
      </c>
      <c r="H266" s="158" t="s">
        <v>23672</v>
      </c>
      <c r="I266" s="82"/>
      <c r="J266" s="161"/>
      <c r="K266" s="161"/>
      <c r="L266" s="161"/>
      <c r="M266" s="113" t="s">
        <v>22516</v>
      </c>
      <c r="N266" s="162"/>
      <c r="O266" s="161" t="s">
        <v>2765</v>
      </c>
      <c r="P266" s="162"/>
      <c r="Q266" s="62"/>
    </row>
    <row r="267">
      <c r="A267" s="62" t="s">
        <v>2586</v>
      </c>
      <c r="B267" s="223" t="s">
        <v>23673</v>
      </c>
      <c r="C267" s="158" t="s">
        <v>23674</v>
      </c>
      <c r="D267" s="79" t="s">
        <v>23675</v>
      </c>
      <c r="E267" s="158" t="s">
        <v>22755</v>
      </c>
      <c r="F267" s="199" t="s">
        <v>23676</v>
      </c>
      <c r="G267" s="99" t="s">
        <v>2741</v>
      </c>
      <c r="H267" s="62" t="s">
        <v>23677</v>
      </c>
      <c r="I267" s="82"/>
      <c r="J267" s="161"/>
      <c r="K267" s="62"/>
      <c r="L267" s="62"/>
      <c r="M267" s="113" t="s">
        <v>22516</v>
      </c>
      <c r="N267" s="162"/>
      <c r="O267" s="162"/>
      <c r="P267" s="162"/>
      <c r="Q267" s="201"/>
    </row>
    <row r="268">
      <c r="A268" s="62" t="s">
        <v>2586</v>
      </c>
      <c r="B268" s="210" t="s">
        <v>23678</v>
      </c>
      <c r="C268" s="113" t="s">
        <v>23679</v>
      </c>
      <c r="D268" s="79" t="s">
        <v>23680</v>
      </c>
      <c r="E268" s="203" t="s">
        <v>23681</v>
      </c>
      <c r="F268" s="155" t="s">
        <v>23682</v>
      </c>
      <c r="G268" s="62"/>
      <c r="H268" s="62" t="s">
        <v>23683</v>
      </c>
      <c r="I268" s="193" t="s">
        <v>23684</v>
      </c>
      <c r="J268" s="200">
        <v>16800.0</v>
      </c>
      <c r="K268" s="99" t="s">
        <v>22513</v>
      </c>
      <c r="L268" s="82" t="s">
        <v>21498</v>
      </c>
      <c r="M268" s="62"/>
      <c r="N268" s="99" t="s">
        <v>16706</v>
      </c>
      <c r="O268" s="99" t="s">
        <v>2603</v>
      </c>
      <c r="P268" s="99" t="s">
        <v>8038</v>
      </c>
      <c r="Q268" s="82" t="s">
        <v>23685</v>
      </c>
    </row>
    <row r="269">
      <c r="A269" s="62" t="s">
        <v>2633</v>
      </c>
      <c r="B269" s="175" t="s">
        <v>23686</v>
      </c>
      <c r="C269" s="154" t="s">
        <v>23687</v>
      </c>
      <c r="D269" s="101" t="s">
        <v>15801</v>
      </c>
      <c r="E269" s="154" t="s">
        <v>23688</v>
      </c>
      <c r="F269" s="191" t="s">
        <v>23689</v>
      </c>
      <c r="G269" s="96"/>
      <c r="H269" s="96" t="s">
        <v>23690</v>
      </c>
      <c r="I269" s="155" t="s">
        <v>23691</v>
      </c>
      <c r="J269" s="156">
        <v>3527.0</v>
      </c>
      <c r="K269" s="75" t="s">
        <v>22513</v>
      </c>
      <c r="L269" s="95" t="s">
        <v>21498</v>
      </c>
      <c r="M269" s="75" t="s">
        <v>22798</v>
      </c>
      <c r="N269" s="75" t="s">
        <v>16706</v>
      </c>
      <c r="O269" s="75" t="s">
        <v>2760</v>
      </c>
      <c r="P269" s="75" t="s">
        <v>8038</v>
      </c>
      <c r="Q269" s="154" t="s">
        <v>22516</v>
      </c>
    </row>
    <row r="270">
      <c r="A270" s="174"/>
      <c r="B270" s="172" t="s">
        <v>22020</v>
      </c>
      <c r="C270" s="171" t="s">
        <v>22021</v>
      </c>
      <c r="D270" s="181" t="s">
        <v>15801</v>
      </c>
      <c r="E270" s="171" t="s">
        <v>21608</v>
      </c>
      <c r="F270" s="173" t="s">
        <v>22022</v>
      </c>
      <c r="G270" s="171"/>
      <c r="H270" s="171" t="s">
        <v>22023</v>
      </c>
      <c r="I270" s="173" t="s">
        <v>22024</v>
      </c>
      <c r="J270" s="171"/>
      <c r="K270" s="171" t="s">
        <v>16627</v>
      </c>
      <c r="L270" s="171"/>
      <c r="M270" s="113" t="s">
        <v>22516</v>
      </c>
      <c r="N270" s="171" t="s">
        <v>2840</v>
      </c>
      <c r="O270" s="171" t="s">
        <v>22025</v>
      </c>
      <c r="P270" s="174"/>
      <c r="Q270" s="171" t="s">
        <v>16706</v>
      </c>
    </row>
    <row r="271">
      <c r="A271" s="62" t="s">
        <v>2586</v>
      </c>
      <c r="B271" s="210" t="s">
        <v>23692</v>
      </c>
      <c r="C271" s="82" t="s">
        <v>23693</v>
      </c>
      <c r="D271" s="181" t="s">
        <v>15801</v>
      </c>
      <c r="E271" s="113" t="s">
        <v>22610</v>
      </c>
      <c r="F271" s="82" t="s">
        <v>23694</v>
      </c>
      <c r="G271" s="62"/>
      <c r="H271" s="62" t="s">
        <v>23695</v>
      </c>
      <c r="I271" s="193" t="s">
        <v>23696</v>
      </c>
      <c r="J271" s="198"/>
      <c r="K271" s="82" t="s">
        <v>22583</v>
      </c>
      <c r="L271" s="82" t="s">
        <v>21498</v>
      </c>
      <c r="M271" s="99" t="s">
        <v>23368</v>
      </c>
      <c r="N271" s="99" t="s">
        <v>22887</v>
      </c>
      <c r="O271" s="99" t="s">
        <v>3110</v>
      </c>
      <c r="P271" s="99" t="s">
        <v>15373</v>
      </c>
      <c r="Q271" s="82" t="s">
        <v>23697</v>
      </c>
    </row>
    <row r="272">
      <c r="A272" s="174"/>
      <c r="B272" s="185" t="s">
        <v>22442</v>
      </c>
      <c r="C272" s="186" t="s">
        <v>23698</v>
      </c>
      <c r="D272" s="186" t="s">
        <v>15801</v>
      </c>
      <c r="E272" s="186" t="s">
        <v>23699</v>
      </c>
      <c r="F272" s="173" t="s">
        <v>22444</v>
      </c>
      <c r="G272" s="186"/>
      <c r="H272" s="113" t="s">
        <v>22516</v>
      </c>
      <c r="I272" s="187" t="s">
        <v>22445</v>
      </c>
      <c r="J272" s="171"/>
      <c r="K272" s="188"/>
      <c r="L272" s="171" t="s">
        <v>21478</v>
      </c>
      <c r="M272" s="113" t="s">
        <v>22516</v>
      </c>
      <c r="N272" s="181" t="s">
        <v>16706</v>
      </c>
      <c r="O272" s="186" t="s">
        <v>23700</v>
      </c>
      <c r="P272" s="174"/>
      <c r="Q272" s="186"/>
    </row>
    <row r="273">
      <c r="A273" s="62"/>
      <c r="B273" s="217" t="s">
        <v>23701</v>
      </c>
      <c r="C273" s="182" t="s">
        <v>23702</v>
      </c>
      <c r="D273" s="182" t="s">
        <v>23703</v>
      </c>
      <c r="E273" s="186" t="s">
        <v>23704</v>
      </c>
      <c r="F273" s="207" t="s">
        <v>23705</v>
      </c>
      <c r="G273" s="238"/>
      <c r="H273" s="239" t="s">
        <v>23706</v>
      </c>
      <c r="I273" s="239" t="s">
        <v>23707</v>
      </c>
      <c r="J273" s="240"/>
      <c r="K273" s="182"/>
      <c r="L273" s="256" t="s">
        <v>23708</v>
      </c>
      <c r="M273" s="113" t="s">
        <v>22516</v>
      </c>
      <c r="N273" s="241" t="s">
        <v>16706</v>
      </c>
      <c r="O273" s="241"/>
      <c r="P273" s="162"/>
      <c r="Q273" s="241"/>
    </row>
    <row r="274">
      <c r="A274" s="69" t="s">
        <v>2586</v>
      </c>
      <c r="B274" s="215" t="s">
        <v>23709</v>
      </c>
      <c r="C274" s="154" t="s">
        <v>23710</v>
      </c>
      <c r="D274" s="101" t="s">
        <v>23711</v>
      </c>
      <c r="E274" s="154" t="s">
        <v>23712</v>
      </c>
      <c r="F274" s="191" t="s">
        <v>23713</v>
      </c>
      <c r="G274" s="160" t="s">
        <v>2741</v>
      </c>
      <c r="H274" s="96" t="s">
        <v>23714</v>
      </c>
      <c r="I274" s="71" t="s">
        <v>23715</v>
      </c>
      <c r="J274" s="237">
        <v>65000.0</v>
      </c>
      <c r="K274" s="95" t="s">
        <v>22583</v>
      </c>
      <c r="L274" s="95" t="s">
        <v>21498</v>
      </c>
      <c r="M274" s="75" t="s">
        <v>22798</v>
      </c>
      <c r="N274" s="75" t="s">
        <v>16706</v>
      </c>
      <c r="O274" s="75" t="s">
        <v>23716</v>
      </c>
      <c r="P274" s="75" t="s">
        <v>8038</v>
      </c>
      <c r="Q274" s="95" t="s">
        <v>23717</v>
      </c>
    </row>
    <row r="275">
      <c r="A275" s="69" t="s">
        <v>2586</v>
      </c>
      <c r="B275" s="175" t="s">
        <v>23718</v>
      </c>
      <c r="C275" s="95" t="s">
        <v>23719</v>
      </c>
      <c r="D275" s="101" t="s">
        <v>23720</v>
      </c>
      <c r="E275" s="203" t="s">
        <v>23721</v>
      </c>
      <c r="F275" s="155" t="s">
        <v>23722</v>
      </c>
      <c r="G275" s="96"/>
      <c r="H275" s="96" t="s">
        <v>14615</v>
      </c>
      <c r="I275" s="193" t="s">
        <v>23723</v>
      </c>
      <c r="J275" s="192"/>
      <c r="K275" s="96"/>
      <c r="L275" s="95" t="s">
        <v>21765</v>
      </c>
      <c r="M275" s="113" t="s">
        <v>22516</v>
      </c>
      <c r="N275" s="75" t="s">
        <v>16706</v>
      </c>
      <c r="O275" s="75" t="s">
        <v>2813</v>
      </c>
      <c r="P275" s="75" t="s">
        <v>15373</v>
      </c>
      <c r="Q275" s="95"/>
    </row>
    <row r="276">
      <c r="A276" s="62" t="s">
        <v>2586</v>
      </c>
      <c r="B276" s="157" t="s">
        <v>23724</v>
      </c>
      <c r="C276" s="79" t="s">
        <v>23725</v>
      </c>
      <c r="D276" s="79" t="s">
        <v>23726</v>
      </c>
      <c r="E276" s="113" t="s">
        <v>22709</v>
      </c>
      <c r="F276" s="193" t="s">
        <v>23727</v>
      </c>
      <c r="G276" s="99" t="s">
        <v>8038</v>
      </c>
      <c r="H276" s="62" t="s">
        <v>23728</v>
      </c>
      <c r="I276" s="82"/>
      <c r="J276" s="161"/>
      <c r="K276" s="62"/>
      <c r="L276" s="161"/>
      <c r="M276" s="113" t="s">
        <v>22516</v>
      </c>
      <c r="N276" s="62"/>
      <c r="O276" s="161" t="s">
        <v>2937</v>
      </c>
      <c r="P276" s="62"/>
      <c r="Q276" s="62"/>
    </row>
    <row r="277">
      <c r="A277" s="62" t="s">
        <v>2586</v>
      </c>
      <c r="B277" s="210" t="s">
        <v>23729</v>
      </c>
      <c r="C277" s="113" t="s">
        <v>23730</v>
      </c>
      <c r="D277" s="79" t="s">
        <v>23731</v>
      </c>
      <c r="E277" s="113" t="s">
        <v>22709</v>
      </c>
      <c r="F277" s="193" t="s">
        <v>23732</v>
      </c>
      <c r="G277" s="62"/>
      <c r="H277" s="62" t="s">
        <v>23733</v>
      </c>
      <c r="I277" s="193" t="s">
        <v>23734</v>
      </c>
      <c r="J277" s="200">
        <v>114000.0</v>
      </c>
      <c r="K277" s="99" t="s">
        <v>22602</v>
      </c>
      <c r="L277" s="82" t="s">
        <v>21498</v>
      </c>
      <c r="M277" s="99" t="s">
        <v>22576</v>
      </c>
      <c r="N277" s="99" t="s">
        <v>22645</v>
      </c>
      <c r="O277" s="99" t="s">
        <v>22829</v>
      </c>
      <c r="P277" s="99" t="s">
        <v>8038</v>
      </c>
      <c r="Q277" s="113" t="s">
        <v>22516</v>
      </c>
    </row>
    <row r="278">
      <c r="A278" s="62" t="s">
        <v>2586</v>
      </c>
      <c r="B278" s="210" t="s">
        <v>23735</v>
      </c>
      <c r="C278" s="113" t="s">
        <v>23736</v>
      </c>
      <c r="D278" s="79" t="s">
        <v>2635</v>
      </c>
      <c r="E278" s="154" t="s">
        <v>22516</v>
      </c>
      <c r="F278" s="155" t="s">
        <v>23737</v>
      </c>
      <c r="G278" s="62"/>
      <c r="H278" s="62" t="s">
        <v>23738</v>
      </c>
      <c r="I278" s="193" t="s">
        <v>23739</v>
      </c>
      <c r="J278" s="196">
        <v>1753.0</v>
      </c>
      <c r="K278" s="75" t="s">
        <v>22513</v>
      </c>
      <c r="L278" s="82" t="s">
        <v>21765</v>
      </c>
      <c r="M278" s="113" t="s">
        <v>22516</v>
      </c>
      <c r="N278" s="99" t="s">
        <v>16706</v>
      </c>
      <c r="O278" s="99" t="s">
        <v>4138</v>
      </c>
      <c r="P278" s="99" t="s">
        <v>15373</v>
      </c>
      <c r="Q278" s="82"/>
    </row>
    <row r="279">
      <c r="A279" s="174"/>
      <c r="B279" s="172" t="s">
        <v>21862</v>
      </c>
      <c r="C279" s="171" t="s">
        <v>21863</v>
      </c>
      <c r="D279" s="181" t="s">
        <v>23740</v>
      </c>
      <c r="E279" s="171" t="s">
        <v>21455</v>
      </c>
      <c r="F279" s="173" t="s">
        <v>21864</v>
      </c>
      <c r="G279" s="171"/>
      <c r="H279" s="171" t="s">
        <v>21865</v>
      </c>
      <c r="I279" s="173" t="s">
        <v>21866</v>
      </c>
      <c r="J279" s="171"/>
      <c r="K279" s="171" t="s">
        <v>16627</v>
      </c>
      <c r="L279" s="171"/>
      <c r="M279" s="113" t="s">
        <v>22516</v>
      </c>
      <c r="N279" s="181" t="s">
        <v>16706</v>
      </c>
      <c r="O279" s="171" t="s">
        <v>13497</v>
      </c>
      <c r="P279" s="174"/>
      <c r="Q279" s="171"/>
    </row>
    <row r="280">
      <c r="A280" s="62" t="s">
        <v>2586</v>
      </c>
      <c r="B280" s="195" t="s">
        <v>23741</v>
      </c>
      <c r="C280" s="158" t="s">
        <v>23742</v>
      </c>
      <c r="D280" s="196" t="s">
        <v>23743</v>
      </c>
      <c r="E280" s="158" t="s">
        <v>22516</v>
      </c>
      <c r="F280" s="199" t="s">
        <v>23744</v>
      </c>
      <c r="G280" s="160" t="s">
        <v>8038</v>
      </c>
      <c r="H280" s="198" t="s">
        <v>23745</v>
      </c>
      <c r="I280" s="199" t="s">
        <v>23746</v>
      </c>
      <c r="J280" s="200">
        <v>318123.0</v>
      </c>
      <c r="K280" s="162" t="s">
        <v>22602</v>
      </c>
      <c r="L280" s="201" t="s">
        <v>21498</v>
      </c>
      <c r="M280" s="162" t="s">
        <v>22739</v>
      </c>
      <c r="N280" s="162" t="s">
        <v>16706</v>
      </c>
      <c r="O280" s="162" t="s">
        <v>4225</v>
      </c>
      <c r="P280" s="162" t="s">
        <v>8038</v>
      </c>
      <c r="Q280" s="201" t="s">
        <v>23747</v>
      </c>
    </row>
    <row r="281">
      <c r="A281" s="69" t="s">
        <v>2586</v>
      </c>
      <c r="B281" s="215" t="s">
        <v>23748</v>
      </c>
      <c r="C281" s="154" t="s">
        <v>23749</v>
      </c>
      <c r="D281" s="101" t="s">
        <v>3904</v>
      </c>
      <c r="E281" s="154" t="s">
        <v>22743</v>
      </c>
      <c r="F281" s="95" t="s">
        <v>23750</v>
      </c>
      <c r="G281" s="96"/>
      <c r="H281" s="96" t="s">
        <v>23751</v>
      </c>
      <c r="I281" s="71" t="s">
        <v>23752</v>
      </c>
      <c r="J281" s="192">
        <v>68278.0</v>
      </c>
      <c r="K281" s="82" t="s">
        <v>22583</v>
      </c>
      <c r="L281" s="95" t="s">
        <v>21498</v>
      </c>
      <c r="M281" s="75" t="s">
        <v>23753</v>
      </c>
      <c r="N281" s="75" t="s">
        <v>21513</v>
      </c>
      <c r="O281" s="75" t="s">
        <v>9821</v>
      </c>
      <c r="P281" s="75" t="s">
        <v>15373</v>
      </c>
      <c r="Q281" s="95" t="s">
        <v>23754</v>
      </c>
    </row>
    <row r="282">
      <c r="A282" s="69" t="s">
        <v>2586</v>
      </c>
      <c r="B282" s="215" t="s">
        <v>23755</v>
      </c>
      <c r="C282" s="154" t="s">
        <v>23749</v>
      </c>
      <c r="D282" s="101" t="s">
        <v>3904</v>
      </c>
      <c r="E282" s="154" t="s">
        <v>22743</v>
      </c>
      <c r="F282" s="95" t="s">
        <v>23750</v>
      </c>
      <c r="G282" s="96"/>
      <c r="H282" s="96" t="s">
        <v>23756</v>
      </c>
      <c r="I282" s="71" t="s">
        <v>23752</v>
      </c>
      <c r="J282" s="192">
        <v>68278.0</v>
      </c>
      <c r="K282" s="82" t="s">
        <v>22583</v>
      </c>
      <c r="L282" s="95" t="s">
        <v>21498</v>
      </c>
      <c r="M282" s="75" t="s">
        <v>23753</v>
      </c>
      <c r="N282" s="75" t="s">
        <v>21513</v>
      </c>
      <c r="O282" s="75" t="s">
        <v>9821</v>
      </c>
      <c r="P282" s="75" t="s">
        <v>15373</v>
      </c>
      <c r="Q282" s="95" t="s">
        <v>23754</v>
      </c>
    </row>
    <row r="283">
      <c r="A283" s="69" t="s">
        <v>2633</v>
      </c>
      <c r="B283" s="175" t="s">
        <v>23757</v>
      </c>
      <c r="C283" s="101" t="s">
        <v>2588</v>
      </c>
      <c r="D283" s="101" t="s">
        <v>2588</v>
      </c>
      <c r="E283" s="203"/>
      <c r="F283" s="155" t="s">
        <v>23758</v>
      </c>
      <c r="G283" s="96"/>
      <c r="H283" s="96" t="s">
        <v>23759</v>
      </c>
      <c r="I283" s="191" t="s">
        <v>23760</v>
      </c>
      <c r="J283" s="156">
        <v>10000.0</v>
      </c>
      <c r="K283" s="99" t="s">
        <v>22513</v>
      </c>
      <c r="L283" s="95" t="s">
        <v>21765</v>
      </c>
      <c r="M283" s="113" t="s">
        <v>22516</v>
      </c>
      <c r="N283" s="75" t="s">
        <v>16706</v>
      </c>
      <c r="O283" s="75" t="s">
        <v>2802</v>
      </c>
      <c r="P283" s="75" t="s">
        <v>15373</v>
      </c>
      <c r="Q283" s="95"/>
    </row>
    <row r="284">
      <c r="A284" s="69" t="s">
        <v>2586</v>
      </c>
      <c r="B284" s="215" t="s">
        <v>23761</v>
      </c>
      <c r="C284" s="154" t="s">
        <v>23762</v>
      </c>
      <c r="D284" s="101" t="s">
        <v>2051</v>
      </c>
      <c r="E284" s="203" t="s">
        <v>22552</v>
      </c>
      <c r="F284" s="155" t="s">
        <v>23763</v>
      </c>
      <c r="G284" s="96"/>
      <c r="H284" s="96" t="s">
        <v>23764</v>
      </c>
      <c r="I284" s="71" t="s">
        <v>23765</v>
      </c>
      <c r="J284" s="192">
        <v>38834.0</v>
      </c>
      <c r="K284" s="82" t="s">
        <v>22583</v>
      </c>
      <c r="L284" s="95" t="s">
        <v>21498</v>
      </c>
      <c r="M284" s="75" t="s">
        <v>22739</v>
      </c>
      <c r="N284" s="75" t="s">
        <v>16706</v>
      </c>
      <c r="O284" s="75" t="s">
        <v>2760</v>
      </c>
      <c r="P284" s="75" t="s">
        <v>8038</v>
      </c>
      <c r="Q284" s="95" t="s">
        <v>23766</v>
      </c>
    </row>
    <row r="285">
      <c r="A285" s="174"/>
      <c r="B285" s="211" t="s">
        <v>23767</v>
      </c>
      <c r="C285" s="171" t="s">
        <v>22248</v>
      </c>
      <c r="D285" s="181" t="s">
        <v>2051</v>
      </c>
      <c r="E285" s="171" t="s">
        <v>22249</v>
      </c>
      <c r="F285" s="173" t="s">
        <v>22250</v>
      </c>
      <c r="G285" s="171"/>
      <c r="H285" s="171" t="s">
        <v>22251</v>
      </c>
      <c r="I285" s="173" t="s">
        <v>22252</v>
      </c>
      <c r="J285" s="171"/>
      <c r="K285" s="171"/>
      <c r="L285" s="171" t="s">
        <v>21645</v>
      </c>
      <c r="M285" s="113" t="s">
        <v>22516</v>
      </c>
      <c r="N285" s="171" t="s">
        <v>21663</v>
      </c>
      <c r="O285" s="171" t="s">
        <v>22102</v>
      </c>
      <c r="P285" s="174"/>
      <c r="Q285" s="171" t="s">
        <v>16706</v>
      </c>
    </row>
    <row r="286">
      <c r="A286" s="62"/>
      <c r="B286" s="217" t="s">
        <v>23768</v>
      </c>
      <c r="C286" s="182" t="s">
        <v>23769</v>
      </c>
      <c r="D286" s="182" t="s">
        <v>23770</v>
      </c>
      <c r="E286" s="186" t="s">
        <v>23771</v>
      </c>
      <c r="F286" s="207" t="s">
        <v>23772</v>
      </c>
      <c r="G286" s="238"/>
      <c r="H286" s="239" t="s">
        <v>23773</v>
      </c>
      <c r="I286" s="239" t="s">
        <v>23774</v>
      </c>
      <c r="J286" s="240"/>
      <c r="K286" s="182" t="s">
        <v>22562</v>
      </c>
      <c r="L286" s="240"/>
      <c r="M286" s="113" t="s">
        <v>22516</v>
      </c>
      <c r="N286" s="241" t="s">
        <v>16706</v>
      </c>
      <c r="O286" s="241"/>
      <c r="P286" s="162"/>
      <c r="Q286" s="241"/>
    </row>
    <row r="287">
      <c r="A287" s="174"/>
      <c r="B287" s="211" t="s">
        <v>23775</v>
      </c>
      <c r="C287" s="171" t="s">
        <v>21620</v>
      </c>
      <c r="D287" s="181" t="s">
        <v>2127</v>
      </c>
      <c r="E287" s="171" t="s">
        <v>21455</v>
      </c>
      <c r="F287" s="173" t="s">
        <v>21621</v>
      </c>
      <c r="G287" s="171"/>
      <c r="H287" s="171" t="s">
        <v>21622</v>
      </c>
      <c r="I287" s="173" t="s">
        <v>21623</v>
      </c>
      <c r="J287" s="171"/>
      <c r="K287" s="171" t="s">
        <v>16627</v>
      </c>
      <c r="L287" s="171"/>
      <c r="M287" s="113" t="s">
        <v>22516</v>
      </c>
      <c r="N287" s="171" t="s">
        <v>21625</v>
      </c>
      <c r="O287" s="171" t="s">
        <v>21626</v>
      </c>
      <c r="P287" s="174"/>
      <c r="Q287" s="171" t="s">
        <v>21624</v>
      </c>
    </row>
    <row r="288">
      <c r="A288" s="62" t="s">
        <v>2586</v>
      </c>
      <c r="B288" s="157" t="s">
        <v>23776</v>
      </c>
      <c r="C288" s="158" t="s">
        <v>22516</v>
      </c>
      <c r="D288" s="62" t="s">
        <v>574</v>
      </c>
      <c r="E288" s="158" t="s">
        <v>22516</v>
      </c>
      <c r="F288" s="158"/>
      <c r="G288" s="160" t="s">
        <v>2741</v>
      </c>
      <c r="H288" s="158" t="s">
        <v>23777</v>
      </c>
      <c r="I288" s="82"/>
      <c r="J288" s="161"/>
      <c r="K288" s="161"/>
      <c r="L288" s="161"/>
      <c r="M288" s="113" t="s">
        <v>22516</v>
      </c>
      <c r="N288" s="162"/>
      <c r="O288" s="161" t="s">
        <v>2760</v>
      </c>
      <c r="P288" s="162"/>
      <c r="Q288" s="62"/>
    </row>
    <row r="289">
      <c r="A289" s="174"/>
      <c r="B289" s="205" t="s">
        <v>23778</v>
      </c>
      <c r="C289" s="67" t="s">
        <v>23779</v>
      </c>
      <c r="D289" s="206" t="s">
        <v>23780</v>
      </c>
      <c r="E289" s="186" t="s">
        <v>22610</v>
      </c>
      <c r="F289" s="218" t="s">
        <v>23781</v>
      </c>
      <c r="G289" s="174"/>
      <c r="H289" s="209" t="s">
        <v>23782</v>
      </c>
      <c r="I289" s="209"/>
      <c r="J289" s="174"/>
      <c r="K289" s="174"/>
      <c r="L289" s="67" t="s">
        <v>21498</v>
      </c>
      <c r="M289" s="99" t="s">
        <v>22739</v>
      </c>
      <c r="N289" s="67" t="s">
        <v>16706</v>
      </c>
      <c r="O289" s="67" t="s">
        <v>23783</v>
      </c>
      <c r="P289" s="174"/>
      <c r="Q289" s="174"/>
    </row>
    <row r="290">
      <c r="A290" s="174"/>
      <c r="B290" s="211" t="s">
        <v>23784</v>
      </c>
      <c r="C290" s="171" t="s">
        <v>22226</v>
      </c>
      <c r="D290" s="181" t="s">
        <v>23785</v>
      </c>
      <c r="E290" s="171" t="s">
        <v>21608</v>
      </c>
      <c r="F290" s="173" t="s">
        <v>22227</v>
      </c>
      <c r="G290" s="171"/>
      <c r="H290" s="171" t="s">
        <v>22228</v>
      </c>
      <c r="I290" s="173" t="s">
        <v>22229</v>
      </c>
      <c r="J290" s="171"/>
      <c r="K290" s="171"/>
      <c r="L290" s="171" t="s">
        <v>21651</v>
      </c>
      <c r="M290" s="113" t="s">
        <v>22516</v>
      </c>
      <c r="N290" s="171" t="s">
        <v>21663</v>
      </c>
      <c r="O290" s="171" t="s">
        <v>22062</v>
      </c>
      <c r="P290" s="174"/>
      <c r="Q290" s="171" t="s">
        <v>16706</v>
      </c>
    </row>
    <row r="291">
      <c r="A291" s="62" t="s">
        <v>2586</v>
      </c>
      <c r="B291" s="210" t="s">
        <v>23786</v>
      </c>
      <c r="C291" s="113" t="s">
        <v>23787</v>
      </c>
      <c r="D291" s="101" t="s">
        <v>2209</v>
      </c>
      <c r="E291" s="113" t="s">
        <v>22610</v>
      </c>
      <c r="F291" s="82" t="s">
        <v>23788</v>
      </c>
      <c r="G291" s="62"/>
      <c r="H291" s="62" t="s">
        <v>23789</v>
      </c>
      <c r="I291" s="108" t="s">
        <v>23790</v>
      </c>
      <c r="J291" s="198">
        <v>8697.0</v>
      </c>
      <c r="K291" s="99" t="s">
        <v>22513</v>
      </c>
      <c r="L291" s="82" t="s">
        <v>21498</v>
      </c>
      <c r="M291" s="99" t="s">
        <v>23753</v>
      </c>
      <c r="N291" s="99" t="s">
        <v>21513</v>
      </c>
      <c r="O291" s="99" t="s">
        <v>9821</v>
      </c>
      <c r="P291" s="99" t="s">
        <v>15373</v>
      </c>
      <c r="Q291" s="82" t="s">
        <v>23791</v>
      </c>
    </row>
    <row r="292">
      <c r="A292" s="62" t="s">
        <v>2586</v>
      </c>
      <c r="B292" s="210" t="s">
        <v>23792</v>
      </c>
      <c r="C292" s="113" t="s">
        <v>23793</v>
      </c>
      <c r="D292" s="79" t="s">
        <v>2209</v>
      </c>
      <c r="E292" s="113" t="s">
        <v>23473</v>
      </c>
      <c r="F292" s="193" t="s">
        <v>23794</v>
      </c>
      <c r="G292" s="160" t="s">
        <v>2741</v>
      </c>
      <c r="H292" s="62" t="s">
        <v>23795</v>
      </c>
      <c r="I292" s="193" t="s">
        <v>23796</v>
      </c>
      <c r="J292" s="196">
        <v>42600.0</v>
      </c>
      <c r="K292" s="82" t="s">
        <v>22583</v>
      </c>
      <c r="L292" s="82" t="s">
        <v>16627</v>
      </c>
      <c r="M292" s="113" t="s">
        <v>22516</v>
      </c>
      <c r="N292" s="99" t="s">
        <v>16706</v>
      </c>
      <c r="O292" s="99" t="s">
        <v>2765</v>
      </c>
      <c r="P292" s="99" t="s">
        <v>8038</v>
      </c>
      <c r="Q292" s="82" t="s">
        <v>23797</v>
      </c>
    </row>
    <row r="293">
      <c r="A293" s="62" t="s">
        <v>2586</v>
      </c>
      <c r="B293" s="210" t="s">
        <v>23798</v>
      </c>
      <c r="C293" s="113" t="s">
        <v>23799</v>
      </c>
      <c r="D293" s="79" t="s">
        <v>23800</v>
      </c>
      <c r="E293" s="113" t="s">
        <v>23031</v>
      </c>
      <c r="F293" s="82" t="s">
        <v>23801</v>
      </c>
      <c r="G293" s="62"/>
      <c r="H293" s="62" t="s">
        <v>23802</v>
      </c>
      <c r="I293" s="108" t="s">
        <v>23803</v>
      </c>
      <c r="J293" s="198">
        <v>23130.0</v>
      </c>
      <c r="K293" s="160" t="s">
        <v>22583</v>
      </c>
      <c r="L293" s="82" t="s">
        <v>21498</v>
      </c>
      <c r="M293" s="99" t="s">
        <v>22798</v>
      </c>
      <c r="N293" s="99" t="s">
        <v>16706</v>
      </c>
      <c r="O293" s="99" t="s">
        <v>2802</v>
      </c>
      <c r="P293" s="99" t="s">
        <v>15373</v>
      </c>
      <c r="Q293" s="82" t="s">
        <v>23804</v>
      </c>
    </row>
    <row r="294">
      <c r="A294" s="69" t="s">
        <v>2633</v>
      </c>
      <c r="B294" s="190" t="s">
        <v>23805</v>
      </c>
      <c r="C294" s="154" t="s">
        <v>23806</v>
      </c>
      <c r="D294" s="101" t="s">
        <v>2229</v>
      </c>
      <c r="E294" s="154" t="s">
        <v>22610</v>
      </c>
      <c r="F294" s="191" t="s">
        <v>23807</v>
      </c>
      <c r="G294" s="96"/>
      <c r="H294" s="96" t="s">
        <v>23808</v>
      </c>
      <c r="I294" s="113" t="s">
        <v>22516</v>
      </c>
      <c r="J294" s="192"/>
      <c r="K294" s="96"/>
      <c r="L294" s="95" t="s">
        <v>16627</v>
      </c>
      <c r="M294" s="113" t="s">
        <v>22516</v>
      </c>
      <c r="N294" s="75" t="s">
        <v>16706</v>
      </c>
      <c r="O294" s="75" t="s">
        <v>2937</v>
      </c>
      <c r="P294" s="75" t="s">
        <v>8038</v>
      </c>
      <c r="Q294" s="95" t="s">
        <v>23809</v>
      </c>
    </row>
    <row r="295">
      <c r="A295" s="174"/>
      <c r="B295" s="211" t="s">
        <v>23810</v>
      </c>
      <c r="C295" s="171" t="s">
        <v>21683</v>
      </c>
      <c r="D295" s="181" t="s">
        <v>4557</v>
      </c>
      <c r="E295" s="171" t="s">
        <v>21684</v>
      </c>
      <c r="F295" s="257" t="s">
        <v>22516</v>
      </c>
      <c r="G295" s="171"/>
      <c r="H295" s="171" t="s">
        <v>21686</v>
      </c>
      <c r="I295" s="173" t="s">
        <v>21687</v>
      </c>
      <c r="J295" s="171"/>
      <c r="K295" s="171" t="s">
        <v>16627</v>
      </c>
      <c r="L295" s="171"/>
      <c r="M295" s="113" t="s">
        <v>22516</v>
      </c>
      <c r="N295" s="171" t="s">
        <v>21663</v>
      </c>
      <c r="O295" s="171" t="s">
        <v>21676</v>
      </c>
      <c r="P295" s="174"/>
      <c r="Q295" s="171" t="s">
        <v>16706</v>
      </c>
    </row>
    <row r="296">
      <c r="A296" s="62" t="s">
        <v>2586</v>
      </c>
      <c r="B296" s="210" t="s">
        <v>23811</v>
      </c>
      <c r="C296" s="82" t="s">
        <v>23812</v>
      </c>
      <c r="D296" s="113" t="s">
        <v>23813</v>
      </c>
      <c r="E296" s="113" t="s">
        <v>23814</v>
      </c>
      <c r="F296" s="82" t="s">
        <v>23815</v>
      </c>
      <c r="G296" s="62"/>
      <c r="H296" s="62" t="s">
        <v>23816</v>
      </c>
      <c r="I296" s="193" t="s">
        <v>23817</v>
      </c>
      <c r="J296" s="200">
        <v>22700.0</v>
      </c>
      <c r="K296" s="82" t="s">
        <v>22583</v>
      </c>
      <c r="L296" s="82" t="s">
        <v>21498</v>
      </c>
      <c r="M296" s="99" t="s">
        <v>22514</v>
      </c>
      <c r="N296" s="99" t="s">
        <v>16706</v>
      </c>
      <c r="O296" s="99" t="s">
        <v>2753</v>
      </c>
      <c r="P296" s="99" t="s">
        <v>15373</v>
      </c>
      <c r="Q296" s="113" t="s">
        <v>22516</v>
      </c>
    </row>
    <row r="297">
      <c r="A297" s="62" t="s">
        <v>2633</v>
      </c>
      <c r="B297" s="210" t="s">
        <v>23818</v>
      </c>
      <c r="C297" s="113" t="s">
        <v>23819</v>
      </c>
      <c r="D297" s="79" t="s">
        <v>2318</v>
      </c>
      <c r="E297" s="203" t="s">
        <v>22714</v>
      </c>
      <c r="F297" s="155" t="s">
        <v>23820</v>
      </c>
      <c r="G297" s="62"/>
      <c r="H297" s="62" t="s">
        <v>23821</v>
      </c>
      <c r="I297" s="108" t="s">
        <v>23822</v>
      </c>
      <c r="J297" s="198">
        <v>13513.0</v>
      </c>
      <c r="K297" s="99" t="s">
        <v>22513</v>
      </c>
      <c r="L297" s="82" t="s">
        <v>21498</v>
      </c>
      <c r="M297" s="99" t="s">
        <v>22576</v>
      </c>
      <c r="N297" s="99" t="s">
        <v>16706</v>
      </c>
      <c r="O297" s="99" t="s">
        <v>3324</v>
      </c>
      <c r="P297" s="99" t="s">
        <v>15373</v>
      </c>
      <c r="Q297" s="82" t="s">
        <v>23823</v>
      </c>
    </row>
    <row r="298">
      <c r="A298" s="62" t="s">
        <v>2586</v>
      </c>
      <c r="B298" s="210" t="s">
        <v>23818</v>
      </c>
      <c r="C298" s="113" t="s">
        <v>23819</v>
      </c>
      <c r="D298" s="79" t="s">
        <v>2318</v>
      </c>
      <c r="E298" s="113" t="s">
        <v>22714</v>
      </c>
      <c r="F298" s="82" t="s">
        <v>23820</v>
      </c>
      <c r="G298" s="62"/>
      <c r="H298" s="62" t="s">
        <v>23824</v>
      </c>
      <c r="I298" s="108" t="s">
        <v>23822</v>
      </c>
      <c r="J298" s="198">
        <v>13513.0</v>
      </c>
      <c r="K298" s="99" t="s">
        <v>22513</v>
      </c>
      <c r="L298" s="82" t="s">
        <v>21498</v>
      </c>
      <c r="M298" s="99" t="s">
        <v>22576</v>
      </c>
      <c r="N298" s="99" t="s">
        <v>16706</v>
      </c>
      <c r="O298" s="99" t="s">
        <v>3324</v>
      </c>
      <c r="P298" s="99" t="s">
        <v>15373</v>
      </c>
      <c r="Q298" s="82" t="s">
        <v>23823</v>
      </c>
    </row>
    <row r="299">
      <c r="A299" s="69" t="s">
        <v>2586</v>
      </c>
      <c r="B299" s="153" t="s">
        <v>23825</v>
      </c>
      <c r="C299" s="154" t="s">
        <v>23826</v>
      </c>
      <c r="D299" s="101" t="s">
        <v>23827</v>
      </c>
      <c r="E299" s="203" t="s">
        <v>23828</v>
      </c>
      <c r="F299" s="155" t="s">
        <v>23829</v>
      </c>
      <c r="G299" s="96"/>
      <c r="H299" s="96" t="s">
        <v>23830</v>
      </c>
      <c r="I299" s="113" t="s">
        <v>22516</v>
      </c>
      <c r="J299" s="192"/>
      <c r="K299" s="75"/>
      <c r="L299" s="95" t="s">
        <v>21498</v>
      </c>
      <c r="M299" s="75" t="s">
        <v>23140</v>
      </c>
      <c r="N299" s="75" t="s">
        <v>16706</v>
      </c>
      <c r="O299" s="75" t="s">
        <v>2802</v>
      </c>
      <c r="P299" s="75" t="s">
        <v>15373</v>
      </c>
      <c r="Q299" s="154" t="s">
        <v>22516</v>
      </c>
    </row>
    <row r="300">
      <c r="A300" s="62" t="s">
        <v>2586</v>
      </c>
      <c r="B300" s="210" t="s">
        <v>23831</v>
      </c>
      <c r="C300" s="113" t="s">
        <v>23832</v>
      </c>
      <c r="D300" s="101" t="s">
        <v>16499</v>
      </c>
      <c r="E300" s="113" t="s">
        <v>22725</v>
      </c>
      <c r="F300" s="82" t="s">
        <v>23833</v>
      </c>
      <c r="G300" s="160" t="s">
        <v>8038</v>
      </c>
      <c r="H300" s="62" t="s">
        <v>23834</v>
      </c>
      <c r="I300" s="108" t="s">
        <v>23835</v>
      </c>
      <c r="J300" s="198">
        <v>55998.0</v>
      </c>
      <c r="K300" s="82" t="s">
        <v>22583</v>
      </c>
      <c r="L300" s="82" t="s">
        <v>21498</v>
      </c>
      <c r="M300" s="62"/>
      <c r="N300" s="99" t="s">
        <v>16706</v>
      </c>
      <c r="O300" s="99" t="s">
        <v>22658</v>
      </c>
      <c r="P300" s="99" t="s">
        <v>15373</v>
      </c>
      <c r="Q300" s="113" t="s">
        <v>22516</v>
      </c>
    </row>
    <row r="301">
      <c r="A301" s="62" t="s">
        <v>2586</v>
      </c>
      <c r="B301" s="210" t="s">
        <v>23836</v>
      </c>
      <c r="C301" s="113" t="s">
        <v>23837</v>
      </c>
      <c r="D301" s="79" t="s">
        <v>23838</v>
      </c>
      <c r="E301" s="154" t="s">
        <v>22709</v>
      </c>
      <c r="F301" s="193" t="s">
        <v>23839</v>
      </c>
      <c r="G301" s="62"/>
      <c r="H301" s="62" t="s">
        <v>23840</v>
      </c>
      <c r="I301" s="193" t="s">
        <v>23841</v>
      </c>
      <c r="J301" s="200">
        <v>14500.0</v>
      </c>
      <c r="K301" s="75" t="s">
        <v>22513</v>
      </c>
      <c r="L301" s="82" t="s">
        <v>21498</v>
      </c>
      <c r="M301" s="62"/>
      <c r="N301" s="99" t="s">
        <v>16706</v>
      </c>
      <c r="O301" s="99" t="s">
        <v>4138</v>
      </c>
      <c r="P301" s="99" t="s">
        <v>15373</v>
      </c>
      <c r="Q301" s="113" t="s">
        <v>22516</v>
      </c>
    </row>
    <row r="302">
      <c r="A302" s="62"/>
      <c r="B302" s="217" t="s">
        <v>23842</v>
      </c>
      <c r="C302" s="182" t="s">
        <v>23843</v>
      </c>
      <c r="D302" s="182" t="s">
        <v>23844</v>
      </c>
      <c r="E302" s="186" t="s">
        <v>22610</v>
      </c>
      <c r="F302" s="207" t="s">
        <v>23845</v>
      </c>
      <c r="G302" s="238"/>
      <c r="H302" s="239" t="s">
        <v>23846</v>
      </c>
      <c r="I302" s="239" t="s">
        <v>23847</v>
      </c>
      <c r="J302" s="240"/>
      <c r="K302" s="182"/>
      <c r="L302" s="182" t="s">
        <v>21498</v>
      </c>
      <c r="M302" s="174"/>
      <c r="N302" s="241" t="s">
        <v>16706</v>
      </c>
      <c r="O302" s="241"/>
      <c r="P302" s="162"/>
      <c r="Q302" s="241"/>
    </row>
    <row r="303">
      <c r="A303" s="69" t="s">
        <v>2586</v>
      </c>
      <c r="B303" s="175" t="s">
        <v>23848</v>
      </c>
      <c r="C303" s="154" t="s">
        <v>23849</v>
      </c>
      <c r="D303" s="101" t="s">
        <v>2375</v>
      </c>
      <c r="E303" s="154" t="s">
        <v>22610</v>
      </c>
      <c r="F303" s="191" t="s">
        <v>23850</v>
      </c>
      <c r="G303" s="96"/>
      <c r="H303" s="96" t="s">
        <v>23851</v>
      </c>
      <c r="I303" s="71" t="s">
        <v>23852</v>
      </c>
      <c r="J303" s="192">
        <v>4568.0</v>
      </c>
      <c r="K303" s="75" t="s">
        <v>22513</v>
      </c>
      <c r="L303" s="95" t="s">
        <v>16627</v>
      </c>
      <c r="M303" s="113" t="s">
        <v>22516</v>
      </c>
      <c r="N303" s="75" t="s">
        <v>16706</v>
      </c>
      <c r="O303" s="75" t="s">
        <v>23853</v>
      </c>
      <c r="P303" s="75" t="s">
        <v>8038</v>
      </c>
      <c r="Q303" s="95" t="s">
        <v>23854</v>
      </c>
    </row>
    <row r="304">
      <c r="A304" s="174"/>
      <c r="B304" s="172" t="s">
        <v>22121</v>
      </c>
      <c r="C304" s="171" t="s">
        <v>22122</v>
      </c>
      <c r="D304" s="181" t="s">
        <v>23855</v>
      </c>
      <c r="E304" s="171" t="s">
        <v>22123</v>
      </c>
      <c r="F304" s="173" t="s">
        <v>22124</v>
      </c>
      <c r="G304" s="171"/>
      <c r="H304" s="202" t="s">
        <v>23856</v>
      </c>
      <c r="I304" s="173" t="s">
        <v>22126</v>
      </c>
      <c r="J304" s="171"/>
      <c r="K304" s="171" t="s">
        <v>16627</v>
      </c>
      <c r="L304" s="171"/>
      <c r="M304" s="113" t="s">
        <v>22516</v>
      </c>
      <c r="N304" s="171" t="s">
        <v>2816</v>
      </c>
      <c r="O304" s="171" t="s">
        <v>22127</v>
      </c>
      <c r="P304" s="174"/>
      <c r="Q304" s="171" t="s">
        <v>16706</v>
      </c>
    </row>
    <row r="305">
      <c r="A305" s="62" t="s">
        <v>2586</v>
      </c>
      <c r="B305" s="210" t="s">
        <v>23857</v>
      </c>
      <c r="C305" s="113" t="s">
        <v>23858</v>
      </c>
      <c r="D305" s="79" t="s">
        <v>2635</v>
      </c>
      <c r="E305" s="154" t="s">
        <v>23859</v>
      </c>
      <c r="F305" s="193" t="s">
        <v>23860</v>
      </c>
      <c r="G305" s="62"/>
      <c r="H305" s="62" t="s">
        <v>23861</v>
      </c>
      <c r="I305" s="193" t="s">
        <v>23862</v>
      </c>
      <c r="J305" s="200">
        <v>19900.0</v>
      </c>
      <c r="K305" s="75" t="s">
        <v>22513</v>
      </c>
      <c r="L305" s="82" t="s">
        <v>16627</v>
      </c>
      <c r="M305" s="113" t="s">
        <v>22516</v>
      </c>
      <c r="N305" s="99" t="s">
        <v>22645</v>
      </c>
      <c r="O305" s="99" t="s">
        <v>22735</v>
      </c>
      <c r="P305" s="99" t="s">
        <v>15373</v>
      </c>
      <c r="Q305" s="113" t="s">
        <v>22516</v>
      </c>
    </row>
    <row r="306">
      <c r="A306" s="62"/>
      <c r="B306" s="224" t="s">
        <v>23863</v>
      </c>
      <c r="C306" s="113" t="s">
        <v>22476</v>
      </c>
      <c r="D306" s="113" t="s">
        <v>23864</v>
      </c>
      <c r="E306" s="82" t="s">
        <v>22563</v>
      </c>
      <c r="F306" s="155" t="s">
        <v>23865</v>
      </c>
      <c r="G306" s="99" t="s">
        <v>2741</v>
      </c>
      <c r="H306" s="227" t="s">
        <v>23866</v>
      </c>
      <c r="I306" s="227" t="s">
        <v>23867</v>
      </c>
      <c r="J306" s="227"/>
      <c r="K306" s="82" t="s">
        <v>16627</v>
      </c>
      <c r="L306" s="82"/>
      <c r="M306" s="99" t="s">
        <v>22629</v>
      </c>
      <c r="N306" s="82"/>
      <c r="O306" s="82" t="s">
        <v>2760</v>
      </c>
      <c r="P306" s="162"/>
      <c r="Q306" s="82"/>
    </row>
    <row r="307">
      <c r="A307" s="62" t="s">
        <v>2633</v>
      </c>
      <c r="B307" s="195" t="s">
        <v>23868</v>
      </c>
      <c r="C307" s="158" t="s">
        <v>23869</v>
      </c>
      <c r="D307" s="196" t="s">
        <v>19605</v>
      </c>
      <c r="E307" s="197" t="s">
        <v>22977</v>
      </c>
      <c r="F307" s="159" t="s">
        <v>23870</v>
      </c>
      <c r="G307" s="160" t="s">
        <v>8038</v>
      </c>
      <c r="H307" s="198" t="s">
        <v>23871</v>
      </c>
      <c r="I307" s="213" t="s">
        <v>23872</v>
      </c>
      <c r="J307" s="198">
        <v>184155.0</v>
      </c>
      <c r="K307" s="214" t="s">
        <v>22602</v>
      </c>
      <c r="L307" s="201" t="s">
        <v>21498</v>
      </c>
      <c r="M307" s="162" t="s">
        <v>22629</v>
      </c>
      <c r="N307" s="162" t="s">
        <v>16706</v>
      </c>
      <c r="O307" s="162" t="s">
        <v>2760</v>
      </c>
      <c r="P307" s="162" t="s">
        <v>8038</v>
      </c>
      <c r="Q307" s="201" t="s">
        <v>23873</v>
      </c>
    </row>
    <row r="308">
      <c r="A308" s="62" t="s">
        <v>2586</v>
      </c>
      <c r="B308" s="210" t="s">
        <v>23874</v>
      </c>
      <c r="C308" s="113" t="s">
        <v>23875</v>
      </c>
      <c r="D308" s="79" t="s">
        <v>2481</v>
      </c>
      <c r="E308" s="113" t="s">
        <v>23876</v>
      </c>
      <c r="F308" s="193" t="s">
        <v>23877</v>
      </c>
      <c r="G308" s="62"/>
      <c r="H308" s="62" t="s">
        <v>23878</v>
      </c>
      <c r="I308" s="193" t="s">
        <v>23879</v>
      </c>
      <c r="J308" s="200">
        <v>128000.0</v>
      </c>
      <c r="K308" s="99" t="s">
        <v>22602</v>
      </c>
      <c r="L308" s="82" t="s">
        <v>16627</v>
      </c>
      <c r="M308" s="113" t="s">
        <v>22516</v>
      </c>
      <c r="N308" s="99" t="s">
        <v>21513</v>
      </c>
      <c r="O308" s="99" t="s">
        <v>7203</v>
      </c>
      <c r="P308" s="99" t="s">
        <v>15373</v>
      </c>
      <c r="Q308" s="82" t="s">
        <v>23880</v>
      </c>
    </row>
    <row r="309">
      <c r="A309" s="69" t="s">
        <v>2586</v>
      </c>
      <c r="B309" s="175" t="s">
        <v>23881</v>
      </c>
      <c r="C309" s="95"/>
      <c r="D309" s="79" t="s">
        <v>2635</v>
      </c>
      <c r="E309" s="216"/>
      <c r="F309" s="212" t="s">
        <v>23882</v>
      </c>
      <c r="G309" s="96"/>
      <c r="H309" s="96" t="s">
        <v>23883</v>
      </c>
      <c r="I309" s="191" t="s">
        <v>23884</v>
      </c>
      <c r="J309" s="204">
        <v>38000.0</v>
      </c>
      <c r="K309" s="95" t="s">
        <v>22583</v>
      </c>
      <c r="L309" s="95" t="s">
        <v>21765</v>
      </c>
      <c r="M309" s="113" t="s">
        <v>22516</v>
      </c>
      <c r="N309" s="75" t="s">
        <v>16706</v>
      </c>
      <c r="O309" s="75" t="s">
        <v>2813</v>
      </c>
      <c r="P309" s="75" t="s">
        <v>15373</v>
      </c>
      <c r="Q309" s="95"/>
    </row>
    <row r="310">
      <c r="A310" s="62" t="s">
        <v>2586</v>
      </c>
      <c r="B310" s="210" t="s">
        <v>23885</v>
      </c>
      <c r="C310" s="113" t="s">
        <v>23886</v>
      </c>
      <c r="D310" s="79" t="s">
        <v>5898</v>
      </c>
      <c r="E310" s="203" t="s">
        <v>22977</v>
      </c>
      <c r="F310" s="155" t="s">
        <v>23887</v>
      </c>
      <c r="G310" s="160" t="s">
        <v>2741</v>
      </c>
      <c r="H310" s="62" t="s">
        <v>23888</v>
      </c>
      <c r="I310" s="193" t="s">
        <v>23889</v>
      </c>
      <c r="J310" s="200">
        <v>54800.0</v>
      </c>
      <c r="K310" s="99" t="s">
        <v>22583</v>
      </c>
      <c r="L310" s="82" t="s">
        <v>21498</v>
      </c>
      <c r="M310" s="62"/>
      <c r="N310" s="99" t="s">
        <v>16706</v>
      </c>
      <c r="O310" s="99" t="s">
        <v>4138</v>
      </c>
      <c r="P310" s="99" t="s">
        <v>15373</v>
      </c>
      <c r="Q310" s="82" t="s">
        <v>23890</v>
      </c>
    </row>
    <row r="311">
      <c r="A311" s="174"/>
      <c r="B311" s="172" t="s">
        <v>22036</v>
      </c>
      <c r="C311" s="171" t="s">
        <v>22037</v>
      </c>
      <c r="D311" s="181" t="s">
        <v>23891</v>
      </c>
      <c r="E311" s="171" t="s">
        <v>21517</v>
      </c>
      <c r="F311" s="173" t="s">
        <v>22038</v>
      </c>
      <c r="G311" s="171"/>
      <c r="H311" s="171" t="s">
        <v>22039</v>
      </c>
      <c r="I311" s="173" t="s">
        <v>22040</v>
      </c>
      <c r="J311" s="171"/>
      <c r="K311" s="171" t="s">
        <v>16627</v>
      </c>
      <c r="L311" s="171"/>
      <c r="M311" s="113" t="s">
        <v>22516</v>
      </c>
      <c r="N311" s="171" t="s">
        <v>2742</v>
      </c>
      <c r="O311" s="171" t="s">
        <v>21949</v>
      </c>
      <c r="P311" s="174"/>
      <c r="Q311" s="171" t="s">
        <v>21448</v>
      </c>
    </row>
    <row r="312">
      <c r="A312" s="62" t="s">
        <v>2633</v>
      </c>
      <c r="B312" s="210" t="s">
        <v>23892</v>
      </c>
      <c r="C312" s="113" t="s">
        <v>23893</v>
      </c>
      <c r="D312" s="79" t="s">
        <v>2533</v>
      </c>
      <c r="E312" s="203" t="s">
        <v>23894</v>
      </c>
      <c r="F312" s="155" t="s">
        <v>23895</v>
      </c>
      <c r="G312" s="62"/>
      <c r="H312" s="62" t="s">
        <v>23896</v>
      </c>
      <c r="I312" s="155" t="s">
        <v>23897</v>
      </c>
      <c r="J312" s="200">
        <v>40400.0</v>
      </c>
      <c r="K312" s="82" t="s">
        <v>22583</v>
      </c>
      <c r="L312" s="82" t="s">
        <v>16627</v>
      </c>
      <c r="M312" s="113" t="s">
        <v>22516</v>
      </c>
      <c r="N312" s="99" t="s">
        <v>16706</v>
      </c>
      <c r="O312" s="99" t="s">
        <v>2603</v>
      </c>
      <c r="P312" s="99" t="s">
        <v>15373</v>
      </c>
      <c r="Q312" s="113" t="s">
        <v>22516</v>
      </c>
    </row>
    <row r="313">
      <c r="A313" s="69" t="s">
        <v>2586</v>
      </c>
      <c r="B313" s="175" t="s">
        <v>23898</v>
      </c>
      <c r="C313" s="154" t="s">
        <v>23899</v>
      </c>
      <c r="D313" s="79" t="s">
        <v>2539</v>
      </c>
      <c r="E313" s="154" t="s">
        <v>22610</v>
      </c>
      <c r="F313" s="191" t="s">
        <v>23900</v>
      </c>
      <c r="G313" s="160" t="s">
        <v>2741</v>
      </c>
      <c r="H313" s="96" t="s">
        <v>23901</v>
      </c>
      <c r="I313" s="113" t="s">
        <v>22516</v>
      </c>
      <c r="J313" s="192"/>
      <c r="K313" s="96"/>
      <c r="L313" s="95" t="s">
        <v>16627</v>
      </c>
      <c r="M313" s="113" t="s">
        <v>22516</v>
      </c>
      <c r="N313" s="75" t="s">
        <v>16706</v>
      </c>
      <c r="O313" s="75" t="s">
        <v>23578</v>
      </c>
      <c r="P313" s="75" t="s">
        <v>15373</v>
      </c>
      <c r="Q313" s="154" t="s">
        <v>22516</v>
      </c>
    </row>
    <row r="314">
      <c r="A314" s="69" t="s">
        <v>2586</v>
      </c>
      <c r="B314" s="175" t="s">
        <v>23902</v>
      </c>
      <c r="C314" s="154" t="s">
        <v>23903</v>
      </c>
      <c r="D314" s="101" t="s">
        <v>23904</v>
      </c>
      <c r="E314" s="95"/>
      <c r="F314" s="95"/>
      <c r="G314" s="96"/>
      <c r="H314" s="96" t="s">
        <v>23905</v>
      </c>
      <c r="I314" s="113" t="s">
        <v>22516</v>
      </c>
      <c r="J314" s="192"/>
      <c r="K314" s="96"/>
      <c r="L314" s="95" t="s">
        <v>21765</v>
      </c>
      <c r="M314" s="113" t="s">
        <v>22516</v>
      </c>
      <c r="N314" s="75" t="s">
        <v>16706</v>
      </c>
      <c r="O314" s="75" t="s">
        <v>3095</v>
      </c>
      <c r="P314" s="75" t="s">
        <v>15373</v>
      </c>
      <c r="Q314" s="154" t="s">
        <v>22516</v>
      </c>
    </row>
    <row r="315">
      <c r="A315" s="174"/>
      <c r="B315" s="211" t="s">
        <v>23906</v>
      </c>
      <c r="C315" s="171" t="s">
        <v>21708</v>
      </c>
      <c r="D315" s="181" t="s">
        <v>8925</v>
      </c>
      <c r="E315" s="171" t="s">
        <v>21455</v>
      </c>
      <c r="F315" s="173" t="s">
        <v>21709</v>
      </c>
      <c r="G315" s="171"/>
      <c r="H315" s="171" t="s">
        <v>21710</v>
      </c>
      <c r="I315" s="173" t="s">
        <v>21711</v>
      </c>
      <c r="J315" s="171"/>
      <c r="K315" s="171" t="s">
        <v>16627</v>
      </c>
      <c r="L315" s="171"/>
      <c r="M315" s="113" t="s">
        <v>22516</v>
      </c>
      <c r="N315" s="171" t="s">
        <v>2753</v>
      </c>
      <c r="O315" s="171" t="s">
        <v>21484</v>
      </c>
      <c r="P315" s="174"/>
      <c r="Q315" s="171" t="s">
        <v>16706</v>
      </c>
    </row>
    <row r="316">
      <c r="A316" s="62"/>
      <c r="B316" s="164" t="s">
        <v>23907</v>
      </c>
      <c r="C316" s="163" t="s">
        <v>23908</v>
      </c>
      <c r="D316" s="163" t="s">
        <v>23909</v>
      </c>
      <c r="E316" s="166" t="s">
        <v>23910</v>
      </c>
      <c r="F316" s="167" t="s">
        <v>23911</v>
      </c>
      <c r="G316" s="160" t="s">
        <v>8038</v>
      </c>
      <c r="H316" s="258" t="s">
        <v>23912</v>
      </c>
      <c r="I316" s="82" t="s">
        <v>23913</v>
      </c>
      <c r="J316" s="222"/>
      <c r="K316" s="168"/>
      <c r="L316" s="161" t="s">
        <v>21765</v>
      </c>
      <c r="M316" s="113" t="s">
        <v>22516</v>
      </c>
      <c r="N316" s="162"/>
      <c r="O316" s="62" t="s">
        <v>23914</v>
      </c>
      <c r="P316" s="162"/>
      <c r="Q316" s="201"/>
    </row>
    <row r="317">
      <c r="A317" s="174"/>
      <c r="B317" s="172" t="s">
        <v>21840</v>
      </c>
      <c r="C317" s="171" t="s">
        <v>21841</v>
      </c>
      <c r="D317" s="181" t="s">
        <v>23915</v>
      </c>
      <c r="E317" s="171" t="s">
        <v>15685</v>
      </c>
      <c r="F317" s="173" t="s">
        <v>21842</v>
      </c>
      <c r="G317" s="171"/>
      <c r="H317" s="171" t="s">
        <v>21843</v>
      </c>
      <c r="I317" s="173" t="s">
        <v>21844</v>
      </c>
      <c r="J317" s="171"/>
      <c r="K317" s="171" t="s">
        <v>16627</v>
      </c>
      <c r="L317" s="171"/>
      <c r="M317" s="113" t="s">
        <v>22516</v>
      </c>
      <c r="N317" s="160" t="s">
        <v>21624</v>
      </c>
      <c r="O317" s="171" t="s">
        <v>3162</v>
      </c>
      <c r="P317" s="171"/>
      <c r="Q317" s="171"/>
    </row>
    <row r="318">
      <c r="A318" s="62"/>
      <c r="B318" s="164" t="s">
        <v>23916</v>
      </c>
      <c r="C318" s="163" t="s">
        <v>23917</v>
      </c>
      <c r="D318" s="163" t="s">
        <v>8945</v>
      </c>
      <c r="E318" s="166" t="s">
        <v>22545</v>
      </c>
      <c r="F318" s="167" t="s">
        <v>23918</v>
      </c>
      <c r="G318" s="168"/>
      <c r="H318" s="258" t="s">
        <v>23919</v>
      </c>
      <c r="I318" s="166" t="s">
        <v>23920</v>
      </c>
      <c r="J318" s="222"/>
      <c r="K318" s="168"/>
      <c r="L318" s="161" t="s">
        <v>23921</v>
      </c>
      <c r="M318" s="113" t="s">
        <v>22516</v>
      </c>
      <c r="N318" s="162"/>
      <c r="O318" s="62" t="s">
        <v>2765</v>
      </c>
      <c r="P318" s="162"/>
      <c r="Q318" s="201"/>
    </row>
    <row r="319">
      <c r="A319" s="174"/>
      <c r="B319" s="211" t="s">
        <v>23922</v>
      </c>
      <c r="C319" s="181" t="s">
        <v>23923</v>
      </c>
      <c r="D319" s="181" t="s">
        <v>23923</v>
      </c>
      <c r="E319" s="166" t="s">
        <v>22545</v>
      </c>
      <c r="F319" s="202" t="s">
        <v>23924</v>
      </c>
      <c r="G319" s="173"/>
      <c r="H319" s="171" t="s">
        <v>22282</v>
      </c>
      <c r="I319" s="173" t="s">
        <v>22283</v>
      </c>
      <c r="J319" s="171"/>
      <c r="K319" s="171"/>
      <c r="L319" s="69" t="s">
        <v>16627</v>
      </c>
      <c r="M319" s="65" t="s">
        <v>23140</v>
      </c>
      <c r="N319" s="160" t="s">
        <v>16706</v>
      </c>
      <c r="O319" s="181" t="s">
        <v>23925</v>
      </c>
      <c r="P319" s="67"/>
      <c r="Q319" s="171"/>
    </row>
    <row r="320">
      <c r="A320" s="69" t="s">
        <v>2586</v>
      </c>
      <c r="B320" s="153" t="s">
        <v>23907</v>
      </c>
      <c r="C320" s="236" t="s">
        <v>23926</v>
      </c>
      <c r="D320" s="229" t="s">
        <v>23927</v>
      </c>
      <c r="E320" s="180" t="s">
        <v>22977</v>
      </c>
      <c r="F320" s="176" t="s">
        <v>23928</v>
      </c>
      <c r="G320" s="160" t="s">
        <v>8038</v>
      </c>
      <c r="H320" s="177" t="s">
        <v>23929</v>
      </c>
      <c r="I320" s="231" t="s">
        <v>23034</v>
      </c>
      <c r="J320" s="235">
        <v>14400.0</v>
      </c>
      <c r="K320" s="75" t="s">
        <v>22513</v>
      </c>
      <c r="L320" s="95" t="s">
        <v>21498</v>
      </c>
      <c r="M320" s="96"/>
      <c r="N320" s="75" t="s">
        <v>16706</v>
      </c>
      <c r="O320" s="75" t="s">
        <v>4418</v>
      </c>
      <c r="P320" s="75" t="s">
        <v>8038</v>
      </c>
      <c r="Q320" s="180" t="s">
        <v>22516</v>
      </c>
    </row>
    <row r="321">
      <c r="A321" s="69" t="s">
        <v>2586</v>
      </c>
      <c r="B321" s="153" t="s">
        <v>23930</v>
      </c>
      <c r="C321" s="95" t="s">
        <v>23931</v>
      </c>
      <c r="D321" s="154" t="s">
        <v>23932</v>
      </c>
      <c r="E321" s="154" t="s">
        <v>23933</v>
      </c>
      <c r="F321" s="95" t="s">
        <v>23934</v>
      </c>
      <c r="G321" s="96"/>
      <c r="H321" s="96" t="s">
        <v>23935</v>
      </c>
      <c r="I321" s="71" t="s">
        <v>23936</v>
      </c>
      <c r="J321" s="192">
        <v>37521.0</v>
      </c>
      <c r="K321" s="82" t="s">
        <v>22583</v>
      </c>
      <c r="L321" s="95" t="s">
        <v>21498</v>
      </c>
      <c r="M321" s="75" t="s">
        <v>22514</v>
      </c>
      <c r="N321" s="75" t="s">
        <v>22645</v>
      </c>
      <c r="O321" s="75" t="s">
        <v>22646</v>
      </c>
      <c r="P321" s="75" t="s">
        <v>15373</v>
      </c>
      <c r="Q321" s="95" t="s">
        <v>23937</v>
      </c>
    </row>
    <row r="322">
      <c r="A322" s="174"/>
      <c r="B322" s="172" t="s">
        <v>21826</v>
      </c>
      <c r="C322" s="171" t="s">
        <v>21827</v>
      </c>
      <c r="D322" s="181" t="s">
        <v>23938</v>
      </c>
      <c r="E322" s="171" t="s">
        <v>21828</v>
      </c>
      <c r="F322" s="173" t="s">
        <v>21829</v>
      </c>
      <c r="G322" s="171"/>
      <c r="H322" s="171" t="s">
        <v>21830</v>
      </c>
      <c r="I322" s="173" t="s">
        <v>21831</v>
      </c>
      <c r="J322" s="171"/>
      <c r="K322" s="171" t="s">
        <v>16627</v>
      </c>
      <c r="L322" s="171"/>
      <c r="M322" s="113" t="s">
        <v>22516</v>
      </c>
      <c r="N322" s="181" t="s">
        <v>21624</v>
      </c>
      <c r="O322" s="181" t="s">
        <v>23939</v>
      </c>
      <c r="P322" s="174"/>
      <c r="Q322" s="171"/>
    </row>
    <row r="323">
      <c r="A323" s="62" t="s">
        <v>2633</v>
      </c>
      <c r="B323" s="175" t="s">
        <v>23940</v>
      </c>
      <c r="C323" s="163" t="s">
        <v>23941</v>
      </c>
      <c r="D323" s="163" t="s">
        <v>23942</v>
      </c>
      <c r="E323" s="166" t="s">
        <v>22714</v>
      </c>
      <c r="F323" s="231" t="s">
        <v>23943</v>
      </c>
      <c r="G323" s="160" t="s">
        <v>2741</v>
      </c>
      <c r="H323" s="177" t="s">
        <v>23944</v>
      </c>
      <c r="I323" s="180" t="s">
        <v>23945</v>
      </c>
      <c r="J323" s="235">
        <v>15600.0</v>
      </c>
      <c r="K323" s="75" t="s">
        <v>22513</v>
      </c>
      <c r="L323" s="95" t="s">
        <v>21765</v>
      </c>
      <c r="M323" s="113" t="s">
        <v>22516</v>
      </c>
      <c r="N323" s="75" t="s">
        <v>16706</v>
      </c>
      <c r="O323" s="75" t="s">
        <v>2760</v>
      </c>
      <c r="P323" s="75" t="s">
        <v>15373</v>
      </c>
      <c r="Q323" s="180" t="s">
        <v>22516</v>
      </c>
    </row>
    <row r="324">
      <c r="A324" s="69" t="s">
        <v>2586</v>
      </c>
      <c r="B324" s="232" t="s">
        <v>23946</v>
      </c>
      <c r="C324" s="113" t="s">
        <v>2588</v>
      </c>
      <c r="D324" s="79" t="s">
        <v>2635</v>
      </c>
      <c r="E324" s="113" t="s">
        <v>22610</v>
      </c>
      <c r="F324" s="193" t="s">
        <v>23947</v>
      </c>
      <c r="G324" s="62"/>
      <c r="H324" s="62" t="s">
        <v>23948</v>
      </c>
      <c r="I324" s="193" t="s">
        <v>23949</v>
      </c>
      <c r="J324" s="196">
        <v>2429.0</v>
      </c>
      <c r="K324" s="75" t="s">
        <v>22513</v>
      </c>
      <c r="L324" s="82" t="s">
        <v>21765</v>
      </c>
      <c r="M324" s="113" t="s">
        <v>22516</v>
      </c>
      <c r="N324" s="99" t="s">
        <v>16706</v>
      </c>
      <c r="O324" s="99" t="s">
        <v>2802</v>
      </c>
      <c r="P324" s="99" t="s">
        <v>15373</v>
      </c>
      <c r="Q324" s="82"/>
    </row>
    <row r="325">
      <c r="A325" s="62" t="s">
        <v>23381</v>
      </c>
      <c r="B325" s="210" t="s">
        <v>23950</v>
      </c>
      <c r="C325" s="82"/>
      <c r="D325" s="79" t="s">
        <v>23951</v>
      </c>
      <c r="E325" s="203"/>
      <c r="F325" s="155" t="s">
        <v>23952</v>
      </c>
      <c r="G325" s="160" t="s">
        <v>2741</v>
      </c>
      <c r="H325" s="62" t="s">
        <v>23953</v>
      </c>
      <c r="I325" s="193" t="s">
        <v>23954</v>
      </c>
      <c r="J325" s="200">
        <v>135000.0</v>
      </c>
      <c r="K325" s="160" t="s">
        <v>22602</v>
      </c>
      <c r="L325" s="82" t="s">
        <v>21498</v>
      </c>
      <c r="M325" s="99" t="s">
        <v>22798</v>
      </c>
      <c r="N325" s="99" t="s">
        <v>16706</v>
      </c>
      <c r="O325" s="99" t="s">
        <v>2824</v>
      </c>
      <c r="P325" s="99" t="s">
        <v>8038</v>
      </c>
      <c r="Q325" s="113" t="s">
        <v>22516</v>
      </c>
    </row>
    <row r="326">
      <c r="A326" s="62" t="s">
        <v>2586</v>
      </c>
      <c r="B326" s="210" t="s">
        <v>23955</v>
      </c>
      <c r="C326" s="113" t="s">
        <v>23956</v>
      </c>
      <c r="D326" s="79" t="s">
        <v>23957</v>
      </c>
      <c r="E326" s="113" t="s">
        <v>22714</v>
      </c>
      <c r="F326" s="82" t="s">
        <v>23958</v>
      </c>
      <c r="G326" s="160" t="s">
        <v>15373</v>
      </c>
      <c r="H326" s="62" t="s">
        <v>23959</v>
      </c>
      <c r="I326" s="108" t="s">
        <v>23960</v>
      </c>
      <c r="J326" s="198">
        <v>64880.0</v>
      </c>
      <c r="K326" s="82" t="s">
        <v>22583</v>
      </c>
      <c r="L326" s="82" t="s">
        <v>21498</v>
      </c>
      <c r="M326" s="99" t="s">
        <v>23753</v>
      </c>
      <c r="N326" s="99" t="s">
        <v>21513</v>
      </c>
      <c r="O326" s="99" t="s">
        <v>22214</v>
      </c>
      <c r="P326" s="99" t="s">
        <v>15373</v>
      </c>
      <c r="Q326" s="82" t="s">
        <v>23961</v>
      </c>
    </row>
    <row r="327">
      <c r="A327" s="174"/>
      <c r="B327" s="172" t="s">
        <v>22235</v>
      </c>
      <c r="C327" s="171" t="s">
        <v>22236</v>
      </c>
      <c r="D327" s="181" t="s">
        <v>10041</v>
      </c>
      <c r="E327" s="171" t="s">
        <v>21455</v>
      </c>
      <c r="F327" s="173" t="s">
        <v>22237</v>
      </c>
      <c r="G327" s="171"/>
      <c r="H327" s="171" t="s">
        <v>22238</v>
      </c>
      <c r="I327" s="173" t="s">
        <v>22239</v>
      </c>
      <c r="J327" s="171"/>
      <c r="K327" s="171" t="s">
        <v>16627</v>
      </c>
      <c r="L327" s="171"/>
      <c r="M327" s="113" t="s">
        <v>22516</v>
      </c>
      <c r="N327" s="171" t="s">
        <v>3182</v>
      </c>
      <c r="O327" s="171" t="s">
        <v>21588</v>
      </c>
      <c r="P327" s="174"/>
      <c r="Q327" s="171" t="s">
        <v>16706</v>
      </c>
    </row>
    <row r="328">
      <c r="A328" s="174"/>
      <c r="B328" s="172" t="s">
        <v>21453</v>
      </c>
      <c r="C328" s="171" t="s">
        <v>21454</v>
      </c>
      <c r="D328" s="181" t="s">
        <v>10041</v>
      </c>
      <c r="E328" s="171" t="s">
        <v>21455</v>
      </c>
      <c r="F328" s="173" t="s">
        <v>21456</v>
      </c>
      <c r="G328" s="171"/>
      <c r="H328" s="171" t="s">
        <v>21457</v>
      </c>
      <c r="I328" s="173" t="s">
        <v>21458</v>
      </c>
      <c r="J328" s="171"/>
      <c r="K328" s="171" t="s">
        <v>16627</v>
      </c>
      <c r="L328" s="171"/>
      <c r="M328" s="113" t="s">
        <v>22516</v>
      </c>
      <c r="N328" s="160" t="s">
        <v>16706</v>
      </c>
      <c r="O328" s="171" t="s">
        <v>3143</v>
      </c>
      <c r="P328" s="171"/>
      <c r="Q328" s="171"/>
    </row>
    <row r="329">
      <c r="A329" s="62"/>
      <c r="B329" s="224" t="s">
        <v>23962</v>
      </c>
      <c r="C329" s="82" t="s">
        <v>23963</v>
      </c>
      <c r="D329" s="113" t="s">
        <v>10069</v>
      </c>
      <c r="E329" s="82" t="s">
        <v>23964</v>
      </c>
      <c r="F329" s="193" t="s">
        <v>23965</v>
      </c>
      <c r="G329" s="99" t="s">
        <v>2741</v>
      </c>
      <c r="H329" s="227" t="s">
        <v>23966</v>
      </c>
      <c r="I329" s="227" t="s">
        <v>23967</v>
      </c>
      <c r="J329" s="227"/>
      <c r="K329" s="113"/>
      <c r="L329" s="144" t="s">
        <v>21765</v>
      </c>
      <c r="M329" s="99" t="s">
        <v>22629</v>
      </c>
      <c r="N329" s="82"/>
      <c r="O329" s="82" t="s">
        <v>2802</v>
      </c>
      <c r="P329" s="162"/>
      <c r="Q329" s="82"/>
    </row>
    <row r="330">
      <c r="A330" s="69" t="s">
        <v>2586</v>
      </c>
      <c r="B330" s="259" t="s">
        <v>23968</v>
      </c>
      <c r="C330" s="158" t="s">
        <v>23969</v>
      </c>
      <c r="D330" s="196" t="s">
        <v>6103</v>
      </c>
      <c r="E330" s="158" t="s">
        <v>23970</v>
      </c>
      <c r="F330" s="201" t="s">
        <v>23971</v>
      </c>
      <c r="G330" s="196"/>
      <c r="H330" s="196" t="s">
        <v>23972</v>
      </c>
      <c r="I330" s="213" t="s">
        <v>23973</v>
      </c>
      <c r="J330" s="198">
        <v>94087.0</v>
      </c>
      <c r="K330" s="201" t="s">
        <v>22583</v>
      </c>
      <c r="L330" s="201" t="s">
        <v>21498</v>
      </c>
      <c r="M330" s="162" t="s">
        <v>22638</v>
      </c>
      <c r="N330" s="162" t="s">
        <v>21624</v>
      </c>
      <c r="O330" s="162" t="s">
        <v>3162</v>
      </c>
      <c r="P330" s="162" t="s">
        <v>15373</v>
      </c>
      <c r="Q330" s="201" t="s">
        <v>23974</v>
      </c>
    </row>
    <row r="331">
      <c r="A331" s="69" t="s">
        <v>2586</v>
      </c>
      <c r="B331" s="259" t="s">
        <v>23968</v>
      </c>
      <c r="C331" s="158" t="s">
        <v>23969</v>
      </c>
      <c r="D331" s="196" t="s">
        <v>6103</v>
      </c>
      <c r="E331" s="158" t="s">
        <v>23970</v>
      </c>
      <c r="F331" s="201" t="s">
        <v>23971</v>
      </c>
      <c r="G331" s="196"/>
      <c r="H331" s="196" t="s">
        <v>23975</v>
      </c>
      <c r="I331" s="213" t="s">
        <v>23973</v>
      </c>
      <c r="J331" s="198">
        <v>94087.0</v>
      </c>
      <c r="K331" s="201" t="s">
        <v>22583</v>
      </c>
      <c r="L331" s="201" t="s">
        <v>21498</v>
      </c>
      <c r="M331" s="162" t="s">
        <v>22638</v>
      </c>
      <c r="N331" s="162" t="s">
        <v>21624</v>
      </c>
      <c r="O331" s="162" t="s">
        <v>3162</v>
      </c>
      <c r="P331" s="162" t="s">
        <v>15373</v>
      </c>
      <c r="Q331" s="201" t="s">
        <v>23974</v>
      </c>
    </row>
    <row r="332">
      <c r="A332" s="174"/>
      <c r="B332" s="217" t="s">
        <v>23976</v>
      </c>
      <c r="C332" s="182" t="s">
        <v>23977</v>
      </c>
      <c r="D332" s="182" t="s">
        <v>6090</v>
      </c>
      <c r="E332" s="186" t="s">
        <v>22714</v>
      </c>
      <c r="F332" s="207" t="s">
        <v>23978</v>
      </c>
      <c r="G332" s="174"/>
      <c r="H332" s="219" t="s">
        <v>23979</v>
      </c>
      <c r="I332" s="219" t="s">
        <v>23980</v>
      </c>
      <c r="J332" s="174"/>
      <c r="K332" s="182"/>
      <c r="L332" s="67" t="s">
        <v>23981</v>
      </c>
      <c r="M332" s="113" t="s">
        <v>22516</v>
      </c>
      <c r="N332" s="67" t="s">
        <v>16706</v>
      </c>
      <c r="O332" s="67"/>
      <c r="P332" s="174"/>
      <c r="Q332" s="174"/>
    </row>
    <row r="333">
      <c r="A333" s="174"/>
      <c r="B333" s="172" t="s">
        <v>22353</v>
      </c>
      <c r="C333" s="188"/>
      <c r="D333" s="171" t="s">
        <v>22354</v>
      </c>
      <c r="E333" s="171" t="s">
        <v>22355</v>
      </c>
      <c r="F333" s="173" t="s">
        <v>22356</v>
      </c>
      <c r="G333" s="171"/>
      <c r="H333" s="171" t="s">
        <v>22357</v>
      </c>
      <c r="I333" s="173" t="s">
        <v>22358</v>
      </c>
      <c r="J333" s="171"/>
      <c r="K333" s="171" t="s">
        <v>16627</v>
      </c>
      <c r="L333" s="171"/>
      <c r="M333" s="113" t="s">
        <v>22516</v>
      </c>
      <c r="N333" s="171" t="s">
        <v>2760</v>
      </c>
      <c r="O333" s="171" t="s">
        <v>22359</v>
      </c>
      <c r="P333" s="174"/>
      <c r="Q333" s="171" t="s">
        <v>16706</v>
      </c>
    </row>
    <row r="334">
      <c r="A334" s="174"/>
      <c r="B334" s="217" t="s">
        <v>23982</v>
      </c>
      <c r="C334" s="188"/>
      <c r="D334" s="182" t="s">
        <v>23983</v>
      </c>
      <c r="E334" s="186" t="s">
        <v>22339</v>
      </c>
      <c r="F334" s="207" t="s">
        <v>23984</v>
      </c>
      <c r="G334" s="174"/>
      <c r="H334" s="219" t="s">
        <v>23985</v>
      </c>
      <c r="I334" s="219" t="s">
        <v>23986</v>
      </c>
      <c r="J334" s="174"/>
      <c r="K334" s="182" t="s">
        <v>21498</v>
      </c>
      <c r="L334" s="174"/>
      <c r="M334" s="65" t="s">
        <v>23753</v>
      </c>
      <c r="N334" s="67" t="s">
        <v>16706</v>
      </c>
      <c r="O334" s="67"/>
      <c r="P334" s="174"/>
      <c r="Q334" s="174"/>
    </row>
    <row r="335">
      <c r="A335" s="62" t="s">
        <v>2633</v>
      </c>
      <c r="B335" s="195" t="s">
        <v>23987</v>
      </c>
      <c r="C335" s="201" t="s">
        <v>23988</v>
      </c>
      <c r="D335" s="79" t="s">
        <v>15749</v>
      </c>
      <c r="E335" s="201"/>
      <c r="F335" s="201" t="s">
        <v>23989</v>
      </c>
      <c r="G335" s="198"/>
      <c r="H335" s="198" t="s">
        <v>23990</v>
      </c>
      <c r="I335" s="199" t="s">
        <v>23991</v>
      </c>
      <c r="J335" s="200">
        <v>50700.0</v>
      </c>
      <c r="K335" s="82" t="s">
        <v>22583</v>
      </c>
      <c r="L335" s="201" t="s">
        <v>21498</v>
      </c>
      <c r="M335" s="162" t="s">
        <v>23557</v>
      </c>
      <c r="N335" s="162" t="s">
        <v>22645</v>
      </c>
      <c r="O335" s="162" t="s">
        <v>2742</v>
      </c>
      <c r="P335" s="162" t="s">
        <v>15373</v>
      </c>
      <c r="Q335" s="201" t="s">
        <v>23992</v>
      </c>
    </row>
    <row r="336">
      <c r="A336" s="174"/>
      <c r="B336" s="172" t="s">
        <v>21627</v>
      </c>
      <c r="C336" s="188"/>
      <c r="D336" s="171" t="s">
        <v>21628</v>
      </c>
      <c r="E336" s="171" t="s">
        <v>21584</v>
      </c>
      <c r="F336" s="173" t="s">
        <v>21629</v>
      </c>
      <c r="G336" s="171"/>
      <c r="H336" s="171" t="s">
        <v>21630</v>
      </c>
      <c r="I336" s="173" t="s">
        <v>21631</v>
      </c>
      <c r="J336" s="171"/>
      <c r="K336" s="171" t="s">
        <v>16627</v>
      </c>
      <c r="L336" s="171"/>
      <c r="M336" s="113" t="s">
        <v>22516</v>
      </c>
      <c r="N336" s="75" t="s">
        <v>22887</v>
      </c>
      <c r="O336" s="171" t="s">
        <v>21633</v>
      </c>
      <c r="P336" s="174"/>
      <c r="Q336" s="171" t="s">
        <v>21632</v>
      </c>
    </row>
    <row r="337">
      <c r="A337" s="62" t="s">
        <v>2586</v>
      </c>
      <c r="B337" s="210" t="s">
        <v>23993</v>
      </c>
      <c r="C337" s="82"/>
      <c r="D337" s="79" t="s">
        <v>2635</v>
      </c>
      <c r="E337" s="154" t="s">
        <v>22516</v>
      </c>
      <c r="F337" s="193" t="s">
        <v>23994</v>
      </c>
      <c r="G337" s="62"/>
      <c r="H337" s="62" t="s">
        <v>23995</v>
      </c>
      <c r="I337" s="155" t="s">
        <v>23996</v>
      </c>
      <c r="J337" s="196">
        <v>5856.0</v>
      </c>
      <c r="K337" s="99" t="s">
        <v>22513</v>
      </c>
      <c r="L337" s="82" t="s">
        <v>21765</v>
      </c>
      <c r="M337" s="113" t="s">
        <v>22516</v>
      </c>
      <c r="N337" s="99" t="s">
        <v>16706</v>
      </c>
      <c r="O337" s="99" t="s">
        <v>2802</v>
      </c>
      <c r="P337" s="99" t="s">
        <v>15373</v>
      </c>
      <c r="Q337" s="82"/>
    </row>
    <row r="338">
      <c r="A338" s="174"/>
      <c r="B338" s="217" t="s">
        <v>23997</v>
      </c>
      <c r="C338" s="188"/>
      <c r="D338" s="182" t="s">
        <v>23998</v>
      </c>
      <c r="E338" s="186" t="s">
        <v>23999</v>
      </c>
      <c r="F338" s="207" t="s">
        <v>24000</v>
      </c>
      <c r="G338" s="174"/>
      <c r="H338" s="219" t="s">
        <v>24001</v>
      </c>
      <c r="I338" s="219" t="s">
        <v>24002</v>
      </c>
      <c r="J338" s="174"/>
      <c r="K338" s="182" t="s">
        <v>22562</v>
      </c>
      <c r="L338" s="174"/>
      <c r="M338" s="113" t="s">
        <v>22516</v>
      </c>
      <c r="N338" s="67" t="s">
        <v>16706</v>
      </c>
      <c r="O338" s="67"/>
      <c r="P338" s="174"/>
      <c r="Q338" s="174"/>
    </row>
    <row r="339">
      <c r="A339" s="62" t="s">
        <v>2586</v>
      </c>
      <c r="B339" s="195" t="s">
        <v>24003</v>
      </c>
      <c r="C339" s="201"/>
      <c r="D339" s="196" t="s">
        <v>24004</v>
      </c>
      <c r="E339" s="158"/>
      <c r="F339" s="199" t="s">
        <v>24005</v>
      </c>
      <c r="G339" s="198"/>
      <c r="H339" s="198" t="s">
        <v>24006</v>
      </c>
      <c r="I339" s="113" t="s">
        <v>22516</v>
      </c>
      <c r="J339" s="198"/>
      <c r="K339" s="162" t="s">
        <v>22513</v>
      </c>
      <c r="L339" s="201" t="s">
        <v>21498</v>
      </c>
      <c r="M339" s="198"/>
      <c r="N339" s="162" t="s">
        <v>16706</v>
      </c>
      <c r="O339" s="162" t="s">
        <v>3792</v>
      </c>
      <c r="P339" s="162" t="s">
        <v>15373</v>
      </c>
      <c r="Q339" s="158" t="s">
        <v>22516</v>
      </c>
    </row>
    <row r="340">
      <c r="A340" s="174"/>
      <c r="B340" s="172" t="s">
        <v>22026</v>
      </c>
      <c r="C340" s="188"/>
      <c r="D340" s="171" t="s">
        <v>22027</v>
      </c>
      <c r="E340" s="171" t="s">
        <v>21462</v>
      </c>
      <c r="F340" s="173" t="s">
        <v>22028</v>
      </c>
      <c r="G340" s="171"/>
      <c r="H340" s="171" t="s">
        <v>22029</v>
      </c>
      <c r="I340" s="173" t="s">
        <v>22030</v>
      </c>
      <c r="J340" s="171"/>
      <c r="K340" s="171" t="s">
        <v>16627</v>
      </c>
      <c r="L340" s="171"/>
      <c r="M340" s="113" t="s">
        <v>22516</v>
      </c>
      <c r="N340" s="171" t="s">
        <v>21663</v>
      </c>
      <c r="O340" s="171" t="s">
        <v>21676</v>
      </c>
      <c r="P340" s="174"/>
      <c r="Q340" s="171" t="s">
        <v>16706</v>
      </c>
    </row>
    <row r="341">
      <c r="A341" s="174"/>
      <c r="B341" s="172" t="s">
        <v>22160</v>
      </c>
      <c r="C341" s="188"/>
      <c r="D341" s="171" t="s">
        <v>22161</v>
      </c>
      <c r="E341" s="171" t="s">
        <v>21608</v>
      </c>
      <c r="F341" s="173" t="s">
        <v>22162</v>
      </c>
      <c r="G341" s="171"/>
      <c r="H341" s="171" t="s">
        <v>22163</v>
      </c>
      <c r="I341" s="173" t="s">
        <v>22164</v>
      </c>
      <c r="J341" s="171"/>
      <c r="K341" s="171" t="s">
        <v>16627</v>
      </c>
      <c r="L341" s="171"/>
      <c r="M341" s="113" t="s">
        <v>22516</v>
      </c>
      <c r="N341" s="171" t="s">
        <v>21663</v>
      </c>
      <c r="O341" s="171" t="s">
        <v>21676</v>
      </c>
      <c r="P341" s="174"/>
      <c r="Q341" s="171" t="s">
        <v>16706</v>
      </c>
    </row>
    <row r="342">
      <c r="A342" s="69" t="s">
        <v>2633</v>
      </c>
      <c r="B342" s="232" t="s">
        <v>24007</v>
      </c>
      <c r="C342" s="82" t="s">
        <v>24008</v>
      </c>
      <c r="D342" s="101" t="s">
        <v>20512</v>
      </c>
      <c r="E342" s="82"/>
      <c r="F342" s="82" t="s">
        <v>24009</v>
      </c>
      <c r="G342" s="62"/>
      <c r="H342" s="62" t="s">
        <v>24010</v>
      </c>
      <c r="I342" s="108" t="s">
        <v>24011</v>
      </c>
      <c r="J342" s="198">
        <v>11400.0</v>
      </c>
      <c r="K342" s="99" t="s">
        <v>22513</v>
      </c>
      <c r="L342" s="82" t="s">
        <v>21498</v>
      </c>
      <c r="M342" s="99" t="s">
        <v>22739</v>
      </c>
      <c r="N342" s="99" t="s">
        <v>16706</v>
      </c>
      <c r="O342" s="99" t="s">
        <v>24012</v>
      </c>
      <c r="P342" s="99" t="s">
        <v>15373</v>
      </c>
      <c r="Q342" s="82" t="s">
        <v>24013</v>
      </c>
    </row>
    <row r="343">
      <c r="A343" s="174"/>
      <c r="B343" s="172" t="s">
        <v>22031</v>
      </c>
      <c r="C343" s="188"/>
      <c r="D343" s="171" t="s">
        <v>22032</v>
      </c>
      <c r="E343" s="171" t="s">
        <v>21608</v>
      </c>
      <c r="F343" s="173" t="s">
        <v>22033</v>
      </c>
      <c r="G343" s="171"/>
      <c r="H343" s="171" t="s">
        <v>22034</v>
      </c>
      <c r="I343" s="173" t="s">
        <v>22035</v>
      </c>
      <c r="J343" s="171"/>
      <c r="K343" s="171" t="s">
        <v>16627</v>
      </c>
      <c r="L343" s="171"/>
      <c r="M343" s="113" t="s">
        <v>22516</v>
      </c>
      <c r="N343" s="171" t="s">
        <v>21663</v>
      </c>
      <c r="O343" s="171" t="s">
        <v>21676</v>
      </c>
      <c r="P343" s="174"/>
      <c r="Q343" s="171" t="s">
        <v>16706</v>
      </c>
    </row>
    <row r="344">
      <c r="A344" s="62" t="s">
        <v>2586</v>
      </c>
      <c r="B344" s="175" t="s">
        <v>23058</v>
      </c>
      <c r="C344" s="95"/>
      <c r="D344" s="101" t="s">
        <v>24014</v>
      </c>
      <c r="E344" s="95"/>
      <c r="F344" s="95" t="s">
        <v>24015</v>
      </c>
      <c r="G344" s="160" t="s">
        <v>2741</v>
      </c>
      <c r="H344" s="96" t="s">
        <v>24016</v>
      </c>
      <c r="I344" s="71" t="s">
        <v>24017</v>
      </c>
      <c r="J344" s="192">
        <v>216644.0</v>
      </c>
      <c r="K344" s="75" t="s">
        <v>22602</v>
      </c>
      <c r="L344" s="95" t="s">
        <v>21765</v>
      </c>
      <c r="M344" s="75" t="s">
        <v>23140</v>
      </c>
      <c r="N344" s="75" t="s">
        <v>16706</v>
      </c>
      <c r="O344" s="75" t="s">
        <v>24018</v>
      </c>
      <c r="P344" s="75" t="s">
        <v>8038</v>
      </c>
      <c r="Q344" s="95"/>
    </row>
    <row r="345">
      <c r="A345" s="62" t="s">
        <v>2586</v>
      </c>
      <c r="B345" s="210" t="s">
        <v>24019</v>
      </c>
      <c r="C345" s="82"/>
      <c r="D345" s="101" t="s">
        <v>24014</v>
      </c>
      <c r="E345" s="82"/>
      <c r="F345" s="82" t="s">
        <v>24015</v>
      </c>
      <c r="G345" s="62"/>
      <c r="H345" s="62" t="s">
        <v>24016</v>
      </c>
      <c r="I345" s="108" t="s">
        <v>24020</v>
      </c>
      <c r="J345" s="198">
        <v>42844.0</v>
      </c>
      <c r="K345" s="82" t="s">
        <v>22583</v>
      </c>
      <c r="L345" s="82" t="s">
        <v>21765</v>
      </c>
      <c r="M345" s="99" t="s">
        <v>23140</v>
      </c>
      <c r="N345" s="99" t="s">
        <v>16706</v>
      </c>
      <c r="O345" s="99" t="s">
        <v>24018</v>
      </c>
      <c r="P345" s="99" t="s">
        <v>8038</v>
      </c>
      <c r="Q345" s="82"/>
    </row>
    <row r="346">
      <c r="A346" s="174"/>
      <c r="B346" s="172" t="s">
        <v>21543</v>
      </c>
      <c r="C346" s="188"/>
      <c r="D346" s="171" t="s">
        <v>21544</v>
      </c>
      <c r="E346" s="171" t="s">
        <v>21545</v>
      </c>
      <c r="F346" s="173" t="s">
        <v>21546</v>
      </c>
      <c r="G346" s="171"/>
      <c r="H346" s="171" t="s">
        <v>21547</v>
      </c>
      <c r="I346" s="173" t="s">
        <v>21548</v>
      </c>
      <c r="J346" s="171"/>
      <c r="K346" s="171" t="s">
        <v>16627</v>
      </c>
      <c r="L346" s="171"/>
      <c r="M346" s="113" t="s">
        <v>22516</v>
      </c>
      <c r="N346" s="171" t="s">
        <v>2937</v>
      </c>
      <c r="O346" s="171" t="s">
        <v>21466</v>
      </c>
      <c r="P346" s="174"/>
      <c r="Q346" s="171" t="s">
        <v>16706</v>
      </c>
    </row>
    <row r="347">
      <c r="A347" s="69" t="s">
        <v>2586</v>
      </c>
      <c r="B347" s="190" t="s">
        <v>24021</v>
      </c>
      <c r="C347" s="154" t="s">
        <v>1311</v>
      </c>
      <c r="D347" s="101" t="s">
        <v>1311</v>
      </c>
      <c r="E347" s="154" t="s">
        <v>24022</v>
      </c>
      <c r="F347" s="191" t="s">
        <v>24023</v>
      </c>
      <c r="G347" s="96"/>
      <c r="H347" s="96" t="s">
        <v>24024</v>
      </c>
      <c r="I347" s="113" t="s">
        <v>22516</v>
      </c>
      <c r="J347" s="192"/>
      <c r="K347" s="96"/>
      <c r="L347" s="95" t="s">
        <v>16627</v>
      </c>
      <c r="M347" s="113" t="s">
        <v>22516</v>
      </c>
      <c r="N347" s="75" t="s">
        <v>21513</v>
      </c>
      <c r="O347" s="75" t="s">
        <v>5609</v>
      </c>
      <c r="P347" s="75" t="s">
        <v>8038</v>
      </c>
      <c r="Q347" s="95" t="s">
        <v>24025</v>
      </c>
    </row>
    <row r="348">
      <c r="A348" s="69" t="s">
        <v>2586</v>
      </c>
      <c r="B348" s="153" t="s">
        <v>24026</v>
      </c>
      <c r="C348" s="95" t="s">
        <v>24027</v>
      </c>
      <c r="D348" s="79" t="s">
        <v>2588</v>
      </c>
      <c r="E348" s="95"/>
      <c r="F348" s="95" t="s">
        <v>24028</v>
      </c>
      <c r="G348" s="96"/>
      <c r="H348" s="96" t="s">
        <v>24029</v>
      </c>
      <c r="I348" s="71" t="s">
        <v>24030</v>
      </c>
      <c r="J348" s="192">
        <v>3324.0</v>
      </c>
      <c r="K348" s="75" t="s">
        <v>22513</v>
      </c>
      <c r="L348" s="95" t="s">
        <v>21498</v>
      </c>
      <c r="M348" s="75" t="s">
        <v>22514</v>
      </c>
      <c r="N348" s="75" t="s">
        <v>22887</v>
      </c>
      <c r="O348" s="75" t="s">
        <v>3110</v>
      </c>
      <c r="P348" s="75" t="s">
        <v>15373</v>
      </c>
      <c r="Q348" s="154" t="s">
        <v>22516</v>
      </c>
    </row>
    <row r="349">
      <c r="A349" s="62" t="s">
        <v>2586</v>
      </c>
      <c r="B349" s="210" t="s">
        <v>24031</v>
      </c>
      <c r="C349" s="82"/>
      <c r="D349" s="79" t="s">
        <v>24032</v>
      </c>
      <c r="E349" s="113"/>
      <c r="F349" s="193" t="s">
        <v>24033</v>
      </c>
      <c r="G349" s="62"/>
      <c r="H349" s="62" t="s">
        <v>24034</v>
      </c>
      <c r="I349" s="193" t="s">
        <v>24035</v>
      </c>
      <c r="J349" s="198">
        <v>305788.0</v>
      </c>
      <c r="K349" s="99" t="s">
        <v>22602</v>
      </c>
      <c r="L349" s="82" t="s">
        <v>21498</v>
      </c>
      <c r="M349" s="99" t="s">
        <v>22629</v>
      </c>
      <c r="N349" s="99" t="s">
        <v>16706</v>
      </c>
      <c r="O349" s="99" t="s">
        <v>4138</v>
      </c>
      <c r="P349" s="99" t="s">
        <v>15373</v>
      </c>
      <c r="Q349" s="82"/>
    </row>
    <row r="350">
      <c r="A350" s="174"/>
      <c r="B350" s="172" t="s">
        <v>21639</v>
      </c>
      <c r="C350" s="188"/>
      <c r="D350" s="171" t="s">
        <v>21640</v>
      </c>
      <c r="E350" s="171" t="s">
        <v>21641</v>
      </c>
      <c r="F350" s="173" t="s">
        <v>21642</v>
      </c>
      <c r="G350" s="171"/>
      <c r="H350" s="171" t="s">
        <v>21643</v>
      </c>
      <c r="I350" s="173" t="s">
        <v>21644</v>
      </c>
      <c r="J350" s="171"/>
      <c r="K350" s="171"/>
      <c r="L350" s="171" t="s">
        <v>21645</v>
      </c>
      <c r="M350" s="113" t="s">
        <v>22516</v>
      </c>
      <c r="N350" s="171" t="s">
        <v>3182</v>
      </c>
      <c r="O350" s="171" t="s">
        <v>21588</v>
      </c>
      <c r="P350" s="174"/>
      <c r="Q350" s="171" t="s">
        <v>16706</v>
      </c>
    </row>
    <row r="351">
      <c r="A351" s="62" t="s">
        <v>2586</v>
      </c>
      <c r="B351" s="210" t="s">
        <v>24036</v>
      </c>
      <c r="C351" s="82" t="s">
        <v>24037</v>
      </c>
      <c r="D351" s="79" t="s">
        <v>24038</v>
      </c>
      <c r="E351" s="82"/>
      <c r="F351" s="82" t="s">
        <v>24039</v>
      </c>
      <c r="G351" s="160" t="s">
        <v>8038</v>
      </c>
      <c r="H351" s="62" t="s">
        <v>24040</v>
      </c>
      <c r="I351" s="108" t="s">
        <v>24041</v>
      </c>
      <c r="J351" s="198">
        <v>91646.0</v>
      </c>
      <c r="K351" s="82" t="s">
        <v>22583</v>
      </c>
      <c r="L351" s="82" t="s">
        <v>21498</v>
      </c>
      <c r="M351" s="99" t="s">
        <v>22629</v>
      </c>
      <c r="N351" s="99" t="s">
        <v>16706</v>
      </c>
      <c r="O351" s="99" t="s">
        <v>24042</v>
      </c>
      <c r="P351" s="99" t="s">
        <v>15373</v>
      </c>
      <c r="Q351" s="113" t="s">
        <v>22516</v>
      </c>
    </row>
    <row r="352">
      <c r="A352" s="62" t="s">
        <v>2633</v>
      </c>
      <c r="B352" s="210" t="s">
        <v>24036</v>
      </c>
      <c r="C352" s="82" t="s">
        <v>24037</v>
      </c>
      <c r="D352" s="101" t="s">
        <v>24043</v>
      </c>
      <c r="E352" s="82"/>
      <c r="F352" s="82" t="s">
        <v>24039</v>
      </c>
      <c r="G352" s="160" t="s">
        <v>8038</v>
      </c>
      <c r="H352" s="62" t="s">
        <v>24044</v>
      </c>
      <c r="I352" s="108" t="s">
        <v>24041</v>
      </c>
      <c r="J352" s="198">
        <v>91646.0</v>
      </c>
      <c r="K352" s="82" t="s">
        <v>22583</v>
      </c>
      <c r="L352" s="82" t="s">
        <v>21498</v>
      </c>
      <c r="M352" s="99" t="s">
        <v>22629</v>
      </c>
      <c r="N352" s="99" t="s">
        <v>16706</v>
      </c>
      <c r="O352" s="99" t="s">
        <v>24042</v>
      </c>
      <c r="P352" s="99" t="s">
        <v>15373</v>
      </c>
      <c r="Q352" s="82" t="s">
        <v>24045</v>
      </c>
    </row>
    <row r="353">
      <c r="A353" s="62" t="s">
        <v>2586</v>
      </c>
      <c r="B353" s="210" t="s">
        <v>24036</v>
      </c>
      <c r="C353" s="82" t="s">
        <v>24037</v>
      </c>
      <c r="D353" s="79" t="s">
        <v>24046</v>
      </c>
      <c r="E353" s="82"/>
      <c r="F353" s="82" t="s">
        <v>24039</v>
      </c>
      <c r="G353" s="160" t="s">
        <v>8038</v>
      </c>
      <c r="H353" s="62" t="s">
        <v>24047</v>
      </c>
      <c r="I353" s="108" t="s">
        <v>24041</v>
      </c>
      <c r="J353" s="198">
        <v>91646.0</v>
      </c>
      <c r="K353" s="82" t="s">
        <v>22583</v>
      </c>
      <c r="L353" s="82" t="s">
        <v>21498</v>
      </c>
      <c r="M353" s="99" t="s">
        <v>22629</v>
      </c>
      <c r="N353" s="99" t="s">
        <v>16706</v>
      </c>
      <c r="O353" s="99" t="s">
        <v>24042</v>
      </c>
      <c r="P353" s="99" t="s">
        <v>15373</v>
      </c>
      <c r="Q353" s="113" t="s">
        <v>22516</v>
      </c>
    </row>
    <row r="354">
      <c r="A354" s="174"/>
      <c r="B354" s="172" t="s">
        <v>21821</v>
      </c>
      <c r="C354" s="188"/>
      <c r="D354" s="171" t="s">
        <v>21822</v>
      </c>
      <c r="E354" s="171" t="s">
        <v>21462</v>
      </c>
      <c r="F354" s="173" t="s">
        <v>21823</v>
      </c>
      <c r="G354" s="171"/>
      <c r="H354" s="171" t="s">
        <v>21824</v>
      </c>
      <c r="I354" s="173" t="s">
        <v>21825</v>
      </c>
      <c r="J354" s="171"/>
      <c r="K354" s="171" t="s">
        <v>16627</v>
      </c>
      <c r="L354" s="171"/>
      <c r="M354" s="113" t="s">
        <v>22516</v>
      </c>
      <c r="N354" s="171" t="s">
        <v>21663</v>
      </c>
      <c r="O354" s="171" t="s">
        <v>21676</v>
      </c>
      <c r="P354" s="174"/>
      <c r="Q354" s="171" t="s">
        <v>16706</v>
      </c>
    </row>
    <row r="355">
      <c r="A355" s="62"/>
      <c r="B355" s="164" t="s">
        <v>24048</v>
      </c>
      <c r="C355" s="201"/>
      <c r="D355" s="163" t="s">
        <v>24049</v>
      </c>
      <c r="E355" s="166" t="s">
        <v>22714</v>
      </c>
      <c r="F355" s="167" t="s">
        <v>24050</v>
      </c>
      <c r="G355" s="168"/>
      <c r="H355" s="183" t="s">
        <v>24051</v>
      </c>
      <c r="I355" s="167" t="s">
        <v>24052</v>
      </c>
      <c r="J355" s="170"/>
      <c r="K355" s="168"/>
      <c r="L355" s="69" t="s">
        <v>21765</v>
      </c>
      <c r="M355" s="113" t="s">
        <v>22516</v>
      </c>
      <c r="N355" s="62" t="s">
        <v>21448</v>
      </c>
      <c r="O355" s="162"/>
      <c r="P355" s="162"/>
      <c r="Q355" s="62"/>
    </row>
    <row r="356">
      <c r="A356" s="174"/>
      <c r="B356" s="172" t="s">
        <v>21736</v>
      </c>
      <c r="C356" s="188"/>
      <c r="D356" s="171" t="s">
        <v>21737</v>
      </c>
      <c r="E356" s="171" t="s">
        <v>21608</v>
      </c>
      <c r="F356" s="173" t="s">
        <v>21738</v>
      </c>
      <c r="G356" s="171"/>
      <c r="H356" s="171" t="s">
        <v>21739</v>
      </c>
      <c r="I356" s="173" t="s">
        <v>21740</v>
      </c>
      <c r="J356" s="171"/>
      <c r="K356" s="171" t="s">
        <v>16627</v>
      </c>
      <c r="L356" s="171"/>
      <c r="M356" s="113" t="s">
        <v>22516</v>
      </c>
      <c r="N356" s="160" t="s">
        <v>16706</v>
      </c>
      <c r="O356" s="171" t="s">
        <v>4138</v>
      </c>
      <c r="P356" s="171"/>
      <c r="Q356" s="171"/>
    </row>
    <row r="357">
      <c r="A357" s="62" t="s">
        <v>2586</v>
      </c>
      <c r="B357" s="210" t="s">
        <v>24053</v>
      </c>
      <c r="C357" s="82"/>
      <c r="D357" s="79" t="s">
        <v>2635</v>
      </c>
      <c r="E357" s="154" t="s">
        <v>22516</v>
      </c>
      <c r="F357" s="193" t="s">
        <v>24054</v>
      </c>
      <c r="G357" s="62"/>
      <c r="H357" s="62" t="s">
        <v>24055</v>
      </c>
      <c r="I357" s="108" t="s">
        <v>24056</v>
      </c>
      <c r="J357" s="198">
        <v>88202.0</v>
      </c>
      <c r="K357" s="82" t="s">
        <v>22583</v>
      </c>
      <c r="L357" s="82" t="s">
        <v>23002</v>
      </c>
      <c r="M357" s="113" t="s">
        <v>22516</v>
      </c>
      <c r="N357" s="99" t="s">
        <v>16706</v>
      </c>
      <c r="O357" s="99" t="s">
        <v>24018</v>
      </c>
      <c r="P357" s="99" t="s">
        <v>15373</v>
      </c>
      <c r="Q357" s="82"/>
    </row>
    <row r="358">
      <c r="A358" s="69" t="s">
        <v>2586</v>
      </c>
      <c r="B358" s="190" t="s">
        <v>24057</v>
      </c>
      <c r="C358" s="95"/>
      <c r="D358" s="101" t="s">
        <v>24058</v>
      </c>
      <c r="E358" s="203"/>
      <c r="F358" s="155" t="s">
        <v>24059</v>
      </c>
      <c r="G358" s="96"/>
      <c r="H358" s="96" t="s">
        <v>24060</v>
      </c>
      <c r="I358" s="113" t="s">
        <v>22516</v>
      </c>
      <c r="J358" s="192"/>
      <c r="K358" s="96"/>
      <c r="L358" s="95" t="s">
        <v>21765</v>
      </c>
      <c r="M358" s="113" t="s">
        <v>22516</v>
      </c>
      <c r="N358" s="75" t="s">
        <v>16706</v>
      </c>
      <c r="O358" s="75" t="s">
        <v>2802</v>
      </c>
      <c r="P358" s="75" t="s">
        <v>15373</v>
      </c>
      <c r="Q358" s="154" t="s">
        <v>22516</v>
      </c>
    </row>
    <row r="359">
      <c r="A359" s="62" t="s">
        <v>2633</v>
      </c>
      <c r="B359" s="210" t="s">
        <v>24061</v>
      </c>
      <c r="C359" s="82"/>
      <c r="D359" s="79" t="s">
        <v>24062</v>
      </c>
      <c r="E359" s="82"/>
      <c r="F359" s="82" t="s">
        <v>24063</v>
      </c>
      <c r="G359" s="62"/>
      <c r="H359" s="62" t="s">
        <v>24064</v>
      </c>
      <c r="I359" s="113" t="s">
        <v>22516</v>
      </c>
      <c r="J359" s="198"/>
      <c r="K359" s="99" t="s">
        <v>22513</v>
      </c>
      <c r="L359" s="82" t="s">
        <v>21498</v>
      </c>
      <c r="M359" s="99" t="s">
        <v>23140</v>
      </c>
      <c r="N359" s="99" t="s">
        <v>16706</v>
      </c>
      <c r="O359" s="99" t="s">
        <v>2760</v>
      </c>
      <c r="P359" s="99" t="s">
        <v>15373</v>
      </c>
      <c r="Q359" s="113" t="s">
        <v>22516</v>
      </c>
    </row>
    <row r="360">
      <c r="A360" s="62" t="s">
        <v>2633</v>
      </c>
      <c r="B360" s="210" t="s">
        <v>24061</v>
      </c>
      <c r="C360" s="82"/>
      <c r="D360" s="79" t="s">
        <v>10591</v>
      </c>
      <c r="E360" s="82"/>
      <c r="F360" s="82" t="s">
        <v>24063</v>
      </c>
      <c r="G360" s="62"/>
      <c r="H360" s="62" t="s">
        <v>24065</v>
      </c>
      <c r="I360" s="113" t="s">
        <v>22516</v>
      </c>
      <c r="J360" s="198"/>
      <c r="K360" s="99" t="s">
        <v>22513</v>
      </c>
      <c r="L360" s="82" t="s">
        <v>21498</v>
      </c>
      <c r="M360" s="99" t="s">
        <v>23140</v>
      </c>
      <c r="N360" s="99" t="s">
        <v>16706</v>
      </c>
      <c r="O360" s="99" t="s">
        <v>2760</v>
      </c>
      <c r="P360" s="99" t="s">
        <v>15373</v>
      </c>
      <c r="Q360" s="113" t="s">
        <v>22516</v>
      </c>
    </row>
    <row r="361">
      <c r="A361" s="174"/>
      <c r="B361" s="172" t="s">
        <v>21613</v>
      </c>
      <c r="C361" s="188"/>
      <c r="D361" s="171" t="s">
        <v>21614</v>
      </c>
      <c r="E361" s="171" t="s">
        <v>21584</v>
      </c>
      <c r="F361" s="173" t="s">
        <v>21615</v>
      </c>
      <c r="G361" s="171"/>
      <c r="H361" s="171" t="s">
        <v>21616</v>
      </c>
      <c r="I361" s="173" t="s">
        <v>21617</v>
      </c>
      <c r="J361" s="171"/>
      <c r="K361" s="171" t="s">
        <v>16627</v>
      </c>
      <c r="L361" s="171"/>
      <c r="M361" s="113" t="s">
        <v>22516</v>
      </c>
      <c r="N361" s="171" t="s">
        <v>3095</v>
      </c>
      <c r="O361" s="171" t="s">
        <v>21618</v>
      </c>
      <c r="P361" s="174"/>
      <c r="Q361" s="171" t="s">
        <v>16706</v>
      </c>
    </row>
    <row r="362">
      <c r="A362" s="174"/>
      <c r="B362" s="172" t="s">
        <v>22050</v>
      </c>
      <c r="C362" s="188"/>
      <c r="D362" s="171" t="s">
        <v>22051</v>
      </c>
      <c r="E362" s="171" t="s">
        <v>21584</v>
      </c>
      <c r="F362" s="173" t="s">
        <v>22052</v>
      </c>
      <c r="G362" s="171"/>
      <c r="H362" s="171" t="s">
        <v>22053</v>
      </c>
      <c r="I362" s="173" t="s">
        <v>22054</v>
      </c>
      <c r="J362" s="171"/>
      <c r="K362" s="171" t="s">
        <v>16627</v>
      </c>
      <c r="L362" s="171"/>
      <c r="M362" s="113" t="s">
        <v>22516</v>
      </c>
      <c r="N362" s="171" t="s">
        <v>3095</v>
      </c>
      <c r="O362" s="171" t="s">
        <v>22055</v>
      </c>
      <c r="P362" s="174"/>
      <c r="Q362" s="171" t="s">
        <v>16706</v>
      </c>
    </row>
    <row r="363">
      <c r="A363" s="174"/>
      <c r="B363" s="172" t="s">
        <v>21759</v>
      </c>
      <c r="C363" s="188"/>
      <c r="D363" s="171" t="s">
        <v>21760</v>
      </c>
      <c r="E363" s="171" t="s">
        <v>21761</v>
      </c>
      <c r="F363" s="173" t="s">
        <v>21762</v>
      </c>
      <c r="G363" s="171"/>
      <c r="H363" s="171" t="s">
        <v>21763</v>
      </c>
      <c r="I363" s="173" t="s">
        <v>21764</v>
      </c>
      <c r="J363" s="171"/>
      <c r="K363" s="171"/>
      <c r="L363" s="171" t="s">
        <v>21765</v>
      </c>
      <c r="M363" s="113" t="s">
        <v>22516</v>
      </c>
      <c r="N363" s="171" t="s">
        <v>2802</v>
      </c>
      <c r="O363" s="171" t="s">
        <v>21500</v>
      </c>
      <c r="P363" s="174"/>
      <c r="Q363" s="171" t="s">
        <v>16706</v>
      </c>
    </row>
    <row r="364">
      <c r="A364" s="174"/>
      <c r="B364" s="217" t="s">
        <v>24066</v>
      </c>
      <c r="C364" s="188"/>
      <c r="D364" s="182" t="s">
        <v>24067</v>
      </c>
      <c r="E364" s="186" t="s">
        <v>22058</v>
      </c>
      <c r="F364" s="207" t="s">
        <v>24068</v>
      </c>
      <c r="G364" s="174"/>
      <c r="H364" s="219" t="s">
        <v>24069</v>
      </c>
      <c r="I364" s="219" t="s">
        <v>24070</v>
      </c>
      <c r="J364" s="174"/>
      <c r="K364" s="182" t="s">
        <v>16627</v>
      </c>
      <c r="L364" s="174"/>
      <c r="M364" s="113" t="s">
        <v>22516</v>
      </c>
      <c r="N364" s="67" t="s">
        <v>16706</v>
      </c>
      <c r="O364" s="67"/>
      <c r="P364" s="174"/>
      <c r="Q364" s="174"/>
    </row>
    <row r="365">
      <c r="A365" s="62"/>
      <c r="B365" s="224" t="s">
        <v>24071</v>
      </c>
      <c r="C365" s="201"/>
      <c r="D365" s="82" t="s">
        <v>24072</v>
      </c>
      <c r="E365" s="225" t="s">
        <v>22610</v>
      </c>
      <c r="F365" s="227" t="s">
        <v>24073</v>
      </c>
      <c r="G365" s="99" t="s">
        <v>2741</v>
      </c>
      <c r="H365" s="227" t="s">
        <v>24074</v>
      </c>
      <c r="I365" s="227" t="s">
        <v>24075</v>
      </c>
      <c r="J365" s="227"/>
      <c r="K365" s="82" t="s">
        <v>21498</v>
      </c>
      <c r="L365" s="82"/>
      <c r="M365" s="99" t="s">
        <v>22629</v>
      </c>
      <c r="N365" s="82"/>
      <c r="O365" s="82" t="s">
        <v>3792</v>
      </c>
      <c r="P365" s="162"/>
      <c r="Q365" s="82"/>
    </row>
    <row r="366">
      <c r="A366" s="174"/>
      <c r="B366" s="172" t="s">
        <v>21589</v>
      </c>
      <c r="C366" s="188"/>
      <c r="D366" s="171" t="s">
        <v>21590</v>
      </c>
      <c r="E366" s="171" t="s">
        <v>21591</v>
      </c>
      <c r="F366" s="173" t="s">
        <v>21592</v>
      </c>
      <c r="G366" s="171"/>
      <c r="H366" s="171" t="s">
        <v>21593</v>
      </c>
      <c r="I366" s="173" t="s">
        <v>21594</v>
      </c>
      <c r="J366" s="171"/>
      <c r="K366" s="171" t="s">
        <v>16627</v>
      </c>
      <c r="L366" s="171"/>
      <c r="M366" s="113" t="s">
        <v>22516</v>
      </c>
      <c r="N366" s="171" t="s">
        <v>2742</v>
      </c>
      <c r="O366" s="171" t="s">
        <v>21595</v>
      </c>
      <c r="P366" s="174"/>
      <c r="Q366" s="171" t="s">
        <v>21448</v>
      </c>
    </row>
    <row r="367">
      <c r="A367" s="174"/>
      <c r="B367" s="172" t="s">
        <v>21589</v>
      </c>
      <c r="C367" s="188"/>
      <c r="D367" s="171" t="s">
        <v>21590</v>
      </c>
      <c r="E367" s="171" t="s">
        <v>21591</v>
      </c>
      <c r="F367" s="173" t="s">
        <v>21592</v>
      </c>
      <c r="G367" s="171"/>
      <c r="H367" s="171" t="s">
        <v>21593</v>
      </c>
      <c r="I367" s="173" t="s">
        <v>21594</v>
      </c>
      <c r="J367" s="171"/>
      <c r="K367" s="171" t="s">
        <v>16627</v>
      </c>
      <c r="L367" s="171"/>
      <c r="M367" s="113" t="s">
        <v>22516</v>
      </c>
      <c r="N367" s="171" t="s">
        <v>2742</v>
      </c>
      <c r="O367" s="171" t="s">
        <v>21595</v>
      </c>
      <c r="P367" s="174"/>
      <c r="Q367" s="171" t="s">
        <v>21448</v>
      </c>
    </row>
    <row r="368">
      <c r="A368" s="62"/>
      <c r="B368" s="217" t="s">
        <v>24076</v>
      </c>
      <c r="C368" s="201"/>
      <c r="D368" s="182" t="s">
        <v>24077</v>
      </c>
      <c r="E368" s="186" t="s">
        <v>24078</v>
      </c>
      <c r="F368" s="207" t="s">
        <v>24079</v>
      </c>
      <c r="G368" s="238"/>
      <c r="H368" s="239" t="s">
        <v>24080</v>
      </c>
      <c r="I368" s="239" t="s">
        <v>24081</v>
      </c>
      <c r="J368" s="240"/>
      <c r="K368" s="182" t="s">
        <v>16627</v>
      </c>
      <c r="L368" s="240"/>
      <c r="M368" s="113" t="s">
        <v>22516</v>
      </c>
      <c r="N368" s="241" t="s">
        <v>21448</v>
      </c>
      <c r="O368" s="241"/>
      <c r="P368" s="162"/>
      <c r="Q368" s="241"/>
    </row>
    <row r="369">
      <c r="A369" s="62" t="s">
        <v>2586</v>
      </c>
      <c r="B369" s="210" t="s">
        <v>24082</v>
      </c>
      <c r="C369" s="82" t="s">
        <v>24083</v>
      </c>
      <c r="D369" s="79" t="s">
        <v>2588</v>
      </c>
      <c r="E369" s="113" t="s">
        <v>22516</v>
      </c>
      <c r="F369" s="82" t="s">
        <v>24084</v>
      </c>
      <c r="G369" s="62"/>
      <c r="H369" s="62" t="s">
        <v>24085</v>
      </c>
      <c r="I369" s="193" t="s">
        <v>24086</v>
      </c>
      <c r="J369" s="198">
        <v>16601.0</v>
      </c>
      <c r="K369" s="99" t="s">
        <v>22513</v>
      </c>
      <c r="L369" s="82" t="s">
        <v>21498</v>
      </c>
      <c r="M369" s="99" t="s">
        <v>22798</v>
      </c>
      <c r="N369" s="99" t="s">
        <v>16706</v>
      </c>
      <c r="O369" s="99" t="s">
        <v>8612</v>
      </c>
      <c r="P369" s="99" t="s">
        <v>15373</v>
      </c>
      <c r="Q369" s="113" t="s">
        <v>22516</v>
      </c>
    </row>
    <row r="370">
      <c r="A370" s="62" t="s">
        <v>2586</v>
      </c>
      <c r="B370" s="195" t="s">
        <v>24087</v>
      </c>
      <c r="C370" s="201" t="s">
        <v>24088</v>
      </c>
      <c r="D370" s="196" t="s">
        <v>2588</v>
      </c>
      <c r="E370" s="158" t="s">
        <v>22516</v>
      </c>
      <c r="F370" s="201" t="s">
        <v>24089</v>
      </c>
      <c r="G370" s="198"/>
      <c r="H370" s="198" t="s">
        <v>24090</v>
      </c>
      <c r="I370" s="245" t="s">
        <v>24091</v>
      </c>
      <c r="J370" s="198"/>
      <c r="K370" s="201" t="s">
        <v>22583</v>
      </c>
      <c r="L370" s="201" t="s">
        <v>21498</v>
      </c>
      <c r="M370" s="162" t="s">
        <v>22607</v>
      </c>
      <c r="N370" s="162" t="s">
        <v>21513</v>
      </c>
      <c r="O370" s="162" t="s">
        <v>2802</v>
      </c>
      <c r="P370" s="162" t="s">
        <v>15373</v>
      </c>
      <c r="Q370" s="201" t="s">
        <v>24092</v>
      </c>
    </row>
    <row r="371">
      <c r="A371" s="62"/>
      <c r="B371" s="164" t="s">
        <v>24093</v>
      </c>
      <c r="C371" s="201"/>
      <c r="D371" s="163" t="s">
        <v>24094</v>
      </c>
      <c r="E371" s="166" t="s">
        <v>22714</v>
      </c>
      <c r="F371" s="167" t="s">
        <v>24095</v>
      </c>
      <c r="G371" s="168"/>
      <c r="H371" s="183" t="s">
        <v>24096</v>
      </c>
      <c r="I371" s="167" t="s">
        <v>24097</v>
      </c>
      <c r="J371" s="170"/>
      <c r="K371" s="168"/>
      <c r="L371" s="69" t="s">
        <v>21498</v>
      </c>
      <c r="M371" s="75" t="s">
        <v>23557</v>
      </c>
      <c r="N371" s="62" t="s">
        <v>21448</v>
      </c>
      <c r="O371" s="162"/>
      <c r="P371" s="162"/>
      <c r="Q371" s="62"/>
    </row>
    <row r="372">
      <c r="A372" s="62" t="s">
        <v>2586</v>
      </c>
      <c r="B372" s="210" t="s">
        <v>22863</v>
      </c>
      <c r="C372" s="82"/>
      <c r="D372" s="79" t="s">
        <v>2635</v>
      </c>
      <c r="E372" s="154" t="s">
        <v>22516</v>
      </c>
      <c r="F372" s="155" t="s">
        <v>24098</v>
      </c>
      <c r="G372" s="62"/>
      <c r="H372" s="62" t="s">
        <v>24099</v>
      </c>
      <c r="I372" s="108" t="s">
        <v>22869</v>
      </c>
      <c r="J372" s="198">
        <v>80000.0</v>
      </c>
      <c r="K372" s="82" t="s">
        <v>22583</v>
      </c>
      <c r="L372" s="82" t="s">
        <v>21498</v>
      </c>
      <c r="M372" s="99" t="s">
        <v>22739</v>
      </c>
      <c r="N372" s="99" t="s">
        <v>16706</v>
      </c>
      <c r="O372" s="99" t="s">
        <v>2802</v>
      </c>
      <c r="P372" s="99" t="s">
        <v>15373</v>
      </c>
      <c r="Q372" s="82" t="s">
        <v>22870</v>
      </c>
    </row>
    <row r="373">
      <c r="A373" s="174"/>
      <c r="B373" s="217" t="s">
        <v>23493</v>
      </c>
      <c r="C373" s="188"/>
      <c r="D373" s="182" t="s">
        <v>24100</v>
      </c>
      <c r="E373" s="186" t="s">
        <v>24101</v>
      </c>
      <c r="F373" s="187" t="s">
        <v>24102</v>
      </c>
      <c r="G373" s="174"/>
      <c r="H373" s="113" t="s">
        <v>22516</v>
      </c>
      <c r="I373" s="252" t="s">
        <v>24103</v>
      </c>
      <c r="J373" s="174"/>
      <c r="K373" s="174"/>
      <c r="L373" s="69" t="s">
        <v>16627</v>
      </c>
      <c r="M373" s="113" t="s">
        <v>22516</v>
      </c>
      <c r="N373" s="67" t="s">
        <v>21448</v>
      </c>
      <c r="O373" s="67" t="s">
        <v>21449</v>
      </c>
      <c r="P373" s="174"/>
      <c r="Q373" s="174"/>
    </row>
    <row r="374">
      <c r="A374" s="62" t="s">
        <v>2586</v>
      </c>
      <c r="B374" s="260" t="s">
        <v>24104</v>
      </c>
      <c r="C374" s="95" t="s">
        <v>24105</v>
      </c>
      <c r="D374" s="101" t="s">
        <v>24106</v>
      </c>
      <c r="E374" s="154"/>
      <c r="F374" s="191" t="s">
        <v>24107</v>
      </c>
      <c r="G374" s="96"/>
      <c r="H374" s="96" t="s">
        <v>24108</v>
      </c>
      <c r="I374" s="242" t="s">
        <v>24109</v>
      </c>
      <c r="J374" s="204">
        <v>21400.0</v>
      </c>
      <c r="K374" s="160" t="s">
        <v>22583</v>
      </c>
      <c r="L374" s="95" t="s">
        <v>21498</v>
      </c>
      <c r="M374" s="75" t="s">
        <v>23557</v>
      </c>
      <c r="N374" s="75" t="s">
        <v>16706</v>
      </c>
      <c r="O374" s="75" t="s">
        <v>2765</v>
      </c>
      <c r="P374" s="75" t="s">
        <v>8038</v>
      </c>
      <c r="Q374" s="154" t="s">
        <v>22516</v>
      </c>
    </row>
    <row r="375">
      <c r="A375" s="174"/>
      <c r="B375" s="172" t="s">
        <v>21935</v>
      </c>
      <c r="C375" s="188"/>
      <c r="D375" s="171" t="s">
        <v>21936</v>
      </c>
      <c r="E375" s="171" t="s">
        <v>21462</v>
      </c>
      <c r="F375" s="173" t="s">
        <v>21937</v>
      </c>
      <c r="G375" s="171"/>
      <c r="H375" s="171" t="s">
        <v>21938</v>
      </c>
      <c r="I375" s="173" t="s">
        <v>21939</v>
      </c>
      <c r="J375" s="171"/>
      <c r="K375" s="171" t="s">
        <v>16627</v>
      </c>
      <c r="L375" s="171"/>
      <c r="M375" s="113" t="s">
        <v>22516</v>
      </c>
      <c r="N375" s="171" t="s">
        <v>2742</v>
      </c>
      <c r="O375" s="171" t="s">
        <v>21531</v>
      </c>
      <c r="P375" s="174"/>
      <c r="Q375" s="171" t="s">
        <v>21448</v>
      </c>
    </row>
    <row r="376">
      <c r="A376" s="174"/>
      <c r="B376" s="217" t="s">
        <v>24110</v>
      </c>
      <c r="C376" s="188"/>
      <c r="D376" s="182" t="s">
        <v>24111</v>
      </c>
      <c r="E376" s="186" t="s">
        <v>22524</v>
      </c>
      <c r="F376" s="207" t="s">
        <v>24112</v>
      </c>
      <c r="G376" s="174"/>
      <c r="H376" s="219" t="s">
        <v>24113</v>
      </c>
      <c r="I376" s="219" t="s">
        <v>24114</v>
      </c>
      <c r="J376" s="174"/>
      <c r="K376" s="182" t="s">
        <v>21498</v>
      </c>
      <c r="L376" s="174"/>
      <c r="M376" s="99" t="s">
        <v>22629</v>
      </c>
      <c r="N376" s="67" t="s">
        <v>16706</v>
      </c>
      <c r="O376" s="67"/>
      <c r="P376" s="174"/>
      <c r="Q376" s="174"/>
    </row>
    <row r="377">
      <c r="A377" s="69" t="s">
        <v>2586</v>
      </c>
      <c r="B377" s="190" t="s">
        <v>24115</v>
      </c>
      <c r="C377" s="95"/>
      <c r="D377" s="79" t="s">
        <v>2635</v>
      </c>
      <c r="E377" s="154" t="s">
        <v>22516</v>
      </c>
      <c r="F377" s="191" t="s">
        <v>24116</v>
      </c>
      <c r="G377" s="96"/>
      <c r="H377" s="96" t="s">
        <v>24117</v>
      </c>
      <c r="I377" s="191" t="s">
        <v>24118</v>
      </c>
      <c r="J377" s="204">
        <v>169000.0</v>
      </c>
      <c r="K377" s="75" t="s">
        <v>22602</v>
      </c>
      <c r="L377" s="95" t="s">
        <v>21765</v>
      </c>
      <c r="M377" s="113" t="s">
        <v>22516</v>
      </c>
      <c r="N377" s="75" t="s">
        <v>22645</v>
      </c>
      <c r="O377" s="75" t="s">
        <v>22646</v>
      </c>
      <c r="P377" s="75" t="s">
        <v>15373</v>
      </c>
      <c r="Q377" s="95"/>
    </row>
    <row r="378">
      <c r="A378" s="62" t="s">
        <v>2586</v>
      </c>
      <c r="B378" s="210" t="s">
        <v>24119</v>
      </c>
      <c r="C378" s="82"/>
      <c r="D378" s="79" t="s">
        <v>24120</v>
      </c>
      <c r="E378" s="113"/>
      <c r="F378" s="193" t="s">
        <v>24121</v>
      </c>
      <c r="G378" s="62"/>
      <c r="H378" s="62" t="s">
        <v>24122</v>
      </c>
      <c r="I378" s="108" t="s">
        <v>24123</v>
      </c>
      <c r="J378" s="198">
        <v>87189.0</v>
      </c>
      <c r="K378" s="82" t="s">
        <v>22583</v>
      </c>
      <c r="L378" s="82" t="s">
        <v>21498</v>
      </c>
      <c r="M378" s="62"/>
      <c r="N378" s="99" t="s">
        <v>16706</v>
      </c>
      <c r="O378" s="99" t="s">
        <v>2760</v>
      </c>
      <c r="P378" s="99" t="s">
        <v>8038</v>
      </c>
      <c r="Q378" s="82" t="s">
        <v>24124</v>
      </c>
    </row>
    <row r="379">
      <c r="A379" s="174"/>
      <c r="B379" s="172" t="s">
        <v>22148</v>
      </c>
      <c r="C379" s="188"/>
      <c r="D379" s="171" t="s">
        <v>22149</v>
      </c>
      <c r="E379" s="171" t="s">
        <v>21545</v>
      </c>
      <c r="F379" s="173" t="s">
        <v>22150</v>
      </c>
      <c r="G379" s="171"/>
      <c r="H379" s="171" t="s">
        <v>22151</v>
      </c>
      <c r="I379" s="173" t="s">
        <v>22152</v>
      </c>
      <c r="J379" s="171"/>
      <c r="K379" s="171" t="s">
        <v>16627</v>
      </c>
      <c r="L379" s="171"/>
      <c r="M379" s="113" t="s">
        <v>22516</v>
      </c>
      <c r="N379" s="171" t="s">
        <v>4418</v>
      </c>
      <c r="O379" s="171" t="s">
        <v>22153</v>
      </c>
      <c r="P379" s="174"/>
      <c r="Q379" s="171" t="s">
        <v>16706</v>
      </c>
    </row>
    <row r="380">
      <c r="A380" s="69" t="s">
        <v>2633</v>
      </c>
      <c r="B380" s="153" t="s">
        <v>24125</v>
      </c>
      <c r="C380" s="95" t="s">
        <v>24126</v>
      </c>
      <c r="D380" s="101" t="s">
        <v>24127</v>
      </c>
      <c r="E380" s="95"/>
      <c r="F380" s="95" t="s">
        <v>24128</v>
      </c>
      <c r="G380" s="96"/>
      <c r="H380" s="96" t="s">
        <v>24129</v>
      </c>
      <c r="I380" s="71" t="s">
        <v>24130</v>
      </c>
      <c r="J380" s="192">
        <v>210595.0</v>
      </c>
      <c r="K380" s="75" t="s">
        <v>22602</v>
      </c>
      <c r="L380" s="95" t="s">
        <v>21498</v>
      </c>
      <c r="M380" s="75" t="s">
        <v>22798</v>
      </c>
      <c r="N380" s="75" t="s">
        <v>21624</v>
      </c>
      <c r="O380" s="75" t="s">
        <v>11685</v>
      </c>
      <c r="P380" s="75" t="s">
        <v>15373</v>
      </c>
      <c r="Q380" s="95" t="s">
        <v>24131</v>
      </c>
    </row>
    <row r="381">
      <c r="A381" s="174"/>
      <c r="B381" s="172" t="s">
        <v>22366</v>
      </c>
      <c r="C381" s="188"/>
      <c r="D381" s="171" t="s">
        <v>22367</v>
      </c>
      <c r="E381" s="171" t="s">
        <v>21455</v>
      </c>
      <c r="F381" s="173" t="s">
        <v>22368</v>
      </c>
      <c r="G381" s="171"/>
      <c r="H381" s="171" t="s">
        <v>22369</v>
      </c>
      <c r="I381" s="173" t="s">
        <v>22370</v>
      </c>
      <c r="J381" s="171"/>
      <c r="K381" s="171" t="s">
        <v>16627</v>
      </c>
      <c r="L381" s="171"/>
      <c r="M381" s="113" t="s">
        <v>22516</v>
      </c>
      <c r="N381" s="171" t="s">
        <v>2765</v>
      </c>
      <c r="O381" s="171" t="s">
        <v>22295</v>
      </c>
      <c r="P381" s="174"/>
      <c r="Q381" s="171" t="s">
        <v>16706</v>
      </c>
    </row>
    <row r="382">
      <c r="A382" s="174"/>
      <c r="B382" s="172" t="s">
        <v>21606</v>
      </c>
      <c r="C382" s="188"/>
      <c r="D382" s="171" t="s">
        <v>21607</v>
      </c>
      <c r="E382" s="171" t="s">
        <v>21608</v>
      </c>
      <c r="F382" s="173" t="s">
        <v>21609</v>
      </c>
      <c r="G382" s="171"/>
      <c r="H382" s="171" t="s">
        <v>21610</v>
      </c>
      <c r="I382" s="173" t="s">
        <v>21611</v>
      </c>
      <c r="J382" s="171"/>
      <c r="K382" s="171" t="s">
        <v>16627</v>
      </c>
      <c r="L382" s="171"/>
      <c r="M382" s="113" t="s">
        <v>22516</v>
      </c>
      <c r="N382" s="171" t="s">
        <v>2765</v>
      </c>
      <c r="O382" s="171" t="s">
        <v>21612</v>
      </c>
      <c r="P382" s="174"/>
      <c r="Q382" s="171" t="s">
        <v>16706</v>
      </c>
    </row>
    <row r="383">
      <c r="A383" s="62" t="s">
        <v>2586</v>
      </c>
      <c r="B383" s="210" t="s">
        <v>24132</v>
      </c>
      <c r="C383" s="82"/>
      <c r="D383" s="79" t="s">
        <v>2635</v>
      </c>
      <c r="E383" s="154" t="s">
        <v>22516</v>
      </c>
      <c r="F383" s="155" t="s">
        <v>24133</v>
      </c>
      <c r="G383" s="62"/>
      <c r="H383" s="62" t="s">
        <v>24134</v>
      </c>
      <c r="I383" s="193" t="s">
        <v>24135</v>
      </c>
      <c r="J383" s="196">
        <v>1276.0</v>
      </c>
      <c r="K383" s="99" t="s">
        <v>22513</v>
      </c>
      <c r="L383" s="82" t="s">
        <v>21765</v>
      </c>
      <c r="M383" s="113" t="s">
        <v>22516</v>
      </c>
      <c r="N383" s="99" t="s">
        <v>16706</v>
      </c>
      <c r="O383" s="99" t="s">
        <v>2603</v>
      </c>
      <c r="P383" s="99" t="s">
        <v>15373</v>
      </c>
      <c r="Q383" s="82"/>
    </row>
    <row r="384">
      <c r="A384" s="174"/>
      <c r="B384" s="172" t="s">
        <v>21479</v>
      </c>
      <c r="C384" s="188"/>
      <c r="D384" s="171" t="s">
        <v>21480</v>
      </c>
      <c r="E384" s="171" t="s">
        <v>21455</v>
      </c>
      <c r="F384" s="173" t="s">
        <v>21481</v>
      </c>
      <c r="G384" s="171"/>
      <c r="H384" s="171" t="s">
        <v>21482</v>
      </c>
      <c r="I384" s="173" t="s">
        <v>21483</v>
      </c>
      <c r="J384" s="171"/>
      <c r="K384" s="171" t="s">
        <v>16627</v>
      </c>
      <c r="L384" s="171"/>
      <c r="M384" s="113" t="s">
        <v>22516</v>
      </c>
      <c r="N384" s="171" t="s">
        <v>2753</v>
      </c>
      <c r="O384" s="171" t="s">
        <v>21484</v>
      </c>
      <c r="P384" s="174"/>
      <c r="Q384" s="171" t="s">
        <v>16706</v>
      </c>
    </row>
    <row r="385">
      <c r="A385" s="69" t="s">
        <v>2586</v>
      </c>
      <c r="B385" s="190" t="s">
        <v>23916</v>
      </c>
      <c r="C385" s="236"/>
      <c r="D385" s="229" t="s">
        <v>24136</v>
      </c>
      <c r="E385" s="180" t="s">
        <v>22853</v>
      </c>
      <c r="F385" s="231" t="s">
        <v>24137</v>
      </c>
      <c r="G385" s="177"/>
      <c r="H385" s="177" t="s">
        <v>24138</v>
      </c>
      <c r="I385" s="178" t="s">
        <v>24139</v>
      </c>
      <c r="J385" s="179">
        <v>11739.0</v>
      </c>
      <c r="K385" s="99" t="s">
        <v>22513</v>
      </c>
      <c r="L385" s="95" t="s">
        <v>21765</v>
      </c>
      <c r="M385" s="113" t="s">
        <v>22516</v>
      </c>
      <c r="N385" s="75" t="s">
        <v>16706</v>
      </c>
      <c r="O385" s="75" t="s">
        <v>22571</v>
      </c>
      <c r="P385" s="75" t="s">
        <v>15373</v>
      </c>
      <c r="Q385" s="180" t="s">
        <v>22516</v>
      </c>
    </row>
    <row r="386">
      <c r="A386" s="62" t="s">
        <v>2586</v>
      </c>
      <c r="B386" s="175" t="s">
        <v>24140</v>
      </c>
      <c r="C386" s="154" t="s">
        <v>24141</v>
      </c>
      <c r="D386" s="79" t="s">
        <v>10778</v>
      </c>
      <c r="E386" s="154" t="s">
        <v>24142</v>
      </c>
      <c r="F386" s="191" t="s">
        <v>24143</v>
      </c>
      <c r="G386" s="160" t="s">
        <v>2741</v>
      </c>
      <c r="H386" s="96" t="s">
        <v>24144</v>
      </c>
      <c r="I386" s="191" t="s">
        <v>24145</v>
      </c>
      <c r="J386" s="204">
        <v>32300.0</v>
      </c>
      <c r="K386" s="82" t="s">
        <v>22583</v>
      </c>
      <c r="L386" s="95" t="s">
        <v>16627</v>
      </c>
      <c r="M386" s="113" t="s">
        <v>22516</v>
      </c>
      <c r="N386" s="75" t="s">
        <v>22645</v>
      </c>
      <c r="O386" s="75" t="s">
        <v>24146</v>
      </c>
      <c r="P386" s="75" t="s">
        <v>8038</v>
      </c>
      <c r="Q386" s="95" t="s">
        <v>24147</v>
      </c>
    </row>
    <row r="387">
      <c r="A387" s="69" t="s">
        <v>2586</v>
      </c>
      <c r="B387" s="153" t="s">
        <v>23907</v>
      </c>
      <c r="C387" s="236" t="s">
        <v>24148</v>
      </c>
      <c r="D387" s="229" t="s">
        <v>24149</v>
      </c>
      <c r="E387" s="180" t="s">
        <v>24150</v>
      </c>
      <c r="F387" s="176" t="s">
        <v>24151</v>
      </c>
      <c r="G387" s="160" t="s">
        <v>8038</v>
      </c>
      <c r="H387" s="177" t="s">
        <v>24152</v>
      </c>
      <c r="I387" s="231" t="s">
        <v>23034</v>
      </c>
      <c r="J387" s="235">
        <v>14400.0</v>
      </c>
      <c r="K387" s="99" t="s">
        <v>22513</v>
      </c>
      <c r="L387" s="95" t="s">
        <v>21498</v>
      </c>
      <c r="M387" s="96"/>
      <c r="N387" s="75" t="s">
        <v>16706</v>
      </c>
      <c r="O387" s="75" t="s">
        <v>4418</v>
      </c>
      <c r="P387" s="75" t="s">
        <v>8038</v>
      </c>
      <c r="Q387" s="180" t="s">
        <v>22516</v>
      </c>
    </row>
    <row r="388">
      <c r="A388" s="62"/>
      <c r="B388" s="164" t="s">
        <v>24153</v>
      </c>
      <c r="C388" s="201"/>
      <c r="D388" s="163" t="s">
        <v>24154</v>
      </c>
      <c r="E388" s="166" t="s">
        <v>24155</v>
      </c>
      <c r="F388" s="194" t="s">
        <v>24156</v>
      </c>
      <c r="G388" s="168"/>
      <c r="H388" s="183" t="s">
        <v>24157</v>
      </c>
      <c r="I388" s="167" t="s">
        <v>24158</v>
      </c>
      <c r="J388" s="170"/>
      <c r="K388" s="168"/>
      <c r="L388" s="69" t="s">
        <v>24159</v>
      </c>
      <c r="M388" s="75" t="s">
        <v>23557</v>
      </c>
      <c r="N388" s="62" t="s">
        <v>16706</v>
      </c>
      <c r="O388" s="162"/>
      <c r="P388" s="162"/>
      <c r="Q388" s="62"/>
    </row>
    <row r="389">
      <c r="A389" s="174"/>
      <c r="B389" s="217" t="s">
        <v>24160</v>
      </c>
      <c r="C389" s="188"/>
      <c r="D389" s="182" t="s">
        <v>24161</v>
      </c>
      <c r="E389" s="186" t="s">
        <v>24162</v>
      </c>
      <c r="F389" s="207" t="s">
        <v>24163</v>
      </c>
      <c r="G389" s="238"/>
      <c r="H389" s="241" t="s">
        <v>24164</v>
      </c>
      <c r="I389" s="238"/>
      <c r="J389" s="174"/>
      <c r="K389" s="174"/>
      <c r="L389" s="174"/>
      <c r="M389" s="113" t="s">
        <v>22516</v>
      </c>
      <c r="N389" s="67" t="s">
        <v>16706</v>
      </c>
      <c r="O389" s="67" t="s">
        <v>21579</v>
      </c>
      <c r="P389" s="174"/>
      <c r="Q389" s="174"/>
    </row>
    <row r="390">
      <c r="A390" s="69" t="s">
        <v>2586</v>
      </c>
      <c r="B390" s="153" t="s">
        <v>24165</v>
      </c>
      <c r="C390" s="95"/>
      <c r="D390" s="79" t="s">
        <v>24166</v>
      </c>
      <c r="E390" s="216"/>
      <c r="F390" s="212" t="s">
        <v>24167</v>
      </c>
      <c r="G390" s="96"/>
      <c r="H390" s="96" t="s">
        <v>24168</v>
      </c>
      <c r="I390" s="71" t="s">
        <v>24169</v>
      </c>
      <c r="J390" s="192">
        <v>70317.0</v>
      </c>
      <c r="K390" s="95" t="s">
        <v>22583</v>
      </c>
      <c r="L390" s="95" t="s">
        <v>21498</v>
      </c>
      <c r="M390" s="75" t="s">
        <v>22739</v>
      </c>
      <c r="N390" s="75" t="s">
        <v>16706</v>
      </c>
      <c r="O390" s="75" t="s">
        <v>6917</v>
      </c>
      <c r="P390" s="75" t="s">
        <v>8038</v>
      </c>
      <c r="Q390" s="95" t="s">
        <v>24170</v>
      </c>
    </row>
    <row r="391">
      <c r="A391" s="62" t="s">
        <v>2586</v>
      </c>
      <c r="B391" s="210" t="s">
        <v>24171</v>
      </c>
      <c r="C391" s="113" t="s">
        <v>24172</v>
      </c>
      <c r="D391" s="196" t="s">
        <v>24173</v>
      </c>
      <c r="E391" s="154" t="s">
        <v>22709</v>
      </c>
      <c r="F391" s="193" t="s">
        <v>24174</v>
      </c>
      <c r="G391" s="62"/>
      <c r="H391" s="62" t="s">
        <v>24175</v>
      </c>
      <c r="I391" s="193" t="s">
        <v>24176</v>
      </c>
      <c r="J391" s="200">
        <v>7025.0</v>
      </c>
      <c r="K391" s="99" t="s">
        <v>22513</v>
      </c>
      <c r="L391" s="82" t="s">
        <v>16627</v>
      </c>
      <c r="M391" s="113" t="s">
        <v>22516</v>
      </c>
      <c r="N391" s="99" t="s">
        <v>16706</v>
      </c>
      <c r="O391" s="99" t="s">
        <v>3961</v>
      </c>
      <c r="P391" s="99" t="s">
        <v>15373</v>
      </c>
      <c r="Q391" s="113" t="s">
        <v>22516</v>
      </c>
    </row>
    <row r="392">
      <c r="A392" s="69" t="s">
        <v>2586</v>
      </c>
      <c r="B392" s="153" t="s">
        <v>24177</v>
      </c>
      <c r="C392" s="95" t="s">
        <v>24178</v>
      </c>
      <c r="D392" s="101" t="s">
        <v>24179</v>
      </c>
      <c r="E392" s="95"/>
      <c r="F392" s="95" t="s">
        <v>24180</v>
      </c>
      <c r="G392" s="96"/>
      <c r="H392" s="96" t="s">
        <v>24181</v>
      </c>
      <c r="I392" s="71" t="s">
        <v>24182</v>
      </c>
      <c r="J392" s="192">
        <v>37609.0</v>
      </c>
      <c r="K392" s="82" t="s">
        <v>22583</v>
      </c>
      <c r="L392" s="95" t="s">
        <v>21498</v>
      </c>
      <c r="M392" s="75" t="s">
        <v>22576</v>
      </c>
      <c r="N392" s="75" t="s">
        <v>16706</v>
      </c>
      <c r="O392" s="75" t="s">
        <v>24183</v>
      </c>
      <c r="P392" s="75" t="s">
        <v>15373</v>
      </c>
      <c r="Q392" s="95" t="s">
        <v>24184</v>
      </c>
    </row>
    <row r="393">
      <c r="A393" s="69" t="s">
        <v>2586</v>
      </c>
      <c r="B393" s="232" t="s">
        <v>24185</v>
      </c>
      <c r="C393" s="113" t="s">
        <v>24186</v>
      </c>
      <c r="D393" s="79" t="s">
        <v>24187</v>
      </c>
      <c r="E393" s="203" t="s">
        <v>22516</v>
      </c>
      <c r="F393" s="193" t="s">
        <v>24188</v>
      </c>
      <c r="G393" s="62"/>
      <c r="H393" s="62" t="s">
        <v>24189</v>
      </c>
      <c r="I393" s="113" t="s">
        <v>22516</v>
      </c>
      <c r="J393" s="198"/>
      <c r="K393" s="62"/>
      <c r="L393" s="82" t="s">
        <v>16627</v>
      </c>
      <c r="M393" s="113" t="s">
        <v>22516</v>
      </c>
      <c r="N393" s="99" t="s">
        <v>16706</v>
      </c>
      <c r="O393" s="99" t="s">
        <v>22658</v>
      </c>
      <c r="P393" s="99" t="s">
        <v>15373</v>
      </c>
      <c r="Q393" s="113" t="s">
        <v>22516</v>
      </c>
    </row>
    <row r="394">
      <c r="A394" s="69" t="s">
        <v>2586</v>
      </c>
      <c r="B394" s="153" t="s">
        <v>24190</v>
      </c>
      <c r="C394" s="95" t="s">
        <v>24191</v>
      </c>
      <c r="D394" s="101" t="s">
        <v>24192</v>
      </c>
      <c r="E394" s="154"/>
      <c r="F394" s="191" t="s">
        <v>24193</v>
      </c>
      <c r="G394" s="160" t="s">
        <v>2741</v>
      </c>
      <c r="H394" s="96" t="s">
        <v>24194</v>
      </c>
      <c r="I394" s="71" t="s">
        <v>24195</v>
      </c>
      <c r="J394" s="192">
        <v>77246.0</v>
      </c>
      <c r="K394" s="95" t="s">
        <v>22583</v>
      </c>
      <c r="L394" s="95" t="s">
        <v>21498</v>
      </c>
      <c r="M394" s="75" t="s">
        <v>23557</v>
      </c>
      <c r="N394" s="75" t="s">
        <v>16706</v>
      </c>
      <c r="O394" s="75" t="s">
        <v>2765</v>
      </c>
      <c r="P394" s="75" t="s">
        <v>8038</v>
      </c>
      <c r="Q394" s="95" t="s">
        <v>24196</v>
      </c>
    </row>
    <row r="395">
      <c r="A395" s="62" t="s">
        <v>2586</v>
      </c>
      <c r="B395" s="210" t="s">
        <v>24197</v>
      </c>
      <c r="C395" s="82" t="s">
        <v>24198</v>
      </c>
      <c r="D395" s="79" t="s">
        <v>2635</v>
      </c>
      <c r="E395" s="154" t="s">
        <v>22516</v>
      </c>
      <c r="F395" s="82" t="s">
        <v>24199</v>
      </c>
      <c r="G395" s="62"/>
      <c r="H395" s="62" t="s">
        <v>24200</v>
      </c>
      <c r="I395" s="193" t="s">
        <v>24201</v>
      </c>
      <c r="J395" s="200">
        <v>17500.0</v>
      </c>
      <c r="K395" s="75" t="s">
        <v>22513</v>
      </c>
      <c r="L395" s="82" t="s">
        <v>21498</v>
      </c>
      <c r="M395" s="99" t="s">
        <v>22629</v>
      </c>
      <c r="N395" s="99" t="s">
        <v>16706</v>
      </c>
      <c r="O395" s="99" t="s">
        <v>4138</v>
      </c>
      <c r="P395" s="99" t="s">
        <v>15373</v>
      </c>
      <c r="Q395" s="82" t="s">
        <v>24202</v>
      </c>
    </row>
    <row r="396">
      <c r="A396" s="69" t="s">
        <v>2586</v>
      </c>
      <c r="B396" s="153" t="s">
        <v>24165</v>
      </c>
      <c r="C396" s="95"/>
      <c r="D396" s="79" t="s">
        <v>6321</v>
      </c>
      <c r="E396" s="203"/>
      <c r="F396" s="155" t="s">
        <v>24203</v>
      </c>
      <c r="G396" s="96"/>
      <c r="H396" s="96" t="s">
        <v>24168</v>
      </c>
      <c r="I396" s="71" t="s">
        <v>24169</v>
      </c>
      <c r="J396" s="192">
        <v>70317.0</v>
      </c>
      <c r="K396" s="95" t="s">
        <v>22583</v>
      </c>
      <c r="L396" s="95" t="s">
        <v>21498</v>
      </c>
      <c r="M396" s="75" t="s">
        <v>22739</v>
      </c>
      <c r="N396" s="75" t="s">
        <v>16706</v>
      </c>
      <c r="O396" s="75" t="s">
        <v>6917</v>
      </c>
      <c r="P396" s="75" t="s">
        <v>8038</v>
      </c>
      <c r="Q396" s="95" t="s">
        <v>24170</v>
      </c>
    </row>
    <row r="397">
      <c r="A397" s="62"/>
      <c r="B397" s="224" t="s">
        <v>23467</v>
      </c>
      <c r="C397" s="201"/>
      <c r="D397" s="82" t="s">
        <v>24204</v>
      </c>
      <c r="E397" s="82" t="s">
        <v>21891</v>
      </c>
      <c r="F397" s="155" t="s">
        <v>24205</v>
      </c>
      <c r="G397" s="99" t="s">
        <v>2741</v>
      </c>
      <c r="H397" s="227" t="s">
        <v>24206</v>
      </c>
      <c r="I397" s="227" t="s">
        <v>24207</v>
      </c>
      <c r="J397" s="227"/>
      <c r="K397" s="82" t="s">
        <v>21498</v>
      </c>
      <c r="L397" s="82"/>
      <c r="M397" s="99" t="s">
        <v>22629</v>
      </c>
      <c r="N397" s="82"/>
      <c r="O397" s="82" t="s">
        <v>21663</v>
      </c>
      <c r="P397" s="162"/>
      <c r="Q397" s="82"/>
    </row>
    <row r="398">
      <c r="A398" s="69" t="s">
        <v>2586</v>
      </c>
      <c r="B398" s="190" t="s">
        <v>24208</v>
      </c>
      <c r="C398" s="95"/>
      <c r="D398" s="79" t="s">
        <v>2635</v>
      </c>
      <c r="E398" s="154"/>
      <c r="F398" s="191" t="s">
        <v>24209</v>
      </c>
      <c r="G398" s="96"/>
      <c r="H398" s="96" t="s">
        <v>24210</v>
      </c>
      <c r="I398" s="191" t="s">
        <v>24211</v>
      </c>
      <c r="J398" s="204">
        <v>20700.0</v>
      </c>
      <c r="K398" s="160" t="s">
        <v>22583</v>
      </c>
      <c r="L398" s="95" t="s">
        <v>21765</v>
      </c>
      <c r="M398" s="113" t="s">
        <v>22516</v>
      </c>
      <c r="N398" s="75" t="s">
        <v>21624</v>
      </c>
      <c r="O398" s="75" t="s">
        <v>7223</v>
      </c>
      <c r="P398" s="75" t="s">
        <v>15373</v>
      </c>
      <c r="Q398" s="95"/>
    </row>
    <row r="399">
      <c r="A399" s="62" t="s">
        <v>2586</v>
      </c>
      <c r="B399" s="210" t="s">
        <v>24212</v>
      </c>
      <c r="C399" s="82" t="s">
        <v>24213</v>
      </c>
      <c r="D399" s="79" t="s">
        <v>24214</v>
      </c>
      <c r="E399" s="82"/>
      <c r="F399" s="82" t="s">
        <v>24215</v>
      </c>
      <c r="G399" s="160" t="s">
        <v>2741</v>
      </c>
      <c r="H399" s="62" t="s">
        <v>24216</v>
      </c>
      <c r="I399" s="108" t="s">
        <v>24217</v>
      </c>
      <c r="J399" s="198">
        <v>89120.0</v>
      </c>
      <c r="K399" s="82" t="s">
        <v>22583</v>
      </c>
      <c r="L399" s="82" t="s">
        <v>21498</v>
      </c>
      <c r="M399" s="99" t="s">
        <v>22607</v>
      </c>
      <c r="N399" s="99" t="s">
        <v>21513</v>
      </c>
      <c r="O399" s="99" t="s">
        <v>7267</v>
      </c>
      <c r="P399" s="99" t="s">
        <v>15373</v>
      </c>
      <c r="Q399" s="82" t="s">
        <v>24218</v>
      </c>
    </row>
    <row r="400">
      <c r="A400" s="174"/>
      <c r="B400" s="172" t="s">
        <v>22388</v>
      </c>
      <c r="C400" s="188"/>
      <c r="D400" s="171" t="s">
        <v>22389</v>
      </c>
      <c r="E400" s="171" t="s">
        <v>21584</v>
      </c>
      <c r="F400" s="173" t="s">
        <v>22390</v>
      </c>
      <c r="G400" s="171"/>
      <c r="H400" s="171" t="s">
        <v>22391</v>
      </c>
      <c r="I400" s="173" t="s">
        <v>22392</v>
      </c>
      <c r="J400" s="171"/>
      <c r="K400" s="171" t="s">
        <v>16627</v>
      </c>
      <c r="L400" s="171"/>
      <c r="M400" s="113" t="s">
        <v>22516</v>
      </c>
      <c r="N400" s="171" t="s">
        <v>21663</v>
      </c>
      <c r="O400" s="171" t="s">
        <v>21735</v>
      </c>
      <c r="P400" s="174"/>
      <c r="Q400" s="171" t="s">
        <v>16706</v>
      </c>
    </row>
    <row r="401">
      <c r="A401" s="62"/>
      <c r="B401" s="164" t="s">
        <v>24219</v>
      </c>
      <c r="C401" s="201"/>
      <c r="D401" s="163" t="s">
        <v>24220</v>
      </c>
      <c r="E401" s="166" t="s">
        <v>24221</v>
      </c>
      <c r="F401" s="194" t="s">
        <v>24222</v>
      </c>
      <c r="G401" s="62" t="s">
        <v>2741</v>
      </c>
      <c r="H401" s="221" t="s">
        <v>24223</v>
      </c>
      <c r="I401" s="166" t="s">
        <v>24224</v>
      </c>
      <c r="J401" s="222"/>
      <c r="K401" s="168"/>
      <c r="L401" s="161" t="s">
        <v>21498</v>
      </c>
      <c r="M401" s="162"/>
      <c r="N401" s="162"/>
      <c r="O401" s="62" t="s">
        <v>2760</v>
      </c>
      <c r="P401" s="162"/>
      <c r="Q401" s="201"/>
    </row>
    <row r="402">
      <c r="A402" s="174"/>
      <c r="B402" s="205" t="s">
        <v>22604</v>
      </c>
      <c r="C402" s="171" t="s">
        <v>24225</v>
      </c>
      <c r="D402" s="206" t="s">
        <v>4662</v>
      </c>
      <c r="E402" s="181" t="s">
        <v>24226</v>
      </c>
      <c r="F402" s="218" t="s">
        <v>24227</v>
      </c>
      <c r="G402" s="174"/>
      <c r="H402" s="113" t="s">
        <v>22516</v>
      </c>
      <c r="I402" s="67"/>
      <c r="J402" s="174"/>
      <c r="K402" s="174"/>
      <c r="L402" s="69" t="s">
        <v>21498</v>
      </c>
      <c r="M402" s="67"/>
      <c r="N402" s="67" t="s">
        <v>21632</v>
      </c>
      <c r="O402" s="67" t="s">
        <v>22608</v>
      </c>
      <c r="P402" s="174"/>
      <c r="Q402" s="174"/>
    </row>
    <row r="403">
      <c r="A403" s="174"/>
      <c r="B403" s="172" t="s">
        <v>22191</v>
      </c>
      <c r="C403" s="188"/>
      <c r="D403" s="171" t="s">
        <v>22192</v>
      </c>
      <c r="E403" s="171" t="s">
        <v>21455</v>
      </c>
      <c r="F403" s="173" t="s">
        <v>22193</v>
      </c>
      <c r="G403" s="171"/>
      <c r="H403" s="171" t="s">
        <v>22194</v>
      </c>
      <c r="I403" s="173" t="s">
        <v>22195</v>
      </c>
      <c r="J403" s="171"/>
      <c r="K403" s="171" t="s">
        <v>16627</v>
      </c>
      <c r="L403" s="171"/>
      <c r="M403" s="113" t="s">
        <v>22516</v>
      </c>
      <c r="N403" s="171" t="s">
        <v>2753</v>
      </c>
      <c r="O403" s="171" t="s">
        <v>22196</v>
      </c>
      <c r="P403" s="174"/>
      <c r="Q403" s="171" t="s">
        <v>16706</v>
      </c>
    </row>
    <row r="404">
      <c r="A404" s="174"/>
      <c r="B404" s="172" t="s">
        <v>22191</v>
      </c>
      <c r="C404" s="188"/>
      <c r="D404" s="171" t="s">
        <v>22192</v>
      </c>
      <c r="E404" s="171" t="s">
        <v>21455</v>
      </c>
      <c r="F404" s="173" t="s">
        <v>22193</v>
      </c>
      <c r="G404" s="171"/>
      <c r="H404" s="171" t="s">
        <v>22194</v>
      </c>
      <c r="I404" s="173" t="s">
        <v>22195</v>
      </c>
      <c r="J404" s="171"/>
      <c r="K404" s="171" t="s">
        <v>16627</v>
      </c>
      <c r="L404" s="171"/>
      <c r="M404" s="113" t="s">
        <v>22516</v>
      </c>
      <c r="N404" s="171" t="s">
        <v>2753</v>
      </c>
      <c r="O404" s="171" t="s">
        <v>22196</v>
      </c>
      <c r="P404" s="174"/>
      <c r="Q404" s="171" t="s">
        <v>16706</v>
      </c>
    </row>
    <row r="405">
      <c r="A405" s="174"/>
      <c r="B405" s="172" t="s">
        <v>21850</v>
      </c>
      <c r="C405" s="188"/>
      <c r="D405" s="171" t="s">
        <v>21851</v>
      </c>
      <c r="E405" s="171" t="s">
        <v>21545</v>
      </c>
      <c r="F405" s="173" t="s">
        <v>21852</v>
      </c>
      <c r="G405" s="171"/>
      <c r="H405" s="171" t="s">
        <v>21853</v>
      </c>
      <c r="I405" s="173" t="s">
        <v>21854</v>
      </c>
      <c r="J405" s="171"/>
      <c r="K405" s="171" t="s">
        <v>16627</v>
      </c>
      <c r="L405" s="171"/>
      <c r="M405" s="113" t="s">
        <v>22516</v>
      </c>
      <c r="N405" s="171" t="s">
        <v>2753</v>
      </c>
      <c r="O405" s="171" t="s">
        <v>21855</v>
      </c>
      <c r="P405" s="174"/>
      <c r="Q405" s="171" t="s">
        <v>16706</v>
      </c>
    </row>
    <row r="406">
      <c r="A406" s="69" t="s">
        <v>2586</v>
      </c>
      <c r="B406" s="190" t="s">
        <v>24228</v>
      </c>
      <c r="C406" s="95"/>
      <c r="D406" s="101" t="s">
        <v>24229</v>
      </c>
      <c r="E406" s="203"/>
      <c r="F406" s="155" t="s">
        <v>24230</v>
      </c>
      <c r="G406" s="96"/>
      <c r="H406" s="96" t="s">
        <v>24231</v>
      </c>
      <c r="I406" s="113" t="s">
        <v>22516</v>
      </c>
      <c r="J406" s="192"/>
      <c r="K406" s="96"/>
      <c r="L406" s="95" t="s">
        <v>21765</v>
      </c>
      <c r="M406" s="113" t="s">
        <v>22516</v>
      </c>
      <c r="N406" s="75" t="s">
        <v>16706</v>
      </c>
      <c r="O406" s="75" t="s">
        <v>2753</v>
      </c>
      <c r="P406" s="75" t="s">
        <v>8038</v>
      </c>
      <c r="Q406" s="95"/>
    </row>
    <row r="407">
      <c r="A407" s="62" t="s">
        <v>2586</v>
      </c>
      <c r="B407" s="210" t="s">
        <v>24232</v>
      </c>
      <c r="C407" s="82"/>
      <c r="D407" s="79" t="s">
        <v>24233</v>
      </c>
      <c r="E407" s="113"/>
      <c r="F407" s="193" t="s">
        <v>24234</v>
      </c>
      <c r="G407" s="62"/>
      <c r="H407" s="62" t="s">
        <v>24235</v>
      </c>
      <c r="I407" s="193" t="s">
        <v>24236</v>
      </c>
      <c r="J407" s="196">
        <v>3700.0</v>
      </c>
      <c r="K407" s="75" t="s">
        <v>22513</v>
      </c>
      <c r="L407" s="82" t="s">
        <v>21498</v>
      </c>
      <c r="M407" s="62"/>
      <c r="N407" s="99" t="s">
        <v>16706</v>
      </c>
      <c r="O407" s="99" t="s">
        <v>3961</v>
      </c>
      <c r="P407" s="99" t="s">
        <v>8038</v>
      </c>
      <c r="Q407" s="82" t="s">
        <v>24237</v>
      </c>
    </row>
    <row r="408">
      <c r="A408" s="62" t="s">
        <v>2633</v>
      </c>
      <c r="B408" s="157" t="s">
        <v>24238</v>
      </c>
      <c r="C408" s="201"/>
      <c r="D408" s="62" t="s">
        <v>24239</v>
      </c>
      <c r="E408" s="158"/>
      <c r="F408" s="199" t="s">
        <v>24240</v>
      </c>
      <c r="G408" s="99" t="s">
        <v>2741</v>
      </c>
      <c r="H408" s="82" t="s">
        <v>24241</v>
      </c>
      <c r="I408" s="82"/>
      <c r="J408" s="161"/>
      <c r="K408" s="62"/>
      <c r="L408" s="161"/>
      <c r="M408" s="113" t="s">
        <v>22516</v>
      </c>
      <c r="N408" s="162"/>
      <c r="O408" s="162"/>
      <c r="P408" s="162"/>
      <c r="Q408" s="62"/>
    </row>
    <row r="409">
      <c r="A409" s="62"/>
      <c r="B409" s="224" t="s">
        <v>24242</v>
      </c>
      <c r="C409" s="201"/>
      <c r="D409" s="82" t="s">
        <v>24243</v>
      </c>
      <c r="E409" s="82" t="s">
        <v>24244</v>
      </c>
      <c r="F409" s="155" t="s">
        <v>24245</v>
      </c>
      <c r="G409" s="99" t="s">
        <v>2741</v>
      </c>
      <c r="H409" s="225" t="s">
        <v>16711</v>
      </c>
      <c r="I409" s="227" t="s">
        <v>24246</v>
      </c>
      <c r="J409" s="227"/>
      <c r="K409" s="82" t="s">
        <v>16627</v>
      </c>
      <c r="L409" s="82"/>
      <c r="M409" s="99" t="s">
        <v>23368</v>
      </c>
      <c r="N409" s="82"/>
      <c r="O409" s="82" t="s">
        <v>2937</v>
      </c>
      <c r="P409" s="162"/>
      <c r="Q409" s="82"/>
    </row>
    <row r="410">
      <c r="A410" s="62" t="s">
        <v>2586</v>
      </c>
      <c r="B410" s="261" t="s">
        <v>24247</v>
      </c>
      <c r="C410" s="201"/>
      <c r="D410" s="82" t="s">
        <v>24248</v>
      </c>
      <c r="E410" s="197" t="s">
        <v>24249</v>
      </c>
      <c r="F410" s="159" t="s">
        <v>24250</v>
      </c>
      <c r="G410" s="160" t="s">
        <v>8038</v>
      </c>
      <c r="H410" s="79" t="s">
        <v>24251</v>
      </c>
      <c r="I410" s="82"/>
      <c r="J410" s="225"/>
      <c r="K410" s="62"/>
      <c r="L410" s="62"/>
      <c r="M410" s="113" t="s">
        <v>22516</v>
      </c>
      <c r="N410" s="162"/>
      <c r="O410" s="161"/>
      <c r="P410" s="162"/>
      <c r="Q410" s="201"/>
    </row>
    <row r="411">
      <c r="A411" s="174"/>
      <c r="B411" s="172" t="s">
        <v>22075</v>
      </c>
      <c r="C411" s="188"/>
      <c r="D411" s="171" t="s">
        <v>22076</v>
      </c>
      <c r="E411" s="171" t="s">
        <v>21509</v>
      </c>
      <c r="F411" s="173" t="s">
        <v>22077</v>
      </c>
      <c r="G411" s="171"/>
      <c r="H411" s="171" t="s">
        <v>22078</v>
      </c>
      <c r="I411" s="173" t="s">
        <v>22079</v>
      </c>
      <c r="J411" s="171"/>
      <c r="K411" s="171" t="s">
        <v>22080</v>
      </c>
      <c r="L411" s="171"/>
      <c r="M411" s="113" t="s">
        <v>22516</v>
      </c>
      <c r="N411" s="171" t="s">
        <v>2760</v>
      </c>
      <c r="O411" s="171" t="s">
        <v>22081</v>
      </c>
      <c r="P411" s="174"/>
      <c r="Q411" s="171" t="s">
        <v>16706</v>
      </c>
    </row>
    <row r="412">
      <c r="A412" s="62" t="s">
        <v>2586</v>
      </c>
      <c r="B412" s="210" t="s">
        <v>23585</v>
      </c>
      <c r="C412" s="82"/>
      <c r="D412" s="79" t="s">
        <v>2635</v>
      </c>
      <c r="E412" s="154" t="s">
        <v>22516</v>
      </c>
      <c r="F412" s="155" t="s">
        <v>24252</v>
      </c>
      <c r="G412" s="62"/>
      <c r="H412" s="62" t="s">
        <v>24253</v>
      </c>
      <c r="I412" s="193" t="s">
        <v>24254</v>
      </c>
      <c r="J412" s="200">
        <v>21200.0</v>
      </c>
      <c r="K412" s="82" t="s">
        <v>22583</v>
      </c>
      <c r="L412" s="82" t="s">
        <v>21498</v>
      </c>
      <c r="M412" s="99" t="s">
        <v>22837</v>
      </c>
      <c r="N412" s="99" t="s">
        <v>16706</v>
      </c>
      <c r="O412" s="99" t="s">
        <v>4138</v>
      </c>
      <c r="P412" s="99" t="s">
        <v>15373</v>
      </c>
      <c r="Q412" s="82"/>
    </row>
    <row r="413">
      <c r="A413" s="62" t="s">
        <v>2586</v>
      </c>
      <c r="B413" s="210" t="s">
        <v>24255</v>
      </c>
      <c r="C413" s="113" t="s">
        <v>24256</v>
      </c>
      <c r="D413" s="79" t="s">
        <v>6442</v>
      </c>
      <c r="E413" s="113" t="s">
        <v>22714</v>
      </c>
      <c r="F413" s="193" t="s">
        <v>24257</v>
      </c>
      <c r="G413" s="62"/>
      <c r="H413" s="62" t="s">
        <v>24258</v>
      </c>
      <c r="I413" s="193" t="s">
        <v>24259</v>
      </c>
      <c r="J413" s="200">
        <v>14800.0</v>
      </c>
      <c r="K413" s="99" t="s">
        <v>22513</v>
      </c>
      <c r="L413" s="82" t="s">
        <v>16627</v>
      </c>
      <c r="M413" s="113" t="s">
        <v>22516</v>
      </c>
      <c r="N413" s="99" t="s">
        <v>16706</v>
      </c>
      <c r="O413" s="99" t="s">
        <v>22788</v>
      </c>
      <c r="P413" s="99" t="s">
        <v>15373</v>
      </c>
      <c r="Q413" s="82"/>
    </row>
    <row r="414">
      <c r="A414" s="174"/>
      <c r="B414" s="172" t="s">
        <v>22323</v>
      </c>
      <c r="C414" s="188"/>
      <c r="D414" s="171" t="s">
        <v>22324</v>
      </c>
      <c r="E414" s="171" t="s">
        <v>21462</v>
      </c>
      <c r="F414" s="173" t="s">
        <v>22325</v>
      </c>
      <c r="G414" s="171"/>
      <c r="H414" s="171" t="s">
        <v>22326</v>
      </c>
      <c r="I414" s="173" t="s">
        <v>22327</v>
      </c>
      <c r="J414" s="171"/>
      <c r="K414" s="171" t="s">
        <v>16627</v>
      </c>
      <c r="L414" s="171"/>
      <c r="M414" s="113" t="s">
        <v>22516</v>
      </c>
      <c r="N414" s="171" t="s">
        <v>3095</v>
      </c>
      <c r="O414" s="171" t="s">
        <v>22055</v>
      </c>
      <c r="P414" s="174"/>
      <c r="Q414" s="171" t="s">
        <v>16706</v>
      </c>
    </row>
    <row r="415">
      <c r="A415" s="62" t="s">
        <v>2586</v>
      </c>
      <c r="B415" s="210" t="s">
        <v>24260</v>
      </c>
      <c r="C415" s="82"/>
      <c r="D415" s="79" t="s">
        <v>24261</v>
      </c>
      <c r="E415" s="203"/>
      <c r="F415" s="155" t="s">
        <v>24262</v>
      </c>
      <c r="G415" s="62"/>
      <c r="H415" s="62" t="s">
        <v>24263</v>
      </c>
      <c r="I415" s="108" t="s">
        <v>24264</v>
      </c>
      <c r="J415" s="198">
        <v>39972.0</v>
      </c>
      <c r="K415" s="95" t="s">
        <v>22583</v>
      </c>
      <c r="L415" s="82" t="s">
        <v>21498</v>
      </c>
      <c r="M415" s="62"/>
      <c r="N415" s="99" t="s">
        <v>16706</v>
      </c>
      <c r="O415" s="99" t="s">
        <v>22772</v>
      </c>
      <c r="P415" s="99" t="s">
        <v>8038</v>
      </c>
      <c r="Q415" s="113" t="s">
        <v>22516</v>
      </c>
    </row>
    <row r="416">
      <c r="A416" s="62" t="s">
        <v>2586</v>
      </c>
      <c r="B416" s="157" t="s">
        <v>24265</v>
      </c>
      <c r="C416" s="82"/>
      <c r="D416" s="62" t="s">
        <v>5725</v>
      </c>
      <c r="E416" s="203" t="s">
        <v>24266</v>
      </c>
      <c r="F416" s="155" t="s">
        <v>24267</v>
      </c>
      <c r="G416" s="99" t="s">
        <v>15373</v>
      </c>
      <c r="H416" s="62" t="s">
        <v>24268</v>
      </c>
      <c r="I416" s="82"/>
      <c r="J416" s="161"/>
      <c r="K416" s="161"/>
      <c r="L416" s="62"/>
      <c r="M416" s="113" t="s">
        <v>22516</v>
      </c>
      <c r="N416" s="62"/>
      <c r="O416" s="161" t="s">
        <v>2742</v>
      </c>
      <c r="P416" s="62"/>
      <c r="Q416" s="62"/>
    </row>
    <row r="417">
      <c r="A417" s="174"/>
      <c r="B417" s="172" t="s">
        <v>21879</v>
      </c>
      <c r="C417" s="188"/>
      <c r="D417" s="171" t="s">
        <v>21880</v>
      </c>
      <c r="E417" s="171" t="s">
        <v>21608</v>
      </c>
      <c r="F417" s="173" t="s">
        <v>21881</v>
      </c>
      <c r="G417" s="171"/>
      <c r="H417" s="171" t="s">
        <v>21882</v>
      </c>
      <c r="I417" s="173" t="s">
        <v>21883</v>
      </c>
      <c r="J417" s="171"/>
      <c r="K417" s="171" t="s">
        <v>21874</v>
      </c>
      <c r="L417" s="171"/>
      <c r="M417" s="113" t="s">
        <v>22516</v>
      </c>
      <c r="N417" s="160" t="s">
        <v>21624</v>
      </c>
      <c r="O417" s="171" t="s">
        <v>3162</v>
      </c>
      <c r="P417" s="171"/>
      <c r="Q417" s="171"/>
    </row>
    <row r="418">
      <c r="A418" s="174"/>
      <c r="B418" s="172" t="s">
        <v>21804</v>
      </c>
      <c r="C418" s="188"/>
      <c r="D418" s="171" t="s">
        <v>21805</v>
      </c>
      <c r="E418" s="171" t="s">
        <v>21455</v>
      </c>
      <c r="F418" s="173" t="s">
        <v>21806</v>
      </c>
      <c r="G418" s="171"/>
      <c r="H418" s="171" t="s">
        <v>21807</v>
      </c>
      <c r="I418" s="173" t="s">
        <v>21808</v>
      </c>
      <c r="J418" s="171"/>
      <c r="K418" s="171" t="s">
        <v>16627</v>
      </c>
      <c r="L418" s="171"/>
      <c r="M418" s="113" t="s">
        <v>22516</v>
      </c>
      <c r="N418" s="160" t="s">
        <v>21624</v>
      </c>
      <c r="O418" s="171" t="s">
        <v>3162</v>
      </c>
      <c r="P418" s="171"/>
      <c r="Q418" s="171"/>
    </row>
    <row r="419">
      <c r="A419" s="174"/>
      <c r="B419" s="172" t="s">
        <v>21522</v>
      </c>
      <c r="C419" s="188"/>
      <c r="D419" s="171" t="s">
        <v>21523</v>
      </c>
      <c r="E419" s="171" t="s">
        <v>21455</v>
      </c>
      <c r="F419" s="173" t="s">
        <v>21524</v>
      </c>
      <c r="G419" s="171"/>
      <c r="H419" s="171" t="s">
        <v>21525</v>
      </c>
      <c r="I419" s="173" t="s">
        <v>21526</v>
      </c>
      <c r="J419" s="171"/>
      <c r="K419" s="171" t="s">
        <v>16627</v>
      </c>
      <c r="L419" s="171"/>
      <c r="M419" s="113" t="s">
        <v>22516</v>
      </c>
      <c r="N419" s="171" t="s">
        <v>3182</v>
      </c>
      <c r="O419" s="171" t="s">
        <v>21527</v>
      </c>
      <c r="P419" s="174"/>
      <c r="Q419" s="171" t="s">
        <v>16706</v>
      </c>
    </row>
    <row r="420">
      <c r="A420" s="69" t="s">
        <v>2586</v>
      </c>
      <c r="B420" s="153" t="s">
        <v>24269</v>
      </c>
      <c r="C420" s="95" t="s">
        <v>24270</v>
      </c>
      <c r="D420" s="101" t="s">
        <v>11659</v>
      </c>
      <c r="E420" s="95"/>
      <c r="F420" s="95" t="s">
        <v>24271</v>
      </c>
      <c r="G420" s="96"/>
      <c r="H420" s="96" t="s">
        <v>24272</v>
      </c>
      <c r="I420" s="113" t="s">
        <v>22516</v>
      </c>
      <c r="J420" s="192"/>
      <c r="K420" s="96"/>
      <c r="L420" s="95" t="s">
        <v>21765</v>
      </c>
      <c r="M420" s="113" t="s">
        <v>22516</v>
      </c>
      <c r="N420" s="75" t="s">
        <v>22645</v>
      </c>
      <c r="O420" s="75" t="s">
        <v>22646</v>
      </c>
      <c r="P420" s="75" t="s">
        <v>15373</v>
      </c>
      <c r="Q420" s="154" t="s">
        <v>22516</v>
      </c>
    </row>
    <row r="421">
      <c r="A421" s="69" t="s">
        <v>2586</v>
      </c>
      <c r="B421" s="220" t="s">
        <v>24273</v>
      </c>
      <c r="C421" s="82" t="s">
        <v>24274</v>
      </c>
      <c r="D421" s="79" t="s">
        <v>5638</v>
      </c>
      <c r="E421" s="82"/>
      <c r="F421" s="82" t="s">
        <v>24275</v>
      </c>
      <c r="G421" s="160" t="s">
        <v>8038</v>
      </c>
      <c r="H421" s="62" t="s">
        <v>24276</v>
      </c>
      <c r="I421" s="108" t="s">
        <v>24277</v>
      </c>
      <c r="J421" s="198">
        <v>138923.0</v>
      </c>
      <c r="K421" s="99" t="s">
        <v>22602</v>
      </c>
      <c r="L421" s="82" t="s">
        <v>21498</v>
      </c>
      <c r="M421" s="99" t="s">
        <v>22629</v>
      </c>
      <c r="N421" s="99" t="s">
        <v>16706</v>
      </c>
      <c r="O421" s="99" t="s">
        <v>3182</v>
      </c>
      <c r="P421" s="99" t="s">
        <v>15373</v>
      </c>
      <c r="Q421" s="82" t="s">
        <v>24278</v>
      </c>
    </row>
    <row r="422">
      <c r="A422" s="69" t="s">
        <v>2586</v>
      </c>
      <c r="B422" s="220" t="s">
        <v>24273</v>
      </c>
      <c r="C422" s="82" t="s">
        <v>24279</v>
      </c>
      <c r="D422" s="79" t="s">
        <v>24280</v>
      </c>
      <c r="E422" s="203"/>
      <c r="F422" s="155" t="s">
        <v>24281</v>
      </c>
      <c r="G422" s="160" t="s">
        <v>8038</v>
      </c>
      <c r="H422" s="62" t="s">
        <v>24282</v>
      </c>
      <c r="I422" s="108" t="s">
        <v>24277</v>
      </c>
      <c r="J422" s="198">
        <v>138923.0</v>
      </c>
      <c r="K422" s="99" t="s">
        <v>22602</v>
      </c>
      <c r="L422" s="82" t="s">
        <v>21498</v>
      </c>
      <c r="M422" s="99" t="s">
        <v>22629</v>
      </c>
      <c r="N422" s="99" t="s">
        <v>16706</v>
      </c>
      <c r="O422" s="99" t="s">
        <v>3182</v>
      </c>
      <c r="P422" s="99" t="s">
        <v>8038</v>
      </c>
      <c r="Q422" s="82" t="s">
        <v>24278</v>
      </c>
    </row>
    <row r="423">
      <c r="A423" s="174"/>
      <c r="B423" s="172" t="s">
        <v>21582</v>
      </c>
      <c r="C423" s="188"/>
      <c r="D423" s="171" t="s">
        <v>21583</v>
      </c>
      <c r="E423" s="171" t="s">
        <v>21584</v>
      </c>
      <c r="F423" s="173" t="s">
        <v>21585</v>
      </c>
      <c r="G423" s="171"/>
      <c r="H423" s="171" t="s">
        <v>21586</v>
      </c>
      <c r="I423" s="173" t="s">
        <v>21587</v>
      </c>
      <c r="J423" s="171"/>
      <c r="K423" s="171" t="s">
        <v>16627</v>
      </c>
      <c r="L423" s="171"/>
      <c r="M423" s="113" t="s">
        <v>22516</v>
      </c>
      <c r="N423" s="171" t="s">
        <v>3182</v>
      </c>
      <c r="O423" s="171" t="s">
        <v>21588</v>
      </c>
      <c r="P423" s="174"/>
      <c r="Q423" s="171" t="s">
        <v>16706</v>
      </c>
    </row>
    <row r="424">
      <c r="A424" s="174"/>
      <c r="B424" s="172" t="s">
        <v>22305</v>
      </c>
      <c r="C424" s="188"/>
      <c r="D424" s="171" t="s">
        <v>22306</v>
      </c>
      <c r="E424" s="171" t="s">
        <v>21455</v>
      </c>
      <c r="F424" s="173" t="s">
        <v>22307</v>
      </c>
      <c r="G424" s="171"/>
      <c r="H424" s="171" t="s">
        <v>22308</v>
      </c>
      <c r="I424" s="173" t="s">
        <v>22309</v>
      </c>
      <c r="J424" s="171"/>
      <c r="K424" s="171" t="s">
        <v>16627</v>
      </c>
      <c r="L424" s="171"/>
      <c r="M424" s="113" t="s">
        <v>22516</v>
      </c>
      <c r="N424" s="171" t="s">
        <v>21663</v>
      </c>
      <c r="O424" s="171" t="s">
        <v>22310</v>
      </c>
      <c r="P424" s="174"/>
      <c r="Q424" s="171" t="s">
        <v>16706</v>
      </c>
    </row>
    <row r="425">
      <c r="A425" s="62" t="s">
        <v>2586</v>
      </c>
      <c r="B425" s="210" t="s">
        <v>24283</v>
      </c>
      <c r="C425" s="82"/>
      <c r="D425" s="79" t="s">
        <v>2635</v>
      </c>
      <c r="E425" s="154" t="s">
        <v>22516</v>
      </c>
      <c r="F425" s="193" t="s">
        <v>24284</v>
      </c>
      <c r="G425" s="62"/>
      <c r="H425" s="62" t="s">
        <v>24285</v>
      </c>
      <c r="I425" s="193" t="s">
        <v>24286</v>
      </c>
      <c r="J425" s="200">
        <v>86700.0</v>
      </c>
      <c r="K425" s="82" t="s">
        <v>22583</v>
      </c>
      <c r="L425" s="82" t="s">
        <v>21498</v>
      </c>
      <c r="M425" s="99" t="s">
        <v>23557</v>
      </c>
      <c r="N425" s="99" t="s">
        <v>16706</v>
      </c>
      <c r="O425" s="99" t="s">
        <v>2802</v>
      </c>
      <c r="P425" s="99" t="s">
        <v>8038</v>
      </c>
      <c r="Q425" s="82"/>
    </row>
    <row r="426">
      <c r="A426" s="174"/>
      <c r="B426" s="172" t="s">
        <v>22170</v>
      </c>
      <c r="C426" s="188"/>
      <c r="D426" s="171" t="s">
        <v>22171</v>
      </c>
      <c r="E426" s="171" t="s">
        <v>21608</v>
      </c>
      <c r="F426" s="173" t="s">
        <v>22172</v>
      </c>
      <c r="G426" s="171"/>
      <c r="H426" s="171" t="s">
        <v>22173</v>
      </c>
      <c r="I426" s="173" t="s">
        <v>22174</v>
      </c>
      <c r="J426" s="171"/>
      <c r="K426" s="171" t="s">
        <v>16627</v>
      </c>
      <c r="L426" s="171"/>
      <c r="M426" s="113" t="s">
        <v>22516</v>
      </c>
      <c r="N426" s="171" t="s">
        <v>3933</v>
      </c>
      <c r="O426" s="171" t="s">
        <v>22120</v>
      </c>
      <c r="P426" s="174"/>
      <c r="Q426" s="171" t="s">
        <v>16706</v>
      </c>
    </row>
    <row r="427">
      <c r="A427" s="174"/>
      <c r="B427" s="172" t="s">
        <v>21460</v>
      </c>
      <c r="C427" s="188"/>
      <c r="D427" s="171" t="s">
        <v>21461</v>
      </c>
      <c r="E427" s="171" t="s">
        <v>21462</v>
      </c>
      <c r="F427" s="173" t="s">
        <v>21463</v>
      </c>
      <c r="G427" s="171"/>
      <c r="H427" s="171" t="s">
        <v>21464</v>
      </c>
      <c r="I427" s="173" t="s">
        <v>21465</v>
      </c>
      <c r="J427" s="171"/>
      <c r="K427" s="171" t="s">
        <v>16627</v>
      </c>
      <c r="L427" s="171"/>
      <c r="M427" s="113" t="s">
        <v>22516</v>
      </c>
      <c r="N427" s="171" t="s">
        <v>2937</v>
      </c>
      <c r="O427" s="171" t="s">
        <v>21466</v>
      </c>
      <c r="P427" s="174"/>
      <c r="Q427" s="171" t="s">
        <v>16706</v>
      </c>
    </row>
    <row r="428">
      <c r="A428" s="62" t="s">
        <v>2586</v>
      </c>
      <c r="B428" s="210" t="s">
        <v>24287</v>
      </c>
      <c r="C428" s="82" t="s">
        <v>24288</v>
      </c>
      <c r="D428" s="79" t="s">
        <v>5202</v>
      </c>
      <c r="E428" s="113"/>
      <c r="F428" s="193" t="s">
        <v>24289</v>
      </c>
      <c r="G428" s="62"/>
      <c r="H428" s="62" t="s">
        <v>24290</v>
      </c>
      <c r="I428" s="193" t="s">
        <v>24291</v>
      </c>
      <c r="J428" s="200">
        <v>77700.0</v>
      </c>
      <c r="K428" s="82" t="s">
        <v>22583</v>
      </c>
      <c r="L428" s="82" t="s">
        <v>21498</v>
      </c>
      <c r="M428" s="99" t="s">
        <v>22739</v>
      </c>
      <c r="N428" s="99" t="s">
        <v>22645</v>
      </c>
      <c r="O428" s="99" t="s">
        <v>2952</v>
      </c>
      <c r="P428" s="99" t="s">
        <v>15373</v>
      </c>
      <c r="Q428" s="113" t="s">
        <v>22516</v>
      </c>
    </row>
    <row r="429">
      <c r="A429" s="62" t="s">
        <v>2586</v>
      </c>
      <c r="B429" s="210" t="s">
        <v>24292</v>
      </c>
      <c r="C429" s="82" t="s">
        <v>24293</v>
      </c>
      <c r="D429" s="79" t="s">
        <v>11574</v>
      </c>
      <c r="E429" s="82"/>
      <c r="F429" s="82" t="s">
        <v>24294</v>
      </c>
      <c r="G429" s="62"/>
      <c r="H429" s="62" t="s">
        <v>24295</v>
      </c>
      <c r="I429" s="108" t="s">
        <v>24296</v>
      </c>
      <c r="J429" s="198">
        <v>38362.0</v>
      </c>
      <c r="K429" s="82" t="s">
        <v>22583</v>
      </c>
      <c r="L429" s="82" t="s">
        <v>21498</v>
      </c>
      <c r="M429" s="99" t="s">
        <v>22576</v>
      </c>
      <c r="N429" s="99" t="s">
        <v>16706</v>
      </c>
      <c r="O429" s="99" t="s">
        <v>2765</v>
      </c>
      <c r="P429" s="99" t="s">
        <v>15373</v>
      </c>
      <c r="Q429" s="113" t="s">
        <v>22516</v>
      </c>
    </row>
    <row r="430">
      <c r="A430" s="62"/>
      <c r="B430" s="217" t="s">
        <v>24297</v>
      </c>
      <c r="C430" s="201"/>
      <c r="D430" s="182" t="s">
        <v>11900</v>
      </c>
      <c r="E430" s="186" t="s">
        <v>24298</v>
      </c>
      <c r="F430" s="207" t="s">
        <v>24299</v>
      </c>
      <c r="G430" s="238"/>
      <c r="H430" s="239" t="s">
        <v>24300</v>
      </c>
      <c r="I430" s="239" t="s">
        <v>24301</v>
      </c>
      <c r="J430" s="240"/>
      <c r="K430" s="182" t="s">
        <v>16627</v>
      </c>
      <c r="L430" s="240"/>
      <c r="M430" s="113" t="s">
        <v>22516</v>
      </c>
      <c r="N430" s="241" t="s">
        <v>16706</v>
      </c>
      <c r="O430" s="241"/>
      <c r="P430" s="162"/>
      <c r="Q430" s="241"/>
    </row>
    <row r="431">
      <c r="A431" s="62"/>
      <c r="B431" s="224" t="s">
        <v>24302</v>
      </c>
      <c r="C431" s="201"/>
      <c r="D431" s="82" t="s">
        <v>24303</v>
      </c>
      <c r="E431" s="225" t="s">
        <v>22610</v>
      </c>
      <c r="F431" s="227" t="s">
        <v>24304</v>
      </c>
      <c r="G431" s="99" t="s">
        <v>2741</v>
      </c>
      <c r="H431" s="227" t="s">
        <v>24305</v>
      </c>
      <c r="I431" s="227" t="s">
        <v>24306</v>
      </c>
      <c r="J431" s="227"/>
      <c r="K431" s="82" t="s">
        <v>21498</v>
      </c>
      <c r="L431" s="82"/>
      <c r="M431" s="99" t="s">
        <v>22629</v>
      </c>
      <c r="N431" s="82"/>
      <c r="O431" s="82" t="s">
        <v>2753</v>
      </c>
      <c r="P431" s="162"/>
      <c r="Q431" s="82"/>
    </row>
    <row r="432">
      <c r="A432" s="62" t="s">
        <v>2586</v>
      </c>
      <c r="B432" s="210" t="s">
        <v>24307</v>
      </c>
      <c r="C432" s="113" t="s">
        <v>24308</v>
      </c>
      <c r="D432" s="79" t="s">
        <v>8382</v>
      </c>
      <c r="E432" s="203" t="s">
        <v>22516</v>
      </c>
      <c r="F432" s="155" t="s">
        <v>24309</v>
      </c>
      <c r="G432" s="62"/>
      <c r="H432" s="62" t="s">
        <v>24310</v>
      </c>
      <c r="I432" s="193" t="s">
        <v>24311</v>
      </c>
      <c r="J432" s="200">
        <v>24400.0</v>
      </c>
      <c r="K432" s="82" t="s">
        <v>22583</v>
      </c>
      <c r="L432" s="82" t="s">
        <v>16627</v>
      </c>
      <c r="M432" s="113" t="s">
        <v>22516</v>
      </c>
      <c r="N432" s="99" t="s">
        <v>16706</v>
      </c>
      <c r="O432" s="99" t="s">
        <v>22658</v>
      </c>
      <c r="P432" s="99" t="s">
        <v>15373</v>
      </c>
      <c r="Q432" s="113" t="s">
        <v>22516</v>
      </c>
    </row>
    <row r="433">
      <c r="A433" s="69" t="s">
        <v>2586</v>
      </c>
      <c r="B433" s="190" t="s">
        <v>24312</v>
      </c>
      <c r="C433" s="154" t="s">
        <v>24313</v>
      </c>
      <c r="D433" s="101" t="s">
        <v>24314</v>
      </c>
      <c r="E433" s="154" t="s">
        <v>22769</v>
      </c>
      <c r="F433" s="191" t="s">
        <v>24315</v>
      </c>
      <c r="G433" s="96"/>
      <c r="H433" s="96" t="s">
        <v>24316</v>
      </c>
      <c r="I433" s="71" t="s">
        <v>24317</v>
      </c>
      <c r="J433" s="204">
        <v>5500.0</v>
      </c>
      <c r="K433" s="99" t="s">
        <v>22513</v>
      </c>
      <c r="L433" s="95" t="s">
        <v>16627</v>
      </c>
      <c r="M433" s="113" t="s">
        <v>22516</v>
      </c>
      <c r="N433" s="75" t="s">
        <v>16706</v>
      </c>
      <c r="O433" s="75" t="s">
        <v>2802</v>
      </c>
      <c r="P433" s="75" t="s">
        <v>15373</v>
      </c>
      <c r="Q433" s="95" t="s">
        <v>24318</v>
      </c>
    </row>
    <row r="434">
      <c r="A434" s="62" t="s">
        <v>2586</v>
      </c>
      <c r="B434" s="157" t="s">
        <v>24319</v>
      </c>
      <c r="C434" s="82"/>
      <c r="D434" s="79" t="s">
        <v>24320</v>
      </c>
      <c r="E434" s="113" t="s">
        <v>22714</v>
      </c>
      <c r="F434" s="193" t="s">
        <v>24321</v>
      </c>
      <c r="G434" s="99" t="s">
        <v>8038</v>
      </c>
      <c r="H434" s="62" t="s">
        <v>24322</v>
      </c>
      <c r="I434" s="167" t="s">
        <v>24323</v>
      </c>
      <c r="J434" s="161"/>
      <c r="K434" s="62"/>
      <c r="L434" s="161"/>
      <c r="M434" s="113" t="s">
        <v>22516</v>
      </c>
      <c r="N434" s="62"/>
      <c r="O434" s="161"/>
      <c r="P434" s="62"/>
      <c r="Q434" s="62"/>
    </row>
    <row r="435">
      <c r="A435" s="62"/>
      <c r="B435" s="164" t="s">
        <v>24324</v>
      </c>
      <c r="C435" s="201"/>
      <c r="D435" s="163" t="s">
        <v>24325</v>
      </c>
      <c r="E435" s="166" t="s">
        <v>21891</v>
      </c>
      <c r="F435" s="194" t="s">
        <v>24326</v>
      </c>
      <c r="G435" s="168"/>
      <c r="H435" s="113" t="s">
        <v>22516</v>
      </c>
      <c r="I435" s="167" t="s">
        <v>24327</v>
      </c>
      <c r="J435" s="170"/>
      <c r="K435" s="168"/>
      <c r="L435" s="69" t="s">
        <v>21498</v>
      </c>
      <c r="M435" s="99" t="s">
        <v>22629</v>
      </c>
      <c r="N435" s="62" t="s">
        <v>16706</v>
      </c>
      <c r="O435" s="162"/>
      <c r="P435" s="162"/>
      <c r="Q435" s="62"/>
    </row>
    <row r="436">
      <c r="A436" s="174"/>
      <c r="B436" s="172" t="s">
        <v>21913</v>
      </c>
      <c r="C436" s="188"/>
      <c r="D436" s="171" t="s">
        <v>21914</v>
      </c>
      <c r="E436" s="171" t="s">
        <v>21455</v>
      </c>
      <c r="F436" s="173" t="s">
        <v>21915</v>
      </c>
      <c r="G436" s="171"/>
      <c r="H436" s="171" t="s">
        <v>21916</v>
      </c>
      <c r="I436" s="173" t="s">
        <v>21917</v>
      </c>
      <c r="J436" s="171"/>
      <c r="K436" s="171" t="s">
        <v>16627</v>
      </c>
      <c r="L436" s="171"/>
      <c r="M436" s="113" t="s">
        <v>22516</v>
      </c>
      <c r="N436" s="171" t="s">
        <v>2603</v>
      </c>
      <c r="O436" s="171" t="s">
        <v>21723</v>
      </c>
      <c r="P436" s="174"/>
      <c r="Q436" s="171" t="s">
        <v>16706</v>
      </c>
    </row>
    <row r="437">
      <c r="A437" s="174"/>
      <c r="B437" s="172" t="s">
        <v>22376</v>
      </c>
      <c r="C437" s="188"/>
      <c r="D437" s="171" t="s">
        <v>22377</v>
      </c>
      <c r="E437" s="171" t="s">
        <v>22378</v>
      </c>
      <c r="F437" s="173" t="s">
        <v>22379</v>
      </c>
      <c r="G437" s="171"/>
      <c r="H437" s="171" t="s">
        <v>22380</v>
      </c>
      <c r="I437" s="173" t="s">
        <v>22381</v>
      </c>
      <c r="J437" s="171"/>
      <c r="K437" s="171" t="s">
        <v>16627</v>
      </c>
      <c r="L437" s="171"/>
      <c r="M437" s="113" t="s">
        <v>22516</v>
      </c>
      <c r="N437" s="171" t="s">
        <v>2742</v>
      </c>
      <c r="O437" s="171" t="s">
        <v>21949</v>
      </c>
      <c r="P437" s="174"/>
      <c r="Q437" s="171" t="s">
        <v>21448</v>
      </c>
    </row>
    <row r="438">
      <c r="A438" s="62"/>
      <c r="B438" s="224" t="s">
        <v>24328</v>
      </c>
      <c r="C438" s="82" t="s">
        <v>24329</v>
      </c>
      <c r="D438" s="113" t="s">
        <v>24330</v>
      </c>
      <c r="E438" s="225" t="s">
        <v>22048</v>
      </c>
      <c r="F438" s="227" t="s">
        <v>24331</v>
      </c>
      <c r="G438" s="99" t="s">
        <v>2741</v>
      </c>
      <c r="H438" s="227" t="s">
        <v>24332</v>
      </c>
      <c r="I438" s="227" t="s">
        <v>24333</v>
      </c>
      <c r="J438" s="227"/>
      <c r="K438" s="82" t="s">
        <v>21498</v>
      </c>
      <c r="L438" s="82"/>
      <c r="M438" s="99" t="s">
        <v>22629</v>
      </c>
      <c r="N438" s="82"/>
      <c r="O438" s="82" t="s">
        <v>2603</v>
      </c>
      <c r="P438" s="162"/>
      <c r="Q438" s="82"/>
    </row>
    <row r="439">
      <c r="A439" s="69" t="s">
        <v>2586</v>
      </c>
      <c r="B439" s="153" t="s">
        <v>24334</v>
      </c>
      <c r="C439" s="95"/>
      <c r="D439" s="79" t="s">
        <v>2635</v>
      </c>
      <c r="E439" s="154" t="s">
        <v>22516</v>
      </c>
      <c r="F439" s="191" t="s">
        <v>24335</v>
      </c>
      <c r="G439" s="96"/>
      <c r="H439" s="96" t="s">
        <v>24336</v>
      </c>
      <c r="I439" s="71" t="s">
        <v>24337</v>
      </c>
      <c r="J439" s="192">
        <v>42410.0</v>
      </c>
      <c r="K439" s="82" t="s">
        <v>22583</v>
      </c>
      <c r="L439" s="95" t="s">
        <v>21498</v>
      </c>
      <c r="M439" s="75" t="s">
        <v>22629</v>
      </c>
      <c r="N439" s="75" t="s">
        <v>16706</v>
      </c>
      <c r="O439" s="75" t="s">
        <v>2765</v>
      </c>
      <c r="P439" s="75" t="s">
        <v>15373</v>
      </c>
      <c r="Q439" s="154" t="s">
        <v>22516</v>
      </c>
    </row>
    <row r="440">
      <c r="A440" s="62" t="s">
        <v>2586</v>
      </c>
      <c r="B440" s="215" t="s">
        <v>24338</v>
      </c>
      <c r="C440" s="95" t="s">
        <v>24339</v>
      </c>
      <c r="D440" s="101" t="s">
        <v>24340</v>
      </c>
      <c r="E440" s="95"/>
      <c r="F440" s="95" t="s">
        <v>24341</v>
      </c>
      <c r="G440" s="96"/>
      <c r="H440" s="96" t="s">
        <v>24342</v>
      </c>
      <c r="I440" s="242" t="s">
        <v>24343</v>
      </c>
      <c r="J440" s="156">
        <v>4243.0</v>
      </c>
      <c r="K440" s="75" t="s">
        <v>22513</v>
      </c>
      <c r="L440" s="95" t="s">
        <v>21498</v>
      </c>
      <c r="M440" s="75" t="s">
        <v>22629</v>
      </c>
      <c r="N440" s="75" t="s">
        <v>22645</v>
      </c>
      <c r="O440" s="75" t="s">
        <v>24344</v>
      </c>
      <c r="P440" s="75" t="s">
        <v>15373</v>
      </c>
      <c r="Q440" s="154" t="s">
        <v>22516</v>
      </c>
    </row>
    <row r="441">
      <c r="A441" s="62" t="s">
        <v>2586</v>
      </c>
      <c r="B441" s="210" t="s">
        <v>24345</v>
      </c>
      <c r="C441" s="113" t="s">
        <v>20920</v>
      </c>
      <c r="D441" s="79" t="s">
        <v>5123</v>
      </c>
      <c r="E441" s="203" t="s">
        <v>22516</v>
      </c>
      <c r="F441" s="155" t="s">
        <v>24346</v>
      </c>
      <c r="G441" s="62"/>
      <c r="H441" s="62" t="s">
        <v>24347</v>
      </c>
      <c r="I441" s="193" t="s">
        <v>24348</v>
      </c>
      <c r="J441" s="200">
        <v>44000.0</v>
      </c>
      <c r="K441" s="82" t="s">
        <v>22583</v>
      </c>
      <c r="L441" s="82" t="s">
        <v>16627</v>
      </c>
      <c r="M441" s="113" t="s">
        <v>22516</v>
      </c>
      <c r="N441" s="99" t="s">
        <v>16706</v>
      </c>
      <c r="O441" s="99" t="s">
        <v>22571</v>
      </c>
      <c r="P441" s="99" t="s">
        <v>8038</v>
      </c>
      <c r="Q441" s="82" t="s">
        <v>24349</v>
      </c>
    </row>
    <row r="442">
      <c r="A442" s="174"/>
      <c r="B442" s="172" t="s">
        <v>21856</v>
      </c>
      <c r="C442" s="188"/>
      <c r="D442" s="171" t="s">
        <v>21857</v>
      </c>
      <c r="E442" s="171" t="s">
        <v>21517</v>
      </c>
      <c r="F442" s="173" t="s">
        <v>21858</v>
      </c>
      <c r="G442" s="171"/>
      <c r="H442" s="171" t="s">
        <v>21859</v>
      </c>
      <c r="I442" s="173" t="s">
        <v>21860</v>
      </c>
      <c r="J442" s="171"/>
      <c r="K442" s="171" t="s">
        <v>16627</v>
      </c>
      <c r="L442" s="171"/>
      <c r="M442" s="113" t="s">
        <v>22516</v>
      </c>
      <c r="N442" s="171" t="s">
        <v>5170</v>
      </c>
      <c r="O442" s="171" t="s">
        <v>21861</v>
      </c>
      <c r="P442" s="174"/>
      <c r="Q442" s="171" t="s">
        <v>21513</v>
      </c>
    </row>
    <row r="443">
      <c r="A443" s="174"/>
      <c r="B443" s="172" t="s">
        <v>21924</v>
      </c>
      <c r="C443" s="188"/>
      <c r="D443" s="171" t="s">
        <v>21925</v>
      </c>
      <c r="E443" s="171" t="s">
        <v>21584</v>
      </c>
      <c r="F443" s="173" t="s">
        <v>21926</v>
      </c>
      <c r="G443" s="171"/>
      <c r="H443" s="171" t="s">
        <v>21927</v>
      </c>
      <c r="I443" s="173" t="s">
        <v>21928</v>
      </c>
      <c r="J443" s="171"/>
      <c r="K443" s="171" t="s">
        <v>16627</v>
      </c>
      <c r="L443" s="171"/>
      <c r="M443" s="113" t="s">
        <v>22516</v>
      </c>
      <c r="N443" s="171" t="s">
        <v>5170</v>
      </c>
      <c r="O443" s="171" t="s">
        <v>21929</v>
      </c>
      <c r="P443" s="174"/>
      <c r="Q443" s="171" t="s">
        <v>21513</v>
      </c>
    </row>
    <row r="444">
      <c r="A444" s="62" t="s">
        <v>2586</v>
      </c>
      <c r="B444" s="175" t="s">
        <v>23686</v>
      </c>
      <c r="C444" s="95" t="s">
        <v>24350</v>
      </c>
      <c r="D444" s="101" t="s">
        <v>24351</v>
      </c>
      <c r="E444" s="95"/>
      <c r="F444" s="95" t="s">
        <v>24352</v>
      </c>
      <c r="G444" s="96"/>
      <c r="H444" s="96" t="s">
        <v>24353</v>
      </c>
      <c r="I444" s="155" t="s">
        <v>23691</v>
      </c>
      <c r="J444" s="156">
        <v>3527.0</v>
      </c>
      <c r="K444" s="75" t="s">
        <v>22513</v>
      </c>
      <c r="L444" s="95" t="s">
        <v>21498</v>
      </c>
      <c r="M444" s="75" t="s">
        <v>22798</v>
      </c>
      <c r="N444" s="75" t="s">
        <v>16706</v>
      </c>
      <c r="O444" s="75" t="s">
        <v>24354</v>
      </c>
      <c r="P444" s="75" t="s">
        <v>15373</v>
      </c>
      <c r="Q444" s="154" t="s">
        <v>22516</v>
      </c>
    </row>
    <row r="445">
      <c r="A445" s="69" t="s">
        <v>2633</v>
      </c>
      <c r="B445" s="232" t="s">
        <v>24355</v>
      </c>
      <c r="C445" s="82" t="s">
        <v>24356</v>
      </c>
      <c r="D445" s="101" t="s">
        <v>24357</v>
      </c>
      <c r="E445" s="82"/>
      <c r="F445" s="82" t="s">
        <v>24358</v>
      </c>
      <c r="G445" s="160" t="s">
        <v>2741</v>
      </c>
      <c r="H445" s="62" t="s">
        <v>24359</v>
      </c>
      <c r="I445" s="193" t="s">
        <v>24360</v>
      </c>
      <c r="J445" s="200">
        <v>56300.0</v>
      </c>
      <c r="K445" s="82" t="s">
        <v>22583</v>
      </c>
      <c r="L445" s="82" t="s">
        <v>21498</v>
      </c>
      <c r="M445" s="99" t="s">
        <v>22576</v>
      </c>
      <c r="N445" s="99" t="s">
        <v>16706</v>
      </c>
      <c r="O445" s="99" t="s">
        <v>8480</v>
      </c>
      <c r="P445" s="99" t="s">
        <v>15373</v>
      </c>
      <c r="Q445" s="113" t="s">
        <v>22516</v>
      </c>
    </row>
    <row r="446">
      <c r="A446" s="174"/>
      <c r="B446" s="172" t="s">
        <v>22230</v>
      </c>
      <c r="C446" s="188"/>
      <c r="D446" s="171" t="s">
        <v>22231</v>
      </c>
      <c r="E446" s="171" t="s">
        <v>15685</v>
      </c>
      <c r="F446" s="173" t="s">
        <v>22232</v>
      </c>
      <c r="G446" s="171"/>
      <c r="H446" s="171" t="s">
        <v>22233</v>
      </c>
      <c r="I446" s="173" t="s">
        <v>22234</v>
      </c>
      <c r="J446" s="171"/>
      <c r="K446" s="171" t="s">
        <v>16627</v>
      </c>
      <c r="L446" s="171"/>
      <c r="M446" s="113" t="s">
        <v>22516</v>
      </c>
      <c r="N446" s="171" t="s">
        <v>4418</v>
      </c>
      <c r="O446" s="171" t="s">
        <v>22153</v>
      </c>
      <c r="P446" s="174"/>
      <c r="Q446" s="171" t="s">
        <v>16706</v>
      </c>
    </row>
    <row r="447">
      <c r="A447" s="62" t="s">
        <v>2586</v>
      </c>
      <c r="B447" s="195" t="s">
        <v>24361</v>
      </c>
      <c r="C447" s="158" t="s">
        <v>24362</v>
      </c>
      <c r="D447" s="196" t="s">
        <v>1814</v>
      </c>
      <c r="E447" s="203" t="s">
        <v>22516</v>
      </c>
      <c r="F447" s="199" t="s">
        <v>24363</v>
      </c>
      <c r="G447" s="198"/>
      <c r="H447" s="198" t="s">
        <v>24364</v>
      </c>
      <c r="I447" s="245" t="s">
        <v>24365</v>
      </c>
      <c r="J447" s="198"/>
      <c r="K447" s="201" t="s">
        <v>22583</v>
      </c>
      <c r="L447" s="201" t="s">
        <v>16627</v>
      </c>
      <c r="M447" s="162" t="s">
        <v>22607</v>
      </c>
      <c r="N447" s="162" t="s">
        <v>21513</v>
      </c>
      <c r="O447" s="162" t="s">
        <v>2813</v>
      </c>
      <c r="P447" s="162" t="s">
        <v>8038</v>
      </c>
      <c r="Q447" s="201" t="s">
        <v>24092</v>
      </c>
    </row>
    <row r="448">
      <c r="A448" s="174"/>
      <c r="B448" s="172" t="s">
        <v>21787</v>
      </c>
      <c r="C448" s="188"/>
      <c r="D448" s="171" t="s">
        <v>21788</v>
      </c>
      <c r="E448" s="171" t="s">
        <v>21754</v>
      </c>
      <c r="F448" s="173" t="s">
        <v>21789</v>
      </c>
      <c r="G448" s="171"/>
      <c r="H448" s="171" t="s">
        <v>21790</v>
      </c>
      <c r="I448" s="173" t="s">
        <v>21791</v>
      </c>
      <c r="J448" s="171"/>
      <c r="K448" s="171" t="s">
        <v>16627</v>
      </c>
      <c r="L448" s="171"/>
      <c r="M448" s="113" t="s">
        <v>22516</v>
      </c>
      <c r="N448" s="171" t="s">
        <v>5609</v>
      </c>
      <c r="O448" s="171" t="s">
        <v>21792</v>
      </c>
      <c r="P448" s="174"/>
      <c r="Q448" s="171" t="s">
        <v>21513</v>
      </c>
    </row>
    <row r="449">
      <c r="A449" s="62" t="s">
        <v>2586</v>
      </c>
      <c r="B449" s="210" t="s">
        <v>24366</v>
      </c>
      <c r="C449" s="82"/>
      <c r="D449" s="101" t="s">
        <v>5103</v>
      </c>
      <c r="E449" s="203"/>
      <c r="F449" s="155" t="s">
        <v>24367</v>
      </c>
      <c r="G449" s="62"/>
      <c r="H449" s="62" t="s">
        <v>24368</v>
      </c>
      <c r="I449" s="193" t="s">
        <v>24369</v>
      </c>
      <c r="J449" s="200">
        <v>35000.0</v>
      </c>
      <c r="K449" s="82" t="s">
        <v>22583</v>
      </c>
      <c r="L449" s="82" t="s">
        <v>21498</v>
      </c>
      <c r="M449" s="99" t="s">
        <v>22629</v>
      </c>
      <c r="N449" s="99" t="s">
        <v>16706</v>
      </c>
      <c r="O449" s="99" t="s">
        <v>2760</v>
      </c>
      <c r="P449" s="99" t="s">
        <v>15373</v>
      </c>
      <c r="Q449" s="193" t="s">
        <v>24369</v>
      </c>
    </row>
    <row r="450">
      <c r="A450" s="174"/>
      <c r="B450" s="172" t="s">
        <v>21507</v>
      </c>
      <c r="C450" s="188"/>
      <c r="D450" s="171" t="s">
        <v>21508</v>
      </c>
      <c r="E450" s="171" t="s">
        <v>21509</v>
      </c>
      <c r="F450" s="173" t="s">
        <v>21510</v>
      </c>
      <c r="G450" s="171"/>
      <c r="H450" s="171" t="s">
        <v>21511</v>
      </c>
      <c r="I450" s="173" t="s">
        <v>21512</v>
      </c>
      <c r="J450" s="171"/>
      <c r="K450" s="171" t="s">
        <v>16627</v>
      </c>
      <c r="L450" s="171"/>
      <c r="M450" s="113" t="s">
        <v>22516</v>
      </c>
      <c r="N450" s="171" t="s">
        <v>6552</v>
      </c>
      <c r="O450" s="171" t="s">
        <v>21514</v>
      </c>
      <c r="P450" s="174"/>
      <c r="Q450" s="171" t="s">
        <v>21513</v>
      </c>
    </row>
    <row r="451">
      <c r="A451" s="174"/>
      <c r="B451" s="172" t="s">
        <v>21958</v>
      </c>
      <c r="C451" s="188"/>
      <c r="D451" s="171" t="s">
        <v>21959</v>
      </c>
      <c r="E451" s="171" t="s">
        <v>21494</v>
      </c>
      <c r="F451" s="173" t="s">
        <v>21960</v>
      </c>
      <c r="G451" s="171"/>
      <c r="H451" s="171" t="s">
        <v>21961</v>
      </c>
      <c r="I451" s="173" t="s">
        <v>21962</v>
      </c>
      <c r="J451" s="171"/>
      <c r="K451" s="171" t="s">
        <v>16627</v>
      </c>
      <c r="L451" s="171"/>
      <c r="M451" s="113" t="s">
        <v>22516</v>
      </c>
      <c r="N451" s="171" t="s">
        <v>2742</v>
      </c>
      <c r="O451" s="171" t="s">
        <v>21963</v>
      </c>
      <c r="P451" s="174"/>
      <c r="Q451" s="171" t="s">
        <v>21448</v>
      </c>
    </row>
    <row r="452">
      <c r="A452" s="174"/>
      <c r="B452" s="205" t="s">
        <v>22604</v>
      </c>
      <c r="C452" s="171" t="s">
        <v>24370</v>
      </c>
      <c r="D452" s="206" t="s">
        <v>12574</v>
      </c>
      <c r="E452" s="181" t="s">
        <v>22709</v>
      </c>
      <c r="F452" s="218" t="s">
        <v>24371</v>
      </c>
      <c r="G452" s="174"/>
      <c r="H452" s="113" t="s">
        <v>22516</v>
      </c>
      <c r="I452" s="67"/>
      <c r="J452" s="174"/>
      <c r="K452" s="174"/>
      <c r="L452" s="69" t="s">
        <v>21498</v>
      </c>
      <c r="M452" s="67"/>
      <c r="N452" s="67" t="s">
        <v>21632</v>
      </c>
      <c r="O452" s="67" t="s">
        <v>22608</v>
      </c>
      <c r="P452" s="174"/>
      <c r="Q452" s="174"/>
    </row>
    <row r="453">
      <c r="A453" s="174"/>
      <c r="B453" s="172" t="s">
        <v>22417</v>
      </c>
      <c r="C453" s="188"/>
      <c r="D453" s="171" t="s">
        <v>22418</v>
      </c>
      <c r="E453" s="171"/>
      <c r="F453" s="173" t="s">
        <v>22419</v>
      </c>
      <c r="G453" s="171"/>
      <c r="H453" s="171" t="s">
        <v>22420</v>
      </c>
      <c r="I453" s="173" t="s">
        <v>22421</v>
      </c>
      <c r="J453" s="171"/>
      <c r="K453" s="171" t="s">
        <v>21478</v>
      </c>
      <c r="L453" s="171"/>
      <c r="M453" s="113" t="s">
        <v>22516</v>
      </c>
      <c r="N453" s="171"/>
      <c r="O453" s="171"/>
      <c r="P453" s="174"/>
      <c r="Q453" s="171"/>
    </row>
    <row r="454">
      <c r="A454" s="62" t="s">
        <v>2586</v>
      </c>
      <c r="B454" s="210" t="s">
        <v>24372</v>
      </c>
      <c r="C454" s="82" t="s">
        <v>20538</v>
      </c>
      <c r="D454" s="101" t="s">
        <v>1032</v>
      </c>
      <c r="E454" s="113"/>
      <c r="F454" s="193" t="s">
        <v>24373</v>
      </c>
      <c r="G454" s="62"/>
      <c r="H454" s="62" t="s">
        <v>24374</v>
      </c>
      <c r="I454" s="108" t="s">
        <v>24375</v>
      </c>
      <c r="J454" s="198">
        <v>38214.0</v>
      </c>
      <c r="K454" s="82" t="s">
        <v>22583</v>
      </c>
      <c r="L454" s="82" t="s">
        <v>21498</v>
      </c>
      <c r="M454" s="99" t="s">
        <v>22629</v>
      </c>
      <c r="N454" s="99" t="s">
        <v>16706</v>
      </c>
      <c r="O454" s="99" t="s">
        <v>2760</v>
      </c>
      <c r="P454" s="99" t="s">
        <v>8038</v>
      </c>
      <c r="Q454" s="82" t="s">
        <v>24376</v>
      </c>
    </row>
    <row r="455">
      <c r="A455" s="69" t="s">
        <v>2586</v>
      </c>
      <c r="B455" s="190" t="s">
        <v>24377</v>
      </c>
      <c r="C455" s="95"/>
      <c r="D455" s="79" t="s">
        <v>2635</v>
      </c>
      <c r="E455" s="154" t="s">
        <v>22516</v>
      </c>
      <c r="F455" s="191" t="s">
        <v>24378</v>
      </c>
      <c r="G455" s="96"/>
      <c r="H455" s="96" t="s">
        <v>24379</v>
      </c>
      <c r="I455" s="71" t="s">
        <v>24380</v>
      </c>
      <c r="J455" s="156">
        <v>3816.0</v>
      </c>
      <c r="K455" s="99" t="s">
        <v>22513</v>
      </c>
      <c r="L455" s="95" t="s">
        <v>21765</v>
      </c>
      <c r="M455" s="113" t="s">
        <v>22516</v>
      </c>
      <c r="N455" s="75" t="s">
        <v>16706</v>
      </c>
      <c r="O455" s="75" t="s">
        <v>4138</v>
      </c>
      <c r="P455" s="75" t="s">
        <v>15373</v>
      </c>
      <c r="Q455" s="95"/>
    </row>
    <row r="456">
      <c r="A456" s="174"/>
      <c r="B456" s="172" t="s">
        <v>22264</v>
      </c>
      <c r="C456" s="188"/>
      <c r="D456" s="171" t="s">
        <v>22265</v>
      </c>
      <c r="E456" s="171" t="s">
        <v>21455</v>
      </c>
      <c r="F456" s="173" t="s">
        <v>22266</v>
      </c>
      <c r="G456" s="171"/>
      <c r="H456" s="171" t="s">
        <v>22267</v>
      </c>
      <c r="I456" s="173" t="s">
        <v>22268</v>
      </c>
      <c r="J456" s="171"/>
      <c r="K456" s="171" t="s">
        <v>16627</v>
      </c>
      <c r="L456" s="171"/>
      <c r="M456" s="113" t="s">
        <v>22516</v>
      </c>
      <c r="N456" s="171" t="s">
        <v>2753</v>
      </c>
      <c r="O456" s="171" t="s">
        <v>21484</v>
      </c>
      <c r="P456" s="174"/>
      <c r="Q456" s="171" t="s">
        <v>16706</v>
      </c>
    </row>
    <row r="457">
      <c r="A457" s="62"/>
      <c r="B457" s="217" t="s">
        <v>24381</v>
      </c>
      <c r="C457" s="201"/>
      <c r="D457" s="182" t="s">
        <v>24382</v>
      </c>
      <c r="E457" s="186" t="s">
        <v>22714</v>
      </c>
      <c r="F457" s="207" t="s">
        <v>24383</v>
      </c>
      <c r="G457" s="238"/>
      <c r="H457" s="239" t="s">
        <v>24384</v>
      </c>
      <c r="I457" s="239" t="s">
        <v>24385</v>
      </c>
      <c r="J457" s="262"/>
      <c r="K457" s="182" t="s">
        <v>21605</v>
      </c>
      <c r="L457" s="240"/>
      <c r="M457" s="113" t="s">
        <v>22516</v>
      </c>
      <c r="N457" s="241" t="s">
        <v>21624</v>
      </c>
      <c r="O457" s="241"/>
      <c r="P457" s="162"/>
      <c r="Q457" s="241"/>
    </row>
    <row r="458">
      <c r="A458" s="174"/>
      <c r="B458" s="172" t="s">
        <v>22009</v>
      </c>
      <c r="C458" s="188"/>
      <c r="D458" s="171" t="s">
        <v>22010</v>
      </c>
      <c r="E458" s="171" t="s">
        <v>15685</v>
      </c>
      <c r="F458" s="173" t="s">
        <v>22011</v>
      </c>
      <c r="G458" s="171"/>
      <c r="H458" s="171" t="s">
        <v>22012</v>
      </c>
      <c r="I458" s="173" t="s">
        <v>22013</v>
      </c>
      <c r="J458" s="171"/>
      <c r="K458" s="171" t="s">
        <v>16627</v>
      </c>
      <c r="L458" s="171"/>
      <c r="M458" s="113" t="s">
        <v>22516</v>
      </c>
      <c r="N458" s="171" t="s">
        <v>21663</v>
      </c>
      <c r="O458" s="171" t="s">
        <v>21735</v>
      </c>
      <c r="P458" s="174"/>
      <c r="Q458" s="171" t="s">
        <v>16706</v>
      </c>
    </row>
    <row r="459">
      <c r="A459" s="174"/>
      <c r="B459" s="172" t="s">
        <v>22215</v>
      </c>
      <c r="C459" s="188"/>
      <c r="D459" s="171" t="s">
        <v>22216</v>
      </c>
      <c r="E459" s="171" t="s">
        <v>21584</v>
      </c>
      <c r="F459" s="173" t="s">
        <v>22217</v>
      </c>
      <c r="G459" s="171"/>
      <c r="H459" s="171" t="s">
        <v>22218</v>
      </c>
      <c r="I459" s="173" t="s">
        <v>22219</v>
      </c>
      <c r="J459" s="171"/>
      <c r="K459" s="171" t="s">
        <v>16627</v>
      </c>
      <c r="L459" s="171"/>
      <c r="M459" s="113" t="s">
        <v>22516</v>
      </c>
      <c r="N459" s="171" t="s">
        <v>2753</v>
      </c>
      <c r="O459" s="171" t="s">
        <v>21945</v>
      </c>
      <c r="P459" s="174"/>
      <c r="Q459" s="171" t="s">
        <v>16706</v>
      </c>
    </row>
    <row r="460">
      <c r="A460" s="69" t="s">
        <v>2633</v>
      </c>
      <c r="B460" s="232" t="s">
        <v>24386</v>
      </c>
      <c r="C460" s="82"/>
      <c r="D460" s="101" t="s">
        <v>196</v>
      </c>
      <c r="E460" s="113"/>
      <c r="F460" s="193" t="s">
        <v>24387</v>
      </c>
      <c r="G460" s="62"/>
      <c r="H460" s="62" t="s">
        <v>24388</v>
      </c>
      <c r="I460" s="108" t="s">
        <v>24389</v>
      </c>
      <c r="J460" s="198">
        <v>70305.0</v>
      </c>
      <c r="K460" s="82" t="s">
        <v>22583</v>
      </c>
      <c r="L460" s="82" t="s">
        <v>21498</v>
      </c>
      <c r="M460" s="99" t="s">
        <v>22629</v>
      </c>
      <c r="N460" s="99" t="s">
        <v>16706</v>
      </c>
      <c r="O460" s="99" t="s">
        <v>3182</v>
      </c>
      <c r="P460" s="99" t="s">
        <v>8038</v>
      </c>
      <c r="Q460" s="82" t="s">
        <v>24390</v>
      </c>
    </row>
    <row r="461">
      <c r="A461" s="174"/>
      <c r="B461" s="217" t="s">
        <v>24391</v>
      </c>
      <c r="C461" s="188"/>
      <c r="D461" s="182" t="s">
        <v>24392</v>
      </c>
      <c r="E461" s="186" t="s">
        <v>22339</v>
      </c>
      <c r="F461" s="207" t="s">
        <v>24393</v>
      </c>
      <c r="G461" s="174"/>
      <c r="H461" s="219" t="s">
        <v>24394</v>
      </c>
      <c r="I461" s="219" t="s">
        <v>24395</v>
      </c>
      <c r="J461" s="174"/>
      <c r="K461" s="182" t="s">
        <v>21498</v>
      </c>
      <c r="L461" s="174"/>
      <c r="M461" s="99" t="s">
        <v>22629</v>
      </c>
      <c r="N461" s="67" t="s">
        <v>16706</v>
      </c>
      <c r="O461" s="67"/>
      <c r="P461" s="174"/>
      <c r="Q461" s="174"/>
    </row>
    <row r="462">
      <c r="A462" s="174"/>
      <c r="B462" s="172" t="s">
        <v>22004</v>
      </c>
      <c r="C462" s="171" t="s">
        <v>22005</v>
      </c>
      <c r="D462" s="181" t="s">
        <v>24396</v>
      </c>
      <c r="E462" s="171" t="s">
        <v>21455</v>
      </c>
      <c r="F462" s="173" t="s">
        <v>22006</v>
      </c>
      <c r="G462" s="171"/>
      <c r="H462" s="113" t="s">
        <v>22516</v>
      </c>
      <c r="I462" s="173" t="s">
        <v>22007</v>
      </c>
      <c r="J462" s="171"/>
      <c r="K462" s="171" t="s">
        <v>16627</v>
      </c>
      <c r="L462" s="171"/>
      <c r="M462" s="113" t="s">
        <v>22516</v>
      </c>
      <c r="N462" s="171" t="s">
        <v>7203</v>
      </c>
      <c r="O462" s="171" t="s">
        <v>22008</v>
      </c>
      <c r="P462" s="174"/>
      <c r="Q462" s="171" t="s">
        <v>21513</v>
      </c>
    </row>
    <row r="463">
      <c r="A463" s="174"/>
      <c r="B463" s="172" t="s">
        <v>21634</v>
      </c>
      <c r="C463" s="188"/>
      <c r="D463" s="171" t="s">
        <v>21635</v>
      </c>
      <c r="E463" s="171" t="s">
        <v>21462</v>
      </c>
      <c r="F463" s="173" t="s">
        <v>21636</v>
      </c>
      <c r="G463" s="171"/>
      <c r="H463" s="171" t="s">
        <v>21637</v>
      </c>
      <c r="I463" s="173" t="s">
        <v>21638</v>
      </c>
      <c r="J463" s="171"/>
      <c r="K463" s="171" t="s">
        <v>16627</v>
      </c>
      <c r="L463" s="171"/>
      <c r="M463" s="113" t="s">
        <v>22516</v>
      </c>
      <c r="N463" s="171" t="s">
        <v>9821</v>
      </c>
      <c r="O463" s="171" t="s">
        <v>9821</v>
      </c>
      <c r="P463" s="174"/>
      <c r="Q463" s="171" t="s">
        <v>21513</v>
      </c>
    </row>
    <row r="464">
      <c r="A464" s="69" t="s">
        <v>2586</v>
      </c>
      <c r="B464" s="153" t="s">
        <v>24397</v>
      </c>
      <c r="C464" s="95"/>
      <c r="D464" s="79" t="s">
        <v>2635</v>
      </c>
      <c r="E464" s="154"/>
      <c r="F464" s="191" t="s">
        <v>24398</v>
      </c>
      <c r="G464" s="96"/>
      <c r="H464" s="96" t="s">
        <v>24399</v>
      </c>
      <c r="I464" s="71" t="s">
        <v>24400</v>
      </c>
      <c r="J464" s="192">
        <v>131328.0</v>
      </c>
      <c r="K464" s="75" t="s">
        <v>22602</v>
      </c>
      <c r="L464" s="95" t="s">
        <v>21498</v>
      </c>
      <c r="M464" s="75" t="s">
        <v>23140</v>
      </c>
      <c r="N464" s="75" t="s">
        <v>16706</v>
      </c>
      <c r="O464" s="75" t="s">
        <v>2760</v>
      </c>
      <c r="P464" s="75" t="s">
        <v>8038</v>
      </c>
      <c r="Q464" s="95" t="s">
        <v>23615</v>
      </c>
    </row>
    <row r="465">
      <c r="A465" s="174"/>
      <c r="B465" s="172" t="s">
        <v>22300</v>
      </c>
      <c r="C465" s="188"/>
      <c r="D465" s="171" t="s">
        <v>22301</v>
      </c>
      <c r="E465" s="171" t="s">
        <v>21608</v>
      </c>
      <c r="F465" s="173" t="s">
        <v>22302</v>
      </c>
      <c r="G465" s="171"/>
      <c r="H465" s="171" t="s">
        <v>22303</v>
      </c>
      <c r="I465" s="173" t="s">
        <v>22304</v>
      </c>
      <c r="J465" s="171"/>
      <c r="K465" s="171" t="s">
        <v>16627</v>
      </c>
      <c r="L465" s="171"/>
      <c r="M465" s="113" t="s">
        <v>22516</v>
      </c>
      <c r="N465" s="171" t="s">
        <v>2765</v>
      </c>
      <c r="O465" s="171" t="s">
        <v>21612</v>
      </c>
      <c r="P465" s="174"/>
      <c r="Q465" s="171" t="s">
        <v>16706</v>
      </c>
    </row>
    <row r="466">
      <c r="A466" s="174"/>
      <c r="B466" s="172" t="s">
        <v>21536</v>
      </c>
      <c r="C466" s="188"/>
      <c r="D466" s="171" t="s">
        <v>21537</v>
      </c>
      <c r="E466" s="171" t="s">
        <v>21538</v>
      </c>
      <c r="F466" s="173" t="s">
        <v>21539</v>
      </c>
      <c r="G466" s="171"/>
      <c r="H466" s="171" t="s">
        <v>21540</v>
      </c>
      <c r="I466" s="173" t="s">
        <v>21541</v>
      </c>
      <c r="J466" s="171"/>
      <c r="K466" s="171" t="s">
        <v>16627</v>
      </c>
      <c r="L466" s="171"/>
      <c r="M466" s="113" t="s">
        <v>22516</v>
      </c>
      <c r="N466" s="171" t="s">
        <v>2765</v>
      </c>
      <c r="O466" s="171" t="s">
        <v>21542</v>
      </c>
      <c r="P466" s="174"/>
      <c r="Q466" s="171" t="s">
        <v>16706</v>
      </c>
    </row>
    <row r="467">
      <c r="A467" s="174"/>
      <c r="B467" s="172" t="s">
        <v>22393</v>
      </c>
      <c r="C467" s="188"/>
      <c r="D467" s="171" t="s">
        <v>22394</v>
      </c>
      <c r="E467" s="171" t="s">
        <v>22395</v>
      </c>
      <c r="F467" s="173" t="s">
        <v>22396</v>
      </c>
      <c r="G467" s="171"/>
      <c r="H467" s="171" t="s">
        <v>22397</v>
      </c>
      <c r="I467" s="173" t="s">
        <v>22398</v>
      </c>
      <c r="J467" s="171"/>
      <c r="K467" s="171" t="s">
        <v>16627</v>
      </c>
      <c r="L467" s="171"/>
      <c r="M467" s="113" t="s">
        <v>22516</v>
      </c>
      <c r="N467" s="171" t="s">
        <v>2937</v>
      </c>
      <c r="O467" s="171" t="s">
        <v>21466</v>
      </c>
      <c r="P467" s="174"/>
      <c r="Q467" s="171" t="s">
        <v>16706</v>
      </c>
    </row>
    <row r="468">
      <c r="A468" s="174"/>
      <c r="B468" s="172" t="s">
        <v>21473</v>
      </c>
      <c r="C468" s="188"/>
      <c r="D468" s="171" t="s">
        <v>21474</v>
      </c>
      <c r="E468" s="171"/>
      <c r="F468" s="173" t="s">
        <v>21475</v>
      </c>
      <c r="G468" s="171"/>
      <c r="H468" s="171" t="s">
        <v>21476</v>
      </c>
      <c r="I468" s="173" t="s">
        <v>21477</v>
      </c>
      <c r="J468" s="171"/>
      <c r="K468" s="171" t="s">
        <v>21478</v>
      </c>
      <c r="L468" s="171"/>
      <c r="M468" s="113" t="s">
        <v>22516</v>
      </c>
      <c r="N468" s="171"/>
      <c r="O468" s="171"/>
      <c r="P468" s="174"/>
      <c r="Q468" s="171"/>
    </row>
    <row r="469">
      <c r="A469" s="62" t="s">
        <v>2586</v>
      </c>
      <c r="B469" s="210" t="s">
        <v>24401</v>
      </c>
      <c r="C469" s="82" t="s">
        <v>24402</v>
      </c>
      <c r="D469" s="101" t="s">
        <v>10041</v>
      </c>
      <c r="E469" s="82"/>
      <c r="F469" s="82" t="s">
        <v>24403</v>
      </c>
      <c r="G469" s="62"/>
      <c r="H469" s="62" t="s">
        <v>24404</v>
      </c>
      <c r="I469" s="108" t="s">
        <v>24405</v>
      </c>
      <c r="J469" s="198">
        <v>51453.0</v>
      </c>
      <c r="K469" s="160" t="s">
        <v>22583</v>
      </c>
      <c r="L469" s="82" t="s">
        <v>21498</v>
      </c>
      <c r="M469" s="99" t="s">
        <v>22629</v>
      </c>
      <c r="N469" s="99" t="s">
        <v>16706</v>
      </c>
      <c r="O469" s="99" t="s">
        <v>8571</v>
      </c>
      <c r="P469" s="99" t="s">
        <v>15373</v>
      </c>
      <c r="Q469" s="82" t="s">
        <v>24406</v>
      </c>
    </row>
    <row r="470">
      <c r="A470" s="62" t="s">
        <v>2586</v>
      </c>
      <c r="B470" s="210" t="s">
        <v>24407</v>
      </c>
      <c r="C470" s="82" t="s">
        <v>24408</v>
      </c>
      <c r="D470" s="79" t="s">
        <v>13025</v>
      </c>
      <c r="E470" s="82"/>
      <c r="F470" s="82" t="s">
        <v>24409</v>
      </c>
      <c r="G470" s="160" t="s">
        <v>8038</v>
      </c>
      <c r="H470" s="62" t="s">
        <v>24410</v>
      </c>
      <c r="I470" s="108" t="s">
        <v>24411</v>
      </c>
      <c r="J470" s="198">
        <v>30000.0</v>
      </c>
      <c r="K470" s="82" t="s">
        <v>22583</v>
      </c>
      <c r="L470" s="82" t="s">
        <v>21498</v>
      </c>
      <c r="M470" s="99" t="s">
        <v>22739</v>
      </c>
      <c r="N470" s="99" t="s">
        <v>16706</v>
      </c>
      <c r="O470" s="99" t="s">
        <v>2686</v>
      </c>
      <c r="P470" s="99" t="s">
        <v>15373</v>
      </c>
      <c r="Q470" s="82" t="s">
        <v>24412</v>
      </c>
    </row>
    <row r="471">
      <c r="A471" s="69" t="s">
        <v>2586</v>
      </c>
      <c r="B471" s="232" t="s">
        <v>24413</v>
      </c>
      <c r="C471" s="82"/>
      <c r="D471" s="79" t="s">
        <v>24414</v>
      </c>
      <c r="E471" s="113"/>
      <c r="F471" s="193" t="s">
        <v>24415</v>
      </c>
      <c r="G471" s="62"/>
      <c r="H471" s="62" t="s">
        <v>24416</v>
      </c>
      <c r="I471" s="193" t="s">
        <v>24417</v>
      </c>
      <c r="J471" s="196">
        <v>1254.0</v>
      </c>
      <c r="K471" s="162" t="s">
        <v>22513</v>
      </c>
      <c r="L471" s="82" t="s">
        <v>21765</v>
      </c>
      <c r="M471" s="113" t="s">
        <v>22516</v>
      </c>
      <c r="N471" s="99" t="s">
        <v>16706</v>
      </c>
      <c r="O471" s="99" t="s">
        <v>22658</v>
      </c>
      <c r="P471" s="99" t="s">
        <v>15373</v>
      </c>
      <c r="Q471" s="82"/>
    </row>
    <row r="472">
      <c r="A472" s="69" t="s">
        <v>2586</v>
      </c>
      <c r="B472" s="190" t="s">
        <v>24418</v>
      </c>
      <c r="C472" s="95"/>
      <c r="D472" s="101" t="s">
        <v>24419</v>
      </c>
      <c r="E472" s="203"/>
      <c r="F472" s="155" t="s">
        <v>24420</v>
      </c>
      <c r="G472" s="96"/>
      <c r="H472" s="96" t="s">
        <v>24421</v>
      </c>
      <c r="I472" s="71" t="s">
        <v>24422</v>
      </c>
      <c r="J472" s="156">
        <v>362.0</v>
      </c>
      <c r="K472" s="75" t="s">
        <v>22513</v>
      </c>
      <c r="L472" s="95" t="s">
        <v>21765</v>
      </c>
      <c r="M472" s="113" t="s">
        <v>22516</v>
      </c>
      <c r="N472" s="75" t="s">
        <v>22645</v>
      </c>
      <c r="O472" s="75" t="s">
        <v>22646</v>
      </c>
      <c r="P472" s="75" t="s">
        <v>15373</v>
      </c>
      <c r="Q472" s="95"/>
    </row>
    <row r="473">
      <c r="A473" s="174"/>
      <c r="B473" s="172" t="s">
        <v>21993</v>
      </c>
      <c r="C473" s="188"/>
      <c r="D473" s="171" t="s">
        <v>21994</v>
      </c>
      <c r="E473" s="171" t="s">
        <v>21455</v>
      </c>
      <c r="F473" s="173" t="s">
        <v>21995</v>
      </c>
      <c r="G473" s="171"/>
      <c r="H473" s="171" t="s">
        <v>21996</v>
      </c>
      <c r="I473" s="173" t="s">
        <v>21997</v>
      </c>
      <c r="J473" s="171"/>
      <c r="K473" s="171" t="s">
        <v>16627</v>
      </c>
      <c r="L473" s="171"/>
      <c r="M473" s="113" t="s">
        <v>22516</v>
      </c>
      <c r="N473" s="171" t="s">
        <v>2753</v>
      </c>
      <c r="O473" s="171" t="s">
        <v>21998</v>
      </c>
      <c r="P473" s="174"/>
      <c r="Q473" s="171" t="s">
        <v>16706</v>
      </c>
    </row>
    <row r="474">
      <c r="A474" s="174"/>
      <c r="B474" s="217" t="s">
        <v>24423</v>
      </c>
      <c r="C474" s="188"/>
      <c r="D474" s="182" t="s">
        <v>24424</v>
      </c>
      <c r="E474" s="186" t="s">
        <v>24425</v>
      </c>
      <c r="F474" s="207" t="s">
        <v>24426</v>
      </c>
      <c r="G474" s="174"/>
      <c r="H474" s="252" t="s">
        <v>24427</v>
      </c>
      <c r="I474" s="252" t="s">
        <v>24428</v>
      </c>
      <c r="J474" s="174"/>
      <c r="K474" s="174"/>
      <c r="L474" s="174"/>
      <c r="M474" s="113" t="s">
        <v>22516</v>
      </c>
      <c r="N474" s="67" t="s">
        <v>21448</v>
      </c>
      <c r="O474" s="67" t="s">
        <v>24429</v>
      </c>
      <c r="P474" s="174"/>
      <c r="Q474" s="174"/>
    </row>
    <row r="475">
      <c r="A475" s="62"/>
      <c r="B475" s="217" t="s">
        <v>24430</v>
      </c>
      <c r="C475" s="201"/>
      <c r="D475" s="182" t="s">
        <v>24431</v>
      </c>
      <c r="E475" s="186" t="s">
        <v>21891</v>
      </c>
      <c r="F475" s="207" t="s">
        <v>24432</v>
      </c>
      <c r="G475" s="238"/>
      <c r="H475" s="239" t="s">
        <v>24433</v>
      </c>
      <c r="I475" s="239" t="s">
        <v>24434</v>
      </c>
      <c r="J475" s="240"/>
      <c r="K475" s="182" t="s">
        <v>21498</v>
      </c>
      <c r="L475" s="240"/>
      <c r="M475" s="113" t="s">
        <v>22516</v>
      </c>
      <c r="N475" s="241" t="s">
        <v>16706</v>
      </c>
      <c r="O475" s="241"/>
      <c r="P475" s="162"/>
      <c r="Q475" s="241"/>
    </row>
    <row r="476">
      <c r="A476" s="174"/>
      <c r="B476" s="172" t="s">
        <v>22328</v>
      </c>
      <c r="C476" s="188"/>
      <c r="D476" s="171" t="s">
        <v>22329</v>
      </c>
      <c r="E476" s="171" t="s">
        <v>21462</v>
      </c>
      <c r="F476" s="173" t="s">
        <v>22330</v>
      </c>
      <c r="G476" s="171"/>
      <c r="H476" s="171" t="s">
        <v>22331</v>
      </c>
      <c r="I476" s="173" t="s">
        <v>22332</v>
      </c>
      <c r="J476" s="171"/>
      <c r="K476" s="171" t="s">
        <v>16627</v>
      </c>
      <c r="L476" s="171"/>
      <c r="M476" s="113" t="s">
        <v>22516</v>
      </c>
      <c r="N476" s="171" t="s">
        <v>2765</v>
      </c>
      <c r="O476" s="171" t="s">
        <v>22333</v>
      </c>
      <c r="P476" s="174"/>
      <c r="Q476" s="171" t="s">
        <v>16706</v>
      </c>
    </row>
    <row r="477">
      <c r="A477" s="174"/>
      <c r="B477" s="205" t="s">
        <v>24435</v>
      </c>
      <c r="C477" s="188"/>
      <c r="D477" s="67" t="s">
        <v>24436</v>
      </c>
      <c r="E477" s="171"/>
      <c r="F477" s="218" t="s">
        <v>24437</v>
      </c>
      <c r="G477" s="174"/>
      <c r="H477" s="209" t="s">
        <v>24438</v>
      </c>
      <c r="I477" s="209"/>
      <c r="J477" s="174"/>
      <c r="K477" s="174"/>
      <c r="L477" s="69" t="s">
        <v>21498</v>
      </c>
      <c r="M477" s="75" t="s">
        <v>23557</v>
      </c>
      <c r="N477" s="67" t="s">
        <v>16706</v>
      </c>
      <c r="O477" s="67" t="s">
        <v>16722</v>
      </c>
      <c r="P477" s="174"/>
      <c r="Q477" s="174"/>
    </row>
    <row r="478">
      <c r="A478" s="174"/>
      <c r="B478" s="172" t="s">
        <v>21815</v>
      </c>
      <c r="C478" s="188"/>
      <c r="D478" s="171" t="s">
        <v>21816</v>
      </c>
      <c r="E478" s="171" t="s">
        <v>21455</v>
      </c>
      <c r="F478" s="173" t="s">
        <v>21817</v>
      </c>
      <c r="G478" s="171"/>
      <c r="H478" s="171" t="s">
        <v>21818</v>
      </c>
      <c r="I478" s="173" t="s">
        <v>21819</v>
      </c>
      <c r="J478" s="171"/>
      <c r="K478" s="171" t="s">
        <v>16627</v>
      </c>
      <c r="L478" s="171"/>
      <c r="M478" s="113" t="s">
        <v>22516</v>
      </c>
      <c r="N478" s="171" t="s">
        <v>4225</v>
      </c>
      <c r="O478" s="171" t="s">
        <v>21820</v>
      </c>
      <c r="P478" s="174"/>
      <c r="Q478" s="171" t="s">
        <v>16706</v>
      </c>
    </row>
    <row r="479">
      <c r="A479" s="62"/>
      <c r="B479" s="164" t="s">
        <v>24439</v>
      </c>
      <c r="C479" s="166" t="s">
        <v>24440</v>
      </c>
      <c r="D479" s="163" t="s">
        <v>13163</v>
      </c>
      <c r="E479" s="166" t="s">
        <v>22552</v>
      </c>
      <c r="F479" s="167" t="s">
        <v>24441</v>
      </c>
      <c r="G479" s="160" t="s">
        <v>8038</v>
      </c>
      <c r="H479" s="113" t="s">
        <v>22516</v>
      </c>
      <c r="I479" s="167" t="s">
        <v>24442</v>
      </c>
      <c r="J479" s="170"/>
      <c r="K479" s="168"/>
      <c r="L479" s="69" t="s">
        <v>16627</v>
      </c>
      <c r="M479" s="113" t="s">
        <v>22516</v>
      </c>
      <c r="N479" s="99" t="s">
        <v>21513</v>
      </c>
      <c r="O479" s="162"/>
      <c r="P479" s="162"/>
      <c r="Q479" s="62"/>
    </row>
    <row r="480">
      <c r="A480" s="62"/>
      <c r="B480" s="164" t="s">
        <v>24443</v>
      </c>
      <c r="C480" s="201"/>
      <c r="D480" s="163" t="s">
        <v>24444</v>
      </c>
      <c r="E480" s="166" t="s">
        <v>22714</v>
      </c>
      <c r="F480" s="167" t="s">
        <v>24445</v>
      </c>
      <c r="G480" s="96"/>
      <c r="H480" s="183" t="s">
        <v>24446</v>
      </c>
      <c r="I480" s="167" t="s">
        <v>24447</v>
      </c>
      <c r="J480" s="170"/>
      <c r="K480" s="168"/>
      <c r="L480" s="69" t="s">
        <v>21765</v>
      </c>
      <c r="M480" s="113" t="s">
        <v>22516</v>
      </c>
      <c r="N480" s="62" t="s">
        <v>16706</v>
      </c>
      <c r="O480" s="162"/>
      <c r="P480" s="162"/>
      <c r="Q480" s="62"/>
    </row>
    <row r="481">
      <c r="A481" s="174"/>
      <c r="B481" s="172" t="s">
        <v>21745</v>
      </c>
      <c r="C481" s="188"/>
      <c r="D481" s="171" t="s">
        <v>21746</v>
      </c>
      <c r="E481" s="171" t="s">
        <v>21747</v>
      </c>
      <c r="F481" s="173" t="s">
        <v>21748</v>
      </c>
      <c r="G481" s="171"/>
      <c r="H481" s="171" t="s">
        <v>21749</v>
      </c>
      <c r="I481" s="173" t="s">
        <v>21750</v>
      </c>
      <c r="J481" s="171"/>
      <c r="K481" s="171" t="s">
        <v>16627</v>
      </c>
      <c r="L481" s="171"/>
      <c r="M481" s="113" t="s">
        <v>22516</v>
      </c>
      <c r="N481" s="160" t="s">
        <v>16706</v>
      </c>
      <c r="O481" s="171" t="s">
        <v>2952</v>
      </c>
      <c r="P481" s="171"/>
      <c r="Q481" s="171"/>
    </row>
    <row r="482">
      <c r="A482" s="174"/>
      <c r="B482" s="172" t="s">
        <v>21988</v>
      </c>
      <c r="C482" s="188"/>
      <c r="D482" s="171" t="s">
        <v>21989</v>
      </c>
      <c r="E482" s="171" t="s">
        <v>21455</v>
      </c>
      <c r="F482" s="173" t="s">
        <v>21990</v>
      </c>
      <c r="G482" s="171"/>
      <c r="H482" s="171" t="s">
        <v>21991</v>
      </c>
      <c r="I482" s="173" t="s">
        <v>21992</v>
      </c>
      <c r="J482" s="171"/>
      <c r="K482" s="171" t="s">
        <v>16627</v>
      </c>
      <c r="L482" s="171"/>
      <c r="M482" s="113" t="s">
        <v>22516</v>
      </c>
      <c r="N482" s="160" t="s">
        <v>16706</v>
      </c>
      <c r="O482" s="171" t="s">
        <v>4138</v>
      </c>
      <c r="P482" s="171"/>
      <c r="Q482" s="171"/>
    </row>
    <row r="483">
      <c r="A483" s="62" t="s">
        <v>2586</v>
      </c>
      <c r="B483" s="210" t="s">
        <v>24448</v>
      </c>
      <c r="C483" s="82"/>
      <c r="D483" s="79" t="s">
        <v>24449</v>
      </c>
      <c r="E483" s="203"/>
      <c r="F483" s="155" t="s">
        <v>24450</v>
      </c>
      <c r="G483" s="160" t="s">
        <v>2741</v>
      </c>
      <c r="H483" s="62" t="s">
        <v>24451</v>
      </c>
      <c r="I483" s="193" t="s">
        <v>24452</v>
      </c>
      <c r="J483" s="200">
        <v>57200.0</v>
      </c>
      <c r="K483" s="82" t="s">
        <v>22583</v>
      </c>
      <c r="L483" s="82" t="s">
        <v>16627</v>
      </c>
      <c r="M483" s="113" t="s">
        <v>22516</v>
      </c>
      <c r="N483" s="99" t="s">
        <v>16706</v>
      </c>
      <c r="O483" s="99" t="s">
        <v>23042</v>
      </c>
      <c r="P483" s="99" t="s">
        <v>8038</v>
      </c>
      <c r="Q483" s="82" t="s">
        <v>24453</v>
      </c>
    </row>
    <row r="484">
      <c r="A484" s="174"/>
      <c r="B484" s="172" t="s">
        <v>21778</v>
      </c>
      <c r="C484" s="188"/>
      <c r="D484" s="171" t="s">
        <v>21784</v>
      </c>
      <c r="E484" s="171" t="s">
        <v>21696</v>
      </c>
      <c r="F484" s="173" t="s">
        <v>21785</v>
      </c>
      <c r="G484" s="171"/>
      <c r="H484" s="171" t="s">
        <v>21786</v>
      </c>
      <c r="I484" s="173" t="s">
        <v>21782</v>
      </c>
      <c r="J484" s="171"/>
      <c r="K484" s="171" t="s">
        <v>16627</v>
      </c>
      <c r="L484" s="171"/>
      <c r="M484" s="113" t="s">
        <v>22516</v>
      </c>
      <c r="N484" s="171" t="s">
        <v>7267</v>
      </c>
      <c r="O484" s="171" t="s">
        <v>21783</v>
      </c>
      <c r="P484" s="174"/>
      <c r="Q484" s="171" t="s">
        <v>21513</v>
      </c>
    </row>
    <row r="485">
      <c r="A485" s="174"/>
      <c r="B485" s="172" t="s">
        <v>21778</v>
      </c>
      <c r="C485" s="188"/>
      <c r="D485" s="171" t="s">
        <v>21784</v>
      </c>
      <c r="E485" s="171" t="s">
        <v>21696</v>
      </c>
      <c r="F485" s="173" t="s">
        <v>21785</v>
      </c>
      <c r="G485" s="171"/>
      <c r="H485" s="171" t="s">
        <v>21786</v>
      </c>
      <c r="I485" s="173" t="s">
        <v>21782</v>
      </c>
      <c r="J485" s="171"/>
      <c r="K485" s="171" t="s">
        <v>16627</v>
      </c>
      <c r="L485" s="171"/>
      <c r="M485" s="113" t="s">
        <v>22516</v>
      </c>
      <c r="N485" s="171" t="s">
        <v>7267</v>
      </c>
      <c r="O485" s="171" t="s">
        <v>21783</v>
      </c>
      <c r="P485" s="174"/>
      <c r="Q485" s="171" t="s">
        <v>21513</v>
      </c>
    </row>
    <row r="486">
      <c r="A486" s="69" t="s">
        <v>2586</v>
      </c>
      <c r="B486" s="153" t="s">
        <v>24454</v>
      </c>
      <c r="C486" s="95" t="s">
        <v>24455</v>
      </c>
      <c r="D486" s="101" t="s">
        <v>24456</v>
      </c>
      <c r="E486" s="95"/>
      <c r="F486" s="95" t="s">
        <v>24457</v>
      </c>
      <c r="G486" s="96"/>
      <c r="H486" s="96" t="s">
        <v>24458</v>
      </c>
      <c r="I486" s="71" t="s">
        <v>24459</v>
      </c>
      <c r="J486" s="192">
        <v>9098.0</v>
      </c>
      <c r="K486" s="75" t="s">
        <v>22513</v>
      </c>
      <c r="L486" s="95" t="s">
        <v>21498</v>
      </c>
      <c r="M486" s="75" t="s">
        <v>22739</v>
      </c>
      <c r="N486" s="75" t="s">
        <v>16706</v>
      </c>
      <c r="O486" s="75" t="s">
        <v>3095</v>
      </c>
      <c r="P486" s="75" t="s">
        <v>15373</v>
      </c>
      <c r="Q486" s="154" t="s">
        <v>22516</v>
      </c>
    </row>
    <row r="487">
      <c r="A487" s="174"/>
      <c r="B487" s="172" t="s">
        <v>21694</v>
      </c>
      <c r="C487" s="188"/>
      <c r="D487" s="171" t="s">
        <v>21695</v>
      </c>
      <c r="E487" s="171" t="s">
        <v>21696</v>
      </c>
      <c r="F487" s="173" t="s">
        <v>21697</v>
      </c>
      <c r="G487" s="171"/>
      <c r="H487" s="171" t="s">
        <v>21698</v>
      </c>
      <c r="I487" s="173" t="s">
        <v>21699</v>
      </c>
      <c r="J487" s="171"/>
      <c r="K487" s="171" t="s">
        <v>16627</v>
      </c>
      <c r="L487" s="171"/>
      <c r="M487" s="113" t="s">
        <v>22516</v>
      </c>
      <c r="N487" s="160" t="s">
        <v>21624</v>
      </c>
      <c r="O487" s="171" t="s">
        <v>3162</v>
      </c>
      <c r="P487" s="171"/>
      <c r="Q487" s="171"/>
    </row>
    <row r="488">
      <c r="A488" s="69" t="s">
        <v>2586</v>
      </c>
      <c r="B488" s="190" t="s">
        <v>24460</v>
      </c>
      <c r="C488" s="95"/>
      <c r="D488" s="79" t="s">
        <v>2635</v>
      </c>
      <c r="E488" s="154"/>
      <c r="F488" s="191" t="s">
        <v>24461</v>
      </c>
      <c r="G488" s="96"/>
      <c r="H488" s="96" t="s">
        <v>24462</v>
      </c>
      <c r="I488" s="71" t="s">
        <v>24463</v>
      </c>
      <c r="J488" s="192">
        <v>6244.0</v>
      </c>
      <c r="K488" s="75" t="s">
        <v>22513</v>
      </c>
      <c r="L488" s="95" t="s">
        <v>21765</v>
      </c>
      <c r="M488" s="113" t="s">
        <v>22516</v>
      </c>
      <c r="N488" s="75" t="s">
        <v>22645</v>
      </c>
      <c r="O488" s="75" t="s">
        <v>22665</v>
      </c>
      <c r="P488" s="75" t="s">
        <v>8038</v>
      </c>
      <c r="Q488" s="95"/>
    </row>
    <row r="489">
      <c r="A489" s="62" t="s">
        <v>2586</v>
      </c>
      <c r="B489" s="175" t="s">
        <v>24464</v>
      </c>
      <c r="C489" s="95"/>
      <c r="D489" s="79" t="s">
        <v>2635</v>
      </c>
      <c r="E489" s="154" t="s">
        <v>22516</v>
      </c>
      <c r="F489" s="191" t="s">
        <v>24465</v>
      </c>
      <c r="G489" s="96"/>
      <c r="H489" s="96" t="s">
        <v>24466</v>
      </c>
      <c r="I489" s="71" t="s">
        <v>24467</v>
      </c>
      <c r="J489" s="192">
        <v>157872.0</v>
      </c>
      <c r="K489" s="75" t="s">
        <v>22602</v>
      </c>
      <c r="L489" s="95" t="s">
        <v>16627</v>
      </c>
      <c r="M489" s="113" t="s">
        <v>22516</v>
      </c>
      <c r="N489" s="75" t="s">
        <v>22645</v>
      </c>
      <c r="O489" s="75" t="s">
        <v>22646</v>
      </c>
      <c r="P489" s="75" t="s">
        <v>8038</v>
      </c>
      <c r="Q489" s="95" t="s">
        <v>24468</v>
      </c>
    </row>
    <row r="490">
      <c r="A490" s="69" t="s">
        <v>2586</v>
      </c>
      <c r="B490" s="153" t="s">
        <v>24469</v>
      </c>
      <c r="C490" s="95"/>
      <c r="D490" s="101" t="s">
        <v>24470</v>
      </c>
      <c r="E490" s="154"/>
      <c r="F490" s="191" t="s">
        <v>24471</v>
      </c>
      <c r="G490" s="160" t="s">
        <v>8038</v>
      </c>
      <c r="H490" s="96" t="s">
        <v>24472</v>
      </c>
      <c r="I490" s="71" t="s">
        <v>24473</v>
      </c>
      <c r="J490" s="192">
        <v>233458.0</v>
      </c>
      <c r="K490" s="75" t="s">
        <v>22602</v>
      </c>
      <c r="L490" s="95" t="s">
        <v>21498</v>
      </c>
      <c r="M490" s="96"/>
      <c r="N490" s="75" t="s">
        <v>16706</v>
      </c>
      <c r="O490" s="75" t="s">
        <v>4812</v>
      </c>
      <c r="P490" s="75" t="s">
        <v>8038</v>
      </c>
      <c r="Q490" s="95" t="s">
        <v>24474</v>
      </c>
    </row>
    <row r="491">
      <c r="A491" s="174"/>
      <c r="B491" s="172" t="s">
        <v>21845</v>
      </c>
      <c r="C491" s="188"/>
      <c r="D491" s="171" t="s">
        <v>21846</v>
      </c>
      <c r="E491" s="171" t="s">
        <v>21487</v>
      </c>
      <c r="F491" s="173" t="s">
        <v>21847</v>
      </c>
      <c r="G491" s="171"/>
      <c r="H491" s="171" t="s">
        <v>21848</v>
      </c>
      <c r="I491" s="173" t="s">
        <v>21849</v>
      </c>
      <c r="J491" s="171"/>
      <c r="K491" s="171" t="s">
        <v>16627</v>
      </c>
      <c r="L491" s="171"/>
      <c r="M491" s="113" t="s">
        <v>22516</v>
      </c>
      <c r="N491" s="160" t="s">
        <v>21624</v>
      </c>
      <c r="O491" s="171" t="s">
        <v>3162</v>
      </c>
      <c r="P491" s="171"/>
      <c r="Q491" s="171"/>
    </row>
    <row r="492">
      <c r="A492" s="174"/>
      <c r="B492" s="172" t="s">
        <v>21845</v>
      </c>
      <c r="C492" s="188"/>
      <c r="D492" s="171" t="s">
        <v>21846</v>
      </c>
      <c r="E492" s="171" t="s">
        <v>21487</v>
      </c>
      <c r="F492" s="173" t="s">
        <v>21847</v>
      </c>
      <c r="G492" s="171"/>
      <c r="H492" s="171" t="s">
        <v>21848</v>
      </c>
      <c r="I492" s="173" t="s">
        <v>21849</v>
      </c>
      <c r="J492" s="171"/>
      <c r="K492" s="171" t="s">
        <v>16627</v>
      </c>
      <c r="L492" s="171"/>
      <c r="M492" s="113" t="s">
        <v>22516</v>
      </c>
      <c r="N492" s="160" t="s">
        <v>21624</v>
      </c>
      <c r="O492" s="171" t="s">
        <v>3162</v>
      </c>
      <c r="P492" s="171"/>
      <c r="Q492" s="171"/>
    </row>
    <row r="493">
      <c r="A493" s="62"/>
      <c r="B493" s="217" t="s">
        <v>24475</v>
      </c>
      <c r="C493" s="201"/>
      <c r="D493" s="182" t="s">
        <v>24476</v>
      </c>
      <c r="E493" s="186" t="s">
        <v>24477</v>
      </c>
      <c r="F493" s="207" t="s">
        <v>24478</v>
      </c>
      <c r="G493" s="238"/>
      <c r="H493" s="239" t="s">
        <v>24479</v>
      </c>
      <c r="I493" s="239" t="s">
        <v>24480</v>
      </c>
      <c r="J493" s="240"/>
      <c r="K493" s="182"/>
      <c r="L493" s="256" t="s">
        <v>21765</v>
      </c>
      <c r="M493" s="113" t="s">
        <v>22516</v>
      </c>
      <c r="N493" s="241" t="s">
        <v>21448</v>
      </c>
      <c r="O493" s="241"/>
      <c r="P493" s="162"/>
      <c r="Q493" s="241"/>
    </row>
    <row r="494">
      <c r="A494" s="62" t="s">
        <v>2586</v>
      </c>
      <c r="B494" s="210" t="s">
        <v>24481</v>
      </c>
      <c r="C494" s="82"/>
      <c r="D494" s="79" t="s">
        <v>2318</v>
      </c>
      <c r="E494" s="203"/>
      <c r="F494" s="155" t="s">
        <v>24482</v>
      </c>
      <c r="G494" s="62"/>
      <c r="H494" s="62" t="s">
        <v>24483</v>
      </c>
      <c r="I494" s="108" t="s">
        <v>24484</v>
      </c>
      <c r="J494" s="198">
        <v>10782.0</v>
      </c>
      <c r="K494" s="75" t="s">
        <v>22513</v>
      </c>
      <c r="L494" s="82" t="s">
        <v>21498</v>
      </c>
      <c r="M494" s="99" t="s">
        <v>22629</v>
      </c>
      <c r="N494" s="99" t="s">
        <v>16706</v>
      </c>
      <c r="O494" s="99" t="s">
        <v>2760</v>
      </c>
      <c r="P494" s="99" t="s">
        <v>15373</v>
      </c>
      <c r="Q494" s="82" t="s">
        <v>24485</v>
      </c>
    </row>
    <row r="495">
      <c r="A495" s="69" t="s">
        <v>2586</v>
      </c>
      <c r="B495" s="232" t="s">
        <v>24355</v>
      </c>
      <c r="C495" s="82" t="s">
        <v>24486</v>
      </c>
      <c r="D495" s="101" t="s">
        <v>4910</v>
      </c>
      <c r="E495" s="82"/>
      <c r="F495" s="82" t="s">
        <v>24487</v>
      </c>
      <c r="G495" s="160" t="s">
        <v>2741</v>
      </c>
      <c r="H495" s="62" t="s">
        <v>24488</v>
      </c>
      <c r="I495" s="193" t="s">
        <v>24360</v>
      </c>
      <c r="J495" s="200">
        <v>56300.0</v>
      </c>
      <c r="K495" s="99" t="s">
        <v>22583</v>
      </c>
      <c r="L495" s="82" t="s">
        <v>21498</v>
      </c>
      <c r="M495" s="99" t="s">
        <v>22576</v>
      </c>
      <c r="N495" s="99" t="s">
        <v>16706</v>
      </c>
      <c r="O495" s="99" t="s">
        <v>13497</v>
      </c>
      <c r="P495" s="99" t="s">
        <v>8038</v>
      </c>
      <c r="Q495" s="113" t="s">
        <v>22516</v>
      </c>
    </row>
    <row r="496">
      <c r="A496" s="69" t="s">
        <v>2586</v>
      </c>
      <c r="B496" s="153" t="s">
        <v>24489</v>
      </c>
      <c r="C496" s="95" t="s">
        <v>24490</v>
      </c>
      <c r="D496" s="79" t="s">
        <v>2635</v>
      </c>
      <c r="E496" s="154" t="s">
        <v>22516</v>
      </c>
      <c r="F496" s="95" t="s">
        <v>24491</v>
      </c>
      <c r="G496" s="96"/>
      <c r="H496" s="96" t="s">
        <v>24492</v>
      </c>
      <c r="I496" s="71" t="s">
        <v>23765</v>
      </c>
      <c r="J496" s="192">
        <v>38834.0</v>
      </c>
      <c r="K496" s="160" t="s">
        <v>22583</v>
      </c>
      <c r="L496" s="95" t="s">
        <v>21498</v>
      </c>
      <c r="M496" s="75" t="s">
        <v>22739</v>
      </c>
      <c r="N496" s="75" t="s">
        <v>16706</v>
      </c>
      <c r="O496" s="75" t="s">
        <v>2813</v>
      </c>
      <c r="P496" s="75" t="s">
        <v>15373</v>
      </c>
      <c r="Q496" s="95" t="s">
        <v>23766</v>
      </c>
    </row>
    <row r="497">
      <c r="A497" s="62"/>
      <c r="B497" s="164" t="s">
        <v>24493</v>
      </c>
      <c r="C497" s="201"/>
      <c r="D497" s="163" t="s">
        <v>24494</v>
      </c>
      <c r="E497" s="166" t="s">
        <v>22709</v>
      </c>
      <c r="F497" s="167" t="s">
        <v>24495</v>
      </c>
      <c r="G497" s="96"/>
      <c r="H497" s="183" t="s">
        <v>24496</v>
      </c>
      <c r="I497" s="167" t="s">
        <v>24497</v>
      </c>
      <c r="J497" s="170"/>
      <c r="K497" s="168"/>
      <c r="L497" s="69" t="s">
        <v>21765</v>
      </c>
      <c r="M497" s="113" t="s">
        <v>22516</v>
      </c>
      <c r="N497" s="62" t="s">
        <v>16706</v>
      </c>
      <c r="O497" s="263" t="s">
        <v>24498</v>
      </c>
      <c r="P497" s="162"/>
      <c r="Q497" s="62"/>
    </row>
    <row r="498">
      <c r="A498" s="62" t="s">
        <v>2586</v>
      </c>
      <c r="B498" s="210" t="s">
        <v>24499</v>
      </c>
      <c r="C498" s="82"/>
      <c r="D498" s="79" t="s">
        <v>547</v>
      </c>
      <c r="E498" s="203"/>
      <c r="F498" s="155" t="s">
        <v>24500</v>
      </c>
      <c r="G498" s="160" t="s">
        <v>8038</v>
      </c>
      <c r="H498" s="62" t="s">
        <v>24501</v>
      </c>
      <c r="I498" s="193" t="s">
        <v>24502</v>
      </c>
      <c r="J498" s="200">
        <v>87600.0</v>
      </c>
      <c r="K498" s="82" t="s">
        <v>22583</v>
      </c>
      <c r="L498" s="82" t="s">
        <v>16627</v>
      </c>
      <c r="M498" s="113" t="s">
        <v>22516</v>
      </c>
      <c r="N498" s="99" t="s">
        <v>16706</v>
      </c>
      <c r="O498" s="99" t="s">
        <v>2686</v>
      </c>
      <c r="P498" s="99" t="s">
        <v>8038</v>
      </c>
      <c r="Q498" s="82" t="s">
        <v>24503</v>
      </c>
    </row>
    <row r="499">
      <c r="A499" s="62"/>
      <c r="B499" s="217" t="s">
        <v>24504</v>
      </c>
      <c r="C499" s="201"/>
      <c r="D499" s="182" t="s">
        <v>24505</v>
      </c>
      <c r="E499" s="186" t="s">
        <v>22714</v>
      </c>
      <c r="F499" s="207" t="s">
        <v>24506</v>
      </c>
      <c r="G499" s="238"/>
      <c r="H499" s="239" t="s">
        <v>24507</v>
      </c>
      <c r="I499" s="239" t="s">
        <v>24508</v>
      </c>
      <c r="J499" s="262"/>
      <c r="K499" s="182" t="s">
        <v>21498</v>
      </c>
      <c r="L499" s="240"/>
      <c r="M499" s="75" t="s">
        <v>22576</v>
      </c>
      <c r="N499" s="241" t="s">
        <v>16706</v>
      </c>
      <c r="O499" s="241"/>
      <c r="P499" s="162"/>
      <c r="Q499" s="241"/>
    </row>
    <row r="500">
      <c r="A500" s="174"/>
      <c r="B500" s="172" t="s">
        <v>21712</v>
      </c>
      <c r="C500" s="188"/>
      <c r="D500" s="171" t="s">
        <v>21713</v>
      </c>
      <c r="E500" s="171" t="s">
        <v>21455</v>
      </c>
      <c r="F500" s="173" t="s">
        <v>21714</v>
      </c>
      <c r="G500" s="171"/>
      <c r="H500" s="171" t="s">
        <v>21715</v>
      </c>
      <c r="I500" s="173" t="s">
        <v>21716</v>
      </c>
      <c r="J500" s="171"/>
      <c r="K500" s="171" t="s">
        <v>16627</v>
      </c>
      <c r="L500" s="171"/>
      <c r="M500" s="113" t="s">
        <v>22516</v>
      </c>
      <c r="N500" s="171" t="s">
        <v>4696</v>
      </c>
      <c r="O500" s="171" t="s">
        <v>21717</v>
      </c>
      <c r="P500" s="174"/>
      <c r="Q500" s="171" t="s">
        <v>21624</v>
      </c>
    </row>
    <row r="501">
      <c r="A501" s="174"/>
      <c r="B501" s="172" t="s">
        <v>21596</v>
      </c>
      <c r="C501" s="188"/>
      <c r="D501" s="171" t="s">
        <v>21597</v>
      </c>
      <c r="E501" s="171" t="s">
        <v>21598</v>
      </c>
      <c r="F501" s="173" t="s">
        <v>21599</v>
      </c>
      <c r="G501" s="171"/>
      <c r="H501" s="171" t="s">
        <v>21600</v>
      </c>
      <c r="I501" s="173" t="s">
        <v>21601</v>
      </c>
      <c r="J501" s="171"/>
      <c r="K501" s="171" t="s">
        <v>21498</v>
      </c>
      <c r="L501" s="171"/>
      <c r="M501" s="113" t="s">
        <v>22516</v>
      </c>
      <c r="N501" s="171" t="s">
        <v>3095</v>
      </c>
      <c r="O501" s="171" t="s">
        <v>21602</v>
      </c>
      <c r="P501" s="174"/>
      <c r="Q501" s="171" t="s">
        <v>16706</v>
      </c>
    </row>
    <row r="502">
      <c r="A502" s="174"/>
      <c r="B502" s="172" t="s">
        <v>22290</v>
      </c>
      <c r="C502" s="188"/>
      <c r="D502" s="171" t="s">
        <v>22291</v>
      </c>
      <c r="E502" s="171" t="s">
        <v>21608</v>
      </c>
      <c r="F502" s="173" t="s">
        <v>22292</v>
      </c>
      <c r="G502" s="171"/>
      <c r="H502" s="171" t="s">
        <v>22293</v>
      </c>
      <c r="I502" s="173" t="s">
        <v>22294</v>
      </c>
      <c r="J502" s="171"/>
      <c r="K502" s="171" t="s">
        <v>16627</v>
      </c>
      <c r="L502" s="171"/>
      <c r="M502" s="113" t="s">
        <v>22516</v>
      </c>
      <c r="N502" s="171" t="s">
        <v>2765</v>
      </c>
      <c r="O502" s="171" t="s">
        <v>22295</v>
      </c>
      <c r="P502" s="174"/>
      <c r="Q502" s="171" t="s">
        <v>16706</v>
      </c>
    </row>
    <row r="503">
      <c r="A503" s="174"/>
      <c r="B503" s="172" t="s">
        <v>22183</v>
      </c>
      <c r="C503" s="171" t="s">
        <v>22184</v>
      </c>
      <c r="D503" s="171" t="s">
        <v>22184</v>
      </c>
      <c r="E503" s="171" t="s">
        <v>22185</v>
      </c>
      <c r="F503" s="173" t="s">
        <v>22186</v>
      </c>
      <c r="G503" s="171"/>
      <c r="H503" s="171" t="s">
        <v>22187</v>
      </c>
      <c r="I503" s="173" t="s">
        <v>22188</v>
      </c>
      <c r="J503" s="171"/>
      <c r="K503" s="171" t="s">
        <v>16627</v>
      </c>
      <c r="L503" s="171"/>
      <c r="M503" s="113" t="s">
        <v>22516</v>
      </c>
      <c r="N503" s="171" t="s">
        <v>21663</v>
      </c>
      <c r="O503" s="171" t="s">
        <v>21676</v>
      </c>
      <c r="P503" s="174"/>
      <c r="Q503" s="171" t="s">
        <v>16706</v>
      </c>
    </row>
    <row r="504">
      <c r="A504" s="174"/>
      <c r="B504" s="172" t="s">
        <v>22409</v>
      </c>
      <c r="C504" s="171" t="s">
        <v>22410</v>
      </c>
      <c r="D504" s="181" t="s">
        <v>5168</v>
      </c>
      <c r="E504" s="171" t="s">
        <v>21608</v>
      </c>
      <c r="F504" s="173" t="s">
        <v>22411</v>
      </c>
      <c r="G504" s="171"/>
      <c r="H504" s="171" t="s">
        <v>22412</v>
      </c>
      <c r="I504" s="173" t="s">
        <v>22413</v>
      </c>
      <c r="J504" s="171"/>
      <c r="K504" s="171" t="s">
        <v>16627</v>
      </c>
      <c r="L504" s="171"/>
      <c r="M504" s="113" t="s">
        <v>22516</v>
      </c>
      <c r="N504" s="171" t="s">
        <v>3095</v>
      </c>
      <c r="O504" s="171" t="s">
        <v>22055</v>
      </c>
      <c r="P504" s="174"/>
      <c r="Q504" s="171" t="s">
        <v>16706</v>
      </c>
    </row>
    <row r="505">
      <c r="A505" s="174"/>
      <c r="B505" s="172" t="s">
        <v>22371</v>
      </c>
      <c r="C505" s="171" t="s">
        <v>22372</v>
      </c>
      <c r="D505" s="181" t="s">
        <v>24509</v>
      </c>
      <c r="E505" s="171" t="s">
        <v>21462</v>
      </c>
      <c r="F505" s="173" t="s">
        <v>22373</v>
      </c>
      <c r="G505" s="171"/>
      <c r="H505" s="171" t="s">
        <v>22374</v>
      </c>
      <c r="I505" s="173" t="s">
        <v>22375</v>
      </c>
      <c r="J505" s="171"/>
      <c r="K505" s="171" t="s">
        <v>16627</v>
      </c>
      <c r="L505" s="171"/>
      <c r="M505" s="113" t="s">
        <v>22516</v>
      </c>
      <c r="N505" s="171" t="s">
        <v>3742</v>
      </c>
      <c r="O505" s="171" t="s">
        <v>21706</v>
      </c>
      <c r="P505" s="174"/>
      <c r="Q505" s="171" t="s">
        <v>21513</v>
      </c>
    </row>
    <row r="506">
      <c r="A506" s="174"/>
      <c r="B506" s="172" t="s">
        <v>21603</v>
      </c>
      <c r="C506" s="171" t="s">
        <v>21558</v>
      </c>
      <c r="D506" s="181" t="s">
        <v>24510</v>
      </c>
      <c r="E506" s="181" t="s">
        <v>24511</v>
      </c>
      <c r="F506" s="173" t="s">
        <v>21560</v>
      </c>
      <c r="G506" s="171"/>
      <c r="H506" s="171" t="s">
        <v>21561</v>
      </c>
      <c r="I506" s="173" t="s">
        <v>21604</v>
      </c>
      <c r="J506" s="171"/>
      <c r="K506" s="171" t="s">
        <v>21605</v>
      </c>
      <c r="L506" s="171"/>
      <c r="M506" s="113" t="s">
        <v>22516</v>
      </c>
      <c r="N506" s="171" t="s">
        <v>2742</v>
      </c>
      <c r="O506" s="171" t="s">
        <v>21531</v>
      </c>
      <c r="P506" s="174"/>
      <c r="Q506" s="171" t="s">
        <v>21448</v>
      </c>
    </row>
    <row r="507">
      <c r="A507" s="174"/>
      <c r="B507" s="172" t="s">
        <v>21557</v>
      </c>
      <c r="C507" s="171" t="s">
        <v>21558</v>
      </c>
      <c r="D507" s="181" t="s">
        <v>24510</v>
      </c>
      <c r="E507" s="181" t="s">
        <v>24511</v>
      </c>
      <c r="F507" s="173" t="s">
        <v>21560</v>
      </c>
      <c r="G507" s="171"/>
      <c r="H507" s="171" t="s">
        <v>21561</v>
      </c>
      <c r="I507" s="173" t="s">
        <v>21562</v>
      </c>
      <c r="J507" s="171"/>
      <c r="K507" s="171" t="s">
        <v>21563</v>
      </c>
      <c r="L507" s="171"/>
      <c r="M507" s="113" t="s">
        <v>22516</v>
      </c>
      <c r="N507" s="171" t="s">
        <v>2742</v>
      </c>
      <c r="O507" s="171" t="s">
        <v>21531</v>
      </c>
      <c r="P507" s="174"/>
      <c r="Q507" s="171" t="s">
        <v>21448</v>
      </c>
    </row>
    <row r="508">
      <c r="A508" s="69" t="s">
        <v>2586</v>
      </c>
      <c r="B508" s="220" t="s">
        <v>24512</v>
      </c>
      <c r="C508" s="82" t="s">
        <v>24513</v>
      </c>
      <c r="D508" s="79" t="s">
        <v>3526</v>
      </c>
      <c r="E508" s="82"/>
      <c r="F508" s="82" t="s">
        <v>24514</v>
      </c>
      <c r="G508" s="160" t="s">
        <v>2741</v>
      </c>
      <c r="H508" s="62" t="s">
        <v>24515</v>
      </c>
      <c r="I508" s="193" t="s">
        <v>24516</v>
      </c>
      <c r="J508" s="200">
        <v>49300.0</v>
      </c>
      <c r="K508" s="82" t="s">
        <v>22583</v>
      </c>
      <c r="L508" s="82" t="s">
        <v>21498</v>
      </c>
      <c r="M508" s="99" t="s">
        <v>23140</v>
      </c>
      <c r="N508" s="99" t="s">
        <v>16706</v>
      </c>
      <c r="O508" s="99" t="s">
        <v>22671</v>
      </c>
      <c r="P508" s="99" t="s">
        <v>15373</v>
      </c>
      <c r="Q508" s="82" t="s">
        <v>24278</v>
      </c>
    </row>
    <row r="509">
      <c r="A509" s="174"/>
      <c r="B509" s="172" t="s">
        <v>21736</v>
      </c>
      <c r="C509" s="171" t="s">
        <v>21742</v>
      </c>
      <c r="D509" s="181" t="s">
        <v>3526</v>
      </c>
      <c r="E509" s="171" t="s">
        <v>21455</v>
      </c>
      <c r="F509" s="173" t="s">
        <v>21743</v>
      </c>
      <c r="G509" s="171"/>
      <c r="H509" s="171" t="s">
        <v>21744</v>
      </c>
      <c r="I509" s="173" t="s">
        <v>21740</v>
      </c>
      <c r="J509" s="171"/>
      <c r="K509" s="171" t="s">
        <v>16627</v>
      </c>
      <c r="L509" s="171"/>
      <c r="M509" s="113" t="s">
        <v>22516</v>
      </c>
      <c r="N509" s="160" t="s">
        <v>16706</v>
      </c>
      <c r="O509" s="171" t="s">
        <v>4138</v>
      </c>
      <c r="P509" s="171"/>
      <c r="Q509" s="171"/>
    </row>
    <row r="510">
      <c r="A510" s="62" t="s">
        <v>2586</v>
      </c>
      <c r="B510" s="210" t="s">
        <v>24517</v>
      </c>
      <c r="C510" s="82"/>
      <c r="D510" s="79" t="s">
        <v>3004</v>
      </c>
      <c r="E510" s="203"/>
      <c r="F510" s="155" t="s">
        <v>24518</v>
      </c>
      <c r="G510" s="160" t="s">
        <v>2741</v>
      </c>
      <c r="H510" s="62" t="s">
        <v>24519</v>
      </c>
      <c r="I510" s="108" t="s">
        <v>24520</v>
      </c>
      <c r="J510" s="198">
        <v>132850.0</v>
      </c>
      <c r="K510" s="99" t="s">
        <v>22602</v>
      </c>
      <c r="L510" s="82" t="s">
        <v>21498</v>
      </c>
      <c r="M510" s="99" t="s">
        <v>22576</v>
      </c>
      <c r="N510" s="99" t="s">
        <v>22645</v>
      </c>
      <c r="O510" s="99" t="s">
        <v>24521</v>
      </c>
      <c r="P510" s="99" t="s">
        <v>15373</v>
      </c>
      <c r="Q510" s="82" t="s">
        <v>24522</v>
      </c>
    </row>
    <row r="511">
      <c r="A511" s="62"/>
      <c r="B511" s="164" t="s">
        <v>24523</v>
      </c>
      <c r="C511" s="166" t="s">
        <v>24524</v>
      </c>
      <c r="D511" s="163" t="s">
        <v>3526</v>
      </c>
      <c r="E511" s="166" t="s">
        <v>22709</v>
      </c>
      <c r="F511" s="194" t="s">
        <v>24525</v>
      </c>
      <c r="G511" s="62"/>
      <c r="H511" s="222" t="s">
        <v>24526</v>
      </c>
      <c r="I511" s="264"/>
      <c r="J511" s="222"/>
      <c r="K511" s="168"/>
      <c r="L511" s="168"/>
      <c r="M511" s="113" t="s">
        <v>22516</v>
      </c>
      <c r="N511" s="162"/>
      <c r="O511" s="162"/>
      <c r="P511" s="162"/>
      <c r="Q511" s="201"/>
    </row>
    <row r="512">
      <c r="A512" s="62" t="s">
        <v>2633</v>
      </c>
      <c r="B512" s="210" t="s">
        <v>24527</v>
      </c>
      <c r="C512" s="82" t="s">
        <v>24528</v>
      </c>
      <c r="D512" s="101" t="s">
        <v>2463</v>
      </c>
      <c r="E512" s="113"/>
      <c r="F512" s="193" t="s">
        <v>24529</v>
      </c>
      <c r="G512" s="62"/>
      <c r="H512" s="62" t="s">
        <v>24530</v>
      </c>
      <c r="I512" s="108" t="s">
        <v>24531</v>
      </c>
      <c r="J512" s="198">
        <v>50000.0</v>
      </c>
      <c r="K512" s="82" t="s">
        <v>22583</v>
      </c>
      <c r="L512" s="82" t="s">
        <v>21498</v>
      </c>
      <c r="M512" s="99" t="s">
        <v>22576</v>
      </c>
      <c r="N512" s="99" t="s">
        <v>16706</v>
      </c>
      <c r="O512" s="99" t="s">
        <v>3095</v>
      </c>
      <c r="P512" s="99" t="s">
        <v>8038</v>
      </c>
      <c r="Q512" s="82" t="s">
        <v>24532</v>
      </c>
    </row>
    <row r="513">
      <c r="A513" s="174"/>
      <c r="B513" s="172" t="s">
        <v>22348</v>
      </c>
      <c r="C513" s="171" t="s">
        <v>22349</v>
      </c>
      <c r="D513" s="181" t="s">
        <v>15567</v>
      </c>
      <c r="E513" s="171" t="s">
        <v>21462</v>
      </c>
      <c r="F513" s="173" t="s">
        <v>22350</v>
      </c>
      <c r="G513" s="171"/>
      <c r="H513" s="171" t="s">
        <v>22351</v>
      </c>
      <c r="I513" s="173" t="s">
        <v>22352</v>
      </c>
      <c r="J513" s="171"/>
      <c r="K513" s="171"/>
      <c r="L513" s="171" t="s">
        <v>21765</v>
      </c>
      <c r="M513" s="113" t="s">
        <v>22516</v>
      </c>
      <c r="N513" s="171" t="s">
        <v>21663</v>
      </c>
      <c r="O513" s="171" t="s">
        <v>21676</v>
      </c>
      <c r="P513" s="174"/>
      <c r="Q513" s="171" t="s">
        <v>16706</v>
      </c>
    </row>
    <row r="514">
      <c r="A514" s="62" t="s">
        <v>2586</v>
      </c>
      <c r="B514" s="157" t="s">
        <v>24533</v>
      </c>
      <c r="C514" s="201"/>
      <c r="D514" s="62" t="s">
        <v>24534</v>
      </c>
      <c r="E514" s="158"/>
      <c r="F514" s="199" t="s">
        <v>24535</v>
      </c>
      <c r="G514" s="99" t="s">
        <v>2741</v>
      </c>
      <c r="H514" s="82" t="s">
        <v>24536</v>
      </c>
      <c r="I514" s="113"/>
      <c r="J514" s="161"/>
      <c r="K514" s="161"/>
      <c r="L514" s="161"/>
      <c r="M514" s="113" t="s">
        <v>22516</v>
      </c>
      <c r="N514" s="162"/>
      <c r="O514" s="161" t="s">
        <v>2760</v>
      </c>
      <c r="P514" s="162"/>
      <c r="Q514" s="62"/>
    </row>
    <row r="515">
      <c r="A515" s="174"/>
      <c r="B515" s="172" t="s">
        <v>21766</v>
      </c>
      <c r="C515" s="171" t="s">
        <v>21767</v>
      </c>
      <c r="D515" s="181" t="s">
        <v>15567</v>
      </c>
      <c r="E515" s="171" t="s">
        <v>21455</v>
      </c>
      <c r="F515" s="173" t="s">
        <v>21768</v>
      </c>
      <c r="G515" s="171"/>
      <c r="H515" s="171" t="s">
        <v>21769</v>
      </c>
      <c r="I515" s="173" t="s">
        <v>21770</v>
      </c>
      <c r="J515" s="171"/>
      <c r="K515" s="171" t="s">
        <v>16627</v>
      </c>
      <c r="L515" s="171"/>
      <c r="M515" s="113" t="s">
        <v>22516</v>
      </c>
      <c r="N515" s="171" t="s">
        <v>21771</v>
      </c>
      <c r="O515" s="171" t="s">
        <v>21772</v>
      </c>
      <c r="P515" s="174"/>
      <c r="Q515" s="171" t="s">
        <v>21513</v>
      </c>
    </row>
    <row r="516">
      <c r="A516" s="62"/>
      <c r="B516" s="217" t="s">
        <v>24537</v>
      </c>
      <c r="C516" s="186" t="s">
        <v>24538</v>
      </c>
      <c r="D516" s="182" t="s">
        <v>15567</v>
      </c>
      <c r="E516" s="186" t="s">
        <v>24539</v>
      </c>
      <c r="F516" s="207" t="s">
        <v>24540</v>
      </c>
      <c r="G516" s="174"/>
      <c r="H516" s="239" t="s">
        <v>24541</v>
      </c>
      <c r="I516" s="219" t="s">
        <v>24542</v>
      </c>
      <c r="J516" s="240"/>
      <c r="K516" s="182" t="s">
        <v>21498</v>
      </c>
      <c r="L516" s="238"/>
      <c r="M516" s="75" t="s">
        <v>22576</v>
      </c>
      <c r="N516" s="241" t="s">
        <v>16706</v>
      </c>
      <c r="O516" s="162"/>
      <c r="P516" s="162"/>
      <c r="Q516" s="241"/>
    </row>
    <row r="517">
      <c r="A517" s="62" t="s">
        <v>2633</v>
      </c>
      <c r="B517" s="195" t="s">
        <v>24543</v>
      </c>
      <c r="C517" s="158" t="s">
        <v>24544</v>
      </c>
      <c r="D517" s="196" t="s">
        <v>24545</v>
      </c>
      <c r="E517" s="158" t="s">
        <v>24546</v>
      </c>
      <c r="F517" s="201" t="s">
        <v>24547</v>
      </c>
      <c r="G517" s="198"/>
      <c r="H517" s="198" t="s">
        <v>24548</v>
      </c>
      <c r="I517" s="199" t="s">
        <v>24549</v>
      </c>
      <c r="J517" s="196">
        <v>7200.0</v>
      </c>
      <c r="K517" s="99" t="s">
        <v>22513</v>
      </c>
      <c r="L517" s="201" t="s">
        <v>21498</v>
      </c>
      <c r="M517" s="198"/>
      <c r="N517" s="162" t="s">
        <v>22645</v>
      </c>
      <c r="O517" s="162" t="s">
        <v>2742</v>
      </c>
      <c r="P517" s="162" t="s">
        <v>15373</v>
      </c>
      <c r="Q517" s="201" t="s">
        <v>24550</v>
      </c>
    </row>
    <row r="518">
      <c r="A518" s="174"/>
      <c r="B518" s="172" t="s">
        <v>21730</v>
      </c>
      <c r="C518" s="171" t="s">
        <v>21731</v>
      </c>
      <c r="D518" s="101" t="s">
        <v>3643</v>
      </c>
      <c r="E518" s="171" t="s">
        <v>21455</v>
      </c>
      <c r="F518" s="173" t="s">
        <v>21732</v>
      </c>
      <c r="G518" s="171"/>
      <c r="H518" s="171" t="s">
        <v>21733</v>
      </c>
      <c r="I518" s="173" t="s">
        <v>21734</v>
      </c>
      <c r="J518" s="171"/>
      <c r="K518" s="171" t="s">
        <v>16627</v>
      </c>
      <c r="L518" s="171"/>
      <c r="M518" s="113" t="s">
        <v>22516</v>
      </c>
      <c r="N518" s="171" t="s">
        <v>21663</v>
      </c>
      <c r="O518" s="171" t="s">
        <v>21735</v>
      </c>
      <c r="P518" s="174"/>
      <c r="Q518" s="171" t="s">
        <v>16706</v>
      </c>
    </row>
    <row r="519">
      <c r="A519" s="174"/>
      <c r="B519" s="172" t="s">
        <v>21724</v>
      </c>
      <c r="C519" s="171" t="s">
        <v>21725</v>
      </c>
      <c r="D519" s="181" t="s">
        <v>14082</v>
      </c>
      <c r="E519" s="171" t="s">
        <v>21608</v>
      </c>
      <c r="F519" s="173" t="s">
        <v>21726</v>
      </c>
      <c r="G519" s="171"/>
      <c r="H519" s="171" t="s">
        <v>21727</v>
      </c>
      <c r="I519" s="173" t="s">
        <v>21728</v>
      </c>
      <c r="J519" s="171"/>
      <c r="K519" s="171" t="s">
        <v>16627</v>
      </c>
      <c r="L519" s="171"/>
      <c r="M519" s="113" t="s">
        <v>22516</v>
      </c>
      <c r="N519" s="171" t="s">
        <v>3768</v>
      </c>
      <c r="O519" s="171" t="s">
        <v>21729</v>
      </c>
      <c r="P519" s="174"/>
      <c r="Q519" s="171" t="s">
        <v>16706</v>
      </c>
    </row>
    <row r="520">
      <c r="A520" s="174"/>
      <c r="B520" s="172" t="s">
        <v>21724</v>
      </c>
      <c r="C520" s="171" t="s">
        <v>21725</v>
      </c>
      <c r="D520" s="181" t="s">
        <v>14082</v>
      </c>
      <c r="E520" s="171" t="s">
        <v>21608</v>
      </c>
      <c r="F520" s="173" t="s">
        <v>21726</v>
      </c>
      <c r="G520" s="171"/>
      <c r="H520" s="171" t="s">
        <v>21727</v>
      </c>
      <c r="I520" s="173" t="s">
        <v>21728</v>
      </c>
      <c r="J520" s="171"/>
      <c r="K520" s="171" t="s">
        <v>16627</v>
      </c>
      <c r="L520" s="171"/>
      <c r="M520" s="113" t="s">
        <v>22516</v>
      </c>
      <c r="N520" s="171" t="s">
        <v>3768</v>
      </c>
      <c r="O520" s="171" t="s">
        <v>21729</v>
      </c>
      <c r="P520" s="174"/>
      <c r="Q520" s="171" t="s">
        <v>16706</v>
      </c>
    </row>
    <row r="521">
      <c r="A521" s="174"/>
      <c r="B521" s="172" t="s">
        <v>21718</v>
      </c>
      <c r="C521" s="171" t="s">
        <v>21719</v>
      </c>
      <c r="D521" s="181" t="s">
        <v>14085</v>
      </c>
      <c r="E521" s="171" t="s">
        <v>21509</v>
      </c>
      <c r="F521" s="173" t="s">
        <v>21720</v>
      </c>
      <c r="G521" s="171"/>
      <c r="H521" s="171" t="s">
        <v>21721</v>
      </c>
      <c r="I521" s="173" t="s">
        <v>21722</v>
      </c>
      <c r="J521" s="171"/>
      <c r="K521" s="171" t="s">
        <v>21498</v>
      </c>
      <c r="L521" s="171"/>
      <c r="M521" s="113" t="s">
        <v>22516</v>
      </c>
      <c r="N521" s="171" t="s">
        <v>2603</v>
      </c>
      <c r="O521" s="171" t="s">
        <v>21723</v>
      </c>
      <c r="P521" s="174"/>
      <c r="Q521" s="171" t="s">
        <v>16706</v>
      </c>
    </row>
    <row r="522">
      <c r="A522" s="62" t="s">
        <v>2586</v>
      </c>
      <c r="B522" s="195" t="s">
        <v>24551</v>
      </c>
      <c r="C522" s="201" t="s">
        <v>24552</v>
      </c>
      <c r="D522" s="196" t="s">
        <v>24553</v>
      </c>
      <c r="E522" s="201"/>
      <c r="F522" s="201" t="s">
        <v>24554</v>
      </c>
      <c r="G522" s="198"/>
      <c r="H522" s="198" t="s">
        <v>24555</v>
      </c>
      <c r="I522" s="199" t="s">
        <v>24556</v>
      </c>
      <c r="J522" s="196">
        <v>27000.0</v>
      </c>
      <c r="K522" s="82" t="s">
        <v>22583</v>
      </c>
      <c r="L522" s="201" t="s">
        <v>21498</v>
      </c>
      <c r="M522" s="162" t="s">
        <v>22629</v>
      </c>
      <c r="N522" s="162" t="s">
        <v>16706</v>
      </c>
      <c r="O522" s="162" t="s">
        <v>2603</v>
      </c>
      <c r="P522" s="162" t="s">
        <v>15373</v>
      </c>
      <c r="Q522" s="201" t="s">
        <v>24557</v>
      </c>
    </row>
    <row r="523">
      <c r="A523" s="174"/>
      <c r="B523" s="172" t="s">
        <v>21565</v>
      </c>
      <c r="C523" s="171" t="s">
        <v>21566</v>
      </c>
      <c r="D523" s="181" t="s">
        <v>24558</v>
      </c>
      <c r="E523" s="171" t="s">
        <v>21455</v>
      </c>
      <c r="F523" s="173" t="s">
        <v>21567</v>
      </c>
      <c r="G523" s="171"/>
      <c r="H523" s="171" t="s">
        <v>21568</v>
      </c>
      <c r="I523" s="173" t="s">
        <v>21569</v>
      </c>
      <c r="J523" s="171"/>
      <c r="K523" s="171" t="s">
        <v>16627</v>
      </c>
      <c r="L523" s="171"/>
      <c r="M523" s="113" t="s">
        <v>22516</v>
      </c>
      <c r="N523" s="171" t="s">
        <v>2778</v>
      </c>
      <c r="O523" s="171" t="s">
        <v>21570</v>
      </c>
      <c r="P523" s="174"/>
      <c r="Q523" s="171" t="s">
        <v>21513</v>
      </c>
    </row>
    <row r="524">
      <c r="A524" s="174"/>
      <c r="B524" s="172" t="s">
        <v>22404</v>
      </c>
      <c r="C524" s="171" t="s">
        <v>22405</v>
      </c>
      <c r="D524" s="181" t="s">
        <v>4262</v>
      </c>
      <c r="E524" s="171" t="s">
        <v>21455</v>
      </c>
      <c r="F524" s="173" t="s">
        <v>22406</v>
      </c>
      <c r="G524" s="171"/>
      <c r="H524" s="171" t="s">
        <v>22407</v>
      </c>
      <c r="I524" s="173" t="s">
        <v>22408</v>
      </c>
      <c r="J524" s="171"/>
      <c r="K524" s="171" t="s">
        <v>16627</v>
      </c>
      <c r="L524" s="171"/>
      <c r="M524" s="113" t="s">
        <v>22516</v>
      </c>
      <c r="N524" s="171" t="s">
        <v>2753</v>
      </c>
      <c r="O524" s="171" t="s">
        <v>22196</v>
      </c>
      <c r="P524" s="174"/>
      <c r="Q524" s="171" t="s">
        <v>16706</v>
      </c>
    </row>
    <row r="525">
      <c r="A525" s="69" t="s">
        <v>2586</v>
      </c>
      <c r="B525" s="190" t="s">
        <v>24559</v>
      </c>
      <c r="C525" s="95"/>
      <c r="D525" s="101" t="s">
        <v>24560</v>
      </c>
      <c r="E525" s="154" t="s">
        <v>21584</v>
      </c>
      <c r="F525" s="155" t="s">
        <v>24561</v>
      </c>
      <c r="G525" s="96"/>
      <c r="H525" s="96" t="s">
        <v>24562</v>
      </c>
      <c r="I525" s="71" t="s">
        <v>24563</v>
      </c>
      <c r="J525" s="192">
        <v>8274.0</v>
      </c>
      <c r="K525" s="99" t="s">
        <v>22513</v>
      </c>
      <c r="L525" s="95" t="s">
        <v>16627</v>
      </c>
      <c r="M525" s="113" t="s">
        <v>22516</v>
      </c>
      <c r="N525" s="75" t="s">
        <v>16706</v>
      </c>
      <c r="O525" s="75" t="s">
        <v>24564</v>
      </c>
      <c r="P525" s="75" t="s">
        <v>15373</v>
      </c>
      <c r="Q525" s="95" t="s">
        <v>24565</v>
      </c>
    </row>
    <row r="526">
      <c r="A526" s="62" t="s">
        <v>2586</v>
      </c>
      <c r="B526" s="175" t="s">
        <v>24566</v>
      </c>
      <c r="C526" s="95"/>
      <c r="D526" s="79" t="s">
        <v>2635</v>
      </c>
      <c r="E526" s="154"/>
      <c r="F526" s="191" t="s">
        <v>24567</v>
      </c>
      <c r="G526" s="96"/>
      <c r="H526" s="96" t="s">
        <v>24568</v>
      </c>
      <c r="I526" s="191" t="s">
        <v>24569</v>
      </c>
      <c r="J526" s="204">
        <v>31700.0</v>
      </c>
      <c r="K526" s="95" t="s">
        <v>22583</v>
      </c>
      <c r="L526" s="154" t="s">
        <v>16627</v>
      </c>
      <c r="M526" s="113" t="s">
        <v>22516</v>
      </c>
      <c r="N526" s="75" t="s">
        <v>16706</v>
      </c>
      <c r="O526" s="75" t="s">
        <v>2765</v>
      </c>
      <c r="P526" s="75" t="s">
        <v>8038</v>
      </c>
      <c r="Q526" s="95"/>
    </row>
    <row r="527">
      <c r="A527" s="62" t="s">
        <v>2586</v>
      </c>
      <c r="B527" s="210" t="s">
        <v>24570</v>
      </c>
      <c r="C527" s="82"/>
      <c r="D527" s="101" t="s">
        <v>15801</v>
      </c>
      <c r="E527" s="113"/>
      <c r="F527" s="193" t="s">
        <v>24571</v>
      </c>
      <c r="G527" s="62"/>
      <c r="H527" s="62" t="s">
        <v>24572</v>
      </c>
      <c r="I527" s="193" t="s">
        <v>24573</v>
      </c>
      <c r="J527" s="200">
        <v>15700.0</v>
      </c>
      <c r="K527" s="99" t="s">
        <v>22513</v>
      </c>
      <c r="L527" s="82" t="s">
        <v>21498</v>
      </c>
      <c r="M527" s="62"/>
      <c r="N527" s="99" t="s">
        <v>16706</v>
      </c>
      <c r="O527" s="99" t="s">
        <v>2760</v>
      </c>
      <c r="P527" s="99" t="s">
        <v>8038</v>
      </c>
      <c r="Q527" s="113" t="s">
        <v>22516</v>
      </c>
    </row>
    <row r="528">
      <c r="A528" s="174"/>
      <c r="B528" s="172" t="s">
        <v>22087</v>
      </c>
      <c r="C528" s="171" t="s">
        <v>22088</v>
      </c>
      <c r="D528" s="181" t="s">
        <v>24574</v>
      </c>
      <c r="E528" s="171" t="s">
        <v>21584</v>
      </c>
      <c r="F528" s="173" t="s">
        <v>22089</v>
      </c>
      <c r="G528" s="171"/>
      <c r="H528" s="171" t="s">
        <v>22090</v>
      </c>
      <c r="I528" s="173" t="s">
        <v>22091</v>
      </c>
      <c r="J528" s="171"/>
      <c r="K528" s="171" t="s">
        <v>16627</v>
      </c>
      <c r="L528" s="171"/>
      <c r="M528" s="113" t="s">
        <v>22516</v>
      </c>
      <c r="N528" s="171" t="s">
        <v>3410</v>
      </c>
      <c r="O528" s="171" t="s">
        <v>22092</v>
      </c>
      <c r="P528" s="174"/>
      <c r="Q528" s="171" t="s">
        <v>16706</v>
      </c>
    </row>
    <row r="529">
      <c r="A529" s="62" t="s">
        <v>2586</v>
      </c>
      <c r="B529" s="210" t="s">
        <v>24575</v>
      </c>
      <c r="C529" s="82" t="s">
        <v>20538</v>
      </c>
      <c r="D529" s="101" t="s">
        <v>1032</v>
      </c>
      <c r="E529" s="113"/>
      <c r="F529" s="193" t="s">
        <v>24576</v>
      </c>
      <c r="G529" s="62"/>
      <c r="H529" s="62" t="s">
        <v>24577</v>
      </c>
      <c r="I529" s="193" t="s">
        <v>24578</v>
      </c>
      <c r="J529" s="198"/>
      <c r="K529" s="99" t="s">
        <v>22513</v>
      </c>
      <c r="L529" s="82" t="s">
        <v>21498</v>
      </c>
      <c r="M529" s="99" t="s">
        <v>22576</v>
      </c>
      <c r="N529" s="99" t="s">
        <v>16706</v>
      </c>
      <c r="O529" s="99" t="s">
        <v>3182</v>
      </c>
      <c r="P529" s="99" t="s">
        <v>8038</v>
      </c>
      <c r="Q529" s="113" t="s">
        <v>22516</v>
      </c>
    </row>
    <row r="530">
      <c r="A530" s="62"/>
      <c r="B530" s="164" t="s">
        <v>24579</v>
      </c>
      <c r="C530" s="201"/>
      <c r="D530" s="163" t="s">
        <v>24580</v>
      </c>
      <c r="E530" s="166" t="s">
        <v>22714</v>
      </c>
      <c r="F530" s="167" t="s">
        <v>24581</v>
      </c>
      <c r="G530" s="96"/>
      <c r="H530" s="258" t="s">
        <v>24582</v>
      </c>
      <c r="I530" s="166" t="s">
        <v>24583</v>
      </c>
      <c r="J530" s="222"/>
      <c r="K530" s="168"/>
      <c r="L530" s="161" t="s">
        <v>21765</v>
      </c>
      <c r="M530" s="113" t="s">
        <v>22516</v>
      </c>
      <c r="N530" s="162"/>
      <c r="O530" s="62" t="s">
        <v>2765</v>
      </c>
      <c r="P530" s="162"/>
      <c r="Q530" s="201"/>
    </row>
    <row r="531">
      <c r="A531" s="174"/>
      <c r="B531" s="172" t="s">
        <v>21975</v>
      </c>
      <c r="C531" s="171" t="s">
        <v>21976</v>
      </c>
      <c r="D531" s="171" t="s">
        <v>21976</v>
      </c>
      <c r="E531" s="171" t="s">
        <v>21977</v>
      </c>
      <c r="F531" s="173" t="s">
        <v>21978</v>
      </c>
      <c r="G531" s="171"/>
      <c r="H531" s="171" t="s">
        <v>21979</v>
      </c>
      <c r="I531" s="173" t="s">
        <v>21980</v>
      </c>
      <c r="J531" s="171"/>
      <c r="K531" s="171" t="s">
        <v>21498</v>
      </c>
      <c r="L531" s="171"/>
      <c r="M531" s="113" t="s">
        <v>22516</v>
      </c>
      <c r="N531" s="171" t="s">
        <v>2760</v>
      </c>
      <c r="O531" s="171" t="s">
        <v>21981</v>
      </c>
      <c r="P531" s="174"/>
      <c r="Q531" s="171" t="s">
        <v>16706</v>
      </c>
    </row>
    <row r="532">
      <c r="A532" s="62" t="s">
        <v>2586</v>
      </c>
      <c r="B532" s="210" t="s">
        <v>24584</v>
      </c>
      <c r="C532" s="82" t="s">
        <v>24585</v>
      </c>
      <c r="D532" s="79" t="s">
        <v>24586</v>
      </c>
      <c r="E532" s="113"/>
      <c r="F532" s="193" t="s">
        <v>24587</v>
      </c>
      <c r="G532" s="62"/>
      <c r="H532" s="62" t="s">
        <v>24588</v>
      </c>
      <c r="I532" s="113" t="s">
        <v>22516</v>
      </c>
      <c r="J532" s="198"/>
      <c r="K532" s="99" t="s">
        <v>22513</v>
      </c>
      <c r="L532" s="82" t="s">
        <v>21498</v>
      </c>
      <c r="M532" s="62"/>
      <c r="N532" s="99" t="s">
        <v>16706</v>
      </c>
      <c r="O532" s="99" t="s">
        <v>2686</v>
      </c>
      <c r="P532" s="99" t="s">
        <v>8038</v>
      </c>
      <c r="Q532" s="113" t="s">
        <v>22516</v>
      </c>
    </row>
    <row r="533">
      <c r="A533" s="174"/>
      <c r="B533" s="172" t="s">
        <v>22082</v>
      </c>
      <c r="C533" s="171" t="s">
        <v>22083</v>
      </c>
      <c r="D533" s="181" t="s">
        <v>24589</v>
      </c>
      <c r="E533" s="171" t="s">
        <v>21608</v>
      </c>
      <c r="F533" s="173" t="s">
        <v>22084</v>
      </c>
      <c r="G533" s="171"/>
      <c r="H533" s="171" t="s">
        <v>22085</v>
      </c>
      <c r="I533" s="173" t="s">
        <v>22086</v>
      </c>
      <c r="J533" s="171"/>
      <c r="K533" s="171" t="s">
        <v>16627</v>
      </c>
      <c r="L533" s="171"/>
      <c r="M533" s="113" t="s">
        <v>22516</v>
      </c>
      <c r="N533" s="171" t="s">
        <v>21663</v>
      </c>
      <c r="O533" s="171" t="s">
        <v>21676</v>
      </c>
      <c r="P533" s="174"/>
      <c r="Q533" s="171" t="s">
        <v>16706</v>
      </c>
    </row>
    <row r="534">
      <c r="A534" s="62"/>
      <c r="B534" s="217" t="s">
        <v>24590</v>
      </c>
      <c r="C534" s="201"/>
      <c r="D534" s="182" t="s">
        <v>24591</v>
      </c>
      <c r="E534" s="186" t="s">
        <v>24592</v>
      </c>
      <c r="F534" s="207" t="s">
        <v>24593</v>
      </c>
      <c r="G534" s="238"/>
      <c r="H534" s="239" t="s">
        <v>24594</v>
      </c>
      <c r="I534" s="239" t="s">
        <v>24081</v>
      </c>
      <c r="J534" s="262"/>
      <c r="K534" s="182"/>
      <c r="L534" s="256" t="s">
        <v>24595</v>
      </c>
      <c r="M534" s="113" t="s">
        <v>22516</v>
      </c>
      <c r="N534" s="241" t="s">
        <v>21448</v>
      </c>
      <c r="O534" s="241"/>
      <c r="P534" s="162"/>
      <c r="Q534" s="241"/>
    </row>
    <row r="535">
      <c r="A535" s="174"/>
      <c r="B535" s="172" t="s">
        <v>22014</v>
      </c>
      <c r="C535" s="171" t="s">
        <v>22015</v>
      </c>
      <c r="D535" s="181" t="s">
        <v>3711</v>
      </c>
      <c r="E535" s="171" t="s">
        <v>22016</v>
      </c>
      <c r="F535" s="173" t="s">
        <v>22017</v>
      </c>
      <c r="G535" s="171"/>
      <c r="H535" s="171" t="s">
        <v>22018</v>
      </c>
      <c r="I535" s="173" t="s">
        <v>22019</v>
      </c>
      <c r="J535" s="171"/>
      <c r="K535" s="171" t="s">
        <v>16627</v>
      </c>
      <c r="L535" s="171"/>
      <c r="M535" s="113" t="s">
        <v>22516</v>
      </c>
      <c r="N535" s="171" t="s">
        <v>2742</v>
      </c>
      <c r="O535" s="171" t="s">
        <v>21531</v>
      </c>
      <c r="P535" s="174"/>
      <c r="Q535" s="171" t="s">
        <v>21448</v>
      </c>
    </row>
    <row r="536">
      <c r="A536" s="62" t="s">
        <v>23381</v>
      </c>
      <c r="B536" s="195" t="s">
        <v>24596</v>
      </c>
      <c r="C536" s="201" t="s">
        <v>24597</v>
      </c>
      <c r="D536" s="196" t="s">
        <v>24598</v>
      </c>
      <c r="E536" s="201"/>
      <c r="F536" s="201" t="s">
        <v>24599</v>
      </c>
      <c r="G536" s="160" t="s">
        <v>8038</v>
      </c>
      <c r="H536" s="198" t="s">
        <v>24600</v>
      </c>
      <c r="I536" s="213" t="s">
        <v>22670</v>
      </c>
      <c r="J536" s="198">
        <v>80000.0</v>
      </c>
      <c r="K536" s="201" t="s">
        <v>22583</v>
      </c>
      <c r="L536" s="201" t="s">
        <v>21498</v>
      </c>
      <c r="M536" s="162" t="s">
        <v>22576</v>
      </c>
      <c r="N536" s="162" t="s">
        <v>16706</v>
      </c>
      <c r="O536" s="162" t="s">
        <v>4225</v>
      </c>
      <c r="P536" s="162" t="s">
        <v>15373</v>
      </c>
      <c r="Q536" s="201" t="s">
        <v>24601</v>
      </c>
    </row>
    <row r="537">
      <c r="A537" s="62" t="s">
        <v>2586</v>
      </c>
      <c r="B537" s="195" t="s">
        <v>24596</v>
      </c>
      <c r="C537" s="201" t="s">
        <v>24597</v>
      </c>
      <c r="D537" s="196" t="s">
        <v>24602</v>
      </c>
      <c r="E537" s="201"/>
      <c r="F537" s="201" t="s">
        <v>24599</v>
      </c>
      <c r="G537" s="198"/>
      <c r="H537" s="198" t="s">
        <v>24603</v>
      </c>
      <c r="I537" s="213" t="s">
        <v>22670</v>
      </c>
      <c r="J537" s="198">
        <v>80000.0</v>
      </c>
      <c r="K537" s="201" t="s">
        <v>22583</v>
      </c>
      <c r="L537" s="201" t="s">
        <v>21498</v>
      </c>
      <c r="M537" s="162" t="s">
        <v>22576</v>
      </c>
      <c r="N537" s="162" t="s">
        <v>16706</v>
      </c>
      <c r="O537" s="162" t="s">
        <v>4225</v>
      </c>
      <c r="P537" s="162" t="s">
        <v>15373</v>
      </c>
      <c r="Q537" s="201" t="s">
        <v>24601</v>
      </c>
    </row>
    <row r="538">
      <c r="A538" s="62" t="s">
        <v>24604</v>
      </c>
      <c r="B538" s="224" t="s">
        <v>23741</v>
      </c>
      <c r="C538" s="201"/>
      <c r="D538" s="62" t="s">
        <v>24605</v>
      </c>
      <c r="E538" s="158"/>
      <c r="F538" s="199" t="s">
        <v>24599</v>
      </c>
      <c r="G538" s="62"/>
      <c r="H538" s="161" t="s">
        <v>24606</v>
      </c>
      <c r="I538" s="113"/>
      <c r="J538" s="161"/>
      <c r="K538" s="62"/>
      <c r="L538" s="62"/>
      <c r="M538" s="113" t="s">
        <v>22516</v>
      </c>
      <c r="N538" s="162"/>
      <c r="O538" s="162"/>
      <c r="P538" s="162"/>
      <c r="Q538" s="201"/>
    </row>
    <row r="539">
      <c r="A539" s="174"/>
      <c r="B539" s="217" t="s">
        <v>24607</v>
      </c>
      <c r="C539" s="188"/>
      <c r="D539" s="182" t="s">
        <v>24608</v>
      </c>
      <c r="E539" s="186" t="s">
        <v>22709</v>
      </c>
      <c r="F539" s="207" t="s">
        <v>24609</v>
      </c>
      <c r="G539" s="174"/>
      <c r="H539" s="219" t="s">
        <v>24610</v>
      </c>
      <c r="I539" s="219" t="s">
        <v>24611</v>
      </c>
      <c r="J539" s="174"/>
      <c r="K539" s="182"/>
      <c r="L539" s="182" t="s">
        <v>16627</v>
      </c>
      <c r="M539" s="113" t="s">
        <v>22516</v>
      </c>
      <c r="N539" s="67" t="s">
        <v>16706</v>
      </c>
      <c r="O539" s="67"/>
      <c r="P539" s="174"/>
      <c r="Q539" s="174"/>
    </row>
    <row r="540">
      <c r="A540" s="174"/>
      <c r="B540" s="172" t="s">
        <v>21688</v>
      </c>
      <c r="C540" s="171" t="s">
        <v>21689</v>
      </c>
      <c r="D540" s="181" t="s">
        <v>24612</v>
      </c>
      <c r="E540" s="171" t="s">
        <v>21455</v>
      </c>
      <c r="F540" s="173" t="s">
        <v>21690</v>
      </c>
      <c r="G540" s="171"/>
      <c r="H540" s="171" t="s">
        <v>21691</v>
      </c>
      <c r="I540" s="173" t="s">
        <v>21692</v>
      </c>
      <c r="J540" s="171"/>
      <c r="K540" s="171"/>
      <c r="L540" s="171" t="s">
        <v>16627</v>
      </c>
      <c r="M540" s="113" t="s">
        <v>22516</v>
      </c>
      <c r="N540" s="160" t="s">
        <v>21624</v>
      </c>
      <c r="O540" s="171" t="s">
        <v>3162</v>
      </c>
      <c r="P540" s="171"/>
      <c r="Q540" s="171"/>
    </row>
    <row r="541">
      <c r="A541" s="69" t="s">
        <v>2633</v>
      </c>
      <c r="B541" s="153" t="s">
        <v>24613</v>
      </c>
      <c r="C541" s="154" t="s">
        <v>24614</v>
      </c>
      <c r="D541" s="101" t="s">
        <v>3448</v>
      </c>
      <c r="E541" s="154" t="s">
        <v>24615</v>
      </c>
      <c r="F541" s="95" t="s">
        <v>24616</v>
      </c>
      <c r="G541" s="96"/>
      <c r="H541" s="96" t="s">
        <v>24617</v>
      </c>
      <c r="I541" s="71" t="s">
        <v>24618</v>
      </c>
      <c r="J541" s="192">
        <v>52253.0</v>
      </c>
      <c r="K541" s="95" t="s">
        <v>22583</v>
      </c>
      <c r="L541" s="95" t="s">
        <v>21498</v>
      </c>
      <c r="M541" s="75" t="s">
        <v>22607</v>
      </c>
      <c r="N541" s="75" t="s">
        <v>22645</v>
      </c>
      <c r="O541" s="75" t="s">
        <v>2742</v>
      </c>
      <c r="P541" s="75" t="s">
        <v>15373</v>
      </c>
      <c r="Q541" s="95" t="s">
        <v>24619</v>
      </c>
    </row>
    <row r="542">
      <c r="A542" s="174"/>
      <c r="B542" s="172" t="s">
        <v>21571</v>
      </c>
      <c r="C542" s="171" t="s">
        <v>21572</v>
      </c>
      <c r="D542" s="181" t="s">
        <v>24620</v>
      </c>
      <c r="E542" s="171" t="s">
        <v>21573</v>
      </c>
      <c r="F542" s="173" t="s">
        <v>21574</v>
      </c>
      <c r="G542" s="171"/>
      <c r="H542" s="171" t="s">
        <v>21575</v>
      </c>
      <c r="I542" s="173" t="s">
        <v>21576</v>
      </c>
      <c r="J542" s="171"/>
      <c r="K542" s="171"/>
      <c r="L542" s="171" t="s">
        <v>21577</v>
      </c>
      <c r="M542" s="113" t="s">
        <v>22516</v>
      </c>
      <c r="N542" s="171" t="s">
        <v>2760</v>
      </c>
      <c r="O542" s="171" t="s">
        <v>21579</v>
      </c>
      <c r="P542" s="174"/>
      <c r="Q542" s="171" t="s">
        <v>16706</v>
      </c>
    </row>
    <row r="543">
      <c r="A543" s="174"/>
      <c r="B543" s="172" t="s">
        <v>22399</v>
      </c>
      <c r="C543" s="188"/>
      <c r="D543" s="171" t="s">
        <v>22400</v>
      </c>
      <c r="E543" s="171" t="s">
        <v>21455</v>
      </c>
      <c r="F543" s="173" t="s">
        <v>22401</v>
      </c>
      <c r="G543" s="171"/>
      <c r="H543" s="171" t="s">
        <v>22402</v>
      </c>
      <c r="I543" s="173" t="s">
        <v>22403</v>
      </c>
      <c r="J543" s="171"/>
      <c r="K543" s="171"/>
      <c r="L543" s="171" t="s">
        <v>16627</v>
      </c>
      <c r="M543" s="113" t="s">
        <v>22516</v>
      </c>
      <c r="N543" s="171" t="s">
        <v>3095</v>
      </c>
      <c r="O543" s="171" t="s">
        <v>22055</v>
      </c>
      <c r="P543" s="174"/>
      <c r="Q543" s="171" t="s">
        <v>16706</v>
      </c>
    </row>
    <row r="544">
      <c r="A544" s="69" t="s">
        <v>2586</v>
      </c>
      <c r="B544" s="232" t="s">
        <v>24621</v>
      </c>
      <c r="C544" s="82" t="s">
        <v>24622</v>
      </c>
      <c r="D544" s="101" t="s">
        <v>2729</v>
      </c>
      <c r="E544" s="82"/>
      <c r="F544" s="82" t="s">
        <v>24623</v>
      </c>
      <c r="G544" s="62"/>
      <c r="H544" s="62" t="s">
        <v>24624</v>
      </c>
      <c r="I544" s="108" t="s">
        <v>24625</v>
      </c>
      <c r="J544" s="198">
        <v>86420.0</v>
      </c>
      <c r="K544" s="99" t="s">
        <v>22583</v>
      </c>
      <c r="L544" s="82" t="s">
        <v>21498</v>
      </c>
      <c r="M544" s="99" t="s">
        <v>22739</v>
      </c>
      <c r="N544" s="99" t="s">
        <v>22645</v>
      </c>
      <c r="O544" s="99" t="s">
        <v>2742</v>
      </c>
      <c r="P544" s="99" t="s">
        <v>15373</v>
      </c>
      <c r="Q544" s="113" t="s">
        <v>22516</v>
      </c>
    </row>
    <row r="545">
      <c r="A545" s="174"/>
      <c r="B545" s="172" t="s">
        <v>22135</v>
      </c>
      <c r="C545" s="171" t="s">
        <v>14730</v>
      </c>
      <c r="D545" s="182" t="s">
        <v>5781</v>
      </c>
      <c r="E545" s="171" t="s">
        <v>22136</v>
      </c>
      <c r="F545" s="173" t="s">
        <v>22137</v>
      </c>
      <c r="G545" s="171"/>
      <c r="H545" s="171" t="s">
        <v>22138</v>
      </c>
      <c r="I545" s="173" t="s">
        <v>22139</v>
      </c>
      <c r="J545" s="171"/>
      <c r="K545" s="171"/>
      <c r="L545" s="171" t="s">
        <v>22140</v>
      </c>
      <c r="M545" s="113" t="s">
        <v>22516</v>
      </c>
      <c r="N545" s="171" t="s">
        <v>2802</v>
      </c>
      <c r="O545" s="171" t="s">
        <v>22141</v>
      </c>
      <c r="P545" s="174"/>
      <c r="Q545" s="171" t="s">
        <v>16706</v>
      </c>
    </row>
    <row r="546">
      <c r="A546" s="62"/>
      <c r="B546" s="217" t="s">
        <v>24504</v>
      </c>
      <c r="C546" s="186" t="s">
        <v>24626</v>
      </c>
      <c r="D546" s="182" t="s">
        <v>5781</v>
      </c>
      <c r="E546" s="186" t="s">
        <v>24627</v>
      </c>
      <c r="F546" s="207" t="s">
        <v>24628</v>
      </c>
      <c r="G546" s="186"/>
      <c r="H546" s="239" t="s">
        <v>24629</v>
      </c>
      <c r="I546" s="239" t="s">
        <v>24508</v>
      </c>
      <c r="J546" s="262"/>
      <c r="K546" s="182" t="s">
        <v>21498</v>
      </c>
      <c r="L546" s="240"/>
      <c r="M546" s="75" t="s">
        <v>22576</v>
      </c>
      <c r="N546" s="241" t="s">
        <v>16706</v>
      </c>
      <c r="O546" s="241"/>
      <c r="P546" s="162"/>
      <c r="Q546" s="241"/>
    </row>
    <row r="547">
      <c r="A547" s="174"/>
      <c r="B547" s="185" t="s">
        <v>22446</v>
      </c>
      <c r="C547" s="186" t="s">
        <v>24630</v>
      </c>
      <c r="D547" s="186" t="s">
        <v>5781</v>
      </c>
      <c r="E547" s="186" t="s">
        <v>22610</v>
      </c>
      <c r="F547" s="207" t="s">
        <v>22452</v>
      </c>
      <c r="G547" s="186"/>
      <c r="H547" s="186" t="s">
        <v>22453</v>
      </c>
      <c r="I547" s="187" t="s">
        <v>22449</v>
      </c>
      <c r="J547" s="171"/>
      <c r="K547" s="188"/>
      <c r="L547" s="171" t="s">
        <v>22450</v>
      </c>
      <c r="M547" s="113" t="s">
        <v>22516</v>
      </c>
      <c r="N547" s="181" t="s">
        <v>16706</v>
      </c>
      <c r="O547" s="186" t="s">
        <v>23700</v>
      </c>
      <c r="P547" s="174"/>
      <c r="Q547" s="186"/>
    </row>
    <row r="548">
      <c r="A548" s="69" t="s">
        <v>2586</v>
      </c>
      <c r="B548" s="232" t="s">
        <v>24631</v>
      </c>
      <c r="C548" s="82"/>
      <c r="D548" s="79" t="s">
        <v>24632</v>
      </c>
      <c r="E548" s="113"/>
      <c r="F548" s="193" t="s">
        <v>24633</v>
      </c>
      <c r="G548" s="62"/>
      <c r="H548" s="62" t="s">
        <v>24634</v>
      </c>
      <c r="I548" s="193" t="s">
        <v>24635</v>
      </c>
      <c r="J548" s="198">
        <v>14628.0</v>
      </c>
      <c r="K548" s="99" t="s">
        <v>22513</v>
      </c>
      <c r="L548" s="82" t="s">
        <v>16627</v>
      </c>
      <c r="M548" s="113" t="s">
        <v>22516</v>
      </c>
      <c r="N548" s="99" t="s">
        <v>16706</v>
      </c>
      <c r="O548" s="99" t="s">
        <v>2753</v>
      </c>
      <c r="P548" s="99" t="s">
        <v>15373</v>
      </c>
      <c r="Q548" s="82" t="s">
        <v>24636</v>
      </c>
    </row>
    <row r="549">
      <c r="A549" s="62" t="s">
        <v>2633</v>
      </c>
      <c r="B549" s="157" t="s">
        <v>24637</v>
      </c>
      <c r="C549" s="201"/>
      <c r="D549" s="62" t="s">
        <v>24638</v>
      </c>
      <c r="E549" s="158"/>
      <c r="F549" s="199" t="s">
        <v>24639</v>
      </c>
      <c r="G549" s="62" t="s">
        <v>5595</v>
      </c>
      <c r="H549" s="82" t="s">
        <v>24640</v>
      </c>
      <c r="I549" s="82"/>
      <c r="J549" s="161"/>
      <c r="K549" s="161"/>
      <c r="L549" s="161"/>
      <c r="M549" s="113" t="s">
        <v>22516</v>
      </c>
      <c r="N549" s="162"/>
      <c r="O549" s="161" t="s">
        <v>2760</v>
      </c>
      <c r="P549" s="162"/>
      <c r="Q549" s="62"/>
    </row>
    <row r="550">
      <c r="A550" s="62"/>
      <c r="B550" s="164" t="s">
        <v>24641</v>
      </c>
      <c r="C550" s="201"/>
      <c r="D550" s="163" t="s">
        <v>24642</v>
      </c>
      <c r="E550" s="166" t="s">
        <v>22709</v>
      </c>
      <c r="F550" s="167" t="s">
        <v>24643</v>
      </c>
      <c r="G550" s="99" t="s">
        <v>2741</v>
      </c>
      <c r="H550" s="183" t="s">
        <v>24644</v>
      </c>
      <c r="I550" s="167" t="s">
        <v>24645</v>
      </c>
      <c r="J550" s="170"/>
      <c r="K550" s="168"/>
      <c r="L550" s="69" t="s">
        <v>24646</v>
      </c>
      <c r="M550" s="113" t="s">
        <v>22516</v>
      </c>
      <c r="N550" s="75" t="s">
        <v>22887</v>
      </c>
      <c r="O550" s="162"/>
      <c r="P550" s="162"/>
      <c r="Q550" s="62"/>
    </row>
    <row r="551">
      <c r="A551" s="69" t="s">
        <v>2586</v>
      </c>
      <c r="B551" s="153" t="s">
        <v>24647</v>
      </c>
      <c r="C551" s="95" t="s">
        <v>24648</v>
      </c>
      <c r="D551" s="101" t="s">
        <v>3382</v>
      </c>
      <c r="E551" s="95"/>
      <c r="F551" s="95" t="s">
        <v>24649</v>
      </c>
      <c r="G551" s="96"/>
      <c r="H551" s="96" t="s">
        <v>24650</v>
      </c>
      <c r="I551" s="113" t="s">
        <v>22516</v>
      </c>
      <c r="J551" s="192"/>
      <c r="K551" s="75" t="s">
        <v>22513</v>
      </c>
      <c r="L551" s="95" t="s">
        <v>21498</v>
      </c>
      <c r="M551" s="75" t="s">
        <v>23753</v>
      </c>
      <c r="N551" s="75" t="s">
        <v>22887</v>
      </c>
      <c r="O551" s="75" t="s">
        <v>4202</v>
      </c>
      <c r="P551" s="75" t="s">
        <v>15373</v>
      </c>
      <c r="Q551" s="154" t="s">
        <v>22516</v>
      </c>
    </row>
    <row r="552">
      <c r="A552" s="174"/>
      <c r="B552" s="172" t="s">
        <v>22423</v>
      </c>
      <c r="C552" s="171" t="s">
        <v>14790</v>
      </c>
      <c r="D552" s="79" t="s">
        <v>3382</v>
      </c>
      <c r="E552" s="171" t="s">
        <v>21455</v>
      </c>
      <c r="F552" s="173" t="s">
        <v>22424</v>
      </c>
      <c r="G552" s="171"/>
      <c r="H552" s="171" t="s">
        <v>22425</v>
      </c>
      <c r="I552" s="173" t="s">
        <v>22426</v>
      </c>
      <c r="J552" s="171"/>
      <c r="K552" s="171"/>
      <c r="L552" s="171" t="s">
        <v>21651</v>
      </c>
      <c r="M552" s="113" t="s">
        <v>22516</v>
      </c>
      <c r="N552" s="171" t="s">
        <v>2802</v>
      </c>
      <c r="O552" s="171" t="s">
        <v>22427</v>
      </c>
      <c r="P552" s="174"/>
      <c r="Q552" s="171" t="s">
        <v>16706</v>
      </c>
    </row>
    <row r="553">
      <c r="A553" s="62" t="s">
        <v>2586</v>
      </c>
      <c r="B553" s="210" t="s">
        <v>24651</v>
      </c>
      <c r="C553" s="82"/>
      <c r="D553" s="79" t="s">
        <v>2635</v>
      </c>
      <c r="E553" s="113"/>
      <c r="F553" s="193" t="s">
        <v>24652</v>
      </c>
      <c r="G553" s="62"/>
      <c r="H553" s="62" t="s">
        <v>24653</v>
      </c>
      <c r="I553" s="193" t="s">
        <v>24654</v>
      </c>
      <c r="J553" s="196">
        <v>51000.0</v>
      </c>
      <c r="K553" s="82" t="s">
        <v>22583</v>
      </c>
      <c r="L553" s="113" t="s">
        <v>16627</v>
      </c>
      <c r="M553" s="113" t="s">
        <v>22516</v>
      </c>
      <c r="N553" s="99" t="s">
        <v>16706</v>
      </c>
      <c r="O553" s="99" t="s">
        <v>2753</v>
      </c>
      <c r="P553" s="99" t="s">
        <v>15373</v>
      </c>
      <c r="Q553" s="82"/>
    </row>
    <row r="554">
      <c r="A554" s="69" t="s">
        <v>2586</v>
      </c>
      <c r="B554" s="153" t="s">
        <v>24655</v>
      </c>
      <c r="C554" s="236" t="s">
        <v>24656</v>
      </c>
      <c r="D554" s="79" t="s">
        <v>3382</v>
      </c>
      <c r="E554" s="236"/>
      <c r="F554" s="236" t="s">
        <v>24657</v>
      </c>
      <c r="G554" s="177"/>
      <c r="H554" s="177" t="s">
        <v>24658</v>
      </c>
      <c r="I554" s="178" t="s">
        <v>24659</v>
      </c>
      <c r="J554" s="179">
        <v>53417.0</v>
      </c>
      <c r="K554" s="82" t="s">
        <v>22583</v>
      </c>
      <c r="L554" s="95" t="s">
        <v>21498</v>
      </c>
      <c r="M554" s="75" t="s">
        <v>22576</v>
      </c>
      <c r="N554" s="75" t="s">
        <v>16706</v>
      </c>
      <c r="O554" s="75" t="s">
        <v>2802</v>
      </c>
      <c r="P554" s="75" t="s">
        <v>15373</v>
      </c>
      <c r="Q554" s="236" t="s">
        <v>24660</v>
      </c>
    </row>
    <row r="555">
      <c r="A555" s="62" t="s">
        <v>2586</v>
      </c>
      <c r="B555" s="195" t="s">
        <v>23741</v>
      </c>
      <c r="C555" s="201"/>
      <c r="D555" s="101" t="s">
        <v>136</v>
      </c>
      <c r="E555" s="158"/>
      <c r="F555" s="199" t="s">
        <v>24661</v>
      </c>
      <c r="G555" s="160" t="s">
        <v>8038</v>
      </c>
      <c r="H555" s="198" t="s">
        <v>24662</v>
      </c>
      <c r="I555" s="199" t="s">
        <v>23746</v>
      </c>
      <c r="J555" s="200">
        <v>318123.0</v>
      </c>
      <c r="K555" s="162" t="s">
        <v>22602</v>
      </c>
      <c r="L555" s="201" t="s">
        <v>21498</v>
      </c>
      <c r="M555" s="162" t="s">
        <v>22739</v>
      </c>
      <c r="N555" s="162" t="s">
        <v>16706</v>
      </c>
      <c r="O555" s="162" t="s">
        <v>4225</v>
      </c>
      <c r="P555" s="162" t="s">
        <v>8038</v>
      </c>
      <c r="Q555" s="201" t="s">
        <v>23747</v>
      </c>
    </row>
    <row r="556">
      <c r="A556" s="69" t="s">
        <v>2586</v>
      </c>
      <c r="B556" s="232" t="s">
        <v>24663</v>
      </c>
      <c r="C556" s="82" t="s">
        <v>24664</v>
      </c>
      <c r="D556" s="79" t="s">
        <v>24665</v>
      </c>
      <c r="E556" s="82"/>
      <c r="F556" s="82" t="s">
        <v>24666</v>
      </c>
      <c r="G556" s="62"/>
      <c r="H556" s="62" t="s">
        <v>24667</v>
      </c>
      <c r="I556" s="193" t="s">
        <v>24668</v>
      </c>
      <c r="J556" s="196">
        <v>7434.0</v>
      </c>
      <c r="K556" s="99" t="s">
        <v>22513</v>
      </c>
      <c r="L556" s="82" t="s">
        <v>21498</v>
      </c>
      <c r="M556" s="99" t="s">
        <v>23557</v>
      </c>
      <c r="N556" s="99" t="s">
        <v>16706</v>
      </c>
      <c r="O556" s="99" t="s">
        <v>2840</v>
      </c>
      <c r="P556" s="99" t="s">
        <v>15373</v>
      </c>
      <c r="Q556" s="113" t="s">
        <v>22516</v>
      </c>
    </row>
    <row r="557">
      <c r="A557" s="62" t="s">
        <v>2586</v>
      </c>
      <c r="B557" s="210" t="s">
        <v>24669</v>
      </c>
      <c r="C557" s="82"/>
      <c r="D557" s="79" t="s">
        <v>2635</v>
      </c>
      <c r="E557" s="82"/>
      <c r="F557" s="82" t="s">
        <v>24670</v>
      </c>
      <c r="G557" s="62"/>
      <c r="H557" s="62" t="s">
        <v>24671</v>
      </c>
      <c r="I557" s="108" t="s">
        <v>24672</v>
      </c>
      <c r="J557" s="198">
        <v>80000.0</v>
      </c>
      <c r="K557" s="82" t="s">
        <v>22583</v>
      </c>
      <c r="L557" s="82" t="s">
        <v>21498</v>
      </c>
      <c r="M557" s="99" t="s">
        <v>22837</v>
      </c>
      <c r="N557" s="99" t="s">
        <v>21624</v>
      </c>
      <c r="O557" s="99" t="s">
        <v>7223</v>
      </c>
      <c r="P557" s="99" t="s">
        <v>15373</v>
      </c>
      <c r="Q557" s="82" t="s">
        <v>24673</v>
      </c>
    </row>
    <row r="558">
      <c r="A558" s="69" t="s">
        <v>2586</v>
      </c>
      <c r="B558" s="190" t="s">
        <v>24674</v>
      </c>
      <c r="C558" s="95"/>
      <c r="D558" s="101" t="s">
        <v>5702</v>
      </c>
      <c r="E558" s="203"/>
      <c r="F558" s="155" t="s">
        <v>24675</v>
      </c>
      <c r="G558" s="96"/>
      <c r="H558" s="96" t="s">
        <v>24676</v>
      </c>
      <c r="I558" s="191" t="s">
        <v>24677</v>
      </c>
      <c r="J558" s="204">
        <v>16300.0</v>
      </c>
      <c r="K558" s="75" t="s">
        <v>22513</v>
      </c>
      <c r="L558" s="95" t="s">
        <v>16627</v>
      </c>
      <c r="M558" s="113" t="s">
        <v>22516</v>
      </c>
      <c r="N558" s="75" t="s">
        <v>16706</v>
      </c>
      <c r="O558" s="75" t="s">
        <v>2753</v>
      </c>
      <c r="P558" s="75" t="s">
        <v>8038</v>
      </c>
      <c r="Q558" s="154" t="s">
        <v>22516</v>
      </c>
    </row>
    <row r="559">
      <c r="A559" s="174"/>
      <c r="B559" s="172" t="s">
        <v>22110</v>
      </c>
      <c r="C559" s="171" t="s">
        <v>22111</v>
      </c>
      <c r="D559" s="181" t="s">
        <v>4240</v>
      </c>
      <c r="E559" s="171" t="s">
        <v>21584</v>
      </c>
      <c r="F559" s="173" t="s">
        <v>22112</v>
      </c>
      <c r="G559" s="171"/>
      <c r="H559" s="171" t="s">
        <v>22113</v>
      </c>
      <c r="I559" s="173" t="s">
        <v>22114</v>
      </c>
      <c r="J559" s="171"/>
      <c r="K559" s="171"/>
      <c r="L559" s="171" t="s">
        <v>16627</v>
      </c>
      <c r="M559" s="113" t="s">
        <v>22516</v>
      </c>
      <c r="N559" s="171" t="s">
        <v>2937</v>
      </c>
      <c r="O559" s="171" t="s">
        <v>21466</v>
      </c>
      <c r="P559" s="174"/>
      <c r="Q559" s="171" t="s">
        <v>16706</v>
      </c>
    </row>
    <row r="560">
      <c r="A560" s="62" t="s">
        <v>2633</v>
      </c>
      <c r="B560" s="210" t="s">
        <v>24678</v>
      </c>
      <c r="C560" s="201"/>
      <c r="D560" s="79" t="s">
        <v>24679</v>
      </c>
      <c r="E560" s="158"/>
      <c r="F560" s="199" t="s">
        <v>24680</v>
      </c>
      <c r="G560" s="62"/>
      <c r="H560" s="62" t="s">
        <v>24681</v>
      </c>
      <c r="I560" s="245" t="s">
        <v>24682</v>
      </c>
      <c r="J560" s="198"/>
      <c r="K560" s="201"/>
      <c r="L560" s="265"/>
      <c r="M560" s="113" t="s">
        <v>22516</v>
      </c>
      <c r="N560" s="162" t="s">
        <v>21513</v>
      </c>
      <c r="O560" s="99" t="s">
        <v>6917</v>
      </c>
      <c r="P560" s="162" t="s">
        <v>15373</v>
      </c>
      <c r="Q560" s="201" t="s">
        <v>24683</v>
      </c>
    </row>
    <row r="561">
      <c r="A561" s="174"/>
      <c r="B561" s="172" t="s">
        <v>22311</v>
      </c>
      <c r="C561" s="171" t="s">
        <v>22312</v>
      </c>
      <c r="D561" s="181" t="s">
        <v>24684</v>
      </c>
      <c r="E561" s="171" t="s">
        <v>21608</v>
      </c>
      <c r="F561" s="173" t="s">
        <v>22313</v>
      </c>
      <c r="G561" s="171"/>
      <c r="H561" s="171" t="s">
        <v>22314</v>
      </c>
      <c r="I561" s="173" t="s">
        <v>22315</v>
      </c>
      <c r="J561" s="171"/>
      <c r="K561" s="171"/>
      <c r="L561" s="171" t="s">
        <v>21651</v>
      </c>
      <c r="M561" s="113" t="s">
        <v>22516</v>
      </c>
      <c r="N561" s="171" t="s">
        <v>3473</v>
      </c>
      <c r="O561" s="171" t="s">
        <v>22316</v>
      </c>
      <c r="P561" s="174"/>
      <c r="Q561" s="171" t="s">
        <v>16706</v>
      </c>
    </row>
    <row r="562">
      <c r="A562" s="174"/>
      <c r="B562" s="172" t="s">
        <v>22220</v>
      </c>
      <c r="C562" s="171" t="s">
        <v>22221</v>
      </c>
      <c r="D562" s="181" t="s">
        <v>24685</v>
      </c>
      <c r="E562" s="171" t="s">
        <v>21608</v>
      </c>
      <c r="F562" s="173" t="s">
        <v>22222</v>
      </c>
      <c r="G562" s="171"/>
      <c r="H562" s="171" t="s">
        <v>22223</v>
      </c>
      <c r="I562" s="173" t="s">
        <v>22224</v>
      </c>
      <c r="J562" s="171"/>
      <c r="K562" s="171"/>
      <c r="L562" s="171" t="s">
        <v>21645</v>
      </c>
      <c r="M562" s="113" t="s">
        <v>22516</v>
      </c>
      <c r="N562" s="171" t="s">
        <v>4418</v>
      </c>
      <c r="O562" s="171" t="s">
        <v>22153</v>
      </c>
      <c r="P562" s="174"/>
      <c r="Q562" s="171" t="s">
        <v>16706</v>
      </c>
    </row>
    <row r="563">
      <c r="A563" s="62" t="s">
        <v>2633</v>
      </c>
      <c r="B563" s="215" t="s">
        <v>24686</v>
      </c>
      <c r="C563" s="154" t="s">
        <v>24687</v>
      </c>
      <c r="D563" s="101" t="s">
        <v>3196</v>
      </c>
      <c r="E563" s="95"/>
      <c r="F563" s="95" t="s">
        <v>24688</v>
      </c>
      <c r="G563" s="96"/>
      <c r="H563" s="96" t="s">
        <v>24689</v>
      </c>
      <c r="I563" s="191" t="s">
        <v>24690</v>
      </c>
      <c r="J563" s="204">
        <v>11500.0</v>
      </c>
      <c r="K563" s="99" t="s">
        <v>22513</v>
      </c>
      <c r="L563" s="95" t="s">
        <v>21498</v>
      </c>
      <c r="M563" s="75" t="s">
        <v>22607</v>
      </c>
      <c r="N563" s="75" t="s">
        <v>21513</v>
      </c>
      <c r="O563" s="75" t="s">
        <v>18509</v>
      </c>
      <c r="P563" s="75" t="s">
        <v>15373</v>
      </c>
      <c r="Q563" s="154" t="s">
        <v>22516</v>
      </c>
    </row>
    <row r="564">
      <c r="A564" s="62"/>
      <c r="B564" s="217" t="s">
        <v>24691</v>
      </c>
      <c r="C564" s="186" t="s">
        <v>24692</v>
      </c>
      <c r="D564" s="182" t="s">
        <v>7684</v>
      </c>
      <c r="E564" s="186" t="s">
        <v>23999</v>
      </c>
      <c r="F564" s="207" t="s">
        <v>24693</v>
      </c>
      <c r="G564" s="62"/>
      <c r="H564" s="239" t="s">
        <v>24694</v>
      </c>
      <c r="I564" s="239" t="s">
        <v>24695</v>
      </c>
      <c r="J564" s="240"/>
      <c r="K564" s="182"/>
      <c r="L564" s="184" t="s">
        <v>21765</v>
      </c>
      <c r="M564" s="113" t="s">
        <v>22516</v>
      </c>
      <c r="N564" s="241" t="s">
        <v>16706</v>
      </c>
      <c r="O564" s="241"/>
      <c r="P564" s="162"/>
      <c r="Q564" s="241"/>
    </row>
    <row r="565">
      <c r="A565" s="62"/>
      <c r="B565" s="164" t="s">
        <v>24696</v>
      </c>
      <c r="C565" s="166" t="s">
        <v>24697</v>
      </c>
      <c r="D565" s="163" t="s">
        <v>24698</v>
      </c>
      <c r="E565" s="166" t="s">
        <v>22552</v>
      </c>
      <c r="F565" s="167" t="s">
        <v>24699</v>
      </c>
      <c r="G565" s="160" t="s">
        <v>2741</v>
      </c>
      <c r="H565" s="113" t="s">
        <v>22516</v>
      </c>
      <c r="I565" s="167" t="s">
        <v>24700</v>
      </c>
      <c r="J565" s="170"/>
      <c r="K565" s="168"/>
      <c r="L565" s="69" t="s">
        <v>16627</v>
      </c>
      <c r="M565" s="113" t="s">
        <v>22516</v>
      </c>
      <c r="N565" s="99" t="s">
        <v>21513</v>
      </c>
      <c r="O565" s="162"/>
      <c r="P565" s="162"/>
      <c r="Q565" s="62"/>
    </row>
    <row r="566">
      <c r="A566" s="62" t="s">
        <v>2586</v>
      </c>
      <c r="B566" s="210" t="s">
        <v>24701</v>
      </c>
      <c r="C566" s="82" t="s">
        <v>24702</v>
      </c>
      <c r="D566" s="79" t="s">
        <v>24703</v>
      </c>
      <c r="E566" s="82"/>
      <c r="F566" s="82" t="s">
        <v>24704</v>
      </c>
      <c r="G566" s="160" t="s">
        <v>2741</v>
      </c>
      <c r="H566" s="62" t="s">
        <v>24705</v>
      </c>
      <c r="I566" s="193" t="s">
        <v>24706</v>
      </c>
      <c r="J566" s="200">
        <v>74500.0</v>
      </c>
      <c r="K566" s="82" t="s">
        <v>22583</v>
      </c>
      <c r="L566" s="82" t="s">
        <v>21498</v>
      </c>
      <c r="M566" s="99" t="s">
        <v>22739</v>
      </c>
      <c r="N566" s="99" t="s">
        <v>16706</v>
      </c>
      <c r="O566" s="99" t="s">
        <v>4138</v>
      </c>
      <c r="P566" s="99" t="s">
        <v>15373</v>
      </c>
      <c r="Q566" s="82"/>
    </row>
    <row r="567">
      <c r="A567" s="69" t="s">
        <v>2586</v>
      </c>
      <c r="B567" s="232" t="s">
        <v>24707</v>
      </c>
      <c r="C567" s="82"/>
      <c r="D567" s="79" t="s">
        <v>5460</v>
      </c>
      <c r="E567" s="113"/>
      <c r="F567" s="193" t="s">
        <v>24708</v>
      </c>
      <c r="G567" s="62"/>
      <c r="H567" s="62" t="s">
        <v>24709</v>
      </c>
      <c r="I567" s="193" t="s">
        <v>24710</v>
      </c>
      <c r="J567" s="198"/>
      <c r="K567" s="62"/>
      <c r="L567" s="82" t="s">
        <v>21765</v>
      </c>
      <c r="M567" s="113" t="s">
        <v>22516</v>
      </c>
      <c r="N567" s="99" t="s">
        <v>16706</v>
      </c>
      <c r="O567" s="99" t="s">
        <v>2760</v>
      </c>
      <c r="P567" s="99" t="s">
        <v>15373</v>
      </c>
      <c r="Q567" s="113" t="s">
        <v>22516</v>
      </c>
    </row>
    <row r="568">
      <c r="A568" s="62" t="s">
        <v>2586</v>
      </c>
      <c r="B568" s="157" t="s">
        <v>24711</v>
      </c>
      <c r="C568" s="201"/>
      <c r="D568" s="62" t="s">
        <v>24712</v>
      </c>
      <c r="E568" s="158" t="s">
        <v>24713</v>
      </c>
      <c r="F568" s="199" t="s">
        <v>24714</v>
      </c>
      <c r="G568" s="62" t="s">
        <v>2741</v>
      </c>
      <c r="H568" s="158" t="s">
        <v>24713</v>
      </c>
      <c r="I568" s="166" t="s">
        <v>24715</v>
      </c>
      <c r="J568" s="161"/>
      <c r="K568" s="62"/>
      <c r="L568" s="161"/>
      <c r="M568" s="113" t="s">
        <v>22516</v>
      </c>
      <c r="N568" s="162"/>
      <c r="O568" s="161" t="s">
        <v>3095</v>
      </c>
      <c r="P568" s="162"/>
      <c r="Q568" s="62"/>
    </row>
    <row r="569">
      <c r="A569" s="174"/>
      <c r="B569" s="172" t="s">
        <v>21793</v>
      </c>
      <c r="C569" s="171" t="s">
        <v>21794</v>
      </c>
      <c r="D569" s="181" t="s">
        <v>24716</v>
      </c>
      <c r="E569" s="171" t="s">
        <v>21494</v>
      </c>
      <c r="F569" s="173" t="s">
        <v>21795</v>
      </c>
      <c r="G569" s="171"/>
      <c r="H569" s="171" t="s">
        <v>21796</v>
      </c>
      <c r="I569" s="173" t="s">
        <v>21797</v>
      </c>
      <c r="J569" s="171"/>
      <c r="K569" s="171"/>
      <c r="L569" s="171" t="s">
        <v>16627</v>
      </c>
      <c r="M569" s="113" t="s">
        <v>22516</v>
      </c>
      <c r="N569" s="171" t="s">
        <v>3742</v>
      </c>
      <c r="O569" s="171" t="s">
        <v>21706</v>
      </c>
      <c r="P569" s="174"/>
      <c r="Q569" s="171" t="s">
        <v>21513</v>
      </c>
    </row>
    <row r="570">
      <c r="A570" s="62" t="s">
        <v>2586</v>
      </c>
      <c r="B570" s="210" t="s">
        <v>24717</v>
      </c>
      <c r="C570" s="82" t="s">
        <v>24718</v>
      </c>
      <c r="D570" s="79" t="s">
        <v>24719</v>
      </c>
      <c r="E570" s="82"/>
      <c r="F570" s="82" t="s">
        <v>24720</v>
      </c>
      <c r="G570" s="160" t="s">
        <v>2741</v>
      </c>
      <c r="H570" s="62" t="s">
        <v>24721</v>
      </c>
      <c r="I570" s="193" t="s">
        <v>24722</v>
      </c>
      <c r="J570" s="200">
        <v>48900.0</v>
      </c>
      <c r="K570" s="82" t="s">
        <v>22583</v>
      </c>
      <c r="L570" s="82" t="s">
        <v>21498</v>
      </c>
      <c r="M570" s="99" t="s">
        <v>22739</v>
      </c>
      <c r="N570" s="99" t="s">
        <v>16706</v>
      </c>
      <c r="O570" s="99" t="s">
        <v>4812</v>
      </c>
      <c r="P570" s="99" t="s">
        <v>15373</v>
      </c>
      <c r="Q570" s="82" t="s">
        <v>24723</v>
      </c>
    </row>
    <row r="571">
      <c r="A571" s="174"/>
      <c r="B571" s="172" t="s">
        <v>22197</v>
      </c>
      <c r="C571" s="171" t="s">
        <v>22198</v>
      </c>
      <c r="D571" s="101" t="s">
        <v>24724</v>
      </c>
      <c r="E571" s="171" t="s">
        <v>21455</v>
      </c>
      <c r="F571" s="173" t="s">
        <v>22199</v>
      </c>
      <c r="G571" s="171"/>
      <c r="H571" s="171" t="s">
        <v>22200</v>
      </c>
      <c r="I571" s="173" t="s">
        <v>22201</v>
      </c>
      <c r="J571" s="171"/>
      <c r="K571" s="171"/>
      <c r="L571" s="171" t="s">
        <v>16627</v>
      </c>
      <c r="M571" s="113" t="s">
        <v>22516</v>
      </c>
      <c r="N571" s="171" t="s">
        <v>3410</v>
      </c>
      <c r="O571" s="171" t="s">
        <v>22092</v>
      </c>
      <c r="P571" s="174"/>
      <c r="Q571" s="171" t="s">
        <v>16706</v>
      </c>
    </row>
    <row r="572">
      <c r="A572" s="62"/>
      <c r="B572" s="224" t="s">
        <v>24302</v>
      </c>
      <c r="C572" s="201"/>
      <c r="D572" s="82" t="s">
        <v>24725</v>
      </c>
      <c r="E572" s="82" t="s">
        <v>24726</v>
      </c>
      <c r="F572" s="155" t="s">
        <v>24727</v>
      </c>
      <c r="G572" s="99" t="s">
        <v>2741</v>
      </c>
      <c r="H572" s="227" t="s">
        <v>24728</v>
      </c>
      <c r="I572" s="227" t="s">
        <v>24729</v>
      </c>
      <c r="J572" s="227"/>
      <c r="K572" s="82" t="s">
        <v>21498</v>
      </c>
      <c r="L572" s="82"/>
      <c r="M572" s="99" t="s">
        <v>22629</v>
      </c>
      <c r="N572" s="82"/>
      <c r="O572" s="82" t="s">
        <v>2753</v>
      </c>
      <c r="P572" s="162"/>
      <c r="Q572" s="82"/>
    </row>
    <row r="573">
      <c r="A573" s="174"/>
      <c r="B573" s="205" t="s">
        <v>24730</v>
      </c>
      <c r="C573" s="188"/>
      <c r="D573" s="67" t="s">
        <v>24731</v>
      </c>
      <c r="E573" s="181" t="s">
        <v>24732</v>
      </c>
      <c r="F573" s="218" t="s">
        <v>24733</v>
      </c>
      <c r="G573" s="174"/>
      <c r="H573" s="209" t="s">
        <v>24734</v>
      </c>
      <c r="I573" s="209"/>
      <c r="J573" s="174"/>
      <c r="K573" s="174"/>
      <c r="L573" s="67" t="s">
        <v>21645</v>
      </c>
      <c r="M573" s="113" t="s">
        <v>22516</v>
      </c>
      <c r="N573" s="67" t="s">
        <v>21632</v>
      </c>
      <c r="O573" s="67" t="s">
        <v>22608</v>
      </c>
      <c r="P573" s="174"/>
      <c r="Q573" s="174"/>
    </row>
    <row r="574">
      <c r="A574" s="174"/>
      <c r="B574" s="205" t="s">
        <v>24730</v>
      </c>
      <c r="C574" s="188"/>
      <c r="D574" s="67" t="s">
        <v>24735</v>
      </c>
      <c r="E574" s="181" t="s">
        <v>22610</v>
      </c>
      <c r="F574" s="218" t="s">
        <v>24736</v>
      </c>
      <c r="G574" s="182" t="s">
        <v>8038</v>
      </c>
      <c r="H574" s="209" t="s">
        <v>24737</v>
      </c>
      <c r="I574" s="209"/>
      <c r="J574" s="174"/>
      <c r="K574" s="174"/>
      <c r="L574" s="67" t="s">
        <v>21645</v>
      </c>
      <c r="M574" s="113" t="s">
        <v>22516</v>
      </c>
      <c r="N574" s="67" t="s">
        <v>21632</v>
      </c>
      <c r="O574" s="67" t="s">
        <v>22608</v>
      </c>
      <c r="P574" s="174"/>
      <c r="Q574" s="174"/>
    </row>
    <row r="575">
      <c r="A575" s="62"/>
      <c r="B575" s="164" t="s">
        <v>24738</v>
      </c>
      <c r="C575" s="201"/>
      <c r="D575" s="163" t="s">
        <v>24739</v>
      </c>
      <c r="E575" s="166" t="s">
        <v>24539</v>
      </c>
      <c r="F575" s="194" t="s">
        <v>24740</v>
      </c>
      <c r="G575" s="168"/>
      <c r="H575" s="113" t="s">
        <v>22516</v>
      </c>
      <c r="I575" s="167" t="s">
        <v>24741</v>
      </c>
      <c r="J575" s="170"/>
      <c r="K575" s="168"/>
      <c r="L575" s="69" t="s">
        <v>21498</v>
      </c>
      <c r="M575" s="99" t="s">
        <v>23368</v>
      </c>
      <c r="N575" s="62" t="s">
        <v>21448</v>
      </c>
      <c r="O575" s="162"/>
      <c r="P575" s="162"/>
      <c r="Q575" s="62"/>
    </row>
    <row r="576">
      <c r="A576" s="62"/>
      <c r="B576" s="224" t="s">
        <v>24742</v>
      </c>
      <c r="C576" s="201"/>
      <c r="D576" s="82" t="s">
        <v>24743</v>
      </c>
      <c r="E576" s="225" t="s">
        <v>24744</v>
      </c>
      <c r="F576" s="227" t="s">
        <v>24745</v>
      </c>
      <c r="G576" s="99" t="s">
        <v>2741</v>
      </c>
      <c r="H576" s="227" t="s">
        <v>24746</v>
      </c>
      <c r="I576" s="227" t="s">
        <v>24747</v>
      </c>
      <c r="J576" s="227"/>
      <c r="K576" s="82" t="s">
        <v>21498</v>
      </c>
      <c r="L576" s="82"/>
      <c r="M576" s="99" t="s">
        <v>22629</v>
      </c>
      <c r="N576" s="82"/>
      <c r="O576" s="82" t="s">
        <v>8480</v>
      </c>
      <c r="P576" s="162"/>
      <c r="Q576" s="82"/>
    </row>
    <row r="577">
      <c r="A577" s="62" t="s">
        <v>2586</v>
      </c>
      <c r="B577" s="157" t="s">
        <v>24748</v>
      </c>
      <c r="C577" s="201"/>
      <c r="D577" s="62" t="s">
        <v>10414</v>
      </c>
      <c r="E577" s="201"/>
      <c r="F577" s="266" t="s">
        <v>24749</v>
      </c>
      <c r="G577" s="62" t="s">
        <v>8038</v>
      </c>
      <c r="H577" s="62" t="s">
        <v>24749</v>
      </c>
      <c r="I577" s="82"/>
      <c r="J577" s="161"/>
      <c r="K577" s="62"/>
      <c r="L577" s="161"/>
      <c r="M577" s="113" t="s">
        <v>22516</v>
      </c>
      <c r="N577" s="162"/>
      <c r="O577" s="161" t="s">
        <v>2742</v>
      </c>
      <c r="P577" s="162"/>
      <c r="Q577" s="62"/>
    </row>
    <row r="578">
      <c r="A578" s="174"/>
      <c r="B578" s="185" t="s">
        <v>22475</v>
      </c>
      <c r="C578" s="188"/>
      <c r="D578" s="186" t="s">
        <v>22476</v>
      </c>
      <c r="E578" s="188"/>
      <c r="F578" s="207" t="s">
        <v>24750</v>
      </c>
      <c r="G578" s="188"/>
      <c r="H578" s="207" t="s">
        <v>24751</v>
      </c>
      <c r="I578" s="188"/>
      <c r="J578" s="188"/>
      <c r="K578" s="186"/>
      <c r="L578" s="188"/>
      <c r="M578" s="171"/>
      <c r="N578" s="186" t="s">
        <v>22458</v>
      </c>
      <c r="O578" s="186" t="s">
        <v>21579</v>
      </c>
      <c r="P578" s="174"/>
      <c r="Q578" s="186" t="s">
        <v>16706</v>
      </c>
    </row>
    <row r="579">
      <c r="A579" s="174"/>
      <c r="B579" s="205" t="s">
        <v>24752</v>
      </c>
      <c r="C579" s="188"/>
      <c r="D579" s="67" t="s">
        <v>24753</v>
      </c>
      <c r="E579" s="181" t="s">
        <v>24754</v>
      </c>
      <c r="F579" s="218" t="s">
        <v>24755</v>
      </c>
      <c r="G579" s="174"/>
      <c r="H579" s="209" t="s">
        <v>24756</v>
      </c>
      <c r="I579" s="209"/>
      <c r="J579" s="174"/>
      <c r="K579" s="174"/>
      <c r="L579" s="69" t="s">
        <v>21498</v>
      </c>
      <c r="M579" s="99" t="s">
        <v>22739</v>
      </c>
      <c r="N579" s="67" t="s">
        <v>16706</v>
      </c>
      <c r="O579" s="67" t="s">
        <v>16722</v>
      </c>
      <c r="P579" s="174"/>
      <c r="Q579" s="174"/>
    </row>
    <row r="580">
      <c r="A580" s="62"/>
      <c r="B580" s="164" t="s">
        <v>24757</v>
      </c>
      <c r="C580" s="158" t="s">
        <v>24758</v>
      </c>
      <c r="D580" s="163" t="s">
        <v>20668</v>
      </c>
      <c r="E580" s="166" t="s">
        <v>24759</v>
      </c>
      <c r="F580" s="167" t="s">
        <v>24760</v>
      </c>
      <c r="G580" s="168"/>
      <c r="H580" s="113" t="s">
        <v>22516</v>
      </c>
      <c r="I580" s="264"/>
      <c r="J580" s="222"/>
      <c r="K580" s="168"/>
      <c r="L580" s="168"/>
      <c r="M580" s="113" t="s">
        <v>22516</v>
      </c>
      <c r="N580" s="162"/>
      <c r="O580" s="162"/>
      <c r="P580" s="162"/>
      <c r="Q580" s="201"/>
    </row>
    <row r="581">
      <c r="A581" s="174"/>
      <c r="B581" s="185" t="s">
        <v>22446</v>
      </c>
      <c r="C581" s="186" t="s">
        <v>24761</v>
      </c>
      <c r="D581" s="186" t="s">
        <v>24762</v>
      </c>
      <c r="E581" s="186" t="s">
        <v>22883</v>
      </c>
      <c r="F581" s="186" t="s">
        <v>22448</v>
      </c>
      <c r="G581" s="186"/>
      <c r="H581" s="207" t="s">
        <v>22449</v>
      </c>
      <c r="I581" s="186" t="s">
        <v>22450</v>
      </c>
      <c r="J581" s="188"/>
      <c r="K581" s="188"/>
      <c r="L581" s="188"/>
      <c r="M581" s="113" t="s">
        <v>22516</v>
      </c>
      <c r="N581" s="181" t="s">
        <v>16706</v>
      </c>
      <c r="O581" s="186" t="s">
        <v>23700</v>
      </c>
      <c r="P581" s="174"/>
      <c r="Q581" s="186"/>
    </row>
    <row r="582">
      <c r="A582" s="62" t="s">
        <v>2586</v>
      </c>
      <c r="B582" s="195" t="s">
        <v>24763</v>
      </c>
      <c r="C582" s="201" t="s">
        <v>24764</v>
      </c>
      <c r="D582" s="196" t="s">
        <v>24765</v>
      </c>
      <c r="E582" s="201"/>
      <c r="F582" s="201" t="s">
        <v>24764</v>
      </c>
      <c r="G582" s="198"/>
      <c r="H582" s="198" t="s">
        <v>24766</v>
      </c>
      <c r="I582" s="113" t="s">
        <v>22516</v>
      </c>
      <c r="J582" s="198"/>
      <c r="K582" s="162" t="s">
        <v>22513</v>
      </c>
      <c r="L582" s="201" t="s">
        <v>21498</v>
      </c>
      <c r="M582" s="162" t="s">
        <v>22576</v>
      </c>
      <c r="N582" s="162" t="s">
        <v>16706</v>
      </c>
      <c r="O582" s="162" t="s">
        <v>2742</v>
      </c>
      <c r="P582" s="162" t="s">
        <v>15373</v>
      </c>
      <c r="Q582" s="158" t="s">
        <v>22516</v>
      </c>
    </row>
    <row r="583">
      <c r="A583" s="174"/>
      <c r="B583" s="208" t="s">
        <v>24767</v>
      </c>
      <c r="C583" s="171" t="s">
        <v>24768</v>
      </c>
      <c r="D583" s="206" t="s">
        <v>24769</v>
      </c>
      <c r="E583" s="181" t="s">
        <v>24770</v>
      </c>
      <c r="F583" s="113" t="s">
        <v>22516</v>
      </c>
      <c r="G583" s="174"/>
      <c r="H583" s="209" t="s">
        <v>24771</v>
      </c>
      <c r="I583" s="209"/>
      <c r="J583" s="174"/>
      <c r="K583" s="174"/>
      <c r="L583" s="67" t="s">
        <v>24772</v>
      </c>
      <c r="M583" s="67"/>
      <c r="N583" s="67" t="s">
        <v>16706</v>
      </c>
      <c r="O583" s="67" t="s">
        <v>21663</v>
      </c>
      <c r="P583" s="174"/>
      <c r="Q583" s="174"/>
    </row>
    <row r="584">
      <c r="A584" s="62"/>
      <c r="B584" s="164" t="s">
        <v>24773</v>
      </c>
      <c r="C584" s="201"/>
      <c r="D584" s="163" t="s">
        <v>24774</v>
      </c>
      <c r="E584" s="166" t="s">
        <v>21655</v>
      </c>
      <c r="F584" s="113" t="s">
        <v>22516</v>
      </c>
      <c r="G584" s="168"/>
      <c r="H584" s="258" t="s">
        <v>24775</v>
      </c>
      <c r="I584" s="166" t="s">
        <v>24776</v>
      </c>
      <c r="J584" s="222"/>
      <c r="K584" s="168"/>
      <c r="L584" s="161" t="s">
        <v>16627</v>
      </c>
      <c r="M584" s="113" t="s">
        <v>22516</v>
      </c>
      <c r="N584" s="162"/>
      <c r="O584" s="62" t="s">
        <v>2603</v>
      </c>
      <c r="P584" s="162"/>
      <c r="Q584" s="201"/>
    </row>
    <row r="585">
      <c r="A585" s="174"/>
      <c r="B585" s="205" t="s">
        <v>24777</v>
      </c>
      <c r="C585" s="188"/>
      <c r="D585" s="67" t="s">
        <v>24778</v>
      </c>
      <c r="E585" s="181" t="s">
        <v>22709</v>
      </c>
      <c r="F585" s="186" t="s">
        <v>22516</v>
      </c>
      <c r="G585" s="174"/>
      <c r="H585" s="209" t="s">
        <v>24779</v>
      </c>
      <c r="I585" s="209"/>
      <c r="J585" s="174"/>
      <c r="K585" s="174"/>
      <c r="L585" s="69" t="s">
        <v>21498</v>
      </c>
      <c r="M585" s="75" t="s">
        <v>22576</v>
      </c>
      <c r="N585" s="67" t="s">
        <v>16706</v>
      </c>
      <c r="O585" s="67" t="s">
        <v>23302</v>
      </c>
      <c r="P585" s="174"/>
      <c r="Q585" s="174"/>
    </row>
    <row r="586">
      <c r="A586" s="62"/>
      <c r="B586" s="224" t="s">
        <v>22889</v>
      </c>
      <c r="C586" s="201"/>
      <c r="D586" s="82" t="s">
        <v>24780</v>
      </c>
      <c r="E586" s="82" t="s">
        <v>24781</v>
      </c>
      <c r="F586" s="113" t="s">
        <v>22516</v>
      </c>
      <c r="G586" s="99" t="s">
        <v>2741</v>
      </c>
      <c r="H586" s="227" t="s">
        <v>24782</v>
      </c>
      <c r="I586" s="227" t="s">
        <v>24783</v>
      </c>
      <c r="J586" s="227"/>
      <c r="K586" s="82" t="s">
        <v>21498</v>
      </c>
      <c r="L586" s="82"/>
      <c r="M586" s="99" t="s">
        <v>22629</v>
      </c>
      <c r="N586" s="82"/>
      <c r="O586" s="82" t="s">
        <v>2952</v>
      </c>
      <c r="P586" s="162"/>
      <c r="Q586" s="82"/>
    </row>
    <row r="587">
      <c r="A587" s="174"/>
      <c r="B587" s="205" t="s">
        <v>24784</v>
      </c>
      <c r="C587" s="188"/>
      <c r="D587" s="67" t="s">
        <v>24785</v>
      </c>
      <c r="E587" s="181" t="s">
        <v>24786</v>
      </c>
      <c r="F587" s="113" t="s">
        <v>22516</v>
      </c>
      <c r="G587" s="174"/>
      <c r="H587" s="209" t="s">
        <v>24787</v>
      </c>
      <c r="I587" s="209"/>
      <c r="J587" s="174"/>
      <c r="K587" s="174"/>
      <c r="L587" s="69" t="s">
        <v>21498</v>
      </c>
      <c r="M587" s="99" t="s">
        <v>22629</v>
      </c>
      <c r="N587" s="67" t="s">
        <v>16706</v>
      </c>
      <c r="O587" s="67" t="s">
        <v>16722</v>
      </c>
      <c r="P587" s="174"/>
      <c r="Q587" s="174"/>
    </row>
    <row r="588">
      <c r="A588" s="69" t="s">
        <v>2586</v>
      </c>
      <c r="B588" s="153" t="s">
        <v>24788</v>
      </c>
      <c r="C588" s="154" t="s">
        <v>24789</v>
      </c>
      <c r="D588" s="101" t="s">
        <v>12350</v>
      </c>
      <c r="E588" s="154" t="s">
        <v>24790</v>
      </c>
      <c r="F588" s="113" t="s">
        <v>22516</v>
      </c>
      <c r="G588" s="96"/>
      <c r="H588" s="96" t="s">
        <v>24791</v>
      </c>
      <c r="I588" s="71" t="s">
        <v>24792</v>
      </c>
      <c r="J588" s="192">
        <v>29018.0</v>
      </c>
      <c r="K588" s="82" t="s">
        <v>22583</v>
      </c>
      <c r="L588" s="95" t="s">
        <v>21498</v>
      </c>
      <c r="M588" s="75" t="s">
        <v>22607</v>
      </c>
      <c r="N588" s="75" t="s">
        <v>22515</v>
      </c>
      <c r="O588" s="75" t="s">
        <v>4080</v>
      </c>
      <c r="P588" s="75" t="s">
        <v>8038</v>
      </c>
      <c r="Q588" s="95" t="s">
        <v>24793</v>
      </c>
    </row>
    <row r="589">
      <c r="A589" s="62"/>
      <c r="B589" s="217" t="s">
        <v>24794</v>
      </c>
      <c r="C589" s="201"/>
      <c r="D589" s="182" t="s">
        <v>22516</v>
      </c>
      <c r="E589" s="186" t="s">
        <v>24795</v>
      </c>
      <c r="F589" s="113" t="s">
        <v>22516</v>
      </c>
      <c r="G589" s="238"/>
      <c r="H589" s="239" t="s">
        <v>24796</v>
      </c>
      <c r="I589" s="239" t="s">
        <v>24797</v>
      </c>
      <c r="J589" s="262" t="s">
        <v>22513</v>
      </c>
      <c r="K589" s="182"/>
      <c r="L589" s="256" t="s">
        <v>22347</v>
      </c>
      <c r="M589" s="113" t="s">
        <v>22516</v>
      </c>
      <c r="N589" s="241" t="s">
        <v>16706</v>
      </c>
      <c r="O589" s="241"/>
      <c r="P589" s="162"/>
      <c r="Q589" s="241"/>
    </row>
    <row r="590">
      <c r="A590" s="62" t="s">
        <v>2586</v>
      </c>
      <c r="B590" s="175" t="s">
        <v>24798</v>
      </c>
      <c r="C590" s="95" t="s">
        <v>21810</v>
      </c>
      <c r="D590" s="101" t="s">
        <v>3413</v>
      </c>
      <c r="E590" s="154" t="s">
        <v>22610</v>
      </c>
      <c r="F590" s="113" t="s">
        <v>22516</v>
      </c>
      <c r="G590" s="160" t="s">
        <v>2741</v>
      </c>
      <c r="H590" s="96" t="s">
        <v>21813</v>
      </c>
      <c r="I590" s="191" t="s">
        <v>24799</v>
      </c>
      <c r="J590" s="204">
        <v>48000.0</v>
      </c>
      <c r="K590" s="95" t="s">
        <v>22583</v>
      </c>
      <c r="L590" s="95" t="s">
        <v>21765</v>
      </c>
      <c r="M590" s="113" t="s">
        <v>22516</v>
      </c>
      <c r="N590" s="75" t="s">
        <v>16706</v>
      </c>
      <c r="O590" s="75" t="s">
        <v>2760</v>
      </c>
      <c r="P590" s="75" t="s">
        <v>8038</v>
      </c>
      <c r="Q590" s="95"/>
    </row>
    <row r="591">
      <c r="A591" s="174"/>
      <c r="B591" s="208" t="s">
        <v>24800</v>
      </c>
      <c r="C591" s="188"/>
      <c r="D591" s="67" t="s">
        <v>8725</v>
      </c>
      <c r="E591" s="181" t="s">
        <v>24801</v>
      </c>
      <c r="F591" s="113" t="s">
        <v>22516</v>
      </c>
      <c r="G591" s="182" t="s">
        <v>8038</v>
      </c>
      <c r="H591" s="209" t="s">
        <v>24802</v>
      </c>
      <c r="I591" s="209"/>
      <c r="J591" s="174"/>
      <c r="K591" s="174"/>
      <c r="L591" s="67" t="s">
        <v>24803</v>
      </c>
      <c r="M591" s="113" t="s">
        <v>22516</v>
      </c>
      <c r="N591" s="67" t="s">
        <v>16706</v>
      </c>
      <c r="O591" s="67" t="s">
        <v>24804</v>
      </c>
      <c r="P591" s="174"/>
      <c r="Q591" s="174"/>
    </row>
    <row r="592">
      <c r="A592" s="69" t="s">
        <v>2586</v>
      </c>
      <c r="B592" s="190" t="s">
        <v>24805</v>
      </c>
      <c r="C592" s="236"/>
      <c r="D592" s="229" t="s">
        <v>24806</v>
      </c>
      <c r="E592" s="166" t="s">
        <v>24807</v>
      </c>
      <c r="F592" s="113" t="s">
        <v>22516</v>
      </c>
      <c r="G592" s="177"/>
      <c r="H592" s="177" t="s">
        <v>24808</v>
      </c>
      <c r="I592" s="178" t="s">
        <v>24809</v>
      </c>
      <c r="J592" s="179">
        <v>1025.0</v>
      </c>
      <c r="K592" s="162" t="s">
        <v>22513</v>
      </c>
      <c r="L592" s="95" t="s">
        <v>21765</v>
      </c>
      <c r="M592" s="113" t="s">
        <v>22516</v>
      </c>
      <c r="N592" s="75" t="s">
        <v>16706</v>
      </c>
      <c r="O592" s="75" t="s">
        <v>2603</v>
      </c>
      <c r="P592" s="75" t="s">
        <v>15373</v>
      </c>
      <c r="Q592" s="180" t="s">
        <v>22516</v>
      </c>
    </row>
    <row r="593">
      <c r="A593" s="62"/>
      <c r="B593" s="164" t="s">
        <v>24810</v>
      </c>
      <c r="C593" s="201"/>
      <c r="D593" s="163" t="s">
        <v>24811</v>
      </c>
      <c r="E593" s="166" t="s">
        <v>21891</v>
      </c>
      <c r="F593" s="267" t="s">
        <v>22516</v>
      </c>
      <c r="G593" s="168"/>
      <c r="H593" s="113" t="s">
        <v>22516</v>
      </c>
      <c r="I593" s="264"/>
      <c r="J593" s="222"/>
      <c r="K593" s="168"/>
      <c r="L593" s="168"/>
      <c r="M593" s="113" t="s">
        <v>22516</v>
      </c>
      <c r="N593" s="162"/>
      <c r="O593" s="162"/>
      <c r="P593" s="162"/>
      <c r="Q593" s="201"/>
    </row>
    <row r="594">
      <c r="A594" s="62"/>
      <c r="B594" s="164" t="s">
        <v>24757</v>
      </c>
      <c r="C594" s="201"/>
      <c r="D594" s="163" t="s">
        <v>24812</v>
      </c>
      <c r="E594" s="166" t="s">
        <v>21891</v>
      </c>
      <c r="F594" s="113" t="s">
        <v>22516</v>
      </c>
      <c r="G594" s="168"/>
      <c r="H594" s="113" t="s">
        <v>22516</v>
      </c>
      <c r="I594" s="264"/>
      <c r="J594" s="222"/>
      <c r="K594" s="168"/>
      <c r="L594" s="168"/>
      <c r="M594" s="113" t="s">
        <v>22516</v>
      </c>
      <c r="N594" s="162"/>
      <c r="O594" s="162"/>
      <c r="P594" s="162"/>
      <c r="Q594" s="201"/>
    </row>
    <row r="595">
      <c r="A595" s="62" t="s">
        <v>2586</v>
      </c>
      <c r="B595" s="210" t="s">
        <v>24082</v>
      </c>
      <c r="C595" s="113" t="s">
        <v>15585</v>
      </c>
      <c r="D595" s="101" t="s">
        <v>3274</v>
      </c>
      <c r="E595" s="113" t="s">
        <v>22714</v>
      </c>
      <c r="F595" s="113" t="s">
        <v>22516</v>
      </c>
      <c r="G595" s="62"/>
      <c r="H595" s="62" t="s">
        <v>24813</v>
      </c>
      <c r="I595" s="193" t="s">
        <v>24086</v>
      </c>
      <c r="J595" s="198">
        <v>16601.0</v>
      </c>
      <c r="K595" s="99" t="s">
        <v>22513</v>
      </c>
      <c r="L595" s="82" t="s">
        <v>21498</v>
      </c>
      <c r="M595" s="99" t="s">
        <v>22798</v>
      </c>
      <c r="N595" s="99" t="s">
        <v>16706</v>
      </c>
      <c r="O595" s="99" t="s">
        <v>8612</v>
      </c>
      <c r="P595" s="99" t="s">
        <v>8038</v>
      </c>
      <c r="Q595" s="82" t="s">
        <v>24218</v>
      </c>
    </row>
    <row r="596">
      <c r="A596" s="62"/>
      <c r="B596" s="217" t="s">
        <v>24814</v>
      </c>
      <c r="C596" s="201"/>
      <c r="D596" s="182" t="s">
        <v>21508</v>
      </c>
      <c r="E596" s="186" t="s">
        <v>22714</v>
      </c>
      <c r="F596" s="113" t="s">
        <v>22516</v>
      </c>
      <c r="G596" s="238"/>
      <c r="H596" s="239" t="s">
        <v>24815</v>
      </c>
      <c r="I596" s="239" t="s">
        <v>24816</v>
      </c>
      <c r="J596" s="240"/>
      <c r="K596" s="182" t="s">
        <v>16627</v>
      </c>
      <c r="L596" s="240"/>
      <c r="M596" s="113" t="s">
        <v>22516</v>
      </c>
      <c r="N596" s="241" t="s">
        <v>24817</v>
      </c>
      <c r="O596" s="241"/>
      <c r="P596" s="162"/>
      <c r="Q596" s="241"/>
    </row>
    <row r="597">
      <c r="A597" s="62"/>
      <c r="B597" s="164" t="s">
        <v>24818</v>
      </c>
      <c r="C597" s="201"/>
      <c r="D597" s="163" t="s">
        <v>24819</v>
      </c>
      <c r="E597" s="166" t="s">
        <v>24820</v>
      </c>
      <c r="F597" s="166" t="s">
        <v>22516</v>
      </c>
      <c r="G597" s="99" t="s">
        <v>2741</v>
      </c>
      <c r="H597" s="113" t="s">
        <v>22516</v>
      </c>
      <c r="I597" s="244" t="s">
        <v>24821</v>
      </c>
      <c r="J597" s="222"/>
      <c r="K597" s="168"/>
      <c r="L597" s="161" t="s">
        <v>21498</v>
      </c>
      <c r="M597" s="162"/>
      <c r="N597" s="162"/>
      <c r="O597" s="62" t="s">
        <v>6917</v>
      </c>
      <c r="P597" s="162"/>
      <c r="Q597" s="201"/>
    </row>
    <row r="598">
      <c r="A598" s="62"/>
      <c r="B598" s="224" t="s">
        <v>24822</v>
      </c>
      <c r="C598" s="201"/>
      <c r="D598" s="82" t="s">
        <v>24823</v>
      </c>
      <c r="E598" s="82" t="s">
        <v>23110</v>
      </c>
      <c r="F598" s="113" t="s">
        <v>22516</v>
      </c>
      <c r="G598" s="99" t="s">
        <v>2741</v>
      </c>
      <c r="H598" s="225" t="s">
        <v>24824</v>
      </c>
      <c r="I598" s="227" t="s">
        <v>24825</v>
      </c>
      <c r="J598" s="227"/>
      <c r="K598" s="82" t="s">
        <v>21498</v>
      </c>
      <c r="L598" s="82"/>
      <c r="M598" s="99" t="s">
        <v>22629</v>
      </c>
      <c r="N598" s="82"/>
      <c r="O598" s="82" t="s">
        <v>21663</v>
      </c>
      <c r="P598" s="162"/>
      <c r="Q598" s="82"/>
    </row>
    <row r="599">
      <c r="A599" s="62"/>
      <c r="B599" s="224" t="s">
        <v>24822</v>
      </c>
      <c r="C599" s="201"/>
      <c r="D599" s="82" t="s">
        <v>24826</v>
      </c>
      <c r="E599" s="82" t="s">
        <v>23110</v>
      </c>
      <c r="F599" s="113" t="s">
        <v>22516</v>
      </c>
      <c r="G599" s="99" t="s">
        <v>2741</v>
      </c>
      <c r="H599" s="225" t="s">
        <v>24824</v>
      </c>
      <c r="I599" s="227" t="s">
        <v>24827</v>
      </c>
      <c r="J599" s="227"/>
      <c r="K599" s="82" t="s">
        <v>21498</v>
      </c>
      <c r="L599" s="82"/>
      <c r="M599" s="99" t="s">
        <v>22629</v>
      </c>
      <c r="N599" s="82"/>
      <c r="O599" s="82" t="s">
        <v>21663</v>
      </c>
      <c r="P599" s="162"/>
      <c r="Q599" s="82"/>
    </row>
    <row r="600">
      <c r="A600" s="69" t="s">
        <v>2586</v>
      </c>
      <c r="B600" s="232" t="s">
        <v>24828</v>
      </c>
      <c r="C600" s="82" t="s">
        <v>19539</v>
      </c>
      <c r="D600" s="101" t="s">
        <v>2588</v>
      </c>
      <c r="E600" s="113" t="s">
        <v>22516</v>
      </c>
      <c r="F600" s="113" t="s">
        <v>22516</v>
      </c>
      <c r="G600" s="62"/>
      <c r="H600" s="62" t="s">
        <v>24829</v>
      </c>
      <c r="I600" s="113" t="s">
        <v>22516</v>
      </c>
      <c r="J600" s="198"/>
      <c r="K600" s="99" t="s">
        <v>22513</v>
      </c>
      <c r="L600" s="82" t="s">
        <v>21498</v>
      </c>
      <c r="M600" s="62"/>
      <c r="N600" s="99" t="s">
        <v>22515</v>
      </c>
      <c r="O600" s="99" t="s">
        <v>24830</v>
      </c>
      <c r="P600" s="99" t="s">
        <v>8038</v>
      </c>
      <c r="Q600" s="113" t="s">
        <v>22516</v>
      </c>
    </row>
    <row r="601">
      <c r="A601" s="62" t="s">
        <v>2633</v>
      </c>
      <c r="B601" s="210" t="s">
        <v>24831</v>
      </c>
      <c r="C601" s="82" t="s">
        <v>24832</v>
      </c>
      <c r="D601" s="229" t="s">
        <v>2588</v>
      </c>
      <c r="E601" s="113" t="s">
        <v>22516</v>
      </c>
      <c r="F601" s="113" t="s">
        <v>22516</v>
      </c>
      <c r="G601" s="62"/>
      <c r="H601" s="62" t="s">
        <v>24833</v>
      </c>
      <c r="I601" s="193" t="s">
        <v>24834</v>
      </c>
      <c r="J601" s="200">
        <v>31000.0</v>
      </c>
      <c r="K601" s="82" t="s">
        <v>22583</v>
      </c>
      <c r="L601" s="82" t="s">
        <v>21498</v>
      </c>
      <c r="M601" s="99" t="s">
        <v>22514</v>
      </c>
      <c r="N601" s="99" t="s">
        <v>22515</v>
      </c>
      <c r="O601" s="99" t="s">
        <v>24835</v>
      </c>
      <c r="P601" s="99" t="s">
        <v>8038</v>
      </c>
      <c r="Q601" s="82" t="s">
        <v>24836</v>
      </c>
    </row>
    <row r="602">
      <c r="A602" s="69" t="s">
        <v>2586</v>
      </c>
      <c r="B602" s="153" t="s">
        <v>24837</v>
      </c>
      <c r="C602" s="95"/>
      <c r="D602" s="101" t="s">
        <v>2588</v>
      </c>
      <c r="E602" s="113" t="s">
        <v>22516</v>
      </c>
      <c r="F602" s="113" t="s">
        <v>22516</v>
      </c>
      <c r="G602" s="96"/>
      <c r="H602" s="96" t="s">
        <v>24838</v>
      </c>
      <c r="I602" s="191" t="s">
        <v>24839</v>
      </c>
      <c r="J602" s="204">
        <v>47000.0</v>
      </c>
      <c r="K602" s="82" t="s">
        <v>22583</v>
      </c>
      <c r="L602" s="95" t="s">
        <v>21498</v>
      </c>
      <c r="M602" s="75" t="s">
        <v>23753</v>
      </c>
      <c r="N602" s="75" t="s">
        <v>22515</v>
      </c>
      <c r="O602" s="75" t="s">
        <v>24840</v>
      </c>
      <c r="P602" s="96"/>
      <c r="Q602" s="154" t="s">
        <v>22516</v>
      </c>
    </row>
    <row r="603">
      <c r="A603" s="62" t="s">
        <v>23381</v>
      </c>
      <c r="B603" s="210" t="s">
        <v>24841</v>
      </c>
      <c r="C603" s="82"/>
      <c r="D603" s="79" t="s">
        <v>2588</v>
      </c>
      <c r="E603" s="113" t="s">
        <v>22516</v>
      </c>
      <c r="F603" s="113" t="s">
        <v>22516</v>
      </c>
      <c r="G603" s="160" t="s">
        <v>2741</v>
      </c>
      <c r="H603" s="62" t="s">
        <v>24842</v>
      </c>
      <c r="I603" s="193" t="s">
        <v>24843</v>
      </c>
      <c r="J603" s="200">
        <v>65200.0</v>
      </c>
      <c r="K603" s="160" t="s">
        <v>22583</v>
      </c>
      <c r="L603" s="82" t="s">
        <v>21498</v>
      </c>
      <c r="M603" s="62"/>
      <c r="N603" s="99" t="s">
        <v>22515</v>
      </c>
      <c r="O603" s="99" t="s">
        <v>24840</v>
      </c>
      <c r="P603" s="99" t="s">
        <v>15373</v>
      </c>
      <c r="Q603" s="82" t="s">
        <v>24844</v>
      </c>
    </row>
    <row r="604">
      <c r="A604" s="62" t="s">
        <v>2586</v>
      </c>
      <c r="B604" s="210" t="s">
        <v>24845</v>
      </c>
      <c r="C604" s="82"/>
      <c r="D604" s="101" t="s">
        <v>2588</v>
      </c>
      <c r="E604" s="113" t="s">
        <v>22516</v>
      </c>
      <c r="F604" s="113" t="s">
        <v>22516</v>
      </c>
      <c r="G604" s="62"/>
      <c r="H604" s="62" t="s">
        <v>24846</v>
      </c>
      <c r="I604" s="193" t="s">
        <v>24847</v>
      </c>
      <c r="J604" s="200">
        <v>27000.0</v>
      </c>
      <c r="K604" s="82" t="s">
        <v>22583</v>
      </c>
      <c r="L604" s="82" t="s">
        <v>24848</v>
      </c>
      <c r="M604" s="113" t="s">
        <v>22516</v>
      </c>
      <c r="N604" s="99" t="s">
        <v>22515</v>
      </c>
      <c r="O604" s="99" t="s">
        <v>4080</v>
      </c>
      <c r="P604" s="99" t="s">
        <v>15373</v>
      </c>
      <c r="Q604" s="113" t="s">
        <v>22516</v>
      </c>
    </row>
    <row r="605">
      <c r="A605" s="62" t="s">
        <v>2586</v>
      </c>
      <c r="B605" s="195" t="s">
        <v>24849</v>
      </c>
      <c r="C605" s="201" t="s">
        <v>24850</v>
      </c>
      <c r="D605" s="79" t="s">
        <v>2635</v>
      </c>
      <c r="E605" s="154" t="s">
        <v>22516</v>
      </c>
      <c r="F605" s="154" t="s">
        <v>22516</v>
      </c>
      <c r="G605" s="160" t="s">
        <v>8038</v>
      </c>
      <c r="H605" s="198" t="s">
        <v>24851</v>
      </c>
      <c r="I605" s="158" t="s">
        <v>24852</v>
      </c>
      <c r="J605" s="198">
        <v>66302.0</v>
      </c>
      <c r="K605" s="82" t="s">
        <v>22583</v>
      </c>
      <c r="L605" s="265"/>
      <c r="M605" s="113" t="s">
        <v>22516</v>
      </c>
      <c r="N605" s="162" t="s">
        <v>22515</v>
      </c>
      <c r="O605" s="162" t="s">
        <v>24835</v>
      </c>
      <c r="P605" s="162" t="s">
        <v>8038</v>
      </c>
      <c r="Q605" s="158" t="s">
        <v>22516</v>
      </c>
    </row>
    <row r="606">
      <c r="A606" s="69" t="s">
        <v>2586</v>
      </c>
      <c r="B606" s="190" t="s">
        <v>24853</v>
      </c>
      <c r="C606" s="95"/>
      <c r="D606" s="79" t="s">
        <v>2635</v>
      </c>
      <c r="E606" s="113" t="s">
        <v>22516</v>
      </c>
      <c r="F606" s="113" t="s">
        <v>22516</v>
      </c>
      <c r="G606" s="96"/>
      <c r="H606" s="96" t="s">
        <v>24854</v>
      </c>
      <c r="I606" s="71" t="s">
        <v>24855</v>
      </c>
      <c r="J606" s="192">
        <v>139784.0</v>
      </c>
      <c r="K606" s="75" t="s">
        <v>22602</v>
      </c>
      <c r="L606" s="95" t="s">
        <v>16627</v>
      </c>
      <c r="M606" s="113" t="s">
        <v>22516</v>
      </c>
      <c r="N606" s="75" t="s">
        <v>21513</v>
      </c>
      <c r="O606" s="75" t="s">
        <v>7203</v>
      </c>
      <c r="P606" s="75" t="s">
        <v>8038</v>
      </c>
      <c r="Q606" s="95" t="s">
        <v>24856</v>
      </c>
    </row>
    <row r="607">
      <c r="A607" s="62" t="s">
        <v>2586</v>
      </c>
      <c r="B607" s="210" t="s">
        <v>24857</v>
      </c>
      <c r="C607" s="82"/>
      <c r="D607" s="101" t="s">
        <v>2588</v>
      </c>
      <c r="E607" s="113" t="s">
        <v>22516</v>
      </c>
      <c r="F607" s="113" t="s">
        <v>22516</v>
      </c>
      <c r="G607" s="62"/>
      <c r="H607" s="62" t="s">
        <v>24858</v>
      </c>
      <c r="I607" s="193" t="s">
        <v>24859</v>
      </c>
      <c r="J607" s="196">
        <v>4367.0</v>
      </c>
      <c r="K607" s="99" t="s">
        <v>22513</v>
      </c>
      <c r="L607" s="82" t="s">
        <v>16627</v>
      </c>
      <c r="M607" s="113" t="s">
        <v>22516</v>
      </c>
      <c r="N607" s="99" t="s">
        <v>21513</v>
      </c>
      <c r="O607" s="99" t="s">
        <v>3742</v>
      </c>
      <c r="P607" s="99" t="s">
        <v>15373</v>
      </c>
      <c r="Q607" s="113" t="s">
        <v>22516</v>
      </c>
    </row>
    <row r="608">
      <c r="A608" s="62" t="s">
        <v>2586</v>
      </c>
      <c r="B608" s="210" t="s">
        <v>24860</v>
      </c>
      <c r="C608" s="82"/>
      <c r="D608" s="101" t="s">
        <v>2588</v>
      </c>
      <c r="E608" s="113" t="s">
        <v>22516</v>
      </c>
      <c r="F608" s="113" t="s">
        <v>22516</v>
      </c>
      <c r="G608" s="62"/>
      <c r="H608" s="62" t="s">
        <v>24861</v>
      </c>
      <c r="I608" s="155" t="s">
        <v>24862</v>
      </c>
      <c r="J608" s="200">
        <v>3000.0</v>
      </c>
      <c r="K608" s="75" t="s">
        <v>22513</v>
      </c>
      <c r="L608" s="82" t="s">
        <v>16627</v>
      </c>
      <c r="M608" s="113" t="s">
        <v>22516</v>
      </c>
      <c r="N608" s="99" t="s">
        <v>21513</v>
      </c>
      <c r="O608" s="99" t="s">
        <v>5170</v>
      </c>
      <c r="P608" s="99" t="s">
        <v>8038</v>
      </c>
      <c r="Q608" s="113" t="s">
        <v>22516</v>
      </c>
    </row>
    <row r="609">
      <c r="A609" s="62" t="s">
        <v>2586</v>
      </c>
      <c r="B609" s="210" t="s">
        <v>24863</v>
      </c>
      <c r="C609" s="82"/>
      <c r="D609" s="79" t="s">
        <v>2588</v>
      </c>
      <c r="E609" s="113" t="s">
        <v>22516</v>
      </c>
      <c r="F609" s="113" t="s">
        <v>22516</v>
      </c>
      <c r="G609" s="62"/>
      <c r="H609" s="62" t="s">
        <v>24864</v>
      </c>
      <c r="I609" s="193" t="s">
        <v>24865</v>
      </c>
      <c r="J609" s="196">
        <v>8700.0</v>
      </c>
      <c r="K609" s="99" t="s">
        <v>22513</v>
      </c>
      <c r="L609" s="82" t="s">
        <v>16627</v>
      </c>
      <c r="M609" s="113" t="s">
        <v>22516</v>
      </c>
      <c r="N609" s="99" t="s">
        <v>21513</v>
      </c>
      <c r="O609" s="99" t="s">
        <v>24866</v>
      </c>
      <c r="P609" s="99" t="s">
        <v>15373</v>
      </c>
      <c r="Q609" s="82"/>
    </row>
    <row r="610">
      <c r="A610" s="62" t="s">
        <v>2586</v>
      </c>
      <c r="B610" s="175" t="s">
        <v>24867</v>
      </c>
      <c r="C610" s="95"/>
      <c r="D610" s="79" t="s">
        <v>2635</v>
      </c>
      <c r="E610" s="113" t="s">
        <v>22516</v>
      </c>
      <c r="F610" s="113" t="s">
        <v>22516</v>
      </c>
      <c r="G610" s="96"/>
      <c r="H610" s="96" t="s">
        <v>24868</v>
      </c>
      <c r="I610" s="191" t="s">
        <v>24869</v>
      </c>
      <c r="J610" s="204">
        <v>19100.0</v>
      </c>
      <c r="K610" s="99" t="s">
        <v>22513</v>
      </c>
      <c r="L610" s="95" t="s">
        <v>16627</v>
      </c>
      <c r="M610" s="113" t="s">
        <v>22516</v>
      </c>
      <c r="N610" s="75" t="s">
        <v>21513</v>
      </c>
      <c r="O610" s="75" t="s">
        <v>3742</v>
      </c>
      <c r="P610" s="75" t="s">
        <v>8038</v>
      </c>
      <c r="Q610" s="95" t="s">
        <v>24870</v>
      </c>
    </row>
    <row r="611">
      <c r="A611" s="62" t="s">
        <v>2586</v>
      </c>
      <c r="B611" s="175" t="s">
        <v>24867</v>
      </c>
      <c r="C611" s="95"/>
      <c r="D611" s="79" t="s">
        <v>2635</v>
      </c>
      <c r="E611" s="113" t="s">
        <v>22516</v>
      </c>
      <c r="F611" s="113" t="s">
        <v>22516</v>
      </c>
      <c r="G611" s="96"/>
      <c r="H611" s="96" t="s">
        <v>24871</v>
      </c>
      <c r="I611" s="191" t="s">
        <v>24869</v>
      </c>
      <c r="J611" s="204">
        <v>19100.0</v>
      </c>
      <c r="K611" s="99" t="s">
        <v>22513</v>
      </c>
      <c r="L611" s="95" t="s">
        <v>16627</v>
      </c>
      <c r="M611" s="113" t="s">
        <v>22516</v>
      </c>
      <c r="N611" s="75" t="s">
        <v>21513</v>
      </c>
      <c r="O611" s="75" t="s">
        <v>3742</v>
      </c>
      <c r="P611" s="75" t="s">
        <v>15373</v>
      </c>
      <c r="Q611" s="95" t="s">
        <v>24872</v>
      </c>
    </row>
    <row r="612">
      <c r="A612" s="69" t="s">
        <v>2633</v>
      </c>
      <c r="B612" s="190" t="s">
        <v>24873</v>
      </c>
      <c r="C612" s="95"/>
      <c r="D612" s="79" t="s">
        <v>2635</v>
      </c>
      <c r="E612" s="113" t="s">
        <v>22516</v>
      </c>
      <c r="F612" s="113" t="s">
        <v>22516</v>
      </c>
      <c r="G612" s="96"/>
      <c r="H612" s="96" t="s">
        <v>24874</v>
      </c>
      <c r="I612" s="191" t="s">
        <v>24875</v>
      </c>
      <c r="J612" s="204">
        <v>13200.0</v>
      </c>
      <c r="K612" s="75" t="s">
        <v>22513</v>
      </c>
      <c r="L612" s="95" t="s">
        <v>16627</v>
      </c>
      <c r="M612" s="113" t="s">
        <v>22516</v>
      </c>
      <c r="N612" s="75" t="s">
        <v>21513</v>
      </c>
      <c r="O612" s="75" t="s">
        <v>24866</v>
      </c>
      <c r="P612" s="75" t="s">
        <v>15373</v>
      </c>
      <c r="Q612" s="95" t="s">
        <v>24876</v>
      </c>
    </row>
    <row r="613">
      <c r="A613" s="62" t="s">
        <v>2586</v>
      </c>
      <c r="B613" s="210" t="s">
        <v>24877</v>
      </c>
      <c r="C613" s="82" t="s">
        <v>24878</v>
      </c>
      <c r="D613" s="79" t="s">
        <v>24879</v>
      </c>
      <c r="E613" s="113" t="s">
        <v>22516</v>
      </c>
      <c r="F613" s="113" t="s">
        <v>22516</v>
      </c>
      <c r="G613" s="62"/>
      <c r="H613" s="62" t="s">
        <v>24880</v>
      </c>
      <c r="I613" s="108" t="s">
        <v>24881</v>
      </c>
      <c r="J613" s="198">
        <v>12160.0</v>
      </c>
      <c r="K613" s="75" t="s">
        <v>22513</v>
      </c>
      <c r="L613" s="82" t="s">
        <v>16627</v>
      </c>
      <c r="M613" s="113" t="s">
        <v>22516</v>
      </c>
      <c r="N613" s="99" t="s">
        <v>21513</v>
      </c>
      <c r="O613" s="99" t="s">
        <v>3742</v>
      </c>
      <c r="P613" s="99" t="s">
        <v>8038</v>
      </c>
      <c r="Q613" s="82" t="s">
        <v>24882</v>
      </c>
    </row>
    <row r="614">
      <c r="A614" s="62" t="s">
        <v>2586</v>
      </c>
      <c r="B614" s="210" t="s">
        <v>24883</v>
      </c>
      <c r="C614" s="113" t="s">
        <v>2588</v>
      </c>
      <c r="D614" s="79" t="s">
        <v>2588</v>
      </c>
      <c r="E614" s="113" t="s">
        <v>22516</v>
      </c>
      <c r="F614" s="113" t="s">
        <v>22516</v>
      </c>
      <c r="G614" s="62"/>
      <c r="H614" s="62" t="s">
        <v>24884</v>
      </c>
      <c r="I614" s="193" t="s">
        <v>24885</v>
      </c>
      <c r="J614" s="200">
        <v>11000.0</v>
      </c>
      <c r="K614" s="99" t="s">
        <v>22513</v>
      </c>
      <c r="L614" s="82" t="s">
        <v>21498</v>
      </c>
      <c r="M614" s="99" t="s">
        <v>23557</v>
      </c>
      <c r="N614" s="99" t="s">
        <v>21513</v>
      </c>
      <c r="O614" s="99" t="s">
        <v>24886</v>
      </c>
      <c r="P614" s="99" t="s">
        <v>15373</v>
      </c>
      <c r="Q614" s="113" t="s">
        <v>22516</v>
      </c>
    </row>
    <row r="615">
      <c r="A615" s="62" t="s">
        <v>2633</v>
      </c>
      <c r="B615" s="215" t="s">
        <v>24887</v>
      </c>
      <c r="C615" s="95"/>
      <c r="D615" s="101" t="s">
        <v>2588</v>
      </c>
      <c r="E615" s="113" t="s">
        <v>22516</v>
      </c>
      <c r="F615" s="113" t="s">
        <v>22516</v>
      </c>
      <c r="G615" s="96"/>
      <c r="H615" s="96" t="s">
        <v>24888</v>
      </c>
      <c r="I615" s="191" t="s">
        <v>24889</v>
      </c>
      <c r="J615" s="156">
        <v>1627.0</v>
      </c>
      <c r="K615" s="75" t="s">
        <v>22513</v>
      </c>
      <c r="L615" s="95" t="s">
        <v>21498</v>
      </c>
      <c r="M615" s="75" t="s">
        <v>22576</v>
      </c>
      <c r="N615" s="75" t="s">
        <v>21513</v>
      </c>
      <c r="O615" s="75" t="s">
        <v>3742</v>
      </c>
      <c r="P615" s="75" t="s">
        <v>15373</v>
      </c>
      <c r="Q615" s="154" t="s">
        <v>22516</v>
      </c>
    </row>
    <row r="616">
      <c r="A616" s="62" t="s">
        <v>2586</v>
      </c>
      <c r="B616" s="210" t="s">
        <v>24890</v>
      </c>
      <c r="C616" s="82"/>
      <c r="D616" s="79" t="s">
        <v>2588</v>
      </c>
      <c r="E616" s="113" t="s">
        <v>22516</v>
      </c>
      <c r="F616" s="113" t="s">
        <v>22516</v>
      </c>
      <c r="G616" s="62"/>
      <c r="H616" s="62" t="s">
        <v>24891</v>
      </c>
      <c r="I616" s="193" t="s">
        <v>24892</v>
      </c>
      <c r="J616" s="200">
        <v>12200.0</v>
      </c>
      <c r="K616" s="99" t="s">
        <v>22513</v>
      </c>
      <c r="L616" s="82" t="s">
        <v>21498</v>
      </c>
      <c r="M616" s="99" t="s">
        <v>22739</v>
      </c>
      <c r="N616" s="99" t="s">
        <v>21513</v>
      </c>
      <c r="O616" s="99" t="s">
        <v>3742</v>
      </c>
      <c r="P616" s="99" t="s">
        <v>8038</v>
      </c>
      <c r="Q616" s="113" t="s">
        <v>22516</v>
      </c>
    </row>
    <row r="617">
      <c r="A617" s="62" t="s">
        <v>2586</v>
      </c>
      <c r="B617" s="210" t="s">
        <v>24893</v>
      </c>
      <c r="C617" s="82"/>
      <c r="D617" s="79" t="s">
        <v>2635</v>
      </c>
      <c r="E617" s="154" t="s">
        <v>22516</v>
      </c>
      <c r="F617" s="154" t="s">
        <v>22516</v>
      </c>
      <c r="G617" s="62"/>
      <c r="H617" s="62" t="s">
        <v>24894</v>
      </c>
      <c r="I617" s="193" t="s">
        <v>24895</v>
      </c>
      <c r="J617" s="196">
        <v>14000.0</v>
      </c>
      <c r="K617" s="99" t="s">
        <v>22513</v>
      </c>
      <c r="L617" s="82" t="s">
        <v>21498</v>
      </c>
      <c r="M617" s="99" t="s">
        <v>22638</v>
      </c>
      <c r="N617" s="99" t="s">
        <v>21513</v>
      </c>
      <c r="O617" s="99" t="s">
        <v>3742</v>
      </c>
      <c r="P617" s="99" t="s">
        <v>15373</v>
      </c>
      <c r="Q617" s="113" t="s">
        <v>22516</v>
      </c>
    </row>
    <row r="618">
      <c r="A618" s="62" t="s">
        <v>2586</v>
      </c>
      <c r="B618" s="210" t="s">
        <v>24896</v>
      </c>
      <c r="C618" s="82"/>
      <c r="D618" s="79" t="s">
        <v>2588</v>
      </c>
      <c r="E618" s="113" t="s">
        <v>22516</v>
      </c>
      <c r="F618" s="113" t="s">
        <v>22516</v>
      </c>
      <c r="G618" s="62"/>
      <c r="H618" s="62" t="s">
        <v>24897</v>
      </c>
      <c r="I618" s="193" t="s">
        <v>24898</v>
      </c>
      <c r="J618" s="196">
        <v>8281.0</v>
      </c>
      <c r="K618" s="99" t="s">
        <v>22513</v>
      </c>
      <c r="L618" s="82" t="s">
        <v>21498</v>
      </c>
      <c r="M618" s="99" t="s">
        <v>22638</v>
      </c>
      <c r="N618" s="99" t="s">
        <v>21513</v>
      </c>
      <c r="O618" s="99" t="s">
        <v>22214</v>
      </c>
      <c r="P618" s="99" t="s">
        <v>8038</v>
      </c>
      <c r="Q618" s="82"/>
    </row>
    <row r="619">
      <c r="A619" s="69" t="s">
        <v>2586</v>
      </c>
      <c r="B619" s="232" t="s">
        <v>24899</v>
      </c>
      <c r="C619" s="82"/>
      <c r="D619" s="79" t="s">
        <v>2588</v>
      </c>
      <c r="E619" s="113" t="s">
        <v>22516</v>
      </c>
      <c r="F619" s="113" t="s">
        <v>22516</v>
      </c>
      <c r="G619" s="62"/>
      <c r="H619" s="62" t="s">
        <v>24900</v>
      </c>
      <c r="I619" s="193" t="s">
        <v>24901</v>
      </c>
      <c r="J619" s="198"/>
      <c r="K619" s="99" t="s">
        <v>22513</v>
      </c>
      <c r="L619" s="82" t="s">
        <v>21498</v>
      </c>
      <c r="M619" s="99" t="s">
        <v>23753</v>
      </c>
      <c r="N619" s="99" t="s">
        <v>21513</v>
      </c>
      <c r="O619" s="99" t="s">
        <v>3742</v>
      </c>
      <c r="P619" s="99" t="s">
        <v>15373</v>
      </c>
      <c r="Q619" s="82" t="s">
        <v>22740</v>
      </c>
    </row>
    <row r="620">
      <c r="A620" s="62" t="s">
        <v>2633</v>
      </c>
      <c r="B620" s="195" t="s">
        <v>24902</v>
      </c>
      <c r="C620" s="201"/>
      <c r="D620" s="79" t="s">
        <v>2588</v>
      </c>
      <c r="E620" s="113" t="s">
        <v>22516</v>
      </c>
      <c r="F620" s="113" t="s">
        <v>22516</v>
      </c>
      <c r="G620" s="198"/>
      <c r="H620" s="198" t="s">
        <v>24903</v>
      </c>
      <c r="I620" s="199" t="s">
        <v>24904</v>
      </c>
      <c r="J620" s="196">
        <v>5235.0</v>
      </c>
      <c r="K620" s="162" t="s">
        <v>22513</v>
      </c>
      <c r="L620" s="201" t="s">
        <v>21498</v>
      </c>
      <c r="M620" s="162" t="s">
        <v>23753</v>
      </c>
      <c r="N620" s="162" t="s">
        <v>21513</v>
      </c>
      <c r="O620" s="162" t="s">
        <v>7203</v>
      </c>
      <c r="P620" s="162" t="s">
        <v>15373</v>
      </c>
      <c r="Q620" s="158" t="s">
        <v>22516</v>
      </c>
    </row>
    <row r="621">
      <c r="A621" s="62" t="s">
        <v>2586</v>
      </c>
      <c r="B621" s="210" t="s">
        <v>23786</v>
      </c>
      <c r="C621" s="113" t="s">
        <v>23785</v>
      </c>
      <c r="D621" s="113" t="s">
        <v>24905</v>
      </c>
      <c r="E621" s="113" t="s">
        <v>22516</v>
      </c>
      <c r="F621" s="113" t="s">
        <v>22516</v>
      </c>
      <c r="G621" s="62"/>
      <c r="H621" s="62" t="s">
        <v>24906</v>
      </c>
      <c r="I621" s="108" t="s">
        <v>23790</v>
      </c>
      <c r="J621" s="198">
        <v>8697.0</v>
      </c>
      <c r="K621" s="75" t="s">
        <v>22513</v>
      </c>
      <c r="L621" s="82" t="s">
        <v>21498</v>
      </c>
      <c r="M621" s="99" t="s">
        <v>23753</v>
      </c>
      <c r="N621" s="99" t="s">
        <v>21513</v>
      </c>
      <c r="O621" s="99" t="s">
        <v>9821</v>
      </c>
      <c r="P621" s="99" t="s">
        <v>15373</v>
      </c>
      <c r="Q621" s="82" t="s">
        <v>23791</v>
      </c>
    </row>
    <row r="622">
      <c r="A622" s="69" t="s">
        <v>2586</v>
      </c>
      <c r="B622" s="190" t="s">
        <v>24907</v>
      </c>
      <c r="C622" s="95"/>
      <c r="D622" s="101" t="s">
        <v>2588</v>
      </c>
      <c r="E622" s="113" t="s">
        <v>22516</v>
      </c>
      <c r="F622" s="113" t="s">
        <v>22516</v>
      </c>
      <c r="G622" s="96"/>
      <c r="H622" s="96" t="s">
        <v>24908</v>
      </c>
      <c r="I622" s="71" t="s">
        <v>24909</v>
      </c>
      <c r="J622" s="192">
        <v>1307.0</v>
      </c>
      <c r="K622" s="99" t="s">
        <v>22513</v>
      </c>
      <c r="L622" s="95" t="s">
        <v>21765</v>
      </c>
      <c r="M622" s="113" t="s">
        <v>22516</v>
      </c>
      <c r="N622" s="75" t="s">
        <v>21513</v>
      </c>
      <c r="O622" s="75" t="s">
        <v>5609</v>
      </c>
      <c r="P622" s="75" t="s">
        <v>8038</v>
      </c>
      <c r="Q622" s="154" t="s">
        <v>22516</v>
      </c>
    </row>
    <row r="623">
      <c r="A623" s="69" t="s">
        <v>2586</v>
      </c>
      <c r="B623" s="232" t="s">
        <v>24910</v>
      </c>
      <c r="C623" s="82"/>
      <c r="D623" s="79" t="s">
        <v>2588</v>
      </c>
      <c r="E623" s="113" t="s">
        <v>22516</v>
      </c>
      <c r="F623" s="113" t="s">
        <v>22516</v>
      </c>
      <c r="G623" s="62"/>
      <c r="H623" s="62" t="s">
        <v>24911</v>
      </c>
      <c r="I623" s="193" t="s">
        <v>24912</v>
      </c>
      <c r="J623" s="196">
        <v>237.0</v>
      </c>
      <c r="K623" s="99" t="s">
        <v>22513</v>
      </c>
      <c r="L623" s="82" t="s">
        <v>21765</v>
      </c>
      <c r="M623" s="113" t="s">
        <v>22516</v>
      </c>
      <c r="N623" s="99" t="s">
        <v>21513</v>
      </c>
      <c r="O623" s="99" t="s">
        <v>3742</v>
      </c>
      <c r="P623" s="99" t="s">
        <v>15373</v>
      </c>
      <c r="Q623" s="82"/>
    </row>
    <row r="624">
      <c r="A624" s="69" t="s">
        <v>2586</v>
      </c>
      <c r="B624" s="190" t="s">
        <v>24913</v>
      </c>
      <c r="C624" s="95"/>
      <c r="D624" s="79" t="s">
        <v>2635</v>
      </c>
      <c r="E624" s="113" t="s">
        <v>22516</v>
      </c>
      <c r="F624" s="113" t="s">
        <v>22516</v>
      </c>
      <c r="G624" s="96"/>
      <c r="H624" s="96" t="s">
        <v>24914</v>
      </c>
      <c r="I624" s="242" t="s">
        <v>24915</v>
      </c>
      <c r="J624" s="156">
        <v>6900.0</v>
      </c>
      <c r="K624" s="99" t="s">
        <v>22513</v>
      </c>
      <c r="L624" s="95" t="s">
        <v>21765</v>
      </c>
      <c r="M624" s="113" t="s">
        <v>22516</v>
      </c>
      <c r="N624" s="75" t="s">
        <v>21513</v>
      </c>
      <c r="O624" s="75" t="s">
        <v>3742</v>
      </c>
      <c r="P624" s="75" t="s">
        <v>8038</v>
      </c>
      <c r="Q624" s="95" t="s">
        <v>24915</v>
      </c>
    </row>
    <row r="625">
      <c r="A625" s="69" t="s">
        <v>2586</v>
      </c>
      <c r="B625" s="232" t="s">
        <v>24916</v>
      </c>
      <c r="C625" s="82"/>
      <c r="D625" s="79" t="s">
        <v>2635</v>
      </c>
      <c r="E625" s="113" t="s">
        <v>22516</v>
      </c>
      <c r="F625" s="113" t="s">
        <v>22516</v>
      </c>
      <c r="G625" s="62"/>
      <c r="H625" s="62" t="s">
        <v>24917</v>
      </c>
      <c r="I625" s="193" t="s">
        <v>24918</v>
      </c>
      <c r="J625" s="196">
        <v>9254.0</v>
      </c>
      <c r="K625" s="75" t="s">
        <v>22513</v>
      </c>
      <c r="L625" s="82" t="s">
        <v>21765</v>
      </c>
      <c r="M625" s="113" t="s">
        <v>22516</v>
      </c>
      <c r="N625" s="99" t="s">
        <v>21513</v>
      </c>
      <c r="O625" s="99" t="s">
        <v>3742</v>
      </c>
      <c r="P625" s="99" t="s">
        <v>15373</v>
      </c>
      <c r="Q625" s="82"/>
    </row>
    <row r="626">
      <c r="A626" s="69" t="s">
        <v>2586</v>
      </c>
      <c r="B626" s="190" t="s">
        <v>24919</v>
      </c>
      <c r="C626" s="236"/>
      <c r="D626" s="79" t="s">
        <v>2588</v>
      </c>
      <c r="E626" s="113" t="s">
        <v>22516</v>
      </c>
      <c r="F626" s="113" t="s">
        <v>22516</v>
      </c>
      <c r="G626" s="177"/>
      <c r="H626" s="177" t="s">
        <v>24920</v>
      </c>
      <c r="I626" s="231" t="s">
        <v>24921</v>
      </c>
      <c r="J626" s="83">
        <v>271.0</v>
      </c>
      <c r="K626" s="75" t="s">
        <v>22513</v>
      </c>
      <c r="L626" s="95" t="s">
        <v>21765</v>
      </c>
      <c r="M626" s="113" t="s">
        <v>22516</v>
      </c>
      <c r="N626" s="75" t="s">
        <v>21513</v>
      </c>
      <c r="O626" s="75" t="s">
        <v>3742</v>
      </c>
      <c r="P626" s="75" t="s">
        <v>8038</v>
      </c>
      <c r="Q626" s="180" t="s">
        <v>22516</v>
      </c>
    </row>
    <row r="627">
      <c r="A627" s="69" t="s">
        <v>2586</v>
      </c>
      <c r="B627" s="190" t="s">
        <v>24922</v>
      </c>
      <c r="C627" s="95"/>
      <c r="D627" s="101" t="s">
        <v>2588</v>
      </c>
      <c r="E627" s="113" t="s">
        <v>22516</v>
      </c>
      <c r="F627" s="113" t="s">
        <v>22516</v>
      </c>
      <c r="G627" s="96"/>
      <c r="H627" s="96" t="s">
        <v>24923</v>
      </c>
      <c r="I627" s="191" t="s">
        <v>22688</v>
      </c>
      <c r="J627" s="204">
        <v>34200.0</v>
      </c>
      <c r="K627" s="95" t="s">
        <v>22583</v>
      </c>
      <c r="L627" s="95" t="s">
        <v>16627</v>
      </c>
      <c r="M627" s="113" t="s">
        <v>22516</v>
      </c>
      <c r="N627" s="75" t="s">
        <v>21513</v>
      </c>
      <c r="O627" s="75" t="s">
        <v>24866</v>
      </c>
      <c r="P627" s="75" t="s">
        <v>8038</v>
      </c>
      <c r="Q627" s="95" t="s">
        <v>22690</v>
      </c>
    </row>
    <row r="628">
      <c r="A628" s="62" t="s">
        <v>2586</v>
      </c>
      <c r="B628" s="195" t="s">
        <v>24924</v>
      </c>
      <c r="C628" s="201"/>
      <c r="D628" s="101" t="s">
        <v>2588</v>
      </c>
      <c r="E628" s="113" t="s">
        <v>22516</v>
      </c>
      <c r="F628" s="113" t="s">
        <v>22516</v>
      </c>
      <c r="G628" s="198"/>
      <c r="H628" s="198" t="s">
        <v>24925</v>
      </c>
      <c r="I628" s="245" t="s">
        <v>24365</v>
      </c>
      <c r="J628" s="198"/>
      <c r="K628" s="201" t="s">
        <v>22583</v>
      </c>
      <c r="L628" s="201" t="s">
        <v>16627</v>
      </c>
      <c r="M628" s="113" t="s">
        <v>22516</v>
      </c>
      <c r="N628" s="162" t="s">
        <v>21513</v>
      </c>
      <c r="O628" s="162" t="s">
        <v>3162</v>
      </c>
      <c r="P628" s="162" t="s">
        <v>8038</v>
      </c>
      <c r="Q628" s="201" t="s">
        <v>24092</v>
      </c>
    </row>
    <row r="629">
      <c r="A629" s="69" t="s">
        <v>2586</v>
      </c>
      <c r="B629" s="190" t="s">
        <v>24926</v>
      </c>
      <c r="C629" s="95"/>
      <c r="D629" s="101" t="s">
        <v>2588</v>
      </c>
      <c r="E629" s="113" t="s">
        <v>22516</v>
      </c>
      <c r="F629" s="113" t="s">
        <v>22516</v>
      </c>
      <c r="G629" s="96"/>
      <c r="H629" s="96" t="s">
        <v>24927</v>
      </c>
      <c r="I629" s="71" t="s">
        <v>24928</v>
      </c>
      <c r="J629" s="192">
        <v>25895.0</v>
      </c>
      <c r="K629" s="82" t="s">
        <v>22583</v>
      </c>
      <c r="L629" s="95" t="s">
        <v>16627</v>
      </c>
      <c r="M629" s="113" t="s">
        <v>22516</v>
      </c>
      <c r="N629" s="75" t="s">
        <v>21513</v>
      </c>
      <c r="O629" s="75" t="s">
        <v>5609</v>
      </c>
      <c r="P629" s="75" t="s">
        <v>15373</v>
      </c>
      <c r="Q629" s="154" t="s">
        <v>22516</v>
      </c>
    </row>
    <row r="630">
      <c r="A630" s="62" t="s">
        <v>23381</v>
      </c>
      <c r="B630" s="210" t="s">
        <v>24929</v>
      </c>
      <c r="C630" s="82"/>
      <c r="D630" s="79" t="s">
        <v>2635</v>
      </c>
      <c r="E630" s="113" t="s">
        <v>22516</v>
      </c>
      <c r="F630" s="113" t="s">
        <v>22516</v>
      </c>
      <c r="G630" s="62"/>
      <c r="H630" s="62" t="s">
        <v>24930</v>
      </c>
      <c r="I630" s="193" t="s">
        <v>24931</v>
      </c>
      <c r="J630" s="200">
        <v>22000.0</v>
      </c>
      <c r="K630" s="82" t="s">
        <v>22583</v>
      </c>
      <c r="L630" s="82" t="s">
        <v>16627</v>
      </c>
      <c r="M630" s="113" t="s">
        <v>22516</v>
      </c>
      <c r="N630" s="99" t="s">
        <v>21513</v>
      </c>
      <c r="O630" s="99" t="s">
        <v>24932</v>
      </c>
      <c r="P630" s="99" t="s">
        <v>15373</v>
      </c>
      <c r="Q630" s="82"/>
    </row>
    <row r="631">
      <c r="A631" s="62" t="s">
        <v>2586</v>
      </c>
      <c r="B631" s="175" t="s">
        <v>24933</v>
      </c>
      <c r="C631" s="95"/>
      <c r="D631" s="101" t="s">
        <v>2588</v>
      </c>
      <c r="E631" s="113" t="s">
        <v>22516</v>
      </c>
      <c r="F631" s="113" t="s">
        <v>22516</v>
      </c>
      <c r="G631" s="96"/>
      <c r="H631" s="96" t="s">
        <v>24934</v>
      </c>
      <c r="I631" s="71" t="s">
        <v>24935</v>
      </c>
      <c r="J631" s="192">
        <v>78271.0</v>
      </c>
      <c r="K631" s="99" t="s">
        <v>22583</v>
      </c>
      <c r="L631" s="95" t="s">
        <v>16627</v>
      </c>
      <c r="M631" s="113" t="s">
        <v>22516</v>
      </c>
      <c r="N631" s="75" t="s">
        <v>21513</v>
      </c>
      <c r="O631" s="75" t="s">
        <v>22214</v>
      </c>
      <c r="P631" s="75" t="s">
        <v>8038</v>
      </c>
      <c r="Q631" s="95" t="s">
        <v>24936</v>
      </c>
    </row>
    <row r="632">
      <c r="A632" s="62" t="s">
        <v>2586</v>
      </c>
      <c r="B632" s="210" t="s">
        <v>24937</v>
      </c>
      <c r="C632" s="82"/>
      <c r="D632" s="79" t="s">
        <v>2588</v>
      </c>
      <c r="E632" s="113" t="s">
        <v>22516</v>
      </c>
      <c r="F632" s="113" t="s">
        <v>22516</v>
      </c>
      <c r="G632" s="62"/>
      <c r="H632" s="62" t="s">
        <v>24938</v>
      </c>
      <c r="I632" s="108" t="s">
        <v>24939</v>
      </c>
      <c r="J632" s="198">
        <v>43395.0</v>
      </c>
      <c r="K632" s="82" t="s">
        <v>22583</v>
      </c>
      <c r="L632" s="82" t="s">
        <v>21498</v>
      </c>
      <c r="M632" s="99" t="s">
        <v>22798</v>
      </c>
      <c r="N632" s="99" t="s">
        <v>21513</v>
      </c>
      <c r="O632" s="99" t="s">
        <v>3742</v>
      </c>
      <c r="P632" s="99" t="s">
        <v>15373</v>
      </c>
      <c r="Q632" s="82" t="s">
        <v>24940</v>
      </c>
    </row>
    <row r="633">
      <c r="A633" s="62" t="s">
        <v>2586</v>
      </c>
      <c r="B633" s="195" t="s">
        <v>24941</v>
      </c>
      <c r="C633" s="201"/>
      <c r="D633" s="196" t="s">
        <v>2588</v>
      </c>
      <c r="E633" s="113" t="s">
        <v>22516</v>
      </c>
      <c r="F633" s="113" t="s">
        <v>22516</v>
      </c>
      <c r="G633" s="198"/>
      <c r="H633" s="198" t="s">
        <v>24942</v>
      </c>
      <c r="I633" s="245" t="s">
        <v>24943</v>
      </c>
      <c r="J633" s="198"/>
      <c r="K633" s="201" t="s">
        <v>22583</v>
      </c>
      <c r="L633" s="201" t="s">
        <v>21498</v>
      </c>
      <c r="M633" s="198"/>
      <c r="N633" s="162" t="s">
        <v>21513</v>
      </c>
      <c r="O633" s="162" t="s">
        <v>22658</v>
      </c>
      <c r="P633" s="162" t="s">
        <v>8038</v>
      </c>
      <c r="Q633" s="201" t="s">
        <v>24944</v>
      </c>
    </row>
    <row r="634">
      <c r="A634" s="69" t="s">
        <v>2586</v>
      </c>
      <c r="B634" s="190" t="s">
        <v>24945</v>
      </c>
      <c r="C634" s="95"/>
      <c r="D634" s="101" t="s">
        <v>2588</v>
      </c>
      <c r="E634" s="113" t="s">
        <v>22516</v>
      </c>
      <c r="F634" s="113" t="s">
        <v>22516</v>
      </c>
      <c r="G634" s="96"/>
      <c r="H634" s="96" t="s">
        <v>24946</v>
      </c>
      <c r="I634" s="71" t="s">
        <v>24947</v>
      </c>
      <c r="J634" s="156">
        <v>20600.0</v>
      </c>
      <c r="K634" s="82" t="s">
        <v>22583</v>
      </c>
      <c r="L634" s="95" t="s">
        <v>21765</v>
      </c>
      <c r="M634" s="113" t="s">
        <v>22516</v>
      </c>
      <c r="N634" s="75" t="s">
        <v>21513</v>
      </c>
      <c r="O634" s="75" t="s">
        <v>3742</v>
      </c>
      <c r="P634" s="75" t="s">
        <v>15373</v>
      </c>
      <c r="Q634" s="95"/>
    </row>
    <row r="635">
      <c r="A635" s="69" t="s">
        <v>2586</v>
      </c>
      <c r="B635" s="190" t="s">
        <v>24948</v>
      </c>
      <c r="C635" s="95"/>
      <c r="D635" s="101" t="s">
        <v>2588</v>
      </c>
      <c r="E635" s="113" t="s">
        <v>22516</v>
      </c>
      <c r="F635" s="113" t="s">
        <v>22516</v>
      </c>
      <c r="G635" s="96"/>
      <c r="H635" s="96" t="s">
        <v>24949</v>
      </c>
      <c r="I635" s="113" t="s">
        <v>22516</v>
      </c>
      <c r="J635" s="192"/>
      <c r="K635" s="96"/>
      <c r="L635" s="95" t="s">
        <v>16627</v>
      </c>
      <c r="M635" s="113" t="s">
        <v>22516</v>
      </c>
      <c r="N635" s="75" t="s">
        <v>21513</v>
      </c>
      <c r="O635" s="75" t="s">
        <v>7203</v>
      </c>
      <c r="P635" s="75" t="s">
        <v>8038</v>
      </c>
      <c r="Q635" s="95" t="s">
        <v>24950</v>
      </c>
    </row>
    <row r="636">
      <c r="A636" s="69" t="s">
        <v>2586</v>
      </c>
      <c r="B636" s="190" t="s">
        <v>24951</v>
      </c>
      <c r="C636" s="95"/>
      <c r="D636" s="101" t="s">
        <v>2588</v>
      </c>
      <c r="E636" s="113" t="s">
        <v>22516</v>
      </c>
      <c r="F636" s="113" t="s">
        <v>22516</v>
      </c>
      <c r="G636" s="96"/>
      <c r="H636" s="96" t="s">
        <v>24952</v>
      </c>
      <c r="I636" s="113" t="s">
        <v>22516</v>
      </c>
      <c r="J636" s="192"/>
      <c r="K636" s="96"/>
      <c r="L636" s="95" t="s">
        <v>16627</v>
      </c>
      <c r="M636" s="113" t="s">
        <v>22516</v>
      </c>
      <c r="N636" s="75" t="s">
        <v>21513</v>
      </c>
      <c r="O636" s="75" t="s">
        <v>5609</v>
      </c>
      <c r="P636" s="75" t="s">
        <v>8038</v>
      </c>
      <c r="Q636" s="95" t="s">
        <v>24953</v>
      </c>
    </row>
    <row r="637">
      <c r="A637" s="69" t="s">
        <v>2586</v>
      </c>
      <c r="B637" s="190" t="s">
        <v>24954</v>
      </c>
      <c r="C637" s="95"/>
      <c r="D637" s="101" t="s">
        <v>2635</v>
      </c>
      <c r="E637" s="113" t="s">
        <v>22516</v>
      </c>
      <c r="F637" s="113" t="s">
        <v>22516</v>
      </c>
      <c r="G637" s="96"/>
      <c r="H637" s="96" t="s">
        <v>24955</v>
      </c>
      <c r="I637" s="113" t="s">
        <v>22516</v>
      </c>
      <c r="J637" s="192"/>
      <c r="K637" s="96"/>
      <c r="L637" s="95" t="s">
        <v>16627</v>
      </c>
      <c r="M637" s="113" t="s">
        <v>22516</v>
      </c>
      <c r="N637" s="75" t="s">
        <v>21513</v>
      </c>
      <c r="O637" s="75" t="s">
        <v>18509</v>
      </c>
      <c r="P637" s="75" t="s">
        <v>15373</v>
      </c>
      <c r="Q637" s="95" t="s">
        <v>24956</v>
      </c>
    </row>
    <row r="638">
      <c r="A638" s="69" t="s">
        <v>2586</v>
      </c>
      <c r="B638" s="190" t="s">
        <v>24957</v>
      </c>
      <c r="C638" s="95"/>
      <c r="D638" s="79" t="s">
        <v>2588</v>
      </c>
      <c r="E638" s="113" t="s">
        <v>22516</v>
      </c>
      <c r="F638" s="113" t="s">
        <v>22516</v>
      </c>
      <c r="G638" s="96"/>
      <c r="H638" s="96" t="s">
        <v>24958</v>
      </c>
      <c r="I638" s="113" t="s">
        <v>22516</v>
      </c>
      <c r="J638" s="192"/>
      <c r="K638" s="96"/>
      <c r="L638" s="95" t="s">
        <v>16627</v>
      </c>
      <c r="M638" s="113" t="s">
        <v>22516</v>
      </c>
      <c r="N638" s="75" t="s">
        <v>21513</v>
      </c>
      <c r="O638" s="75" t="s">
        <v>7267</v>
      </c>
      <c r="P638" s="75" t="s">
        <v>8038</v>
      </c>
      <c r="Q638" s="95" t="s">
        <v>24959</v>
      </c>
    </row>
    <row r="639">
      <c r="A639" s="69" t="s">
        <v>23381</v>
      </c>
      <c r="B639" s="190" t="s">
        <v>24960</v>
      </c>
      <c r="C639" s="236"/>
      <c r="D639" s="79" t="s">
        <v>2635</v>
      </c>
      <c r="E639" s="113" t="s">
        <v>22516</v>
      </c>
      <c r="F639" s="113" t="s">
        <v>22516</v>
      </c>
      <c r="G639" s="177"/>
      <c r="H639" s="177" t="s">
        <v>24961</v>
      </c>
      <c r="I639" s="113" t="s">
        <v>22516</v>
      </c>
      <c r="J639" s="179"/>
      <c r="K639" s="179"/>
      <c r="L639" s="95" t="s">
        <v>16627</v>
      </c>
      <c r="M639" s="113" t="s">
        <v>22516</v>
      </c>
      <c r="N639" s="75" t="s">
        <v>21513</v>
      </c>
      <c r="O639" s="75" t="s">
        <v>18509</v>
      </c>
      <c r="P639" s="75" t="s">
        <v>15373</v>
      </c>
      <c r="Q639" s="236" t="s">
        <v>24962</v>
      </c>
    </row>
    <row r="640">
      <c r="A640" s="62" t="s">
        <v>2586</v>
      </c>
      <c r="B640" s="175" t="s">
        <v>24963</v>
      </c>
      <c r="C640" s="95"/>
      <c r="D640" s="79" t="s">
        <v>2588</v>
      </c>
      <c r="E640" s="113" t="s">
        <v>22516</v>
      </c>
      <c r="F640" s="113" t="s">
        <v>22516</v>
      </c>
      <c r="G640" s="96"/>
      <c r="H640" s="96" t="s">
        <v>24964</v>
      </c>
      <c r="I640" s="113" t="s">
        <v>22516</v>
      </c>
      <c r="J640" s="192"/>
      <c r="K640" s="96"/>
      <c r="L640" s="95" t="s">
        <v>16627</v>
      </c>
      <c r="M640" s="113" t="s">
        <v>22516</v>
      </c>
      <c r="N640" s="75" t="s">
        <v>21513</v>
      </c>
      <c r="O640" s="75" t="s">
        <v>3742</v>
      </c>
      <c r="P640" s="75" t="s">
        <v>8038</v>
      </c>
      <c r="Q640" s="95" t="s">
        <v>24965</v>
      </c>
    </row>
    <row r="641">
      <c r="A641" s="69" t="s">
        <v>2586</v>
      </c>
      <c r="B641" s="190" t="s">
        <v>24966</v>
      </c>
      <c r="C641" s="95"/>
      <c r="D641" s="79" t="s">
        <v>2635</v>
      </c>
      <c r="E641" s="113" t="s">
        <v>22516</v>
      </c>
      <c r="F641" s="113" t="s">
        <v>22516</v>
      </c>
      <c r="G641" s="96"/>
      <c r="H641" s="96" t="s">
        <v>24967</v>
      </c>
      <c r="I641" s="113" t="s">
        <v>22516</v>
      </c>
      <c r="J641" s="192"/>
      <c r="K641" s="96"/>
      <c r="L641" s="95" t="s">
        <v>16627</v>
      </c>
      <c r="M641" s="113" t="s">
        <v>22516</v>
      </c>
      <c r="N641" s="75" t="s">
        <v>21513</v>
      </c>
      <c r="O641" s="75" t="s">
        <v>9821</v>
      </c>
      <c r="P641" s="75" t="s">
        <v>15373</v>
      </c>
      <c r="Q641" s="95" t="s">
        <v>24968</v>
      </c>
    </row>
    <row r="642">
      <c r="A642" s="69" t="s">
        <v>23381</v>
      </c>
      <c r="B642" s="232" t="s">
        <v>24969</v>
      </c>
      <c r="C642" s="82"/>
      <c r="D642" s="79" t="s">
        <v>2635</v>
      </c>
      <c r="E642" s="113" t="s">
        <v>22516</v>
      </c>
      <c r="F642" s="113" t="s">
        <v>22516</v>
      </c>
      <c r="G642" s="62"/>
      <c r="H642" s="62" t="s">
        <v>24970</v>
      </c>
      <c r="I642" s="113" t="s">
        <v>22516</v>
      </c>
      <c r="J642" s="198"/>
      <c r="K642" s="62"/>
      <c r="L642" s="82" t="s">
        <v>16627</v>
      </c>
      <c r="M642" s="113" t="s">
        <v>22516</v>
      </c>
      <c r="N642" s="99" t="s">
        <v>21513</v>
      </c>
      <c r="O642" s="99" t="s">
        <v>24932</v>
      </c>
      <c r="P642" s="99" t="s">
        <v>15373</v>
      </c>
      <c r="Q642" s="82" t="s">
        <v>24971</v>
      </c>
    </row>
    <row r="643">
      <c r="A643" s="62" t="s">
        <v>2586</v>
      </c>
      <c r="B643" s="210" t="s">
        <v>24972</v>
      </c>
      <c r="C643" s="82"/>
      <c r="D643" s="79" t="s">
        <v>2588</v>
      </c>
      <c r="E643" s="113" t="s">
        <v>22516</v>
      </c>
      <c r="F643" s="113" t="s">
        <v>22516</v>
      </c>
      <c r="G643" s="62"/>
      <c r="H643" s="62" t="s">
        <v>24973</v>
      </c>
      <c r="I643" s="113" t="s">
        <v>22516</v>
      </c>
      <c r="J643" s="198"/>
      <c r="K643" s="62"/>
      <c r="L643" s="82" t="s">
        <v>16627</v>
      </c>
      <c r="M643" s="113" t="s">
        <v>22516</v>
      </c>
      <c r="N643" s="99" t="s">
        <v>21513</v>
      </c>
      <c r="O643" s="99" t="s">
        <v>18509</v>
      </c>
      <c r="P643" s="99" t="s">
        <v>8038</v>
      </c>
      <c r="Q643" s="113" t="s">
        <v>22516</v>
      </c>
    </row>
    <row r="644">
      <c r="A644" s="69" t="s">
        <v>2586</v>
      </c>
      <c r="B644" s="190" t="s">
        <v>24974</v>
      </c>
      <c r="C644" s="95"/>
      <c r="D644" s="101" t="s">
        <v>2588</v>
      </c>
      <c r="E644" s="113" t="s">
        <v>22516</v>
      </c>
      <c r="F644" s="113" t="s">
        <v>22516</v>
      </c>
      <c r="G644" s="96"/>
      <c r="H644" s="96" t="s">
        <v>24975</v>
      </c>
      <c r="I644" s="113" t="s">
        <v>22516</v>
      </c>
      <c r="J644" s="192"/>
      <c r="K644" s="96"/>
      <c r="L644" s="95" t="s">
        <v>16627</v>
      </c>
      <c r="M644" s="113" t="s">
        <v>22516</v>
      </c>
      <c r="N644" s="75" t="s">
        <v>21513</v>
      </c>
      <c r="O644" s="75" t="s">
        <v>5170</v>
      </c>
      <c r="P644" s="75" t="s">
        <v>8038</v>
      </c>
      <c r="Q644" s="95" t="s">
        <v>24976</v>
      </c>
    </row>
    <row r="645">
      <c r="A645" s="69" t="s">
        <v>2633</v>
      </c>
      <c r="B645" s="190" t="s">
        <v>24977</v>
      </c>
      <c r="C645" s="95"/>
      <c r="D645" s="101" t="s">
        <v>2588</v>
      </c>
      <c r="E645" s="113" t="s">
        <v>22516</v>
      </c>
      <c r="F645" s="113" t="s">
        <v>22516</v>
      </c>
      <c r="G645" s="96"/>
      <c r="H645" s="96" t="s">
        <v>24978</v>
      </c>
      <c r="I645" s="113" t="s">
        <v>22516</v>
      </c>
      <c r="J645" s="192"/>
      <c r="K645" s="96"/>
      <c r="L645" s="95" t="s">
        <v>16627</v>
      </c>
      <c r="M645" s="113" t="s">
        <v>22516</v>
      </c>
      <c r="N645" s="75" t="s">
        <v>21513</v>
      </c>
      <c r="O645" s="75" t="s">
        <v>5609</v>
      </c>
      <c r="P645" s="75" t="s">
        <v>8038</v>
      </c>
      <c r="Q645" s="95" t="s">
        <v>24979</v>
      </c>
    </row>
    <row r="646">
      <c r="A646" s="69" t="s">
        <v>2586</v>
      </c>
      <c r="B646" s="190" t="s">
        <v>24980</v>
      </c>
      <c r="C646" s="95"/>
      <c r="D646" s="101" t="s">
        <v>2588</v>
      </c>
      <c r="E646" s="113" t="s">
        <v>22516</v>
      </c>
      <c r="F646" s="113" t="s">
        <v>22516</v>
      </c>
      <c r="G646" s="96"/>
      <c r="H646" s="96" t="s">
        <v>24981</v>
      </c>
      <c r="I646" s="113" t="s">
        <v>22516</v>
      </c>
      <c r="J646" s="192"/>
      <c r="K646" s="96"/>
      <c r="L646" s="95" t="s">
        <v>21765</v>
      </c>
      <c r="M646" s="113" t="s">
        <v>22516</v>
      </c>
      <c r="N646" s="75" t="s">
        <v>21513</v>
      </c>
      <c r="O646" s="75" t="s">
        <v>3742</v>
      </c>
      <c r="P646" s="75" t="s">
        <v>8038</v>
      </c>
      <c r="Q646" s="154" t="s">
        <v>22516</v>
      </c>
    </row>
    <row r="647">
      <c r="A647" s="69" t="s">
        <v>2586</v>
      </c>
      <c r="B647" s="190" t="s">
        <v>24982</v>
      </c>
      <c r="C647" s="95"/>
      <c r="D647" s="101" t="s">
        <v>2588</v>
      </c>
      <c r="E647" s="113" t="s">
        <v>22516</v>
      </c>
      <c r="F647" s="113" t="s">
        <v>22516</v>
      </c>
      <c r="G647" s="96"/>
      <c r="H647" s="96" t="s">
        <v>24983</v>
      </c>
      <c r="I647" s="113" t="s">
        <v>22516</v>
      </c>
      <c r="J647" s="192"/>
      <c r="K647" s="96"/>
      <c r="L647" s="95" t="s">
        <v>21765</v>
      </c>
      <c r="M647" s="113" t="s">
        <v>22516</v>
      </c>
      <c r="N647" s="75" t="s">
        <v>21513</v>
      </c>
      <c r="O647" s="75" t="s">
        <v>3742</v>
      </c>
      <c r="P647" s="75" t="s">
        <v>15373</v>
      </c>
      <c r="Q647" s="95"/>
    </row>
    <row r="648">
      <c r="A648" s="69" t="s">
        <v>2586</v>
      </c>
      <c r="B648" s="190" t="s">
        <v>24984</v>
      </c>
      <c r="C648" s="95"/>
      <c r="D648" s="79" t="s">
        <v>2588</v>
      </c>
      <c r="E648" s="113" t="s">
        <v>22516</v>
      </c>
      <c r="F648" s="113" t="s">
        <v>22516</v>
      </c>
      <c r="G648" s="96"/>
      <c r="H648" s="96" t="s">
        <v>24985</v>
      </c>
      <c r="I648" s="113" t="s">
        <v>22516</v>
      </c>
      <c r="J648" s="192"/>
      <c r="K648" s="96"/>
      <c r="L648" s="95" t="s">
        <v>21765</v>
      </c>
      <c r="M648" s="113" t="s">
        <v>22516</v>
      </c>
      <c r="N648" s="75" t="s">
        <v>21513</v>
      </c>
      <c r="O648" s="75" t="s">
        <v>24866</v>
      </c>
      <c r="P648" s="75" t="s">
        <v>8038</v>
      </c>
      <c r="Q648" s="154" t="s">
        <v>22516</v>
      </c>
    </row>
    <row r="649">
      <c r="A649" s="69" t="s">
        <v>2586</v>
      </c>
      <c r="B649" s="190" t="s">
        <v>24986</v>
      </c>
      <c r="C649" s="95"/>
      <c r="D649" s="79" t="s">
        <v>2588</v>
      </c>
      <c r="E649" s="113" t="s">
        <v>22516</v>
      </c>
      <c r="F649" s="113" t="s">
        <v>22516</v>
      </c>
      <c r="G649" s="96"/>
      <c r="H649" s="96" t="s">
        <v>24987</v>
      </c>
      <c r="I649" s="113" t="s">
        <v>22516</v>
      </c>
      <c r="J649" s="192"/>
      <c r="K649" s="96"/>
      <c r="L649" s="95" t="s">
        <v>21765</v>
      </c>
      <c r="M649" s="113" t="s">
        <v>22516</v>
      </c>
      <c r="N649" s="75" t="s">
        <v>21513</v>
      </c>
      <c r="O649" s="75" t="s">
        <v>3742</v>
      </c>
      <c r="P649" s="75" t="s">
        <v>15373</v>
      </c>
      <c r="Q649" s="95"/>
    </row>
    <row r="650">
      <c r="A650" s="69" t="s">
        <v>2586</v>
      </c>
      <c r="B650" s="190" t="s">
        <v>24988</v>
      </c>
      <c r="C650" s="95"/>
      <c r="D650" s="79" t="s">
        <v>2588</v>
      </c>
      <c r="E650" s="113" t="s">
        <v>22516</v>
      </c>
      <c r="F650" s="113" t="s">
        <v>22516</v>
      </c>
      <c r="G650" s="96"/>
      <c r="H650" s="96" t="s">
        <v>24989</v>
      </c>
      <c r="I650" s="113" t="s">
        <v>22516</v>
      </c>
      <c r="J650" s="192"/>
      <c r="K650" s="96"/>
      <c r="L650" s="95" t="s">
        <v>21765</v>
      </c>
      <c r="M650" s="113" t="s">
        <v>22516</v>
      </c>
      <c r="N650" s="75" t="s">
        <v>21513</v>
      </c>
      <c r="O650" s="75" t="s">
        <v>3742</v>
      </c>
      <c r="P650" s="75" t="s">
        <v>15373</v>
      </c>
      <c r="Q650" s="95"/>
    </row>
    <row r="651">
      <c r="A651" s="69" t="s">
        <v>2586</v>
      </c>
      <c r="B651" s="232" t="s">
        <v>24990</v>
      </c>
      <c r="C651" s="82"/>
      <c r="D651" s="79" t="s">
        <v>2588</v>
      </c>
      <c r="E651" s="113" t="s">
        <v>22516</v>
      </c>
      <c r="F651" s="113" t="s">
        <v>22516</v>
      </c>
      <c r="G651" s="62"/>
      <c r="H651" s="62" t="s">
        <v>24991</v>
      </c>
      <c r="I651" s="113" t="s">
        <v>22516</v>
      </c>
      <c r="J651" s="198"/>
      <c r="K651" s="62"/>
      <c r="L651" s="82" t="s">
        <v>21765</v>
      </c>
      <c r="M651" s="113" t="s">
        <v>22516</v>
      </c>
      <c r="N651" s="99" t="s">
        <v>21513</v>
      </c>
      <c r="O651" s="99" t="s">
        <v>3742</v>
      </c>
      <c r="P651" s="99" t="s">
        <v>15373</v>
      </c>
      <c r="Q651" s="82"/>
    </row>
    <row r="652">
      <c r="A652" s="69" t="s">
        <v>2586</v>
      </c>
      <c r="B652" s="232" t="s">
        <v>24992</v>
      </c>
      <c r="C652" s="82"/>
      <c r="D652" s="79" t="s">
        <v>2588</v>
      </c>
      <c r="E652" s="113" t="s">
        <v>22516</v>
      </c>
      <c r="F652" s="113" t="s">
        <v>22516</v>
      </c>
      <c r="G652" s="62"/>
      <c r="H652" s="62" t="s">
        <v>24993</v>
      </c>
      <c r="I652" s="113" t="s">
        <v>22516</v>
      </c>
      <c r="J652" s="198"/>
      <c r="K652" s="62"/>
      <c r="L652" s="82" t="s">
        <v>21765</v>
      </c>
      <c r="M652" s="113" t="s">
        <v>22516</v>
      </c>
      <c r="N652" s="99" t="s">
        <v>21513</v>
      </c>
      <c r="O652" s="99" t="s">
        <v>3742</v>
      </c>
      <c r="P652" s="99" t="s">
        <v>15373</v>
      </c>
      <c r="Q652" s="82"/>
    </row>
    <row r="653">
      <c r="A653" s="69" t="s">
        <v>2586</v>
      </c>
      <c r="B653" s="190" t="s">
        <v>24994</v>
      </c>
      <c r="C653" s="95"/>
      <c r="D653" s="101" t="s">
        <v>2588</v>
      </c>
      <c r="E653" s="113" t="s">
        <v>22516</v>
      </c>
      <c r="F653" s="113" t="s">
        <v>22516</v>
      </c>
      <c r="G653" s="96"/>
      <c r="H653" s="96" t="s">
        <v>24995</v>
      </c>
      <c r="I653" s="113" t="s">
        <v>22516</v>
      </c>
      <c r="J653" s="192"/>
      <c r="K653" s="96"/>
      <c r="L653" s="95" t="s">
        <v>21765</v>
      </c>
      <c r="M653" s="113" t="s">
        <v>22516</v>
      </c>
      <c r="N653" s="75" t="s">
        <v>21513</v>
      </c>
      <c r="O653" s="75" t="s">
        <v>24866</v>
      </c>
      <c r="P653" s="75" t="s">
        <v>15373</v>
      </c>
      <c r="Q653" s="95"/>
    </row>
    <row r="654">
      <c r="A654" s="69" t="s">
        <v>2586</v>
      </c>
      <c r="B654" s="153" t="s">
        <v>24996</v>
      </c>
      <c r="C654" s="95" t="s">
        <v>24997</v>
      </c>
      <c r="D654" s="101" t="s">
        <v>2588</v>
      </c>
      <c r="E654" s="113" t="s">
        <v>22516</v>
      </c>
      <c r="F654" s="113" t="s">
        <v>22516</v>
      </c>
      <c r="G654" s="96"/>
      <c r="H654" s="96" t="s">
        <v>24998</v>
      </c>
      <c r="I654" s="113" t="s">
        <v>22516</v>
      </c>
      <c r="J654" s="192"/>
      <c r="K654" s="75" t="s">
        <v>22513</v>
      </c>
      <c r="L654" s="95" t="s">
        <v>21498</v>
      </c>
      <c r="M654" s="75" t="s">
        <v>22514</v>
      </c>
      <c r="N654" s="75" t="s">
        <v>22887</v>
      </c>
      <c r="O654" s="75" t="s">
        <v>3110</v>
      </c>
      <c r="P654" s="75" t="s">
        <v>15373</v>
      </c>
      <c r="Q654" s="154" t="s">
        <v>22516</v>
      </c>
    </row>
    <row r="655">
      <c r="A655" s="62" t="s">
        <v>2586</v>
      </c>
      <c r="B655" s="175" t="s">
        <v>24999</v>
      </c>
      <c r="C655" s="95"/>
      <c r="D655" s="79" t="s">
        <v>2635</v>
      </c>
      <c r="E655" s="113" t="s">
        <v>22516</v>
      </c>
      <c r="F655" s="113" t="s">
        <v>22516</v>
      </c>
      <c r="G655" s="160" t="s">
        <v>8038</v>
      </c>
      <c r="H655" s="96" t="s">
        <v>25000</v>
      </c>
      <c r="I655" s="191" t="s">
        <v>25001</v>
      </c>
      <c r="J655" s="204">
        <v>33700.0</v>
      </c>
      <c r="K655" s="82" t="s">
        <v>22583</v>
      </c>
      <c r="L655" s="95" t="s">
        <v>16627</v>
      </c>
      <c r="M655" s="113" t="s">
        <v>22516</v>
      </c>
      <c r="N655" s="75" t="s">
        <v>22887</v>
      </c>
      <c r="O655" s="75" t="s">
        <v>3110</v>
      </c>
      <c r="P655" s="75" t="s">
        <v>8038</v>
      </c>
      <c r="Q655" s="95" t="s">
        <v>25002</v>
      </c>
    </row>
    <row r="656">
      <c r="A656" s="62" t="s">
        <v>2586</v>
      </c>
      <c r="B656" s="210" t="s">
        <v>25003</v>
      </c>
      <c r="C656" s="82"/>
      <c r="D656" s="79" t="s">
        <v>2635</v>
      </c>
      <c r="E656" s="113" t="s">
        <v>22516</v>
      </c>
      <c r="F656" s="113" t="s">
        <v>22516</v>
      </c>
      <c r="G656" s="62"/>
      <c r="H656" s="62" t="s">
        <v>25004</v>
      </c>
      <c r="I656" s="193" t="s">
        <v>25005</v>
      </c>
      <c r="J656" s="200">
        <v>82900.0</v>
      </c>
      <c r="K656" s="82" t="s">
        <v>22583</v>
      </c>
      <c r="L656" s="82" t="s">
        <v>21498</v>
      </c>
      <c r="M656" s="99" t="s">
        <v>23368</v>
      </c>
      <c r="N656" s="99" t="s">
        <v>22887</v>
      </c>
      <c r="O656" s="99" t="s">
        <v>4202</v>
      </c>
      <c r="P656" s="99" t="s">
        <v>15373</v>
      </c>
      <c r="Q656" s="82" t="s">
        <v>25006</v>
      </c>
    </row>
    <row r="657">
      <c r="A657" s="62" t="s">
        <v>2586</v>
      </c>
      <c r="B657" s="195" t="s">
        <v>25007</v>
      </c>
      <c r="C657" s="201"/>
      <c r="D657" s="196" t="s">
        <v>2588</v>
      </c>
      <c r="E657" s="113" t="s">
        <v>22516</v>
      </c>
      <c r="F657" s="113" t="s">
        <v>22516</v>
      </c>
      <c r="G657" s="198"/>
      <c r="H657" s="198" t="s">
        <v>25008</v>
      </c>
      <c r="I657" s="199" t="s">
        <v>25009</v>
      </c>
      <c r="J657" s="200">
        <v>21000.0</v>
      </c>
      <c r="K657" s="82" t="s">
        <v>22583</v>
      </c>
      <c r="L657" s="201" t="s">
        <v>21498</v>
      </c>
      <c r="M657" s="162" t="s">
        <v>22638</v>
      </c>
      <c r="N657" s="162" t="s">
        <v>22887</v>
      </c>
      <c r="O657" s="162" t="s">
        <v>3110</v>
      </c>
      <c r="P657" s="162" t="s">
        <v>15373</v>
      </c>
      <c r="Q657" s="201" t="s">
        <v>25010</v>
      </c>
    </row>
    <row r="658">
      <c r="A658" s="62" t="s">
        <v>2586</v>
      </c>
      <c r="B658" s="210" t="s">
        <v>25011</v>
      </c>
      <c r="C658" s="82"/>
      <c r="D658" s="79" t="s">
        <v>2635</v>
      </c>
      <c r="E658" s="154" t="s">
        <v>22516</v>
      </c>
      <c r="F658" s="154" t="s">
        <v>22516</v>
      </c>
      <c r="G658" s="160" t="s">
        <v>2741</v>
      </c>
      <c r="H658" s="62" t="s">
        <v>25012</v>
      </c>
      <c r="I658" s="193" t="s">
        <v>25013</v>
      </c>
      <c r="J658" s="200">
        <v>71500.0</v>
      </c>
      <c r="K658" s="82" t="s">
        <v>22583</v>
      </c>
      <c r="L658" s="82" t="s">
        <v>21498</v>
      </c>
      <c r="M658" s="62"/>
      <c r="N658" s="99" t="s">
        <v>22887</v>
      </c>
      <c r="O658" s="99" t="s">
        <v>3110</v>
      </c>
      <c r="P658" s="99" t="s">
        <v>8038</v>
      </c>
      <c r="Q658" s="82" t="s">
        <v>25014</v>
      </c>
    </row>
    <row r="659">
      <c r="A659" s="69" t="s">
        <v>2633</v>
      </c>
      <c r="B659" s="190" t="s">
        <v>25015</v>
      </c>
      <c r="C659" s="95"/>
      <c r="D659" s="79" t="s">
        <v>2588</v>
      </c>
      <c r="E659" s="113" t="s">
        <v>22516</v>
      </c>
      <c r="F659" s="113" t="s">
        <v>22516</v>
      </c>
      <c r="G659" s="96"/>
      <c r="H659" s="96" t="s">
        <v>25016</v>
      </c>
      <c r="I659" s="113" t="s">
        <v>22516</v>
      </c>
      <c r="J659" s="192"/>
      <c r="K659" s="96"/>
      <c r="L659" s="95" t="s">
        <v>16627</v>
      </c>
      <c r="M659" s="113" t="s">
        <v>22516</v>
      </c>
      <c r="N659" s="75" t="s">
        <v>22887</v>
      </c>
      <c r="O659" s="75" t="s">
        <v>4202</v>
      </c>
      <c r="P659" s="75" t="s">
        <v>8038</v>
      </c>
      <c r="Q659" s="95"/>
    </row>
    <row r="660">
      <c r="A660" s="62" t="s">
        <v>2586</v>
      </c>
      <c r="B660" s="195" t="s">
        <v>25017</v>
      </c>
      <c r="C660" s="201" t="s">
        <v>25018</v>
      </c>
      <c r="D660" s="79" t="s">
        <v>2588</v>
      </c>
      <c r="E660" s="113" t="s">
        <v>22516</v>
      </c>
      <c r="F660" s="113" t="s">
        <v>22516</v>
      </c>
      <c r="G660" s="198"/>
      <c r="H660" s="198" t="s">
        <v>25019</v>
      </c>
      <c r="I660" s="199" t="s">
        <v>25020</v>
      </c>
      <c r="J660" s="196">
        <v>10000.0</v>
      </c>
      <c r="K660" s="162" t="s">
        <v>22513</v>
      </c>
      <c r="L660" s="201" t="s">
        <v>21498</v>
      </c>
      <c r="M660" s="198"/>
      <c r="N660" s="162" t="s">
        <v>22923</v>
      </c>
      <c r="O660" s="162" t="s">
        <v>25021</v>
      </c>
      <c r="P660" s="162" t="s">
        <v>8038</v>
      </c>
      <c r="Q660" s="201" t="s">
        <v>25022</v>
      </c>
    </row>
    <row r="661">
      <c r="A661" s="62" t="s">
        <v>2586</v>
      </c>
      <c r="B661" s="195" t="s">
        <v>25023</v>
      </c>
      <c r="C661" s="201"/>
      <c r="D661" s="196" t="s">
        <v>2588</v>
      </c>
      <c r="E661" s="113" t="s">
        <v>22516</v>
      </c>
      <c r="F661" s="113" t="s">
        <v>22516</v>
      </c>
      <c r="G661" s="160" t="s">
        <v>8038</v>
      </c>
      <c r="H661" s="198" t="s">
        <v>25024</v>
      </c>
      <c r="I661" s="213" t="s">
        <v>25025</v>
      </c>
      <c r="J661" s="198">
        <v>1502754.0</v>
      </c>
      <c r="K661" s="162" t="s">
        <v>22602</v>
      </c>
      <c r="L661" s="201" t="s">
        <v>16627</v>
      </c>
      <c r="M661" s="113" t="s">
        <v>22516</v>
      </c>
      <c r="N661" s="162" t="s">
        <v>16706</v>
      </c>
      <c r="O661" s="162" t="s">
        <v>22584</v>
      </c>
      <c r="P661" s="162" t="s">
        <v>15373</v>
      </c>
      <c r="Q661" s="201" t="s">
        <v>25026</v>
      </c>
    </row>
    <row r="662">
      <c r="A662" s="62" t="s">
        <v>2633</v>
      </c>
      <c r="B662" s="175" t="s">
        <v>25027</v>
      </c>
      <c r="C662" s="95"/>
      <c r="D662" s="79" t="s">
        <v>2588</v>
      </c>
      <c r="E662" s="113" t="s">
        <v>22516</v>
      </c>
      <c r="F662" s="113" t="s">
        <v>22516</v>
      </c>
      <c r="G662" s="160" t="s">
        <v>2741</v>
      </c>
      <c r="H662" s="96" t="s">
        <v>25028</v>
      </c>
      <c r="I662" s="154" t="s">
        <v>25029</v>
      </c>
      <c r="J662" s="237">
        <v>253000.0</v>
      </c>
      <c r="K662" s="75" t="s">
        <v>22602</v>
      </c>
      <c r="L662" s="95" t="s">
        <v>16627</v>
      </c>
      <c r="M662" s="113" t="s">
        <v>22516</v>
      </c>
      <c r="N662" s="75" t="s">
        <v>16706</v>
      </c>
      <c r="O662" s="75" t="s">
        <v>2686</v>
      </c>
      <c r="P662" s="75" t="s">
        <v>8038</v>
      </c>
      <c r="Q662" s="95" t="s">
        <v>25030</v>
      </c>
    </row>
    <row r="663">
      <c r="A663" s="62" t="s">
        <v>2586</v>
      </c>
      <c r="B663" s="210" t="s">
        <v>25031</v>
      </c>
      <c r="C663" s="82"/>
      <c r="D663" s="79" t="s">
        <v>2588</v>
      </c>
      <c r="E663" s="113" t="s">
        <v>22516</v>
      </c>
      <c r="F663" s="113" t="s">
        <v>22516</v>
      </c>
      <c r="G663" s="62"/>
      <c r="H663" s="62" t="s">
        <v>25032</v>
      </c>
      <c r="I663" s="108" t="s">
        <v>25033</v>
      </c>
      <c r="J663" s="198">
        <v>104435.0</v>
      </c>
      <c r="K663" s="99" t="s">
        <v>22602</v>
      </c>
      <c r="L663" s="82" t="s">
        <v>16627</v>
      </c>
      <c r="M663" s="113" t="s">
        <v>22516</v>
      </c>
      <c r="N663" s="99" t="s">
        <v>16706</v>
      </c>
      <c r="O663" s="99" t="s">
        <v>4138</v>
      </c>
      <c r="P663" s="99" t="s">
        <v>15373</v>
      </c>
      <c r="Q663" s="82" t="s">
        <v>25034</v>
      </c>
    </row>
    <row r="664">
      <c r="A664" s="62" t="s">
        <v>2586</v>
      </c>
      <c r="B664" s="195" t="s">
        <v>25035</v>
      </c>
      <c r="C664" s="201" t="s">
        <v>25036</v>
      </c>
      <c r="D664" s="101" t="s">
        <v>2588</v>
      </c>
      <c r="E664" s="113" t="s">
        <v>22516</v>
      </c>
      <c r="F664" s="113" t="s">
        <v>22516</v>
      </c>
      <c r="G664" s="160" t="s">
        <v>2741</v>
      </c>
      <c r="H664" s="198" t="s">
        <v>25037</v>
      </c>
      <c r="I664" s="199" t="s">
        <v>25038</v>
      </c>
      <c r="J664" s="198">
        <v>242333.0</v>
      </c>
      <c r="K664" s="162" t="s">
        <v>22602</v>
      </c>
      <c r="L664" s="201" t="s">
        <v>16627</v>
      </c>
      <c r="M664" s="113" t="s">
        <v>22516</v>
      </c>
      <c r="N664" s="162" t="s">
        <v>16706</v>
      </c>
      <c r="O664" s="162" t="s">
        <v>22658</v>
      </c>
      <c r="P664" s="162" t="s">
        <v>8038</v>
      </c>
      <c r="Q664" s="201" t="s">
        <v>25039</v>
      </c>
    </row>
    <row r="665">
      <c r="A665" s="62" t="s">
        <v>2586</v>
      </c>
      <c r="B665" s="195" t="s">
        <v>25023</v>
      </c>
      <c r="C665" s="201"/>
      <c r="D665" s="101" t="s">
        <v>2588</v>
      </c>
      <c r="E665" s="113" t="s">
        <v>22516</v>
      </c>
      <c r="F665" s="113" t="s">
        <v>22516</v>
      </c>
      <c r="G665" s="160" t="s">
        <v>8038</v>
      </c>
      <c r="H665" s="198" t="s">
        <v>25040</v>
      </c>
      <c r="I665" s="213" t="s">
        <v>25041</v>
      </c>
      <c r="J665" s="198">
        <v>1502754.0</v>
      </c>
      <c r="K665" s="162" t="s">
        <v>22602</v>
      </c>
      <c r="L665" s="201" t="s">
        <v>16627</v>
      </c>
      <c r="M665" s="113" t="s">
        <v>22516</v>
      </c>
      <c r="N665" s="162" t="s">
        <v>16706</v>
      </c>
      <c r="O665" s="162" t="s">
        <v>22584</v>
      </c>
      <c r="P665" s="162" t="s">
        <v>15373</v>
      </c>
      <c r="Q665" s="201" t="s">
        <v>25026</v>
      </c>
    </row>
    <row r="666">
      <c r="A666" s="62" t="s">
        <v>2586</v>
      </c>
      <c r="B666" s="195" t="s">
        <v>25035</v>
      </c>
      <c r="C666" s="201" t="s">
        <v>25042</v>
      </c>
      <c r="D666" s="101" t="s">
        <v>2588</v>
      </c>
      <c r="E666" s="113" t="s">
        <v>22516</v>
      </c>
      <c r="F666" s="113" t="s">
        <v>22516</v>
      </c>
      <c r="G666" s="160" t="s">
        <v>2741</v>
      </c>
      <c r="H666" s="198" t="s">
        <v>25043</v>
      </c>
      <c r="I666" s="199" t="s">
        <v>25038</v>
      </c>
      <c r="J666" s="198">
        <v>242333.0</v>
      </c>
      <c r="K666" s="162" t="s">
        <v>22602</v>
      </c>
      <c r="L666" s="201" t="s">
        <v>16627</v>
      </c>
      <c r="M666" s="113" t="s">
        <v>22516</v>
      </c>
      <c r="N666" s="162" t="s">
        <v>16706</v>
      </c>
      <c r="O666" s="162" t="s">
        <v>2686</v>
      </c>
      <c r="P666" s="162" t="s">
        <v>15373</v>
      </c>
      <c r="Q666" s="201" t="s">
        <v>25039</v>
      </c>
    </row>
    <row r="667">
      <c r="A667" s="62" t="s">
        <v>2586</v>
      </c>
      <c r="B667" s="175" t="s">
        <v>25044</v>
      </c>
      <c r="C667" s="95"/>
      <c r="D667" s="79" t="s">
        <v>2635</v>
      </c>
      <c r="E667" s="113" t="s">
        <v>22516</v>
      </c>
      <c r="F667" s="113" t="s">
        <v>22516</v>
      </c>
      <c r="G667" s="160" t="s">
        <v>8038</v>
      </c>
      <c r="H667" s="96" t="s">
        <v>25045</v>
      </c>
      <c r="I667" s="71" t="s">
        <v>25046</v>
      </c>
      <c r="J667" s="192">
        <v>300538.0</v>
      </c>
      <c r="K667" s="75" t="s">
        <v>22602</v>
      </c>
      <c r="L667" s="95" t="s">
        <v>16627</v>
      </c>
      <c r="M667" s="113" t="s">
        <v>22516</v>
      </c>
      <c r="N667" s="75" t="s">
        <v>16706</v>
      </c>
      <c r="O667" s="75" t="s">
        <v>2937</v>
      </c>
      <c r="P667" s="75" t="s">
        <v>15373</v>
      </c>
      <c r="Q667" s="95" t="s">
        <v>25047</v>
      </c>
    </row>
    <row r="668">
      <c r="A668" s="62" t="s">
        <v>2586</v>
      </c>
      <c r="B668" s="175" t="s">
        <v>25048</v>
      </c>
      <c r="C668" s="95"/>
      <c r="D668" s="79" t="s">
        <v>2635</v>
      </c>
      <c r="E668" s="113" t="s">
        <v>22516</v>
      </c>
      <c r="F668" s="113" t="s">
        <v>22516</v>
      </c>
      <c r="G668" s="160" t="s">
        <v>2741</v>
      </c>
      <c r="H668" s="96" t="s">
        <v>25049</v>
      </c>
      <c r="I668" s="191" t="s">
        <v>25050</v>
      </c>
      <c r="J668" s="204">
        <v>131000.0</v>
      </c>
      <c r="K668" s="75" t="s">
        <v>22602</v>
      </c>
      <c r="L668" s="95" t="s">
        <v>16627</v>
      </c>
      <c r="M668" s="113" t="s">
        <v>22516</v>
      </c>
      <c r="N668" s="75" t="s">
        <v>16706</v>
      </c>
      <c r="O668" s="75" t="s">
        <v>3410</v>
      </c>
      <c r="P668" s="75" t="s">
        <v>8038</v>
      </c>
      <c r="Q668" s="95" t="s">
        <v>25051</v>
      </c>
    </row>
    <row r="669">
      <c r="A669" s="69" t="s">
        <v>2586</v>
      </c>
      <c r="B669" s="153" t="s">
        <v>21988</v>
      </c>
      <c r="C669" s="95"/>
      <c r="D669" s="79" t="s">
        <v>2588</v>
      </c>
      <c r="E669" s="113" t="s">
        <v>22516</v>
      </c>
      <c r="F669" s="113" t="s">
        <v>22516</v>
      </c>
      <c r="G669" s="160" t="s">
        <v>2741</v>
      </c>
      <c r="H669" s="96" t="s">
        <v>25052</v>
      </c>
      <c r="I669" s="71" t="s">
        <v>25053</v>
      </c>
      <c r="J669" s="192">
        <v>103579.0</v>
      </c>
      <c r="K669" s="99" t="s">
        <v>22602</v>
      </c>
      <c r="L669" s="95" t="s">
        <v>16627</v>
      </c>
      <c r="M669" s="113" t="s">
        <v>22516</v>
      </c>
      <c r="N669" s="75" t="s">
        <v>16706</v>
      </c>
      <c r="O669" s="75" t="s">
        <v>4138</v>
      </c>
      <c r="P669" s="75" t="s">
        <v>8038</v>
      </c>
      <c r="Q669" s="95" t="s">
        <v>25054</v>
      </c>
    </row>
    <row r="670">
      <c r="A670" s="62" t="s">
        <v>2586</v>
      </c>
      <c r="B670" s="210" t="s">
        <v>25055</v>
      </c>
      <c r="C670" s="82"/>
      <c r="D670" s="79" t="s">
        <v>2635</v>
      </c>
      <c r="E670" s="113" t="s">
        <v>22516</v>
      </c>
      <c r="F670" s="113" t="s">
        <v>22516</v>
      </c>
      <c r="G670" s="62"/>
      <c r="H670" s="62" t="s">
        <v>25056</v>
      </c>
      <c r="I670" s="155" t="s">
        <v>25057</v>
      </c>
      <c r="J670" s="200">
        <v>116000.0</v>
      </c>
      <c r="K670" s="99" t="s">
        <v>22602</v>
      </c>
      <c r="L670" s="113" t="s">
        <v>16627</v>
      </c>
      <c r="M670" s="113" t="s">
        <v>22516</v>
      </c>
      <c r="N670" s="99" t="s">
        <v>16706</v>
      </c>
      <c r="O670" s="99" t="s">
        <v>6703</v>
      </c>
      <c r="P670" s="99" t="s">
        <v>15373</v>
      </c>
      <c r="Q670" s="82"/>
    </row>
    <row r="671">
      <c r="A671" s="62" t="s">
        <v>2633</v>
      </c>
      <c r="B671" s="175" t="s">
        <v>25027</v>
      </c>
      <c r="C671" s="95"/>
      <c r="D671" s="79" t="s">
        <v>2635</v>
      </c>
      <c r="E671" s="113" t="s">
        <v>22516</v>
      </c>
      <c r="F671" s="113" t="s">
        <v>22516</v>
      </c>
      <c r="G671" s="160" t="s">
        <v>2741</v>
      </c>
      <c r="H671" s="96" t="s">
        <v>25058</v>
      </c>
      <c r="I671" s="154" t="s">
        <v>25029</v>
      </c>
      <c r="J671" s="237">
        <v>253000.0</v>
      </c>
      <c r="K671" s="75" t="s">
        <v>22602</v>
      </c>
      <c r="L671" s="95" t="s">
        <v>16627</v>
      </c>
      <c r="M671" s="113" t="s">
        <v>22516</v>
      </c>
      <c r="N671" s="75" t="s">
        <v>16706</v>
      </c>
      <c r="O671" s="75" t="s">
        <v>22658</v>
      </c>
      <c r="P671" s="75" t="s">
        <v>8038</v>
      </c>
      <c r="Q671" s="95" t="s">
        <v>25030</v>
      </c>
    </row>
    <row r="672">
      <c r="A672" s="62" t="s">
        <v>2586</v>
      </c>
      <c r="B672" s="210" t="s">
        <v>25059</v>
      </c>
      <c r="C672" s="82"/>
      <c r="D672" s="79" t="s">
        <v>2635</v>
      </c>
      <c r="E672" s="113" t="s">
        <v>22516</v>
      </c>
      <c r="F672" s="113" t="s">
        <v>22516</v>
      </c>
      <c r="G672" s="160" t="s">
        <v>8038</v>
      </c>
      <c r="H672" s="62" t="s">
        <v>25060</v>
      </c>
      <c r="I672" s="108" t="s">
        <v>25061</v>
      </c>
      <c r="J672" s="198">
        <v>400000.0</v>
      </c>
      <c r="K672" s="99" t="s">
        <v>22602</v>
      </c>
      <c r="L672" s="82" t="s">
        <v>16627</v>
      </c>
      <c r="M672" s="113" t="s">
        <v>22516</v>
      </c>
      <c r="N672" s="99" t="s">
        <v>16706</v>
      </c>
      <c r="O672" s="99" t="s">
        <v>22772</v>
      </c>
      <c r="P672" s="99" t="s">
        <v>15373</v>
      </c>
      <c r="Q672" s="82" t="s">
        <v>25062</v>
      </c>
    </row>
    <row r="673">
      <c r="A673" s="62" t="s">
        <v>2586</v>
      </c>
      <c r="B673" s="210" t="s">
        <v>23434</v>
      </c>
      <c r="C673" s="82"/>
      <c r="D673" s="79" t="s">
        <v>2635</v>
      </c>
      <c r="E673" s="113" t="s">
        <v>22516</v>
      </c>
      <c r="F673" s="113" t="s">
        <v>22516</v>
      </c>
      <c r="G673" s="160" t="s">
        <v>8038</v>
      </c>
      <c r="H673" s="62" t="s">
        <v>25060</v>
      </c>
      <c r="I673" s="108" t="s">
        <v>23438</v>
      </c>
      <c r="J673" s="198">
        <v>400000.0</v>
      </c>
      <c r="K673" s="75" t="s">
        <v>22602</v>
      </c>
      <c r="L673" s="82" t="s">
        <v>16627</v>
      </c>
      <c r="M673" s="113" t="s">
        <v>22516</v>
      </c>
      <c r="N673" s="99" t="s">
        <v>16706</v>
      </c>
      <c r="O673" s="99" t="s">
        <v>22584</v>
      </c>
      <c r="P673" s="99" t="s">
        <v>15373</v>
      </c>
      <c r="Q673" s="82" t="s">
        <v>23439</v>
      </c>
    </row>
    <row r="674">
      <c r="A674" s="62" t="s">
        <v>2586</v>
      </c>
      <c r="B674" s="210" t="s">
        <v>25063</v>
      </c>
      <c r="C674" s="82"/>
      <c r="D674" s="79" t="s">
        <v>2635</v>
      </c>
      <c r="E674" s="113" t="s">
        <v>22516</v>
      </c>
      <c r="F674" s="113" t="s">
        <v>22516</v>
      </c>
      <c r="G674" s="62"/>
      <c r="H674" s="62" t="s">
        <v>25064</v>
      </c>
      <c r="I674" s="108" t="s">
        <v>25065</v>
      </c>
      <c r="J674" s="198">
        <v>175922.0</v>
      </c>
      <c r="K674" s="75" t="s">
        <v>22602</v>
      </c>
      <c r="L674" s="82" t="s">
        <v>16627</v>
      </c>
      <c r="M674" s="113" t="s">
        <v>22516</v>
      </c>
      <c r="N674" s="99" t="s">
        <v>16706</v>
      </c>
      <c r="O674" s="99" t="s">
        <v>2603</v>
      </c>
      <c r="P674" s="99" t="s">
        <v>15373</v>
      </c>
      <c r="Q674" s="82" t="s">
        <v>25066</v>
      </c>
    </row>
    <row r="675">
      <c r="A675" s="62" t="s">
        <v>2586</v>
      </c>
      <c r="B675" s="210" t="s">
        <v>25067</v>
      </c>
      <c r="C675" s="82"/>
      <c r="D675" s="79" t="s">
        <v>2635</v>
      </c>
      <c r="E675" s="113" t="s">
        <v>22516</v>
      </c>
      <c r="F675" s="113" t="s">
        <v>22516</v>
      </c>
      <c r="G675" s="160" t="s">
        <v>8038</v>
      </c>
      <c r="H675" s="62" t="s">
        <v>25068</v>
      </c>
      <c r="I675" s="108" t="s">
        <v>25069</v>
      </c>
      <c r="J675" s="198">
        <v>136987.0</v>
      </c>
      <c r="K675" s="99" t="s">
        <v>22602</v>
      </c>
      <c r="L675" s="82" t="s">
        <v>16627</v>
      </c>
      <c r="M675" s="113" t="s">
        <v>22516</v>
      </c>
      <c r="N675" s="99" t="s">
        <v>16706</v>
      </c>
      <c r="O675" s="99" t="s">
        <v>2813</v>
      </c>
      <c r="P675" s="99" t="s">
        <v>8038</v>
      </c>
      <c r="Q675" s="82" t="s">
        <v>25070</v>
      </c>
    </row>
    <row r="676">
      <c r="A676" s="62" t="s">
        <v>2586</v>
      </c>
      <c r="B676" s="195" t="s">
        <v>25071</v>
      </c>
      <c r="C676" s="201"/>
      <c r="D676" s="79" t="s">
        <v>2635</v>
      </c>
      <c r="E676" s="113" t="s">
        <v>22516</v>
      </c>
      <c r="F676" s="113" t="s">
        <v>22516</v>
      </c>
      <c r="G676" s="160" t="s">
        <v>8038</v>
      </c>
      <c r="H676" s="198" t="s">
        <v>25072</v>
      </c>
      <c r="I676" s="199" t="s">
        <v>25073</v>
      </c>
      <c r="J676" s="196">
        <v>152000.0</v>
      </c>
      <c r="K676" s="75" t="s">
        <v>22602</v>
      </c>
      <c r="L676" s="201" t="s">
        <v>16627</v>
      </c>
      <c r="M676" s="113" t="s">
        <v>22516</v>
      </c>
      <c r="N676" s="162" t="s">
        <v>16706</v>
      </c>
      <c r="O676" s="162" t="s">
        <v>2686</v>
      </c>
      <c r="P676" s="162" t="s">
        <v>15373</v>
      </c>
      <c r="Q676" s="201" t="s">
        <v>25074</v>
      </c>
    </row>
    <row r="677">
      <c r="A677" s="62" t="s">
        <v>2586</v>
      </c>
      <c r="B677" s="210" t="s">
        <v>25075</v>
      </c>
      <c r="C677" s="82"/>
      <c r="D677" s="79" t="s">
        <v>2588</v>
      </c>
      <c r="E677" s="113" t="s">
        <v>22516</v>
      </c>
      <c r="F677" s="113" t="s">
        <v>22516</v>
      </c>
      <c r="G677" s="160" t="s">
        <v>2741</v>
      </c>
      <c r="H677" s="62" t="s">
        <v>25076</v>
      </c>
      <c r="I677" s="108" t="s">
        <v>25077</v>
      </c>
      <c r="J677" s="198">
        <v>152112.0</v>
      </c>
      <c r="K677" s="75" t="s">
        <v>22602</v>
      </c>
      <c r="L677" s="82" t="s">
        <v>16627</v>
      </c>
      <c r="M677" s="113" t="s">
        <v>22516</v>
      </c>
      <c r="N677" s="99" t="s">
        <v>16706</v>
      </c>
      <c r="O677" s="99" t="s">
        <v>3095</v>
      </c>
      <c r="P677" s="99" t="s">
        <v>8038</v>
      </c>
      <c r="Q677" s="82" t="s">
        <v>25078</v>
      </c>
    </row>
    <row r="678">
      <c r="A678" s="62" t="s">
        <v>2586</v>
      </c>
      <c r="B678" s="210" t="s">
        <v>25075</v>
      </c>
      <c r="C678" s="82"/>
      <c r="D678" s="79" t="s">
        <v>2588</v>
      </c>
      <c r="E678" s="113" t="s">
        <v>22516</v>
      </c>
      <c r="F678" s="113" t="s">
        <v>22516</v>
      </c>
      <c r="G678" s="160" t="s">
        <v>2741</v>
      </c>
      <c r="H678" s="62" t="s">
        <v>25079</v>
      </c>
      <c r="I678" s="108" t="s">
        <v>25077</v>
      </c>
      <c r="J678" s="198">
        <v>152112.0</v>
      </c>
      <c r="K678" s="75" t="s">
        <v>22602</v>
      </c>
      <c r="L678" s="82" t="s">
        <v>16627</v>
      </c>
      <c r="M678" s="113" t="s">
        <v>22516</v>
      </c>
      <c r="N678" s="99" t="s">
        <v>16706</v>
      </c>
      <c r="O678" s="99" t="s">
        <v>3095</v>
      </c>
      <c r="P678" s="99" t="s">
        <v>8038</v>
      </c>
      <c r="Q678" s="82" t="s">
        <v>25078</v>
      </c>
    </row>
    <row r="679">
      <c r="A679" s="62" t="s">
        <v>2633</v>
      </c>
      <c r="B679" s="175" t="s">
        <v>25027</v>
      </c>
      <c r="C679" s="95"/>
      <c r="D679" s="79" t="s">
        <v>2588</v>
      </c>
      <c r="E679" s="113" t="s">
        <v>22516</v>
      </c>
      <c r="F679" s="113" t="s">
        <v>22516</v>
      </c>
      <c r="G679" s="160" t="s">
        <v>2741</v>
      </c>
      <c r="H679" s="96" t="s">
        <v>25080</v>
      </c>
      <c r="I679" s="154" t="s">
        <v>25029</v>
      </c>
      <c r="J679" s="237">
        <v>253000.0</v>
      </c>
      <c r="K679" s="75" t="s">
        <v>22602</v>
      </c>
      <c r="L679" s="95" t="s">
        <v>16627</v>
      </c>
      <c r="M679" s="113" t="s">
        <v>22516</v>
      </c>
      <c r="N679" s="75" t="s">
        <v>16706</v>
      </c>
      <c r="O679" s="75" t="s">
        <v>22658</v>
      </c>
      <c r="P679" s="75" t="s">
        <v>8038</v>
      </c>
      <c r="Q679" s="95" t="s">
        <v>25030</v>
      </c>
    </row>
    <row r="680">
      <c r="A680" s="62" t="s">
        <v>2586</v>
      </c>
      <c r="B680" s="210" t="s">
        <v>25081</v>
      </c>
      <c r="C680" s="82"/>
      <c r="D680" s="229" t="s">
        <v>2588</v>
      </c>
      <c r="E680" s="113" t="s">
        <v>22516</v>
      </c>
      <c r="F680" s="113" t="s">
        <v>22516</v>
      </c>
      <c r="G680" s="160" t="s">
        <v>2741</v>
      </c>
      <c r="H680" s="62" t="s">
        <v>25082</v>
      </c>
      <c r="I680" s="108" t="s">
        <v>25083</v>
      </c>
      <c r="J680" s="198">
        <v>149227.0</v>
      </c>
      <c r="K680" s="75" t="s">
        <v>22602</v>
      </c>
      <c r="L680" s="82" t="s">
        <v>16627</v>
      </c>
      <c r="M680" s="113" t="s">
        <v>22516</v>
      </c>
      <c r="N680" s="99" t="s">
        <v>16706</v>
      </c>
      <c r="O680" s="99" t="s">
        <v>2937</v>
      </c>
      <c r="P680" s="99" t="s">
        <v>8038</v>
      </c>
      <c r="Q680" s="82" t="s">
        <v>25084</v>
      </c>
    </row>
    <row r="681">
      <c r="A681" s="62" t="s">
        <v>2586</v>
      </c>
      <c r="B681" s="210" t="s">
        <v>25085</v>
      </c>
      <c r="C681" s="82"/>
      <c r="D681" s="101" t="s">
        <v>2588</v>
      </c>
      <c r="E681" s="113" t="s">
        <v>22516</v>
      </c>
      <c r="F681" s="113" t="s">
        <v>22516</v>
      </c>
      <c r="G681" s="62"/>
      <c r="H681" s="62" t="s">
        <v>25086</v>
      </c>
      <c r="I681" s="193" t="s">
        <v>25087</v>
      </c>
      <c r="J681" s="200">
        <v>122000.0</v>
      </c>
      <c r="K681" s="99" t="s">
        <v>22602</v>
      </c>
      <c r="L681" s="82" t="s">
        <v>16627</v>
      </c>
      <c r="M681" s="113" t="s">
        <v>22516</v>
      </c>
      <c r="N681" s="99" t="s">
        <v>16706</v>
      </c>
      <c r="O681" s="99" t="s">
        <v>2802</v>
      </c>
      <c r="P681" s="99" t="s">
        <v>8038</v>
      </c>
      <c r="Q681" s="82" t="s">
        <v>25088</v>
      </c>
    </row>
    <row r="682">
      <c r="A682" s="62" t="s">
        <v>2586</v>
      </c>
      <c r="B682" s="175" t="s">
        <v>25089</v>
      </c>
      <c r="C682" s="95" t="s">
        <v>25090</v>
      </c>
      <c r="D682" s="101" t="s">
        <v>2588</v>
      </c>
      <c r="E682" s="113" t="s">
        <v>22516</v>
      </c>
      <c r="F682" s="113" t="s">
        <v>22516</v>
      </c>
      <c r="G682" s="160" t="s">
        <v>2741</v>
      </c>
      <c r="H682" s="96" t="s">
        <v>25091</v>
      </c>
      <c r="I682" s="191" t="s">
        <v>25092</v>
      </c>
      <c r="J682" s="204">
        <v>100000.0</v>
      </c>
      <c r="K682" s="99" t="s">
        <v>22602</v>
      </c>
      <c r="L682" s="95" t="s">
        <v>16627</v>
      </c>
      <c r="M682" s="113" t="s">
        <v>22516</v>
      </c>
      <c r="N682" s="75" t="s">
        <v>16706</v>
      </c>
      <c r="O682" s="75" t="s">
        <v>2760</v>
      </c>
      <c r="P682" s="75" t="s">
        <v>8038</v>
      </c>
      <c r="Q682" s="95" t="s">
        <v>25093</v>
      </c>
    </row>
    <row r="683">
      <c r="A683" s="69" t="s">
        <v>2586</v>
      </c>
      <c r="B683" s="153" t="s">
        <v>25094</v>
      </c>
      <c r="C683" s="95"/>
      <c r="D683" s="101" t="s">
        <v>2588</v>
      </c>
      <c r="E683" s="113" t="s">
        <v>22516</v>
      </c>
      <c r="F683" s="113" t="s">
        <v>22516</v>
      </c>
      <c r="G683" s="96"/>
      <c r="H683" s="96" t="s">
        <v>25095</v>
      </c>
      <c r="I683" s="191" t="s">
        <v>25096</v>
      </c>
      <c r="J683" s="204">
        <v>119000.0</v>
      </c>
      <c r="K683" s="99" t="s">
        <v>22602</v>
      </c>
      <c r="L683" s="95" t="s">
        <v>21498</v>
      </c>
      <c r="M683" s="75" t="s">
        <v>22837</v>
      </c>
      <c r="N683" s="75" t="s">
        <v>16706</v>
      </c>
      <c r="O683" s="75" t="s">
        <v>4138</v>
      </c>
      <c r="P683" s="75" t="s">
        <v>15373</v>
      </c>
      <c r="Q683" s="154" t="s">
        <v>22516</v>
      </c>
    </row>
    <row r="684">
      <c r="A684" s="69" t="s">
        <v>2586</v>
      </c>
      <c r="B684" s="153" t="s">
        <v>24504</v>
      </c>
      <c r="C684" s="95"/>
      <c r="D684" s="79" t="s">
        <v>2635</v>
      </c>
      <c r="E684" s="154" t="s">
        <v>22516</v>
      </c>
      <c r="F684" s="154" t="s">
        <v>22516</v>
      </c>
      <c r="G684" s="160" t="s">
        <v>2741</v>
      </c>
      <c r="H684" s="96" t="s">
        <v>21496</v>
      </c>
      <c r="I684" s="71" t="s">
        <v>21497</v>
      </c>
      <c r="J684" s="192">
        <v>972983.0</v>
      </c>
      <c r="K684" s="75" t="s">
        <v>22602</v>
      </c>
      <c r="L684" s="95" t="s">
        <v>21498</v>
      </c>
      <c r="M684" s="75" t="s">
        <v>23557</v>
      </c>
      <c r="N684" s="75" t="s">
        <v>16706</v>
      </c>
      <c r="O684" s="75" t="s">
        <v>2802</v>
      </c>
      <c r="P684" s="75" t="s">
        <v>8038</v>
      </c>
      <c r="Q684" s="95" t="s">
        <v>25097</v>
      </c>
    </row>
    <row r="685">
      <c r="A685" s="62" t="s">
        <v>2586</v>
      </c>
      <c r="B685" s="195" t="s">
        <v>25098</v>
      </c>
      <c r="C685" s="201" t="s">
        <v>25099</v>
      </c>
      <c r="D685" s="101" t="s">
        <v>2588</v>
      </c>
      <c r="E685" s="113" t="s">
        <v>22516</v>
      </c>
      <c r="F685" s="113" t="s">
        <v>22516</v>
      </c>
      <c r="G685" s="160" t="s">
        <v>8038</v>
      </c>
      <c r="H685" s="198" t="s">
        <v>25100</v>
      </c>
      <c r="I685" s="213" t="s">
        <v>25101</v>
      </c>
      <c r="J685" s="198">
        <v>146239.0</v>
      </c>
      <c r="K685" s="162" t="s">
        <v>22602</v>
      </c>
      <c r="L685" s="201" t="s">
        <v>21498</v>
      </c>
      <c r="M685" s="162" t="s">
        <v>22798</v>
      </c>
      <c r="N685" s="162" t="s">
        <v>16706</v>
      </c>
      <c r="O685" s="162" t="s">
        <v>2813</v>
      </c>
      <c r="P685" s="162" t="s">
        <v>8038</v>
      </c>
      <c r="Q685" s="201" t="s">
        <v>25102</v>
      </c>
    </row>
    <row r="686">
      <c r="A686" s="69" t="s">
        <v>2586</v>
      </c>
      <c r="B686" s="232" t="s">
        <v>25103</v>
      </c>
      <c r="C686" s="82"/>
      <c r="D686" s="79" t="s">
        <v>2588</v>
      </c>
      <c r="E686" s="113" t="s">
        <v>22516</v>
      </c>
      <c r="F686" s="113" t="s">
        <v>22516</v>
      </c>
      <c r="G686" s="62"/>
      <c r="H686" s="62" t="s">
        <v>25104</v>
      </c>
      <c r="I686" s="108" t="s">
        <v>25105</v>
      </c>
      <c r="J686" s="198">
        <v>140654.0</v>
      </c>
      <c r="K686" s="75" t="s">
        <v>22602</v>
      </c>
      <c r="L686" s="82" t="s">
        <v>21498</v>
      </c>
      <c r="M686" s="99" t="s">
        <v>22576</v>
      </c>
      <c r="N686" s="99" t="s">
        <v>16706</v>
      </c>
      <c r="O686" s="99" t="s">
        <v>2686</v>
      </c>
      <c r="P686" s="99" t="s">
        <v>15373</v>
      </c>
      <c r="Q686" s="113" t="s">
        <v>22516</v>
      </c>
    </row>
    <row r="687">
      <c r="A687" s="69" t="s">
        <v>2586</v>
      </c>
      <c r="B687" s="153" t="s">
        <v>25106</v>
      </c>
      <c r="C687" s="95"/>
      <c r="D687" s="101" t="s">
        <v>2588</v>
      </c>
      <c r="E687" s="113" t="s">
        <v>22516</v>
      </c>
      <c r="F687" s="113" t="s">
        <v>22516</v>
      </c>
      <c r="G687" s="96"/>
      <c r="H687" s="96" t="s">
        <v>25107</v>
      </c>
      <c r="I687" s="191" t="s">
        <v>25108</v>
      </c>
      <c r="J687" s="204">
        <v>175000.0</v>
      </c>
      <c r="K687" s="75" t="s">
        <v>22602</v>
      </c>
      <c r="L687" s="95" t="s">
        <v>21498</v>
      </c>
      <c r="M687" s="75" t="s">
        <v>22576</v>
      </c>
      <c r="N687" s="75" t="s">
        <v>16706</v>
      </c>
      <c r="O687" s="75" t="s">
        <v>2937</v>
      </c>
      <c r="P687" s="75" t="s">
        <v>8038</v>
      </c>
      <c r="Q687" s="95" t="s">
        <v>25109</v>
      </c>
    </row>
    <row r="688">
      <c r="A688" s="69" t="s">
        <v>2586</v>
      </c>
      <c r="B688" s="190" t="s">
        <v>25110</v>
      </c>
      <c r="C688" s="95" t="s">
        <v>20504</v>
      </c>
      <c r="D688" s="101" t="s">
        <v>2588</v>
      </c>
      <c r="E688" s="113" t="s">
        <v>22516</v>
      </c>
      <c r="F688" s="113" t="s">
        <v>22516</v>
      </c>
      <c r="G688" s="160" t="s">
        <v>2741</v>
      </c>
      <c r="H688" s="96" t="s">
        <v>25111</v>
      </c>
      <c r="I688" s="71" t="s">
        <v>25112</v>
      </c>
      <c r="J688" s="192">
        <v>500000.0</v>
      </c>
      <c r="K688" s="75" t="s">
        <v>22602</v>
      </c>
      <c r="L688" s="95" t="s">
        <v>21498</v>
      </c>
      <c r="M688" s="75" t="s">
        <v>22576</v>
      </c>
      <c r="N688" s="75" t="s">
        <v>16706</v>
      </c>
      <c r="O688" s="75" t="s">
        <v>24354</v>
      </c>
      <c r="P688" s="75" t="s">
        <v>8038</v>
      </c>
      <c r="Q688" s="95" t="s">
        <v>25113</v>
      </c>
    </row>
    <row r="689">
      <c r="A689" s="69" t="s">
        <v>2586</v>
      </c>
      <c r="B689" s="153" t="s">
        <v>25114</v>
      </c>
      <c r="C689" s="95"/>
      <c r="D689" s="101" t="s">
        <v>2588</v>
      </c>
      <c r="E689" s="113" t="s">
        <v>22516</v>
      </c>
      <c r="F689" s="113" t="s">
        <v>22516</v>
      </c>
      <c r="G689" s="96"/>
      <c r="H689" s="96" t="s">
        <v>25115</v>
      </c>
      <c r="I689" s="71" t="s">
        <v>23622</v>
      </c>
      <c r="J689" s="192">
        <v>157705.0</v>
      </c>
      <c r="K689" s="75" t="s">
        <v>22602</v>
      </c>
      <c r="L689" s="95" t="s">
        <v>21498</v>
      </c>
      <c r="M689" s="75" t="s">
        <v>22629</v>
      </c>
      <c r="N689" s="75" t="s">
        <v>16706</v>
      </c>
      <c r="O689" s="75" t="s">
        <v>2824</v>
      </c>
      <c r="P689" s="75" t="s">
        <v>8038</v>
      </c>
      <c r="Q689" s="95" t="s">
        <v>23623</v>
      </c>
    </row>
    <row r="690">
      <c r="A690" s="62" t="s">
        <v>2633</v>
      </c>
      <c r="B690" s="210" t="s">
        <v>25116</v>
      </c>
      <c r="C690" s="82"/>
      <c r="D690" s="79" t="s">
        <v>2588</v>
      </c>
      <c r="E690" s="113" t="s">
        <v>22516</v>
      </c>
      <c r="F690" s="113" t="s">
        <v>22516</v>
      </c>
      <c r="G690" s="62"/>
      <c r="H690" s="62" t="s">
        <v>25117</v>
      </c>
      <c r="I690" s="193" t="s">
        <v>25118</v>
      </c>
      <c r="J690" s="200">
        <v>309000.0</v>
      </c>
      <c r="K690" s="75" t="s">
        <v>22602</v>
      </c>
      <c r="L690" s="82" t="s">
        <v>21498</v>
      </c>
      <c r="M690" s="99" t="s">
        <v>22629</v>
      </c>
      <c r="N690" s="99" t="s">
        <v>16706</v>
      </c>
      <c r="O690" s="99" t="s">
        <v>2686</v>
      </c>
      <c r="P690" s="99" t="s">
        <v>8038</v>
      </c>
      <c r="Q690" s="113" t="s">
        <v>22516</v>
      </c>
    </row>
    <row r="691">
      <c r="A691" s="69" t="s">
        <v>2586</v>
      </c>
      <c r="B691" s="259" t="s">
        <v>25119</v>
      </c>
      <c r="C691" s="201"/>
      <c r="D691" s="79" t="s">
        <v>2635</v>
      </c>
      <c r="E691" s="154" t="s">
        <v>22516</v>
      </c>
      <c r="F691" s="154" t="s">
        <v>22516</v>
      </c>
      <c r="G691" s="160" t="s">
        <v>15373</v>
      </c>
      <c r="H691" s="198" t="s">
        <v>25120</v>
      </c>
      <c r="I691" s="199" t="s">
        <v>25121</v>
      </c>
      <c r="J691" s="198">
        <v>243824.0</v>
      </c>
      <c r="K691" s="75" t="s">
        <v>22602</v>
      </c>
      <c r="L691" s="201" t="s">
        <v>21498</v>
      </c>
      <c r="M691" s="162" t="s">
        <v>22629</v>
      </c>
      <c r="N691" s="162" t="s">
        <v>16706</v>
      </c>
      <c r="O691" s="162" t="s">
        <v>3182</v>
      </c>
      <c r="P691" s="162" t="s">
        <v>15373</v>
      </c>
      <c r="Q691" s="201" t="s">
        <v>25122</v>
      </c>
    </row>
    <row r="692">
      <c r="A692" s="69" t="s">
        <v>2586</v>
      </c>
      <c r="B692" s="259" t="s">
        <v>25123</v>
      </c>
      <c r="C692" s="201"/>
      <c r="D692" s="79" t="s">
        <v>2635</v>
      </c>
      <c r="E692" s="154" t="s">
        <v>22516</v>
      </c>
      <c r="F692" s="154" t="s">
        <v>22516</v>
      </c>
      <c r="G692" s="160" t="s">
        <v>15373</v>
      </c>
      <c r="H692" s="198" t="s">
        <v>25120</v>
      </c>
      <c r="I692" s="199" t="s">
        <v>25121</v>
      </c>
      <c r="J692" s="198">
        <v>243824.0</v>
      </c>
      <c r="K692" s="162" t="s">
        <v>22602</v>
      </c>
      <c r="L692" s="201" t="s">
        <v>21498</v>
      </c>
      <c r="M692" s="162" t="s">
        <v>22629</v>
      </c>
      <c r="N692" s="162" t="s">
        <v>16706</v>
      </c>
      <c r="O692" s="162" t="s">
        <v>3182</v>
      </c>
      <c r="P692" s="162" t="s">
        <v>15373</v>
      </c>
      <c r="Q692" s="201" t="s">
        <v>25122</v>
      </c>
    </row>
    <row r="693">
      <c r="A693" s="69" t="s">
        <v>2633</v>
      </c>
      <c r="B693" s="153" t="s">
        <v>22817</v>
      </c>
      <c r="C693" s="95" t="s">
        <v>25124</v>
      </c>
      <c r="D693" s="79" t="s">
        <v>2588</v>
      </c>
      <c r="E693" s="113" t="s">
        <v>22516</v>
      </c>
      <c r="F693" s="113" t="s">
        <v>22516</v>
      </c>
      <c r="G693" s="96"/>
      <c r="H693" s="96" t="s">
        <v>25125</v>
      </c>
      <c r="I693" s="71" t="s">
        <v>22821</v>
      </c>
      <c r="J693" s="192">
        <v>158632.0</v>
      </c>
      <c r="K693" s="75" t="s">
        <v>22602</v>
      </c>
      <c r="L693" s="95" t="s">
        <v>21498</v>
      </c>
      <c r="M693" s="75" t="s">
        <v>22629</v>
      </c>
      <c r="N693" s="75" t="s">
        <v>16706</v>
      </c>
      <c r="O693" s="75" t="s">
        <v>4138</v>
      </c>
      <c r="P693" s="75" t="s">
        <v>8038</v>
      </c>
      <c r="Q693" s="95" t="s">
        <v>22822</v>
      </c>
    </row>
    <row r="694">
      <c r="A694" s="69" t="s">
        <v>23381</v>
      </c>
      <c r="B694" s="153" t="s">
        <v>25126</v>
      </c>
      <c r="C694" s="95" t="s">
        <v>25127</v>
      </c>
      <c r="D694" s="79" t="s">
        <v>2588</v>
      </c>
      <c r="E694" s="113" t="s">
        <v>22516</v>
      </c>
      <c r="F694" s="113" t="s">
        <v>22516</v>
      </c>
      <c r="G694" s="160" t="s">
        <v>8038</v>
      </c>
      <c r="H694" s="96" t="s">
        <v>25128</v>
      </c>
      <c r="I694" s="71" t="s">
        <v>25129</v>
      </c>
      <c r="J694" s="192">
        <v>221297.0</v>
      </c>
      <c r="K694" s="75" t="s">
        <v>22602</v>
      </c>
      <c r="L694" s="95" t="s">
        <v>21498</v>
      </c>
      <c r="M694" s="75" t="s">
        <v>22739</v>
      </c>
      <c r="N694" s="75" t="s">
        <v>16706</v>
      </c>
      <c r="O694" s="75" t="s">
        <v>2937</v>
      </c>
      <c r="P694" s="75" t="s">
        <v>8038</v>
      </c>
      <c r="Q694" s="95" t="s">
        <v>25130</v>
      </c>
    </row>
    <row r="695">
      <c r="A695" s="69" t="s">
        <v>23381</v>
      </c>
      <c r="B695" s="153" t="s">
        <v>25126</v>
      </c>
      <c r="C695" s="95"/>
      <c r="D695" s="101" t="s">
        <v>2588</v>
      </c>
      <c r="E695" s="113" t="s">
        <v>22516</v>
      </c>
      <c r="F695" s="113" t="s">
        <v>22516</v>
      </c>
      <c r="G695" s="160" t="s">
        <v>8038</v>
      </c>
      <c r="H695" s="96" t="s">
        <v>25131</v>
      </c>
      <c r="I695" s="71" t="s">
        <v>25129</v>
      </c>
      <c r="J695" s="192">
        <v>221297.0</v>
      </c>
      <c r="K695" s="75" t="s">
        <v>22602</v>
      </c>
      <c r="L695" s="95" t="s">
        <v>21498</v>
      </c>
      <c r="M695" s="75" t="s">
        <v>22739</v>
      </c>
      <c r="N695" s="75" t="s">
        <v>16706</v>
      </c>
      <c r="O695" s="75" t="s">
        <v>2937</v>
      </c>
      <c r="P695" s="75" t="s">
        <v>15373</v>
      </c>
      <c r="Q695" s="95" t="s">
        <v>25130</v>
      </c>
    </row>
    <row r="696">
      <c r="A696" s="62" t="s">
        <v>23381</v>
      </c>
      <c r="B696" s="210" t="s">
        <v>22753</v>
      </c>
      <c r="C696" s="82"/>
      <c r="D696" s="101" t="s">
        <v>2588</v>
      </c>
      <c r="E696" s="113" t="s">
        <v>22516</v>
      </c>
      <c r="F696" s="113" t="s">
        <v>22516</v>
      </c>
      <c r="G696" s="62"/>
      <c r="H696" s="62" t="s">
        <v>25132</v>
      </c>
      <c r="I696" s="108" t="s">
        <v>22758</v>
      </c>
      <c r="J696" s="200">
        <v>301000.0</v>
      </c>
      <c r="K696" s="75" t="s">
        <v>22602</v>
      </c>
      <c r="L696" s="82" t="s">
        <v>21498</v>
      </c>
      <c r="M696" s="99" t="s">
        <v>22739</v>
      </c>
      <c r="N696" s="99" t="s">
        <v>16706</v>
      </c>
      <c r="O696" s="99" t="s">
        <v>2937</v>
      </c>
      <c r="P696" s="99" t="s">
        <v>8038</v>
      </c>
      <c r="Q696" s="82" t="s">
        <v>22759</v>
      </c>
    </row>
    <row r="697">
      <c r="A697" s="62" t="s">
        <v>23381</v>
      </c>
      <c r="B697" s="210" t="s">
        <v>22753</v>
      </c>
      <c r="C697" s="82"/>
      <c r="D697" s="79" t="s">
        <v>2635</v>
      </c>
      <c r="E697" s="154" t="s">
        <v>22516</v>
      </c>
      <c r="F697" s="154" t="s">
        <v>22516</v>
      </c>
      <c r="G697" s="62"/>
      <c r="H697" s="62" t="s">
        <v>25133</v>
      </c>
      <c r="I697" s="108" t="s">
        <v>22758</v>
      </c>
      <c r="J697" s="200">
        <v>301000.0</v>
      </c>
      <c r="K697" s="75" t="s">
        <v>22602</v>
      </c>
      <c r="L697" s="82" t="s">
        <v>21498</v>
      </c>
      <c r="M697" s="99" t="s">
        <v>22739</v>
      </c>
      <c r="N697" s="99" t="s">
        <v>16706</v>
      </c>
      <c r="O697" s="99" t="s">
        <v>2937</v>
      </c>
      <c r="P697" s="99" t="s">
        <v>8038</v>
      </c>
      <c r="Q697" s="82" t="s">
        <v>22759</v>
      </c>
    </row>
    <row r="698">
      <c r="A698" s="62" t="s">
        <v>23381</v>
      </c>
      <c r="B698" s="210" t="s">
        <v>22753</v>
      </c>
      <c r="C698" s="82" t="s">
        <v>23302</v>
      </c>
      <c r="D698" s="101" t="s">
        <v>2588</v>
      </c>
      <c r="E698" s="113" t="s">
        <v>22516</v>
      </c>
      <c r="F698" s="113" t="s">
        <v>22516</v>
      </c>
      <c r="G698" s="62"/>
      <c r="H698" s="62" t="s">
        <v>25134</v>
      </c>
      <c r="I698" s="108" t="s">
        <v>22758</v>
      </c>
      <c r="J698" s="200">
        <v>301000.0</v>
      </c>
      <c r="K698" s="99" t="s">
        <v>22602</v>
      </c>
      <c r="L698" s="82" t="s">
        <v>21498</v>
      </c>
      <c r="M698" s="99" t="s">
        <v>22739</v>
      </c>
      <c r="N698" s="99" t="s">
        <v>16706</v>
      </c>
      <c r="O698" s="99" t="s">
        <v>2937</v>
      </c>
      <c r="P698" s="99" t="s">
        <v>8038</v>
      </c>
      <c r="Q698" s="113" t="s">
        <v>22516</v>
      </c>
    </row>
    <row r="699">
      <c r="A699" s="62" t="s">
        <v>2633</v>
      </c>
      <c r="B699" s="210" t="s">
        <v>25135</v>
      </c>
      <c r="C699" s="82"/>
      <c r="D699" s="79" t="s">
        <v>2588</v>
      </c>
      <c r="E699" s="113" t="s">
        <v>22516</v>
      </c>
      <c r="F699" s="113" t="s">
        <v>22516</v>
      </c>
      <c r="G699" s="62"/>
      <c r="H699" s="62" t="s">
        <v>25136</v>
      </c>
      <c r="I699" s="193" t="s">
        <v>25137</v>
      </c>
      <c r="J699" s="200">
        <v>171000.0</v>
      </c>
      <c r="K699" s="160" t="s">
        <v>22602</v>
      </c>
      <c r="L699" s="82" t="s">
        <v>21498</v>
      </c>
      <c r="M699" s="99" t="s">
        <v>22739</v>
      </c>
      <c r="N699" s="99" t="s">
        <v>16706</v>
      </c>
      <c r="O699" s="99" t="s">
        <v>2937</v>
      </c>
      <c r="P699" s="99" t="s">
        <v>8038</v>
      </c>
      <c r="Q699" s="113" t="s">
        <v>22516</v>
      </c>
    </row>
    <row r="700">
      <c r="A700" s="69" t="s">
        <v>2586</v>
      </c>
      <c r="B700" s="153" t="s">
        <v>21868</v>
      </c>
      <c r="C700" s="95"/>
      <c r="D700" s="101" t="s">
        <v>2588</v>
      </c>
      <c r="E700" s="113" t="s">
        <v>22516</v>
      </c>
      <c r="F700" s="113" t="s">
        <v>22516</v>
      </c>
      <c r="G700" s="160" t="s">
        <v>2741</v>
      </c>
      <c r="H700" s="96" t="s">
        <v>25138</v>
      </c>
      <c r="I700" s="154" t="s">
        <v>23082</v>
      </c>
      <c r="J700" s="237">
        <v>339000.0</v>
      </c>
      <c r="K700" s="75" t="s">
        <v>22602</v>
      </c>
      <c r="L700" s="95" t="s">
        <v>21498</v>
      </c>
      <c r="M700" s="75" t="s">
        <v>22739</v>
      </c>
      <c r="N700" s="75" t="s">
        <v>16706</v>
      </c>
      <c r="O700" s="75" t="s">
        <v>2802</v>
      </c>
      <c r="P700" s="75" t="s">
        <v>8038</v>
      </c>
      <c r="Q700" s="95" t="s">
        <v>23083</v>
      </c>
    </row>
    <row r="701">
      <c r="A701" s="62" t="s">
        <v>2586</v>
      </c>
      <c r="B701" s="195" t="s">
        <v>22804</v>
      </c>
      <c r="C701" s="201"/>
      <c r="D701" s="101" t="s">
        <v>2588</v>
      </c>
      <c r="E701" s="113" t="s">
        <v>22516</v>
      </c>
      <c r="F701" s="113" t="s">
        <v>22516</v>
      </c>
      <c r="G701" s="198"/>
      <c r="H701" s="198" t="s">
        <v>25139</v>
      </c>
      <c r="I701" s="199" t="s">
        <v>22809</v>
      </c>
      <c r="J701" s="200">
        <v>355909.0</v>
      </c>
      <c r="K701" s="162" t="s">
        <v>22602</v>
      </c>
      <c r="L701" s="201" t="s">
        <v>21498</v>
      </c>
      <c r="M701" s="162" t="s">
        <v>22739</v>
      </c>
      <c r="N701" s="162" t="s">
        <v>16706</v>
      </c>
      <c r="O701" s="162" t="s">
        <v>2824</v>
      </c>
      <c r="P701" s="162" t="s">
        <v>8038</v>
      </c>
      <c r="Q701" s="201" t="s">
        <v>22810</v>
      </c>
    </row>
    <row r="702">
      <c r="A702" s="69" t="s">
        <v>2586</v>
      </c>
      <c r="B702" s="153" t="s">
        <v>25140</v>
      </c>
      <c r="C702" s="95"/>
      <c r="D702" s="79" t="s">
        <v>2635</v>
      </c>
      <c r="E702" s="154" t="s">
        <v>22516</v>
      </c>
      <c r="F702" s="154" t="s">
        <v>22516</v>
      </c>
      <c r="G702" s="160" t="s">
        <v>2741</v>
      </c>
      <c r="H702" s="96" t="s">
        <v>25141</v>
      </c>
      <c r="I702" s="71" t="s">
        <v>25142</v>
      </c>
      <c r="J702" s="192">
        <v>216644.0</v>
      </c>
      <c r="K702" s="75" t="s">
        <v>22602</v>
      </c>
      <c r="L702" s="95" t="s">
        <v>21498</v>
      </c>
      <c r="M702" s="75" t="s">
        <v>23140</v>
      </c>
      <c r="N702" s="75" t="s">
        <v>16706</v>
      </c>
      <c r="O702" s="75" t="s">
        <v>2802</v>
      </c>
      <c r="P702" s="75" t="s">
        <v>8038</v>
      </c>
      <c r="Q702" s="95" t="s">
        <v>25143</v>
      </c>
    </row>
    <row r="703">
      <c r="A703" s="62" t="s">
        <v>2633</v>
      </c>
      <c r="B703" s="210" t="s">
        <v>25144</v>
      </c>
      <c r="C703" s="82"/>
      <c r="D703" s="79" t="s">
        <v>2588</v>
      </c>
      <c r="E703" s="113" t="s">
        <v>22516</v>
      </c>
      <c r="F703" s="113" t="s">
        <v>22516</v>
      </c>
      <c r="G703" s="62"/>
      <c r="H703" s="62" t="s">
        <v>25145</v>
      </c>
      <c r="I703" s="108" t="s">
        <v>25146</v>
      </c>
      <c r="J703" s="198">
        <v>154335.0</v>
      </c>
      <c r="K703" s="75" t="s">
        <v>22602</v>
      </c>
      <c r="L703" s="82" t="s">
        <v>21498</v>
      </c>
      <c r="M703" s="99" t="s">
        <v>22607</v>
      </c>
      <c r="N703" s="99" t="s">
        <v>16706</v>
      </c>
      <c r="O703" s="99" t="s">
        <v>2765</v>
      </c>
      <c r="P703" s="99" t="s">
        <v>8038</v>
      </c>
      <c r="Q703" s="82" t="s">
        <v>25147</v>
      </c>
    </row>
    <row r="704">
      <c r="A704" s="62" t="s">
        <v>2586</v>
      </c>
      <c r="B704" s="195" t="s">
        <v>25098</v>
      </c>
      <c r="C704" s="201"/>
      <c r="D704" s="101" t="s">
        <v>2588</v>
      </c>
      <c r="E704" s="113" t="s">
        <v>22516</v>
      </c>
      <c r="F704" s="113" t="s">
        <v>22516</v>
      </c>
      <c r="G704" s="160" t="s">
        <v>8038</v>
      </c>
      <c r="H704" s="198" t="s">
        <v>25148</v>
      </c>
      <c r="I704" s="213" t="s">
        <v>25149</v>
      </c>
      <c r="J704" s="198">
        <v>146239.0</v>
      </c>
      <c r="K704" s="162" t="s">
        <v>22602</v>
      </c>
      <c r="L704" s="201" t="s">
        <v>21498</v>
      </c>
      <c r="M704" s="198"/>
      <c r="N704" s="162" t="s">
        <v>16706</v>
      </c>
      <c r="O704" s="162" t="s">
        <v>2813</v>
      </c>
      <c r="P704" s="162" t="s">
        <v>15373</v>
      </c>
      <c r="Q704" s="201" t="s">
        <v>25102</v>
      </c>
    </row>
    <row r="705">
      <c r="A705" s="69" t="s">
        <v>2586</v>
      </c>
      <c r="B705" s="153" t="s">
        <v>25150</v>
      </c>
      <c r="C705" s="236"/>
      <c r="D705" s="101" t="s">
        <v>2588</v>
      </c>
      <c r="E705" s="113" t="s">
        <v>22516</v>
      </c>
      <c r="F705" s="113" t="s">
        <v>22516</v>
      </c>
      <c r="G705" s="160" t="s">
        <v>2741</v>
      </c>
      <c r="H705" s="177" t="s">
        <v>25151</v>
      </c>
      <c r="I705" s="180" t="s">
        <v>25152</v>
      </c>
      <c r="J705" s="179">
        <v>139000.0</v>
      </c>
      <c r="K705" s="75" t="s">
        <v>22602</v>
      </c>
      <c r="L705" s="95" t="s">
        <v>21498</v>
      </c>
      <c r="M705" s="96"/>
      <c r="N705" s="75" t="s">
        <v>16706</v>
      </c>
      <c r="O705" s="75" t="s">
        <v>25153</v>
      </c>
      <c r="P705" s="75" t="s">
        <v>8038</v>
      </c>
      <c r="Q705" s="236" t="s">
        <v>25154</v>
      </c>
    </row>
    <row r="706">
      <c r="A706" s="69" t="s">
        <v>2633</v>
      </c>
      <c r="B706" s="153" t="s">
        <v>22817</v>
      </c>
      <c r="C706" s="95"/>
      <c r="D706" s="79" t="s">
        <v>2635</v>
      </c>
      <c r="E706" s="154" t="s">
        <v>22516</v>
      </c>
      <c r="F706" s="154" t="s">
        <v>22516</v>
      </c>
      <c r="G706" s="96"/>
      <c r="H706" s="96" t="s">
        <v>25155</v>
      </c>
      <c r="I706" s="71" t="s">
        <v>22821</v>
      </c>
      <c r="J706" s="192">
        <v>158632.0</v>
      </c>
      <c r="K706" s="75" t="s">
        <v>22602</v>
      </c>
      <c r="L706" s="95" t="s">
        <v>21498</v>
      </c>
      <c r="M706" s="96"/>
      <c r="N706" s="75" t="s">
        <v>16706</v>
      </c>
      <c r="O706" s="75" t="s">
        <v>4138</v>
      </c>
      <c r="P706" s="75" t="s">
        <v>15373</v>
      </c>
      <c r="Q706" s="95" t="s">
        <v>22822</v>
      </c>
    </row>
    <row r="707">
      <c r="A707" s="62" t="s">
        <v>2586</v>
      </c>
      <c r="B707" s="210" t="s">
        <v>25156</v>
      </c>
      <c r="C707" s="82"/>
      <c r="D707" s="79" t="s">
        <v>2635</v>
      </c>
      <c r="E707" s="154" t="s">
        <v>22516</v>
      </c>
      <c r="F707" s="154" t="s">
        <v>22516</v>
      </c>
      <c r="G707" s="62"/>
      <c r="H707" s="62" t="s">
        <v>25157</v>
      </c>
      <c r="I707" s="193" t="s">
        <v>25158</v>
      </c>
      <c r="J707" s="200">
        <v>109000.0</v>
      </c>
      <c r="K707" s="99" t="s">
        <v>22602</v>
      </c>
      <c r="L707" s="82" t="s">
        <v>21498</v>
      </c>
      <c r="M707" s="62"/>
      <c r="N707" s="99" t="s">
        <v>16706</v>
      </c>
      <c r="O707" s="99" t="s">
        <v>2686</v>
      </c>
      <c r="P707" s="99" t="s">
        <v>15373</v>
      </c>
      <c r="Q707" s="82" t="s">
        <v>25159</v>
      </c>
    </row>
    <row r="708">
      <c r="A708" s="69" t="s">
        <v>2586</v>
      </c>
      <c r="B708" s="153" t="s">
        <v>21868</v>
      </c>
      <c r="C708" s="95"/>
      <c r="D708" s="79" t="s">
        <v>2588</v>
      </c>
      <c r="E708" s="113" t="s">
        <v>22516</v>
      </c>
      <c r="F708" s="113" t="s">
        <v>22516</v>
      </c>
      <c r="G708" s="160" t="s">
        <v>2741</v>
      </c>
      <c r="H708" s="96" t="s">
        <v>25160</v>
      </c>
      <c r="I708" s="154" t="s">
        <v>23082</v>
      </c>
      <c r="J708" s="237">
        <v>339000.0</v>
      </c>
      <c r="K708" s="75" t="s">
        <v>22602</v>
      </c>
      <c r="L708" s="95" t="s">
        <v>21498</v>
      </c>
      <c r="M708" s="96"/>
      <c r="N708" s="75" t="s">
        <v>16706</v>
      </c>
      <c r="O708" s="75" t="s">
        <v>2802</v>
      </c>
      <c r="P708" s="75" t="s">
        <v>8038</v>
      </c>
      <c r="Q708" s="95" t="s">
        <v>23083</v>
      </c>
    </row>
    <row r="709">
      <c r="A709" s="62" t="s">
        <v>23381</v>
      </c>
      <c r="B709" s="210" t="s">
        <v>25161</v>
      </c>
      <c r="C709" s="82"/>
      <c r="D709" s="79" t="s">
        <v>2635</v>
      </c>
      <c r="E709" s="154" t="s">
        <v>22516</v>
      </c>
      <c r="F709" s="154" t="s">
        <v>22516</v>
      </c>
      <c r="G709" s="62"/>
      <c r="H709" s="62" t="s">
        <v>25162</v>
      </c>
      <c r="I709" s="155" t="s">
        <v>25163</v>
      </c>
      <c r="J709" s="200">
        <v>134000.0</v>
      </c>
      <c r="K709" s="160" t="s">
        <v>22602</v>
      </c>
      <c r="L709" s="82" t="s">
        <v>21498</v>
      </c>
      <c r="M709" s="62"/>
      <c r="N709" s="99" t="s">
        <v>16706</v>
      </c>
      <c r="O709" s="99" t="s">
        <v>4138</v>
      </c>
      <c r="P709" s="99" t="s">
        <v>15373</v>
      </c>
      <c r="Q709" s="82" t="s">
        <v>25164</v>
      </c>
    </row>
    <row r="710">
      <c r="A710" s="62" t="s">
        <v>2586</v>
      </c>
      <c r="B710" s="210" t="s">
        <v>25165</v>
      </c>
      <c r="C710" s="82"/>
      <c r="D710" s="79" t="s">
        <v>2635</v>
      </c>
      <c r="E710" s="154" t="s">
        <v>22516</v>
      </c>
      <c r="F710" s="154" t="s">
        <v>22516</v>
      </c>
      <c r="G710" s="62"/>
      <c r="H710" s="62" t="s">
        <v>25166</v>
      </c>
      <c r="I710" s="108" t="s">
        <v>25167</v>
      </c>
      <c r="J710" s="198">
        <v>168758.0</v>
      </c>
      <c r="K710" s="75" t="s">
        <v>22602</v>
      </c>
      <c r="L710" s="82" t="s">
        <v>21498</v>
      </c>
      <c r="M710" s="62"/>
      <c r="N710" s="99" t="s">
        <v>16706</v>
      </c>
      <c r="O710" s="99" t="s">
        <v>4138</v>
      </c>
      <c r="P710" s="99" t="s">
        <v>15373</v>
      </c>
      <c r="Q710" s="82" t="s">
        <v>25168</v>
      </c>
    </row>
    <row r="711">
      <c r="A711" s="62" t="s">
        <v>2586</v>
      </c>
      <c r="B711" s="210" t="s">
        <v>25169</v>
      </c>
      <c r="C711" s="82"/>
      <c r="D711" s="79" t="s">
        <v>2588</v>
      </c>
      <c r="E711" s="113" t="s">
        <v>22516</v>
      </c>
      <c r="F711" s="113" t="s">
        <v>22516</v>
      </c>
      <c r="G711" s="62"/>
      <c r="H711" s="62" t="s">
        <v>25170</v>
      </c>
      <c r="I711" s="108" t="s">
        <v>25171</v>
      </c>
      <c r="J711" s="198">
        <v>186608.0</v>
      </c>
      <c r="K711" s="99" t="s">
        <v>22602</v>
      </c>
      <c r="L711" s="82" t="s">
        <v>21498</v>
      </c>
      <c r="M711" s="62"/>
      <c r="N711" s="99" t="s">
        <v>16706</v>
      </c>
      <c r="O711" s="99" t="s">
        <v>3287</v>
      </c>
      <c r="P711" s="99" t="s">
        <v>8038</v>
      </c>
      <c r="Q711" s="82" t="s">
        <v>25172</v>
      </c>
    </row>
    <row r="712">
      <c r="A712" s="62" t="s">
        <v>2586</v>
      </c>
      <c r="B712" s="210" t="s">
        <v>25173</v>
      </c>
      <c r="C712" s="82"/>
      <c r="D712" s="79" t="s">
        <v>2588</v>
      </c>
      <c r="E712" s="113" t="s">
        <v>22516</v>
      </c>
      <c r="F712" s="113" t="s">
        <v>22516</v>
      </c>
      <c r="G712" s="62"/>
      <c r="H712" s="62" t="s">
        <v>25174</v>
      </c>
      <c r="I712" s="193" t="s">
        <v>25175</v>
      </c>
      <c r="J712" s="198">
        <v>123437.0</v>
      </c>
      <c r="K712" s="99" t="s">
        <v>22602</v>
      </c>
      <c r="L712" s="82" t="s">
        <v>24848</v>
      </c>
      <c r="M712" s="113" t="s">
        <v>22516</v>
      </c>
      <c r="N712" s="99" t="s">
        <v>16706</v>
      </c>
      <c r="O712" s="99" t="s">
        <v>3296</v>
      </c>
      <c r="P712" s="99" t="s">
        <v>15373</v>
      </c>
      <c r="Q712" s="82"/>
    </row>
    <row r="713">
      <c r="A713" s="69" t="s">
        <v>2586</v>
      </c>
      <c r="B713" s="232" t="s">
        <v>25176</v>
      </c>
      <c r="C713" s="82" t="s">
        <v>25177</v>
      </c>
      <c r="D713" s="101" t="s">
        <v>3274</v>
      </c>
      <c r="E713" s="113" t="s">
        <v>22516</v>
      </c>
      <c r="F713" s="113" t="s">
        <v>22516</v>
      </c>
      <c r="G713" s="62"/>
      <c r="H713" s="62" t="s">
        <v>25178</v>
      </c>
      <c r="I713" s="108" t="s">
        <v>25179</v>
      </c>
      <c r="J713" s="198">
        <v>114523.0</v>
      </c>
      <c r="K713" s="99" t="s">
        <v>22602</v>
      </c>
      <c r="L713" s="82" t="s">
        <v>24848</v>
      </c>
      <c r="M713" s="113" t="s">
        <v>22516</v>
      </c>
      <c r="N713" s="99" t="s">
        <v>16706</v>
      </c>
      <c r="O713" s="99" t="s">
        <v>2937</v>
      </c>
      <c r="P713" s="99" t="s">
        <v>15373</v>
      </c>
      <c r="Q713" s="82" t="s">
        <v>25180</v>
      </c>
    </row>
    <row r="714">
      <c r="A714" s="62" t="s">
        <v>2586</v>
      </c>
      <c r="B714" s="195" t="s">
        <v>25181</v>
      </c>
      <c r="C714" s="201"/>
      <c r="D714" s="79" t="s">
        <v>2635</v>
      </c>
      <c r="E714" s="113" t="s">
        <v>22516</v>
      </c>
      <c r="F714" s="113" t="s">
        <v>22516</v>
      </c>
      <c r="G714" s="160" t="s">
        <v>2741</v>
      </c>
      <c r="H714" s="198" t="s">
        <v>25182</v>
      </c>
      <c r="I714" s="199" t="s">
        <v>25183</v>
      </c>
      <c r="J714" s="200">
        <v>334000.0</v>
      </c>
      <c r="K714" s="75" t="s">
        <v>22602</v>
      </c>
      <c r="L714" s="201" t="s">
        <v>21765</v>
      </c>
      <c r="M714" s="162" t="s">
        <v>22629</v>
      </c>
      <c r="N714" s="162" t="s">
        <v>16706</v>
      </c>
      <c r="O714" s="162" t="s">
        <v>2802</v>
      </c>
      <c r="P714" s="162" t="s">
        <v>8038</v>
      </c>
      <c r="Q714" s="158" t="s">
        <v>22516</v>
      </c>
    </row>
    <row r="715">
      <c r="A715" s="62" t="s">
        <v>2586</v>
      </c>
      <c r="B715" s="195" t="s">
        <v>25181</v>
      </c>
      <c r="C715" s="201"/>
      <c r="D715" s="79" t="s">
        <v>2588</v>
      </c>
      <c r="E715" s="113" t="s">
        <v>22516</v>
      </c>
      <c r="F715" s="113" t="s">
        <v>22516</v>
      </c>
      <c r="G715" s="160" t="s">
        <v>2741</v>
      </c>
      <c r="H715" s="198" t="s">
        <v>25184</v>
      </c>
      <c r="I715" s="199" t="s">
        <v>25183</v>
      </c>
      <c r="J715" s="200">
        <v>334000.0</v>
      </c>
      <c r="K715" s="75" t="s">
        <v>22602</v>
      </c>
      <c r="L715" s="201" t="s">
        <v>21765</v>
      </c>
      <c r="M715" s="162" t="s">
        <v>22629</v>
      </c>
      <c r="N715" s="162" t="s">
        <v>16706</v>
      </c>
      <c r="O715" s="162" t="s">
        <v>2802</v>
      </c>
      <c r="P715" s="162" t="s">
        <v>15373</v>
      </c>
      <c r="Q715" s="201"/>
    </row>
    <row r="716">
      <c r="A716" s="62" t="s">
        <v>2586</v>
      </c>
      <c r="B716" s="195" t="s">
        <v>25181</v>
      </c>
      <c r="C716" s="201" t="s">
        <v>25185</v>
      </c>
      <c r="D716" s="196" t="s">
        <v>2588</v>
      </c>
      <c r="E716" s="113" t="s">
        <v>22516</v>
      </c>
      <c r="F716" s="113" t="s">
        <v>22516</v>
      </c>
      <c r="G716" s="160" t="s">
        <v>2741</v>
      </c>
      <c r="H716" s="198" t="s">
        <v>25186</v>
      </c>
      <c r="I716" s="199" t="s">
        <v>25183</v>
      </c>
      <c r="J716" s="200">
        <v>334000.0</v>
      </c>
      <c r="K716" s="75" t="s">
        <v>22602</v>
      </c>
      <c r="L716" s="201" t="s">
        <v>21765</v>
      </c>
      <c r="M716" s="162" t="s">
        <v>22629</v>
      </c>
      <c r="N716" s="162" t="s">
        <v>16706</v>
      </c>
      <c r="O716" s="162" t="s">
        <v>2802</v>
      </c>
      <c r="P716" s="162" t="s">
        <v>15373</v>
      </c>
      <c r="Q716" s="201" t="s">
        <v>25187</v>
      </c>
    </row>
    <row r="717">
      <c r="A717" s="69" t="s">
        <v>23381</v>
      </c>
      <c r="B717" s="190" t="s">
        <v>25188</v>
      </c>
      <c r="C717" s="95"/>
      <c r="D717" s="79" t="s">
        <v>2635</v>
      </c>
      <c r="E717" s="113" t="s">
        <v>22516</v>
      </c>
      <c r="F717" s="113" t="s">
        <v>22516</v>
      </c>
      <c r="G717" s="160" t="s">
        <v>2741</v>
      </c>
      <c r="H717" s="96" t="s">
        <v>25189</v>
      </c>
      <c r="I717" s="71" t="s">
        <v>25190</v>
      </c>
      <c r="J717" s="192">
        <v>216644.0</v>
      </c>
      <c r="K717" s="75" t="s">
        <v>22602</v>
      </c>
      <c r="L717" s="95" t="s">
        <v>21765</v>
      </c>
      <c r="M717" s="75" t="s">
        <v>23140</v>
      </c>
      <c r="N717" s="75" t="s">
        <v>16706</v>
      </c>
      <c r="O717" s="75" t="s">
        <v>2937</v>
      </c>
      <c r="P717" s="75" t="s">
        <v>8038</v>
      </c>
      <c r="Q717" s="95"/>
    </row>
    <row r="718">
      <c r="A718" s="69" t="s">
        <v>2586</v>
      </c>
      <c r="B718" s="190" t="s">
        <v>25191</v>
      </c>
      <c r="C718" s="236" t="s">
        <v>25192</v>
      </c>
      <c r="D718" s="229" t="s">
        <v>2588</v>
      </c>
      <c r="E718" s="113" t="s">
        <v>22516</v>
      </c>
      <c r="F718" s="113" t="s">
        <v>22516</v>
      </c>
      <c r="G718" s="177"/>
      <c r="H718" s="177" t="s">
        <v>25193</v>
      </c>
      <c r="I718" s="178" t="s">
        <v>25194</v>
      </c>
      <c r="J718" s="179">
        <v>150000.0</v>
      </c>
      <c r="K718" s="75" t="s">
        <v>22602</v>
      </c>
      <c r="L718" s="95" t="s">
        <v>21765</v>
      </c>
      <c r="M718" s="113" t="s">
        <v>22516</v>
      </c>
      <c r="N718" s="75" t="s">
        <v>16706</v>
      </c>
      <c r="O718" s="75" t="s">
        <v>22584</v>
      </c>
      <c r="P718" s="75" t="s">
        <v>15373</v>
      </c>
      <c r="Q718" s="180" t="s">
        <v>22516</v>
      </c>
    </row>
    <row r="719">
      <c r="A719" s="69" t="s">
        <v>2586</v>
      </c>
      <c r="B719" s="190" t="s">
        <v>25195</v>
      </c>
      <c r="C719" s="95"/>
      <c r="D719" s="101" t="s">
        <v>2588</v>
      </c>
      <c r="E719" s="113" t="s">
        <v>22516</v>
      </c>
      <c r="F719" s="113" t="s">
        <v>22516</v>
      </c>
      <c r="G719" s="96"/>
      <c r="H719" s="96" t="s">
        <v>25196</v>
      </c>
      <c r="I719" s="191" t="s">
        <v>25197</v>
      </c>
      <c r="J719" s="204">
        <v>101000.0</v>
      </c>
      <c r="K719" s="99" t="s">
        <v>22602</v>
      </c>
      <c r="L719" s="95" t="s">
        <v>21765</v>
      </c>
      <c r="M719" s="113" t="s">
        <v>22516</v>
      </c>
      <c r="N719" s="75" t="s">
        <v>16706</v>
      </c>
      <c r="O719" s="75" t="s">
        <v>23042</v>
      </c>
      <c r="P719" s="75" t="s">
        <v>15373</v>
      </c>
      <c r="Q719" s="95"/>
    </row>
    <row r="720">
      <c r="A720" s="62" t="s">
        <v>2586</v>
      </c>
      <c r="B720" s="175" t="s">
        <v>25198</v>
      </c>
      <c r="C720" s="95" t="s">
        <v>25199</v>
      </c>
      <c r="D720" s="101" t="s">
        <v>2588</v>
      </c>
      <c r="E720" s="113" t="s">
        <v>22516</v>
      </c>
      <c r="F720" s="113" t="s">
        <v>22516</v>
      </c>
      <c r="G720" s="96"/>
      <c r="H720" s="96" t="s">
        <v>23355</v>
      </c>
      <c r="I720" s="191" t="s">
        <v>25200</v>
      </c>
      <c r="J720" s="156">
        <v>163000.0</v>
      </c>
      <c r="K720" s="75" t="s">
        <v>22602</v>
      </c>
      <c r="L720" s="95" t="s">
        <v>21765</v>
      </c>
      <c r="M720" s="113" t="s">
        <v>22516</v>
      </c>
      <c r="N720" s="75" t="s">
        <v>16706</v>
      </c>
      <c r="O720" s="75" t="s">
        <v>2813</v>
      </c>
      <c r="P720" s="75" t="s">
        <v>15373</v>
      </c>
      <c r="Q720" s="95"/>
    </row>
    <row r="721">
      <c r="A721" s="62" t="s">
        <v>2586</v>
      </c>
      <c r="B721" s="210" t="s">
        <v>25201</v>
      </c>
      <c r="C721" s="82" t="s">
        <v>25202</v>
      </c>
      <c r="D721" s="101" t="s">
        <v>2588</v>
      </c>
      <c r="E721" s="113" t="s">
        <v>22516</v>
      </c>
      <c r="F721" s="113" t="s">
        <v>22516</v>
      </c>
      <c r="G721" s="160" t="s">
        <v>8038</v>
      </c>
      <c r="H721" s="62" t="s">
        <v>25203</v>
      </c>
      <c r="I721" s="108" t="s">
        <v>25204</v>
      </c>
      <c r="J721" s="198">
        <v>243710.0</v>
      </c>
      <c r="K721" s="99" t="s">
        <v>22602</v>
      </c>
      <c r="L721" s="82" t="s">
        <v>21765</v>
      </c>
      <c r="M721" s="113" t="s">
        <v>22516</v>
      </c>
      <c r="N721" s="62" t="s">
        <v>16706</v>
      </c>
      <c r="O721" s="62" t="s">
        <v>2813</v>
      </c>
      <c r="P721" s="99" t="s">
        <v>15373</v>
      </c>
      <c r="Q721" s="82"/>
    </row>
    <row r="722">
      <c r="A722" s="69" t="s">
        <v>23381</v>
      </c>
      <c r="B722" s="232" t="s">
        <v>25205</v>
      </c>
      <c r="C722" s="82"/>
      <c r="D722" s="79" t="s">
        <v>2588</v>
      </c>
      <c r="E722" s="113" t="s">
        <v>22516</v>
      </c>
      <c r="F722" s="113" t="s">
        <v>22516</v>
      </c>
      <c r="G722" s="160" t="s">
        <v>8038</v>
      </c>
      <c r="H722" s="62" t="s">
        <v>25206</v>
      </c>
      <c r="I722" s="108" t="s">
        <v>25207</v>
      </c>
      <c r="J722" s="198">
        <v>425846.0</v>
      </c>
      <c r="K722" s="75" t="s">
        <v>22602</v>
      </c>
      <c r="L722" s="82" t="s">
        <v>21765</v>
      </c>
      <c r="M722" s="113" t="s">
        <v>22516</v>
      </c>
      <c r="N722" s="99" t="s">
        <v>16706</v>
      </c>
      <c r="O722" s="99" t="s">
        <v>2603</v>
      </c>
      <c r="P722" s="99" t="s">
        <v>15373</v>
      </c>
      <c r="Q722" s="82"/>
    </row>
    <row r="723">
      <c r="A723" s="62" t="s">
        <v>2586</v>
      </c>
      <c r="B723" s="175" t="s">
        <v>25208</v>
      </c>
      <c r="C723" s="95" t="s">
        <v>25199</v>
      </c>
      <c r="D723" s="229" t="s">
        <v>2588</v>
      </c>
      <c r="E723" s="113" t="s">
        <v>22516</v>
      </c>
      <c r="F723" s="113" t="s">
        <v>22516</v>
      </c>
      <c r="G723" s="101"/>
      <c r="H723" s="101" t="s">
        <v>25209</v>
      </c>
      <c r="I723" s="191" t="s">
        <v>25200</v>
      </c>
      <c r="J723" s="156">
        <v>163000.0</v>
      </c>
      <c r="K723" s="75" t="s">
        <v>22602</v>
      </c>
      <c r="L723" s="95" t="s">
        <v>21765</v>
      </c>
      <c r="M723" s="113" t="s">
        <v>22516</v>
      </c>
      <c r="N723" s="75" t="s">
        <v>16706</v>
      </c>
      <c r="O723" s="75" t="s">
        <v>2813</v>
      </c>
      <c r="P723" s="75" t="s">
        <v>15373</v>
      </c>
      <c r="Q723" s="95"/>
    </row>
    <row r="724">
      <c r="A724" s="69" t="s">
        <v>2586</v>
      </c>
      <c r="B724" s="190" t="s">
        <v>25210</v>
      </c>
      <c r="C724" s="95"/>
      <c r="D724" s="101" t="s">
        <v>2588</v>
      </c>
      <c r="E724" s="113" t="s">
        <v>22516</v>
      </c>
      <c r="F724" s="113" t="s">
        <v>22516</v>
      </c>
      <c r="G724" s="96"/>
      <c r="H724" s="96" t="s">
        <v>25211</v>
      </c>
      <c r="I724" s="71" t="s">
        <v>22821</v>
      </c>
      <c r="J724" s="192">
        <v>158632.0</v>
      </c>
      <c r="K724" s="75" t="s">
        <v>22602</v>
      </c>
      <c r="L724" s="95" t="s">
        <v>21765</v>
      </c>
      <c r="M724" s="113" t="s">
        <v>22516</v>
      </c>
      <c r="N724" s="75" t="s">
        <v>16706</v>
      </c>
      <c r="O724" s="75" t="s">
        <v>22658</v>
      </c>
      <c r="P724" s="75" t="s">
        <v>15373</v>
      </c>
      <c r="Q724" s="95"/>
    </row>
    <row r="725">
      <c r="A725" s="62" t="s">
        <v>2586</v>
      </c>
      <c r="B725" s="215" t="s">
        <v>25212</v>
      </c>
      <c r="C725" s="95"/>
      <c r="D725" s="79" t="s">
        <v>2588</v>
      </c>
      <c r="E725" s="113" t="s">
        <v>22516</v>
      </c>
      <c r="F725" s="113" t="s">
        <v>22516</v>
      </c>
      <c r="G725" s="160" t="s">
        <v>8038</v>
      </c>
      <c r="H725" s="96" t="s">
        <v>25213</v>
      </c>
      <c r="I725" s="191" t="s">
        <v>25214</v>
      </c>
      <c r="J725" s="204">
        <v>291000.0</v>
      </c>
      <c r="K725" s="99" t="s">
        <v>22602</v>
      </c>
      <c r="L725" s="95" t="s">
        <v>23002</v>
      </c>
      <c r="M725" s="75" t="s">
        <v>22576</v>
      </c>
      <c r="N725" s="75" t="s">
        <v>16706</v>
      </c>
      <c r="O725" s="75" t="s">
        <v>22772</v>
      </c>
      <c r="P725" s="75" t="s">
        <v>15373</v>
      </c>
      <c r="Q725" s="95" t="s">
        <v>25109</v>
      </c>
    </row>
    <row r="726">
      <c r="A726" s="62" t="s">
        <v>2586</v>
      </c>
      <c r="B726" s="210" t="s">
        <v>25215</v>
      </c>
      <c r="C726" s="82"/>
      <c r="D726" s="79" t="s">
        <v>2588</v>
      </c>
      <c r="E726" s="113" t="s">
        <v>22516</v>
      </c>
      <c r="F726" s="113" t="s">
        <v>22516</v>
      </c>
      <c r="G726" s="62"/>
      <c r="H726" s="62" t="s">
        <v>25216</v>
      </c>
      <c r="I726" s="113" t="s">
        <v>22516</v>
      </c>
      <c r="J726" s="198"/>
      <c r="K726" s="79" t="s">
        <v>22513</v>
      </c>
      <c r="L726" s="82" t="s">
        <v>16627</v>
      </c>
      <c r="M726" s="113" t="s">
        <v>22516</v>
      </c>
      <c r="N726" s="99" t="s">
        <v>16706</v>
      </c>
      <c r="O726" s="99" t="s">
        <v>3933</v>
      </c>
      <c r="P726" s="99" t="s">
        <v>15373</v>
      </c>
      <c r="Q726" s="82"/>
    </row>
    <row r="727">
      <c r="A727" s="69" t="s">
        <v>2586</v>
      </c>
      <c r="B727" s="190" t="s">
        <v>25217</v>
      </c>
      <c r="C727" s="95"/>
      <c r="D727" s="79" t="s">
        <v>2588</v>
      </c>
      <c r="E727" s="113" t="s">
        <v>22516</v>
      </c>
      <c r="F727" s="113" t="s">
        <v>22516</v>
      </c>
      <c r="G727" s="96"/>
      <c r="H727" s="96" t="s">
        <v>25218</v>
      </c>
      <c r="I727" s="71" t="s">
        <v>25219</v>
      </c>
      <c r="J727" s="192">
        <v>4493.0</v>
      </c>
      <c r="K727" s="99" t="s">
        <v>22513</v>
      </c>
      <c r="L727" s="95" t="s">
        <v>16627</v>
      </c>
      <c r="M727" s="113" t="s">
        <v>22516</v>
      </c>
      <c r="N727" s="75" t="s">
        <v>16706</v>
      </c>
      <c r="O727" s="75" t="s">
        <v>2686</v>
      </c>
      <c r="P727" s="75" t="s">
        <v>15373</v>
      </c>
      <c r="Q727" s="95" t="s">
        <v>25220</v>
      </c>
    </row>
    <row r="728">
      <c r="A728" s="62" t="s">
        <v>2586</v>
      </c>
      <c r="B728" s="210" t="s">
        <v>25221</v>
      </c>
      <c r="C728" s="82"/>
      <c r="D728" s="79" t="s">
        <v>2588</v>
      </c>
      <c r="E728" s="113" t="s">
        <v>22516</v>
      </c>
      <c r="F728" s="113" t="s">
        <v>22516</v>
      </c>
      <c r="G728" s="62"/>
      <c r="H728" s="62" t="s">
        <v>25222</v>
      </c>
      <c r="I728" s="193" t="s">
        <v>25223</v>
      </c>
      <c r="J728" s="196">
        <v>5490.0</v>
      </c>
      <c r="K728" s="99" t="s">
        <v>22513</v>
      </c>
      <c r="L728" s="82" t="s">
        <v>16627</v>
      </c>
      <c r="M728" s="113" t="s">
        <v>22516</v>
      </c>
      <c r="N728" s="99" t="s">
        <v>16706</v>
      </c>
      <c r="O728" s="99" t="s">
        <v>25224</v>
      </c>
      <c r="P728" s="99" t="s">
        <v>15373</v>
      </c>
      <c r="Q728" s="113" t="s">
        <v>22516</v>
      </c>
    </row>
    <row r="729">
      <c r="A729" s="69" t="s">
        <v>2586</v>
      </c>
      <c r="B729" s="190" t="s">
        <v>25225</v>
      </c>
      <c r="C729" s="95"/>
      <c r="D729" s="101" t="s">
        <v>2588</v>
      </c>
      <c r="E729" s="113" t="s">
        <v>22516</v>
      </c>
      <c r="F729" s="113" t="s">
        <v>22516</v>
      </c>
      <c r="G729" s="96"/>
      <c r="H729" s="96" t="s">
        <v>25226</v>
      </c>
      <c r="I729" s="191" t="s">
        <v>25227</v>
      </c>
      <c r="J729" s="204">
        <v>14900.0</v>
      </c>
      <c r="K729" s="75" t="s">
        <v>22513</v>
      </c>
      <c r="L729" s="95" t="s">
        <v>16627</v>
      </c>
      <c r="M729" s="113" t="s">
        <v>22516</v>
      </c>
      <c r="N729" s="75" t="s">
        <v>16706</v>
      </c>
      <c r="O729" s="75" t="s">
        <v>2937</v>
      </c>
      <c r="P729" s="75" t="s">
        <v>8038</v>
      </c>
      <c r="Q729" s="95" t="s">
        <v>25228</v>
      </c>
    </row>
    <row r="730">
      <c r="A730" s="69" t="s">
        <v>2586</v>
      </c>
      <c r="B730" s="190" t="s">
        <v>25229</v>
      </c>
      <c r="C730" s="95"/>
      <c r="D730" s="101" t="s">
        <v>2588</v>
      </c>
      <c r="E730" s="113" t="s">
        <v>22516</v>
      </c>
      <c r="F730" s="113" t="s">
        <v>22516</v>
      </c>
      <c r="G730" s="96"/>
      <c r="H730" s="96" t="s">
        <v>25230</v>
      </c>
      <c r="I730" s="191" t="s">
        <v>25231</v>
      </c>
      <c r="J730" s="204">
        <v>4709.0</v>
      </c>
      <c r="K730" s="99" t="s">
        <v>22513</v>
      </c>
      <c r="L730" s="95" t="s">
        <v>16627</v>
      </c>
      <c r="M730" s="113" t="s">
        <v>22516</v>
      </c>
      <c r="N730" s="75" t="s">
        <v>16706</v>
      </c>
      <c r="O730" s="75" t="s">
        <v>13497</v>
      </c>
      <c r="P730" s="75" t="s">
        <v>8038</v>
      </c>
      <c r="Q730" s="95" t="s">
        <v>25232</v>
      </c>
    </row>
    <row r="731">
      <c r="A731" s="69" t="s">
        <v>2586</v>
      </c>
      <c r="B731" s="190" t="s">
        <v>25233</v>
      </c>
      <c r="C731" s="95"/>
      <c r="D731" s="101" t="s">
        <v>2588</v>
      </c>
      <c r="E731" s="113" t="s">
        <v>22516</v>
      </c>
      <c r="F731" s="113" t="s">
        <v>22516</v>
      </c>
      <c r="G731" s="96"/>
      <c r="H731" s="96" t="s">
        <v>25234</v>
      </c>
      <c r="I731" s="242" t="s">
        <v>25235</v>
      </c>
      <c r="J731" s="156">
        <v>450.0</v>
      </c>
      <c r="K731" s="99" t="s">
        <v>22513</v>
      </c>
      <c r="L731" s="95" t="s">
        <v>16627</v>
      </c>
      <c r="M731" s="113" t="s">
        <v>22516</v>
      </c>
      <c r="N731" s="75" t="s">
        <v>16706</v>
      </c>
      <c r="O731" s="75" t="s">
        <v>3296</v>
      </c>
      <c r="P731" s="75" t="s">
        <v>8038</v>
      </c>
      <c r="Q731" s="95" t="s">
        <v>25236</v>
      </c>
    </row>
    <row r="732">
      <c r="A732" s="62" t="s">
        <v>2586</v>
      </c>
      <c r="B732" s="210" t="s">
        <v>25237</v>
      </c>
      <c r="C732" s="82"/>
      <c r="D732" s="101" t="s">
        <v>2588</v>
      </c>
      <c r="E732" s="113" t="s">
        <v>22516</v>
      </c>
      <c r="F732" s="113" t="s">
        <v>22516</v>
      </c>
      <c r="G732" s="62"/>
      <c r="H732" s="62" t="s">
        <v>25238</v>
      </c>
      <c r="I732" s="193" t="s">
        <v>25239</v>
      </c>
      <c r="J732" s="200">
        <v>12500.0</v>
      </c>
      <c r="K732" s="99" t="s">
        <v>22513</v>
      </c>
      <c r="L732" s="82" t="s">
        <v>16627</v>
      </c>
      <c r="M732" s="113" t="s">
        <v>22516</v>
      </c>
      <c r="N732" s="99" t="s">
        <v>16706</v>
      </c>
      <c r="O732" s="99" t="s">
        <v>23042</v>
      </c>
      <c r="P732" s="99" t="s">
        <v>15373</v>
      </c>
      <c r="Q732" s="113" t="s">
        <v>22516</v>
      </c>
    </row>
    <row r="733">
      <c r="A733" s="69" t="s">
        <v>2586</v>
      </c>
      <c r="B733" s="190" t="s">
        <v>25240</v>
      </c>
      <c r="C733" s="95" t="s">
        <v>25241</v>
      </c>
      <c r="D733" s="101" t="s">
        <v>2588</v>
      </c>
      <c r="E733" s="113" t="s">
        <v>22516</v>
      </c>
      <c r="F733" s="113" t="s">
        <v>22516</v>
      </c>
      <c r="G733" s="96"/>
      <c r="H733" s="96" t="s">
        <v>25242</v>
      </c>
      <c r="I733" s="71" t="s">
        <v>25243</v>
      </c>
      <c r="J733" s="192">
        <v>14179.0</v>
      </c>
      <c r="K733" s="99" t="s">
        <v>22513</v>
      </c>
      <c r="L733" s="95" t="s">
        <v>16627</v>
      </c>
      <c r="M733" s="113" t="s">
        <v>22516</v>
      </c>
      <c r="N733" s="75" t="s">
        <v>16706</v>
      </c>
      <c r="O733" s="75" t="s">
        <v>23578</v>
      </c>
      <c r="P733" s="75" t="s">
        <v>15373</v>
      </c>
      <c r="Q733" s="95" t="s">
        <v>25244</v>
      </c>
    </row>
    <row r="734">
      <c r="A734" s="69" t="s">
        <v>2633</v>
      </c>
      <c r="B734" s="190" t="s">
        <v>25245</v>
      </c>
      <c r="C734" s="95"/>
      <c r="D734" s="101" t="s">
        <v>2588</v>
      </c>
      <c r="E734" s="113" t="s">
        <v>22516</v>
      </c>
      <c r="F734" s="113" t="s">
        <v>22516</v>
      </c>
      <c r="G734" s="96"/>
      <c r="H734" s="96" t="s">
        <v>25246</v>
      </c>
      <c r="I734" s="191" t="s">
        <v>25247</v>
      </c>
      <c r="J734" s="156">
        <v>269.0</v>
      </c>
      <c r="K734" s="75" t="s">
        <v>22513</v>
      </c>
      <c r="L734" s="95" t="s">
        <v>16627</v>
      </c>
      <c r="M734" s="113" t="s">
        <v>22516</v>
      </c>
      <c r="N734" s="75" t="s">
        <v>16706</v>
      </c>
      <c r="O734" s="75" t="s">
        <v>23042</v>
      </c>
      <c r="P734" s="75" t="s">
        <v>15373</v>
      </c>
      <c r="Q734" s="95" t="s">
        <v>25248</v>
      </c>
    </row>
    <row r="735">
      <c r="A735" s="69" t="s">
        <v>2586</v>
      </c>
      <c r="B735" s="190" t="s">
        <v>25249</v>
      </c>
      <c r="C735" s="95"/>
      <c r="D735" s="101" t="s">
        <v>2588</v>
      </c>
      <c r="E735" s="113" t="s">
        <v>22516</v>
      </c>
      <c r="F735" s="113" t="s">
        <v>22516</v>
      </c>
      <c r="G735" s="96"/>
      <c r="H735" s="96" t="s">
        <v>25250</v>
      </c>
      <c r="I735" s="71" t="s">
        <v>25251</v>
      </c>
      <c r="J735" s="192">
        <v>6304.0</v>
      </c>
      <c r="K735" s="99" t="s">
        <v>22513</v>
      </c>
      <c r="L735" s="95" t="s">
        <v>16627</v>
      </c>
      <c r="M735" s="113" t="s">
        <v>22516</v>
      </c>
      <c r="N735" s="75" t="s">
        <v>16706</v>
      </c>
      <c r="O735" s="75" t="s">
        <v>2760</v>
      </c>
      <c r="P735" s="75" t="s">
        <v>8038</v>
      </c>
      <c r="Q735" s="95" t="s">
        <v>25252</v>
      </c>
    </row>
    <row r="736">
      <c r="A736" s="69" t="s">
        <v>2586</v>
      </c>
      <c r="B736" s="190" t="s">
        <v>25253</v>
      </c>
      <c r="C736" s="95"/>
      <c r="D736" s="101" t="s">
        <v>2588</v>
      </c>
      <c r="E736" s="113" t="s">
        <v>22516</v>
      </c>
      <c r="F736" s="113" t="s">
        <v>22516</v>
      </c>
      <c r="G736" s="96"/>
      <c r="H736" s="96" t="s">
        <v>25254</v>
      </c>
      <c r="I736" s="71" t="s">
        <v>23852</v>
      </c>
      <c r="J736" s="192">
        <v>4568.0</v>
      </c>
      <c r="K736" s="75" t="s">
        <v>22513</v>
      </c>
      <c r="L736" s="95" t="s">
        <v>16627</v>
      </c>
      <c r="M736" s="113" t="s">
        <v>22516</v>
      </c>
      <c r="N736" s="75" t="s">
        <v>16706</v>
      </c>
      <c r="O736" s="75" t="s">
        <v>2760</v>
      </c>
      <c r="P736" s="75" t="s">
        <v>8038</v>
      </c>
      <c r="Q736" s="95" t="s">
        <v>23854</v>
      </c>
    </row>
    <row r="737">
      <c r="A737" s="69" t="s">
        <v>2586</v>
      </c>
      <c r="B737" s="190" t="s">
        <v>25255</v>
      </c>
      <c r="C737" s="95"/>
      <c r="D737" s="101" t="s">
        <v>2588</v>
      </c>
      <c r="E737" s="113" t="s">
        <v>22516</v>
      </c>
      <c r="F737" s="113" t="s">
        <v>22516</v>
      </c>
      <c r="G737" s="96"/>
      <c r="H737" s="96" t="s">
        <v>25256</v>
      </c>
      <c r="I737" s="191" t="s">
        <v>25257</v>
      </c>
      <c r="J737" s="156">
        <v>1500.0</v>
      </c>
      <c r="K737" s="99" t="s">
        <v>22513</v>
      </c>
      <c r="L737" s="95" t="s">
        <v>16627</v>
      </c>
      <c r="M737" s="113" t="s">
        <v>22516</v>
      </c>
      <c r="N737" s="75" t="s">
        <v>16706</v>
      </c>
      <c r="O737" s="75" t="s">
        <v>3933</v>
      </c>
      <c r="P737" s="75" t="s">
        <v>8038</v>
      </c>
      <c r="Q737" s="95" t="s">
        <v>25258</v>
      </c>
    </row>
    <row r="738">
      <c r="A738" s="69" t="s">
        <v>2586</v>
      </c>
      <c r="B738" s="190" t="s">
        <v>25259</v>
      </c>
      <c r="C738" s="95"/>
      <c r="D738" s="101" t="s">
        <v>2588</v>
      </c>
      <c r="E738" s="113" t="s">
        <v>22516</v>
      </c>
      <c r="F738" s="113" t="s">
        <v>22516</v>
      </c>
      <c r="G738" s="96"/>
      <c r="H738" s="96" t="s">
        <v>25260</v>
      </c>
      <c r="I738" s="71" t="s">
        <v>25261</v>
      </c>
      <c r="J738" s="156">
        <v>805.0</v>
      </c>
      <c r="K738" s="75" t="s">
        <v>22513</v>
      </c>
      <c r="L738" s="95" t="s">
        <v>16627</v>
      </c>
      <c r="M738" s="113" t="s">
        <v>22516</v>
      </c>
      <c r="N738" s="75" t="s">
        <v>16706</v>
      </c>
      <c r="O738" s="75" t="s">
        <v>25262</v>
      </c>
      <c r="P738" s="75" t="s">
        <v>15373</v>
      </c>
      <c r="Q738" s="154" t="s">
        <v>22516</v>
      </c>
    </row>
    <row r="739">
      <c r="A739" s="69" t="s">
        <v>2586</v>
      </c>
      <c r="B739" s="190" t="s">
        <v>25263</v>
      </c>
      <c r="C739" s="95"/>
      <c r="D739" s="101" t="s">
        <v>2588</v>
      </c>
      <c r="E739" s="113" t="s">
        <v>22516</v>
      </c>
      <c r="F739" s="113" t="s">
        <v>22516</v>
      </c>
      <c r="G739" s="96"/>
      <c r="H739" s="96" t="s">
        <v>25264</v>
      </c>
      <c r="I739" s="71" t="s">
        <v>25265</v>
      </c>
      <c r="J739" s="192">
        <v>1228.0</v>
      </c>
      <c r="K739" s="99" t="s">
        <v>22513</v>
      </c>
      <c r="L739" s="95" t="s">
        <v>16627</v>
      </c>
      <c r="M739" s="113" t="s">
        <v>22516</v>
      </c>
      <c r="N739" s="75" t="s">
        <v>16706</v>
      </c>
      <c r="O739" s="75" t="s">
        <v>22571</v>
      </c>
      <c r="P739" s="75" t="s">
        <v>15373</v>
      </c>
      <c r="Q739" s="95" t="s">
        <v>25266</v>
      </c>
    </row>
    <row r="740">
      <c r="A740" s="69" t="s">
        <v>2586</v>
      </c>
      <c r="B740" s="190" t="s">
        <v>25267</v>
      </c>
      <c r="C740" s="95"/>
      <c r="D740" s="101" t="s">
        <v>2588</v>
      </c>
      <c r="E740" s="113" t="s">
        <v>22516</v>
      </c>
      <c r="F740" s="113" t="s">
        <v>22516</v>
      </c>
      <c r="G740" s="96"/>
      <c r="H740" s="96" t="s">
        <v>25268</v>
      </c>
      <c r="I740" s="191" t="s">
        <v>25269</v>
      </c>
      <c r="J740" s="204">
        <v>10100.0</v>
      </c>
      <c r="K740" s="75" t="s">
        <v>22513</v>
      </c>
      <c r="L740" s="95" t="s">
        <v>16627</v>
      </c>
      <c r="M740" s="113" t="s">
        <v>22516</v>
      </c>
      <c r="N740" s="75" t="s">
        <v>16706</v>
      </c>
      <c r="O740" s="75" t="s">
        <v>4418</v>
      </c>
      <c r="P740" s="75" t="s">
        <v>15373</v>
      </c>
      <c r="Q740" s="154" t="s">
        <v>22516</v>
      </c>
    </row>
    <row r="741">
      <c r="A741" s="69" t="s">
        <v>23381</v>
      </c>
      <c r="B741" s="190" t="s">
        <v>25270</v>
      </c>
      <c r="C741" s="95"/>
      <c r="D741" s="101" t="s">
        <v>2588</v>
      </c>
      <c r="E741" s="113" t="s">
        <v>22516</v>
      </c>
      <c r="F741" s="113" t="s">
        <v>22516</v>
      </c>
      <c r="G741" s="96"/>
      <c r="H741" s="96" t="s">
        <v>25271</v>
      </c>
      <c r="I741" s="71" t="s">
        <v>25272</v>
      </c>
      <c r="J741" s="192">
        <v>1432.0</v>
      </c>
      <c r="K741" s="75" t="s">
        <v>22513</v>
      </c>
      <c r="L741" s="95" t="s">
        <v>16627</v>
      </c>
      <c r="M741" s="113" t="s">
        <v>22516</v>
      </c>
      <c r="N741" s="75" t="s">
        <v>16706</v>
      </c>
      <c r="O741" s="75" t="s">
        <v>2813</v>
      </c>
      <c r="P741" s="75" t="s">
        <v>15373</v>
      </c>
      <c r="Q741" s="95" t="s">
        <v>25273</v>
      </c>
    </row>
    <row r="742">
      <c r="A742" s="69" t="s">
        <v>2633</v>
      </c>
      <c r="B742" s="190" t="s">
        <v>25274</v>
      </c>
      <c r="C742" s="95"/>
      <c r="D742" s="79" t="s">
        <v>2588</v>
      </c>
      <c r="E742" s="113" t="s">
        <v>22516</v>
      </c>
      <c r="F742" s="113" t="s">
        <v>22516</v>
      </c>
      <c r="G742" s="96"/>
      <c r="H742" s="96" t="s">
        <v>25275</v>
      </c>
      <c r="I742" s="191" t="s">
        <v>25276</v>
      </c>
      <c r="J742" s="204">
        <v>13879.0</v>
      </c>
      <c r="K742" s="75" t="s">
        <v>22513</v>
      </c>
      <c r="L742" s="95" t="s">
        <v>16627</v>
      </c>
      <c r="M742" s="113" t="s">
        <v>22516</v>
      </c>
      <c r="N742" s="75" t="s">
        <v>16706</v>
      </c>
      <c r="O742" s="75" t="s">
        <v>2802</v>
      </c>
      <c r="P742" s="75" t="s">
        <v>8038</v>
      </c>
      <c r="Q742" s="95" t="s">
        <v>25277</v>
      </c>
    </row>
    <row r="743">
      <c r="A743" s="69" t="s">
        <v>2586</v>
      </c>
      <c r="B743" s="190" t="s">
        <v>25278</v>
      </c>
      <c r="C743" s="95"/>
      <c r="D743" s="79" t="s">
        <v>2588</v>
      </c>
      <c r="E743" s="113" t="s">
        <v>22516</v>
      </c>
      <c r="F743" s="113" t="s">
        <v>22516</v>
      </c>
      <c r="G743" s="96"/>
      <c r="H743" s="96" t="s">
        <v>25279</v>
      </c>
      <c r="I743" s="71" t="s">
        <v>25280</v>
      </c>
      <c r="J743" s="156">
        <v>6000.0</v>
      </c>
      <c r="K743" s="99" t="s">
        <v>22513</v>
      </c>
      <c r="L743" s="95" t="s">
        <v>16627</v>
      </c>
      <c r="M743" s="113" t="s">
        <v>22516</v>
      </c>
      <c r="N743" s="75" t="s">
        <v>16706</v>
      </c>
      <c r="O743" s="75" t="s">
        <v>8480</v>
      </c>
      <c r="P743" s="75" t="s">
        <v>15373</v>
      </c>
      <c r="Q743" s="154" t="s">
        <v>22516</v>
      </c>
    </row>
    <row r="744">
      <c r="A744" s="69" t="s">
        <v>2586</v>
      </c>
      <c r="B744" s="190" t="s">
        <v>25281</v>
      </c>
      <c r="C744" s="95"/>
      <c r="D744" s="79" t="s">
        <v>2588</v>
      </c>
      <c r="E744" s="113" t="s">
        <v>22516</v>
      </c>
      <c r="F744" s="113" t="s">
        <v>22516</v>
      </c>
      <c r="G744" s="96"/>
      <c r="H744" s="96" t="s">
        <v>25282</v>
      </c>
      <c r="I744" s="191" t="s">
        <v>25283</v>
      </c>
      <c r="J744" s="192">
        <v>1085.0</v>
      </c>
      <c r="K744" s="75" t="s">
        <v>22513</v>
      </c>
      <c r="L744" s="95" t="s">
        <v>16627</v>
      </c>
      <c r="M744" s="113" t="s">
        <v>22516</v>
      </c>
      <c r="N744" s="75" t="s">
        <v>16706</v>
      </c>
      <c r="O744" s="75" t="s">
        <v>3328</v>
      </c>
      <c r="P744" s="75" t="s">
        <v>15373</v>
      </c>
      <c r="Q744" s="154" t="s">
        <v>22516</v>
      </c>
    </row>
    <row r="745">
      <c r="A745" s="69" t="s">
        <v>2633</v>
      </c>
      <c r="B745" s="232" t="s">
        <v>25284</v>
      </c>
      <c r="C745" s="82"/>
      <c r="D745" s="79" t="s">
        <v>2588</v>
      </c>
      <c r="E745" s="113" t="s">
        <v>22516</v>
      </c>
      <c r="F745" s="113" t="s">
        <v>22516</v>
      </c>
      <c r="G745" s="62"/>
      <c r="H745" s="62" t="s">
        <v>25285</v>
      </c>
      <c r="I745" s="193" t="s">
        <v>25286</v>
      </c>
      <c r="J745" s="196">
        <v>4465.0</v>
      </c>
      <c r="K745" s="99" t="s">
        <v>22513</v>
      </c>
      <c r="L745" s="82" t="s">
        <v>16627</v>
      </c>
      <c r="M745" s="113" t="s">
        <v>22516</v>
      </c>
      <c r="N745" s="99" t="s">
        <v>16706</v>
      </c>
      <c r="O745" s="99" t="s">
        <v>2686</v>
      </c>
      <c r="P745" s="99" t="s">
        <v>8038</v>
      </c>
      <c r="Q745" s="113" t="s">
        <v>22516</v>
      </c>
    </row>
    <row r="746">
      <c r="A746" s="62" t="s">
        <v>2586</v>
      </c>
      <c r="B746" s="210" t="s">
        <v>25287</v>
      </c>
      <c r="C746" s="82"/>
      <c r="D746" s="79" t="s">
        <v>2588</v>
      </c>
      <c r="E746" s="113" t="s">
        <v>22516</v>
      </c>
      <c r="F746" s="113" t="s">
        <v>22516</v>
      </c>
      <c r="G746" s="62"/>
      <c r="H746" s="62" t="s">
        <v>25288</v>
      </c>
      <c r="I746" s="193" t="s">
        <v>25289</v>
      </c>
      <c r="J746" s="200">
        <v>17500.0</v>
      </c>
      <c r="K746" s="99" t="s">
        <v>22513</v>
      </c>
      <c r="L746" s="82" t="s">
        <v>16627</v>
      </c>
      <c r="M746" s="113" t="s">
        <v>22516</v>
      </c>
      <c r="N746" s="99" t="s">
        <v>16706</v>
      </c>
      <c r="O746" s="99" t="s">
        <v>22658</v>
      </c>
      <c r="P746" s="99" t="s">
        <v>15373</v>
      </c>
      <c r="Q746" s="82"/>
    </row>
    <row r="747">
      <c r="A747" s="62" t="s">
        <v>2586</v>
      </c>
      <c r="B747" s="210" t="s">
        <v>25290</v>
      </c>
      <c r="C747" s="82"/>
      <c r="D747" s="196" t="s">
        <v>2588</v>
      </c>
      <c r="E747" s="113" t="s">
        <v>22516</v>
      </c>
      <c r="F747" s="113" t="s">
        <v>22516</v>
      </c>
      <c r="G747" s="62"/>
      <c r="H747" s="62" t="s">
        <v>25291</v>
      </c>
      <c r="I747" s="193" t="s">
        <v>25292</v>
      </c>
      <c r="J747" s="198">
        <v>9143.0</v>
      </c>
      <c r="K747" s="99" t="s">
        <v>22513</v>
      </c>
      <c r="L747" s="82" t="s">
        <v>16627</v>
      </c>
      <c r="M747" s="113" t="s">
        <v>22516</v>
      </c>
      <c r="N747" s="99" t="s">
        <v>16706</v>
      </c>
      <c r="O747" s="99" t="s">
        <v>2686</v>
      </c>
      <c r="P747" s="99" t="s">
        <v>15373</v>
      </c>
      <c r="Q747" s="113" t="s">
        <v>22516</v>
      </c>
    </row>
    <row r="748">
      <c r="A748" s="62" t="s">
        <v>2586</v>
      </c>
      <c r="B748" s="210" t="s">
        <v>25293</v>
      </c>
      <c r="C748" s="82"/>
      <c r="D748" s="79" t="s">
        <v>2588</v>
      </c>
      <c r="E748" s="113" t="s">
        <v>22516</v>
      </c>
      <c r="F748" s="113" t="s">
        <v>22516</v>
      </c>
      <c r="G748" s="62"/>
      <c r="H748" s="62" t="s">
        <v>25294</v>
      </c>
      <c r="I748" s="193" t="s">
        <v>25295</v>
      </c>
      <c r="J748" s="196">
        <v>3392.0</v>
      </c>
      <c r="K748" s="99" t="s">
        <v>22513</v>
      </c>
      <c r="L748" s="82" t="s">
        <v>16627</v>
      </c>
      <c r="M748" s="113" t="s">
        <v>22516</v>
      </c>
      <c r="N748" s="99" t="s">
        <v>16706</v>
      </c>
      <c r="O748" s="99" t="s">
        <v>2802</v>
      </c>
      <c r="P748" s="99" t="s">
        <v>15373</v>
      </c>
      <c r="Q748" s="113" t="s">
        <v>22516</v>
      </c>
    </row>
    <row r="749">
      <c r="A749" s="69" t="s">
        <v>2586</v>
      </c>
      <c r="B749" s="232" t="s">
        <v>25296</v>
      </c>
      <c r="C749" s="82"/>
      <c r="D749" s="79" t="s">
        <v>2588</v>
      </c>
      <c r="E749" s="113" t="s">
        <v>22516</v>
      </c>
      <c r="F749" s="113" t="s">
        <v>22516</v>
      </c>
      <c r="G749" s="62"/>
      <c r="H749" s="62" t="s">
        <v>25297</v>
      </c>
      <c r="I749" s="193" t="s">
        <v>25298</v>
      </c>
      <c r="J749" s="196">
        <v>7000.0</v>
      </c>
      <c r="K749" s="99" t="s">
        <v>22513</v>
      </c>
      <c r="L749" s="82" t="s">
        <v>16627</v>
      </c>
      <c r="M749" s="113" t="s">
        <v>22516</v>
      </c>
      <c r="N749" s="99" t="s">
        <v>16706</v>
      </c>
      <c r="O749" s="99" t="s">
        <v>25299</v>
      </c>
      <c r="P749" s="99" t="s">
        <v>15373</v>
      </c>
      <c r="Q749" s="113" t="s">
        <v>22516</v>
      </c>
    </row>
    <row r="750">
      <c r="A750" s="69" t="s">
        <v>2586</v>
      </c>
      <c r="B750" s="232" t="s">
        <v>25300</v>
      </c>
      <c r="C750" s="82"/>
      <c r="D750" s="79" t="s">
        <v>2588</v>
      </c>
      <c r="E750" s="113" t="s">
        <v>22516</v>
      </c>
      <c r="F750" s="113" t="s">
        <v>22516</v>
      </c>
      <c r="G750" s="62"/>
      <c r="H750" s="62" t="s">
        <v>25301</v>
      </c>
      <c r="I750" s="108" t="s">
        <v>25302</v>
      </c>
      <c r="J750" s="198">
        <v>1364.0</v>
      </c>
      <c r="K750" s="162" t="s">
        <v>22513</v>
      </c>
      <c r="L750" s="82" t="s">
        <v>16627</v>
      </c>
      <c r="M750" s="113" t="s">
        <v>22516</v>
      </c>
      <c r="N750" s="99" t="s">
        <v>16706</v>
      </c>
      <c r="O750" s="99" t="s">
        <v>2937</v>
      </c>
      <c r="P750" s="99" t="s">
        <v>8038</v>
      </c>
      <c r="Q750" s="113" t="s">
        <v>22516</v>
      </c>
    </row>
    <row r="751">
      <c r="A751" s="69" t="s">
        <v>23381</v>
      </c>
      <c r="B751" s="190" t="s">
        <v>25303</v>
      </c>
      <c r="C751" s="97"/>
      <c r="D751" s="79" t="s">
        <v>2635</v>
      </c>
      <c r="E751" s="113" t="s">
        <v>22516</v>
      </c>
      <c r="F751" s="113" t="s">
        <v>22516</v>
      </c>
      <c r="G751" s="160" t="s">
        <v>2741</v>
      </c>
      <c r="H751" s="250" t="s">
        <v>25304</v>
      </c>
      <c r="I751" s="191" t="s">
        <v>25305</v>
      </c>
      <c r="J751" s="251">
        <v>14000.0</v>
      </c>
      <c r="K751" s="75" t="s">
        <v>22513</v>
      </c>
      <c r="L751" s="95" t="s">
        <v>16627</v>
      </c>
      <c r="M751" s="113" t="s">
        <v>22516</v>
      </c>
      <c r="N751" s="75" t="s">
        <v>16706</v>
      </c>
      <c r="O751" s="75" t="s">
        <v>3768</v>
      </c>
      <c r="P751" s="75" t="s">
        <v>15373</v>
      </c>
      <c r="Q751" s="97" t="s">
        <v>25306</v>
      </c>
    </row>
    <row r="752">
      <c r="A752" s="69" t="s">
        <v>2586</v>
      </c>
      <c r="B752" s="190" t="s">
        <v>25307</v>
      </c>
      <c r="C752" s="95"/>
      <c r="D752" s="79" t="s">
        <v>2635</v>
      </c>
      <c r="E752" s="113" t="s">
        <v>22516</v>
      </c>
      <c r="F752" s="113" t="s">
        <v>22516</v>
      </c>
      <c r="G752" s="96"/>
      <c r="H752" s="96" t="s">
        <v>25308</v>
      </c>
      <c r="I752" s="71" t="s">
        <v>25309</v>
      </c>
      <c r="J752" s="192">
        <v>6170.0</v>
      </c>
      <c r="K752" s="99" t="s">
        <v>22513</v>
      </c>
      <c r="L752" s="95" t="s">
        <v>16627</v>
      </c>
      <c r="M752" s="113" t="s">
        <v>22516</v>
      </c>
      <c r="N752" s="75" t="s">
        <v>16706</v>
      </c>
      <c r="O752" s="75" t="s">
        <v>2840</v>
      </c>
      <c r="P752" s="75" t="s">
        <v>15373</v>
      </c>
      <c r="Q752" s="95" t="s">
        <v>25310</v>
      </c>
    </row>
    <row r="753">
      <c r="A753" s="69" t="s">
        <v>2586</v>
      </c>
      <c r="B753" s="190" t="s">
        <v>25311</v>
      </c>
      <c r="C753" s="95"/>
      <c r="D753" s="79" t="s">
        <v>2588</v>
      </c>
      <c r="E753" s="113" t="s">
        <v>22516</v>
      </c>
      <c r="F753" s="113" t="s">
        <v>22516</v>
      </c>
      <c r="G753" s="96"/>
      <c r="H753" s="96" t="s">
        <v>25312</v>
      </c>
      <c r="I753" s="191" t="s">
        <v>25313</v>
      </c>
      <c r="J753" s="204">
        <v>18000.0</v>
      </c>
      <c r="K753" s="99" t="s">
        <v>22513</v>
      </c>
      <c r="L753" s="95" t="s">
        <v>16627</v>
      </c>
      <c r="M753" s="113" t="s">
        <v>22516</v>
      </c>
      <c r="N753" s="75" t="s">
        <v>16706</v>
      </c>
      <c r="O753" s="75" t="s">
        <v>3287</v>
      </c>
      <c r="P753" s="75" t="s">
        <v>15373</v>
      </c>
      <c r="Q753" s="95" t="s">
        <v>25314</v>
      </c>
    </row>
    <row r="754">
      <c r="A754" s="69" t="s">
        <v>2586</v>
      </c>
      <c r="B754" s="190" t="s">
        <v>25315</v>
      </c>
      <c r="C754" s="95"/>
      <c r="D754" s="79" t="s">
        <v>2635</v>
      </c>
      <c r="E754" s="113" t="s">
        <v>22516</v>
      </c>
      <c r="F754" s="113" t="s">
        <v>22516</v>
      </c>
      <c r="G754" s="96"/>
      <c r="H754" s="96" t="s">
        <v>25316</v>
      </c>
      <c r="I754" s="191" t="s">
        <v>25317</v>
      </c>
      <c r="J754" s="156">
        <v>5100.0</v>
      </c>
      <c r="K754" s="99" t="s">
        <v>22513</v>
      </c>
      <c r="L754" s="95" t="s">
        <v>16627</v>
      </c>
      <c r="M754" s="113" t="s">
        <v>22516</v>
      </c>
      <c r="N754" s="75" t="s">
        <v>16706</v>
      </c>
      <c r="O754" s="75" t="s">
        <v>25318</v>
      </c>
      <c r="P754" s="75" t="s">
        <v>15373</v>
      </c>
      <c r="Q754" s="95" t="s">
        <v>25319</v>
      </c>
    </row>
    <row r="755">
      <c r="A755" s="69" t="s">
        <v>2586</v>
      </c>
      <c r="B755" s="190" t="s">
        <v>25320</v>
      </c>
      <c r="C755" s="95"/>
      <c r="D755" s="79" t="s">
        <v>2635</v>
      </c>
      <c r="E755" s="113" t="s">
        <v>22516</v>
      </c>
      <c r="F755" s="113" t="s">
        <v>22516</v>
      </c>
      <c r="G755" s="96"/>
      <c r="H755" s="96" t="s">
        <v>25321</v>
      </c>
      <c r="I755" s="191" t="s">
        <v>25322</v>
      </c>
      <c r="J755" s="204">
        <v>19000.0</v>
      </c>
      <c r="K755" s="75" t="s">
        <v>22513</v>
      </c>
      <c r="L755" s="95" t="s">
        <v>16627</v>
      </c>
      <c r="M755" s="113" t="s">
        <v>22516</v>
      </c>
      <c r="N755" s="75" t="s">
        <v>16706</v>
      </c>
      <c r="O755" s="75" t="s">
        <v>2840</v>
      </c>
      <c r="P755" s="75" t="s">
        <v>8038</v>
      </c>
      <c r="Q755" s="95" t="s">
        <v>25323</v>
      </c>
    </row>
    <row r="756">
      <c r="A756" s="69" t="s">
        <v>2586</v>
      </c>
      <c r="B756" s="190" t="s">
        <v>25324</v>
      </c>
      <c r="C756" s="95"/>
      <c r="D756" s="79" t="s">
        <v>2635</v>
      </c>
      <c r="E756" s="113" t="s">
        <v>22516</v>
      </c>
      <c r="F756" s="113" t="s">
        <v>22516</v>
      </c>
      <c r="G756" s="96"/>
      <c r="H756" s="96" t="s">
        <v>25325</v>
      </c>
      <c r="I756" s="71" t="s">
        <v>25326</v>
      </c>
      <c r="J756" s="192">
        <v>5373.0</v>
      </c>
      <c r="K756" s="75" t="s">
        <v>22513</v>
      </c>
      <c r="L756" s="95" t="s">
        <v>16627</v>
      </c>
      <c r="M756" s="113" t="s">
        <v>22516</v>
      </c>
      <c r="N756" s="75" t="s">
        <v>16706</v>
      </c>
      <c r="O756" s="75" t="s">
        <v>24018</v>
      </c>
      <c r="P756" s="75" t="s">
        <v>8038</v>
      </c>
      <c r="Q756" s="95" t="s">
        <v>25327</v>
      </c>
    </row>
    <row r="757">
      <c r="A757" s="69" t="s">
        <v>2586</v>
      </c>
      <c r="B757" s="190" t="s">
        <v>25328</v>
      </c>
      <c r="C757" s="95"/>
      <c r="D757" s="79" t="s">
        <v>2635</v>
      </c>
      <c r="E757" s="113" t="s">
        <v>22516</v>
      </c>
      <c r="F757" s="113" t="s">
        <v>22516</v>
      </c>
      <c r="G757" s="96"/>
      <c r="H757" s="96" t="s">
        <v>25329</v>
      </c>
      <c r="I757" s="242" t="s">
        <v>25330</v>
      </c>
      <c r="J757" s="156">
        <v>9371.0</v>
      </c>
      <c r="K757" s="99" t="s">
        <v>22513</v>
      </c>
      <c r="L757" s="95" t="s">
        <v>16627</v>
      </c>
      <c r="M757" s="113" t="s">
        <v>22516</v>
      </c>
      <c r="N757" s="75" t="s">
        <v>16706</v>
      </c>
      <c r="O757" s="75" t="s">
        <v>2753</v>
      </c>
      <c r="P757" s="75" t="s">
        <v>15373</v>
      </c>
      <c r="Q757" s="155" t="s">
        <v>25331</v>
      </c>
    </row>
    <row r="758">
      <c r="A758" s="69" t="s">
        <v>2586</v>
      </c>
      <c r="B758" s="190" t="s">
        <v>25332</v>
      </c>
      <c r="C758" s="95"/>
      <c r="D758" s="79" t="s">
        <v>2635</v>
      </c>
      <c r="E758" s="113" t="s">
        <v>22516</v>
      </c>
      <c r="F758" s="113" t="s">
        <v>22516</v>
      </c>
      <c r="G758" s="96"/>
      <c r="H758" s="96" t="s">
        <v>25333</v>
      </c>
      <c r="I758" s="242" t="s">
        <v>25334</v>
      </c>
      <c r="J758" s="156">
        <v>3800.0</v>
      </c>
      <c r="K758" s="99" t="s">
        <v>22513</v>
      </c>
      <c r="L758" s="95" t="s">
        <v>16627</v>
      </c>
      <c r="M758" s="113" t="s">
        <v>22516</v>
      </c>
      <c r="N758" s="75" t="s">
        <v>16706</v>
      </c>
      <c r="O758" s="75" t="s">
        <v>7661</v>
      </c>
      <c r="P758" s="75" t="s">
        <v>15373</v>
      </c>
      <c r="Q758" s="95" t="s">
        <v>25335</v>
      </c>
    </row>
    <row r="759">
      <c r="A759" s="69" t="s">
        <v>2586</v>
      </c>
      <c r="B759" s="232" t="s">
        <v>25336</v>
      </c>
      <c r="C759" s="82"/>
      <c r="D759" s="79" t="s">
        <v>2588</v>
      </c>
      <c r="E759" s="113" t="s">
        <v>22516</v>
      </c>
      <c r="F759" s="113" t="s">
        <v>22516</v>
      </c>
      <c r="G759" s="62"/>
      <c r="H759" s="62" t="s">
        <v>25337</v>
      </c>
      <c r="I759" s="193" t="s">
        <v>25338</v>
      </c>
      <c r="J759" s="200">
        <v>19800.0</v>
      </c>
      <c r="K759" s="162" t="s">
        <v>22513</v>
      </c>
      <c r="L759" s="82" t="s">
        <v>16627</v>
      </c>
      <c r="M759" s="113" t="s">
        <v>22516</v>
      </c>
      <c r="N759" s="99" t="s">
        <v>16706</v>
      </c>
      <c r="O759" s="99" t="s">
        <v>23578</v>
      </c>
      <c r="P759" s="99" t="s">
        <v>15373</v>
      </c>
      <c r="Q759" s="82"/>
    </row>
    <row r="760">
      <c r="A760" s="69" t="s">
        <v>23381</v>
      </c>
      <c r="B760" s="190" t="s">
        <v>25339</v>
      </c>
      <c r="C760" s="95"/>
      <c r="D760" s="79" t="s">
        <v>2635</v>
      </c>
      <c r="E760" s="113" t="s">
        <v>22516</v>
      </c>
      <c r="F760" s="113" t="s">
        <v>22516</v>
      </c>
      <c r="G760" s="96"/>
      <c r="H760" s="96" t="s">
        <v>25340</v>
      </c>
      <c r="I760" s="71" t="s">
        <v>25341</v>
      </c>
      <c r="J760" s="192">
        <v>1605.0</v>
      </c>
      <c r="K760" s="99" t="s">
        <v>22513</v>
      </c>
      <c r="L760" s="95" t="s">
        <v>16627</v>
      </c>
      <c r="M760" s="113" t="s">
        <v>22516</v>
      </c>
      <c r="N760" s="75" t="s">
        <v>16706</v>
      </c>
      <c r="O760" s="75" t="s">
        <v>25299</v>
      </c>
      <c r="P760" s="75" t="s">
        <v>15373</v>
      </c>
      <c r="Q760" s="154" t="s">
        <v>22516</v>
      </c>
    </row>
    <row r="761">
      <c r="A761" s="69" t="s">
        <v>2586</v>
      </c>
      <c r="B761" s="232" t="s">
        <v>25342</v>
      </c>
      <c r="C761" s="82"/>
      <c r="D761" s="79" t="s">
        <v>2635</v>
      </c>
      <c r="E761" s="113" t="s">
        <v>22516</v>
      </c>
      <c r="F761" s="113" t="s">
        <v>22516</v>
      </c>
      <c r="G761" s="62"/>
      <c r="H761" s="62" t="s">
        <v>25343</v>
      </c>
      <c r="I761" s="193" t="s">
        <v>25344</v>
      </c>
      <c r="J761" s="200">
        <v>12000.0</v>
      </c>
      <c r="K761" s="75" t="s">
        <v>22513</v>
      </c>
      <c r="L761" s="82" t="s">
        <v>16627</v>
      </c>
      <c r="M761" s="113" t="s">
        <v>22516</v>
      </c>
      <c r="N761" s="99" t="s">
        <v>16706</v>
      </c>
      <c r="O761" s="99" t="s">
        <v>4418</v>
      </c>
      <c r="P761" s="99" t="s">
        <v>15373</v>
      </c>
      <c r="Q761" s="82" t="s">
        <v>25345</v>
      </c>
    </row>
    <row r="762">
      <c r="A762" s="69" t="s">
        <v>2586</v>
      </c>
      <c r="B762" s="190" t="s">
        <v>25346</v>
      </c>
      <c r="C762" s="95"/>
      <c r="D762" s="79" t="s">
        <v>2635</v>
      </c>
      <c r="E762" s="113" t="s">
        <v>22516</v>
      </c>
      <c r="F762" s="113" t="s">
        <v>22516</v>
      </c>
      <c r="G762" s="96"/>
      <c r="H762" s="96" t="s">
        <v>25347</v>
      </c>
      <c r="I762" s="191" t="s">
        <v>25348</v>
      </c>
      <c r="J762" s="204">
        <v>12900.0</v>
      </c>
      <c r="K762" s="99" t="s">
        <v>22513</v>
      </c>
      <c r="L762" s="95" t="s">
        <v>16627</v>
      </c>
      <c r="M762" s="113" t="s">
        <v>22516</v>
      </c>
      <c r="N762" s="75" t="s">
        <v>16706</v>
      </c>
      <c r="O762" s="75" t="s">
        <v>22658</v>
      </c>
      <c r="P762" s="75" t="s">
        <v>15373</v>
      </c>
      <c r="Q762" s="95" t="s">
        <v>25349</v>
      </c>
    </row>
    <row r="763">
      <c r="A763" s="69" t="s">
        <v>2586</v>
      </c>
      <c r="B763" s="190" t="s">
        <v>25350</v>
      </c>
      <c r="C763" s="95"/>
      <c r="D763" s="79" t="s">
        <v>2588</v>
      </c>
      <c r="E763" s="113" t="s">
        <v>22516</v>
      </c>
      <c r="F763" s="113" t="s">
        <v>22516</v>
      </c>
      <c r="G763" s="96"/>
      <c r="H763" s="96" t="s">
        <v>25351</v>
      </c>
      <c r="I763" s="191" t="s">
        <v>25352</v>
      </c>
      <c r="J763" s="156">
        <v>9240.0</v>
      </c>
      <c r="K763" s="99" t="s">
        <v>22513</v>
      </c>
      <c r="L763" s="95" t="s">
        <v>16627</v>
      </c>
      <c r="M763" s="113" t="s">
        <v>22516</v>
      </c>
      <c r="N763" s="75" t="s">
        <v>16706</v>
      </c>
      <c r="O763" s="75" t="s">
        <v>2686</v>
      </c>
      <c r="P763" s="75" t="s">
        <v>8038</v>
      </c>
      <c r="Q763" s="95" t="s">
        <v>25353</v>
      </c>
    </row>
    <row r="764">
      <c r="A764" s="69" t="s">
        <v>2586</v>
      </c>
      <c r="B764" s="190" t="s">
        <v>25354</v>
      </c>
      <c r="C764" s="95"/>
      <c r="D764" s="79" t="s">
        <v>2588</v>
      </c>
      <c r="E764" s="113" t="s">
        <v>22516</v>
      </c>
      <c r="F764" s="113" t="s">
        <v>22516</v>
      </c>
      <c r="G764" s="96"/>
      <c r="H764" s="96" t="s">
        <v>25355</v>
      </c>
      <c r="I764" s="191" t="s">
        <v>25356</v>
      </c>
      <c r="J764" s="156">
        <v>4419.0</v>
      </c>
      <c r="K764" s="99" t="s">
        <v>22513</v>
      </c>
      <c r="L764" s="95" t="s">
        <v>16627</v>
      </c>
      <c r="M764" s="113" t="s">
        <v>22516</v>
      </c>
      <c r="N764" s="75" t="s">
        <v>16706</v>
      </c>
      <c r="O764" s="75" t="s">
        <v>2686</v>
      </c>
      <c r="P764" s="75" t="s">
        <v>15373</v>
      </c>
      <c r="Q764" s="95" t="s">
        <v>25357</v>
      </c>
    </row>
    <row r="765">
      <c r="A765" s="69" t="s">
        <v>2586</v>
      </c>
      <c r="B765" s="190" t="s">
        <v>25358</v>
      </c>
      <c r="C765" s="95"/>
      <c r="D765" s="79" t="s">
        <v>2588</v>
      </c>
      <c r="E765" s="113" t="s">
        <v>22516</v>
      </c>
      <c r="F765" s="113" t="s">
        <v>22516</v>
      </c>
      <c r="G765" s="96"/>
      <c r="H765" s="96" t="s">
        <v>25359</v>
      </c>
      <c r="I765" s="71" t="s">
        <v>25360</v>
      </c>
      <c r="J765" s="192">
        <v>4859.0</v>
      </c>
      <c r="K765" s="75" t="s">
        <v>22513</v>
      </c>
      <c r="L765" s="95" t="s">
        <v>16627</v>
      </c>
      <c r="M765" s="113" t="s">
        <v>22516</v>
      </c>
      <c r="N765" s="75" t="s">
        <v>16706</v>
      </c>
      <c r="O765" s="75" t="s">
        <v>8480</v>
      </c>
      <c r="P765" s="75" t="s">
        <v>15373</v>
      </c>
      <c r="Q765" s="95" t="s">
        <v>25361</v>
      </c>
    </row>
    <row r="766">
      <c r="A766" s="69" t="s">
        <v>2633</v>
      </c>
      <c r="B766" s="190" t="s">
        <v>25362</v>
      </c>
      <c r="C766" s="95"/>
      <c r="D766" s="79" t="s">
        <v>2635</v>
      </c>
      <c r="E766" s="113" t="s">
        <v>22516</v>
      </c>
      <c r="F766" s="113" t="s">
        <v>22516</v>
      </c>
      <c r="G766" s="96"/>
      <c r="H766" s="96" t="s">
        <v>25363</v>
      </c>
      <c r="I766" s="191" t="s">
        <v>25364</v>
      </c>
      <c r="J766" s="204">
        <v>15300.0</v>
      </c>
      <c r="K766" s="99" t="s">
        <v>22513</v>
      </c>
      <c r="L766" s="95" t="s">
        <v>16627</v>
      </c>
      <c r="M766" s="113" t="s">
        <v>22516</v>
      </c>
      <c r="N766" s="75" t="s">
        <v>16706</v>
      </c>
      <c r="O766" s="75" t="s">
        <v>3328</v>
      </c>
      <c r="P766" s="75" t="s">
        <v>15373</v>
      </c>
      <c r="Q766" s="154" t="s">
        <v>22516</v>
      </c>
    </row>
    <row r="767">
      <c r="A767" s="62" t="s">
        <v>2586</v>
      </c>
      <c r="B767" s="175" t="s">
        <v>25365</v>
      </c>
      <c r="C767" s="95"/>
      <c r="D767" s="79" t="s">
        <v>2588</v>
      </c>
      <c r="E767" s="113" t="s">
        <v>22516</v>
      </c>
      <c r="F767" s="113" t="s">
        <v>22516</v>
      </c>
      <c r="G767" s="96"/>
      <c r="H767" s="96" t="s">
        <v>25366</v>
      </c>
      <c r="I767" s="191" t="s">
        <v>25367</v>
      </c>
      <c r="J767" s="204">
        <v>11500.0</v>
      </c>
      <c r="K767" s="99" t="s">
        <v>22513</v>
      </c>
      <c r="L767" s="95" t="s">
        <v>16627</v>
      </c>
      <c r="M767" s="113" t="s">
        <v>22516</v>
      </c>
      <c r="N767" s="75" t="s">
        <v>16706</v>
      </c>
      <c r="O767" s="75" t="s">
        <v>2753</v>
      </c>
      <c r="P767" s="75" t="s">
        <v>8038</v>
      </c>
      <c r="Q767" s="154" t="s">
        <v>22516</v>
      </c>
    </row>
    <row r="768">
      <c r="A768" s="69" t="s">
        <v>2586</v>
      </c>
      <c r="B768" s="190" t="s">
        <v>24674</v>
      </c>
      <c r="C768" s="95" t="s">
        <v>15852</v>
      </c>
      <c r="D768" s="79" t="s">
        <v>2635</v>
      </c>
      <c r="E768" s="113" t="s">
        <v>22516</v>
      </c>
      <c r="F768" s="113" t="s">
        <v>22516</v>
      </c>
      <c r="G768" s="96"/>
      <c r="H768" s="96" t="s">
        <v>25368</v>
      </c>
      <c r="I768" s="191" t="s">
        <v>24677</v>
      </c>
      <c r="J768" s="204">
        <v>16300.0</v>
      </c>
      <c r="K768" s="75" t="s">
        <v>22513</v>
      </c>
      <c r="L768" s="95" t="s">
        <v>16627</v>
      </c>
      <c r="M768" s="113" t="s">
        <v>22516</v>
      </c>
      <c r="N768" s="75" t="s">
        <v>16706</v>
      </c>
      <c r="O768" s="75" t="s">
        <v>2753</v>
      </c>
      <c r="P768" s="75" t="s">
        <v>8038</v>
      </c>
      <c r="Q768" s="154" t="s">
        <v>22516</v>
      </c>
    </row>
    <row r="769">
      <c r="A769" s="69" t="s">
        <v>2586</v>
      </c>
      <c r="B769" s="190" t="s">
        <v>25369</v>
      </c>
      <c r="C769" s="95"/>
      <c r="D769" s="79" t="s">
        <v>2588</v>
      </c>
      <c r="E769" s="113" t="s">
        <v>22516</v>
      </c>
      <c r="F769" s="113" t="s">
        <v>22516</v>
      </c>
      <c r="G769" s="96"/>
      <c r="H769" s="96" t="s">
        <v>25370</v>
      </c>
      <c r="I769" s="71" t="s">
        <v>25371</v>
      </c>
      <c r="J769" s="192">
        <v>18954.0</v>
      </c>
      <c r="K769" s="75" t="s">
        <v>22513</v>
      </c>
      <c r="L769" s="95" t="s">
        <v>16627</v>
      </c>
      <c r="M769" s="113" t="s">
        <v>22516</v>
      </c>
      <c r="N769" s="75" t="s">
        <v>16706</v>
      </c>
      <c r="O769" s="75" t="s">
        <v>2686</v>
      </c>
      <c r="P769" s="75" t="s">
        <v>8038</v>
      </c>
      <c r="Q769" s="154" t="s">
        <v>22516</v>
      </c>
    </row>
    <row r="770">
      <c r="A770" s="62" t="s">
        <v>2633</v>
      </c>
      <c r="B770" s="210" t="s">
        <v>25372</v>
      </c>
      <c r="C770" s="82"/>
      <c r="D770" s="79" t="s">
        <v>2635</v>
      </c>
      <c r="E770" s="113" t="s">
        <v>22516</v>
      </c>
      <c r="F770" s="113" t="s">
        <v>22516</v>
      </c>
      <c r="G770" s="62"/>
      <c r="H770" s="62" t="s">
        <v>25373</v>
      </c>
      <c r="I770" s="193" t="s">
        <v>25374</v>
      </c>
      <c r="J770" s="196">
        <v>5000.0</v>
      </c>
      <c r="K770" s="99" t="s">
        <v>22513</v>
      </c>
      <c r="L770" s="82" t="s">
        <v>16627</v>
      </c>
      <c r="M770" s="113" t="s">
        <v>22516</v>
      </c>
      <c r="N770" s="99" t="s">
        <v>16706</v>
      </c>
      <c r="O770" s="99" t="s">
        <v>2753</v>
      </c>
      <c r="P770" s="99" t="s">
        <v>15373</v>
      </c>
      <c r="Q770" s="113" t="s">
        <v>22516</v>
      </c>
    </row>
    <row r="771">
      <c r="A771" s="62" t="s">
        <v>2586</v>
      </c>
      <c r="B771" s="210" t="s">
        <v>25375</v>
      </c>
      <c r="C771" s="82"/>
      <c r="D771" s="79" t="s">
        <v>2588</v>
      </c>
      <c r="E771" s="113" t="s">
        <v>22516</v>
      </c>
      <c r="F771" s="113" t="s">
        <v>22516</v>
      </c>
      <c r="G771" s="62"/>
      <c r="H771" s="62" t="s">
        <v>25376</v>
      </c>
      <c r="I771" s="193" t="s">
        <v>25377</v>
      </c>
      <c r="J771" s="200">
        <v>19600.0</v>
      </c>
      <c r="K771" s="99" t="s">
        <v>22513</v>
      </c>
      <c r="L771" s="82" t="s">
        <v>16627</v>
      </c>
      <c r="M771" s="113" t="s">
        <v>22516</v>
      </c>
      <c r="N771" s="99" t="s">
        <v>16706</v>
      </c>
      <c r="O771" s="99" t="s">
        <v>25378</v>
      </c>
      <c r="P771" s="99" t="s">
        <v>15373</v>
      </c>
      <c r="Q771" s="82"/>
    </row>
    <row r="772">
      <c r="A772" s="69" t="s">
        <v>2586</v>
      </c>
      <c r="B772" s="232" t="s">
        <v>25379</v>
      </c>
      <c r="C772" s="82"/>
      <c r="D772" s="79" t="s">
        <v>2635</v>
      </c>
      <c r="E772" s="113" t="s">
        <v>22516</v>
      </c>
      <c r="F772" s="113" t="s">
        <v>22516</v>
      </c>
      <c r="G772" s="62"/>
      <c r="H772" s="62" t="s">
        <v>25380</v>
      </c>
      <c r="I772" s="108" t="s">
        <v>25381</v>
      </c>
      <c r="J772" s="198">
        <v>1861.0</v>
      </c>
      <c r="K772" s="99" t="s">
        <v>22513</v>
      </c>
      <c r="L772" s="82" t="s">
        <v>16627</v>
      </c>
      <c r="M772" s="113" t="s">
        <v>22516</v>
      </c>
      <c r="N772" s="99" t="s">
        <v>16706</v>
      </c>
      <c r="O772" s="99" t="s">
        <v>2802</v>
      </c>
      <c r="P772" s="99" t="s">
        <v>15373</v>
      </c>
      <c r="Q772" s="113" t="s">
        <v>22516</v>
      </c>
    </row>
    <row r="773">
      <c r="A773" s="69" t="s">
        <v>2586</v>
      </c>
      <c r="B773" s="232" t="s">
        <v>25382</v>
      </c>
      <c r="C773" s="82"/>
      <c r="D773" s="79" t="s">
        <v>2635</v>
      </c>
      <c r="E773" s="113" t="s">
        <v>22516</v>
      </c>
      <c r="F773" s="113" t="s">
        <v>22516</v>
      </c>
      <c r="G773" s="62"/>
      <c r="H773" s="62" t="s">
        <v>25383</v>
      </c>
      <c r="I773" s="193" t="s">
        <v>25384</v>
      </c>
      <c r="J773" s="200">
        <v>10500.0</v>
      </c>
      <c r="K773" s="75" t="s">
        <v>22513</v>
      </c>
      <c r="L773" s="82" t="s">
        <v>16627</v>
      </c>
      <c r="M773" s="113" t="s">
        <v>22516</v>
      </c>
      <c r="N773" s="99" t="s">
        <v>16706</v>
      </c>
      <c r="O773" s="99" t="s">
        <v>2816</v>
      </c>
      <c r="P773" s="99" t="s">
        <v>8038</v>
      </c>
      <c r="Q773" s="82" t="s">
        <v>25385</v>
      </c>
    </row>
    <row r="774">
      <c r="A774" s="62" t="s">
        <v>2586</v>
      </c>
      <c r="B774" s="210" t="s">
        <v>25386</v>
      </c>
      <c r="C774" s="82"/>
      <c r="D774" s="79" t="s">
        <v>2588</v>
      </c>
      <c r="E774" s="113" t="s">
        <v>22516</v>
      </c>
      <c r="F774" s="113" t="s">
        <v>22516</v>
      </c>
      <c r="G774" s="62"/>
      <c r="H774" s="62" t="s">
        <v>25387</v>
      </c>
      <c r="I774" s="193" t="s">
        <v>25388</v>
      </c>
      <c r="J774" s="200">
        <v>13500.0</v>
      </c>
      <c r="K774" s="75" t="s">
        <v>22513</v>
      </c>
      <c r="L774" s="82" t="s">
        <v>16627</v>
      </c>
      <c r="M774" s="113" t="s">
        <v>22516</v>
      </c>
      <c r="N774" s="99" t="s">
        <v>16706</v>
      </c>
      <c r="O774" s="99" t="s">
        <v>3182</v>
      </c>
      <c r="P774" s="99" t="s">
        <v>15373</v>
      </c>
      <c r="Q774" s="113" t="s">
        <v>22516</v>
      </c>
    </row>
    <row r="775">
      <c r="A775" s="62" t="s">
        <v>2633</v>
      </c>
      <c r="B775" s="210" t="s">
        <v>25389</v>
      </c>
      <c r="C775" s="82"/>
      <c r="D775" s="79" t="s">
        <v>2588</v>
      </c>
      <c r="E775" s="113" t="s">
        <v>22516</v>
      </c>
      <c r="F775" s="113" t="s">
        <v>22516</v>
      </c>
      <c r="G775" s="62"/>
      <c r="H775" s="62" t="s">
        <v>25390</v>
      </c>
      <c r="I775" s="193" t="s">
        <v>25391</v>
      </c>
      <c r="J775" s="200">
        <v>8460.0</v>
      </c>
      <c r="K775" s="75" t="s">
        <v>22513</v>
      </c>
      <c r="L775" s="82" t="s">
        <v>16627</v>
      </c>
      <c r="M775" s="113" t="s">
        <v>22516</v>
      </c>
      <c r="N775" s="99" t="s">
        <v>16706</v>
      </c>
      <c r="O775" s="99" t="s">
        <v>2753</v>
      </c>
      <c r="P775" s="99" t="s">
        <v>15373</v>
      </c>
      <c r="Q775" s="113" t="s">
        <v>22516</v>
      </c>
    </row>
    <row r="776">
      <c r="A776" s="62" t="s">
        <v>2586</v>
      </c>
      <c r="B776" s="210" t="s">
        <v>25392</v>
      </c>
      <c r="C776" s="82"/>
      <c r="D776" s="79" t="s">
        <v>2635</v>
      </c>
      <c r="E776" s="113" t="s">
        <v>22516</v>
      </c>
      <c r="F776" s="113" t="s">
        <v>22516</v>
      </c>
      <c r="G776" s="62"/>
      <c r="H776" s="62" t="s">
        <v>25393</v>
      </c>
      <c r="I776" s="193" t="s">
        <v>25394</v>
      </c>
      <c r="J776" s="196">
        <v>728.0</v>
      </c>
      <c r="K776" s="162" t="s">
        <v>22513</v>
      </c>
      <c r="L776" s="82" t="s">
        <v>16627</v>
      </c>
      <c r="M776" s="113" t="s">
        <v>22516</v>
      </c>
      <c r="N776" s="99" t="s">
        <v>16706</v>
      </c>
      <c r="O776" s="99" t="s">
        <v>22658</v>
      </c>
      <c r="P776" s="99" t="s">
        <v>15373</v>
      </c>
      <c r="Q776" s="113" t="s">
        <v>22516</v>
      </c>
    </row>
    <row r="777">
      <c r="A777" s="69" t="s">
        <v>2586</v>
      </c>
      <c r="B777" s="232" t="s">
        <v>25395</v>
      </c>
      <c r="C777" s="82" t="s">
        <v>25396</v>
      </c>
      <c r="D777" s="79" t="s">
        <v>2588</v>
      </c>
      <c r="E777" s="113" t="s">
        <v>22516</v>
      </c>
      <c r="F777" s="113" t="s">
        <v>22516</v>
      </c>
      <c r="G777" s="62"/>
      <c r="H777" s="62" t="s">
        <v>25397</v>
      </c>
      <c r="I777" s="193" t="s">
        <v>25398</v>
      </c>
      <c r="J777" s="200">
        <v>12300.0</v>
      </c>
      <c r="K777" s="75" t="s">
        <v>22513</v>
      </c>
      <c r="L777" s="82" t="s">
        <v>16627</v>
      </c>
      <c r="M777" s="113" t="s">
        <v>22516</v>
      </c>
      <c r="N777" s="99" t="s">
        <v>16706</v>
      </c>
      <c r="O777" s="99" t="s">
        <v>2760</v>
      </c>
      <c r="P777" s="99" t="s">
        <v>8038</v>
      </c>
      <c r="Q777" s="113" t="s">
        <v>22516</v>
      </c>
    </row>
    <row r="778">
      <c r="A778" s="62" t="s">
        <v>2586</v>
      </c>
      <c r="B778" s="210" t="s">
        <v>25399</v>
      </c>
      <c r="C778" s="82"/>
      <c r="D778" s="79" t="s">
        <v>2588</v>
      </c>
      <c r="E778" s="113" t="s">
        <v>22516</v>
      </c>
      <c r="F778" s="113" t="s">
        <v>22516</v>
      </c>
      <c r="G778" s="62"/>
      <c r="H778" s="62" t="s">
        <v>25400</v>
      </c>
      <c r="I778" s="193" t="s">
        <v>25401</v>
      </c>
      <c r="J778" s="200">
        <v>14600.0</v>
      </c>
      <c r="K778" s="99" t="s">
        <v>22513</v>
      </c>
      <c r="L778" s="82" t="s">
        <v>16627</v>
      </c>
      <c r="M778" s="113" t="s">
        <v>22516</v>
      </c>
      <c r="N778" s="99" t="s">
        <v>16706</v>
      </c>
      <c r="O778" s="99" t="s">
        <v>4138</v>
      </c>
      <c r="P778" s="99" t="s">
        <v>15373</v>
      </c>
      <c r="Q778" s="193" t="s">
        <v>25402</v>
      </c>
    </row>
    <row r="779">
      <c r="A779" s="62" t="s">
        <v>2633</v>
      </c>
      <c r="B779" s="210" t="s">
        <v>25403</v>
      </c>
      <c r="C779" s="82"/>
      <c r="D779" s="79" t="s">
        <v>2635</v>
      </c>
      <c r="E779" s="113" t="s">
        <v>22516</v>
      </c>
      <c r="F779" s="113" t="s">
        <v>22516</v>
      </c>
      <c r="G779" s="62"/>
      <c r="H779" s="62" t="s">
        <v>25404</v>
      </c>
      <c r="I779" s="155" t="s">
        <v>25405</v>
      </c>
      <c r="J779" s="200">
        <v>15600.0</v>
      </c>
      <c r="K779" s="99" t="s">
        <v>22513</v>
      </c>
      <c r="L779" s="82" t="s">
        <v>16627</v>
      </c>
      <c r="M779" s="113" t="s">
        <v>22516</v>
      </c>
      <c r="N779" s="99" t="s">
        <v>16706</v>
      </c>
      <c r="O779" s="99" t="s">
        <v>2802</v>
      </c>
      <c r="P779" s="99" t="s">
        <v>8038</v>
      </c>
      <c r="Q779" s="113" t="s">
        <v>22516</v>
      </c>
    </row>
    <row r="780">
      <c r="A780" s="69" t="s">
        <v>2586</v>
      </c>
      <c r="B780" s="190" t="s">
        <v>25406</v>
      </c>
      <c r="C780" s="95"/>
      <c r="D780" s="79" t="s">
        <v>2635</v>
      </c>
      <c r="E780" s="113" t="s">
        <v>22516</v>
      </c>
      <c r="F780" s="113" t="s">
        <v>22516</v>
      </c>
      <c r="G780" s="96"/>
      <c r="H780" s="96" t="s">
        <v>25407</v>
      </c>
      <c r="I780" s="71" t="s">
        <v>25408</v>
      </c>
      <c r="J780" s="156">
        <v>610.0</v>
      </c>
      <c r="K780" s="65" t="s">
        <v>22513</v>
      </c>
      <c r="L780" s="95" t="s">
        <v>16627</v>
      </c>
      <c r="M780" s="113" t="s">
        <v>22516</v>
      </c>
      <c r="N780" s="75" t="s">
        <v>16706</v>
      </c>
      <c r="O780" s="75" t="s">
        <v>2802</v>
      </c>
      <c r="P780" s="75" t="s">
        <v>8038</v>
      </c>
      <c r="Q780" s="95" t="s">
        <v>25409</v>
      </c>
    </row>
    <row r="781">
      <c r="A781" s="69" t="s">
        <v>2586</v>
      </c>
      <c r="B781" s="232" t="s">
        <v>25410</v>
      </c>
      <c r="C781" s="82"/>
      <c r="D781" s="79" t="s">
        <v>2635</v>
      </c>
      <c r="E781" s="113" t="s">
        <v>22516</v>
      </c>
      <c r="F781" s="113" t="s">
        <v>22516</v>
      </c>
      <c r="G781" s="62"/>
      <c r="H781" s="62" t="s">
        <v>25411</v>
      </c>
      <c r="I781" s="155" t="s">
        <v>25412</v>
      </c>
      <c r="J781" s="200">
        <v>12000.0</v>
      </c>
      <c r="K781" s="99" t="s">
        <v>22513</v>
      </c>
      <c r="L781" s="82" t="s">
        <v>16627</v>
      </c>
      <c r="M781" s="113" t="s">
        <v>22516</v>
      </c>
      <c r="N781" s="99" t="s">
        <v>16706</v>
      </c>
      <c r="O781" s="99" t="s">
        <v>4138</v>
      </c>
      <c r="P781" s="99" t="s">
        <v>15373</v>
      </c>
      <c r="Q781" s="113" t="s">
        <v>22516</v>
      </c>
    </row>
    <row r="782">
      <c r="A782" s="69" t="s">
        <v>2633</v>
      </c>
      <c r="B782" s="232" t="s">
        <v>25413</v>
      </c>
      <c r="C782" s="82"/>
      <c r="D782" s="79" t="s">
        <v>2588</v>
      </c>
      <c r="E782" s="113" t="s">
        <v>22516</v>
      </c>
      <c r="F782" s="113" t="s">
        <v>22516</v>
      </c>
      <c r="G782" s="62"/>
      <c r="H782" s="62" t="s">
        <v>25414</v>
      </c>
      <c r="I782" s="108" t="s">
        <v>25415</v>
      </c>
      <c r="J782" s="198">
        <v>1856.0</v>
      </c>
      <c r="K782" s="99" t="s">
        <v>22513</v>
      </c>
      <c r="L782" s="82" t="s">
        <v>16627</v>
      </c>
      <c r="M782" s="113" t="s">
        <v>22516</v>
      </c>
      <c r="N782" s="99" t="s">
        <v>16706</v>
      </c>
      <c r="O782" s="99" t="s">
        <v>2802</v>
      </c>
      <c r="P782" s="99" t="s">
        <v>15373</v>
      </c>
      <c r="Q782" s="113" t="s">
        <v>22516</v>
      </c>
    </row>
    <row r="783">
      <c r="A783" s="69" t="s">
        <v>2586</v>
      </c>
      <c r="B783" s="190" t="s">
        <v>25416</v>
      </c>
      <c r="C783" s="95"/>
      <c r="D783" s="79" t="s">
        <v>2635</v>
      </c>
      <c r="E783" s="113" t="s">
        <v>22516</v>
      </c>
      <c r="F783" s="113" t="s">
        <v>22516</v>
      </c>
      <c r="G783" s="96"/>
      <c r="H783" s="96" t="s">
        <v>25417</v>
      </c>
      <c r="I783" s="71" t="s">
        <v>25418</v>
      </c>
      <c r="J783" s="192">
        <v>5626.0</v>
      </c>
      <c r="K783" s="99" t="s">
        <v>22513</v>
      </c>
      <c r="L783" s="95" t="s">
        <v>16627</v>
      </c>
      <c r="M783" s="113" t="s">
        <v>22516</v>
      </c>
      <c r="N783" s="75" t="s">
        <v>16706</v>
      </c>
      <c r="O783" s="75" t="s">
        <v>4225</v>
      </c>
      <c r="P783" s="75" t="s">
        <v>8038</v>
      </c>
      <c r="Q783" s="95" t="s">
        <v>25419</v>
      </c>
    </row>
    <row r="784">
      <c r="A784" s="69" t="s">
        <v>2586</v>
      </c>
      <c r="B784" s="232" t="s">
        <v>25420</v>
      </c>
      <c r="C784" s="82"/>
      <c r="D784" s="79" t="s">
        <v>2588</v>
      </c>
      <c r="E784" s="113" t="s">
        <v>22516</v>
      </c>
      <c r="F784" s="113" t="s">
        <v>22516</v>
      </c>
      <c r="G784" s="62"/>
      <c r="H784" s="62" t="s">
        <v>25421</v>
      </c>
      <c r="I784" s="155" t="s">
        <v>25422</v>
      </c>
      <c r="J784" s="200">
        <v>15500.0</v>
      </c>
      <c r="K784" s="99" t="s">
        <v>22513</v>
      </c>
      <c r="L784" s="82" t="s">
        <v>16627</v>
      </c>
      <c r="M784" s="113" t="s">
        <v>22516</v>
      </c>
      <c r="N784" s="99" t="s">
        <v>16706</v>
      </c>
      <c r="O784" s="99" t="s">
        <v>2760</v>
      </c>
      <c r="P784" s="99" t="s">
        <v>8038</v>
      </c>
      <c r="Q784" s="113" t="s">
        <v>22516</v>
      </c>
    </row>
    <row r="785">
      <c r="A785" s="62" t="s">
        <v>2586</v>
      </c>
      <c r="B785" s="210" t="s">
        <v>25423</v>
      </c>
      <c r="C785" s="82"/>
      <c r="D785" s="79" t="s">
        <v>2635</v>
      </c>
      <c r="E785" s="113" t="s">
        <v>22516</v>
      </c>
      <c r="F785" s="113" t="s">
        <v>22516</v>
      </c>
      <c r="G785" s="62"/>
      <c r="H785" s="62" t="s">
        <v>25424</v>
      </c>
      <c r="I785" s="193" t="s">
        <v>25425</v>
      </c>
      <c r="J785" s="196">
        <v>800.0</v>
      </c>
      <c r="K785" s="99" t="s">
        <v>22513</v>
      </c>
      <c r="L785" s="82" t="s">
        <v>16627</v>
      </c>
      <c r="M785" s="113" t="s">
        <v>22516</v>
      </c>
      <c r="N785" s="99" t="s">
        <v>16706</v>
      </c>
      <c r="O785" s="99" t="s">
        <v>2760</v>
      </c>
      <c r="P785" s="99" t="s">
        <v>8038</v>
      </c>
      <c r="Q785" s="82" t="s">
        <v>25426</v>
      </c>
    </row>
    <row r="786">
      <c r="A786" s="69" t="s">
        <v>23381</v>
      </c>
      <c r="B786" s="190" t="s">
        <v>25427</v>
      </c>
      <c r="C786" s="95"/>
      <c r="D786" s="79" t="s">
        <v>2635</v>
      </c>
      <c r="E786" s="113" t="s">
        <v>22516</v>
      </c>
      <c r="F786" s="113" t="s">
        <v>22516</v>
      </c>
      <c r="G786" s="96"/>
      <c r="H786" s="96" t="s">
        <v>25428</v>
      </c>
      <c r="I786" s="191" t="s">
        <v>25429</v>
      </c>
      <c r="J786" s="192">
        <v>2638.0</v>
      </c>
      <c r="K786" s="75" t="s">
        <v>22513</v>
      </c>
      <c r="L786" s="95" t="s">
        <v>16627</v>
      </c>
      <c r="M786" s="113" t="s">
        <v>22516</v>
      </c>
      <c r="N786" s="75" t="s">
        <v>16706</v>
      </c>
      <c r="O786" s="75" t="s">
        <v>3792</v>
      </c>
      <c r="P786" s="75" t="s">
        <v>8038</v>
      </c>
      <c r="Q786" s="95" t="s">
        <v>25430</v>
      </c>
    </row>
    <row r="787">
      <c r="A787" s="69" t="s">
        <v>2633</v>
      </c>
      <c r="B787" s="232" t="s">
        <v>25431</v>
      </c>
      <c r="C787" s="82"/>
      <c r="D787" s="79" t="s">
        <v>2588</v>
      </c>
      <c r="E787" s="113" t="s">
        <v>22516</v>
      </c>
      <c r="F787" s="113" t="s">
        <v>22516</v>
      </c>
      <c r="G787" s="62"/>
      <c r="H787" s="62" t="s">
        <v>25432</v>
      </c>
      <c r="I787" s="108" t="s">
        <v>25433</v>
      </c>
      <c r="J787" s="198">
        <v>5055.0</v>
      </c>
      <c r="K787" s="75" t="s">
        <v>22513</v>
      </c>
      <c r="L787" s="82" t="s">
        <v>16627</v>
      </c>
      <c r="M787" s="113" t="s">
        <v>22516</v>
      </c>
      <c r="N787" s="99" t="s">
        <v>16706</v>
      </c>
      <c r="O787" s="99" t="s">
        <v>2937</v>
      </c>
      <c r="P787" s="99" t="s">
        <v>8038</v>
      </c>
      <c r="Q787" s="82" t="s">
        <v>25434</v>
      </c>
    </row>
    <row r="788">
      <c r="A788" s="69" t="s">
        <v>2586</v>
      </c>
      <c r="B788" s="232" t="s">
        <v>25435</v>
      </c>
      <c r="C788" s="82"/>
      <c r="D788" s="79" t="s">
        <v>2635</v>
      </c>
      <c r="E788" s="113" t="s">
        <v>22516</v>
      </c>
      <c r="F788" s="113" t="s">
        <v>22516</v>
      </c>
      <c r="G788" s="62"/>
      <c r="H788" s="62" t="s">
        <v>25436</v>
      </c>
      <c r="I788" s="108" t="s">
        <v>25437</v>
      </c>
      <c r="J788" s="198">
        <v>2850.0</v>
      </c>
      <c r="K788" s="75" t="s">
        <v>22513</v>
      </c>
      <c r="L788" s="82" t="s">
        <v>16627</v>
      </c>
      <c r="M788" s="113" t="s">
        <v>22516</v>
      </c>
      <c r="N788" s="99" t="s">
        <v>16706</v>
      </c>
      <c r="O788" s="99" t="s">
        <v>3324</v>
      </c>
      <c r="P788" s="99" t="s">
        <v>8038</v>
      </c>
      <c r="Q788" s="82" t="s">
        <v>25438</v>
      </c>
    </row>
    <row r="789">
      <c r="A789" s="69" t="s">
        <v>2586</v>
      </c>
      <c r="B789" s="232" t="s">
        <v>25439</v>
      </c>
      <c r="C789" s="82"/>
      <c r="D789" s="79" t="s">
        <v>2588</v>
      </c>
      <c r="E789" s="113" t="s">
        <v>22516</v>
      </c>
      <c r="F789" s="113" t="s">
        <v>22516</v>
      </c>
      <c r="G789" s="62"/>
      <c r="H789" s="62" t="s">
        <v>25440</v>
      </c>
      <c r="I789" s="155" t="s">
        <v>25441</v>
      </c>
      <c r="J789" s="196">
        <v>5075.0</v>
      </c>
      <c r="K789" s="99" t="s">
        <v>22513</v>
      </c>
      <c r="L789" s="82" t="s">
        <v>16627</v>
      </c>
      <c r="M789" s="113" t="s">
        <v>22516</v>
      </c>
      <c r="N789" s="99" t="s">
        <v>16706</v>
      </c>
      <c r="O789" s="99" t="s">
        <v>2802</v>
      </c>
      <c r="P789" s="99" t="s">
        <v>8038</v>
      </c>
      <c r="Q789" s="113" t="s">
        <v>22516</v>
      </c>
    </row>
    <row r="790">
      <c r="A790" s="69" t="s">
        <v>2586</v>
      </c>
      <c r="B790" s="190" t="s">
        <v>25442</v>
      </c>
      <c r="C790" s="95"/>
      <c r="D790" s="79" t="s">
        <v>2588</v>
      </c>
      <c r="E790" s="113" t="s">
        <v>22516</v>
      </c>
      <c r="F790" s="113" t="s">
        <v>22516</v>
      </c>
      <c r="G790" s="96"/>
      <c r="H790" s="96" t="s">
        <v>25443</v>
      </c>
      <c r="I790" s="191" t="s">
        <v>25444</v>
      </c>
      <c r="J790" s="156">
        <v>4119.0</v>
      </c>
      <c r="K790" s="75" t="s">
        <v>22513</v>
      </c>
      <c r="L790" s="95" t="s">
        <v>16627</v>
      </c>
      <c r="M790" s="113" t="s">
        <v>22516</v>
      </c>
      <c r="N790" s="75" t="s">
        <v>16706</v>
      </c>
      <c r="O790" s="75" t="s">
        <v>2816</v>
      </c>
      <c r="P790" s="75" t="s">
        <v>8038</v>
      </c>
      <c r="Q790" s="95" t="s">
        <v>25445</v>
      </c>
    </row>
    <row r="791">
      <c r="A791" s="62" t="s">
        <v>2586</v>
      </c>
      <c r="B791" s="210" t="s">
        <v>25446</v>
      </c>
      <c r="C791" s="82"/>
      <c r="D791" s="79" t="s">
        <v>2588</v>
      </c>
      <c r="E791" s="113" t="s">
        <v>22516</v>
      </c>
      <c r="F791" s="113" t="s">
        <v>22516</v>
      </c>
      <c r="G791" s="62"/>
      <c r="H791" s="62" t="s">
        <v>25447</v>
      </c>
      <c r="I791" s="193" t="s">
        <v>25448</v>
      </c>
      <c r="J791" s="200">
        <v>11500.0</v>
      </c>
      <c r="K791" s="99" t="s">
        <v>22513</v>
      </c>
      <c r="L791" s="82" t="s">
        <v>16627</v>
      </c>
      <c r="M791" s="113" t="s">
        <v>22516</v>
      </c>
      <c r="N791" s="99" t="s">
        <v>16706</v>
      </c>
      <c r="O791" s="99" t="s">
        <v>2686</v>
      </c>
      <c r="P791" s="99" t="s">
        <v>8038</v>
      </c>
      <c r="Q791" s="113" t="s">
        <v>22516</v>
      </c>
    </row>
    <row r="792">
      <c r="A792" s="69" t="s">
        <v>2586</v>
      </c>
      <c r="B792" s="232" t="s">
        <v>25449</v>
      </c>
      <c r="C792" s="82"/>
      <c r="D792" s="79" t="s">
        <v>2588</v>
      </c>
      <c r="E792" s="113" t="s">
        <v>22516</v>
      </c>
      <c r="F792" s="113" t="s">
        <v>22516</v>
      </c>
      <c r="G792" s="62"/>
      <c r="H792" s="62" t="s">
        <v>25450</v>
      </c>
      <c r="I792" s="155" t="s">
        <v>25451</v>
      </c>
      <c r="J792" s="196">
        <v>724.0</v>
      </c>
      <c r="K792" s="99" t="s">
        <v>22513</v>
      </c>
      <c r="L792" s="82" t="s">
        <v>16627</v>
      </c>
      <c r="M792" s="113" t="s">
        <v>22516</v>
      </c>
      <c r="N792" s="99" t="s">
        <v>16706</v>
      </c>
      <c r="O792" s="99" t="s">
        <v>17051</v>
      </c>
      <c r="P792" s="99" t="s">
        <v>15373</v>
      </c>
      <c r="Q792" s="113" t="s">
        <v>22516</v>
      </c>
    </row>
    <row r="793">
      <c r="A793" s="62" t="s">
        <v>2586</v>
      </c>
      <c r="B793" s="210" t="s">
        <v>25452</v>
      </c>
      <c r="C793" s="82"/>
      <c r="D793" s="79" t="s">
        <v>2588</v>
      </c>
      <c r="E793" s="113" t="s">
        <v>22516</v>
      </c>
      <c r="F793" s="113" t="s">
        <v>22516</v>
      </c>
      <c r="G793" s="62"/>
      <c r="H793" s="62" t="s">
        <v>25453</v>
      </c>
      <c r="I793" s="193" t="s">
        <v>25454</v>
      </c>
      <c r="J793" s="196">
        <v>223.0</v>
      </c>
      <c r="K793" s="99" t="s">
        <v>22513</v>
      </c>
      <c r="L793" s="82" t="s">
        <v>16627</v>
      </c>
      <c r="M793" s="113" t="s">
        <v>22516</v>
      </c>
      <c r="N793" s="99" t="s">
        <v>16706</v>
      </c>
      <c r="O793" s="99" t="s">
        <v>2937</v>
      </c>
      <c r="P793" s="99" t="s">
        <v>15373</v>
      </c>
      <c r="Q793" s="113" t="s">
        <v>22516</v>
      </c>
    </row>
    <row r="794">
      <c r="A794" s="69" t="s">
        <v>2586</v>
      </c>
      <c r="B794" s="190" t="s">
        <v>25455</v>
      </c>
      <c r="C794" s="95"/>
      <c r="D794" s="79" t="s">
        <v>2588</v>
      </c>
      <c r="E794" s="113" t="s">
        <v>22516</v>
      </c>
      <c r="F794" s="113" t="s">
        <v>22516</v>
      </c>
      <c r="G794" s="96"/>
      <c r="H794" s="96" t="s">
        <v>25456</v>
      </c>
      <c r="I794" s="71" t="s">
        <v>25457</v>
      </c>
      <c r="J794" s="192">
        <v>3357.0</v>
      </c>
      <c r="K794" s="99" t="s">
        <v>22513</v>
      </c>
      <c r="L794" s="95" t="s">
        <v>16627</v>
      </c>
      <c r="M794" s="113" t="s">
        <v>22516</v>
      </c>
      <c r="N794" s="75" t="s">
        <v>16706</v>
      </c>
      <c r="O794" s="75" t="s">
        <v>2765</v>
      </c>
      <c r="P794" s="75" t="s">
        <v>15373</v>
      </c>
      <c r="Q794" s="95" t="s">
        <v>25458</v>
      </c>
    </row>
    <row r="795">
      <c r="A795" s="69" t="s">
        <v>2586</v>
      </c>
      <c r="B795" s="232" t="s">
        <v>25342</v>
      </c>
      <c r="C795" s="82"/>
      <c r="D795" s="79" t="s">
        <v>2588</v>
      </c>
      <c r="E795" s="113" t="s">
        <v>22516</v>
      </c>
      <c r="F795" s="113" t="s">
        <v>22516</v>
      </c>
      <c r="G795" s="62"/>
      <c r="H795" s="62" t="s">
        <v>25459</v>
      </c>
      <c r="I795" s="193" t="s">
        <v>25344</v>
      </c>
      <c r="J795" s="200">
        <v>12000.0</v>
      </c>
      <c r="K795" s="75" t="s">
        <v>22513</v>
      </c>
      <c r="L795" s="82" t="s">
        <v>16627</v>
      </c>
      <c r="M795" s="113" t="s">
        <v>22516</v>
      </c>
      <c r="N795" s="99" t="s">
        <v>16706</v>
      </c>
      <c r="O795" s="99" t="s">
        <v>4418</v>
      </c>
      <c r="P795" s="99" t="s">
        <v>15373</v>
      </c>
      <c r="Q795" s="82" t="s">
        <v>25345</v>
      </c>
    </row>
    <row r="796">
      <c r="A796" s="62" t="s">
        <v>2586</v>
      </c>
      <c r="B796" s="210" t="s">
        <v>25460</v>
      </c>
      <c r="C796" s="82"/>
      <c r="D796" s="79" t="s">
        <v>2588</v>
      </c>
      <c r="E796" s="113" t="s">
        <v>22516</v>
      </c>
      <c r="F796" s="113" t="s">
        <v>22516</v>
      </c>
      <c r="G796" s="62"/>
      <c r="H796" s="62" t="s">
        <v>25461</v>
      </c>
      <c r="I796" s="193" t="s">
        <v>25462</v>
      </c>
      <c r="J796" s="196">
        <v>9179.0</v>
      </c>
      <c r="K796" s="99" t="s">
        <v>22513</v>
      </c>
      <c r="L796" s="82" t="s">
        <v>16627</v>
      </c>
      <c r="M796" s="113" t="s">
        <v>22516</v>
      </c>
      <c r="N796" s="99" t="s">
        <v>16706</v>
      </c>
      <c r="O796" s="99" t="s">
        <v>6917</v>
      </c>
      <c r="P796" s="99" t="s">
        <v>8038</v>
      </c>
      <c r="Q796" s="82" t="s">
        <v>25463</v>
      </c>
    </row>
    <row r="797">
      <c r="A797" s="62" t="s">
        <v>2586</v>
      </c>
      <c r="B797" s="210" t="s">
        <v>25464</v>
      </c>
      <c r="C797" s="82"/>
      <c r="D797" s="79" t="s">
        <v>2588</v>
      </c>
      <c r="E797" s="113" t="s">
        <v>22516</v>
      </c>
      <c r="F797" s="113" t="s">
        <v>22516</v>
      </c>
      <c r="G797" s="62"/>
      <c r="H797" s="62" t="s">
        <v>25465</v>
      </c>
      <c r="I797" s="155" t="s">
        <v>25466</v>
      </c>
      <c r="J797" s="196">
        <v>4191.0</v>
      </c>
      <c r="K797" s="99" t="s">
        <v>22513</v>
      </c>
      <c r="L797" s="82" t="s">
        <v>16627</v>
      </c>
      <c r="M797" s="113" t="s">
        <v>22516</v>
      </c>
      <c r="N797" s="99" t="s">
        <v>16706</v>
      </c>
      <c r="O797" s="99" t="s">
        <v>3182</v>
      </c>
      <c r="P797" s="99" t="s">
        <v>8038</v>
      </c>
      <c r="Q797" s="113" t="s">
        <v>22516</v>
      </c>
    </row>
    <row r="798">
      <c r="A798" s="69" t="s">
        <v>2586</v>
      </c>
      <c r="B798" s="190" t="s">
        <v>25467</v>
      </c>
      <c r="C798" s="95"/>
      <c r="D798" s="79" t="s">
        <v>2588</v>
      </c>
      <c r="E798" s="113" t="s">
        <v>22516</v>
      </c>
      <c r="F798" s="113" t="s">
        <v>22516</v>
      </c>
      <c r="G798" s="96"/>
      <c r="H798" s="96" t="s">
        <v>25468</v>
      </c>
      <c r="I798" s="191" t="s">
        <v>25469</v>
      </c>
      <c r="J798" s="156">
        <v>476.0</v>
      </c>
      <c r="K798" s="75" t="s">
        <v>22513</v>
      </c>
      <c r="L798" s="95" t="s">
        <v>16627</v>
      </c>
      <c r="M798" s="113" t="s">
        <v>22516</v>
      </c>
      <c r="N798" s="75" t="s">
        <v>16706</v>
      </c>
      <c r="O798" s="75" t="s">
        <v>25262</v>
      </c>
      <c r="P798" s="75" t="s">
        <v>8038</v>
      </c>
      <c r="Q798" s="95"/>
    </row>
    <row r="799">
      <c r="A799" s="69" t="s">
        <v>2586</v>
      </c>
      <c r="B799" s="190" t="s">
        <v>25470</v>
      </c>
      <c r="C799" s="95"/>
      <c r="D799" s="101" t="s">
        <v>2588</v>
      </c>
      <c r="E799" s="113" t="s">
        <v>22516</v>
      </c>
      <c r="F799" s="113" t="s">
        <v>22516</v>
      </c>
      <c r="G799" s="96"/>
      <c r="H799" s="96" t="s">
        <v>25471</v>
      </c>
      <c r="I799" s="71" t="s">
        <v>25472</v>
      </c>
      <c r="J799" s="192">
        <v>9536.0</v>
      </c>
      <c r="K799" s="75" t="s">
        <v>22513</v>
      </c>
      <c r="L799" s="95" t="s">
        <v>16627</v>
      </c>
      <c r="M799" s="113" t="s">
        <v>22516</v>
      </c>
      <c r="N799" s="75" t="s">
        <v>16706</v>
      </c>
      <c r="O799" s="75" t="s">
        <v>4418</v>
      </c>
      <c r="P799" s="75" t="s">
        <v>15373</v>
      </c>
      <c r="Q799" s="95" t="s">
        <v>25473</v>
      </c>
    </row>
    <row r="800">
      <c r="A800" s="62" t="s">
        <v>2633</v>
      </c>
      <c r="B800" s="175" t="s">
        <v>25474</v>
      </c>
      <c r="C800" s="95"/>
      <c r="D800" s="101" t="s">
        <v>2588</v>
      </c>
      <c r="E800" s="113" t="s">
        <v>22516</v>
      </c>
      <c r="F800" s="113" t="s">
        <v>22516</v>
      </c>
      <c r="G800" s="96"/>
      <c r="H800" s="96" t="s">
        <v>25475</v>
      </c>
      <c r="I800" s="191" t="s">
        <v>25429</v>
      </c>
      <c r="J800" s="192">
        <v>2638.0</v>
      </c>
      <c r="K800" s="75" t="s">
        <v>22513</v>
      </c>
      <c r="L800" s="95" t="s">
        <v>16627</v>
      </c>
      <c r="M800" s="113" t="s">
        <v>22516</v>
      </c>
      <c r="N800" s="75" t="s">
        <v>16706</v>
      </c>
      <c r="O800" s="75" t="s">
        <v>3792</v>
      </c>
      <c r="P800" s="75" t="s">
        <v>8038</v>
      </c>
      <c r="Q800" s="95" t="s">
        <v>25430</v>
      </c>
    </row>
    <row r="801">
      <c r="A801" s="69" t="s">
        <v>2586</v>
      </c>
      <c r="B801" s="232" t="s">
        <v>25382</v>
      </c>
      <c r="C801" s="82"/>
      <c r="D801" s="101" t="s">
        <v>2588</v>
      </c>
      <c r="E801" s="113" t="s">
        <v>22516</v>
      </c>
      <c r="F801" s="113" t="s">
        <v>22516</v>
      </c>
      <c r="G801" s="62"/>
      <c r="H801" s="62" t="s">
        <v>25476</v>
      </c>
      <c r="I801" s="193" t="s">
        <v>25384</v>
      </c>
      <c r="J801" s="200">
        <v>10500.0</v>
      </c>
      <c r="K801" s="99" t="s">
        <v>22513</v>
      </c>
      <c r="L801" s="82" t="s">
        <v>16627</v>
      </c>
      <c r="M801" s="113" t="s">
        <v>22516</v>
      </c>
      <c r="N801" s="99" t="s">
        <v>16706</v>
      </c>
      <c r="O801" s="99" t="s">
        <v>2816</v>
      </c>
      <c r="P801" s="99" t="s">
        <v>8038</v>
      </c>
      <c r="Q801" s="82" t="s">
        <v>25385</v>
      </c>
    </row>
    <row r="802">
      <c r="A802" s="69" t="s">
        <v>2586</v>
      </c>
      <c r="B802" s="190" t="s">
        <v>25477</v>
      </c>
      <c r="C802" s="95"/>
      <c r="D802" s="229" t="s">
        <v>2588</v>
      </c>
      <c r="E802" s="113" t="s">
        <v>22516</v>
      </c>
      <c r="F802" s="113" t="s">
        <v>22516</v>
      </c>
      <c r="G802" s="96"/>
      <c r="H802" s="96" t="s">
        <v>25478</v>
      </c>
      <c r="I802" s="71" t="s">
        <v>25479</v>
      </c>
      <c r="J802" s="192">
        <v>8094.0</v>
      </c>
      <c r="K802" s="99" t="s">
        <v>22513</v>
      </c>
      <c r="L802" s="95" t="s">
        <v>16627</v>
      </c>
      <c r="M802" s="113" t="s">
        <v>22516</v>
      </c>
      <c r="N802" s="75" t="s">
        <v>16706</v>
      </c>
      <c r="O802" s="75" t="s">
        <v>8612</v>
      </c>
      <c r="P802" s="75" t="s">
        <v>15373</v>
      </c>
      <c r="Q802" s="95" t="s">
        <v>25480</v>
      </c>
    </row>
    <row r="803">
      <c r="A803" s="62" t="s">
        <v>2586</v>
      </c>
      <c r="B803" s="175" t="s">
        <v>25481</v>
      </c>
      <c r="C803" s="95"/>
      <c r="D803" s="229" t="s">
        <v>2588</v>
      </c>
      <c r="E803" s="113" t="s">
        <v>22516</v>
      </c>
      <c r="F803" s="113" t="s">
        <v>22516</v>
      </c>
      <c r="G803" s="96"/>
      <c r="H803" s="96" t="s">
        <v>25482</v>
      </c>
      <c r="I803" s="193" t="s">
        <v>25483</v>
      </c>
      <c r="J803" s="156">
        <v>8843.0</v>
      </c>
      <c r="K803" s="101" t="s">
        <v>22513</v>
      </c>
      <c r="L803" s="95" t="s">
        <v>16627</v>
      </c>
      <c r="M803" s="113" t="s">
        <v>22516</v>
      </c>
      <c r="N803" s="75" t="s">
        <v>16706</v>
      </c>
      <c r="O803" s="75" t="s">
        <v>3296</v>
      </c>
      <c r="P803" s="75" t="s">
        <v>15373</v>
      </c>
      <c r="Q803" s="95" t="s">
        <v>25484</v>
      </c>
    </row>
    <row r="804">
      <c r="A804" s="62" t="s">
        <v>2586</v>
      </c>
      <c r="B804" s="175" t="s">
        <v>25481</v>
      </c>
      <c r="C804" s="95"/>
      <c r="D804" s="229" t="s">
        <v>2588</v>
      </c>
      <c r="E804" s="113" t="s">
        <v>22516</v>
      </c>
      <c r="F804" s="113" t="s">
        <v>22516</v>
      </c>
      <c r="G804" s="96"/>
      <c r="H804" s="96" t="s">
        <v>25482</v>
      </c>
      <c r="I804" s="193" t="s">
        <v>25483</v>
      </c>
      <c r="J804" s="156">
        <v>8843.0</v>
      </c>
      <c r="K804" s="101" t="s">
        <v>22513</v>
      </c>
      <c r="L804" s="95" t="s">
        <v>16627</v>
      </c>
      <c r="M804" s="113" t="s">
        <v>22516</v>
      </c>
      <c r="N804" s="75" t="s">
        <v>16706</v>
      </c>
      <c r="O804" s="75" t="s">
        <v>3296</v>
      </c>
      <c r="P804" s="75" t="s">
        <v>15373</v>
      </c>
      <c r="Q804" s="95" t="s">
        <v>25484</v>
      </c>
    </row>
    <row r="805">
      <c r="A805" s="69" t="s">
        <v>23381</v>
      </c>
      <c r="B805" s="190" t="s">
        <v>23382</v>
      </c>
      <c r="C805" s="95"/>
      <c r="D805" s="229" t="s">
        <v>2588</v>
      </c>
      <c r="E805" s="113" t="s">
        <v>22516</v>
      </c>
      <c r="F805" s="113" t="s">
        <v>22516</v>
      </c>
      <c r="G805" s="96"/>
      <c r="H805" s="96" t="s">
        <v>25485</v>
      </c>
      <c r="I805" s="242" t="s">
        <v>23386</v>
      </c>
      <c r="J805" s="156">
        <v>5500.0</v>
      </c>
      <c r="K805" s="99" t="s">
        <v>22513</v>
      </c>
      <c r="L805" s="95" t="s">
        <v>16627</v>
      </c>
      <c r="M805" s="113" t="s">
        <v>22516</v>
      </c>
      <c r="N805" s="75" t="s">
        <v>16706</v>
      </c>
      <c r="O805" s="75" t="s">
        <v>8612</v>
      </c>
      <c r="P805" s="75" t="s">
        <v>8038</v>
      </c>
      <c r="Q805" s="95" t="s">
        <v>23387</v>
      </c>
    </row>
    <row r="806">
      <c r="A806" s="69" t="s">
        <v>2586</v>
      </c>
      <c r="B806" s="190" t="s">
        <v>25486</v>
      </c>
      <c r="C806" s="236"/>
      <c r="D806" s="229" t="s">
        <v>2588</v>
      </c>
      <c r="E806" s="113" t="s">
        <v>22516</v>
      </c>
      <c r="F806" s="113" t="s">
        <v>22516</v>
      </c>
      <c r="G806" s="177"/>
      <c r="H806" s="177" t="s">
        <v>25487</v>
      </c>
      <c r="I806" s="178" t="s">
        <v>25488</v>
      </c>
      <c r="J806" s="179">
        <v>1909.0</v>
      </c>
      <c r="K806" s="99" t="s">
        <v>22513</v>
      </c>
      <c r="L806" s="95" t="s">
        <v>16627</v>
      </c>
      <c r="M806" s="113" t="s">
        <v>22516</v>
      </c>
      <c r="N806" s="75" t="s">
        <v>16706</v>
      </c>
      <c r="O806" s="75" t="s">
        <v>2802</v>
      </c>
      <c r="P806" s="75" t="s">
        <v>15373</v>
      </c>
      <c r="Q806" s="236" t="s">
        <v>25489</v>
      </c>
    </row>
    <row r="807">
      <c r="A807" s="69" t="s">
        <v>2586</v>
      </c>
      <c r="B807" s="190" t="s">
        <v>25490</v>
      </c>
      <c r="C807" s="95"/>
      <c r="D807" s="229" t="s">
        <v>2588</v>
      </c>
      <c r="E807" s="113" t="s">
        <v>22516</v>
      </c>
      <c r="F807" s="113" t="s">
        <v>22516</v>
      </c>
      <c r="G807" s="96"/>
      <c r="H807" s="96" t="s">
        <v>25491</v>
      </c>
      <c r="I807" s="191" t="s">
        <v>25492</v>
      </c>
      <c r="J807" s="156">
        <v>2893.0</v>
      </c>
      <c r="K807" s="75" t="s">
        <v>22513</v>
      </c>
      <c r="L807" s="95" t="s">
        <v>16627</v>
      </c>
      <c r="M807" s="113" t="s">
        <v>22516</v>
      </c>
      <c r="N807" s="75" t="s">
        <v>16706</v>
      </c>
      <c r="O807" s="75" t="s">
        <v>22571</v>
      </c>
      <c r="P807" s="75" t="s">
        <v>15373</v>
      </c>
      <c r="Q807" s="95" t="s">
        <v>25493</v>
      </c>
    </row>
    <row r="808">
      <c r="A808" s="69" t="s">
        <v>2586</v>
      </c>
      <c r="B808" s="190" t="s">
        <v>25494</v>
      </c>
      <c r="C808" s="95" t="s">
        <v>25495</v>
      </c>
      <c r="D808" s="101" t="s">
        <v>2588</v>
      </c>
      <c r="E808" s="113" t="s">
        <v>22516</v>
      </c>
      <c r="F808" s="113" t="s">
        <v>22516</v>
      </c>
      <c r="G808" s="96"/>
      <c r="H808" s="96" t="s">
        <v>25496</v>
      </c>
      <c r="I808" s="71" t="s">
        <v>25497</v>
      </c>
      <c r="J808" s="192">
        <v>8506.0</v>
      </c>
      <c r="K808" s="99" t="s">
        <v>22513</v>
      </c>
      <c r="L808" s="95" t="s">
        <v>16627</v>
      </c>
      <c r="M808" s="113" t="s">
        <v>22516</v>
      </c>
      <c r="N808" s="75" t="s">
        <v>16706</v>
      </c>
      <c r="O808" s="75" t="s">
        <v>2824</v>
      </c>
      <c r="P808" s="75" t="s">
        <v>8038</v>
      </c>
      <c r="Q808" s="95" t="s">
        <v>25498</v>
      </c>
    </row>
    <row r="809">
      <c r="A809" s="69" t="s">
        <v>2586</v>
      </c>
      <c r="B809" s="232" t="s">
        <v>25499</v>
      </c>
      <c r="C809" s="82" t="s">
        <v>8959</v>
      </c>
      <c r="D809" s="79" t="s">
        <v>2588</v>
      </c>
      <c r="E809" s="113" t="s">
        <v>22516</v>
      </c>
      <c r="F809" s="113" t="s">
        <v>22516</v>
      </c>
      <c r="G809" s="62"/>
      <c r="H809" s="62" t="s">
        <v>25500</v>
      </c>
      <c r="I809" s="108" t="s">
        <v>25501</v>
      </c>
      <c r="J809" s="198">
        <v>7692.0</v>
      </c>
      <c r="K809" s="75" t="s">
        <v>22513</v>
      </c>
      <c r="L809" s="82" t="s">
        <v>16627</v>
      </c>
      <c r="M809" s="113" t="s">
        <v>22516</v>
      </c>
      <c r="N809" s="99" t="s">
        <v>16706</v>
      </c>
      <c r="O809" s="99" t="s">
        <v>3095</v>
      </c>
      <c r="P809" s="99" t="s">
        <v>8038</v>
      </c>
      <c r="Q809" s="113" t="s">
        <v>22516</v>
      </c>
    </row>
    <row r="810">
      <c r="A810" s="62" t="s">
        <v>2633</v>
      </c>
      <c r="B810" s="210" t="s">
        <v>25502</v>
      </c>
      <c r="C810" s="82"/>
      <c r="D810" s="101" t="s">
        <v>2588</v>
      </c>
      <c r="E810" s="113" t="s">
        <v>22516</v>
      </c>
      <c r="F810" s="113" t="s">
        <v>22516</v>
      </c>
      <c r="G810" s="62"/>
      <c r="H810" s="62" t="s">
        <v>25503</v>
      </c>
      <c r="I810" s="155" t="s">
        <v>25504</v>
      </c>
      <c r="J810" s="196">
        <v>4334.0</v>
      </c>
      <c r="K810" s="99" t="s">
        <v>22513</v>
      </c>
      <c r="L810" s="82" t="s">
        <v>16627</v>
      </c>
      <c r="M810" s="113" t="s">
        <v>22516</v>
      </c>
      <c r="N810" s="99" t="s">
        <v>16706</v>
      </c>
      <c r="O810" s="99" t="s">
        <v>8612</v>
      </c>
      <c r="P810" s="99" t="s">
        <v>15373</v>
      </c>
      <c r="Q810" s="113" t="s">
        <v>22516</v>
      </c>
    </row>
    <row r="811">
      <c r="A811" s="69" t="s">
        <v>23381</v>
      </c>
      <c r="B811" s="190" t="s">
        <v>25263</v>
      </c>
      <c r="C811" s="95"/>
      <c r="D811" s="101" t="s">
        <v>2588</v>
      </c>
      <c r="E811" s="113" t="s">
        <v>22516</v>
      </c>
      <c r="F811" s="113" t="s">
        <v>22516</v>
      </c>
      <c r="G811" s="96"/>
      <c r="H811" s="96" t="s">
        <v>25505</v>
      </c>
      <c r="I811" s="71" t="s">
        <v>25265</v>
      </c>
      <c r="J811" s="192">
        <v>1228.0</v>
      </c>
      <c r="K811" s="99" t="s">
        <v>22513</v>
      </c>
      <c r="L811" s="95" t="s">
        <v>16627</v>
      </c>
      <c r="M811" s="113" t="s">
        <v>22516</v>
      </c>
      <c r="N811" s="75" t="s">
        <v>16706</v>
      </c>
      <c r="O811" s="75" t="s">
        <v>22571</v>
      </c>
      <c r="P811" s="75" t="s">
        <v>15373</v>
      </c>
      <c r="Q811" s="95" t="s">
        <v>25266</v>
      </c>
    </row>
    <row r="812">
      <c r="A812" s="69" t="s">
        <v>2586</v>
      </c>
      <c r="B812" s="232" t="s">
        <v>25506</v>
      </c>
      <c r="C812" s="82"/>
      <c r="D812" s="79" t="s">
        <v>2588</v>
      </c>
      <c r="E812" s="113" t="s">
        <v>22516</v>
      </c>
      <c r="F812" s="113" t="s">
        <v>22516</v>
      </c>
      <c r="G812" s="62"/>
      <c r="H812" s="62" t="s">
        <v>25507</v>
      </c>
      <c r="I812" s="193" t="s">
        <v>25508</v>
      </c>
      <c r="J812" s="196">
        <v>3373.0</v>
      </c>
      <c r="K812" s="99" t="s">
        <v>22513</v>
      </c>
      <c r="L812" s="82" t="s">
        <v>16627</v>
      </c>
      <c r="M812" s="113" t="s">
        <v>22516</v>
      </c>
      <c r="N812" s="99" t="s">
        <v>16706</v>
      </c>
      <c r="O812" s="99" t="s">
        <v>3768</v>
      </c>
      <c r="P812" s="99" t="s">
        <v>8038</v>
      </c>
      <c r="Q812" s="113" t="s">
        <v>22516</v>
      </c>
    </row>
    <row r="813">
      <c r="A813" s="69" t="s">
        <v>2586</v>
      </c>
      <c r="B813" s="190" t="s">
        <v>25406</v>
      </c>
      <c r="C813" s="95"/>
      <c r="D813" s="101" t="s">
        <v>2588</v>
      </c>
      <c r="E813" s="113" t="s">
        <v>22516</v>
      </c>
      <c r="F813" s="113" t="s">
        <v>22516</v>
      </c>
      <c r="G813" s="96"/>
      <c r="H813" s="96" t="s">
        <v>25509</v>
      </c>
      <c r="I813" s="71" t="s">
        <v>25408</v>
      </c>
      <c r="J813" s="156">
        <v>610.0</v>
      </c>
      <c r="K813" s="65" t="s">
        <v>22513</v>
      </c>
      <c r="L813" s="95" t="s">
        <v>16627</v>
      </c>
      <c r="M813" s="113" t="s">
        <v>22516</v>
      </c>
      <c r="N813" s="75" t="s">
        <v>16706</v>
      </c>
      <c r="O813" s="75" t="s">
        <v>2802</v>
      </c>
      <c r="P813" s="75" t="s">
        <v>8038</v>
      </c>
      <c r="Q813" s="95" t="s">
        <v>25409</v>
      </c>
    </row>
    <row r="814">
      <c r="A814" s="69" t="s">
        <v>2586</v>
      </c>
      <c r="B814" s="190" t="s">
        <v>25510</v>
      </c>
      <c r="C814" s="95"/>
      <c r="D814" s="101" t="s">
        <v>2588</v>
      </c>
      <c r="E814" s="113" t="s">
        <v>22516</v>
      </c>
      <c r="F814" s="113" t="s">
        <v>22516</v>
      </c>
      <c r="G814" s="96"/>
      <c r="H814" s="96" t="s">
        <v>25511</v>
      </c>
      <c r="I814" s="191" t="s">
        <v>25512</v>
      </c>
      <c r="J814" s="156">
        <v>188.0</v>
      </c>
      <c r="K814" s="75" t="s">
        <v>22513</v>
      </c>
      <c r="L814" s="95" t="s">
        <v>16627</v>
      </c>
      <c r="M814" s="113" t="s">
        <v>22516</v>
      </c>
      <c r="N814" s="75" t="s">
        <v>16706</v>
      </c>
      <c r="O814" s="75" t="s">
        <v>2813</v>
      </c>
      <c r="P814" s="75" t="s">
        <v>15373</v>
      </c>
      <c r="Q814" s="95" t="s">
        <v>25513</v>
      </c>
    </row>
    <row r="815">
      <c r="A815" s="69" t="s">
        <v>2586</v>
      </c>
      <c r="B815" s="190" t="s">
        <v>25514</v>
      </c>
      <c r="C815" s="95"/>
      <c r="D815" s="196" t="s">
        <v>2588</v>
      </c>
      <c r="E815" s="113" t="s">
        <v>22516</v>
      </c>
      <c r="F815" s="113" t="s">
        <v>22516</v>
      </c>
      <c r="G815" s="96"/>
      <c r="H815" s="96" t="s">
        <v>25515</v>
      </c>
      <c r="I815" s="191" t="s">
        <v>25516</v>
      </c>
      <c r="J815" s="156">
        <v>911.0</v>
      </c>
      <c r="K815" s="99" t="s">
        <v>22513</v>
      </c>
      <c r="L815" s="95" t="s">
        <v>16627</v>
      </c>
      <c r="M815" s="113" t="s">
        <v>22516</v>
      </c>
      <c r="N815" s="75" t="s">
        <v>16706</v>
      </c>
      <c r="O815" s="75" t="s">
        <v>8454</v>
      </c>
      <c r="P815" s="75" t="s">
        <v>15373</v>
      </c>
      <c r="Q815" s="95" t="s">
        <v>25517</v>
      </c>
    </row>
    <row r="816">
      <c r="A816" s="69" t="s">
        <v>2586</v>
      </c>
      <c r="B816" s="190" t="s">
        <v>25518</v>
      </c>
      <c r="C816" s="95"/>
      <c r="D816" s="196" t="s">
        <v>2588</v>
      </c>
      <c r="E816" s="113" t="s">
        <v>22516</v>
      </c>
      <c r="F816" s="113" t="s">
        <v>22516</v>
      </c>
      <c r="G816" s="96"/>
      <c r="H816" s="96" t="s">
        <v>4811</v>
      </c>
      <c r="I816" s="191" t="s">
        <v>25519</v>
      </c>
      <c r="J816" s="204">
        <v>13000.0</v>
      </c>
      <c r="K816" s="75" t="s">
        <v>22513</v>
      </c>
      <c r="L816" s="95" t="s">
        <v>16627</v>
      </c>
      <c r="M816" s="113" t="s">
        <v>22516</v>
      </c>
      <c r="N816" s="75" t="s">
        <v>16706</v>
      </c>
      <c r="O816" s="75" t="s">
        <v>4812</v>
      </c>
      <c r="P816" s="75" t="s">
        <v>8038</v>
      </c>
      <c r="Q816" s="95" t="s">
        <v>25520</v>
      </c>
    </row>
    <row r="817">
      <c r="A817" s="69" t="s">
        <v>2586</v>
      </c>
      <c r="B817" s="190" t="s">
        <v>25521</v>
      </c>
      <c r="C817" s="95"/>
      <c r="D817" s="79" t="s">
        <v>2588</v>
      </c>
      <c r="E817" s="113" t="s">
        <v>22516</v>
      </c>
      <c r="F817" s="113" t="s">
        <v>22516</v>
      </c>
      <c r="G817" s="96"/>
      <c r="H817" s="96" t="s">
        <v>25522</v>
      </c>
      <c r="I817" s="191" t="s">
        <v>25523</v>
      </c>
      <c r="J817" s="204">
        <v>11300.0</v>
      </c>
      <c r="K817" s="75" t="s">
        <v>22513</v>
      </c>
      <c r="L817" s="95" t="s">
        <v>16627</v>
      </c>
      <c r="M817" s="113" t="s">
        <v>22516</v>
      </c>
      <c r="N817" s="75" t="s">
        <v>16706</v>
      </c>
      <c r="O817" s="75" t="s">
        <v>23459</v>
      </c>
      <c r="P817" s="75" t="s">
        <v>15373</v>
      </c>
      <c r="Q817" s="95" t="s">
        <v>25524</v>
      </c>
    </row>
    <row r="818">
      <c r="A818" s="62" t="s">
        <v>2586</v>
      </c>
      <c r="B818" s="195" t="s">
        <v>25525</v>
      </c>
      <c r="C818" s="201"/>
      <c r="D818" s="196" t="s">
        <v>2588</v>
      </c>
      <c r="E818" s="113" t="s">
        <v>22516</v>
      </c>
      <c r="F818" s="113" t="s">
        <v>22516</v>
      </c>
      <c r="G818" s="198"/>
      <c r="H818" s="198" t="s">
        <v>25526</v>
      </c>
      <c r="I818" s="213" t="s">
        <v>25527</v>
      </c>
      <c r="J818" s="198">
        <v>2696.0</v>
      </c>
      <c r="K818" s="162" t="s">
        <v>22513</v>
      </c>
      <c r="L818" s="201" t="s">
        <v>21498</v>
      </c>
      <c r="M818" s="162" t="s">
        <v>22514</v>
      </c>
      <c r="N818" s="162" t="s">
        <v>16706</v>
      </c>
      <c r="O818" s="162" t="s">
        <v>22658</v>
      </c>
      <c r="P818" s="162" t="s">
        <v>15373</v>
      </c>
      <c r="Q818" s="158" t="s">
        <v>22516</v>
      </c>
    </row>
    <row r="819">
      <c r="A819" s="69" t="s">
        <v>2586</v>
      </c>
      <c r="B819" s="153" t="s">
        <v>25528</v>
      </c>
      <c r="C819" s="95"/>
      <c r="D819" s="101" t="s">
        <v>2588</v>
      </c>
      <c r="E819" s="113" t="s">
        <v>22516</v>
      </c>
      <c r="F819" s="113" t="s">
        <v>22516</v>
      </c>
      <c r="G819" s="96"/>
      <c r="H819" s="96" t="s">
        <v>25529</v>
      </c>
      <c r="I819" s="191" t="s">
        <v>25530</v>
      </c>
      <c r="J819" s="204">
        <v>10400.0</v>
      </c>
      <c r="K819" s="75" t="s">
        <v>22513</v>
      </c>
      <c r="L819" s="95" t="s">
        <v>21498</v>
      </c>
      <c r="M819" s="75" t="s">
        <v>23557</v>
      </c>
      <c r="N819" s="75" t="s">
        <v>16706</v>
      </c>
      <c r="O819" s="75" t="s">
        <v>2753</v>
      </c>
      <c r="P819" s="75" t="s">
        <v>8038</v>
      </c>
      <c r="Q819" s="95" t="s">
        <v>25531</v>
      </c>
    </row>
    <row r="820">
      <c r="A820" s="69" t="s">
        <v>2586</v>
      </c>
      <c r="B820" s="153" t="s">
        <v>25528</v>
      </c>
      <c r="C820" s="95"/>
      <c r="D820" s="101" t="s">
        <v>2588</v>
      </c>
      <c r="E820" s="113" t="s">
        <v>22516</v>
      </c>
      <c r="F820" s="113" t="s">
        <v>22516</v>
      </c>
      <c r="G820" s="96"/>
      <c r="H820" s="96" t="s">
        <v>25532</v>
      </c>
      <c r="I820" s="191" t="s">
        <v>25530</v>
      </c>
      <c r="J820" s="204">
        <v>10400.0</v>
      </c>
      <c r="K820" s="75" t="s">
        <v>22513</v>
      </c>
      <c r="L820" s="95" t="s">
        <v>21498</v>
      </c>
      <c r="M820" s="75" t="s">
        <v>23557</v>
      </c>
      <c r="N820" s="75" t="s">
        <v>16706</v>
      </c>
      <c r="O820" s="75" t="s">
        <v>2753</v>
      </c>
      <c r="P820" s="75" t="s">
        <v>8038</v>
      </c>
      <c r="Q820" s="95" t="s">
        <v>25531</v>
      </c>
    </row>
    <row r="821">
      <c r="A821" s="62" t="s">
        <v>23381</v>
      </c>
      <c r="B821" s="210" t="s">
        <v>25533</v>
      </c>
      <c r="C821" s="82"/>
      <c r="D821" s="79" t="s">
        <v>2635</v>
      </c>
      <c r="E821" s="154" t="s">
        <v>22516</v>
      </c>
      <c r="F821" s="154" t="s">
        <v>22516</v>
      </c>
      <c r="G821" s="62"/>
      <c r="H821" s="62" t="s">
        <v>25534</v>
      </c>
      <c r="I821" s="193" t="s">
        <v>25535</v>
      </c>
      <c r="J821" s="200">
        <v>12100.0</v>
      </c>
      <c r="K821" s="99" t="s">
        <v>22513</v>
      </c>
      <c r="L821" s="82" t="s">
        <v>21498</v>
      </c>
      <c r="M821" s="99" t="s">
        <v>23557</v>
      </c>
      <c r="N821" s="99" t="s">
        <v>16706</v>
      </c>
      <c r="O821" s="99" t="s">
        <v>22772</v>
      </c>
      <c r="P821" s="99" t="s">
        <v>15373</v>
      </c>
      <c r="Q821" s="113" t="s">
        <v>22516</v>
      </c>
    </row>
    <row r="822">
      <c r="A822" s="62" t="s">
        <v>2586</v>
      </c>
      <c r="B822" s="210" t="s">
        <v>25536</v>
      </c>
      <c r="C822" s="82"/>
      <c r="D822" s="79" t="s">
        <v>2635</v>
      </c>
      <c r="E822" s="154" t="s">
        <v>22516</v>
      </c>
      <c r="F822" s="154" t="s">
        <v>22516</v>
      </c>
      <c r="G822" s="62"/>
      <c r="H822" s="62" t="s">
        <v>25537</v>
      </c>
      <c r="I822" s="193" t="s">
        <v>24668</v>
      </c>
      <c r="J822" s="196">
        <v>7434.0</v>
      </c>
      <c r="K822" s="75" t="s">
        <v>22513</v>
      </c>
      <c r="L822" s="82" t="s">
        <v>21498</v>
      </c>
      <c r="M822" s="99" t="s">
        <v>23557</v>
      </c>
      <c r="N822" s="99" t="s">
        <v>16706</v>
      </c>
      <c r="O822" s="99" t="s">
        <v>2840</v>
      </c>
      <c r="P822" s="99" t="s">
        <v>8038</v>
      </c>
      <c r="Q822" s="82" t="s">
        <v>25538</v>
      </c>
    </row>
    <row r="823">
      <c r="A823" s="69" t="s">
        <v>2586</v>
      </c>
      <c r="B823" s="232" t="s">
        <v>25539</v>
      </c>
      <c r="C823" s="82"/>
      <c r="D823" s="101" t="s">
        <v>2588</v>
      </c>
      <c r="E823" s="113" t="s">
        <v>22516</v>
      </c>
      <c r="F823" s="113" t="s">
        <v>22516</v>
      </c>
      <c r="G823" s="62"/>
      <c r="H823" s="62" t="s">
        <v>25540</v>
      </c>
      <c r="I823" s="193" t="s">
        <v>25541</v>
      </c>
      <c r="J823" s="200">
        <v>14000.0</v>
      </c>
      <c r="K823" s="99" t="s">
        <v>22513</v>
      </c>
      <c r="L823" s="82" t="s">
        <v>21498</v>
      </c>
      <c r="M823" s="99" t="s">
        <v>23557</v>
      </c>
      <c r="N823" s="99" t="s">
        <v>16706</v>
      </c>
      <c r="O823" s="99" t="s">
        <v>2760</v>
      </c>
      <c r="P823" s="99" t="s">
        <v>8038</v>
      </c>
      <c r="Q823" s="82" t="s">
        <v>25542</v>
      </c>
    </row>
    <row r="824">
      <c r="A824" s="62" t="s">
        <v>23381</v>
      </c>
      <c r="B824" s="215" t="s">
        <v>25543</v>
      </c>
      <c r="C824" s="95"/>
      <c r="D824" s="79" t="s">
        <v>2588</v>
      </c>
      <c r="E824" s="113" t="s">
        <v>22516</v>
      </c>
      <c r="F824" s="113" t="s">
        <v>22516</v>
      </c>
      <c r="G824" s="96"/>
      <c r="H824" s="96" t="s">
        <v>25544</v>
      </c>
      <c r="I824" s="193" t="s">
        <v>23577</v>
      </c>
      <c r="J824" s="156">
        <v>5400.0</v>
      </c>
      <c r="K824" s="75" t="s">
        <v>22513</v>
      </c>
      <c r="L824" s="95" t="s">
        <v>21498</v>
      </c>
      <c r="M824" s="75" t="s">
        <v>22798</v>
      </c>
      <c r="N824" s="75" t="s">
        <v>16706</v>
      </c>
      <c r="O824" s="75" t="s">
        <v>23578</v>
      </c>
      <c r="P824" s="75" t="s">
        <v>15373</v>
      </c>
      <c r="Q824" s="154" t="s">
        <v>22516</v>
      </c>
    </row>
    <row r="825">
      <c r="A825" s="62" t="s">
        <v>2586</v>
      </c>
      <c r="B825" s="210" t="s">
        <v>25545</v>
      </c>
      <c r="C825" s="82" t="s">
        <v>25546</v>
      </c>
      <c r="D825" s="79" t="s">
        <v>2588</v>
      </c>
      <c r="E825" s="113" t="s">
        <v>22516</v>
      </c>
      <c r="F825" s="113" t="s">
        <v>22516</v>
      </c>
      <c r="G825" s="62"/>
      <c r="H825" s="62" t="s">
        <v>25547</v>
      </c>
      <c r="I825" s="193" t="s">
        <v>25548</v>
      </c>
      <c r="J825" s="200">
        <v>11500.0</v>
      </c>
      <c r="K825" s="99" t="s">
        <v>22513</v>
      </c>
      <c r="L825" s="82" t="s">
        <v>21498</v>
      </c>
      <c r="M825" s="99" t="s">
        <v>22798</v>
      </c>
      <c r="N825" s="99" t="s">
        <v>16706</v>
      </c>
      <c r="O825" s="99" t="s">
        <v>2765</v>
      </c>
      <c r="P825" s="99" t="s">
        <v>15373</v>
      </c>
      <c r="Q825" s="113" t="s">
        <v>22516</v>
      </c>
    </row>
    <row r="826">
      <c r="A826" s="62" t="s">
        <v>2586</v>
      </c>
      <c r="B826" s="210" t="s">
        <v>25549</v>
      </c>
      <c r="C826" s="82"/>
      <c r="D826" s="101" t="s">
        <v>2588</v>
      </c>
      <c r="E826" s="113" t="s">
        <v>22516</v>
      </c>
      <c r="F826" s="113" t="s">
        <v>22516</v>
      </c>
      <c r="G826" s="62"/>
      <c r="H826" s="62" t="s">
        <v>25550</v>
      </c>
      <c r="I826" s="113" t="s">
        <v>22516</v>
      </c>
      <c r="J826" s="198"/>
      <c r="K826" s="99" t="s">
        <v>22513</v>
      </c>
      <c r="L826" s="82" t="s">
        <v>21498</v>
      </c>
      <c r="M826" s="99" t="s">
        <v>22798</v>
      </c>
      <c r="N826" s="99" t="s">
        <v>16706</v>
      </c>
      <c r="O826" s="99" t="s">
        <v>3792</v>
      </c>
      <c r="P826" s="99" t="s">
        <v>15373</v>
      </c>
      <c r="Q826" s="113" t="s">
        <v>22516</v>
      </c>
    </row>
    <row r="827">
      <c r="A827" s="62" t="s">
        <v>2586</v>
      </c>
      <c r="B827" s="210" t="s">
        <v>25551</v>
      </c>
      <c r="C827" s="82"/>
      <c r="D827" s="79" t="s">
        <v>2588</v>
      </c>
      <c r="E827" s="113" t="s">
        <v>22516</v>
      </c>
      <c r="F827" s="113" t="s">
        <v>22516</v>
      </c>
      <c r="G827" s="62"/>
      <c r="H827" s="62" t="s">
        <v>25552</v>
      </c>
      <c r="I827" s="108" t="s">
        <v>25553</v>
      </c>
      <c r="J827" s="198">
        <v>5833.0</v>
      </c>
      <c r="K827" s="99" t="s">
        <v>22513</v>
      </c>
      <c r="L827" s="82" t="s">
        <v>21498</v>
      </c>
      <c r="M827" s="99" t="s">
        <v>22576</v>
      </c>
      <c r="N827" s="99" t="s">
        <v>16706</v>
      </c>
      <c r="O827" s="99" t="s">
        <v>3792</v>
      </c>
      <c r="P827" s="99" t="s">
        <v>15373</v>
      </c>
      <c r="Q827" s="82" t="s">
        <v>25554</v>
      </c>
    </row>
    <row r="828">
      <c r="A828" s="62" t="s">
        <v>2633</v>
      </c>
      <c r="B828" s="210" t="s">
        <v>23818</v>
      </c>
      <c r="C828" s="82"/>
      <c r="D828" s="79" t="s">
        <v>2635</v>
      </c>
      <c r="E828" s="154" t="s">
        <v>22516</v>
      </c>
      <c r="F828" s="154" t="s">
        <v>22516</v>
      </c>
      <c r="G828" s="62"/>
      <c r="H828" s="62" t="s">
        <v>25555</v>
      </c>
      <c r="I828" s="108" t="s">
        <v>23822</v>
      </c>
      <c r="J828" s="198">
        <v>13513.0</v>
      </c>
      <c r="K828" s="99" t="s">
        <v>22513</v>
      </c>
      <c r="L828" s="82" t="s">
        <v>21498</v>
      </c>
      <c r="M828" s="99" t="s">
        <v>22576</v>
      </c>
      <c r="N828" s="99" t="s">
        <v>16706</v>
      </c>
      <c r="O828" s="99" t="s">
        <v>3324</v>
      </c>
      <c r="P828" s="99" t="s">
        <v>8038</v>
      </c>
      <c r="Q828" s="82" t="s">
        <v>23823</v>
      </c>
    </row>
    <row r="829">
      <c r="A829" s="69" t="s">
        <v>2586</v>
      </c>
      <c r="B829" s="153" t="s">
        <v>25556</v>
      </c>
      <c r="C829" s="95"/>
      <c r="D829" s="79" t="s">
        <v>2635</v>
      </c>
      <c r="E829" s="154" t="s">
        <v>22516</v>
      </c>
      <c r="F829" s="154" t="s">
        <v>22516</v>
      </c>
      <c r="G829" s="96"/>
      <c r="H829" s="96" t="s">
        <v>25557</v>
      </c>
      <c r="I829" s="191" t="s">
        <v>25558</v>
      </c>
      <c r="J829" s="156">
        <v>10000.0</v>
      </c>
      <c r="K829" s="99" t="s">
        <v>22513</v>
      </c>
      <c r="L829" s="95" t="s">
        <v>21498</v>
      </c>
      <c r="M829" s="75" t="s">
        <v>22576</v>
      </c>
      <c r="N829" s="75" t="s">
        <v>16706</v>
      </c>
      <c r="O829" s="75" t="s">
        <v>2603</v>
      </c>
      <c r="P829" s="75" t="s">
        <v>8038</v>
      </c>
      <c r="Q829" s="154" t="s">
        <v>22516</v>
      </c>
    </row>
    <row r="830">
      <c r="A830" s="62" t="s">
        <v>2586</v>
      </c>
      <c r="B830" s="215" t="s">
        <v>25559</v>
      </c>
      <c r="C830" s="95" t="s">
        <v>24764</v>
      </c>
      <c r="D830" s="79" t="s">
        <v>2635</v>
      </c>
      <c r="E830" s="154" t="s">
        <v>22516</v>
      </c>
      <c r="F830" s="154" t="s">
        <v>22516</v>
      </c>
      <c r="G830" s="96"/>
      <c r="H830" s="96" t="s">
        <v>25560</v>
      </c>
      <c r="I830" s="191" t="s">
        <v>25561</v>
      </c>
      <c r="J830" s="156">
        <v>505.0</v>
      </c>
      <c r="K830" s="99" t="s">
        <v>22513</v>
      </c>
      <c r="L830" s="95" t="s">
        <v>21498</v>
      </c>
      <c r="M830" s="75" t="s">
        <v>22576</v>
      </c>
      <c r="N830" s="75" t="s">
        <v>16706</v>
      </c>
      <c r="O830" s="75" t="s">
        <v>2686</v>
      </c>
      <c r="P830" s="75" t="s">
        <v>15373</v>
      </c>
      <c r="Q830" s="154" t="s">
        <v>22516</v>
      </c>
    </row>
    <row r="831">
      <c r="A831" s="62" t="s">
        <v>23381</v>
      </c>
      <c r="B831" s="210" t="s">
        <v>25562</v>
      </c>
      <c r="C831" s="82" t="s">
        <v>24764</v>
      </c>
      <c r="D831" s="79" t="s">
        <v>2588</v>
      </c>
      <c r="E831" s="113" t="s">
        <v>22516</v>
      </c>
      <c r="F831" s="113" t="s">
        <v>22516</v>
      </c>
      <c r="G831" s="62"/>
      <c r="H831" s="62" t="s">
        <v>25563</v>
      </c>
      <c r="I831" s="193" t="s">
        <v>25564</v>
      </c>
      <c r="J831" s="200">
        <v>10000.0</v>
      </c>
      <c r="K831" s="99" t="s">
        <v>22513</v>
      </c>
      <c r="L831" s="82" t="s">
        <v>21498</v>
      </c>
      <c r="M831" s="99" t="s">
        <v>22576</v>
      </c>
      <c r="N831" s="99" t="s">
        <v>16706</v>
      </c>
      <c r="O831" s="99" t="s">
        <v>22658</v>
      </c>
      <c r="P831" s="99" t="s">
        <v>8038</v>
      </c>
      <c r="Q831" s="193" t="s">
        <v>25565</v>
      </c>
    </row>
    <row r="832">
      <c r="A832" s="62" t="s">
        <v>2633</v>
      </c>
      <c r="B832" s="210" t="s">
        <v>23818</v>
      </c>
      <c r="C832" s="82"/>
      <c r="D832" s="79" t="s">
        <v>2635</v>
      </c>
      <c r="E832" s="154" t="s">
        <v>22516</v>
      </c>
      <c r="F832" s="154" t="s">
        <v>22516</v>
      </c>
      <c r="G832" s="62"/>
      <c r="H832" s="62" t="s">
        <v>25566</v>
      </c>
      <c r="I832" s="108" t="s">
        <v>23822</v>
      </c>
      <c r="J832" s="198">
        <v>13513.0</v>
      </c>
      <c r="K832" s="99" t="s">
        <v>22513</v>
      </c>
      <c r="L832" s="82" t="s">
        <v>21498</v>
      </c>
      <c r="M832" s="99" t="s">
        <v>22576</v>
      </c>
      <c r="N832" s="99" t="s">
        <v>16706</v>
      </c>
      <c r="O832" s="99" t="s">
        <v>3324</v>
      </c>
      <c r="P832" s="99" t="s">
        <v>8038</v>
      </c>
      <c r="Q832" s="82" t="s">
        <v>23823</v>
      </c>
    </row>
    <row r="833">
      <c r="A833" s="62" t="s">
        <v>2633</v>
      </c>
      <c r="B833" s="210" t="s">
        <v>25567</v>
      </c>
      <c r="C833" s="82"/>
      <c r="D833" s="79" t="s">
        <v>2635</v>
      </c>
      <c r="E833" s="154" t="s">
        <v>22516</v>
      </c>
      <c r="F833" s="154" t="s">
        <v>22516</v>
      </c>
      <c r="G833" s="62"/>
      <c r="H833" s="62" t="s">
        <v>25568</v>
      </c>
      <c r="I833" s="193" t="s">
        <v>25569</v>
      </c>
      <c r="J833" s="196">
        <v>2893.0</v>
      </c>
      <c r="K833" s="99" t="s">
        <v>22513</v>
      </c>
      <c r="L833" s="82" t="s">
        <v>21498</v>
      </c>
      <c r="M833" s="99" t="s">
        <v>22576</v>
      </c>
      <c r="N833" s="99" t="s">
        <v>16706</v>
      </c>
      <c r="O833" s="99" t="s">
        <v>8612</v>
      </c>
      <c r="P833" s="99" t="s">
        <v>15373</v>
      </c>
      <c r="Q833" s="82" t="s">
        <v>25570</v>
      </c>
    </row>
    <row r="834">
      <c r="A834" s="62" t="s">
        <v>2586</v>
      </c>
      <c r="B834" s="210" t="s">
        <v>24575</v>
      </c>
      <c r="C834" s="82" t="s">
        <v>25571</v>
      </c>
      <c r="D834" s="101" t="s">
        <v>2588</v>
      </c>
      <c r="E834" s="113" t="s">
        <v>22516</v>
      </c>
      <c r="F834" s="113" t="s">
        <v>22516</v>
      </c>
      <c r="G834" s="62"/>
      <c r="H834" s="62" t="s">
        <v>25572</v>
      </c>
      <c r="I834" s="193" t="s">
        <v>24578</v>
      </c>
      <c r="J834" s="198"/>
      <c r="K834" s="99" t="s">
        <v>22513</v>
      </c>
      <c r="L834" s="82" t="s">
        <v>21498</v>
      </c>
      <c r="M834" s="99" t="s">
        <v>22576</v>
      </c>
      <c r="N834" s="99" t="s">
        <v>16706</v>
      </c>
      <c r="O834" s="99" t="s">
        <v>3182</v>
      </c>
      <c r="P834" s="99" t="s">
        <v>8038</v>
      </c>
      <c r="Q834" s="113" t="s">
        <v>22516</v>
      </c>
    </row>
    <row r="835">
      <c r="A835" s="69" t="s">
        <v>2586</v>
      </c>
      <c r="B835" s="232" t="s">
        <v>25573</v>
      </c>
      <c r="C835" s="82"/>
      <c r="D835" s="101" t="s">
        <v>2588</v>
      </c>
      <c r="E835" s="113" t="s">
        <v>22516</v>
      </c>
      <c r="F835" s="113" t="s">
        <v>22516</v>
      </c>
      <c r="G835" s="62"/>
      <c r="H835" s="62" t="s">
        <v>25574</v>
      </c>
      <c r="I835" s="113" t="s">
        <v>22516</v>
      </c>
      <c r="J835" s="198"/>
      <c r="K835" s="99" t="s">
        <v>22513</v>
      </c>
      <c r="L835" s="82" t="s">
        <v>21498</v>
      </c>
      <c r="M835" s="99" t="s">
        <v>22629</v>
      </c>
      <c r="N835" s="99" t="s">
        <v>16706</v>
      </c>
      <c r="O835" s="99" t="s">
        <v>2686</v>
      </c>
      <c r="P835" s="99" t="s">
        <v>15373</v>
      </c>
      <c r="Q835" s="82" t="s">
        <v>25575</v>
      </c>
    </row>
    <row r="836">
      <c r="A836" s="62" t="s">
        <v>2586</v>
      </c>
      <c r="B836" s="215" t="s">
        <v>25576</v>
      </c>
      <c r="C836" s="95"/>
      <c r="D836" s="101" t="s">
        <v>2588</v>
      </c>
      <c r="E836" s="113" t="s">
        <v>22516</v>
      </c>
      <c r="F836" s="113" t="s">
        <v>22516</v>
      </c>
      <c r="G836" s="96"/>
      <c r="H836" s="96" t="s">
        <v>25577</v>
      </c>
      <c r="I836" s="191" t="s">
        <v>25578</v>
      </c>
      <c r="J836" s="156">
        <v>188.0</v>
      </c>
      <c r="K836" s="75" t="s">
        <v>22513</v>
      </c>
      <c r="L836" s="95" t="s">
        <v>21498</v>
      </c>
      <c r="M836" s="75" t="s">
        <v>22629</v>
      </c>
      <c r="N836" s="75" t="s">
        <v>16706</v>
      </c>
      <c r="O836" s="75" t="s">
        <v>2760</v>
      </c>
      <c r="P836" s="75" t="s">
        <v>8038</v>
      </c>
      <c r="Q836" s="95" t="s">
        <v>25579</v>
      </c>
    </row>
    <row r="837">
      <c r="A837" s="69" t="s">
        <v>2586</v>
      </c>
      <c r="B837" s="153" t="s">
        <v>25580</v>
      </c>
      <c r="C837" s="95"/>
      <c r="D837" s="79" t="s">
        <v>2635</v>
      </c>
      <c r="E837" s="154" t="s">
        <v>22516</v>
      </c>
      <c r="F837" s="154" t="s">
        <v>22516</v>
      </c>
      <c r="G837" s="96"/>
      <c r="H837" s="96" t="s">
        <v>25581</v>
      </c>
      <c r="I837" s="71" t="s">
        <v>25582</v>
      </c>
      <c r="J837" s="156">
        <v>3329.0</v>
      </c>
      <c r="K837" s="75" t="s">
        <v>22513</v>
      </c>
      <c r="L837" s="95" t="s">
        <v>21498</v>
      </c>
      <c r="M837" s="75" t="s">
        <v>22629</v>
      </c>
      <c r="N837" s="75" t="s">
        <v>16706</v>
      </c>
      <c r="O837" s="75" t="s">
        <v>23042</v>
      </c>
      <c r="P837" s="75" t="s">
        <v>15373</v>
      </c>
      <c r="Q837" s="95" t="s">
        <v>25583</v>
      </c>
    </row>
    <row r="838">
      <c r="A838" s="62" t="s">
        <v>2633</v>
      </c>
      <c r="B838" s="210" t="s">
        <v>25584</v>
      </c>
      <c r="C838" s="82"/>
      <c r="D838" s="79" t="s">
        <v>2588</v>
      </c>
      <c r="E838" s="113" t="s">
        <v>22516</v>
      </c>
      <c r="F838" s="113" t="s">
        <v>22516</v>
      </c>
      <c r="G838" s="62"/>
      <c r="H838" s="62" t="s">
        <v>25585</v>
      </c>
      <c r="I838" s="193" t="s">
        <v>25586</v>
      </c>
      <c r="J838" s="196">
        <v>311.0</v>
      </c>
      <c r="K838" s="99" t="s">
        <v>22513</v>
      </c>
      <c r="L838" s="82" t="s">
        <v>21498</v>
      </c>
      <c r="M838" s="99" t="s">
        <v>22629</v>
      </c>
      <c r="N838" s="99" t="s">
        <v>16706</v>
      </c>
      <c r="O838" s="99" t="s">
        <v>3410</v>
      </c>
      <c r="P838" s="99" t="s">
        <v>15373</v>
      </c>
      <c r="Q838" s="113" t="s">
        <v>22516</v>
      </c>
    </row>
    <row r="839">
      <c r="A839" s="69" t="s">
        <v>2586</v>
      </c>
      <c r="B839" s="153" t="s">
        <v>25587</v>
      </c>
      <c r="C839" s="95" t="s">
        <v>25588</v>
      </c>
      <c r="D839" s="79" t="s">
        <v>2588</v>
      </c>
      <c r="E839" s="113" t="s">
        <v>22516</v>
      </c>
      <c r="F839" s="113" t="s">
        <v>22516</v>
      </c>
      <c r="G839" s="96"/>
      <c r="H839" s="96" t="s">
        <v>25589</v>
      </c>
      <c r="I839" s="71" t="s">
        <v>25590</v>
      </c>
      <c r="J839" s="192">
        <v>1392.0</v>
      </c>
      <c r="K839" s="75" t="s">
        <v>22513</v>
      </c>
      <c r="L839" s="95" t="s">
        <v>21498</v>
      </c>
      <c r="M839" s="75" t="s">
        <v>22629</v>
      </c>
      <c r="N839" s="75" t="s">
        <v>16706</v>
      </c>
      <c r="O839" s="75" t="s">
        <v>25591</v>
      </c>
      <c r="P839" s="75" t="s">
        <v>8038</v>
      </c>
      <c r="Q839" s="95" t="s">
        <v>22909</v>
      </c>
    </row>
    <row r="840">
      <c r="A840" s="69" t="s">
        <v>2586</v>
      </c>
      <c r="B840" s="153" t="s">
        <v>25587</v>
      </c>
      <c r="C840" s="95"/>
      <c r="D840" s="79" t="s">
        <v>2588</v>
      </c>
      <c r="E840" s="113" t="s">
        <v>22516</v>
      </c>
      <c r="F840" s="113" t="s">
        <v>22516</v>
      </c>
      <c r="G840" s="96"/>
      <c r="H840" s="96" t="s">
        <v>25592</v>
      </c>
      <c r="I840" s="71" t="s">
        <v>25590</v>
      </c>
      <c r="J840" s="192">
        <v>1392.0</v>
      </c>
      <c r="K840" s="99" t="s">
        <v>22513</v>
      </c>
      <c r="L840" s="95" t="s">
        <v>21498</v>
      </c>
      <c r="M840" s="75" t="s">
        <v>22629</v>
      </c>
      <c r="N840" s="75" t="s">
        <v>16706</v>
      </c>
      <c r="O840" s="75" t="s">
        <v>25591</v>
      </c>
      <c r="P840" s="75" t="s">
        <v>8038</v>
      </c>
      <c r="Q840" s="95" t="s">
        <v>22909</v>
      </c>
    </row>
    <row r="841">
      <c r="A841" s="69" t="s">
        <v>23381</v>
      </c>
      <c r="B841" s="153" t="s">
        <v>25593</v>
      </c>
      <c r="C841" s="95"/>
      <c r="D841" s="79" t="s">
        <v>2588</v>
      </c>
      <c r="E841" s="113" t="s">
        <v>22516</v>
      </c>
      <c r="F841" s="113" t="s">
        <v>22516</v>
      </c>
      <c r="G841" s="96"/>
      <c r="H841" s="96" t="s">
        <v>25594</v>
      </c>
      <c r="I841" s="71" t="s">
        <v>25595</v>
      </c>
      <c r="J841" s="192">
        <v>8365.0</v>
      </c>
      <c r="K841" s="75" t="s">
        <v>22513</v>
      </c>
      <c r="L841" s="95" t="s">
        <v>21498</v>
      </c>
      <c r="M841" s="75" t="s">
        <v>22629</v>
      </c>
      <c r="N841" s="75" t="s">
        <v>16706</v>
      </c>
      <c r="O841" s="75" t="s">
        <v>2603</v>
      </c>
      <c r="P841" s="75" t="s">
        <v>8038</v>
      </c>
      <c r="Q841" s="154" t="s">
        <v>22516</v>
      </c>
    </row>
    <row r="842">
      <c r="A842" s="69" t="s">
        <v>2586</v>
      </c>
      <c r="B842" s="153" t="s">
        <v>22774</v>
      </c>
      <c r="C842" s="95"/>
      <c r="D842" s="79" t="s">
        <v>2588</v>
      </c>
      <c r="E842" s="113" t="s">
        <v>22516</v>
      </c>
      <c r="F842" s="113" t="s">
        <v>22516</v>
      </c>
      <c r="G842" s="96"/>
      <c r="H842" s="96" t="s">
        <v>25596</v>
      </c>
      <c r="I842" s="113" t="s">
        <v>22516</v>
      </c>
      <c r="J842" s="192"/>
      <c r="K842" s="75" t="s">
        <v>22513</v>
      </c>
      <c r="L842" s="95" t="s">
        <v>21498</v>
      </c>
      <c r="M842" s="75" t="s">
        <v>22629</v>
      </c>
      <c r="N842" s="75" t="s">
        <v>16706</v>
      </c>
      <c r="O842" s="75" t="s">
        <v>22658</v>
      </c>
      <c r="P842" s="75" t="s">
        <v>15373</v>
      </c>
      <c r="Q842" s="95" t="s">
        <v>25597</v>
      </c>
    </row>
    <row r="843">
      <c r="A843" s="69" t="s">
        <v>8032</v>
      </c>
      <c r="B843" s="220" t="s">
        <v>25598</v>
      </c>
      <c r="C843" s="82"/>
      <c r="D843" s="79" t="s">
        <v>2635</v>
      </c>
      <c r="E843" s="154" t="s">
        <v>22516</v>
      </c>
      <c r="F843" s="154" t="s">
        <v>22516</v>
      </c>
      <c r="G843" s="62"/>
      <c r="H843" s="62" t="s">
        <v>25599</v>
      </c>
      <c r="I843" s="193" t="s">
        <v>25600</v>
      </c>
      <c r="J843" s="196">
        <v>7192.0</v>
      </c>
      <c r="K843" s="99" t="s">
        <v>22513</v>
      </c>
      <c r="L843" s="82" t="s">
        <v>21498</v>
      </c>
      <c r="M843" s="99" t="s">
        <v>22629</v>
      </c>
      <c r="N843" s="99" t="s">
        <v>16706</v>
      </c>
      <c r="O843" s="99" t="s">
        <v>22658</v>
      </c>
      <c r="P843" s="99" t="s">
        <v>15373</v>
      </c>
      <c r="Q843" s="113" t="s">
        <v>22516</v>
      </c>
    </row>
    <row r="844">
      <c r="A844" s="62" t="s">
        <v>2586</v>
      </c>
      <c r="B844" s="210" t="s">
        <v>24197</v>
      </c>
      <c r="C844" s="82"/>
      <c r="D844" s="79" t="s">
        <v>2635</v>
      </c>
      <c r="E844" s="154" t="s">
        <v>22516</v>
      </c>
      <c r="F844" s="154" t="s">
        <v>22516</v>
      </c>
      <c r="G844" s="62"/>
      <c r="H844" s="62" t="s">
        <v>25601</v>
      </c>
      <c r="I844" s="193" t="s">
        <v>24201</v>
      </c>
      <c r="J844" s="200">
        <v>17500.0</v>
      </c>
      <c r="K844" s="162" t="s">
        <v>22513</v>
      </c>
      <c r="L844" s="82" t="s">
        <v>21498</v>
      </c>
      <c r="M844" s="99" t="s">
        <v>22629</v>
      </c>
      <c r="N844" s="99" t="s">
        <v>16706</v>
      </c>
      <c r="O844" s="99" t="s">
        <v>4138</v>
      </c>
      <c r="P844" s="99" t="s">
        <v>15373</v>
      </c>
      <c r="Q844" s="82" t="s">
        <v>24202</v>
      </c>
    </row>
    <row r="845">
      <c r="A845" s="69" t="s">
        <v>2586</v>
      </c>
      <c r="B845" s="153" t="s">
        <v>25602</v>
      </c>
      <c r="C845" s="95" t="s">
        <v>25603</v>
      </c>
      <c r="D845" s="101" t="s">
        <v>2588</v>
      </c>
      <c r="E845" s="113" t="s">
        <v>22516</v>
      </c>
      <c r="F845" s="113" t="s">
        <v>22516</v>
      </c>
      <c r="G845" s="96"/>
      <c r="H845" s="96" t="s">
        <v>25604</v>
      </c>
      <c r="I845" s="191" t="s">
        <v>25605</v>
      </c>
      <c r="J845" s="204">
        <v>19000.0</v>
      </c>
      <c r="K845" s="75" t="s">
        <v>22513</v>
      </c>
      <c r="L845" s="95" t="s">
        <v>21498</v>
      </c>
      <c r="M845" s="75" t="s">
        <v>22629</v>
      </c>
      <c r="N845" s="75" t="s">
        <v>16706</v>
      </c>
      <c r="O845" s="75" t="s">
        <v>2760</v>
      </c>
      <c r="P845" s="75" t="s">
        <v>8038</v>
      </c>
      <c r="Q845" s="95" t="s">
        <v>25606</v>
      </c>
    </row>
    <row r="846">
      <c r="A846" s="69" t="s">
        <v>2586</v>
      </c>
      <c r="B846" s="153" t="s">
        <v>25607</v>
      </c>
      <c r="C846" s="95"/>
      <c r="D846" s="79" t="s">
        <v>2588</v>
      </c>
      <c r="E846" s="113" t="s">
        <v>22516</v>
      </c>
      <c r="F846" s="113" t="s">
        <v>22516</v>
      </c>
      <c r="G846" s="96"/>
      <c r="H846" s="96" t="s">
        <v>25608</v>
      </c>
      <c r="I846" s="113" t="s">
        <v>22516</v>
      </c>
      <c r="J846" s="192"/>
      <c r="K846" s="75" t="s">
        <v>22513</v>
      </c>
      <c r="L846" s="95" t="s">
        <v>21498</v>
      </c>
      <c r="M846" s="75" t="s">
        <v>22629</v>
      </c>
      <c r="N846" s="75" t="s">
        <v>16706</v>
      </c>
      <c r="O846" s="75" t="s">
        <v>2603</v>
      </c>
      <c r="P846" s="75" t="s">
        <v>15373</v>
      </c>
      <c r="Q846" s="154" t="s">
        <v>22516</v>
      </c>
    </row>
    <row r="847">
      <c r="A847" s="69" t="s">
        <v>2633</v>
      </c>
      <c r="B847" s="153" t="s">
        <v>25609</v>
      </c>
      <c r="C847" s="95" t="s">
        <v>16658</v>
      </c>
      <c r="D847" s="101" t="s">
        <v>2588</v>
      </c>
      <c r="E847" s="113" t="s">
        <v>22516</v>
      </c>
      <c r="F847" s="113" t="s">
        <v>22516</v>
      </c>
      <c r="G847" s="96"/>
      <c r="H847" s="96" t="s">
        <v>25610</v>
      </c>
      <c r="I847" s="154" t="s">
        <v>25611</v>
      </c>
      <c r="J847" s="237">
        <v>10000.0</v>
      </c>
      <c r="K847" s="99" t="s">
        <v>22513</v>
      </c>
      <c r="L847" s="95" t="s">
        <v>21498</v>
      </c>
      <c r="M847" s="75" t="s">
        <v>22629</v>
      </c>
      <c r="N847" s="75" t="s">
        <v>16706</v>
      </c>
      <c r="O847" s="75" t="s">
        <v>2760</v>
      </c>
      <c r="P847" s="75" t="s">
        <v>8038</v>
      </c>
      <c r="Q847" s="154" t="s">
        <v>22516</v>
      </c>
    </row>
    <row r="848">
      <c r="A848" s="69" t="s">
        <v>2586</v>
      </c>
      <c r="B848" s="153" t="s">
        <v>25612</v>
      </c>
      <c r="C848" s="95" t="s">
        <v>20504</v>
      </c>
      <c r="D848" s="101" t="s">
        <v>2588</v>
      </c>
      <c r="E848" s="113" t="s">
        <v>22516</v>
      </c>
      <c r="F848" s="113" t="s">
        <v>22516</v>
      </c>
      <c r="G848" s="96"/>
      <c r="H848" s="96" t="s">
        <v>25613</v>
      </c>
      <c r="I848" s="191" t="s">
        <v>25614</v>
      </c>
      <c r="J848" s="156">
        <v>1201.0</v>
      </c>
      <c r="K848" s="99" t="s">
        <v>22513</v>
      </c>
      <c r="L848" s="95" t="s">
        <v>21498</v>
      </c>
      <c r="M848" s="75" t="s">
        <v>22739</v>
      </c>
      <c r="N848" s="75" t="s">
        <v>16706</v>
      </c>
      <c r="O848" s="75" t="s">
        <v>2760</v>
      </c>
      <c r="P848" s="75" t="s">
        <v>8038</v>
      </c>
      <c r="Q848" s="95" t="s">
        <v>25615</v>
      </c>
    </row>
    <row r="849">
      <c r="A849" s="69" t="s">
        <v>2586</v>
      </c>
      <c r="B849" s="232" t="s">
        <v>25616</v>
      </c>
      <c r="C849" s="82" t="s">
        <v>25617</v>
      </c>
      <c r="D849" s="101" t="s">
        <v>2588</v>
      </c>
      <c r="E849" s="113" t="s">
        <v>22516</v>
      </c>
      <c r="F849" s="113" t="s">
        <v>22516</v>
      </c>
      <c r="G849" s="62"/>
      <c r="H849" s="62" t="s">
        <v>25618</v>
      </c>
      <c r="I849" s="193" t="s">
        <v>25619</v>
      </c>
      <c r="J849" s="200">
        <v>11300.0</v>
      </c>
      <c r="K849" s="99" t="s">
        <v>22513</v>
      </c>
      <c r="L849" s="82" t="s">
        <v>21498</v>
      </c>
      <c r="M849" s="99" t="s">
        <v>22739</v>
      </c>
      <c r="N849" s="99" t="s">
        <v>16706</v>
      </c>
      <c r="O849" s="99" t="s">
        <v>2760</v>
      </c>
      <c r="P849" s="99" t="s">
        <v>8038</v>
      </c>
      <c r="Q849" s="113" t="s">
        <v>22516</v>
      </c>
    </row>
    <row r="850">
      <c r="A850" s="69" t="s">
        <v>2586</v>
      </c>
      <c r="B850" s="220" t="s">
        <v>25620</v>
      </c>
      <c r="C850" s="82" t="s">
        <v>23217</v>
      </c>
      <c r="D850" s="101" t="s">
        <v>2588</v>
      </c>
      <c r="E850" s="113" t="s">
        <v>22516</v>
      </c>
      <c r="F850" s="113" t="s">
        <v>22516</v>
      </c>
      <c r="G850" s="62"/>
      <c r="H850" s="62" t="s">
        <v>25621</v>
      </c>
      <c r="I850" s="193" t="s">
        <v>25622</v>
      </c>
      <c r="J850" s="196">
        <v>7403.0</v>
      </c>
      <c r="K850" s="99" t="s">
        <v>22513</v>
      </c>
      <c r="L850" s="82" t="s">
        <v>21498</v>
      </c>
      <c r="M850" s="99" t="s">
        <v>22739</v>
      </c>
      <c r="N850" s="99" t="s">
        <v>16706</v>
      </c>
      <c r="O850" s="99" t="s">
        <v>25623</v>
      </c>
      <c r="P850" s="99" t="s">
        <v>8038</v>
      </c>
      <c r="Q850" s="82" t="s">
        <v>25624</v>
      </c>
    </row>
    <row r="851">
      <c r="A851" s="69" t="s">
        <v>2586</v>
      </c>
      <c r="B851" s="153" t="s">
        <v>25625</v>
      </c>
      <c r="C851" s="95" t="s">
        <v>25626</v>
      </c>
      <c r="D851" s="79" t="s">
        <v>2588</v>
      </c>
      <c r="E851" s="113" t="s">
        <v>22516</v>
      </c>
      <c r="F851" s="113" t="s">
        <v>22516</v>
      </c>
      <c r="G851" s="96"/>
      <c r="H851" s="96" t="s">
        <v>25627</v>
      </c>
      <c r="I851" s="71" t="s">
        <v>25628</v>
      </c>
      <c r="J851" s="156">
        <v>7313.0</v>
      </c>
      <c r="K851" s="99" t="s">
        <v>22513</v>
      </c>
      <c r="L851" s="95" t="s">
        <v>21498</v>
      </c>
      <c r="M851" s="75" t="s">
        <v>22739</v>
      </c>
      <c r="N851" s="75" t="s">
        <v>16706</v>
      </c>
      <c r="O851" s="75" t="s">
        <v>2813</v>
      </c>
      <c r="P851" s="75" t="s">
        <v>8038</v>
      </c>
      <c r="Q851" s="95" t="s">
        <v>25629</v>
      </c>
    </row>
    <row r="852">
      <c r="A852" s="69" t="s">
        <v>23381</v>
      </c>
      <c r="B852" s="153" t="s">
        <v>24454</v>
      </c>
      <c r="C852" s="95" t="s">
        <v>24455</v>
      </c>
      <c r="D852" s="79" t="s">
        <v>2635</v>
      </c>
      <c r="E852" s="154" t="s">
        <v>22516</v>
      </c>
      <c r="F852" s="154" t="s">
        <v>22516</v>
      </c>
      <c r="G852" s="96"/>
      <c r="H852" s="96" t="s">
        <v>25630</v>
      </c>
      <c r="I852" s="71" t="s">
        <v>24459</v>
      </c>
      <c r="J852" s="192">
        <v>9098.0</v>
      </c>
      <c r="K852" s="99" t="s">
        <v>22513</v>
      </c>
      <c r="L852" s="95" t="s">
        <v>21498</v>
      </c>
      <c r="M852" s="75" t="s">
        <v>22739</v>
      </c>
      <c r="N852" s="75" t="s">
        <v>16706</v>
      </c>
      <c r="O852" s="75" t="s">
        <v>3095</v>
      </c>
      <c r="P852" s="75" t="s">
        <v>8038</v>
      </c>
      <c r="Q852" s="95" t="s">
        <v>25631</v>
      </c>
    </row>
    <row r="853">
      <c r="A853" s="62" t="s">
        <v>2586</v>
      </c>
      <c r="B853" s="210" t="s">
        <v>25632</v>
      </c>
      <c r="C853" s="82"/>
      <c r="D853" s="79" t="s">
        <v>2635</v>
      </c>
      <c r="E853" s="154" t="s">
        <v>22516</v>
      </c>
      <c r="F853" s="154" t="s">
        <v>22516</v>
      </c>
      <c r="G853" s="62"/>
      <c r="H853" s="62" t="s">
        <v>25633</v>
      </c>
      <c r="I853" s="193" t="s">
        <v>25634</v>
      </c>
      <c r="J853" s="200">
        <v>17500.0</v>
      </c>
      <c r="K853" s="99" t="s">
        <v>22513</v>
      </c>
      <c r="L853" s="82" t="s">
        <v>21498</v>
      </c>
      <c r="M853" s="99" t="s">
        <v>22739</v>
      </c>
      <c r="N853" s="99" t="s">
        <v>16706</v>
      </c>
      <c r="O853" s="99" t="s">
        <v>2686</v>
      </c>
      <c r="P853" s="99" t="s">
        <v>15373</v>
      </c>
      <c r="Q853" s="82" t="s">
        <v>25635</v>
      </c>
    </row>
    <row r="854">
      <c r="A854" s="62" t="s">
        <v>2633</v>
      </c>
      <c r="B854" s="210" t="s">
        <v>25636</v>
      </c>
      <c r="C854" s="82"/>
      <c r="D854" s="79" t="s">
        <v>2635</v>
      </c>
      <c r="E854" s="154" t="s">
        <v>22516</v>
      </c>
      <c r="F854" s="154" t="s">
        <v>22516</v>
      </c>
      <c r="G854" s="62"/>
      <c r="H854" s="62" t="s">
        <v>25637</v>
      </c>
      <c r="I854" s="108" t="s">
        <v>25638</v>
      </c>
      <c r="J854" s="198">
        <v>16892.0</v>
      </c>
      <c r="K854" s="99" t="s">
        <v>22513</v>
      </c>
      <c r="L854" s="82" t="s">
        <v>21498</v>
      </c>
      <c r="M854" s="99" t="s">
        <v>22739</v>
      </c>
      <c r="N854" s="99" t="s">
        <v>16706</v>
      </c>
      <c r="O854" s="99" t="s">
        <v>2802</v>
      </c>
      <c r="P854" s="99" t="s">
        <v>8038</v>
      </c>
      <c r="Q854" s="113" t="s">
        <v>22516</v>
      </c>
    </row>
    <row r="855">
      <c r="A855" s="62" t="s">
        <v>2586</v>
      </c>
      <c r="B855" s="210" t="s">
        <v>25639</v>
      </c>
      <c r="C855" s="82"/>
      <c r="D855" s="79" t="s">
        <v>2635</v>
      </c>
      <c r="E855" s="154" t="s">
        <v>22516</v>
      </c>
      <c r="F855" s="154" t="s">
        <v>22516</v>
      </c>
      <c r="G855" s="62"/>
      <c r="H855" s="62" t="s">
        <v>25640</v>
      </c>
      <c r="I855" s="193" t="s">
        <v>25641</v>
      </c>
      <c r="J855" s="196">
        <v>5347.0</v>
      </c>
      <c r="K855" s="99" t="s">
        <v>22513</v>
      </c>
      <c r="L855" s="82" t="s">
        <v>21498</v>
      </c>
      <c r="M855" s="99" t="s">
        <v>22739</v>
      </c>
      <c r="N855" s="99" t="s">
        <v>16706</v>
      </c>
      <c r="O855" s="99" t="s">
        <v>2802</v>
      </c>
      <c r="P855" s="99" t="s">
        <v>8038</v>
      </c>
      <c r="Q855" s="113" t="s">
        <v>22516</v>
      </c>
    </row>
    <row r="856">
      <c r="A856" s="69" t="s">
        <v>2586</v>
      </c>
      <c r="B856" s="153" t="s">
        <v>24454</v>
      </c>
      <c r="C856" s="95"/>
      <c r="D856" s="79" t="s">
        <v>2588</v>
      </c>
      <c r="E856" s="113" t="s">
        <v>22516</v>
      </c>
      <c r="F856" s="113" t="s">
        <v>22516</v>
      </c>
      <c r="G856" s="96"/>
      <c r="H856" s="96" t="s">
        <v>25642</v>
      </c>
      <c r="I856" s="71" t="s">
        <v>24459</v>
      </c>
      <c r="J856" s="192">
        <v>9098.0</v>
      </c>
      <c r="K856" s="75" t="s">
        <v>22513</v>
      </c>
      <c r="L856" s="95" t="s">
        <v>21498</v>
      </c>
      <c r="M856" s="75" t="s">
        <v>22739</v>
      </c>
      <c r="N856" s="75" t="s">
        <v>16706</v>
      </c>
      <c r="O856" s="75" t="s">
        <v>3095</v>
      </c>
      <c r="P856" s="75" t="s">
        <v>8038</v>
      </c>
      <c r="Q856" s="95" t="s">
        <v>25631</v>
      </c>
    </row>
    <row r="857">
      <c r="A857" s="69" t="s">
        <v>2633</v>
      </c>
      <c r="B857" s="220" t="s">
        <v>25620</v>
      </c>
      <c r="C857" s="82"/>
      <c r="D857" s="79" t="s">
        <v>2588</v>
      </c>
      <c r="E857" s="113" t="s">
        <v>22516</v>
      </c>
      <c r="F857" s="113" t="s">
        <v>22516</v>
      </c>
      <c r="G857" s="62"/>
      <c r="H857" s="62" t="s">
        <v>25643</v>
      </c>
      <c r="I857" s="193" t="s">
        <v>25622</v>
      </c>
      <c r="J857" s="196">
        <v>7403.0</v>
      </c>
      <c r="K857" s="99" t="s">
        <v>22513</v>
      </c>
      <c r="L857" s="82" t="s">
        <v>21498</v>
      </c>
      <c r="M857" s="99" t="s">
        <v>22739</v>
      </c>
      <c r="N857" s="99" t="s">
        <v>16706</v>
      </c>
      <c r="O857" s="99" t="s">
        <v>2686</v>
      </c>
      <c r="P857" s="99" t="s">
        <v>15373</v>
      </c>
      <c r="Q857" s="82" t="s">
        <v>25624</v>
      </c>
    </row>
    <row r="858">
      <c r="A858" s="62" t="s">
        <v>2586</v>
      </c>
      <c r="B858" s="195" t="s">
        <v>25644</v>
      </c>
      <c r="C858" s="82"/>
      <c r="D858" s="79" t="s">
        <v>2588</v>
      </c>
      <c r="E858" s="113" t="s">
        <v>22516</v>
      </c>
      <c r="F858" s="113" t="s">
        <v>22516</v>
      </c>
      <c r="G858" s="198"/>
      <c r="H858" s="198" t="s">
        <v>25645</v>
      </c>
      <c r="I858" s="113" t="s">
        <v>22516</v>
      </c>
      <c r="J858" s="198"/>
      <c r="K858" s="99" t="s">
        <v>22513</v>
      </c>
      <c r="L858" s="82" t="s">
        <v>21498</v>
      </c>
      <c r="M858" s="99" t="s">
        <v>22739</v>
      </c>
      <c r="N858" s="99" t="s">
        <v>16706</v>
      </c>
      <c r="O858" s="162" t="s">
        <v>3324</v>
      </c>
      <c r="P858" s="99" t="s">
        <v>15373</v>
      </c>
      <c r="Q858" s="82" t="s">
        <v>25646</v>
      </c>
    </row>
    <row r="859">
      <c r="A859" s="69" t="s">
        <v>2586</v>
      </c>
      <c r="B859" s="153" t="s">
        <v>25647</v>
      </c>
      <c r="C859" s="95" t="s">
        <v>25648</v>
      </c>
      <c r="D859" s="101" t="s">
        <v>2588</v>
      </c>
      <c r="E859" s="113" t="s">
        <v>22516</v>
      </c>
      <c r="F859" s="113" t="s">
        <v>22516</v>
      </c>
      <c r="G859" s="96"/>
      <c r="H859" s="96" t="s">
        <v>25649</v>
      </c>
      <c r="I859" s="71" t="s">
        <v>25650</v>
      </c>
      <c r="J859" s="192">
        <v>5522.0</v>
      </c>
      <c r="K859" s="99" t="s">
        <v>22513</v>
      </c>
      <c r="L859" s="95" t="s">
        <v>21498</v>
      </c>
      <c r="M859" s="75" t="s">
        <v>23140</v>
      </c>
      <c r="N859" s="75" t="s">
        <v>16706</v>
      </c>
      <c r="O859" s="75" t="s">
        <v>2760</v>
      </c>
      <c r="P859" s="75" t="s">
        <v>8038</v>
      </c>
      <c r="Q859" s="95" t="s">
        <v>25651</v>
      </c>
    </row>
    <row r="860">
      <c r="A860" s="62" t="s">
        <v>2586</v>
      </c>
      <c r="B860" s="210" t="s">
        <v>25652</v>
      </c>
      <c r="C860" s="82"/>
      <c r="D860" s="79" t="s">
        <v>2635</v>
      </c>
      <c r="E860" s="154" t="s">
        <v>22516</v>
      </c>
      <c r="F860" s="154" t="s">
        <v>22516</v>
      </c>
      <c r="G860" s="62"/>
      <c r="H860" s="62" t="s">
        <v>25653</v>
      </c>
      <c r="I860" s="193" t="s">
        <v>25654</v>
      </c>
      <c r="J860" s="200">
        <v>15200.0</v>
      </c>
      <c r="K860" s="162" t="s">
        <v>22513</v>
      </c>
      <c r="L860" s="82" t="s">
        <v>21498</v>
      </c>
      <c r="M860" s="99" t="s">
        <v>22638</v>
      </c>
      <c r="N860" s="99" t="s">
        <v>16706</v>
      </c>
      <c r="O860" s="99" t="s">
        <v>25655</v>
      </c>
      <c r="P860" s="99" t="s">
        <v>15373</v>
      </c>
      <c r="Q860" s="113" t="s">
        <v>22516</v>
      </c>
    </row>
    <row r="861">
      <c r="A861" s="62" t="s">
        <v>2586</v>
      </c>
      <c r="B861" s="210" t="s">
        <v>25656</v>
      </c>
      <c r="C861" s="82"/>
      <c r="D861" s="79" t="s">
        <v>2588</v>
      </c>
      <c r="E861" s="113" t="s">
        <v>22516</v>
      </c>
      <c r="F861" s="113" t="s">
        <v>22516</v>
      </c>
      <c r="G861" s="62"/>
      <c r="H861" s="62" t="s">
        <v>25657</v>
      </c>
      <c r="I861" s="193" t="s">
        <v>25658</v>
      </c>
      <c r="J861" s="196">
        <v>2818.0</v>
      </c>
      <c r="K861" s="99" t="s">
        <v>22513</v>
      </c>
      <c r="L861" s="82" t="s">
        <v>21498</v>
      </c>
      <c r="M861" s="99" t="s">
        <v>22638</v>
      </c>
      <c r="N861" s="99" t="s">
        <v>16706</v>
      </c>
      <c r="O861" s="99" t="s">
        <v>2937</v>
      </c>
      <c r="P861" s="99" t="s">
        <v>15373</v>
      </c>
      <c r="Q861" s="113" t="s">
        <v>22516</v>
      </c>
    </row>
    <row r="862">
      <c r="A862" s="62" t="s">
        <v>2586</v>
      </c>
      <c r="B862" s="215" t="s">
        <v>25659</v>
      </c>
      <c r="C862" s="95"/>
      <c r="D862" s="79" t="s">
        <v>2588</v>
      </c>
      <c r="E862" s="113" t="s">
        <v>22516</v>
      </c>
      <c r="F862" s="113" t="s">
        <v>22516</v>
      </c>
      <c r="G862" s="96"/>
      <c r="H862" s="96" t="s">
        <v>25660</v>
      </c>
      <c r="I862" s="191" t="s">
        <v>25661</v>
      </c>
      <c r="J862" s="204">
        <v>2800.0</v>
      </c>
      <c r="K862" s="75" t="s">
        <v>22513</v>
      </c>
      <c r="L862" s="95" t="s">
        <v>21498</v>
      </c>
      <c r="M862" s="75" t="s">
        <v>23753</v>
      </c>
      <c r="N862" s="75" t="s">
        <v>16706</v>
      </c>
      <c r="O862" s="75" t="s">
        <v>2753</v>
      </c>
      <c r="P862" s="75" t="s">
        <v>15373</v>
      </c>
      <c r="Q862" s="154" t="s">
        <v>22516</v>
      </c>
    </row>
    <row r="863">
      <c r="A863" s="69" t="s">
        <v>2586</v>
      </c>
      <c r="B863" s="153" t="s">
        <v>25662</v>
      </c>
      <c r="C863" s="95"/>
      <c r="D863" s="79" t="s">
        <v>2635</v>
      </c>
      <c r="E863" s="154" t="s">
        <v>22516</v>
      </c>
      <c r="F863" s="154" t="s">
        <v>22516</v>
      </c>
      <c r="G863" s="96"/>
      <c r="H863" s="96" t="s">
        <v>25663</v>
      </c>
      <c r="I863" s="71" t="s">
        <v>25664</v>
      </c>
      <c r="J863" s="237">
        <v>10000.0</v>
      </c>
      <c r="K863" s="99" t="s">
        <v>22513</v>
      </c>
      <c r="L863" s="95" t="s">
        <v>21498</v>
      </c>
      <c r="M863" s="75" t="s">
        <v>23753</v>
      </c>
      <c r="N863" s="75" t="s">
        <v>16706</v>
      </c>
      <c r="O863" s="75" t="s">
        <v>2753</v>
      </c>
      <c r="P863" s="75" t="s">
        <v>8038</v>
      </c>
      <c r="Q863" s="154" t="s">
        <v>22516</v>
      </c>
    </row>
    <row r="864">
      <c r="A864" s="69" t="s">
        <v>23381</v>
      </c>
      <c r="B864" s="153" t="s">
        <v>25665</v>
      </c>
      <c r="C864" s="95"/>
      <c r="D864" s="79" t="s">
        <v>2635</v>
      </c>
      <c r="E864" s="154" t="s">
        <v>22516</v>
      </c>
      <c r="F864" s="154" t="s">
        <v>22516</v>
      </c>
      <c r="G864" s="96"/>
      <c r="H864" s="96" t="s">
        <v>25666</v>
      </c>
      <c r="I864" s="191" t="s">
        <v>25667</v>
      </c>
      <c r="J864" s="156">
        <v>99.0</v>
      </c>
      <c r="K864" s="99" t="s">
        <v>22513</v>
      </c>
      <c r="L864" s="95" t="s">
        <v>21498</v>
      </c>
      <c r="M864" s="75" t="s">
        <v>23557</v>
      </c>
      <c r="N864" s="75" t="s">
        <v>16706</v>
      </c>
      <c r="O864" s="75" t="s">
        <v>22571</v>
      </c>
      <c r="P864" s="75" t="s">
        <v>8038</v>
      </c>
      <c r="Q864" s="154" t="s">
        <v>22516</v>
      </c>
    </row>
    <row r="865">
      <c r="A865" s="69" t="s">
        <v>2586</v>
      </c>
      <c r="B865" s="153" t="s">
        <v>25668</v>
      </c>
      <c r="C865" s="95"/>
      <c r="D865" s="101" t="s">
        <v>2588</v>
      </c>
      <c r="E865" s="113" t="s">
        <v>22516</v>
      </c>
      <c r="F865" s="113" t="s">
        <v>22516</v>
      </c>
      <c r="G865" s="96"/>
      <c r="H865" s="96" t="s">
        <v>25669</v>
      </c>
      <c r="I865" s="113" t="s">
        <v>22516</v>
      </c>
      <c r="J865" s="192"/>
      <c r="K865" s="75" t="s">
        <v>22513</v>
      </c>
      <c r="L865" s="95" t="s">
        <v>21498</v>
      </c>
      <c r="M865" s="96"/>
      <c r="N865" s="75" t="s">
        <v>16706</v>
      </c>
      <c r="O865" s="75" t="s">
        <v>8612</v>
      </c>
      <c r="P865" s="75" t="s">
        <v>15373</v>
      </c>
      <c r="Q865" s="154" t="s">
        <v>22516</v>
      </c>
    </row>
    <row r="866">
      <c r="A866" s="62" t="s">
        <v>2586</v>
      </c>
      <c r="B866" s="195" t="s">
        <v>25670</v>
      </c>
      <c r="C866" s="201"/>
      <c r="D866" s="79" t="s">
        <v>2588</v>
      </c>
      <c r="E866" s="113" t="s">
        <v>22516</v>
      </c>
      <c r="F866" s="113" t="s">
        <v>22516</v>
      </c>
      <c r="G866" s="198"/>
      <c r="H866" s="198" t="s">
        <v>25671</v>
      </c>
      <c r="I866" s="199" t="s">
        <v>25672</v>
      </c>
      <c r="J866" s="200">
        <v>13400.0</v>
      </c>
      <c r="K866" s="99" t="s">
        <v>22513</v>
      </c>
      <c r="L866" s="201" t="s">
        <v>21498</v>
      </c>
      <c r="M866" s="198"/>
      <c r="N866" s="162" t="s">
        <v>16706</v>
      </c>
      <c r="O866" s="162" t="s">
        <v>3933</v>
      </c>
      <c r="P866" s="162" t="s">
        <v>8038</v>
      </c>
      <c r="Q866" s="201"/>
    </row>
    <row r="867">
      <c r="A867" s="62" t="s">
        <v>2586</v>
      </c>
      <c r="B867" s="210" t="s">
        <v>25551</v>
      </c>
      <c r="C867" s="82"/>
      <c r="D867" s="79" t="s">
        <v>2588</v>
      </c>
      <c r="E867" s="113" t="s">
        <v>22516</v>
      </c>
      <c r="F867" s="113" t="s">
        <v>22516</v>
      </c>
      <c r="G867" s="62"/>
      <c r="H867" s="62" t="s">
        <v>25673</v>
      </c>
      <c r="I867" s="108" t="s">
        <v>25553</v>
      </c>
      <c r="J867" s="198">
        <v>5833.0</v>
      </c>
      <c r="K867" s="99" t="s">
        <v>22513</v>
      </c>
      <c r="L867" s="82" t="s">
        <v>21498</v>
      </c>
      <c r="M867" s="62"/>
      <c r="N867" s="99" t="s">
        <v>16706</v>
      </c>
      <c r="O867" s="99" t="s">
        <v>3792</v>
      </c>
      <c r="P867" s="99" t="s">
        <v>8038</v>
      </c>
      <c r="Q867" s="82" t="s">
        <v>25554</v>
      </c>
    </row>
    <row r="868">
      <c r="A868" s="69" t="s">
        <v>2586</v>
      </c>
      <c r="B868" s="232" t="s">
        <v>25674</v>
      </c>
      <c r="C868" s="82"/>
      <c r="D868" s="79" t="s">
        <v>2588</v>
      </c>
      <c r="E868" s="113" t="s">
        <v>22516</v>
      </c>
      <c r="F868" s="113" t="s">
        <v>22516</v>
      </c>
      <c r="G868" s="62"/>
      <c r="H868" s="62" t="s">
        <v>25675</v>
      </c>
      <c r="I868" s="113" t="s">
        <v>22516</v>
      </c>
      <c r="J868" s="198"/>
      <c r="K868" s="99" t="s">
        <v>22513</v>
      </c>
      <c r="L868" s="82" t="s">
        <v>21498</v>
      </c>
      <c r="M868" s="62"/>
      <c r="N868" s="99" t="s">
        <v>16706</v>
      </c>
      <c r="O868" s="99" t="s">
        <v>3182</v>
      </c>
      <c r="P868" s="99" t="s">
        <v>15373</v>
      </c>
      <c r="Q868" s="113" t="s">
        <v>22516</v>
      </c>
    </row>
    <row r="869">
      <c r="A869" s="62" t="s">
        <v>2586</v>
      </c>
      <c r="B869" s="210" t="s">
        <v>25676</v>
      </c>
      <c r="C869" s="82"/>
      <c r="D869" s="101" t="s">
        <v>2588</v>
      </c>
      <c r="E869" s="113" t="s">
        <v>22516</v>
      </c>
      <c r="F869" s="113" t="s">
        <v>22516</v>
      </c>
      <c r="G869" s="62"/>
      <c r="H869" s="62" t="s">
        <v>14884</v>
      </c>
      <c r="I869" s="193" t="s">
        <v>25677</v>
      </c>
      <c r="J869" s="196">
        <v>2819.0</v>
      </c>
      <c r="K869" s="99" t="s">
        <v>22513</v>
      </c>
      <c r="L869" s="82" t="s">
        <v>21498</v>
      </c>
      <c r="M869" s="62"/>
      <c r="N869" s="99" t="s">
        <v>16706</v>
      </c>
      <c r="O869" s="99" t="s">
        <v>2824</v>
      </c>
      <c r="P869" s="99" t="s">
        <v>8038</v>
      </c>
      <c r="Q869" s="82" t="s">
        <v>25678</v>
      </c>
    </row>
    <row r="870">
      <c r="A870" s="69" t="s">
        <v>2586</v>
      </c>
      <c r="B870" s="153" t="s">
        <v>25679</v>
      </c>
      <c r="C870" s="95"/>
      <c r="D870" s="101" t="s">
        <v>2588</v>
      </c>
      <c r="E870" s="113" t="s">
        <v>22516</v>
      </c>
      <c r="F870" s="113" t="s">
        <v>22516</v>
      </c>
      <c r="G870" s="96"/>
      <c r="H870" s="96" t="s">
        <v>25680</v>
      </c>
      <c r="I870" s="113" t="s">
        <v>22516</v>
      </c>
      <c r="J870" s="192"/>
      <c r="K870" s="75" t="s">
        <v>22513</v>
      </c>
      <c r="L870" s="95" t="s">
        <v>21498</v>
      </c>
      <c r="M870" s="96"/>
      <c r="N870" s="75" t="s">
        <v>16706</v>
      </c>
      <c r="O870" s="75" t="s">
        <v>2937</v>
      </c>
      <c r="P870" s="75" t="s">
        <v>8038</v>
      </c>
      <c r="Q870" s="95" t="s">
        <v>24793</v>
      </c>
    </row>
    <row r="871">
      <c r="A871" s="62" t="s">
        <v>2586</v>
      </c>
      <c r="B871" s="215" t="s">
        <v>25681</v>
      </c>
      <c r="C871" s="95"/>
      <c r="D871" s="79" t="s">
        <v>2635</v>
      </c>
      <c r="E871" s="154" t="s">
        <v>22516</v>
      </c>
      <c r="F871" s="154" t="s">
        <v>22516</v>
      </c>
      <c r="G871" s="96"/>
      <c r="H871" s="96" t="s">
        <v>25682</v>
      </c>
      <c r="I871" s="155" t="s">
        <v>25683</v>
      </c>
      <c r="J871" s="204">
        <v>12500.0</v>
      </c>
      <c r="K871" s="75" t="s">
        <v>22513</v>
      </c>
      <c r="L871" s="95" t="s">
        <v>21498</v>
      </c>
      <c r="M871" s="96"/>
      <c r="N871" s="75" t="s">
        <v>16706</v>
      </c>
      <c r="O871" s="75" t="s">
        <v>22584</v>
      </c>
      <c r="P871" s="75" t="s">
        <v>8038</v>
      </c>
      <c r="Q871" s="154" t="s">
        <v>22516</v>
      </c>
    </row>
    <row r="872">
      <c r="A872" s="62" t="s">
        <v>2586</v>
      </c>
      <c r="B872" s="210" t="s">
        <v>25684</v>
      </c>
      <c r="C872" s="82"/>
      <c r="D872" s="79" t="s">
        <v>2635</v>
      </c>
      <c r="E872" s="154" t="s">
        <v>22516</v>
      </c>
      <c r="F872" s="154" t="s">
        <v>22516</v>
      </c>
      <c r="G872" s="62"/>
      <c r="H872" s="62" t="s">
        <v>25685</v>
      </c>
      <c r="I872" s="108" t="s">
        <v>25686</v>
      </c>
      <c r="J872" s="198">
        <v>8085.0</v>
      </c>
      <c r="K872" s="99" t="s">
        <v>22513</v>
      </c>
      <c r="L872" s="82" t="s">
        <v>21498</v>
      </c>
      <c r="M872" s="62"/>
      <c r="N872" s="99" t="s">
        <v>16706</v>
      </c>
      <c r="O872" s="99" t="s">
        <v>2686</v>
      </c>
      <c r="P872" s="99" t="s">
        <v>15373</v>
      </c>
      <c r="Q872" s="82"/>
    </row>
    <row r="873">
      <c r="A873" s="69" t="s">
        <v>2586</v>
      </c>
      <c r="B873" s="232" t="s">
        <v>25687</v>
      </c>
      <c r="C873" s="82"/>
      <c r="D873" s="79" t="s">
        <v>2635</v>
      </c>
      <c r="E873" s="154" t="s">
        <v>22516</v>
      </c>
      <c r="F873" s="154" t="s">
        <v>22516</v>
      </c>
      <c r="G873" s="62"/>
      <c r="H873" s="62" t="s">
        <v>25688</v>
      </c>
      <c r="I873" s="193" t="s">
        <v>25689</v>
      </c>
      <c r="J873" s="196">
        <v>3325.0</v>
      </c>
      <c r="K873" s="99" t="s">
        <v>22513</v>
      </c>
      <c r="L873" s="82" t="s">
        <v>21498</v>
      </c>
      <c r="M873" s="62"/>
      <c r="N873" s="99" t="s">
        <v>16706</v>
      </c>
      <c r="O873" s="99" t="s">
        <v>3095</v>
      </c>
      <c r="P873" s="99" t="s">
        <v>8038</v>
      </c>
      <c r="Q873" s="113" t="s">
        <v>22516</v>
      </c>
    </row>
    <row r="874">
      <c r="A874" s="62" t="s">
        <v>2586</v>
      </c>
      <c r="B874" s="215" t="s">
        <v>25690</v>
      </c>
      <c r="C874" s="95"/>
      <c r="D874" s="79" t="s">
        <v>2588</v>
      </c>
      <c r="E874" s="113" t="s">
        <v>22516</v>
      </c>
      <c r="F874" s="113" t="s">
        <v>22516</v>
      </c>
      <c r="G874" s="96"/>
      <c r="H874" s="96" t="s">
        <v>25691</v>
      </c>
      <c r="I874" s="191" t="s">
        <v>25692</v>
      </c>
      <c r="J874" s="204">
        <v>10000.0</v>
      </c>
      <c r="K874" s="75" t="s">
        <v>22513</v>
      </c>
      <c r="L874" s="95" t="s">
        <v>21498</v>
      </c>
      <c r="M874" s="96"/>
      <c r="N874" s="75" t="s">
        <v>16706</v>
      </c>
      <c r="O874" s="75" t="s">
        <v>3182</v>
      </c>
      <c r="P874" s="75" t="s">
        <v>15373</v>
      </c>
      <c r="Q874" s="95" t="s">
        <v>25693</v>
      </c>
    </row>
    <row r="875">
      <c r="A875" s="69" t="s">
        <v>2586</v>
      </c>
      <c r="B875" s="153" t="s">
        <v>25694</v>
      </c>
      <c r="C875" s="95"/>
      <c r="D875" s="79" t="s">
        <v>2635</v>
      </c>
      <c r="E875" s="154" t="s">
        <v>22516</v>
      </c>
      <c r="F875" s="154" t="s">
        <v>22516</v>
      </c>
      <c r="G875" s="96"/>
      <c r="H875" s="96" t="s">
        <v>25695</v>
      </c>
      <c r="I875" s="191" t="s">
        <v>25696</v>
      </c>
      <c r="J875" s="204">
        <v>14500.0</v>
      </c>
      <c r="K875" s="75" t="s">
        <v>22513</v>
      </c>
      <c r="L875" s="95" t="s">
        <v>21498</v>
      </c>
      <c r="M875" s="96"/>
      <c r="N875" s="75" t="s">
        <v>16706</v>
      </c>
      <c r="O875" s="75" t="s">
        <v>4225</v>
      </c>
      <c r="P875" s="75" t="s">
        <v>8038</v>
      </c>
      <c r="Q875" s="95" t="s">
        <v>25697</v>
      </c>
    </row>
    <row r="876">
      <c r="A876" s="69" t="s">
        <v>23381</v>
      </c>
      <c r="B876" s="153" t="s">
        <v>25698</v>
      </c>
      <c r="C876" s="95"/>
      <c r="D876" s="79" t="s">
        <v>2635</v>
      </c>
      <c r="E876" s="154" t="s">
        <v>22516</v>
      </c>
      <c r="F876" s="154" t="s">
        <v>22516</v>
      </c>
      <c r="G876" s="96"/>
      <c r="H876" s="96" t="s">
        <v>25699</v>
      </c>
      <c r="I876" s="71" t="s">
        <v>25700</v>
      </c>
      <c r="J876" s="156">
        <v>421.0</v>
      </c>
      <c r="K876" s="75" t="s">
        <v>22513</v>
      </c>
      <c r="L876" s="95" t="s">
        <v>21498</v>
      </c>
      <c r="M876" s="96"/>
      <c r="N876" s="75" t="s">
        <v>16706</v>
      </c>
      <c r="O876" s="75" t="s">
        <v>3296</v>
      </c>
      <c r="P876" s="75" t="s">
        <v>8038</v>
      </c>
      <c r="Q876" s="154" t="s">
        <v>22516</v>
      </c>
    </row>
    <row r="877">
      <c r="A877" s="69" t="s">
        <v>2586</v>
      </c>
      <c r="B877" s="153" t="s">
        <v>22774</v>
      </c>
      <c r="C877" s="95"/>
      <c r="D877" s="79" t="s">
        <v>2588</v>
      </c>
      <c r="E877" s="113" t="s">
        <v>22516</v>
      </c>
      <c r="F877" s="113" t="s">
        <v>22516</v>
      </c>
      <c r="G877" s="96"/>
      <c r="H877" s="96" t="s">
        <v>25596</v>
      </c>
      <c r="I877" s="113" t="s">
        <v>22516</v>
      </c>
      <c r="J877" s="192"/>
      <c r="K877" s="75" t="s">
        <v>22513</v>
      </c>
      <c r="L877" s="95" t="s">
        <v>21498</v>
      </c>
      <c r="M877" s="96"/>
      <c r="N877" s="75" t="s">
        <v>16706</v>
      </c>
      <c r="O877" s="75" t="s">
        <v>2686</v>
      </c>
      <c r="P877" s="75" t="s">
        <v>8038</v>
      </c>
      <c r="Q877" s="95" t="s">
        <v>22778</v>
      </c>
    </row>
    <row r="878">
      <c r="A878" s="62" t="s">
        <v>2586</v>
      </c>
      <c r="B878" s="210" t="s">
        <v>25701</v>
      </c>
      <c r="C878" s="82"/>
      <c r="D878" s="79" t="s">
        <v>2635</v>
      </c>
      <c r="E878" s="154" t="s">
        <v>22516</v>
      </c>
      <c r="F878" s="154" t="s">
        <v>22516</v>
      </c>
      <c r="G878" s="62"/>
      <c r="H878" s="62" t="s">
        <v>25702</v>
      </c>
      <c r="I878" s="193" t="s">
        <v>25703</v>
      </c>
      <c r="J878" s="196">
        <v>9840.0</v>
      </c>
      <c r="K878" s="99" t="s">
        <v>22513</v>
      </c>
      <c r="L878" s="82" t="s">
        <v>21498</v>
      </c>
      <c r="M878" s="62"/>
      <c r="N878" s="99" t="s">
        <v>16706</v>
      </c>
      <c r="O878" s="99" t="s">
        <v>3095</v>
      </c>
      <c r="P878" s="99" t="s">
        <v>8038</v>
      </c>
      <c r="Q878" s="82" t="s">
        <v>25704</v>
      </c>
    </row>
    <row r="879">
      <c r="A879" s="62" t="s">
        <v>2633</v>
      </c>
      <c r="B879" s="195" t="s">
        <v>25705</v>
      </c>
      <c r="C879" s="201"/>
      <c r="D879" s="79" t="s">
        <v>2588</v>
      </c>
      <c r="E879" s="113" t="s">
        <v>22516</v>
      </c>
      <c r="F879" s="113" t="s">
        <v>22516</v>
      </c>
      <c r="G879" s="198"/>
      <c r="H879" s="198" t="s">
        <v>25706</v>
      </c>
      <c r="I879" s="113" t="s">
        <v>22516</v>
      </c>
      <c r="J879" s="198"/>
      <c r="K879" s="162" t="s">
        <v>22513</v>
      </c>
      <c r="L879" s="201" t="s">
        <v>21498</v>
      </c>
      <c r="M879" s="198"/>
      <c r="N879" s="162" t="s">
        <v>16706</v>
      </c>
      <c r="O879" s="162" t="s">
        <v>2686</v>
      </c>
      <c r="P879" s="162" t="s">
        <v>15373</v>
      </c>
      <c r="Q879" s="158" t="s">
        <v>22516</v>
      </c>
    </row>
    <row r="880">
      <c r="A880" s="69" t="s">
        <v>2633</v>
      </c>
      <c r="B880" s="232" t="s">
        <v>24621</v>
      </c>
      <c r="C880" s="82"/>
      <c r="D880" s="79" t="s">
        <v>2635</v>
      </c>
      <c r="E880" s="154" t="s">
        <v>22516</v>
      </c>
      <c r="F880" s="154" t="s">
        <v>22516</v>
      </c>
      <c r="G880" s="62"/>
      <c r="H880" s="62" t="s">
        <v>25707</v>
      </c>
      <c r="I880" s="108" t="s">
        <v>25708</v>
      </c>
      <c r="J880" s="198">
        <v>6453.0</v>
      </c>
      <c r="K880" s="99" t="s">
        <v>22513</v>
      </c>
      <c r="L880" s="82" t="s">
        <v>21498</v>
      </c>
      <c r="M880" s="62"/>
      <c r="N880" s="99" t="s">
        <v>16706</v>
      </c>
      <c r="O880" s="99" t="s">
        <v>3182</v>
      </c>
      <c r="P880" s="99" t="s">
        <v>15373</v>
      </c>
      <c r="Q880" s="82" t="s">
        <v>25709</v>
      </c>
    </row>
    <row r="881">
      <c r="A881" s="62" t="s">
        <v>2586</v>
      </c>
      <c r="B881" s="210" t="s">
        <v>25632</v>
      </c>
      <c r="C881" s="82"/>
      <c r="D881" s="79" t="s">
        <v>2635</v>
      </c>
      <c r="E881" s="154" t="s">
        <v>22516</v>
      </c>
      <c r="F881" s="154" t="s">
        <v>22516</v>
      </c>
      <c r="G881" s="62"/>
      <c r="H881" s="62" t="s">
        <v>25710</v>
      </c>
      <c r="I881" s="193" t="s">
        <v>25711</v>
      </c>
      <c r="J881" s="200">
        <v>12400.0</v>
      </c>
      <c r="K881" s="99" t="s">
        <v>22513</v>
      </c>
      <c r="L881" s="82" t="s">
        <v>21498</v>
      </c>
      <c r="M881" s="62"/>
      <c r="N881" s="99" t="s">
        <v>16706</v>
      </c>
      <c r="O881" s="99" t="s">
        <v>2802</v>
      </c>
      <c r="P881" s="99" t="s">
        <v>8038</v>
      </c>
      <c r="Q881" s="113" t="s">
        <v>22516</v>
      </c>
    </row>
    <row r="882">
      <c r="A882" s="62" t="s">
        <v>2633</v>
      </c>
      <c r="B882" s="210" t="s">
        <v>25712</v>
      </c>
      <c r="C882" s="82"/>
      <c r="D882" s="79" t="s">
        <v>2588</v>
      </c>
      <c r="E882" s="113" t="s">
        <v>22516</v>
      </c>
      <c r="F882" s="113" t="s">
        <v>22516</v>
      </c>
      <c r="G882" s="62"/>
      <c r="H882" s="62" t="s">
        <v>25713</v>
      </c>
      <c r="I882" s="113" t="s">
        <v>22516</v>
      </c>
      <c r="J882" s="198"/>
      <c r="K882" s="99" t="s">
        <v>22513</v>
      </c>
      <c r="L882" s="82" t="s">
        <v>21498</v>
      </c>
      <c r="M882" s="62"/>
      <c r="N882" s="99" t="s">
        <v>16706</v>
      </c>
      <c r="O882" s="99" t="s">
        <v>4138</v>
      </c>
      <c r="P882" s="99" t="s">
        <v>15373</v>
      </c>
      <c r="Q882" s="113" t="s">
        <v>22516</v>
      </c>
    </row>
    <row r="883">
      <c r="A883" s="62" t="s">
        <v>2633</v>
      </c>
      <c r="B883" s="210" t="s">
        <v>25714</v>
      </c>
      <c r="C883" s="82"/>
      <c r="D883" s="79" t="s">
        <v>2635</v>
      </c>
      <c r="E883" s="154" t="s">
        <v>22516</v>
      </c>
      <c r="F883" s="154" t="s">
        <v>22516</v>
      </c>
      <c r="G883" s="62"/>
      <c r="H883" s="62" t="s">
        <v>25715</v>
      </c>
      <c r="I883" s="193" t="s">
        <v>25716</v>
      </c>
      <c r="J883" s="200">
        <v>19000.0</v>
      </c>
      <c r="K883" s="99" t="s">
        <v>22513</v>
      </c>
      <c r="L883" s="82" t="s">
        <v>21498</v>
      </c>
      <c r="M883" s="62"/>
      <c r="N883" s="99" t="s">
        <v>16706</v>
      </c>
      <c r="O883" s="99" t="s">
        <v>3296</v>
      </c>
      <c r="P883" s="99" t="s">
        <v>8038</v>
      </c>
      <c r="Q883" s="113" t="s">
        <v>22516</v>
      </c>
    </row>
    <row r="884">
      <c r="A884" s="69" t="s">
        <v>2633</v>
      </c>
      <c r="B884" s="232" t="s">
        <v>24916</v>
      </c>
      <c r="C884" s="82"/>
      <c r="D884" s="79" t="s">
        <v>2635</v>
      </c>
      <c r="E884" s="154" t="s">
        <v>22516</v>
      </c>
      <c r="F884" s="154" t="s">
        <v>22516</v>
      </c>
      <c r="G884" s="62"/>
      <c r="H884" s="62" t="s">
        <v>25717</v>
      </c>
      <c r="I884" s="193" t="s">
        <v>24918</v>
      </c>
      <c r="J884" s="196">
        <v>9254.0</v>
      </c>
      <c r="K884" s="99" t="s">
        <v>22513</v>
      </c>
      <c r="L884" s="82" t="s">
        <v>21498</v>
      </c>
      <c r="M884" s="62"/>
      <c r="N884" s="99" t="s">
        <v>16706</v>
      </c>
      <c r="O884" s="99" t="s">
        <v>2802</v>
      </c>
      <c r="P884" s="99" t="s">
        <v>8038</v>
      </c>
      <c r="Q884" s="82" t="s">
        <v>25718</v>
      </c>
    </row>
    <row r="885">
      <c r="A885" s="62" t="s">
        <v>23381</v>
      </c>
      <c r="B885" s="210" t="s">
        <v>25719</v>
      </c>
      <c r="C885" s="82"/>
      <c r="D885" s="79" t="s">
        <v>2588</v>
      </c>
      <c r="E885" s="113" t="s">
        <v>22516</v>
      </c>
      <c r="F885" s="113" t="s">
        <v>22516</v>
      </c>
      <c r="G885" s="62"/>
      <c r="H885" s="62" t="s">
        <v>25720</v>
      </c>
      <c r="I885" s="108" t="s">
        <v>25721</v>
      </c>
      <c r="J885" s="198">
        <v>1930.0</v>
      </c>
      <c r="K885" s="99" t="s">
        <v>22513</v>
      </c>
      <c r="L885" s="82" t="s">
        <v>21498</v>
      </c>
      <c r="M885" s="62"/>
      <c r="N885" s="99" t="s">
        <v>16706</v>
      </c>
      <c r="O885" s="99" t="s">
        <v>2824</v>
      </c>
      <c r="P885" s="99" t="s">
        <v>8038</v>
      </c>
      <c r="Q885" s="82" t="s">
        <v>25722</v>
      </c>
    </row>
    <row r="886">
      <c r="A886" s="62" t="s">
        <v>2633</v>
      </c>
      <c r="B886" s="210" t="s">
        <v>25723</v>
      </c>
      <c r="C886" s="82"/>
      <c r="D886" s="79" t="s">
        <v>2635</v>
      </c>
      <c r="E886" s="154" t="s">
        <v>22516</v>
      </c>
      <c r="F886" s="154" t="s">
        <v>22516</v>
      </c>
      <c r="G886" s="62"/>
      <c r="H886" s="62" t="s">
        <v>25724</v>
      </c>
      <c r="I886" s="193" t="s">
        <v>25725</v>
      </c>
      <c r="J886" s="196">
        <v>1038.0</v>
      </c>
      <c r="K886" s="99" t="s">
        <v>22513</v>
      </c>
      <c r="L886" s="82" t="s">
        <v>21498</v>
      </c>
      <c r="M886" s="62"/>
      <c r="N886" s="99" t="s">
        <v>16706</v>
      </c>
      <c r="O886" s="99" t="s">
        <v>2802</v>
      </c>
      <c r="P886" s="99" t="s">
        <v>8038</v>
      </c>
      <c r="Q886" s="113" t="s">
        <v>22516</v>
      </c>
    </row>
    <row r="887">
      <c r="A887" s="62" t="s">
        <v>2586</v>
      </c>
      <c r="B887" s="210" t="s">
        <v>25726</v>
      </c>
      <c r="C887" s="82" t="s">
        <v>25727</v>
      </c>
      <c r="D887" s="79" t="s">
        <v>2635</v>
      </c>
      <c r="E887" s="154" t="s">
        <v>22516</v>
      </c>
      <c r="F887" s="154" t="s">
        <v>22516</v>
      </c>
      <c r="G887" s="62"/>
      <c r="H887" s="62" t="s">
        <v>25728</v>
      </c>
      <c r="I887" s="193" t="s">
        <v>25729</v>
      </c>
      <c r="J887" s="196">
        <v>7087.0</v>
      </c>
      <c r="K887" s="99" t="s">
        <v>22513</v>
      </c>
      <c r="L887" s="82" t="s">
        <v>21498</v>
      </c>
      <c r="M887" s="62"/>
      <c r="N887" s="99" t="s">
        <v>16706</v>
      </c>
      <c r="O887" s="99" t="s">
        <v>2686</v>
      </c>
      <c r="P887" s="99" t="s">
        <v>8038</v>
      </c>
      <c r="Q887" s="82" t="s">
        <v>25730</v>
      </c>
    </row>
    <row r="888">
      <c r="A888" s="62" t="s">
        <v>23381</v>
      </c>
      <c r="B888" s="210" t="s">
        <v>25731</v>
      </c>
      <c r="C888" s="82"/>
      <c r="D888" s="79" t="s">
        <v>2635</v>
      </c>
      <c r="E888" s="154" t="s">
        <v>22516</v>
      </c>
      <c r="F888" s="154" t="s">
        <v>22516</v>
      </c>
      <c r="G888" s="62"/>
      <c r="H888" s="62" t="s">
        <v>25732</v>
      </c>
      <c r="I888" s="193" t="s">
        <v>25733</v>
      </c>
      <c r="J888" s="196">
        <v>438.0</v>
      </c>
      <c r="K888" s="99" t="s">
        <v>22513</v>
      </c>
      <c r="L888" s="82" t="s">
        <v>21498</v>
      </c>
      <c r="M888" s="62"/>
      <c r="N888" s="99" t="s">
        <v>16706</v>
      </c>
      <c r="O888" s="99" t="s">
        <v>3182</v>
      </c>
      <c r="P888" s="99" t="s">
        <v>15373</v>
      </c>
      <c r="Q888" s="82" t="s">
        <v>25734</v>
      </c>
    </row>
    <row r="889">
      <c r="A889" s="62" t="s">
        <v>2586</v>
      </c>
      <c r="B889" s="210" t="s">
        <v>25735</v>
      </c>
      <c r="C889" s="82"/>
      <c r="D889" s="79" t="s">
        <v>2635</v>
      </c>
      <c r="E889" s="154" t="s">
        <v>22516</v>
      </c>
      <c r="F889" s="154" t="s">
        <v>22516</v>
      </c>
      <c r="G889" s="62"/>
      <c r="H889" s="62" t="s">
        <v>25736</v>
      </c>
      <c r="I889" s="193" t="s">
        <v>25737</v>
      </c>
      <c r="J889" s="196">
        <v>8200.0</v>
      </c>
      <c r="K889" s="99" t="s">
        <v>22513</v>
      </c>
      <c r="L889" s="82" t="s">
        <v>21498</v>
      </c>
      <c r="M889" s="62"/>
      <c r="N889" s="99" t="s">
        <v>16706</v>
      </c>
      <c r="O889" s="99" t="s">
        <v>2802</v>
      </c>
      <c r="P889" s="99" t="s">
        <v>8038</v>
      </c>
      <c r="Q889" s="113" t="s">
        <v>22516</v>
      </c>
    </row>
    <row r="890">
      <c r="A890" s="62" t="s">
        <v>2586</v>
      </c>
      <c r="B890" s="210" t="s">
        <v>25738</v>
      </c>
      <c r="C890" s="82"/>
      <c r="D890" s="79" t="s">
        <v>2635</v>
      </c>
      <c r="E890" s="154" t="s">
        <v>22516</v>
      </c>
      <c r="F890" s="154" t="s">
        <v>22516</v>
      </c>
      <c r="G890" s="62"/>
      <c r="H890" s="62" t="s">
        <v>25739</v>
      </c>
      <c r="I890" s="108" t="s">
        <v>25740</v>
      </c>
      <c r="J890" s="198">
        <v>19522.0</v>
      </c>
      <c r="K890" s="99" t="s">
        <v>22513</v>
      </c>
      <c r="L890" s="82" t="s">
        <v>21498</v>
      </c>
      <c r="M890" s="62"/>
      <c r="N890" s="99" t="s">
        <v>16706</v>
      </c>
      <c r="O890" s="99" t="s">
        <v>3182</v>
      </c>
      <c r="P890" s="99" t="s">
        <v>15373</v>
      </c>
      <c r="Q890" s="82" t="s">
        <v>25741</v>
      </c>
    </row>
    <row r="891">
      <c r="A891" s="62" t="s">
        <v>2633</v>
      </c>
      <c r="B891" s="195" t="s">
        <v>25742</v>
      </c>
      <c r="C891" s="201"/>
      <c r="D891" s="79" t="s">
        <v>2588</v>
      </c>
      <c r="E891" s="113" t="s">
        <v>22516</v>
      </c>
      <c r="F891" s="113" t="s">
        <v>22516</v>
      </c>
      <c r="G891" s="198"/>
      <c r="H891" s="198" t="s">
        <v>25743</v>
      </c>
      <c r="I891" s="213" t="s">
        <v>25744</v>
      </c>
      <c r="J891" s="198">
        <v>17761.0</v>
      </c>
      <c r="K891" s="162" t="s">
        <v>22513</v>
      </c>
      <c r="L891" s="201" t="s">
        <v>21498</v>
      </c>
      <c r="M891" s="198"/>
      <c r="N891" s="162" t="s">
        <v>16706</v>
      </c>
      <c r="O891" s="162" t="s">
        <v>2802</v>
      </c>
      <c r="P891" s="162" t="s">
        <v>8038</v>
      </c>
      <c r="Q891" s="201" t="s">
        <v>25745</v>
      </c>
    </row>
    <row r="892">
      <c r="A892" s="62" t="s">
        <v>2633</v>
      </c>
      <c r="B892" s="195" t="s">
        <v>25746</v>
      </c>
      <c r="C892" s="201"/>
      <c r="D892" s="79" t="s">
        <v>2635</v>
      </c>
      <c r="E892" s="154" t="s">
        <v>22516</v>
      </c>
      <c r="F892" s="154" t="s">
        <v>22516</v>
      </c>
      <c r="G892" s="198"/>
      <c r="H892" s="198" t="s">
        <v>25747</v>
      </c>
      <c r="I892" s="113" t="s">
        <v>22516</v>
      </c>
      <c r="J892" s="198"/>
      <c r="K892" s="162" t="s">
        <v>22513</v>
      </c>
      <c r="L892" s="201" t="s">
        <v>21498</v>
      </c>
      <c r="M892" s="198"/>
      <c r="N892" s="162" t="s">
        <v>16706</v>
      </c>
      <c r="O892" s="162" t="s">
        <v>22658</v>
      </c>
      <c r="P892" s="162" t="s">
        <v>8038</v>
      </c>
      <c r="Q892" s="158" t="s">
        <v>22516</v>
      </c>
    </row>
    <row r="893">
      <c r="A893" s="69" t="s">
        <v>2586</v>
      </c>
      <c r="B893" s="232" t="s">
        <v>25748</v>
      </c>
      <c r="C893" s="82"/>
      <c r="D893" s="79" t="s">
        <v>2588</v>
      </c>
      <c r="E893" s="113" t="s">
        <v>22516</v>
      </c>
      <c r="F893" s="113" t="s">
        <v>22516</v>
      </c>
      <c r="G893" s="62"/>
      <c r="H893" s="62" t="s">
        <v>25749</v>
      </c>
      <c r="I893" s="193" t="s">
        <v>25750</v>
      </c>
      <c r="J893" s="198"/>
      <c r="K893" s="99" t="s">
        <v>22513</v>
      </c>
      <c r="L893" s="82" t="s">
        <v>21498</v>
      </c>
      <c r="M893" s="62"/>
      <c r="N893" s="99" t="s">
        <v>16706</v>
      </c>
      <c r="O893" s="99" t="s">
        <v>2824</v>
      </c>
      <c r="P893" s="99" t="s">
        <v>15373</v>
      </c>
      <c r="Q893" s="82" t="s">
        <v>25751</v>
      </c>
    </row>
    <row r="894">
      <c r="A894" s="69" t="s">
        <v>2586</v>
      </c>
      <c r="B894" s="232" t="s">
        <v>25752</v>
      </c>
      <c r="C894" s="82"/>
      <c r="D894" s="79" t="s">
        <v>2588</v>
      </c>
      <c r="E894" s="113" t="s">
        <v>22516</v>
      </c>
      <c r="F894" s="113" t="s">
        <v>22516</v>
      </c>
      <c r="G894" s="62"/>
      <c r="H894" s="62" t="s">
        <v>25753</v>
      </c>
      <c r="I894" s="113" t="s">
        <v>22516</v>
      </c>
      <c r="J894" s="198"/>
      <c r="K894" s="99" t="s">
        <v>22513</v>
      </c>
      <c r="L894" s="82" t="s">
        <v>21498</v>
      </c>
      <c r="M894" s="62"/>
      <c r="N894" s="99" t="s">
        <v>16706</v>
      </c>
      <c r="O894" s="99" t="s">
        <v>22658</v>
      </c>
      <c r="P894" s="99" t="s">
        <v>15373</v>
      </c>
      <c r="Q894" s="82" t="s">
        <v>25754</v>
      </c>
    </row>
    <row r="895">
      <c r="A895" s="62" t="s">
        <v>2586</v>
      </c>
      <c r="B895" s="210" t="s">
        <v>25755</v>
      </c>
      <c r="C895" s="82"/>
      <c r="D895" s="79" t="s">
        <v>2588</v>
      </c>
      <c r="E895" s="113" t="s">
        <v>22516</v>
      </c>
      <c r="F895" s="113" t="s">
        <v>22516</v>
      </c>
      <c r="G895" s="62"/>
      <c r="H895" s="62" t="s">
        <v>25756</v>
      </c>
      <c r="I895" s="155" t="s">
        <v>25757</v>
      </c>
      <c r="J895" s="200">
        <v>13300.0</v>
      </c>
      <c r="K895" s="162" t="s">
        <v>22513</v>
      </c>
      <c r="L895" s="82" t="s">
        <v>21498</v>
      </c>
      <c r="M895" s="62"/>
      <c r="N895" s="99" t="s">
        <v>16706</v>
      </c>
      <c r="O895" s="99" t="s">
        <v>22658</v>
      </c>
      <c r="P895" s="99" t="s">
        <v>15373</v>
      </c>
      <c r="Q895" s="113" t="s">
        <v>22516</v>
      </c>
    </row>
    <row r="896">
      <c r="A896" s="62" t="s">
        <v>2586</v>
      </c>
      <c r="B896" s="195" t="s">
        <v>25758</v>
      </c>
      <c r="C896" s="201"/>
      <c r="D896" s="79" t="s">
        <v>2588</v>
      </c>
      <c r="E896" s="113" t="s">
        <v>22516</v>
      </c>
      <c r="F896" s="113" t="s">
        <v>22516</v>
      </c>
      <c r="G896" s="198"/>
      <c r="H896" s="198" t="s">
        <v>25759</v>
      </c>
      <c r="I896" s="213" t="s">
        <v>25760</v>
      </c>
      <c r="J896" s="198">
        <v>14114.0</v>
      </c>
      <c r="K896" s="214" t="s">
        <v>22513</v>
      </c>
      <c r="L896" s="201" t="s">
        <v>21498</v>
      </c>
      <c r="M896" s="198"/>
      <c r="N896" s="162" t="s">
        <v>16706</v>
      </c>
      <c r="O896" s="162" t="s">
        <v>3933</v>
      </c>
      <c r="P896" s="162" t="s">
        <v>8038</v>
      </c>
      <c r="Q896" s="201" t="s">
        <v>25761</v>
      </c>
    </row>
    <row r="897">
      <c r="A897" s="62" t="s">
        <v>2586</v>
      </c>
      <c r="B897" s="210" t="s">
        <v>25762</v>
      </c>
      <c r="C897" s="82"/>
      <c r="D897" s="196" t="s">
        <v>2635</v>
      </c>
      <c r="E897" s="154" t="s">
        <v>22516</v>
      </c>
      <c r="F897" s="154" t="s">
        <v>22516</v>
      </c>
      <c r="G897" s="62"/>
      <c r="H897" s="62" t="s">
        <v>25763</v>
      </c>
      <c r="I897" s="193" t="s">
        <v>25764</v>
      </c>
      <c r="J897" s="196">
        <v>734.0</v>
      </c>
      <c r="K897" s="162" t="s">
        <v>22513</v>
      </c>
      <c r="L897" s="113" t="s">
        <v>21498</v>
      </c>
      <c r="M897" s="62"/>
      <c r="N897" s="99" t="s">
        <v>16706</v>
      </c>
      <c r="O897" s="99" t="s">
        <v>22571</v>
      </c>
      <c r="P897" s="99" t="s">
        <v>15373</v>
      </c>
      <c r="Q897" s="82"/>
    </row>
    <row r="898">
      <c r="A898" s="62" t="s">
        <v>2586</v>
      </c>
      <c r="B898" s="210" t="s">
        <v>25765</v>
      </c>
      <c r="C898" s="82" t="s">
        <v>25766</v>
      </c>
      <c r="D898" s="79" t="s">
        <v>2588</v>
      </c>
      <c r="E898" s="113" t="s">
        <v>22516</v>
      </c>
      <c r="F898" s="113" t="s">
        <v>22516</v>
      </c>
      <c r="G898" s="62"/>
      <c r="H898" s="62" t="s">
        <v>25767</v>
      </c>
      <c r="I898" s="193" t="s">
        <v>25768</v>
      </c>
      <c r="J898" s="196">
        <v>897.0</v>
      </c>
      <c r="K898" s="99" t="s">
        <v>22513</v>
      </c>
      <c r="L898" s="82" t="s">
        <v>21498</v>
      </c>
      <c r="M898" s="62"/>
      <c r="N898" s="99" t="s">
        <v>16706</v>
      </c>
      <c r="O898" s="99" t="s">
        <v>25623</v>
      </c>
      <c r="P898" s="99" t="s">
        <v>8038</v>
      </c>
      <c r="Q898" s="82" t="s">
        <v>25769</v>
      </c>
    </row>
    <row r="899">
      <c r="A899" s="69" t="s">
        <v>2586</v>
      </c>
      <c r="B899" s="232" t="s">
        <v>25770</v>
      </c>
      <c r="C899" s="82"/>
      <c r="D899" s="79" t="s">
        <v>2588</v>
      </c>
      <c r="E899" s="113" t="s">
        <v>22516</v>
      </c>
      <c r="F899" s="113" t="s">
        <v>22516</v>
      </c>
      <c r="G899" s="62"/>
      <c r="H899" s="62" t="s">
        <v>25771</v>
      </c>
      <c r="I899" s="113" t="s">
        <v>22516</v>
      </c>
      <c r="J899" s="198"/>
      <c r="K899" s="99" t="s">
        <v>22513</v>
      </c>
      <c r="L899" s="82" t="s">
        <v>21498</v>
      </c>
      <c r="M899" s="62"/>
      <c r="N899" s="99" t="s">
        <v>16706</v>
      </c>
      <c r="O899" s="99" t="s">
        <v>3328</v>
      </c>
      <c r="P899" s="99" t="s">
        <v>8038</v>
      </c>
      <c r="Q899" s="113" t="s">
        <v>22516</v>
      </c>
    </row>
    <row r="900">
      <c r="A900" s="62" t="s">
        <v>2586</v>
      </c>
      <c r="B900" s="210" t="s">
        <v>25772</v>
      </c>
      <c r="C900" s="82"/>
      <c r="D900" s="79" t="s">
        <v>2588</v>
      </c>
      <c r="E900" s="113" t="s">
        <v>22516</v>
      </c>
      <c r="F900" s="113" t="s">
        <v>22516</v>
      </c>
      <c r="G900" s="62"/>
      <c r="H900" s="62" t="s">
        <v>25773</v>
      </c>
      <c r="I900" s="155" t="s">
        <v>25774</v>
      </c>
      <c r="J900" s="200">
        <v>12300.0</v>
      </c>
      <c r="K900" s="75" t="s">
        <v>22513</v>
      </c>
      <c r="L900" s="82" t="s">
        <v>21498</v>
      </c>
      <c r="M900" s="62"/>
      <c r="N900" s="99" t="s">
        <v>16706</v>
      </c>
      <c r="O900" s="99" t="s">
        <v>22571</v>
      </c>
      <c r="P900" s="99" t="s">
        <v>8038</v>
      </c>
      <c r="Q900" s="82" t="s">
        <v>25775</v>
      </c>
    </row>
    <row r="901">
      <c r="A901" s="62" t="s">
        <v>2586</v>
      </c>
      <c r="B901" s="215" t="s">
        <v>25776</v>
      </c>
      <c r="C901" s="95" t="s">
        <v>25777</v>
      </c>
      <c r="D901" s="79" t="s">
        <v>2588</v>
      </c>
      <c r="E901" s="113" t="s">
        <v>22516</v>
      </c>
      <c r="F901" s="113" t="s">
        <v>22516</v>
      </c>
      <c r="G901" s="96"/>
      <c r="H901" s="96" t="s">
        <v>25778</v>
      </c>
      <c r="I901" s="193" t="s">
        <v>25779</v>
      </c>
      <c r="J901" s="156">
        <v>19000.0</v>
      </c>
      <c r="K901" s="99" t="s">
        <v>22513</v>
      </c>
      <c r="L901" s="95" t="s">
        <v>21498</v>
      </c>
      <c r="M901" s="96"/>
      <c r="N901" s="75" t="s">
        <v>16706</v>
      </c>
      <c r="O901" s="75" t="s">
        <v>2765</v>
      </c>
      <c r="P901" s="75" t="s">
        <v>8038</v>
      </c>
      <c r="Q901" s="154" t="s">
        <v>22516</v>
      </c>
    </row>
    <row r="902">
      <c r="A902" s="69" t="s">
        <v>2586</v>
      </c>
      <c r="B902" s="232" t="s">
        <v>25780</v>
      </c>
      <c r="C902" s="82"/>
      <c r="D902" s="79" t="s">
        <v>2588</v>
      </c>
      <c r="E902" s="113" t="s">
        <v>22516</v>
      </c>
      <c r="F902" s="113" t="s">
        <v>22516</v>
      </c>
      <c r="G902" s="62"/>
      <c r="H902" s="62" t="s">
        <v>25781</v>
      </c>
      <c r="I902" s="113" t="s">
        <v>22516</v>
      </c>
      <c r="J902" s="198"/>
      <c r="K902" s="99" t="s">
        <v>22513</v>
      </c>
      <c r="L902" s="82" t="s">
        <v>21498</v>
      </c>
      <c r="M902" s="62"/>
      <c r="N902" s="99" t="s">
        <v>16706</v>
      </c>
      <c r="O902" s="99" t="s">
        <v>2603</v>
      </c>
      <c r="P902" s="99" t="s">
        <v>8038</v>
      </c>
      <c r="Q902" s="82" t="s">
        <v>25782</v>
      </c>
    </row>
    <row r="903">
      <c r="A903" s="62" t="s">
        <v>2586</v>
      </c>
      <c r="B903" s="210" t="s">
        <v>25783</v>
      </c>
      <c r="C903" s="82"/>
      <c r="D903" s="79" t="s">
        <v>2588</v>
      </c>
      <c r="E903" s="113" t="s">
        <v>22516</v>
      </c>
      <c r="F903" s="113" t="s">
        <v>22516</v>
      </c>
      <c r="G903" s="62"/>
      <c r="H903" s="62" t="s">
        <v>25784</v>
      </c>
      <c r="I903" s="193" t="s">
        <v>25785</v>
      </c>
      <c r="J903" s="196">
        <v>2200.0</v>
      </c>
      <c r="K903" s="99" t="s">
        <v>22513</v>
      </c>
      <c r="L903" s="82" t="s">
        <v>21498</v>
      </c>
      <c r="M903" s="62"/>
      <c r="N903" s="99" t="s">
        <v>16706</v>
      </c>
      <c r="O903" s="99" t="s">
        <v>8612</v>
      </c>
      <c r="P903" s="99" t="s">
        <v>8038</v>
      </c>
      <c r="Q903" s="113" t="s">
        <v>22516</v>
      </c>
    </row>
    <row r="904">
      <c r="A904" s="69" t="s">
        <v>2586</v>
      </c>
      <c r="B904" s="232" t="s">
        <v>25786</v>
      </c>
      <c r="C904" s="82"/>
      <c r="D904" s="101" t="s">
        <v>2588</v>
      </c>
      <c r="E904" s="113" t="s">
        <v>22516</v>
      </c>
      <c r="F904" s="113" t="s">
        <v>22516</v>
      </c>
      <c r="G904" s="62"/>
      <c r="H904" s="62" t="s">
        <v>25787</v>
      </c>
      <c r="I904" s="113" t="s">
        <v>22516</v>
      </c>
      <c r="J904" s="198"/>
      <c r="K904" s="99" t="s">
        <v>22513</v>
      </c>
      <c r="L904" s="82" t="s">
        <v>21498</v>
      </c>
      <c r="M904" s="62"/>
      <c r="N904" s="99" t="s">
        <v>16706</v>
      </c>
      <c r="O904" s="99" t="s">
        <v>3792</v>
      </c>
      <c r="P904" s="99" t="s">
        <v>8038</v>
      </c>
      <c r="Q904" s="82" t="s">
        <v>25788</v>
      </c>
    </row>
    <row r="905">
      <c r="A905" s="62" t="s">
        <v>2586</v>
      </c>
      <c r="B905" s="210" t="s">
        <v>25789</v>
      </c>
      <c r="C905" s="82"/>
      <c r="D905" s="101" t="s">
        <v>2588</v>
      </c>
      <c r="E905" s="113" t="s">
        <v>22516</v>
      </c>
      <c r="F905" s="113" t="s">
        <v>22516</v>
      </c>
      <c r="G905" s="62"/>
      <c r="H905" s="62" t="s">
        <v>25790</v>
      </c>
      <c r="I905" s="193" t="s">
        <v>25791</v>
      </c>
      <c r="J905" s="196">
        <v>2350.0</v>
      </c>
      <c r="K905" s="99" t="s">
        <v>22513</v>
      </c>
      <c r="L905" s="82" t="s">
        <v>21498</v>
      </c>
      <c r="M905" s="62"/>
      <c r="N905" s="99" t="s">
        <v>16706</v>
      </c>
      <c r="O905" s="99" t="s">
        <v>3792</v>
      </c>
      <c r="P905" s="99" t="s">
        <v>8038</v>
      </c>
      <c r="Q905" s="113" t="s">
        <v>22516</v>
      </c>
    </row>
    <row r="906">
      <c r="A906" s="69" t="s">
        <v>2586</v>
      </c>
      <c r="B906" s="232" t="s">
        <v>25792</v>
      </c>
      <c r="C906" s="82"/>
      <c r="D906" s="79" t="s">
        <v>2588</v>
      </c>
      <c r="E906" s="113" t="s">
        <v>22516</v>
      </c>
      <c r="F906" s="113" t="s">
        <v>22516</v>
      </c>
      <c r="G906" s="62"/>
      <c r="H906" s="62" t="s">
        <v>25793</v>
      </c>
      <c r="I906" s="113" t="s">
        <v>22516</v>
      </c>
      <c r="J906" s="198"/>
      <c r="K906" s="99" t="s">
        <v>22513</v>
      </c>
      <c r="L906" s="82" t="s">
        <v>21498</v>
      </c>
      <c r="M906" s="62"/>
      <c r="N906" s="99" t="s">
        <v>16706</v>
      </c>
      <c r="O906" s="99" t="s">
        <v>2603</v>
      </c>
      <c r="P906" s="99" t="s">
        <v>8038</v>
      </c>
      <c r="Q906" s="113" t="s">
        <v>22516</v>
      </c>
    </row>
    <row r="907">
      <c r="A907" s="62" t="s">
        <v>2633</v>
      </c>
      <c r="B907" s="210" t="s">
        <v>25794</v>
      </c>
      <c r="C907" s="82"/>
      <c r="D907" s="229" t="s">
        <v>2588</v>
      </c>
      <c r="E907" s="113" t="s">
        <v>22516</v>
      </c>
      <c r="F907" s="113" t="s">
        <v>22516</v>
      </c>
      <c r="G907" s="62"/>
      <c r="H907" s="62" t="s">
        <v>25795</v>
      </c>
      <c r="I907" s="193" t="s">
        <v>25796</v>
      </c>
      <c r="J907" s="196">
        <v>4822.0</v>
      </c>
      <c r="K907" s="99" t="s">
        <v>22513</v>
      </c>
      <c r="L907" s="82" t="s">
        <v>21498</v>
      </c>
      <c r="M907" s="62"/>
      <c r="N907" s="99" t="s">
        <v>16706</v>
      </c>
      <c r="O907" s="99" t="s">
        <v>25797</v>
      </c>
      <c r="P907" s="99" t="s">
        <v>8038</v>
      </c>
      <c r="Q907" s="113" t="s">
        <v>22516</v>
      </c>
    </row>
    <row r="908">
      <c r="A908" s="62" t="s">
        <v>2586</v>
      </c>
      <c r="B908" s="210" t="s">
        <v>25798</v>
      </c>
      <c r="C908" s="82"/>
      <c r="D908" s="113" t="s">
        <v>2635</v>
      </c>
      <c r="E908" s="113" t="s">
        <v>22516</v>
      </c>
      <c r="F908" s="113" t="s">
        <v>22516</v>
      </c>
      <c r="G908" s="62"/>
      <c r="H908" s="62" t="s">
        <v>25799</v>
      </c>
      <c r="I908" s="193" t="s">
        <v>25800</v>
      </c>
      <c r="J908" s="196">
        <v>521.0</v>
      </c>
      <c r="K908" s="99" t="s">
        <v>22513</v>
      </c>
      <c r="L908" s="82" t="s">
        <v>21498</v>
      </c>
      <c r="M908" s="62"/>
      <c r="N908" s="99" t="s">
        <v>16706</v>
      </c>
      <c r="O908" s="99" t="s">
        <v>22658</v>
      </c>
      <c r="P908" s="99" t="s">
        <v>15373</v>
      </c>
      <c r="Q908" s="113" t="s">
        <v>22516</v>
      </c>
    </row>
    <row r="909">
      <c r="A909" s="62" t="s">
        <v>23381</v>
      </c>
      <c r="B909" s="210" t="s">
        <v>25801</v>
      </c>
      <c r="C909" s="82"/>
      <c r="D909" s="79" t="s">
        <v>2588</v>
      </c>
      <c r="E909" s="113" t="s">
        <v>22516</v>
      </c>
      <c r="F909" s="113" t="s">
        <v>22516</v>
      </c>
      <c r="G909" s="62"/>
      <c r="H909" s="62" t="s">
        <v>25802</v>
      </c>
      <c r="I909" s="113" t="s">
        <v>22516</v>
      </c>
      <c r="J909" s="198"/>
      <c r="K909" s="99" t="s">
        <v>22513</v>
      </c>
      <c r="L909" s="82" t="s">
        <v>21498</v>
      </c>
      <c r="M909" s="62"/>
      <c r="N909" s="99" t="s">
        <v>16706</v>
      </c>
      <c r="O909" s="99" t="s">
        <v>3296</v>
      </c>
      <c r="P909" s="99" t="s">
        <v>8038</v>
      </c>
      <c r="Q909" s="113" t="s">
        <v>22516</v>
      </c>
    </row>
    <row r="910">
      <c r="A910" s="62" t="s">
        <v>2586</v>
      </c>
      <c r="B910" s="210" t="s">
        <v>25803</v>
      </c>
      <c r="C910" s="82"/>
      <c r="D910" s="101" t="s">
        <v>2588</v>
      </c>
      <c r="E910" s="113" t="s">
        <v>22516</v>
      </c>
      <c r="F910" s="113" t="s">
        <v>22516</v>
      </c>
      <c r="G910" s="62"/>
      <c r="H910" s="62" t="s">
        <v>25804</v>
      </c>
      <c r="I910" s="193" t="s">
        <v>25805</v>
      </c>
      <c r="J910" s="196">
        <v>4210.0</v>
      </c>
      <c r="K910" s="99" t="s">
        <v>22513</v>
      </c>
      <c r="L910" s="82" t="s">
        <v>21498</v>
      </c>
      <c r="M910" s="62"/>
      <c r="N910" s="99" t="s">
        <v>16706</v>
      </c>
      <c r="O910" s="99" t="s">
        <v>25806</v>
      </c>
      <c r="P910" s="99" t="s">
        <v>8038</v>
      </c>
      <c r="Q910" s="113" t="s">
        <v>22516</v>
      </c>
    </row>
    <row r="911">
      <c r="A911" s="62" t="s">
        <v>2586</v>
      </c>
      <c r="B911" s="210" t="s">
        <v>25803</v>
      </c>
      <c r="C911" s="82"/>
      <c r="D911" s="101" t="s">
        <v>2588</v>
      </c>
      <c r="E911" s="113" t="s">
        <v>22516</v>
      </c>
      <c r="F911" s="113" t="s">
        <v>22516</v>
      </c>
      <c r="G911" s="62"/>
      <c r="H911" s="62" t="s">
        <v>25804</v>
      </c>
      <c r="I911" s="193" t="s">
        <v>25805</v>
      </c>
      <c r="J911" s="196">
        <v>4210.0</v>
      </c>
      <c r="K911" s="99" t="s">
        <v>22513</v>
      </c>
      <c r="L911" s="82" t="s">
        <v>21498</v>
      </c>
      <c r="M911" s="62"/>
      <c r="N911" s="99" t="s">
        <v>16706</v>
      </c>
      <c r="O911" s="99" t="s">
        <v>25806</v>
      </c>
      <c r="P911" s="99" t="s">
        <v>8038</v>
      </c>
      <c r="Q911" s="113" t="s">
        <v>22516</v>
      </c>
    </row>
    <row r="912">
      <c r="A912" s="62" t="s">
        <v>2586</v>
      </c>
      <c r="B912" s="210" t="s">
        <v>25807</v>
      </c>
      <c r="C912" s="82"/>
      <c r="D912" s="79" t="s">
        <v>2588</v>
      </c>
      <c r="E912" s="113" t="s">
        <v>22516</v>
      </c>
      <c r="F912" s="113" t="s">
        <v>22516</v>
      </c>
      <c r="G912" s="62"/>
      <c r="H912" s="62" t="s">
        <v>25808</v>
      </c>
      <c r="I912" s="113" t="s">
        <v>22516</v>
      </c>
      <c r="J912" s="198"/>
      <c r="K912" s="99" t="s">
        <v>22513</v>
      </c>
      <c r="L912" s="82" t="s">
        <v>21498</v>
      </c>
      <c r="M912" s="62"/>
      <c r="N912" s="99" t="s">
        <v>16706</v>
      </c>
      <c r="O912" s="99" t="s">
        <v>2765</v>
      </c>
      <c r="P912" s="99" t="s">
        <v>8038</v>
      </c>
      <c r="Q912" s="82" t="s">
        <v>25809</v>
      </c>
    </row>
    <row r="913">
      <c r="A913" s="62" t="s">
        <v>2586</v>
      </c>
      <c r="B913" s="195" t="s">
        <v>25810</v>
      </c>
      <c r="C913" s="201"/>
      <c r="D913" s="196" t="s">
        <v>2588</v>
      </c>
      <c r="E913" s="113" t="s">
        <v>22516</v>
      </c>
      <c r="F913" s="113" t="s">
        <v>22516</v>
      </c>
      <c r="G913" s="198"/>
      <c r="H913" s="198" t="s">
        <v>25811</v>
      </c>
      <c r="I913" s="113" t="s">
        <v>22516</v>
      </c>
      <c r="J913" s="198"/>
      <c r="K913" s="162" t="s">
        <v>22513</v>
      </c>
      <c r="L913" s="201" t="s">
        <v>21498</v>
      </c>
      <c r="M913" s="198"/>
      <c r="N913" s="162" t="s">
        <v>16706</v>
      </c>
      <c r="O913" s="162" t="s">
        <v>3162</v>
      </c>
      <c r="P913" s="162" t="s">
        <v>15373</v>
      </c>
      <c r="Q913" s="201" t="s">
        <v>22682</v>
      </c>
    </row>
    <row r="914">
      <c r="A914" s="62" t="s">
        <v>2586</v>
      </c>
      <c r="B914" s="195" t="s">
        <v>25812</v>
      </c>
      <c r="C914" s="201"/>
      <c r="D914" s="196" t="s">
        <v>2588</v>
      </c>
      <c r="E914" s="113" t="s">
        <v>22516</v>
      </c>
      <c r="F914" s="113" t="s">
        <v>22516</v>
      </c>
      <c r="G914" s="198"/>
      <c r="H914" s="198" t="s">
        <v>25813</v>
      </c>
      <c r="I914" s="199" t="s">
        <v>25814</v>
      </c>
      <c r="J914" s="200">
        <v>2000.0</v>
      </c>
      <c r="K914" s="162" t="s">
        <v>22513</v>
      </c>
      <c r="L914" s="201" t="s">
        <v>21498</v>
      </c>
      <c r="M914" s="198"/>
      <c r="N914" s="162" t="s">
        <v>16706</v>
      </c>
      <c r="O914" s="162" t="s">
        <v>4418</v>
      </c>
      <c r="P914" s="162" t="s">
        <v>8038</v>
      </c>
      <c r="Q914" s="158" t="s">
        <v>22516</v>
      </c>
    </row>
    <row r="915">
      <c r="A915" s="62" t="s">
        <v>2586</v>
      </c>
      <c r="B915" s="195" t="s">
        <v>25815</v>
      </c>
      <c r="C915" s="201"/>
      <c r="D915" s="196" t="s">
        <v>2588</v>
      </c>
      <c r="E915" s="113" t="s">
        <v>22516</v>
      </c>
      <c r="F915" s="113" t="s">
        <v>22516</v>
      </c>
      <c r="G915" s="198"/>
      <c r="H915" s="198" t="s">
        <v>25816</v>
      </c>
      <c r="I915" s="113" t="s">
        <v>22516</v>
      </c>
      <c r="J915" s="198"/>
      <c r="K915" s="162" t="s">
        <v>22513</v>
      </c>
      <c r="L915" s="201" t="s">
        <v>21498</v>
      </c>
      <c r="M915" s="198"/>
      <c r="N915" s="162" t="s">
        <v>16706</v>
      </c>
      <c r="O915" s="162" t="s">
        <v>2937</v>
      </c>
      <c r="P915" s="162" t="s">
        <v>8038</v>
      </c>
      <c r="Q915" s="158" t="s">
        <v>22516</v>
      </c>
    </row>
    <row r="916">
      <c r="A916" s="69" t="s">
        <v>2586</v>
      </c>
      <c r="B916" s="232" t="s">
        <v>25817</v>
      </c>
      <c r="C916" s="82"/>
      <c r="D916" s="79" t="s">
        <v>2588</v>
      </c>
      <c r="E916" s="113" t="s">
        <v>22516</v>
      </c>
      <c r="F916" s="113" t="s">
        <v>22516</v>
      </c>
      <c r="G916" s="62"/>
      <c r="H916" s="62" t="s">
        <v>25818</v>
      </c>
      <c r="I916" s="113" t="s">
        <v>22516</v>
      </c>
      <c r="J916" s="198"/>
      <c r="K916" s="99" t="s">
        <v>22513</v>
      </c>
      <c r="L916" s="82" t="s">
        <v>24848</v>
      </c>
      <c r="M916" s="113" t="s">
        <v>22516</v>
      </c>
      <c r="N916" s="99" t="s">
        <v>16706</v>
      </c>
      <c r="O916" s="99" t="s">
        <v>2765</v>
      </c>
      <c r="P916" s="99" t="s">
        <v>15373</v>
      </c>
      <c r="Q916" s="113" t="s">
        <v>22516</v>
      </c>
    </row>
    <row r="917">
      <c r="A917" s="69" t="s">
        <v>23381</v>
      </c>
      <c r="B917" s="190" t="s">
        <v>25819</v>
      </c>
      <c r="C917" s="95"/>
      <c r="D917" s="101" t="s">
        <v>2588</v>
      </c>
      <c r="E917" s="113" t="s">
        <v>22516</v>
      </c>
      <c r="F917" s="113" t="s">
        <v>22516</v>
      </c>
      <c r="G917" s="96"/>
      <c r="H917" s="96" t="s">
        <v>25820</v>
      </c>
      <c r="I917" s="113" t="s">
        <v>22516</v>
      </c>
      <c r="J917" s="192"/>
      <c r="K917" s="75" t="s">
        <v>22513</v>
      </c>
      <c r="L917" s="95" t="s">
        <v>24848</v>
      </c>
      <c r="M917" s="113" t="s">
        <v>22516</v>
      </c>
      <c r="N917" s="75" t="s">
        <v>16706</v>
      </c>
      <c r="O917" s="75" t="s">
        <v>2603</v>
      </c>
      <c r="P917" s="75" t="s">
        <v>15373</v>
      </c>
      <c r="Q917" s="154" t="s">
        <v>22516</v>
      </c>
    </row>
    <row r="918">
      <c r="A918" s="62" t="s">
        <v>2586</v>
      </c>
      <c r="B918" s="210" t="s">
        <v>25821</v>
      </c>
      <c r="C918" s="82"/>
      <c r="D918" s="79" t="s">
        <v>2588</v>
      </c>
      <c r="E918" s="113" t="s">
        <v>22516</v>
      </c>
      <c r="F918" s="113" t="s">
        <v>22516</v>
      </c>
      <c r="G918" s="62"/>
      <c r="H918" s="62" t="s">
        <v>25822</v>
      </c>
      <c r="I918" s="193" t="s">
        <v>25823</v>
      </c>
      <c r="J918" s="196">
        <v>2315.0</v>
      </c>
      <c r="K918" s="99" t="s">
        <v>22513</v>
      </c>
      <c r="L918" s="82" t="s">
        <v>24848</v>
      </c>
      <c r="M918" s="113" t="s">
        <v>22516</v>
      </c>
      <c r="N918" s="99" t="s">
        <v>16706</v>
      </c>
      <c r="O918" s="99" t="s">
        <v>3182</v>
      </c>
      <c r="P918" s="99" t="s">
        <v>15373</v>
      </c>
      <c r="Q918" s="113" t="s">
        <v>22516</v>
      </c>
    </row>
    <row r="919">
      <c r="A919" s="69" t="s">
        <v>2586</v>
      </c>
      <c r="B919" s="190" t="s">
        <v>25824</v>
      </c>
      <c r="C919" s="236"/>
      <c r="D919" s="196" t="s">
        <v>2588</v>
      </c>
      <c r="E919" s="113" t="s">
        <v>22516</v>
      </c>
      <c r="F919" s="113" t="s">
        <v>22516</v>
      </c>
      <c r="G919" s="177"/>
      <c r="H919" s="177" t="s">
        <v>25825</v>
      </c>
      <c r="I919" s="178" t="s">
        <v>25826</v>
      </c>
      <c r="J919" s="235">
        <v>6500.0</v>
      </c>
      <c r="K919" s="99" t="s">
        <v>22513</v>
      </c>
      <c r="L919" s="95" t="s">
        <v>21765</v>
      </c>
      <c r="M919" s="113" t="s">
        <v>22516</v>
      </c>
      <c r="N919" s="75" t="s">
        <v>16706</v>
      </c>
      <c r="O919" s="75" t="s">
        <v>2937</v>
      </c>
      <c r="P919" s="75" t="s">
        <v>8038</v>
      </c>
      <c r="Q919" s="180" t="s">
        <v>22516</v>
      </c>
    </row>
    <row r="920">
      <c r="A920" s="69" t="s">
        <v>2586</v>
      </c>
      <c r="B920" s="190" t="s">
        <v>25827</v>
      </c>
      <c r="C920" s="236"/>
      <c r="D920" s="229" t="s">
        <v>2588</v>
      </c>
      <c r="E920" s="113" t="s">
        <v>22516</v>
      </c>
      <c r="F920" s="113" t="s">
        <v>22516</v>
      </c>
      <c r="G920" s="177"/>
      <c r="H920" s="177" t="s">
        <v>25828</v>
      </c>
      <c r="I920" s="178" t="s">
        <v>25829</v>
      </c>
      <c r="J920" s="83">
        <v>315.0</v>
      </c>
      <c r="K920" s="99" t="s">
        <v>22513</v>
      </c>
      <c r="L920" s="95" t="s">
        <v>21765</v>
      </c>
      <c r="M920" s="113" t="s">
        <v>22516</v>
      </c>
      <c r="N920" s="75" t="s">
        <v>16706</v>
      </c>
      <c r="O920" s="75" t="s">
        <v>2802</v>
      </c>
      <c r="P920" s="75" t="s">
        <v>15373</v>
      </c>
      <c r="Q920" s="180" t="s">
        <v>22516</v>
      </c>
    </row>
    <row r="921">
      <c r="A921" s="69" t="s">
        <v>2586</v>
      </c>
      <c r="B921" s="190" t="s">
        <v>25830</v>
      </c>
      <c r="C921" s="236"/>
      <c r="D921" s="229" t="s">
        <v>2588</v>
      </c>
      <c r="E921" s="113" t="s">
        <v>22516</v>
      </c>
      <c r="F921" s="113" t="s">
        <v>22516</v>
      </c>
      <c r="G921" s="177"/>
      <c r="H921" s="177" t="s">
        <v>25831</v>
      </c>
      <c r="I921" s="178" t="s">
        <v>25832</v>
      </c>
      <c r="J921" s="83">
        <v>573.0</v>
      </c>
      <c r="K921" s="75" t="s">
        <v>22513</v>
      </c>
      <c r="L921" s="95" t="s">
        <v>21765</v>
      </c>
      <c r="M921" s="113" t="s">
        <v>22516</v>
      </c>
      <c r="N921" s="75" t="s">
        <v>16706</v>
      </c>
      <c r="O921" s="75" t="s">
        <v>3328</v>
      </c>
      <c r="P921" s="75" t="s">
        <v>15373</v>
      </c>
      <c r="Q921" s="180" t="s">
        <v>22516</v>
      </c>
    </row>
    <row r="922">
      <c r="A922" s="69" t="s">
        <v>2586</v>
      </c>
      <c r="B922" s="190" t="s">
        <v>25833</v>
      </c>
      <c r="C922" s="236"/>
      <c r="D922" s="229" t="s">
        <v>2588</v>
      </c>
      <c r="E922" s="113" t="s">
        <v>22516</v>
      </c>
      <c r="F922" s="113" t="s">
        <v>22516</v>
      </c>
      <c r="G922" s="177"/>
      <c r="H922" s="177" t="s">
        <v>25834</v>
      </c>
      <c r="I922" s="167" t="s">
        <v>25835</v>
      </c>
      <c r="J922" s="179">
        <v>11233.0</v>
      </c>
      <c r="K922" s="75" t="s">
        <v>22513</v>
      </c>
      <c r="L922" s="95" t="s">
        <v>21765</v>
      </c>
      <c r="M922" s="113" t="s">
        <v>22516</v>
      </c>
      <c r="N922" s="75" t="s">
        <v>16706</v>
      </c>
      <c r="O922" s="75" t="s">
        <v>2603</v>
      </c>
      <c r="P922" s="75" t="s">
        <v>15373</v>
      </c>
      <c r="Q922" s="180" t="s">
        <v>22516</v>
      </c>
    </row>
    <row r="923">
      <c r="A923" s="69" t="s">
        <v>2586</v>
      </c>
      <c r="B923" s="190" t="s">
        <v>25836</v>
      </c>
      <c r="C923" s="236"/>
      <c r="D923" s="229" t="s">
        <v>2588</v>
      </c>
      <c r="E923" s="113" t="s">
        <v>22516</v>
      </c>
      <c r="F923" s="113" t="s">
        <v>22516</v>
      </c>
      <c r="G923" s="177"/>
      <c r="H923" s="177" t="s">
        <v>25837</v>
      </c>
      <c r="I923" s="178" t="s">
        <v>25838</v>
      </c>
      <c r="J923" s="179">
        <v>2459.0</v>
      </c>
      <c r="K923" s="99" t="s">
        <v>22513</v>
      </c>
      <c r="L923" s="95" t="s">
        <v>21765</v>
      </c>
      <c r="M923" s="113" t="s">
        <v>22516</v>
      </c>
      <c r="N923" s="75" t="s">
        <v>16706</v>
      </c>
      <c r="O923" s="75" t="s">
        <v>2937</v>
      </c>
      <c r="P923" s="75" t="s">
        <v>15373</v>
      </c>
      <c r="Q923" s="180" t="s">
        <v>22516</v>
      </c>
    </row>
    <row r="924">
      <c r="A924" s="69" t="s">
        <v>2586</v>
      </c>
      <c r="B924" s="190" t="s">
        <v>25839</v>
      </c>
      <c r="C924" s="97"/>
      <c r="D924" s="229" t="s">
        <v>2588</v>
      </c>
      <c r="E924" s="113" t="s">
        <v>22516</v>
      </c>
      <c r="F924" s="113" t="s">
        <v>22516</v>
      </c>
      <c r="G924" s="250"/>
      <c r="H924" s="250" t="s">
        <v>25840</v>
      </c>
      <c r="I924" s="191" t="s">
        <v>25841</v>
      </c>
      <c r="J924" s="268">
        <v>9732.0</v>
      </c>
      <c r="K924" s="75" t="s">
        <v>22513</v>
      </c>
      <c r="L924" s="95" t="s">
        <v>21765</v>
      </c>
      <c r="M924" s="113" t="s">
        <v>22516</v>
      </c>
      <c r="N924" s="75" t="s">
        <v>16706</v>
      </c>
      <c r="O924" s="75" t="s">
        <v>3961</v>
      </c>
      <c r="P924" s="75" t="s">
        <v>15373</v>
      </c>
      <c r="Q924" s="191" t="s">
        <v>22516</v>
      </c>
    </row>
    <row r="925">
      <c r="A925" s="69" t="s">
        <v>2586</v>
      </c>
      <c r="B925" s="190" t="s">
        <v>25842</v>
      </c>
      <c r="C925" s="95"/>
      <c r="D925" s="101" t="s">
        <v>2588</v>
      </c>
      <c r="E925" s="113" t="s">
        <v>22516</v>
      </c>
      <c r="F925" s="113" t="s">
        <v>22516</v>
      </c>
      <c r="G925" s="99" t="s">
        <v>8038</v>
      </c>
      <c r="H925" s="96" t="s">
        <v>25843</v>
      </c>
      <c r="I925" s="71" t="s">
        <v>25844</v>
      </c>
      <c r="J925" s="156">
        <v>47.0</v>
      </c>
      <c r="K925" s="75" t="s">
        <v>22513</v>
      </c>
      <c r="L925" s="95" t="s">
        <v>21765</v>
      </c>
      <c r="M925" s="113" t="s">
        <v>22516</v>
      </c>
      <c r="N925" s="75" t="s">
        <v>16706</v>
      </c>
      <c r="O925" s="75" t="s">
        <v>22571</v>
      </c>
      <c r="P925" s="75" t="s">
        <v>15373</v>
      </c>
      <c r="Q925" s="154" t="s">
        <v>22516</v>
      </c>
    </row>
    <row r="926">
      <c r="A926" s="69" t="s">
        <v>2586</v>
      </c>
      <c r="B926" s="190" t="s">
        <v>25845</v>
      </c>
      <c r="C926" s="95"/>
      <c r="D926" s="101" t="s">
        <v>2588</v>
      </c>
      <c r="E926" s="113" t="s">
        <v>22516</v>
      </c>
      <c r="F926" s="113" t="s">
        <v>22516</v>
      </c>
      <c r="G926" s="96"/>
      <c r="H926" s="96" t="s">
        <v>25846</v>
      </c>
      <c r="I926" s="167" t="s">
        <v>25847</v>
      </c>
      <c r="J926" s="192">
        <v>3425.0</v>
      </c>
      <c r="K926" s="75" t="s">
        <v>22513</v>
      </c>
      <c r="L926" s="95" t="s">
        <v>21765</v>
      </c>
      <c r="M926" s="113" t="s">
        <v>22516</v>
      </c>
      <c r="N926" s="75" t="s">
        <v>16706</v>
      </c>
      <c r="O926" s="75" t="s">
        <v>2813</v>
      </c>
      <c r="P926" s="75" t="s">
        <v>15373</v>
      </c>
      <c r="Q926" s="154" t="s">
        <v>22516</v>
      </c>
    </row>
    <row r="927">
      <c r="A927" s="69" t="s">
        <v>2586</v>
      </c>
      <c r="B927" s="190" t="s">
        <v>25848</v>
      </c>
      <c r="C927" s="95"/>
      <c r="D927" s="101" t="s">
        <v>2588</v>
      </c>
      <c r="E927" s="113" t="s">
        <v>22516</v>
      </c>
      <c r="F927" s="113" t="s">
        <v>22516</v>
      </c>
      <c r="G927" s="96"/>
      <c r="H927" s="96" t="s">
        <v>25849</v>
      </c>
      <c r="I927" s="71" t="s">
        <v>25850</v>
      </c>
      <c r="J927" s="156">
        <v>4298.0</v>
      </c>
      <c r="K927" s="99" t="s">
        <v>22513</v>
      </c>
      <c r="L927" s="95" t="s">
        <v>21765</v>
      </c>
      <c r="M927" s="113" t="s">
        <v>22516</v>
      </c>
      <c r="N927" s="75" t="s">
        <v>16706</v>
      </c>
      <c r="O927" s="75" t="s">
        <v>2603</v>
      </c>
      <c r="P927" s="75" t="s">
        <v>8038</v>
      </c>
      <c r="Q927" s="154" t="s">
        <v>22516</v>
      </c>
    </row>
    <row r="928">
      <c r="A928" s="62"/>
      <c r="B928" s="164" t="s">
        <v>25851</v>
      </c>
      <c r="C928" s="201"/>
      <c r="D928" s="101" t="s">
        <v>2588</v>
      </c>
      <c r="E928" s="113" t="s">
        <v>22516</v>
      </c>
      <c r="F928" s="113" t="s">
        <v>22516</v>
      </c>
      <c r="G928" s="168"/>
      <c r="H928" s="183" t="s">
        <v>25852</v>
      </c>
      <c r="I928" s="167" t="s">
        <v>25853</v>
      </c>
      <c r="J928" s="192">
        <v>1504.0</v>
      </c>
      <c r="K928" s="99" t="s">
        <v>22513</v>
      </c>
      <c r="L928" s="95" t="s">
        <v>21765</v>
      </c>
      <c r="M928" s="113" t="s">
        <v>22516</v>
      </c>
      <c r="N928" s="75" t="s">
        <v>16706</v>
      </c>
      <c r="O928" s="162"/>
      <c r="P928" s="162"/>
      <c r="Q928" s="62"/>
    </row>
    <row r="929">
      <c r="A929" s="69" t="s">
        <v>2586</v>
      </c>
      <c r="B929" s="190" t="s">
        <v>25854</v>
      </c>
      <c r="C929" s="95"/>
      <c r="D929" s="101" t="s">
        <v>2588</v>
      </c>
      <c r="E929" s="113" t="s">
        <v>22516</v>
      </c>
      <c r="F929" s="113" t="s">
        <v>22516</v>
      </c>
      <c r="G929" s="96"/>
      <c r="H929" s="96" t="s">
        <v>25855</v>
      </c>
      <c r="I929" s="191" t="s">
        <v>25856</v>
      </c>
      <c r="J929" s="156">
        <v>817.0</v>
      </c>
      <c r="K929" s="75" t="s">
        <v>22513</v>
      </c>
      <c r="L929" s="95" t="s">
        <v>21765</v>
      </c>
      <c r="M929" s="113" t="s">
        <v>22516</v>
      </c>
      <c r="N929" s="75" t="s">
        <v>16706</v>
      </c>
      <c r="O929" s="75" t="s">
        <v>2813</v>
      </c>
      <c r="P929" s="75" t="s">
        <v>15373</v>
      </c>
      <c r="Q929" s="154" t="s">
        <v>22516</v>
      </c>
    </row>
    <row r="930">
      <c r="A930" s="69" t="s">
        <v>2586</v>
      </c>
      <c r="B930" s="190" t="s">
        <v>25851</v>
      </c>
      <c r="C930" s="95"/>
      <c r="D930" s="101" t="s">
        <v>2588</v>
      </c>
      <c r="E930" s="113" t="s">
        <v>22516</v>
      </c>
      <c r="F930" s="113" t="s">
        <v>22516</v>
      </c>
      <c r="G930" s="96"/>
      <c r="H930" s="96" t="s">
        <v>25857</v>
      </c>
      <c r="I930" s="167" t="s">
        <v>25858</v>
      </c>
      <c r="J930" s="192">
        <v>1504.0</v>
      </c>
      <c r="K930" s="99" t="s">
        <v>22513</v>
      </c>
      <c r="L930" s="95" t="s">
        <v>21765</v>
      </c>
      <c r="M930" s="113" t="s">
        <v>22516</v>
      </c>
      <c r="N930" s="75" t="s">
        <v>16706</v>
      </c>
      <c r="O930" s="75" t="s">
        <v>2937</v>
      </c>
      <c r="P930" s="75" t="s">
        <v>15373</v>
      </c>
      <c r="Q930" s="154" t="s">
        <v>22516</v>
      </c>
    </row>
    <row r="931">
      <c r="A931" s="69" t="s">
        <v>2586</v>
      </c>
      <c r="B931" s="190" t="s">
        <v>25859</v>
      </c>
      <c r="C931" s="95"/>
      <c r="D931" s="101" t="s">
        <v>2588</v>
      </c>
      <c r="E931" s="113" t="s">
        <v>22516</v>
      </c>
      <c r="F931" s="113" t="s">
        <v>22516</v>
      </c>
      <c r="G931" s="96"/>
      <c r="H931" s="96" t="s">
        <v>25860</v>
      </c>
      <c r="I931" s="154" t="s">
        <v>25861</v>
      </c>
      <c r="J931" s="192">
        <v>9184.0</v>
      </c>
      <c r="K931" s="99" t="s">
        <v>22513</v>
      </c>
      <c r="L931" s="95" t="s">
        <v>21765</v>
      </c>
      <c r="M931" s="113" t="s">
        <v>22516</v>
      </c>
      <c r="N931" s="75" t="s">
        <v>16706</v>
      </c>
      <c r="O931" s="75" t="s">
        <v>2813</v>
      </c>
      <c r="P931" s="75" t="s">
        <v>15373</v>
      </c>
      <c r="Q931" s="154" t="s">
        <v>22516</v>
      </c>
    </row>
    <row r="932">
      <c r="A932" s="69" t="s">
        <v>2586</v>
      </c>
      <c r="B932" s="190" t="s">
        <v>25862</v>
      </c>
      <c r="C932" s="95"/>
      <c r="D932" s="101" t="s">
        <v>2588</v>
      </c>
      <c r="E932" s="113" t="s">
        <v>22516</v>
      </c>
      <c r="F932" s="113" t="s">
        <v>22516</v>
      </c>
      <c r="G932" s="96"/>
      <c r="H932" s="96" t="s">
        <v>25863</v>
      </c>
      <c r="I932" s="71" t="s">
        <v>25864</v>
      </c>
      <c r="J932" s="192">
        <v>5229.0</v>
      </c>
      <c r="K932" s="99" t="s">
        <v>22513</v>
      </c>
      <c r="L932" s="95" t="s">
        <v>21765</v>
      </c>
      <c r="M932" s="113" t="s">
        <v>22516</v>
      </c>
      <c r="N932" s="75" t="s">
        <v>16706</v>
      </c>
      <c r="O932" s="75" t="s">
        <v>22571</v>
      </c>
      <c r="P932" s="75" t="s">
        <v>15373</v>
      </c>
      <c r="Q932" s="154" t="s">
        <v>22516</v>
      </c>
    </row>
    <row r="933">
      <c r="A933" s="69" t="s">
        <v>2586</v>
      </c>
      <c r="B933" s="190" t="s">
        <v>25865</v>
      </c>
      <c r="C933" s="95"/>
      <c r="D933" s="101" t="s">
        <v>2588</v>
      </c>
      <c r="E933" s="113" t="s">
        <v>22516</v>
      </c>
      <c r="F933" s="113" t="s">
        <v>22516</v>
      </c>
      <c r="G933" s="96"/>
      <c r="H933" s="96" t="s">
        <v>25866</v>
      </c>
      <c r="I933" s="71" t="s">
        <v>25867</v>
      </c>
      <c r="J933" s="192">
        <v>2302.0</v>
      </c>
      <c r="K933" s="75" t="s">
        <v>22513</v>
      </c>
      <c r="L933" s="95" t="s">
        <v>21765</v>
      </c>
      <c r="M933" s="113" t="s">
        <v>22516</v>
      </c>
      <c r="N933" s="75" t="s">
        <v>16706</v>
      </c>
      <c r="O933" s="75" t="s">
        <v>3328</v>
      </c>
      <c r="P933" s="75" t="s">
        <v>8038</v>
      </c>
      <c r="Q933" s="154" t="s">
        <v>22516</v>
      </c>
    </row>
    <row r="934">
      <c r="A934" s="69" t="s">
        <v>2586</v>
      </c>
      <c r="B934" s="190" t="s">
        <v>25868</v>
      </c>
      <c r="C934" s="95"/>
      <c r="D934" s="101" t="s">
        <v>2588</v>
      </c>
      <c r="E934" s="113" t="s">
        <v>22516</v>
      </c>
      <c r="F934" s="113" t="s">
        <v>22516</v>
      </c>
      <c r="G934" s="96"/>
      <c r="H934" s="96" t="s">
        <v>25869</v>
      </c>
      <c r="I934" s="71" t="s">
        <v>25870</v>
      </c>
      <c r="J934" s="192">
        <v>11223.0</v>
      </c>
      <c r="K934" s="75" t="s">
        <v>22513</v>
      </c>
      <c r="L934" s="95" t="s">
        <v>21765</v>
      </c>
      <c r="M934" s="113" t="s">
        <v>22516</v>
      </c>
      <c r="N934" s="75" t="s">
        <v>16706</v>
      </c>
      <c r="O934" s="75" t="s">
        <v>2813</v>
      </c>
      <c r="P934" s="75" t="s">
        <v>15373</v>
      </c>
      <c r="Q934" s="154" t="s">
        <v>22516</v>
      </c>
    </row>
    <row r="935">
      <c r="A935" s="69" t="s">
        <v>2586</v>
      </c>
      <c r="B935" s="190" t="s">
        <v>25871</v>
      </c>
      <c r="C935" s="95"/>
      <c r="D935" s="101" t="s">
        <v>2588</v>
      </c>
      <c r="E935" s="113" t="s">
        <v>22516</v>
      </c>
      <c r="F935" s="113" t="s">
        <v>22516</v>
      </c>
      <c r="G935" s="96"/>
      <c r="H935" s="96" t="s">
        <v>25872</v>
      </c>
      <c r="I935" s="71" t="s">
        <v>25873</v>
      </c>
      <c r="J935" s="156">
        <v>588.0</v>
      </c>
      <c r="K935" s="99" t="s">
        <v>22513</v>
      </c>
      <c r="L935" s="95" t="s">
        <v>21765</v>
      </c>
      <c r="M935" s="113" t="s">
        <v>22516</v>
      </c>
      <c r="N935" s="75" t="s">
        <v>16706</v>
      </c>
      <c r="O935" s="75" t="s">
        <v>22658</v>
      </c>
      <c r="P935" s="75" t="s">
        <v>15373</v>
      </c>
      <c r="Q935" s="154" t="s">
        <v>22516</v>
      </c>
    </row>
    <row r="936">
      <c r="A936" s="69" t="s">
        <v>2586</v>
      </c>
      <c r="B936" s="190" t="s">
        <v>25874</v>
      </c>
      <c r="C936" s="269"/>
      <c r="D936" s="101" t="s">
        <v>2588</v>
      </c>
      <c r="E936" s="113" t="s">
        <v>22516</v>
      </c>
      <c r="F936" s="113" t="s">
        <v>22516</v>
      </c>
      <c r="G936" s="269"/>
      <c r="H936" s="269" t="s">
        <v>25875</v>
      </c>
      <c r="I936" s="270" t="s">
        <v>25876</v>
      </c>
      <c r="J936" s="269">
        <v>3075.0</v>
      </c>
      <c r="K936" s="75" t="s">
        <v>22513</v>
      </c>
      <c r="L936" s="95" t="s">
        <v>21765</v>
      </c>
      <c r="M936" s="113" t="s">
        <v>22516</v>
      </c>
      <c r="N936" s="75" t="s">
        <v>16706</v>
      </c>
      <c r="O936" s="75" t="s">
        <v>23578</v>
      </c>
      <c r="P936" s="75" t="s">
        <v>15373</v>
      </c>
      <c r="Q936" s="63" t="s">
        <v>22516</v>
      </c>
    </row>
    <row r="937">
      <c r="A937" s="69" t="s">
        <v>2586</v>
      </c>
      <c r="B937" s="190" t="s">
        <v>25877</v>
      </c>
      <c r="C937" s="95"/>
      <c r="D937" s="101" t="s">
        <v>2588</v>
      </c>
      <c r="E937" s="113" t="s">
        <v>22516</v>
      </c>
      <c r="F937" s="113" t="s">
        <v>22516</v>
      </c>
      <c r="G937" s="96"/>
      <c r="H937" s="96" t="s">
        <v>25878</v>
      </c>
      <c r="I937" s="71" t="s">
        <v>25879</v>
      </c>
      <c r="J937" s="192">
        <v>15096.0</v>
      </c>
      <c r="K937" s="75" t="s">
        <v>22513</v>
      </c>
      <c r="L937" s="95" t="s">
        <v>21765</v>
      </c>
      <c r="M937" s="113" t="s">
        <v>22516</v>
      </c>
      <c r="N937" s="75" t="s">
        <v>16706</v>
      </c>
      <c r="O937" s="75" t="s">
        <v>22658</v>
      </c>
      <c r="P937" s="75" t="s">
        <v>8038</v>
      </c>
      <c r="Q937" s="154" t="s">
        <v>22516</v>
      </c>
    </row>
    <row r="938">
      <c r="A938" s="69" t="s">
        <v>2586</v>
      </c>
      <c r="B938" s="190" t="s">
        <v>25880</v>
      </c>
      <c r="C938" s="95"/>
      <c r="D938" s="101" t="s">
        <v>2588</v>
      </c>
      <c r="E938" s="113" t="s">
        <v>22516</v>
      </c>
      <c r="F938" s="113" t="s">
        <v>22516</v>
      </c>
      <c r="G938" s="96"/>
      <c r="H938" s="96" t="s">
        <v>25881</v>
      </c>
      <c r="I938" s="71" t="s">
        <v>25882</v>
      </c>
      <c r="J938" s="192">
        <v>1033.0</v>
      </c>
      <c r="K938" s="75" t="s">
        <v>22513</v>
      </c>
      <c r="L938" s="95" t="s">
        <v>21765</v>
      </c>
      <c r="M938" s="113" t="s">
        <v>22516</v>
      </c>
      <c r="N938" s="75" t="s">
        <v>16706</v>
      </c>
      <c r="O938" s="75" t="s">
        <v>3328</v>
      </c>
      <c r="P938" s="75" t="s">
        <v>8038</v>
      </c>
      <c r="Q938" s="154" t="s">
        <v>22516</v>
      </c>
    </row>
    <row r="939">
      <c r="A939" s="69" t="s">
        <v>2586</v>
      </c>
      <c r="B939" s="190" t="s">
        <v>25883</v>
      </c>
      <c r="C939" s="95"/>
      <c r="D939" s="101" t="s">
        <v>2588</v>
      </c>
      <c r="E939" s="113" t="s">
        <v>22516</v>
      </c>
      <c r="F939" s="113" t="s">
        <v>22516</v>
      </c>
      <c r="G939" s="96"/>
      <c r="H939" s="96" t="s">
        <v>25884</v>
      </c>
      <c r="I939" s="71" t="s">
        <v>25885</v>
      </c>
      <c r="J939" s="192">
        <v>1032.0</v>
      </c>
      <c r="K939" s="99" t="s">
        <v>22513</v>
      </c>
      <c r="L939" s="95" t="s">
        <v>21765</v>
      </c>
      <c r="M939" s="113" t="s">
        <v>22516</v>
      </c>
      <c r="N939" s="75" t="s">
        <v>16706</v>
      </c>
      <c r="O939" s="75" t="s">
        <v>2753</v>
      </c>
      <c r="P939" s="75" t="s">
        <v>15373</v>
      </c>
      <c r="Q939" s="154" t="s">
        <v>22516</v>
      </c>
    </row>
    <row r="940">
      <c r="A940" s="69" t="s">
        <v>2586</v>
      </c>
      <c r="B940" s="190" t="s">
        <v>17243</v>
      </c>
      <c r="C940" s="95"/>
      <c r="D940" s="79" t="s">
        <v>2588</v>
      </c>
      <c r="E940" s="113" t="s">
        <v>22516</v>
      </c>
      <c r="F940" s="113" t="s">
        <v>22516</v>
      </c>
      <c r="G940" s="96"/>
      <c r="H940" s="96" t="s">
        <v>17244</v>
      </c>
      <c r="I940" s="191" t="s">
        <v>25886</v>
      </c>
      <c r="J940" s="156">
        <v>1088.0</v>
      </c>
      <c r="K940" s="75" t="s">
        <v>22513</v>
      </c>
      <c r="L940" s="95" t="s">
        <v>21765</v>
      </c>
      <c r="M940" s="113" t="s">
        <v>22516</v>
      </c>
      <c r="N940" s="75" t="s">
        <v>16706</v>
      </c>
      <c r="O940" s="75" t="s">
        <v>22658</v>
      </c>
      <c r="P940" s="75" t="s">
        <v>8038</v>
      </c>
      <c r="Q940" s="154" t="s">
        <v>22516</v>
      </c>
    </row>
    <row r="941">
      <c r="A941" s="69" t="s">
        <v>2586</v>
      </c>
      <c r="B941" s="232" t="s">
        <v>25887</v>
      </c>
      <c r="C941" s="82"/>
      <c r="D941" s="79" t="s">
        <v>2588</v>
      </c>
      <c r="E941" s="113" t="s">
        <v>22516</v>
      </c>
      <c r="F941" s="113" t="s">
        <v>22516</v>
      </c>
      <c r="G941" s="62"/>
      <c r="H941" s="62" t="s">
        <v>25888</v>
      </c>
      <c r="I941" s="193" t="s">
        <v>25889</v>
      </c>
      <c r="J941" s="196">
        <v>1563.0</v>
      </c>
      <c r="K941" s="99" t="s">
        <v>22513</v>
      </c>
      <c r="L941" s="82" t="s">
        <v>21765</v>
      </c>
      <c r="M941" s="113" t="s">
        <v>22516</v>
      </c>
      <c r="N941" s="99" t="s">
        <v>16706</v>
      </c>
      <c r="O941" s="99" t="s">
        <v>2816</v>
      </c>
      <c r="P941" s="99" t="s">
        <v>15373</v>
      </c>
      <c r="Q941" s="82"/>
    </row>
    <row r="942">
      <c r="A942" s="69" t="s">
        <v>2586</v>
      </c>
      <c r="B942" s="190" t="s">
        <v>25890</v>
      </c>
      <c r="C942" s="95"/>
      <c r="D942" s="113" t="s">
        <v>2635</v>
      </c>
      <c r="E942" s="113" t="s">
        <v>22516</v>
      </c>
      <c r="F942" s="113" t="s">
        <v>22516</v>
      </c>
      <c r="G942" s="96"/>
      <c r="H942" s="96" t="s">
        <v>25891</v>
      </c>
      <c r="I942" s="191" t="s">
        <v>25892</v>
      </c>
      <c r="J942" s="156">
        <v>174.0</v>
      </c>
      <c r="K942" s="99" t="s">
        <v>22513</v>
      </c>
      <c r="L942" s="95" t="s">
        <v>21765</v>
      </c>
      <c r="M942" s="113" t="s">
        <v>22516</v>
      </c>
      <c r="N942" s="75" t="s">
        <v>16706</v>
      </c>
      <c r="O942" s="75" t="s">
        <v>2802</v>
      </c>
      <c r="P942" s="75" t="s">
        <v>15373</v>
      </c>
      <c r="Q942" s="154" t="s">
        <v>22516</v>
      </c>
    </row>
    <row r="943">
      <c r="A943" s="69" t="s">
        <v>2586</v>
      </c>
      <c r="B943" s="190" t="s">
        <v>25893</v>
      </c>
      <c r="C943" s="95"/>
      <c r="D943" s="101" t="s">
        <v>2588</v>
      </c>
      <c r="E943" s="113" t="s">
        <v>22516</v>
      </c>
      <c r="F943" s="113" t="s">
        <v>22516</v>
      </c>
      <c r="G943" s="96"/>
      <c r="H943" s="96" t="s">
        <v>25894</v>
      </c>
      <c r="I943" s="71" t="s">
        <v>25895</v>
      </c>
      <c r="J943" s="156">
        <v>709.0</v>
      </c>
      <c r="K943" s="75" t="s">
        <v>22513</v>
      </c>
      <c r="L943" s="95" t="s">
        <v>21765</v>
      </c>
      <c r="M943" s="113" t="s">
        <v>22516</v>
      </c>
      <c r="N943" s="75" t="s">
        <v>16706</v>
      </c>
      <c r="O943" s="75" t="s">
        <v>3933</v>
      </c>
      <c r="P943" s="75" t="s">
        <v>15373</v>
      </c>
      <c r="Q943" s="154" t="s">
        <v>22516</v>
      </c>
    </row>
    <row r="944">
      <c r="A944" s="69" t="s">
        <v>2586</v>
      </c>
      <c r="B944" s="190" t="s">
        <v>25896</v>
      </c>
      <c r="C944" s="95"/>
      <c r="D944" s="101" t="s">
        <v>2588</v>
      </c>
      <c r="E944" s="113" t="s">
        <v>22516</v>
      </c>
      <c r="F944" s="113" t="s">
        <v>22516</v>
      </c>
      <c r="G944" s="96"/>
      <c r="H944" s="96" t="s">
        <v>25897</v>
      </c>
      <c r="I944" s="71" t="s">
        <v>25898</v>
      </c>
      <c r="J944" s="156">
        <v>500.0</v>
      </c>
      <c r="K944" s="99" t="s">
        <v>22513</v>
      </c>
      <c r="L944" s="95" t="s">
        <v>21765</v>
      </c>
      <c r="M944" s="113" t="s">
        <v>22516</v>
      </c>
      <c r="N944" s="75" t="s">
        <v>16706</v>
      </c>
      <c r="O944" s="75" t="s">
        <v>22658</v>
      </c>
      <c r="P944" s="75" t="s">
        <v>15373</v>
      </c>
      <c r="Q944" s="154" t="s">
        <v>22516</v>
      </c>
    </row>
    <row r="945">
      <c r="A945" s="69" t="s">
        <v>2586</v>
      </c>
      <c r="B945" s="190" t="s">
        <v>25899</v>
      </c>
      <c r="C945" s="95"/>
      <c r="D945" s="101" t="s">
        <v>2635</v>
      </c>
      <c r="E945" s="113" t="s">
        <v>22516</v>
      </c>
      <c r="F945" s="113" t="s">
        <v>22516</v>
      </c>
      <c r="G945" s="96"/>
      <c r="H945" s="96" t="s">
        <v>25900</v>
      </c>
      <c r="I945" s="71" t="s">
        <v>25901</v>
      </c>
      <c r="J945" s="156">
        <v>230.0</v>
      </c>
      <c r="K945" s="99" t="s">
        <v>22513</v>
      </c>
      <c r="L945" s="95" t="s">
        <v>21765</v>
      </c>
      <c r="M945" s="113" t="s">
        <v>22516</v>
      </c>
      <c r="N945" s="75" t="s">
        <v>16706</v>
      </c>
      <c r="O945" s="75" t="s">
        <v>2765</v>
      </c>
      <c r="P945" s="75" t="s">
        <v>15373</v>
      </c>
      <c r="Q945" s="154" t="s">
        <v>22516</v>
      </c>
    </row>
    <row r="946">
      <c r="A946" s="69" t="s">
        <v>2586</v>
      </c>
      <c r="B946" s="190" t="s">
        <v>25902</v>
      </c>
      <c r="C946" s="95"/>
      <c r="D946" s="101" t="s">
        <v>2588</v>
      </c>
      <c r="E946" s="113" t="s">
        <v>22516</v>
      </c>
      <c r="F946" s="113" t="s">
        <v>22516</v>
      </c>
      <c r="G946" s="96"/>
      <c r="H946" s="96" t="s">
        <v>25903</v>
      </c>
      <c r="I946" s="191" t="s">
        <v>25904</v>
      </c>
      <c r="J946" s="204">
        <v>10700.0</v>
      </c>
      <c r="K946" s="75" t="s">
        <v>22513</v>
      </c>
      <c r="L946" s="95" t="s">
        <v>21765</v>
      </c>
      <c r="M946" s="113" t="s">
        <v>22516</v>
      </c>
      <c r="N946" s="75" t="s">
        <v>16706</v>
      </c>
      <c r="O946" s="75" t="s">
        <v>23578</v>
      </c>
      <c r="P946" s="75" t="s">
        <v>15373</v>
      </c>
      <c r="Q946" s="95"/>
    </row>
    <row r="947">
      <c r="A947" s="62" t="s">
        <v>2586</v>
      </c>
      <c r="B947" s="175" t="s">
        <v>25905</v>
      </c>
      <c r="C947" s="95"/>
      <c r="D947" s="101" t="s">
        <v>2588</v>
      </c>
      <c r="E947" s="113" t="s">
        <v>22516</v>
      </c>
      <c r="F947" s="113" t="s">
        <v>22516</v>
      </c>
      <c r="G947" s="96"/>
      <c r="H947" s="96" t="s">
        <v>25906</v>
      </c>
      <c r="I947" s="71" t="s">
        <v>25907</v>
      </c>
      <c r="J947" s="192">
        <v>3502.0</v>
      </c>
      <c r="K947" s="75" t="s">
        <v>22513</v>
      </c>
      <c r="L947" s="95" t="s">
        <v>21765</v>
      </c>
      <c r="M947" s="113" t="s">
        <v>22516</v>
      </c>
      <c r="N947" s="75" t="s">
        <v>16706</v>
      </c>
      <c r="O947" s="75" t="s">
        <v>8612</v>
      </c>
      <c r="P947" s="75" t="s">
        <v>15373</v>
      </c>
      <c r="Q947" s="95"/>
    </row>
    <row r="948">
      <c r="A948" s="69" t="s">
        <v>2586</v>
      </c>
      <c r="B948" s="190" t="s">
        <v>25908</v>
      </c>
      <c r="C948" s="95"/>
      <c r="D948" s="101" t="s">
        <v>2588</v>
      </c>
      <c r="E948" s="113" t="s">
        <v>22516</v>
      </c>
      <c r="F948" s="113" t="s">
        <v>22516</v>
      </c>
      <c r="G948" s="96"/>
      <c r="H948" s="96" t="s">
        <v>25909</v>
      </c>
      <c r="I948" s="71" t="s">
        <v>25910</v>
      </c>
      <c r="J948" s="156">
        <v>792.0</v>
      </c>
      <c r="K948" s="99" t="s">
        <v>22513</v>
      </c>
      <c r="L948" s="95" t="s">
        <v>21765</v>
      </c>
      <c r="M948" s="113" t="s">
        <v>22516</v>
      </c>
      <c r="N948" s="75" t="s">
        <v>16706</v>
      </c>
      <c r="O948" s="75" t="s">
        <v>4418</v>
      </c>
      <c r="P948" s="75" t="s">
        <v>15373</v>
      </c>
      <c r="Q948" s="95"/>
    </row>
    <row r="949">
      <c r="A949" s="62" t="s">
        <v>2586</v>
      </c>
      <c r="B949" s="210" t="s">
        <v>25911</v>
      </c>
      <c r="C949" s="82"/>
      <c r="D949" s="101" t="s">
        <v>2588</v>
      </c>
      <c r="E949" s="113" t="s">
        <v>22516</v>
      </c>
      <c r="F949" s="113" t="s">
        <v>22516</v>
      </c>
      <c r="G949" s="62"/>
      <c r="H949" s="62" t="s">
        <v>25912</v>
      </c>
      <c r="I949" s="193" t="s">
        <v>25913</v>
      </c>
      <c r="J949" s="200">
        <v>10000.0</v>
      </c>
      <c r="K949" s="99" t="s">
        <v>22513</v>
      </c>
      <c r="L949" s="82" t="s">
        <v>21765</v>
      </c>
      <c r="M949" s="113" t="s">
        <v>22516</v>
      </c>
      <c r="N949" s="99" t="s">
        <v>16706</v>
      </c>
      <c r="O949" s="99" t="s">
        <v>22571</v>
      </c>
      <c r="P949" s="99" t="s">
        <v>15373</v>
      </c>
      <c r="Q949" s="82"/>
    </row>
    <row r="950">
      <c r="A950" s="69" t="s">
        <v>2586</v>
      </c>
      <c r="B950" s="190" t="s">
        <v>25914</v>
      </c>
      <c r="C950" s="95"/>
      <c r="D950" s="101" t="s">
        <v>2588</v>
      </c>
      <c r="E950" s="113" t="s">
        <v>22516</v>
      </c>
      <c r="F950" s="113" t="s">
        <v>22516</v>
      </c>
      <c r="G950" s="96"/>
      <c r="H950" s="96" t="s">
        <v>25915</v>
      </c>
      <c r="I950" s="191" t="s">
        <v>25916</v>
      </c>
      <c r="J950" s="156">
        <v>161.0</v>
      </c>
      <c r="K950" s="99" t="s">
        <v>22513</v>
      </c>
      <c r="L950" s="95" t="s">
        <v>21765</v>
      </c>
      <c r="M950" s="113" t="s">
        <v>22516</v>
      </c>
      <c r="N950" s="75" t="s">
        <v>16706</v>
      </c>
      <c r="O950" s="75" t="s">
        <v>22571</v>
      </c>
      <c r="P950" s="75" t="s">
        <v>8038</v>
      </c>
      <c r="Q950" s="95"/>
    </row>
    <row r="951">
      <c r="A951" s="69" t="s">
        <v>2586</v>
      </c>
      <c r="B951" s="190" t="s">
        <v>25917</v>
      </c>
      <c r="C951" s="236"/>
      <c r="D951" s="101" t="s">
        <v>2588</v>
      </c>
      <c r="E951" s="113" t="s">
        <v>22516</v>
      </c>
      <c r="F951" s="113" t="s">
        <v>22516</v>
      </c>
      <c r="G951" s="177"/>
      <c r="H951" s="177" t="s">
        <v>25918</v>
      </c>
      <c r="I951" s="231" t="s">
        <v>25919</v>
      </c>
      <c r="J951" s="83">
        <v>9554.0</v>
      </c>
      <c r="K951" s="75" t="s">
        <v>22513</v>
      </c>
      <c r="L951" s="95" t="s">
        <v>21765</v>
      </c>
      <c r="M951" s="113" t="s">
        <v>22516</v>
      </c>
      <c r="N951" s="75" t="s">
        <v>16706</v>
      </c>
      <c r="O951" s="75" t="s">
        <v>22571</v>
      </c>
      <c r="P951" s="75" t="s">
        <v>8038</v>
      </c>
      <c r="Q951" s="180" t="s">
        <v>22516</v>
      </c>
    </row>
    <row r="952">
      <c r="A952" s="69" t="s">
        <v>2586</v>
      </c>
      <c r="B952" s="190" t="s">
        <v>25920</v>
      </c>
      <c r="C952" s="95"/>
      <c r="D952" s="101" t="s">
        <v>2588</v>
      </c>
      <c r="E952" s="113" t="s">
        <v>22516</v>
      </c>
      <c r="F952" s="113" t="s">
        <v>22516</v>
      </c>
      <c r="G952" s="96"/>
      <c r="H952" s="96" t="s">
        <v>25921</v>
      </c>
      <c r="I952" s="71" t="s">
        <v>25922</v>
      </c>
      <c r="J952" s="192">
        <v>1038.0</v>
      </c>
      <c r="K952" s="75" t="s">
        <v>22513</v>
      </c>
      <c r="L952" s="95" t="s">
        <v>21765</v>
      </c>
      <c r="M952" s="113" t="s">
        <v>22516</v>
      </c>
      <c r="N952" s="75" t="s">
        <v>16706</v>
      </c>
      <c r="O952" s="75" t="s">
        <v>8612</v>
      </c>
      <c r="P952" s="75" t="s">
        <v>8038</v>
      </c>
      <c r="Q952" s="154" t="s">
        <v>22516</v>
      </c>
    </row>
    <row r="953">
      <c r="A953" s="69" t="s">
        <v>2586</v>
      </c>
      <c r="B953" s="190" t="s">
        <v>25923</v>
      </c>
      <c r="C953" s="95"/>
      <c r="D953" s="101" t="s">
        <v>2588</v>
      </c>
      <c r="E953" s="113" t="s">
        <v>22516</v>
      </c>
      <c r="F953" s="113" t="s">
        <v>22516</v>
      </c>
      <c r="G953" s="96"/>
      <c r="H953" s="96" t="s">
        <v>25924</v>
      </c>
      <c r="I953" s="191" t="s">
        <v>25925</v>
      </c>
      <c r="J953" s="156">
        <v>1157.0</v>
      </c>
      <c r="K953" s="99" t="s">
        <v>22513</v>
      </c>
      <c r="L953" s="95" t="s">
        <v>21765</v>
      </c>
      <c r="M953" s="113" t="s">
        <v>22516</v>
      </c>
      <c r="N953" s="75" t="s">
        <v>16706</v>
      </c>
      <c r="O953" s="75" t="s">
        <v>22571</v>
      </c>
      <c r="P953" s="75" t="s">
        <v>8038</v>
      </c>
      <c r="Q953" s="95"/>
    </row>
    <row r="954">
      <c r="A954" s="62" t="s">
        <v>2586</v>
      </c>
      <c r="B954" s="210" t="s">
        <v>25926</v>
      </c>
      <c r="C954" s="82"/>
      <c r="D954" s="101" t="s">
        <v>2588</v>
      </c>
      <c r="E954" s="113" t="s">
        <v>22516</v>
      </c>
      <c r="F954" s="113" t="s">
        <v>22516</v>
      </c>
      <c r="G954" s="62"/>
      <c r="H954" s="62" t="s">
        <v>25927</v>
      </c>
      <c r="I954" s="193" t="s">
        <v>25928</v>
      </c>
      <c r="J954" s="200">
        <v>17600.0</v>
      </c>
      <c r="K954" s="99" t="s">
        <v>22513</v>
      </c>
      <c r="L954" s="82" t="s">
        <v>21765</v>
      </c>
      <c r="M954" s="113" t="s">
        <v>22516</v>
      </c>
      <c r="N954" s="99" t="s">
        <v>16706</v>
      </c>
      <c r="O954" s="99" t="s">
        <v>22571</v>
      </c>
      <c r="P954" s="99" t="s">
        <v>8038</v>
      </c>
      <c r="Q954" s="82"/>
    </row>
    <row r="955">
      <c r="A955" s="69" t="s">
        <v>2586</v>
      </c>
      <c r="B955" s="232" t="s">
        <v>25929</v>
      </c>
      <c r="C955" s="82"/>
      <c r="D955" s="101" t="s">
        <v>2588</v>
      </c>
      <c r="E955" s="113" t="s">
        <v>22516</v>
      </c>
      <c r="F955" s="113" t="s">
        <v>22516</v>
      </c>
      <c r="G955" s="62"/>
      <c r="H955" s="62" t="s">
        <v>25930</v>
      </c>
      <c r="I955" s="193" t="s">
        <v>25931</v>
      </c>
      <c r="J955" s="200">
        <v>10600.0</v>
      </c>
      <c r="K955" s="99" t="s">
        <v>22513</v>
      </c>
      <c r="L955" s="82" t="s">
        <v>21765</v>
      </c>
      <c r="M955" s="113" t="s">
        <v>22516</v>
      </c>
      <c r="N955" s="99" t="s">
        <v>16706</v>
      </c>
      <c r="O955" s="99" t="s">
        <v>22571</v>
      </c>
      <c r="P955" s="99" t="s">
        <v>8038</v>
      </c>
      <c r="Q955" s="82"/>
    </row>
    <row r="956">
      <c r="A956" s="62" t="s">
        <v>2586</v>
      </c>
      <c r="B956" s="210" t="s">
        <v>25932</v>
      </c>
      <c r="C956" s="82"/>
      <c r="D956" s="101" t="s">
        <v>2588</v>
      </c>
      <c r="E956" s="113" t="s">
        <v>22516</v>
      </c>
      <c r="F956" s="113" t="s">
        <v>22516</v>
      </c>
      <c r="G956" s="62"/>
      <c r="H956" s="62" t="s">
        <v>11625</v>
      </c>
      <c r="I956" s="155" t="s">
        <v>25933</v>
      </c>
      <c r="J956" s="196">
        <v>2528.0</v>
      </c>
      <c r="K956" s="75" t="s">
        <v>22513</v>
      </c>
      <c r="L956" s="82" t="s">
        <v>21765</v>
      </c>
      <c r="M956" s="113" t="s">
        <v>22516</v>
      </c>
      <c r="N956" s="99" t="s">
        <v>16706</v>
      </c>
      <c r="O956" s="99" t="s">
        <v>2802</v>
      </c>
      <c r="P956" s="99" t="s">
        <v>8038</v>
      </c>
      <c r="Q956" s="82"/>
    </row>
    <row r="957">
      <c r="A957" s="62" t="s">
        <v>2586</v>
      </c>
      <c r="B957" s="210" t="s">
        <v>25934</v>
      </c>
      <c r="C957" s="82"/>
      <c r="D957" s="101" t="s">
        <v>2588</v>
      </c>
      <c r="E957" s="113" t="s">
        <v>22516</v>
      </c>
      <c r="F957" s="113" t="s">
        <v>22516</v>
      </c>
      <c r="G957" s="62"/>
      <c r="H957" s="62" t="s">
        <v>25935</v>
      </c>
      <c r="I957" s="155" t="s">
        <v>25936</v>
      </c>
      <c r="J957" s="196">
        <v>4251.0</v>
      </c>
      <c r="K957" s="75" t="s">
        <v>22513</v>
      </c>
      <c r="L957" s="82" t="s">
        <v>21765</v>
      </c>
      <c r="M957" s="113" t="s">
        <v>22516</v>
      </c>
      <c r="N957" s="99" t="s">
        <v>16706</v>
      </c>
      <c r="O957" s="99" t="s">
        <v>23042</v>
      </c>
      <c r="P957" s="99" t="s">
        <v>15373</v>
      </c>
      <c r="Q957" s="82"/>
    </row>
    <row r="958">
      <c r="A958" s="62" t="s">
        <v>2586</v>
      </c>
      <c r="B958" s="210" t="s">
        <v>25937</v>
      </c>
      <c r="C958" s="82"/>
      <c r="D958" s="101" t="s">
        <v>2588</v>
      </c>
      <c r="E958" s="113" t="s">
        <v>22516</v>
      </c>
      <c r="F958" s="113" t="s">
        <v>22516</v>
      </c>
      <c r="G958" s="62"/>
      <c r="H958" s="62" t="s">
        <v>25938</v>
      </c>
      <c r="I958" s="193" t="s">
        <v>25939</v>
      </c>
      <c r="J958" s="196">
        <v>4591.0</v>
      </c>
      <c r="K958" s="75" t="s">
        <v>22513</v>
      </c>
      <c r="L958" s="82" t="s">
        <v>21765</v>
      </c>
      <c r="M958" s="113" t="s">
        <v>22516</v>
      </c>
      <c r="N958" s="99" t="s">
        <v>16706</v>
      </c>
      <c r="O958" s="99" t="s">
        <v>2813</v>
      </c>
      <c r="P958" s="99" t="s">
        <v>15373</v>
      </c>
      <c r="Q958" s="82"/>
    </row>
    <row r="959">
      <c r="A959" s="62" t="s">
        <v>2586</v>
      </c>
      <c r="B959" s="210" t="s">
        <v>25940</v>
      </c>
      <c r="C959" s="82"/>
      <c r="D959" s="101" t="s">
        <v>2588</v>
      </c>
      <c r="E959" s="113" t="s">
        <v>22516</v>
      </c>
      <c r="F959" s="113" t="s">
        <v>22516</v>
      </c>
      <c r="G959" s="62"/>
      <c r="H959" s="62" t="s">
        <v>25941</v>
      </c>
      <c r="I959" s="193" t="s">
        <v>25942</v>
      </c>
      <c r="J959" s="196">
        <v>8657.0</v>
      </c>
      <c r="K959" s="99" t="s">
        <v>22513</v>
      </c>
      <c r="L959" s="82" t="s">
        <v>21765</v>
      </c>
      <c r="M959" s="113" t="s">
        <v>22516</v>
      </c>
      <c r="N959" s="99" t="s">
        <v>16706</v>
      </c>
      <c r="O959" s="99" t="s">
        <v>22658</v>
      </c>
      <c r="P959" s="99" t="s">
        <v>15373</v>
      </c>
      <c r="Q959" s="82"/>
    </row>
    <row r="960">
      <c r="A960" s="69" t="s">
        <v>2586</v>
      </c>
      <c r="B960" s="190" t="s">
        <v>25943</v>
      </c>
      <c r="C960" s="95"/>
      <c r="D960" s="101" t="s">
        <v>2588</v>
      </c>
      <c r="E960" s="113" t="s">
        <v>22516</v>
      </c>
      <c r="F960" s="113" t="s">
        <v>22516</v>
      </c>
      <c r="G960" s="96"/>
      <c r="H960" s="96" t="s">
        <v>25944</v>
      </c>
      <c r="I960" s="71" t="s">
        <v>25945</v>
      </c>
      <c r="J960" s="192">
        <v>7870.0</v>
      </c>
      <c r="K960" s="75" t="s">
        <v>22513</v>
      </c>
      <c r="L960" s="95" t="s">
        <v>21765</v>
      </c>
      <c r="M960" s="113" t="s">
        <v>22516</v>
      </c>
      <c r="N960" s="75" t="s">
        <v>16706</v>
      </c>
      <c r="O960" s="75" t="s">
        <v>22571</v>
      </c>
      <c r="P960" s="75" t="s">
        <v>15373</v>
      </c>
      <c r="Q960" s="95"/>
    </row>
    <row r="961">
      <c r="A961" s="69" t="s">
        <v>2586</v>
      </c>
      <c r="B961" s="190" t="s">
        <v>25946</v>
      </c>
      <c r="C961" s="95" t="s">
        <v>25947</v>
      </c>
      <c r="D961" s="79" t="s">
        <v>2588</v>
      </c>
      <c r="E961" s="113" t="s">
        <v>22516</v>
      </c>
      <c r="F961" s="113" t="s">
        <v>22516</v>
      </c>
      <c r="G961" s="96"/>
      <c r="H961" s="96" t="s">
        <v>25948</v>
      </c>
      <c r="I961" s="71" t="s">
        <v>25949</v>
      </c>
      <c r="J961" s="156">
        <v>4103.0</v>
      </c>
      <c r="K961" s="75" t="s">
        <v>22513</v>
      </c>
      <c r="L961" s="95" t="s">
        <v>21765</v>
      </c>
      <c r="M961" s="113" t="s">
        <v>22516</v>
      </c>
      <c r="N961" s="75" t="s">
        <v>16706</v>
      </c>
      <c r="O961" s="75" t="s">
        <v>2813</v>
      </c>
      <c r="P961" s="75" t="s">
        <v>15373</v>
      </c>
      <c r="Q961" s="95"/>
    </row>
    <row r="962">
      <c r="A962" s="69" t="s">
        <v>2586</v>
      </c>
      <c r="B962" s="190" t="s">
        <v>22707</v>
      </c>
      <c r="C962" s="95"/>
      <c r="D962" s="101" t="s">
        <v>2588</v>
      </c>
      <c r="E962" s="113" t="s">
        <v>22516</v>
      </c>
      <c r="F962" s="113" t="s">
        <v>22516</v>
      </c>
      <c r="G962" s="96"/>
      <c r="H962" s="96" t="s">
        <v>25950</v>
      </c>
      <c r="I962" s="191" t="s">
        <v>22712</v>
      </c>
      <c r="J962" s="156">
        <v>5000.0</v>
      </c>
      <c r="K962" s="99" t="s">
        <v>22513</v>
      </c>
      <c r="L962" s="95" t="s">
        <v>21765</v>
      </c>
      <c r="M962" s="113" t="s">
        <v>22516</v>
      </c>
      <c r="N962" s="75" t="s">
        <v>16706</v>
      </c>
      <c r="O962" s="75" t="s">
        <v>2765</v>
      </c>
      <c r="P962" s="75" t="s">
        <v>15373</v>
      </c>
      <c r="Q962" s="95"/>
    </row>
    <row r="963">
      <c r="A963" s="69" t="s">
        <v>2586</v>
      </c>
      <c r="B963" s="190" t="s">
        <v>25923</v>
      </c>
      <c r="C963" s="95"/>
      <c r="D963" s="101" t="s">
        <v>2588</v>
      </c>
      <c r="E963" s="113" t="s">
        <v>22516</v>
      </c>
      <c r="F963" s="113" t="s">
        <v>22516</v>
      </c>
      <c r="G963" s="96"/>
      <c r="H963" s="96" t="s">
        <v>25951</v>
      </c>
      <c r="I963" s="191" t="s">
        <v>25925</v>
      </c>
      <c r="J963" s="156">
        <v>1157.0</v>
      </c>
      <c r="K963" s="99" t="s">
        <v>22513</v>
      </c>
      <c r="L963" s="95" t="s">
        <v>21765</v>
      </c>
      <c r="M963" s="113" t="s">
        <v>22516</v>
      </c>
      <c r="N963" s="75" t="s">
        <v>16706</v>
      </c>
      <c r="O963" s="75" t="s">
        <v>22571</v>
      </c>
      <c r="P963" s="75" t="s">
        <v>15373</v>
      </c>
      <c r="Q963" s="95"/>
    </row>
    <row r="964">
      <c r="A964" s="69" t="s">
        <v>23381</v>
      </c>
      <c r="B964" s="232" t="s">
        <v>25952</v>
      </c>
      <c r="C964" s="82"/>
      <c r="D964" s="101" t="s">
        <v>2588</v>
      </c>
      <c r="E964" s="113" t="s">
        <v>22516</v>
      </c>
      <c r="F964" s="113" t="s">
        <v>22516</v>
      </c>
      <c r="G964" s="62"/>
      <c r="H964" s="62" t="s">
        <v>25953</v>
      </c>
      <c r="I964" s="193" t="s">
        <v>25954</v>
      </c>
      <c r="J964" s="196">
        <v>7207.0</v>
      </c>
      <c r="K964" s="99" t="s">
        <v>22513</v>
      </c>
      <c r="L964" s="82" t="s">
        <v>21765</v>
      </c>
      <c r="M964" s="113" t="s">
        <v>22516</v>
      </c>
      <c r="N964" s="99" t="s">
        <v>16706</v>
      </c>
      <c r="O964" s="99" t="s">
        <v>2813</v>
      </c>
      <c r="P964" s="99" t="s">
        <v>15373</v>
      </c>
      <c r="Q964" s="82"/>
    </row>
    <row r="965">
      <c r="A965" s="69" t="s">
        <v>2586</v>
      </c>
      <c r="B965" s="190" t="s">
        <v>25955</v>
      </c>
      <c r="C965" s="95"/>
      <c r="D965" s="101" t="s">
        <v>2588</v>
      </c>
      <c r="E965" s="113" t="s">
        <v>22516</v>
      </c>
      <c r="F965" s="113" t="s">
        <v>22516</v>
      </c>
      <c r="G965" s="96"/>
      <c r="H965" s="96" t="s">
        <v>25956</v>
      </c>
      <c r="I965" s="71" t="s">
        <v>25957</v>
      </c>
      <c r="J965" s="156">
        <v>3373.0</v>
      </c>
      <c r="K965" s="99" t="s">
        <v>22513</v>
      </c>
      <c r="L965" s="95" t="s">
        <v>21765</v>
      </c>
      <c r="M965" s="113" t="s">
        <v>22516</v>
      </c>
      <c r="N965" s="75" t="s">
        <v>16706</v>
      </c>
      <c r="O965" s="75" t="s">
        <v>3328</v>
      </c>
      <c r="P965" s="75" t="s">
        <v>15373</v>
      </c>
      <c r="Q965" s="95"/>
    </row>
    <row r="966">
      <c r="A966" s="69" t="s">
        <v>2586</v>
      </c>
      <c r="B966" s="190" t="s">
        <v>25958</v>
      </c>
      <c r="C966" s="95"/>
      <c r="D966" s="101" t="s">
        <v>2588</v>
      </c>
      <c r="E966" s="113" t="s">
        <v>22516</v>
      </c>
      <c r="F966" s="113" t="s">
        <v>22516</v>
      </c>
      <c r="G966" s="96"/>
      <c r="H966" s="96" t="s">
        <v>25959</v>
      </c>
      <c r="I966" s="71" t="s">
        <v>25960</v>
      </c>
      <c r="J966" s="156">
        <v>1134.0</v>
      </c>
      <c r="K966" s="99" t="s">
        <v>22513</v>
      </c>
      <c r="L966" s="95" t="s">
        <v>21765</v>
      </c>
      <c r="M966" s="113" t="s">
        <v>22516</v>
      </c>
      <c r="N966" s="75" t="s">
        <v>16706</v>
      </c>
      <c r="O966" s="75" t="s">
        <v>22571</v>
      </c>
      <c r="P966" s="75" t="s">
        <v>15373</v>
      </c>
      <c r="Q966" s="95"/>
    </row>
    <row r="967">
      <c r="A967" s="69" t="s">
        <v>2586</v>
      </c>
      <c r="B967" s="190" t="s">
        <v>25961</v>
      </c>
      <c r="C967" s="95"/>
      <c r="D967" s="101" t="s">
        <v>2588</v>
      </c>
      <c r="E967" s="113" t="s">
        <v>22516</v>
      </c>
      <c r="F967" s="113" t="s">
        <v>22516</v>
      </c>
      <c r="G967" s="96"/>
      <c r="H967" s="96" t="s">
        <v>25962</v>
      </c>
      <c r="I967" s="71" t="s">
        <v>25963</v>
      </c>
      <c r="J967" s="156">
        <v>118.0</v>
      </c>
      <c r="K967" s="99" t="s">
        <v>22513</v>
      </c>
      <c r="L967" s="95" t="s">
        <v>21765</v>
      </c>
      <c r="M967" s="113" t="s">
        <v>22516</v>
      </c>
      <c r="N967" s="75" t="s">
        <v>16706</v>
      </c>
      <c r="O967" s="75" t="s">
        <v>22772</v>
      </c>
      <c r="P967" s="75" t="s">
        <v>15373</v>
      </c>
      <c r="Q967" s="95"/>
    </row>
    <row r="968">
      <c r="A968" s="69" t="s">
        <v>2586</v>
      </c>
      <c r="B968" s="190" t="s">
        <v>25964</v>
      </c>
      <c r="C968" s="95"/>
      <c r="D968" s="101" t="s">
        <v>2588</v>
      </c>
      <c r="E968" s="113" t="s">
        <v>22516</v>
      </c>
      <c r="F968" s="113" t="s">
        <v>22516</v>
      </c>
      <c r="G968" s="96"/>
      <c r="H968" s="96" t="s">
        <v>25965</v>
      </c>
      <c r="I968" s="71" t="s">
        <v>25966</v>
      </c>
      <c r="J968" s="156">
        <v>1400.0</v>
      </c>
      <c r="K968" s="75" t="s">
        <v>22513</v>
      </c>
      <c r="L968" s="95" t="s">
        <v>21765</v>
      </c>
      <c r="M968" s="113" t="s">
        <v>22516</v>
      </c>
      <c r="N968" s="75" t="s">
        <v>16706</v>
      </c>
      <c r="O968" s="75" t="s">
        <v>3328</v>
      </c>
      <c r="P968" s="75" t="s">
        <v>8038</v>
      </c>
      <c r="Q968" s="95"/>
    </row>
    <row r="969">
      <c r="A969" s="69" t="s">
        <v>2586</v>
      </c>
      <c r="B969" s="190" t="s">
        <v>25967</v>
      </c>
      <c r="C969" s="95"/>
      <c r="D969" s="101" t="s">
        <v>2588</v>
      </c>
      <c r="E969" s="113" t="s">
        <v>22516</v>
      </c>
      <c r="F969" s="113" t="s">
        <v>22516</v>
      </c>
      <c r="G969" s="96"/>
      <c r="H969" s="96" t="s">
        <v>25968</v>
      </c>
      <c r="I969" s="71" t="s">
        <v>25969</v>
      </c>
      <c r="J969" s="156">
        <v>577.0</v>
      </c>
      <c r="K969" s="99" t="s">
        <v>22513</v>
      </c>
      <c r="L969" s="95" t="s">
        <v>21765</v>
      </c>
      <c r="M969" s="113" t="s">
        <v>22516</v>
      </c>
      <c r="N969" s="75" t="s">
        <v>16706</v>
      </c>
      <c r="O969" s="75" t="s">
        <v>2937</v>
      </c>
      <c r="P969" s="75" t="s">
        <v>8038</v>
      </c>
      <c r="Q969" s="95"/>
    </row>
    <row r="970">
      <c r="A970" s="69" t="s">
        <v>2586</v>
      </c>
      <c r="B970" s="190" t="s">
        <v>25970</v>
      </c>
      <c r="C970" s="95" t="s">
        <v>25971</v>
      </c>
      <c r="D970" s="101" t="s">
        <v>2588</v>
      </c>
      <c r="E970" s="113" t="s">
        <v>22516</v>
      </c>
      <c r="F970" s="113" t="s">
        <v>22516</v>
      </c>
      <c r="G970" s="96"/>
      <c r="H970" s="96" t="s">
        <v>25972</v>
      </c>
      <c r="I970" s="71" t="s">
        <v>25973</v>
      </c>
      <c r="J970" s="156">
        <v>8809.0</v>
      </c>
      <c r="K970" s="99" t="s">
        <v>22513</v>
      </c>
      <c r="L970" s="95" t="s">
        <v>21765</v>
      </c>
      <c r="M970" s="113" t="s">
        <v>22516</v>
      </c>
      <c r="N970" s="75" t="s">
        <v>16706</v>
      </c>
      <c r="O970" s="75" t="s">
        <v>22571</v>
      </c>
      <c r="P970" s="75" t="s">
        <v>15373</v>
      </c>
      <c r="Q970" s="95"/>
    </row>
    <row r="971">
      <c r="A971" s="69" t="s">
        <v>2586</v>
      </c>
      <c r="B971" s="190" t="s">
        <v>25974</v>
      </c>
      <c r="C971" s="95"/>
      <c r="D971" s="101" t="s">
        <v>2588</v>
      </c>
      <c r="E971" s="113" t="s">
        <v>22516</v>
      </c>
      <c r="F971" s="113" t="s">
        <v>22516</v>
      </c>
      <c r="G971" s="96"/>
      <c r="H971" s="96" t="s">
        <v>25975</v>
      </c>
      <c r="I971" s="71" t="s">
        <v>25976</v>
      </c>
      <c r="J971" s="156">
        <v>50.0</v>
      </c>
      <c r="K971" s="75" t="s">
        <v>22513</v>
      </c>
      <c r="L971" s="95" t="s">
        <v>21765</v>
      </c>
      <c r="M971" s="113" t="s">
        <v>22516</v>
      </c>
      <c r="N971" s="75" t="s">
        <v>16706</v>
      </c>
      <c r="O971" s="75" t="s">
        <v>3296</v>
      </c>
      <c r="P971" s="75" t="s">
        <v>15373</v>
      </c>
      <c r="Q971" s="95"/>
    </row>
    <row r="972">
      <c r="A972" s="69" t="s">
        <v>2586</v>
      </c>
      <c r="B972" s="190" t="s">
        <v>25977</v>
      </c>
      <c r="C972" s="95"/>
      <c r="D972" s="101" t="s">
        <v>2588</v>
      </c>
      <c r="E972" s="113" t="s">
        <v>22516</v>
      </c>
      <c r="F972" s="113" t="s">
        <v>22516</v>
      </c>
      <c r="G972" s="96"/>
      <c r="H972" s="96" t="s">
        <v>25978</v>
      </c>
      <c r="I972" s="191" t="s">
        <v>25364</v>
      </c>
      <c r="J972" s="204">
        <v>15300.0</v>
      </c>
      <c r="K972" s="75" t="s">
        <v>22513</v>
      </c>
      <c r="L972" s="95" t="s">
        <v>21765</v>
      </c>
      <c r="M972" s="113" t="s">
        <v>22516</v>
      </c>
      <c r="N972" s="75" t="s">
        <v>16706</v>
      </c>
      <c r="O972" s="75" t="s">
        <v>3328</v>
      </c>
      <c r="P972" s="75" t="s">
        <v>8038</v>
      </c>
      <c r="Q972" s="95"/>
    </row>
    <row r="973">
      <c r="A973" s="62" t="s">
        <v>2586</v>
      </c>
      <c r="B973" s="210" t="s">
        <v>25926</v>
      </c>
      <c r="C973" s="82"/>
      <c r="D973" s="79" t="s">
        <v>2588</v>
      </c>
      <c r="E973" s="113" t="s">
        <v>22516</v>
      </c>
      <c r="F973" s="113" t="s">
        <v>22516</v>
      </c>
      <c r="G973" s="62"/>
      <c r="H973" s="62" t="s">
        <v>25979</v>
      </c>
      <c r="I973" s="193" t="s">
        <v>25928</v>
      </c>
      <c r="J973" s="200">
        <v>17600.0</v>
      </c>
      <c r="K973" s="99" t="s">
        <v>22513</v>
      </c>
      <c r="L973" s="82" t="s">
        <v>21765</v>
      </c>
      <c r="M973" s="113" t="s">
        <v>22516</v>
      </c>
      <c r="N973" s="99" t="s">
        <v>16706</v>
      </c>
      <c r="O973" s="99" t="s">
        <v>22571</v>
      </c>
      <c r="P973" s="99" t="s">
        <v>15373</v>
      </c>
      <c r="Q973" s="82"/>
    </row>
    <row r="974">
      <c r="A974" s="69" t="s">
        <v>2586</v>
      </c>
      <c r="B974" s="190" t="s">
        <v>25980</v>
      </c>
      <c r="C974" s="95"/>
      <c r="D974" s="79" t="s">
        <v>2588</v>
      </c>
      <c r="E974" s="113" t="s">
        <v>22516</v>
      </c>
      <c r="F974" s="113" t="s">
        <v>22516</v>
      </c>
      <c r="G974" s="96"/>
      <c r="H974" s="96" t="s">
        <v>25981</v>
      </c>
      <c r="I974" s="71" t="s">
        <v>25982</v>
      </c>
      <c r="J974" s="192">
        <v>4437.0</v>
      </c>
      <c r="K974" s="99" t="s">
        <v>22513</v>
      </c>
      <c r="L974" s="95" t="s">
        <v>21765</v>
      </c>
      <c r="M974" s="113" t="s">
        <v>22516</v>
      </c>
      <c r="N974" s="75" t="s">
        <v>16706</v>
      </c>
      <c r="O974" s="75" t="s">
        <v>3095</v>
      </c>
      <c r="P974" s="75" t="s">
        <v>15373</v>
      </c>
      <c r="Q974" s="95"/>
    </row>
    <row r="975">
      <c r="A975" s="62" t="s">
        <v>2586</v>
      </c>
      <c r="B975" s="175" t="s">
        <v>25983</v>
      </c>
      <c r="C975" s="95"/>
      <c r="D975" s="101" t="s">
        <v>2588</v>
      </c>
      <c r="E975" s="113" t="s">
        <v>22516</v>
      </c>
      <c r="F975" s="113" t="s">
        <v>22516</v>
      </c>
      <c r="G975" s="96"/>
      <c r="H975" s="96" t="s">
        <v>25984</v>
      </c>
      <c r="I975" s="191" t="s">
        <v>25985</v>
      </c>
      <c r="J975" s="204">
        <v>10000.0</v>
      </c>
      <c r="K975" s="75" t="s">
        <v>22513</v>
      </c>
      <c r="L975" s="95" t="s">
        <v>21765</v>
      </c>
      <c r="M975" s="113" t="s">
        <v>22516</v>
      </c>
      <c r="N975" s="75" t="s">
        <v>16706</v>
      </c>
      <c r="O975" s="75" t="s">
        <v>2603</v>
      </c>
      <c r="P975" s="75" t="s">
        <v>15373</v>
      </c>
      <c r="Q975" s="95"/>
    </row>
    <row r="976">
      <c r="A976" s="69" t="s">
        <v>2586</v>
      </c>
      <c r="B976" s="232" t="s">
        <v>25986</v>
      </c>
      <c r="C976" s="82"/>
      <c r="D976" s="196" t="s">
        <v>2588</v>
      </c>
      <c r="E976" s="113" t="s">
        <v>22516</v>
      </c>
      <c r="F976" s="113" t="s">
        <v>22516</v>
      </c>
      <c r="G976" s="62"/>
      <c r="H976" s="62" t="s">
        <v>25987</v>
      </c>
      <c r="I976" s="193" t="s">
        <v>25988</v>
      </c>
      <c r="J976" s="196">
        <v>2651.0</v>
      </c>
      <c r="K976" s="75" t="s">
        <v>22513</v>
      </c>
      <c r="L976" s="82" t="s">
        <v>21765</v>
      </c>
      <c r="M976" s="113" t="s">
        <v>22516</v>
      </c>
      <c r="N976" s="99" t="s">
        <v>16706</v>
      </c>
      <c r="O976" s="99" t="s">
        <v>23042</v>
      </c>
      <c r="P976" s="99" t="s">
        <v>15373</v>
      </c>
      <c r="Q976" s="82"/>
    </row>
    <row r="977">
      <c r="A977" s="69" t="s">
        <v>2586</v>
      </c>
      <c r="B977" s="232" t="s">
        <v>25989</v>
      </c>
      <c r="C977" s="82"/>
      <c r="D977" s="196" t="s">
        <v>2588</v>
      </c>
      <c r="E977" s="113" t="s">
        <v>22516</v>
      </c>
      <c r="F977" s="113" t="s">
        <v>22516</v>
      </c>
      <c r="G977" s="62"/>
      <c r="H977" s="62" t="s">
        <v>25990</v>
      </c>
      <c r="I977" s="193" t="s">
        <v>25991</v>
      </c>
      <c r="J977" s="196">
        <v>790.0</v>
      </c>
      <c r="K977" s="75" t="s">
        <v>22513</v>
      </c>
      <c r="L977" s="82" t="s">
        <v>21765</v>
      </c>
      <c r="M977" s="113" t="s">
        <v>22516</v>
      </c>
      <c r="N977" s="99" t="s">
        <v>16706</v>
      </c>
      <c r="O977" s="99" t="s">
        <v>2765</v>
      </c>
      <c r="P977" s="99" t="s">
        <v>15373</v>
      </c>
      <c r="Q977" s="82"/>
    </row>
    <row r="978">
      <c r="A978" s="69" t="s">
        <v>2586</v>
      </c>
      <c r="B978" s="232" t="s">
        <v>25992</v>
      </c>
      <c r="C978" s="82"/>
      <c r="D978" s="196" t="s">
        <v>2588</v>
      </c>
      <c r="E978" s="113" t="s">
        <v>22516</v>
      </c>
      <c r="F978" s="113" t="s">
        <v>22516</v>
      </c>
      <c r="G978" s="62"/>
      <c r="H978" s="62" t="s">
        <v>25993</v>
      </c>
      <c r="I978" s="193" t="s">
        <v>25994</v>
      </c>
      <c r="J978" s="196">
        <v>212.0</v>
      </c>
      <c r="K978" s="99" t="s">
        <v>22513</v>
      </c>
      <c r="L978" s="82" t="s">
        <v>21765</v>
      </c>
      <c r="M978" s="113" t="s">
        <v>22516</v>
      </c>
      <c r="N978" s="99" t="s">
        <v>16706</v>
      </c>
      <c r="O978" s="99" t="s">
        <v>2760</v>
      </c>
      <c r="P978" s="99" t="s">
        <v>8038</v>
      </c>
      <c r="Q978" s="82"/>
    </row>
    <row r="979">
      <c r="A979" s="69" t="s">
        <v>2586</v>
      </c>
      <c r="B979" s="232" t="s">
        <v>25995</v>
      </c>
      <c r="C979" s="82"/>
      <c r="D979" s="196" t="s">
        <v>2588</v>
      </c>
      <c r="E979" s="113" t="s">
        <v>22516</v>
      </c>
      <c r="F979" s="113" t="s">
        <v>22516</v>
      </c>
      <c r="G979" s="62"/>
      <c r="H979" s="62" t="s">
        <v>25996</v>
      </c>
      <c r="I979" s="193" t="s">
        <v>25997</v>
      </c>
      <c r="J979" s="196">
        <v>321.0</v>
      </c>
      <c r="K979" s="99" t="s">
        <v>22513</v>
      </c>
      <c r="L979" s="82" t="s">
        <v>21765</v>
      </c>
      <c r="M979" s="113" t="s">
        <v>22516</v>
      </c>
      <c r="N979" s="99" t="s">
        <v>16706</v>
      </c>
      <c r="O979" s="99" t="s">
        <v>3328</v>
      </c>
      <c r="P979" s="99" t="s">
        <v>8038</v>
      </c>
      <c r="Q979" s="82"/>
    </row>
    <row r="980">
      <c r="A980" s="69" t="s">
        <v>2586</v>
      </c>
      <c r="B980" s="232" t="s">
        <v>25998</v>
      </c>
      <c r="C980" s="82"/>
      <c r="D980" s="79" t="s">
        <v>2588</v>
      </c>
      <c r="E980" s="113" t="s">
        <v>22516</v>
      </c>
      <c r="F980" s="113" t="s">
        <v>22516</v>
      </c>
      <c r="G980" s="62"/>
      <c r="H980" s="62" t="s">
        <v>25999</v>
      </c>
      <c r="I980" s="193" t="s">
        <v>26000</v>
      </c>
      <c r="J980" s="200">
        <v>12900.0</v>
      </c>
      <c r="K980" s="75" t="s">
        <v>22513</v>
      </c>
      <c r="L980" s="82" t="s">
        <v>21765</v>
      </c>
      <c r="M980" s="113" t="s">
        <v>22516</v>
      </c>
      <c r="N980" s="99" t="s">
        <v>16706</v>
      </c>
      <c r="O980" s="99" t="s">
        <v>2765</v>
      </c>
      <c r="P980" s="99" t="s">
        <v>15373</v>
      </c>
      <c r="Q980" s="82"/>
    </row>
    <row r="981">
      <c r="A981" s="69" t="s">
        <v>2586</v>
      </c>
      <c r="B981" s="232" t="s">
        <v>26001</v>
      </c>
      <c r="C981" s="82"/>
      <c r="D981" s="79" t="s">
        <v>2588</v>
      </c>
      <c r="E981" s="113" t="s">
        <v>22516</v>
      </c>
      <c r="F981" s="113" t="s">
        <v>22516</v>
      </c>
      <c r="G981" s="62"/>
      <c r="H981" s="62" t="s">
        <v>26002</v>
      </c>
      <c r="I981" s="193" t="s">
        <v>26003</v>
      </c>
      <c r="J981" s="196">
        <v>1023.0</v>
      </c>
      <c r="K981" s="99" t="s">
        <v>22513</v>
      </c>
      <c r="L981" s="82" t="s">
        <v>21765</v>
      </c>
      <c r="M981" s="113" t="s">
        <v>22516</v>
      </c>
      <c r="N981" s="99" t="s">
        <v>16706</v>
      </c>
      <c r="O981" s="99" t="s">
        <v>25262</v>
      </c>
      <c r="P981" s="99" t="s">
        <v>15373</v>
      </c>
      <c r="Q981" s="82"/>
    </row>
    <row r="982">
      <c r="A982" s="69" t="s">
        <v>2586</v>
      </c>
      <c r="B982" s="232" t="s">
        <v>26004</v>
      </c>
      <c r="C982" s="82"/>
      <c r="D982" s="79" t="s">
        <v>2588</v>
      </c>
      <c r="E982" s="113" t="s">
        <v>22516</v>
      </c>
      <c r="F982" s="113" t="s">
        <v>22516</v>
      </c>
      <c r="G982" s="62"/>
      <c r="H982" s="62" t="s">
        <v>26005</v>
      </c>
      <c r="I982" s="193" t="s">
        <v>26006</v>
      </c>
      <c r="J982" s="196">
        <v>4214.0</v>
      </c>
      <c r="K982" s="99" t="s">
        <v>22513</v>
      </c>
      <c r="L982" s="82" t="s">
        <v>21765</v>
      </c>
      <c r="M982" s="113" t="s">
        <v>22516</v>
      </c>
      <c r="N982" s="99" t="s">
        <v>16706</v>
      </c>
      <c r="O982" s="99" t="s">
        <v>4138</v>
      </c>
      <c r="P982" s="99" t="s">
        <v>15373</v>
      </c>
      <c r="Q982" s="82"/>
    </row>
    <row r="983">
      <c r="A983" s="69" t="s">
        <v>2586</v>
      </c>
      <c r="B983" s="190" t="s">
        <v>26007</v>
      </c>
      <c r="C983" s="95"/>
      <c r="D983" s="79" t="s">
        <v>2635</v>
      </c>
      <c r="E983" s="113" t="s">
        <v>22516</v>
      </c>
      <c r="F983" s="113" t="s">
        <v>22516</v>
      </c>
      <c r="G983" s="96"/>
      <c r="H983" s="96" t="s">
        <v>26008</v>
      </c>
      <c r="I983" s="71" t="s">
        <v>26009</v>
      </c>
      <c r="J983" s="192">
        <v>1420.0</v>
      </c>
      <c r="K983" s="75" t="s">
        <v>22513</v>
      </c>
      <c r="L983" s="95" t="s">
        <v>21765</v>
      </c>
      <c r="M983" s="113" t="s">
        <v>22516</v>
      </c>
      <c r="N983" s="75" t="s">
        <v>16706</v>
      </c>
      <c r="O983" s="75" t="s">
        <v>3182</v>
      </c>
      <c r="P983" s="75" t="s">
        <v>8038</v>
      </c>
      <c r="Q983" s="154" t="s">
        <v>22516</v>
      </c>
    </row>
    <row r="984">
      <c r="A984" s="62" t="s">
        <v>2633</v>
      </c>
      <c r="B984" s="175" t="s">
        <v>26010</v>
      </c>
      <c r="C984" s="95"/>
      <c r="D984" s="79" t="s">
        <v>2635</v>
      </c>
      <c r="E984" s="113" t="s">
        <v>22516</v>
      </c>
      <c r="F984" s="113" t="s">
        <v>22516</v>
      </c>
      <c r="G984" s="96"/>
      <c r="H984" s="96" t="s">
        <v>26011</v>
      </c>
      <c r="I984" s="191" t="s">
        <v>26012</v>
      </c>
      <c r="J984" s="156">
        <v>12200.0</v>
      </c>
      <c r="K984" s="99" t="s">
        <v>22513</v>
      </c>
      <c r="L984" s="95" t="s">
        <v>21765</v>
      </c>
      <c r="M984" s="113" t="s">
        <v>22516</v>
      </c>
      <c r="N984" s="75" t="s">
        <v>16706</v>
      </c>
      <c r="O984" s="75" t="s">
        <v>23459</v>
      </c>
      <c r="P984" s="75" t="s">
        <v>15373</v>
      </c>
      <c r="Q984" s="95"/>
    </row>
    <row r="985">
      <c r="A985" s="69" t="s">
        <v>2586</v>
      </c>
      <c r="B985" s="232" t="s">
        <v>26013</v>
      </c>
      <c r="C985" s="82"/>
      <c r="D985" s="79" t="s">
        <v>2635</v>
      </c>
      <c r="E985" s="113" t="s">
        <v>22516</v>
      </c>
      <c r="F985" s="113" t="s">
        <v>22516</v>
      </c>
      <c r="G985" s="62"/>
      <c r="H985" s="62" t="s">
        <v>26014</v>
      </c>
      <c r="I985" s="108" t="s">
        <v>23175</v>
      </c>
      <c r="J985" s="198">
        <v>12084.0</v>
      </c>
      <c r="K985" s="99" t="s">
        <v>22513</v>
      </c>
      <c r="L985" s="82" t="s">
        <v>21765</v>
      </c>
      <c r="M985" s="113" t="s">
        <v>22516</v>
      </c>
      <c r="N985" s="99" t="s">
        <v>16706</v>
      </c>
      <c r="O985" s="99" t="s">
        <v>2813</v>
      </c>
      <c r="P985" s="99" t="s">
        <v>15373</v>
      </c>
      <c r="Q985" s="82"/>
    </row>
    <row r="986">
      <c r="A986" s="69" t="s">
        <v>2586</v>
      </c>
      <c r="B986" s="232" t="s">
        <v>23477</v>
      </c>
      <c r="C986" s="82"/>
      <c r="D986" s="79" t="s">
        <v>2588</v>
      </c>
      <c r="E986" s="113" t="s">
        <v>22516</v>
      </c>
      <c r="F986" s="113" t="s">
        <v>22516</v>
      </c>
      <c r="G986" s="62"/>
      <c r="H986" s="62" t="s">
        <v>26015</v>
      </c>
      <c r="I986" s="193" t="s">
        <v>23481</v>
      </c>
      <c r="J986" s="196">
        <v>5915.0</v>
      </c>
      <c r="K986" s="99" t="s">
        <v>22513</v>
      </c>
      <c r="L986" s="82" t="s">
        <v>21765</v>
      </c>
      <c r="M986" s="113" t="s">
        <v>22516</v>
      </c>
      <c r="N986" s="99" t="s">
        <v>16706</v>
      </c>
      <c r="O986" s="99" t="s">
        <v>3328</v>
      </c>
      <c r="P986" s="99" t="s">
        <v>8038</v>
      </c>
      <c r="Q986" s="82"/>
    </row>
    <row r="987">
      <c r="A987" s="69" t="s">
        <v>2586</v>
      </c>
      <c r="B987" s="232" t="s">
        <v>26016</v>
      </c>
      <c r="C987" s="82"/>
      <c r="D987" s="79" t="s">
        <v>2588</v>
      </c>
      <c r="E987" s="113" t="s">
        <v>22516</v>
      </c>
      <c r="F987" s="113" t="s">
        <v>22516</v>
      </c>
      <c r="G987" s="62"/>
      <c r="H987" s="62" t="s">
        <v>26017</v>
      </c>
      <c r="I987" s="193" t="s">
        <v>26018</v>
      </c>
      <c r="J987" s="196">
        <v>1400.0</v>
      </c>
      <c r="K987" s="75" t="s">
        <v>22513</v>
      </c>
      <c r="L987" s="82" t="s">
        <v>21765</v>
      </c>
      <c r="M987" s="113" t="s">
        <v>22516</v>
      </c>
      <c r="N987" s="99" t="s">
        <v>16706</v>
      </c>
      <c r="O987" s="99" t="s">
        <v>2937</v>
      </c>
      <c r="P987" s="99" t="s">
        <v>15373</v>
      </c>
      <c r="Q987" s="82"/>
    </row>
    <row r="988">
      <c r="A988" s="62" t="s">
        <v>2586</v>
      </c>
      <c r="B988" s="210" t="s">
        <v>26019</v>
      </c>
      <c r="C988" s="82"/>
      <c r="D988" s="79" t="s">
        <v>2588</v>
      </c>
      <c r="E988" s="113" t="s">
        <v>22516</v>
      </c>
      <c r="F988" s="113" t="s">
        <v>22516</v>
      </c>
      <c r="G988" s="62"/>
      <c r="H988" s="62" t="s">
        <v>26020</v>
      </c>
      <c r="I988" s="108" t="s">
        <v>26021</v>
      </c>
      <c r="J988" s="198">
        <v>5426.0</v>
      </c>
      <c r="K988" s="99" t="s">
        <v>22513</v>
      </c>
      <c r="L988" s="82" t="s">
        <v>21765</v>
      </c>
      <c r="M988" s="113" t="s">
        <v>22516</v>
      </c>
      <c r="N988" s="99" t="s">
        <v>16706</v>
      </c>
      <c r="O988" s="99" t="s">
        <v>3328</v>
      </c>
      <c r="P988" s="99" t="s">
        <v>8038</v>
      </c>
      <c r="Q988" s="82"/>
    </row>
    <row r="989">
      <c r="A989" s="69" t="s">
        <v>2586</v>
      </c>
      <c r="B989" s="232" t="s">
        <v>26022</v>
      </c>
      <c r="C989" s="82"/>
      <c r="D989" s="79" t="s">
        <v>2588</v>
      </c>
      <c r="E989" s="113" t="s">
        <v>22516</v>
      </c>
      <c r="F989" s="113" t="s">
        <v>22516</v>
      </c>
      <c r="G989" s="62"/>
      <c r="H989" s="62" t="s">
        <v>26023</v>
      </c>
      <c r="I989" s="108" t="s">
        <v>26024</v>
      </c>
      <c r="J989" s="196">
        <v>335.0</v>
      </c>
      <c r="K989" s="75" t="s">
        <v>22513</v>
      </c>
      <c r="L989" s="82" t="s">
        <v>21765</v>
      </c>
      <c r="M989" s="113" t="s">
        <v>22516</v>
      </c>
      <c r="N989" s="99" t="s">
        <v>16706</v>
      </c>
      <c r="O989" s="99" t="s">
        <v>2603</v>
      </c>
      <c r="P989" s="99" t="s">
        <v>8038</v>
      </c>
      <c r="Q989" s="82"/>
    </row>
    <row r="990">
      <c r="A990" s="69" t="s">
        <v>2586</v>
      </c>
      <c r="B990" s="232" t="s">
        <v>26025</v>
      </c>
      <c r="C990" s="82"/>
      <c r="D990" s="79" t="s">
        <v>2635</v>
      </c>
      <c r="E990" s="113" t="s">
        <v>22516</v>
      </c>
      <c r="F990" s="113" t="s">
        <v>22516</v>
      </c>
      <c r="G990" s="62"/>
      <c r="H990" s="62" t="s">
        <v>26026</v>
      </c>
      <c r="I990" s="155" t="s">
        <v>26027</v>
      </c>
      <c r="J990" s="196">
        <v>1307.0</v>
      </c>
      <c r="K990" s="162" t="s">
        <v>22513</v>
      </c>
      <c r="L990" s="82" t="s">
        <v>21765</v>
      </c>
      <c r="M990" s="113" t="s">
        <v>22516</v>
      </c>
      <c r="N990" s="99" t="s">
        <v>16706</v>
      </c>
      <c r="O990" s="99" t="s">
        <v>2937</v>
      </c>
      <c r="P990" s="99" t="s">
        <v>15373</v>
      </c>
      <c r="Q990" s="82"/>
    </row>
    <row r="991">
      <c r="A991" s="69" t="s">
        <v>2586</v>
      </c>
      <c r="B991" s="190" t="s">
        <v>26028</v>
      </c>
      <c r="C991" s="236"/>
      <c r="D991" s="79" t="s">
        <v>2635</v>
      </c>
      <c r="E991" s="113" t="s">
        <v>22516</v>
      </c>
      <c r="F991" s="113" t="s">
        <v>22516</v>
      </c>
      <c r="G991" s="160" t="s">
        <v>8038</v>
      </c>
      <c r="H991" s="177" t="s">
        <v>26029</v>
      </c>
      <c r="I991" s="166" t="s">
        <v>16720</v>
      </c>
      <c r="J991" s="179">
        <v>2585.0</v>
      </c>
      <c r="K991" s="99" t="s">
        <v>22513</v>
      </c>
      <c r="L991" s="95" t="s">
        <v>21765</v>
      </c>
      <c r="M991" s="113" t="s">
        <v>22516</v>
      </c>
      <c r="N991" s="75" t="s">
        <v>16706</v>
      </c>
      <c r="O991" s="75" t="s">
        <v>6917</v>
      </c>
      <c r="P991" s="75" t="s">
        <v>8038</v>
      </c>
      <c r="Q991" s="180" t="s">
        <v>22516</v>
      </c>
    </row>
    <row r="992">
      <c r="A992" s="69" t="s">
        <v>2586</v>
      </c>
      <c r="B992" s="190" t="s">
        <v>24579</v>
      </c>
      <c r="C992" s="236"/>
      <c r="D992" s="79" t="s">
        <v>2635</v>
      </c>
      <c r="E992" s="113" t="s">
        <v>22516</v>
      </c>
      <c r="F992" s="113" t="s">
        <v>22516</v>
      </c>
      <c r="G992" s="177"/>
      <c r="H992" s="177" t="s">
        <v>26030</v>
      </c>
      <c r="I992" s="231" t="s">
        <v>25919</v>
      </c>
      <c r="J992" s="83">
        <v>9554.0</v>
      </c>
      <c r="K992" s="75" t="s">
        <v>22513</v>
      </c>
      <c r="L992" s="95" t="s">
        <v>21765</v>
      </c>
      <c r="M992" s="113" t="s">
        <v>22516</v>
      </c>
      <c r="N992" s="75" t="s">
        <v>16706</v>
      </c>
      <c r="O992" s="75" t="s">
        <v>22571</v>
      </c>
      <c r="P992" s="75" t="s">
        <v>15373</v>
      </c>
      <c r="Q992" s="180" t="s">
        <v>22516</v>
      </c>
    </row>
    <row r="993">
      <c r="A993" s="69" t="s">
        <v>2586</v>
      </c>
      <c r="B993" s="190" t="s">
        <v>26031</v>
      </c>
      <c r="C993" s="95"/>
      <c r="D993" s="79" t="s">
        <v>2588</v>
      </c>
      <c r="E993" s="113" t="s">
        <v>22516</v>
      </c>
      <c r="F993" s="113" t="s">
        <v>22516</v>
      </c>
      <c r="G993" s="96"/>
      <c r="H993" s="96" t="s">
        <v>26032</v>
      </c>
      <c r="I993" s="71" t="s">
        <v>26033</v>
      </c>
      <c r="J993" s="192">
        <v>6555.0</v>
      </c>
      <c r="K993" s="75" t="s">
        <v>22513</v>
      </c>
      <c r="L993" s="95" t="s">
        <v>21765</v>
      </c>
      <c r="M993" s="113" t="s">
        <v>22516</v>
      </c>
      <c r="N993" s="75" t="s">
        <v>16706</v>
      </c>
      <c r="O993" s="75" t="s">
        <v>2813</v>
      </c>
      <c r="P993" s="75" t="s">
        <v>15373</v>
      </c>
      <c r="Q993" s="154" t="s">
        <v>22516</v>
      </c>
    </row>
    <row r="994">
      <c r="A994" s="69" t="s">
        <v>2633</v>
      </c>
      <c r="B994" s="190" t="s">
        <v>26034</v>
      </c>
      <c r="C994" s="95"/>
      <c r="D994" s="79" t="s">
        <v>2588</v>
      </c>
      <c r="E994" s="113" t="s">
        <v>22516</v>
      </c>
      <c r="F994" s="113" t="s">
        <v>22516</v>
      </c>
      <c r="G994" s="96"/>
      <c r="H994" s="96" t="s">
        <v>26035</v>
      </c>
      <c r="I994" s="71" t="s">
        <v>26036</v>
      </c>
      <c r="J994" s="192">
        <v>3498.0</v>
      </c>
      <c r="K994" s="99" t="s">
        <v>22513</v>
      </c>
      <c r="L994" s="95" t="s">
        <v>21765</v>
      </c>
      <c r="M994" s="113" t="s">
        <v>22516</v>
      </c>
      <c r="N994" s="75" t="s">
        <v>16706</v>
      </c>
      <c r="O994" s="75" t="s">
        <v>2603</v>
      </c>
      <c r="P994" s="75" t="s">
        <v>15373</v>
      </c>
      <c r="Q994" s="95"/>
    </row>
    <row r="995">
      <c r="A995" s="69" t="s">
        <v>2586</v>
      </c>
      <c r="B995" s="190" t="s">
        <v>26037</v>
      </c>
      <c r="C995" s="95"/>
      <c r="D995" s="79" t="s">
        <v>2635</v>
      </c>
      <c r="E995" s="113" t="s">
        <v>22516</v>
      </c>
      <c r="F995" s="113" t="s">
        <v>22516</v>
      </c>
      <c r="G995" s="96"/>
      <c r="H995" s="96" t="s">
        <v>26038</v>
      </c>
      <c r="I995" s="71" t="s">
        <v>26039</v>
      </c>
      <c r="J995" s="192">
        <v>9062.0</v>
      </c>
      <c r="K995" s="99" t="s">
        <v>22513</v>
      </c>
      <c r="L995" s="95" t="s">
        <v>21765</v>
      </c>
      <c r="M995" s="113" t="s">
        <v>22516</v>
      </c>
      <c r="N995" s="75" t="s">
        <v>16706</v>
      </c>
      <c r="O995" s="75" t="s">
        <v>22658</v>
      </c>
      <c r="P995" s="75" t="s">
        <v>15373</v>
      </c>
      <c r="Q995" s="154" t="s">
        <v>22516</v>
      </c>
    </row>
    <row r="996">
      <c r="A996" s="62" t="s">
        <v>2633</v>
      </c>
      <c r="B996" s="175" t="s">
        <v>26040</v>
      </c>
      <c r="C996" s="95"/>
      <c r="D996" s="79" t="s">
        <v>2635</v>
      </c>
      <c r="E996" s="113" t="s">
        <v>22516</v>
      </c>
      <c r="F996" s="113" t="s">
        <v>22516</v>
      </c>
      <c r="G996" s="96"/>
      <c r="H996" s="96" t="s">
        <v>26041</v>
      </c>
      <c r="I996" s="71" t="s">
        <v>26042</v>
      </c>
      <c r="J996" s="192">
        <v>1975.0</v>
      </c>
      <c r="K996" s="162" t="s">
        <v>22513</v>
      </c>
      <c r="L996" s="95" t="s">
        <v>21765</v>
      </c>
      <c r="M996" s="113" t="s">
        <v>22516</v>
      </c>
      <c r="N996" s="75" t="s">
        <v>16706</v>
      </c>
      <c r="O996" s="75" t="s">
        <v>22658</v>
      </c>
      <c r="P996" s="75" t="s">
        <v>8038</v>
      </c>
      <c r="Q996" s="154" t="s">
        <v>22516</v>
      </c>
    </row>
    <row r="997">
      <c r="A997" s="62" t="s">
        <v>2586</v>
      </c>
      <c r="B997" s="175" t="s">
        <v>26043</v>
      </c>
      <c r="C997" s="95"/>
      <c r="D997" s="79" t="s">
        <v>2635</v>
      </c>
      <c r="E997" s="113" t="s">
        <v>22516</v>
      </c>
      <c r="F997" s="113" t="s">
        <v>22516</v>
      </c>
      <c r="G997" s="96"/>
      <c r="H997" s="96" t="s">
        <v>26044</v>
      </c>
      <c r="I997" s="191" t="s">
        <v>26045</v>
      </c>
      <c r="J997" s="156">
        <v>766.0</v>
      </c>
      <c r="K997" s="99" t="s">
        <v>22513</v>
      </c>
      <c r="L997" s="95" t="s">
        <v>21765</v>
      </c>
      <c r="M997" s="113" t="s">
        <v>22516</v>
      </c>
      <c r="N997" s="75" t="s">
        <v>16706</v>
      </c>
      <c r="O997" s="75" t="s">
        <v>2802</v>
      </c>
      <c r="P997" s="75" t="s">
        <v>15373</v>
      </c>
      <c r="Q997" s="154" t="s">
        <v>22516</v>
      </c>
    </row>
    <row r="998">
      <c r="A998" s="69" t="s">
        <v>2586</v>
      </c>
      <c r="B998" s="190" t="s">
        <v>26046</v>
      </c>
      <c r="C998" s="95"/>
      <c r="D998" s="79" t="s">
        <v>2635</v>
      </c>
      <c r="E998" s="113" t="s">
        <v>22516</v>
      </c>
      <c r="F998" s="113" t="s">
        <v>22516</v>
      </c>
      <c r="G998" s="96"/>
      <c r="H998" s="96" t="s">
        <v>26047</v>
      </c>
      <c r="I998" s="71" t="s">
        <v>26048</v>
      </c>
      <c r="J998" s="192">
        <v>1869.0</v>
      </c>
      <c r="K998" s="75" t="s">
        <v>22513</v>
      </c>
      <c r="L998" s="95" t="s">
        <v>21765</v>
      </c>
      <c r="M998" s="113" t="s">
        <v>22516</v>
      </c>
      <c r="N998" s="75" t="s">
        <v>16706</v>
      </c>
      <c r="O998" s="75" t="s">
        <v>4225</v>
      </c>
      <c r="P998" s="75" t="s">
        <v>15373</v>
      </c>
      <c r="Q998" s="154" t="s">
        <v>22516</v>
      </c>
    </row>
    <row r="999">
      <c r="A999" s="69" t="s">
        <v>2633</v>
      </c>
      <c r="B999" s="190" t="s">
        <v>18212</v>
      </c>
      <c r="C999" s="95"/>
      <c r="D999" s="79" t="s">
        <v>2588</v>
      </c>
      <c r="E999" s="113" t="s">
        <v>22516</v>
      </c>
      <c r="F999" s="113" t="s">
        <v>22516</v>
      </c>
      <c r="G999" s="96"/>
      <c r="H999" s="96" t="s">
        <v>26049</v>
      </c>
      <c r="I999" s="71" t="s">
        <v>26050</v>
      </c>
      <c r="J999" s="192">
        <v>11173.0</v>
      </c>
      <c r="K999" s="99" t="s">
        <v>22513</v>
      </c>
      <c r="L999" s="95" t="s">
        <v>21765</v>
      </c>
      <c r="M999" s="113" t="s">
        <v>22516</v>
      </c>
      <c r="N999" s="75" t="s">
        <v>16706</v>
      </c>
      <c r="O999" s="75" t="s">
        <v>2813</v>
      </c>
      <c r="P999" s="75" t="s">
        <v>15373</v>
      </c>
      <c r="Q999" s="154" t="s">
        <v>22516</v>
      </c>
    </row>
    <row r="1000">
      <c r="A1000" s="69" t="s">
        <v>2633</v>
      </c>
      <c r="B1000" s="190" t="s">
        <v>26051</v>
      </c>
      <c r="C1000" s="95"/>
      <c r="D1000" s="79" t="s">
        <v>2635</v>
      </c>
      <c r="E1000" s="113" t="s">
        <v>22516</v>
      </c>
      <c r="F1000" s="113" t="s">
        <v>22516</v>
      </c>
      <c r="G1000" s="96"/>
      <c r="H1000" s="96" t="s">
        <v>26052</v>
      </c>
      <c r="I1000" s="71" t="s">
        <v>26053</v>
      </c>
      <c r="J1000" s="192">
        <v>5687.0</v>
      </c>
      <c r="K1000" s="99" t="s">
        <v>22513</v>
      </c>
      <c r="L1000" s="95" t="s">
        <v>21765</v>
      </c>
      <c r="M1000" s="113" t="s">
        <v>22516</v>
      </c>
      <c r="N1000" s="75" t="s">
        <v>16706</v>
      </c>
      <c r="O1000" s="75" t="s">
        <v>4138</v>
      </c>
      <c r="P1000" s="75" t="s">
        <v>15373</v>
      </c>
      <c r="Q1000" s="154" t="s">
        <v>22516</v>
      </c>
    </row>
    <row r="1001">
      <c r="A1001" s="69" t="s">
        <v>2586</v>
      </c>
      <c r="B1001" s="190" t="s">
        <v>26054</v>
      </c>
      <c r="C1001" s="95"/>
      <c r="D1001" s="79" t="s">
        <v>2588</v>
      </c>
      <c r="E1001" s="113" t="s">
        <v>22516</v>
      </c>
      <c r="F1001" s="113" t="s">
        <v>22516</v>
      </c>
      <c r="G1001" s="96"/>
      <c r="H1001" s="96" t="s">
        <v>26055</v>
      </c>
      <c r="I1001" s="71" t="s">
        <v>26056</v>
      </c>
      <c r="J1001" s="156">
        <v>328.0</v>
      </c>
      <c r="K1001" s="99" t="s">
        <v>22513</v>
      </c>
      <c r="L1001" s="95" t="s">
        <v>21765</v>
      </c>
      <c r="M1001" s="113" t="s">
        <v>22516</v>
      </c>
      <c r="N1001" s="75" t="s">
        <v>16706</v>
      </c>
      <c r="O1001" s="75" t="s">
        <v>23042</v>
      </c>
      <c r="P1001" s="75" t="s">
        <v>15373</v>
      </c>
      <c r="Q1001" s="154" t="s">
        <v>22516</v>
      </c>
    </row>
    <row r="1002">
      <c r="A1002" s="69" t="s">
        <v>23381</v>
      </c>
      <c r="B1002" s="190" t="s">
        <v>26057</v>
      </c>
      <c r="C1002" s="95"/>
      <c r="D1002" s="79" t="s">
        <v>2588</v>
      </c>
      <c r="E1002" s="113" t="s">
        <v>22516</v>
      </c>
      <c r="F1002" s="113" t="s">
        <v>22516</v>
      </c>
      <c r="G1002" s="96"/>
      <c r="H1002" s="96" t="s">
        <v>26058</v>
      </c>
      <c r="I1002" s="242" t="s">
        <v>26059</v>
      </c>
      <c r="J1002" s="156">
        <v>5118.0</v>
      </c>
      <c r="K1002" s="99" t="s">
        <v>22513</v>
      </c>
      <c r="L1002" s="95" t="s">
        <v>21765</v>
      </c>
      <c r="M1002" s="113" t="s">
        <v>22516</v>
      </c>
      <c r="N1002" s="75" t="s">
        <v>16706</v>
      </c>
      <c r="O1002" s="75" t="s">
        <v>3328</v>
      </c>
      <c r="P1002" s="75" t="s">
        <v>8038</v>
      </c>
      <c r="Q1002" s="154" t="s">
        <v>22516</v>
      </c>
    </row>
    <row r="1003">
      <c r="A1003" s="69" t="s">
        <v>2633</v>
      </c>
      <c r="B1003" s="190" t="s">
        <v>26060</v>
      </c>
      <c r="C1003" s="95"/>
      <c r="D1003" s="79" t="s">
        <v>2588</v>
      </c>
      <c r="E1003" s="113" t="s">
        <v>22516</v>
      </c>
      <c r="F1003" s="113" t="s">
        <v>22516</v>
      </c>
      <c r="G1003" s="96"/>
      <c r="H1003" s="96" t="s">
        <v>26061</v>
      </c>
      <c r="I1003" s="242" t="s">
        <v>26062</v>
      </c>
      <c r="J1003" s="156">
        <v>10000.0</v>
      </c>
      <c r="K1003" s="99" t="s">
        <v>22513</v>
      </c>
      <c r="L1003" s="95" t="s">
        <v>21765</v>
      </c>
      <c r="M1003" s="113" t="s">
        <v>22516</v>
      </c>
      <c r="N1003" s="75" t="s">
        <v>16706</v>
      </c>
      <c r="O1003" s="75" t="s">
        <v>2813</v>
      </c>
      <c r="P1003" s="75" t="s">
        <v>15373</v>
      </c>
      <c r="Q1003" s="95"/>
    </row>
    <row r="1004">
      <c r="A1004" s="69" t="s">
        <v>2586</v>
      </c>
      <c r="B1004" s="190" t="s">
        <v>26063</v>
      </c>
      <c r="C1004" s="95"/>
      <c r="D1004" s="79" t="s">
        <v>2635</v>
      </c>
      <c r="E1004" s="113" t="s">
        <v>22516</v>
      </c>
      <c r="F1004" s="113" t="s">
        <v>22516</v>
      </c>
      <c r="G1004" s="96"/>
      <c r="H1004" s="96" t="s">
        <v>26064</v>
      </c>
      <c r="I1004" s="71" t="s">
        <v>26065</v>
      </c>
      <c r="J1004" s="156">
        <v>4473.0</v>
      </c>
      <c r="K1004" s="99" t="s">
        <v>22513</v>
      </c>
      <c r="L1004" s="95" t="s">
        <v>21765</v>
      </c>
      <c r="M1004" s="113" t="s">
        <v>22516</v>
      </c>
      <c r="N1004" s="75" t="s">
        <v>16706</v>
      </c>
      <c r="O1004" s="75" t="s">
        <v>2937</v>
      </c>
      <c r="P1004" s="75" t="s">
        <v>15373</v>
      </c>
      <c r="Q1004" s="95"/>
    </row>
    <row r="1005">
      <c r="A1005" s="69" t="s">
        <v>2586</v>
      </c>
      <c r="B1005" s="190" t="s">
        <v>26066</v>
      </c>
      <c r="C1005" s="95"/>
      <c r="D1005" s="79" t="s">
        <v>2588</v>
      </c>
      <c r="E1005" s="113" t="s">
        <v>22516</v>
      </c>
      <c r="F1005" s="113" t="s">
        <v>22516</v>
      </c>
      <c r="G1005" s="96"/>
      <c r="H1005" s="96" t="s">
        <v>26067</v>
      </c>
      <c r="I1005" s="242" t="s">
        <v>26068</v>
      </c>
      <c r="J1005" s="156">
        <v>804.0</v>
      </c>
      <c r="K1005" s="99" t="s">
        <v>22513</v>
      </c>
      <c r="L1005" s="95" t="s">
        <v>21765</v>
      </c>
      <c r="M1005" s="113" t="s">
        <v>22516</v>
      </c>
      <c r="N1005" s="75" t="s">
        <v>16706</v>
      </c>
      <c r="O1005" s="75" t="s">
        <v>4138</v>
      </c>
      <c r="P1005" s="75" t="s">
        <v>15373</v>
      </c>
      <c r="Q1005" s="95"/>
    </row>
    <row r="1006">
      <c r="A1006" s="69" t="s">
        <v>2586</v>
      </c>
      <c r="B1006" s="190" t="s">
        <v>26069</v>
      </c>
      <c r="C1006" s="95"/>
      <c r="D1006" s="79" t="s">
        <v>2635</v>
      </c>
      <c r="E1006" s="113" t="s">
        <v>22516</v>
      </c>
      <c r="F1006" s="113" t="s">
        <v>22516</v>
      </c>
      <c r="G1006" s="96"/>
      <c r="H1006" s="96" t="s">
        <v>26070</v>
      </c>
      <c r="I1006" s="71" t="s">
        <v>26071</v>
      </c>
      <c r="J1006" s="156">
        <v>161.0</v>
      </c>
      <c r="K1006" s="99" t="s">
        <v>22513</v>
      </c>
      <c r="L1006" s="95" t="s">
        <v>21765</v>
      </c>
      <c r="M1006" s="113" t="s">
        <v>22516</v>
      </c>
      <c r="N1006" s="75" t="s">
        <v>16706</v>
      </c>
      <c r="O1006" s="75" t="s">
        <v>2840</v>
      </c>
      <c r="P1006" s="75" t="s">
        <v>8038</v>
      </c>
      <c r="Q1006" s="95"/>
    </row>
    <row r="1007">
      <c r="A1007" s="69" t="s">
        <v>23381</v>
      </c>
      <c r="B1007" s="190" t="s">
        <v>26072</v>
      </c>
      <c r="C1007" s="95"/>
      <c r="D1007" s="113" t="s">
        <v>2635</v>
      </c>
      <c r="E1007" s="113" t="s">
        <v>22516</v>
      </c>
      <c r="F1007" s="113" t="s">
        <v>22516</v>
      </c>
      <c r="G1007" s="96"/>
      <c r="H1007" s="96" t="s">
        <v>26073</v>
      </c>
      <c r="I1007" s="71" t="s">
        <v>26074</v>
      </c>
      <c r="J1007" s="156">
        <v>3903.0</v>
      </c>
      <c r="K1007" s="99" t="s">
        <v>22513</v>
      </c>
      <c r="L1007" s="95" t="s">
        <v>21765</v>
      </c>
      <c r="M1007" s="113" t="s">
        <v>22516</v>
      </c>
      <c r="N1007" s="75" t="s">
        <v>16706</v>
      </c>
      <c r="O1007" s="75" t="s">
        <v>2603</v>
      </c>
      <c r="P1007" s="75" t="s">
        <v>8038</v>
      </c>
      <c r="Q1007" s="95"/>
    </row>
    <row r="1008">
      <c r="A1008" s="69" t="s">
        <v>23381</v>
      </c>
      <c r="B1008" s="190" t="s">
        <v>26075</v>
      </c>
      <c r="C1008" s="95"/>
      <c r="D1008" s="79" t="s">
        <v>2588</v>
      </c>
      <c r="E1008" s="113" t="s">
        <v>22516</v>
      </c>
      <c r="F1008" s="113" t="s">
        <v>22516</v>
      </c>
      <c r="G1008" s="96"/>
      <c r="H1008" s="96" t="s">
        <v>26076</v>
      </c>
      <c r="I1008" s="71" t="s">
        <v>26077</v>
      </c>
      <c r="J1008" s="156">
        <v>5250.0</v>
      </c>
      <c r="K1008" s="99" t="s">
        <v>22513</v>
      </c>
      <c r="L1008" s="95" t="s">
        <v>21765</v>
      </c>
      <c r="M1008" s="113" t="s">
        <v>22516</v>
      </c>
      <c r="N1008" s="75" t="s">
        <v>16706</v>
      </c>
      <c r="O1008" s="75" t="s">
        <v>2937</v>
      </c>
      <c r="P1008" s="75" t="s">
        <v>8038</v>
      </c>
      <c r="Q1008" s="95"/>
    </row>
    <row r="1009">
      <c r="A1009" s="69" t="s">
        <v>23381</v>
      </c>
      <c r="B1009" s="190" t="s">
        <v>26078</v>
      </c>
      <c r="C1009" s="95"/>
      <c r="D1009" s="113" t="s">
        <v>2635</v>
      </c>
      <c r="E1009" s="113" t="s">
        <v>22516</v>
      </c>
      <c r="F1009" s="113" t="s">
        <v>22516</v>
      </c>
      <c r="G1009" s="96"/>
      <c r="H1009" s="96" t="s">
        <v>26079</v>
      </c>
      <c r="I1009" s="191" t="s">
        <v>26080</v>
      </c>
      <c r="J1009" s="156">
        <v>537.0</v>
      </c>
      <c r="K1009" s="99" t="s">
        <v>22513</v>
      </c>
      <c r="L1009" s="95" t="s">
        <v>21765</v>
      </c>
      <c r="M1009" s="113" t="s">
        <v>22516</v>
      </c>
      <c r="N1009" s="75" t="s">
        <v>16706</v>
      </c>
      <c r="O1009" s="75" t="s">
        <v>2753</v>
      </c>
      <c r="P1009" s="75" t="s">
        <v>15373</v>
      </c>
      <c r="Q1009" s="154" t="s">
        <v>22516</v>
      </c>
    </row>
    <row r="1010">
      <c r="A1010" s="69" t="s">
        <v>2586</v>
      </c>
      <c r="B1010" s="190" t="s">
        <v>26081</v>
      </c>
      <c r="C1010" s="95"/>
      <c r="D1010" s="79" t="s">
        <v>2588</v>
      </c>
      <c r="E1010" s="113" t="s">
        <v>22516</v>
      </c>
      <c r="F1010" s="113" t="s">
        <v>22516</v>
      </c>
      <c r="G1010" s="96"/>
      <c r="H1010" s="96" t="s">
        <v>26082</v>
      </c>
      <c r="I1010" s="71" t="s">
        <v>26083</v>
      </c>
      <c r="J1010" s="192">
        <v>1240.0</v>
      </c>
      <c r="K1010" s="99" t="s">
        <v>22513</v>
      </c>
      <c r="L1010" s="95" t="s">
        <v>21765</v>
      </c>
      <c r="M1010" s="113" t="s">
        <v>22516</v>
      </c>
      <c r="N1010" s="75" t="s">
        <v>16706</v>
      </c>
      <c r="O1010" s="75" t="s">
        <v>8571</v>
      </c>
      <c r="P1010" s="75" t="s">
        <v>15373</v>
      </c>
      <c r="Q1010" s="95"/>
    </row>
    <row r="1011">
      <c r="A1011" s="62" t="s">
        <v>2633</v>
      </c>
      <c r="B1011" s="175" t="s">
        <v>26084</v>
      </c>
      <c r="C1011" s="95"/>
      <c r="D1011" s="79" t="s">
        <v>2635</v>
      </c>
      <c r="E1011" s="113" t="s">
        <v>22516</v>
      </c>
      <c r="F1011" s="113" t="s">
        <v>22516</v>
      </c>
      <c r="G1011" s="96"/>
      <c r="H1011" s="96" t="s">
        <v>26085</v>
      </c>
      <c r="I1011" s="155" t="s">
        <v>26086</v>
      </c>
      <c r="J1011" s="156">
        <v>3345.0</v>
      </c>
      <c r="K1011" s="99" t="s">
        <v>22513</v>
      </c>
      <c r="L1011" s="95" t="s">
        <v>21765</v>
      </c>
      <c r="M1011" s="113" t="s">
        <v>22516</v>
      </c>
      <c r="N1011" s="75" t="s">
        <v>16706</v>
      </c>
      <c r="O1011" s="75" t="s">
        <v>2802</v>
      </c>
      <c r="P1011" s="75" t="s">
        <v>15373</v>
      </c>
      <c r="Q1011" s="95"/>
    </row>
    <row r="1012">
      <c r="A1012" s="69" t="s">
        <v>2586</v>
      </c>
      <c r="B1012" s="190" t="s">
        <v>26087</v>
      </c>
      <c r="C1012" s="95"/>
      <c r="D1012" s="79" t="s">
        <v>2635</v>
      </c>
      <c r="E1012" s="113" t="s">
        <v>22516</v>
      </c>
      <c r="F1012" s="113" t="s">
        <v>22516</v>
      </c>
      <c r="G1012" s="96"/>
      <c r="H1012" s="96" t="s">
        <v>26088</v>
      </c>
      <c r="I1012" s="71" t="s">
        <v>26089</v>
      </c>
      <c r="J1012" s="156">
        <v>475.0</v>
      </c>
      <c r="K1012" s="75" t="s">
        <v>22513</v>
      </c>
      <c r="L1012" s="95" t="s">
        <v>21765</v>
      </c>
      <c r="M1012" s="113" t="s">
        <v>22516</v>
      </c>
      <c r="N1012" s="75" t="s">
        <v>16706</v>
      </c>
      <c r="O1012" s="75" t="s">
        <v>4138</v>
      </c>
      <c r="P1012" s="75" t="s">
        <v>15373</v>
      </c>
      <c r="Q1012" s="95"/>
    </row>
    <row r="1013">
      <c r="A1013" s="69" t="s">
        <v>2633</v>
      </c>
      <c r="B1013" s="190" t="s">
        <v>26090</v>
      </c>
      <c r="C1013" s="95"/>
      <c r="D1013" s="79" t="s">
        <v>2588</v>
      </c>
      <c r="E1013" s="113" t="s">
        <v>22516</v>
      </c>
      <c r="F1013" s="113" t="s">
        <v>22516</v>
      </c>
      <c r="G1013" s="96"/>
      <c r="H1013" s="96" t="s">
        <v>26091</v>
      </c>
      <c r="I1013" s="71" t="s">
        <v>26092</v>
      </c>
      <c r="J1013" s="192">
        <v>7243.0</v>
      </c>
      <c r="K1013" s="99" t="s">
        <v>22513</v>
      </c>
      <c r="L1013" s="95" t="s">
        <v>21765</v>
      </c>
      <c r="M1013" s="113" t="s">
        <v>22516</v>
      </c>
      <c r="N1013" s="75" t="s">
        <v>16706</v>
      </c>
      <c r="O1013" s="75" t="s">
        <v>2937</v>
      </c>
      <c r="P1013" s="75" t="s">
        <v>15373</v>
      </c>
      <c r="Q1013" s="95"/>
    </row>
    <row r="1014">
      <c r="A1014" s="69" t="s">
        <v>23381</v>
      </c>
      <c r="B1014" s="190" t="s">
        <v>26093</v>
      </c>
      <c r="C1014" s="95"/>
      <c r="D1014" s="79" t="s">
        <v>2635</v>
      </c>
      <c r="E1014" s="113" t="s">
        <v>22516</v>
      </c>
      <c r="F1014" s="113" t="s">
        <v>22516</v>
      </c>
      <c r="G1014" s="96"/>
      <c r="H1014" s="96" t="s">
        <v>26094</v>
      </c>
      <c r="I1014" s="71" t="s">
        <v>26095</v>
      </c>
      <c r="J1014" s="192">
        <v>8187.0</v>
      </c>
      <c r="K1014" s="99" t="s">
        <v>22513</v>
      </c>
      <c r="L1014" s="95" t="s">
        <v>21765</v>
      </c>
      <c r="M1014" s="113" t="s">
        <v>22516</v>
      </c>
      <c r="N1014" s="75" t="s">
        <v>16706</v>
      </c>
      <c r="O1014" s="75" t="s">
        <v>2603</v>
      </c>
      <c r="P1014" s="75" t="s">
        <v>15373</v>
      </c>
      <c r="Q1014" s="95"/>
    </row>
    <row r="1015">
      <c r="A1015" s="62" t="s">
        <v>2586</v>
      </c>
      <c r="B1015" s="175" t="s">
        <v>26096</v>
      </c>
      <c r="C1015" s="95"/>
      <c r="D1015" s="79" t="s">
        <v>2635</v>
      </c>
      <c r="E1015" s="113" t="s">
        <v>22516</v>
      </c>
      <c r="F1015" s="113" t="s">
        <v>22516</v>
      </c>
      <c r="G1015" s="96"/>
      <c r="H1015" s="96" t="s">
        <v>26097</v>
      </c>
      <c r="I1015" s="191" t="s">
        <v>26098</v>
      </c>
      <c r="J1015" s="156">
        <v>2000.0</v>
      </c>
      <c r="K1015" s="99" t="s">
        <v>22513</v>
      </c>
      <c r="L1015" s="95" t="s">
        <v>21765</v>
      </c>
      <c r="M1015" s="113" t="s">
        <v>22516</v>
      </c>
      <c r="N1015" s="75" t="s">
        <v>16706</v>
      </c>
      <c r="O1015" s="75" t="s">
        <v>3473</v>
      </c>
      <c r="P1015" s="75" t="s">
        <v>15373</v>
      </c>
      <c r="Q1015" s="95"/>
    </row>
    <row r="1016">
      <c r="A1016" s="69" t="s">
        <v>2586</v>
      </c>
      <c r="B1016" s="190" t="s">
        <v>26099</v>
      </c>
      <c r="C1016" s="95"/>
      <c r="D1016" s="79" t="s">
        <v>2635</v>
      </c>
      <c r="E1016" s="113" t="s">
        <v>22516</v>
      </c>
      <c r="F1016" s="113" t="s">
        <v>22516</v>
      </c>
      <c r="G1016" s="96"/>
      <c r="H1016" s="96" t="s">
        <v>26100</v>
      </c>
      <c r="I1016" s="71" t="s">
        <v>26101</v>
      </c>
      <c r="J1016" s="192">
        <v>6803.0</v>
      </c>
      <c r="K1016" s="99" t="s">
        <v>22513</v>
      </c>
      <c r="L1016" s="95" t="s">
        <v>21765</v>
      </c>
      <c r="M1016" s="113" t="s">
        <v>22516</v>
      </c>
      <c r="N1016" s="75" t="s">
        <v>16706</v>
      </c>
      <c r="O1016" s="75" t="s">
        <v>2802</v>
      </c>
      <c r="P1016" s="75" t="s">
        <v>15373</v>
      </c>
      <c r="Q1016" s="95"/>
    </row>
    <row r="1017">
      <c r="A1017" s="69" t="s">
        <v>2586</v>
      </c>
      <c r="B1017" s="190" t="s">
        <v>26102</v>
      </c>
      <c r="C1017" s="95"/>
      <c r="D1017" s="79" t="s">
        <v>2635</v>
      </c>
      <c r="E1017" s="113" t="s">
        <v>22516</v>
      </c>
      <c r="F1017" s="113" t="s">
        <v>22516</v>
      </c>
      <c r="G1017" s="96"/>
      <c r="H1017" s="96" t="s">
        <v>26103</v>
      </c>
      <c r="I1017" s="71" t="s">
        <v>26104</v>
      </c>
      <c r="J1017" s="192">
        <v>12626.0</v>
      </c>
      <c r="K1017" s="75" t="s">
        <v>22513</v>
      </c>
      <c r="L1017" s="95" t="s">
        <v>21765</v>
      </c>
      <c r="M1017" s="113" t="s">
        <v>22516</v>
      </c>
      <c r="N1017" s="75" t="s">
        <v>16706</v>
      </c>
      <c r="O1017" s="75" t="s">
        <v>2802</v>
      </c>
      <c r="P1017" s="75" t="s">
        <v>15373</v>
      </c>
      <c r="Q1017" s="95"/>
    </row>
    <row r="1018">
      <c r="A1018" s="69" t="s">
        <v>2586</v>
      </c>
      <c r="B1018" s="232" t="s">
        <v>26105</v>
      </c>
      <c r="C1018" s="82"/>
      <c r="D1018" s="79" t="s">
        <v>2588</v>
      </c>
      <c r="E1018" s="113" t="s">
        <v>22516</v>
      </c>
      <c r="F1018" s="113" t="s">
        <v>22516</v>
      </c>
      <c r="G1018" s="62"/>
      <c r="H1018" s="62" t="s">
        <v>26106</v>
      </c>
      <c r="I1018" s="193" t="s">
        <v>26107</v>
      </c>
      <c r="J1018" s="196">
        <v>1476.0</v>
      </c>
      <c r="K1018" s="99" t="s">
        <v>22513</v>
      </c>
      <c r="L1018" s="82" t="s">
        <v>21765</v>
      </c>
      <c r="M1018" s="113" t="s">
        <v>22516</v>
      </c>
      <c r="N1018" s="99" t="s">
        <v>16706</v>
      </c>
      <c r="O1018" s="99" t="s">
        <v>2753</v>
      </c>
      <c r="P1018" s="99" t="s">
        <v>15373</v>
      </c>
      <c r="Q1018" s="82"/>
    </row>
    <row r="1019">
      <c r="A1019" s="69" t="s">
        <v>2586</v>
      </c>
      <c r="B1019" s="232" t="s">
        <v>26108</v>
      </c>
      <c r="C1019" s="82"/>
      <c r="D1019" s="79" t="s">
        <v>2635</v>
      </c>
      <c r="E1019" s="113" t="s">
        <v>22516</v>
      </c>
      <c r="F1019" s="113" t="s">
        <v>22516</v>
      </c>
      <c r="G1019" s="62"/>
      <c r="H1019" s="62" t="s">
        <v>26109</v>
      </c>
      <c r="I1019" s="193" t="s">
        <v>26110</v>
      </c>
      <c r="J1019" s="196">
        <v>1716.0</v>
      </c>
      <c r="K1019" s="99" t="s">
        <v>22513</v>
      </c>
      <c r="L1019" s="82" t="s">
        <v>21765</v>
      </c>
      <c r="M1019" s="113" t="s">
        <v>22516</v>
      </c>
      <c r="N1019" s="99" t="s">
        <v>16706</v>
      </c>
      <c r="O1019" s="99" t="s">
        <v>2753</v>
      </c>
      <c r="P1019" s="99" t="s">
        <v>8038</v>
      </c>
      <c r="Q1019" s="82"/>
    </row>
    <row r="1020">
      <c r="A1020" s="69" t="s">
        <v>2633</v>
      </c>
      <c r="B1020" s="232" t="s">
        <v>26111</v>
      </c>
      <c r="C1020" s="82"/>
      <c r="D1020" s="79" t="s">
        <v>2588</v>
      </c>
      <c r="E1020" s="113" t="s">
        <v>22516</v>
      </c>
      <c r="F1020" s="113" t="s">
        <v>22516</v>
      </c>
      <c r="G1020" s="62"/>
      <c r="H1020" s="62" t="s">
        <v>26112</v>
      </c>
      <c r="I1020" s="193" t="s">
        <v>26113</v>
      </c>
      <c r="J1020" s="196">
        <v>5462.0</v>
      </c>
      <c r="K1020" s="75" t="s">
        <v>22513</v>
      </c>
      <c r="L1020" s="82" t="s">
        <v>21765</v>
      </c>
      <c r="M1020" s="113" t="s">
        <v>22516</v>
      </c>
      <c r="N1020" s="99" t="s">
        <v>16706</v>
      </c>
      <c r="O1020" s="99" t="s">
        <v>2813</v>
      </c>
      <c r="P1020" s="99" t="s">
        <v>15373</v>
      </c>
      <c r="Q1020" s="82"/>
    </row>
    <row r="1021">
      <c r="A1021" s="69" t="s">
        <v>2586</v>
      </c>
      <c r="B1021" s="232" t="s">
        <v>16288</v>
      </c>
      <c r="C1021" s="82"/>
      <c r="D1021" s="79" t="s">
        <v>2635</v>
      </c>
      <c r="E1021" s="113" t="s">
        <v>22516</v>
      </c>
      <c r="F1021" s="113" t="s">
        <v>22516</v>
      </c>
      <c r="G1021" s="62"/>
      <c r="H1021" s="62" t="s">
        <v>26114</v>
      </c>
      <c r="I1021" s="193" t="s">
        <v>26115</v>
      </c>
      <c r="J1021" s="196">
        <v>5802.0</v>
      </c>
      <c r="K1021" s="99" t="s">
        <v>22513</v>
      </c>
      <c r="L1021" s="82" t="s">
        <v>21765</v>
      </c>
      <c r="M1021" s="113" t="s">
        <v>22516</v>
      </c>
      <c r="N1021" s="99" t="s">
        <v>16706</v>
      </c>
      <c r="O1021" s="99" t="s">
        <v>22658</v>
      </c>
      <c r="P1021" s="99" t="s">
        <v>15373</v>
      </c>
      <c r="Q1021" s="82"/>
    </row>
    <row r="1022">
      <c r="A1022" s="69" t="s">
        <v>2633</v>
      </c>
      <c r="B1022" s="232" t="s">
        <v>26116</v>
      </c>
      <c r="C1022" s="82"/>
      <c r="D1022" s="79" t="s">
        <v>2588</v>
      </c>
      <c r="E1022" s="113" t="s">
        <v>22516</v>
      </c>
      <c r="F1022" s="113" t="s">
        <v>22516</v>
      </c>
      <c r="G1022" s="62"/>
      <c r="H1022" s="62" t="s">
        <v>26117</v>
      </c>
      <c r="I1022" s="108" t="s">
        <v>26118</v>
      </c>
      <c r="J1022" s="196">
        <v>117.0</v>
      </c>
      <c r="K1022" s="99" t="s">
        <v>22513</v>
      </c>
      <c r="L1022" s="82" t="s">
        <v>21765</v>
      </c>
      <c r="M1022" s="113" t="s">
        <v>22516</v>
      </c>
      <c r="N1022" s="99" t="s">
        <v>16706</v>
      </c>
      <c r="O1022" s="99" t="s">
        <v>22658</v>
      </c>
      <c r="P1022" s="99" t="s">
        <v>15373</v>
      </c>
      <c r="Q1022" s="82"/>
    </row>
    <row r="1023">
      <c r="A1023" s="62" t="s">
        <v>2586</v>
      </c>
      <c r="B1023" s="210" t="s">
        <v>26119</v>
      </c>
      <c r="C1023" s="82"/>
      <c r="D1023" s="79" t="s">
        <v>2588</v>
      </c>
      <c r="E1023" s="113" t="s">
        <v>22516</v>
      </c>
      <c r="F1023" s="113" t="s">
        <v>22516</v>
      </c>
      <c r="G1023" s="62"/>
      <c r="H1023" s="62" t="s">
        <v>26120</v>
      </c>
      <c r="I1023" s="155" t="s">
        <v>26121</v>
      </c>
      <c r="J1023" s="196">
        <v>4232.0</v>
      </c>
      <c r="K1023" s="99" t="s">
        <v>22513</v>
      </c>
      <c r="L1023" s="82" t="s">
        <v>21765</v>
      </c>
      <c r="M1023" s="113" t="s">
        <v>22516</v>
      </c>
      <c r="N1023" s="99" t="s">
        <v>16706</v>
      </c>
      <c r="O1023" s="99" t="s">
        <v>22658</v>
      </c>
      <c r="P1023" s="99" t="s">
        <v>15373</v>
      </c>
      <c r="Q1023" s="82"/>
    </row>
    <row r="1024">
      <c r="A1024" s="62" t="s">
        <v>2586</v>
      </c>
      <c r="B1024" s="210" t="s">
        <v>26122</v>
      </c>
      <c r="C1024" s="82"/>
      <c r="D1024" s="79" t="s">
        <v>2635</v>
      </c>
      <c r="E1024" s="113" t="s">
        <v>22516</v>
      </c>
      <c r="F1024" s="113" t="s">
        <v>22516</v>
      </c>
      <c r="G1024" s="62"/>
      <c r="H1024" s="62" t="s">
        <v>26123</v>
      </c>
      <c r="I1024" s="193" t="s">
        <v>26124</v>
      </c>
      <c r="J1024" s="196">
        <v>1800.0</v>
      </c>
      <c r="K1024" s="99" t="s">
        <v>22513</v>
      </c>
      <c r="L1024" s="82" t="s">
        <v>21765</v>
      </c>
      <c r="M1024" s="113" t="s">
        <v>22516</v>
      </c>
      <c r="N1024" s="99" t="s">
        <v>16706</v>
      </c>
      <c r="O1024" s="99" t="s">
        <v>2802</v>
      </c>
      <c r="P1024" s="99" t="s">
        <v>15373</v>
      </c>
      <c r="Q1024" s="82"/>
    </row>
    <row r="1025">
      <c r="A1025" s="62" t="s">
        <v>2586</v>
      </c>
      <c r="B1025" s="210" t="s">
        <v>26125</v>
      </c>
      <c r="C1025" s="82"/>
      <c r="D1025" s="79" t="s">
        <v>2588</v>
      </c>
      <c r="E1025" s="113" t="s">
        <v>22516</v>
      </c>
      <c r="F1025" s="113" t="s">
        <v>22516</v>
      </c>
      <c r="G1025" s="62"/>
      <c r="H1025" s="62" t="s">
        <v>26126</v>
      </c>
      <c r="I1025" s="193" t="s">
        <v>26127</v>
      </c>
      <c r="J1025" s="200">
        <v>14200.0</v>
      </c>
      <c r="K1025" s="99" t="s">
        <v>22513</v>
      </c>
      <c r="L1025" s="82" t="s">
        <v>21765</v>
      </c>
      <c r="M1025" s="113" t="s">
        <v>22516</v>
      </c>
      <c r="N1025" s="99" t="s">
        <v>16706</v>
      </c>
      <c r="O1025" s="99" t="s">
        <v>2802</v>
      </c>
      <c r="P1025" s="99" t="s">
        <v>15373</v>
      </c>
      <c r="Q1025" s="82"/>
    </row>
    <row r="1026">
      <c r="A1026" s="69" t="s">
        <v>2586</v>
      </c>
      <c r="B1026" s="232" t="s">
        <v>26128</v>
      </c>
      <c r="C1026" s="82"/>
      <c r="D1026" s="79" t="s">
        <v>2588</v>
      </c>
      <c r="E1026" s="113" t="s">
        <v>22516</v>
      </c>
      <c r="F1026" s="113" t="s">
        <v>22516</v>
      </c>
      <c r="G1026" s="62"/>
      <c r="H1026" s="62" t="s">
        <v>26129</v>
      </c>
      <c r="I1026" s="193" t="s">
        <v>26130</v>
      </c>
      <c r="J1026" s="196">
        <v>2910.0</v>
      </c>
      <c r="K1026" s="75" t="s">
        <v>22513</v>
      </c>
      <c r="L1026" s="82" t="s">
        <v>21765</v>
      </c>
      <c r="M1026" s="113" t="s">
        <v>22516</v>
      </c>
      <c r="N1026" s="99" t="s">
        <v>16706</v>
      </c>
      <c r="O1026" s="99" t="s">
        <v>26131</v>
      </c>
      <c r="P1026" s="99" t="s">
        <v>8038</v>
      </c>
      <c r="Q1026" s="82"/>
    </row>
    <row r="1027">
      <c r="A1027" s="69" t="s">
        <v>2633</v>
      </c>
      <c r="B1027" s="232" t="s">
        <v>26132</v>
      </c>
      <c r="C1027" s="82"/>
      <c r="D1027" s="79" t="s">
        <v>2588</v>
      </c>
      <c r="E1027" s="113" t="s">
        <v>22516</v>
      </c>
      <c r="F1027" s="113" t="s">
        <v>22516</v>
      </c>
      <c r="G1027" s="62"/>
      <c r="H1027" s="62" t="s">
        <v>26133</v>
      </c>
      <c r="I1027" s="193" t="s">
        <v>26134</v>
      </c>
      <c r="J1027" s="196">
        <v>946.0</v>
      </c>
      <c r="K1027" s="99" t="s">
        <v>22513</v>
      </c>
      <c r="L1027" s="82" t="s">
        <v>21765</v>
      </c>
      <c r="M1027" s="113" t="s">
        <v>22516</v>
      </c>
      <c r="N1027" s="99" t="s">
        <v>16706</v>
      </c>
      <c r="O1027" s="99" t="s">
        <v>24564</v>
      </c>
      <c r="P1027" s="99" t="s">
        <v>8038</v>
      </c>
      <c r="Q1027" s="82"/>
    </row>
    <row r="1028">
      <c r="A1028" s="62" t="s">
        <v>2633</v>
      </c>
      <c r="B1028" s="210" t="s">
        <v>26135</v>
      </c>
      <c r="C1028" s="82"/>
      <c r="D1028" s="79" t="s">
        <v>2635</v>
      </c>
      <c r="E1028" s="113" t="s">
        <v>22516</v>
      </c>
      <c r="F1028" s="113" t="s">
        <v>22516</v>
      </c>
      <c r="G1028" s="62"/>
      <c r="H1028" s="62" t="s">
        <v>26136</v>
      </c>
      <c r="I1028" s="193" t="s">
        <v>26137</v>
      </c>
      <c r="J1028" s="196">
        <v>4561.0</v>
      </c>
      <c r="K1028" s="75" t="s">
        <v>22513</v>
      </c>
      <c r="L1028" s="82" t="s">
        <v>21765</v>
      </c>
      <c r="M1028" s="113" t="s">
        <v>22516</v>
      </c>
      <c r="N1028" s="99" t="s">
        <v>16706</v>
      </c>
      <c r="O1028" s="99" t="s">
        <v>2802</v>
      </c>
      <c r="P1028" s="99" t="s">
        <v>8038</v>
      </c>
      <c r="Q1028" s="82"/>
    </row>
    <row r="1029">
      <c r="A1029" s="69" t="s">
        <v>2633</v>
      </c>
      <c r="B1029" s="190" t="s">
        <v>25324</v>
      </c>
      <c r="C1029" s="95"/>
      <c r="D1029" s="79" t="s">
        <v>2635</v>
      </c>
      <c r="E1029" s="113" t="s">
        <v>22516</v>
      </c>
      <c r="F1029" s="113" t="s">
        <v>22516</v>
      </c>
      <c r="G1029" s="96"/>
      <c r="H1029" s="96" t="s">
        <v>26138</v>
      </c>
      <c r="I1029" s="71" t="s">
        <v>25326</v>
      </c>
      <c r="J1029" s="192">
        <v>5373.0</v>
      </c>
      <c r="K1029" s="75" t="s">
        <v>22513</v>
      </c>
      <c r="L1029" s="95" t="s">
        <v>21765</v>
      </c>
      <c r="M1029" s="113" t="s">
        <v>22516</v>
      </c>
      <c r="N1029" s="75" t="s">
        <v>16706</v>
      </c>
      <c r="O1029" s="75" t="s">
        <v>2802</v>
      </c>
      <c r="P1029" s="75" t="s">
        <v>8038</v>
      </c>
      <c r="Q1029" s="154" t="s">
        <v>22516</v>
      </c>
    </row>
    <row r="1030">
      <c r="A1030" s="69" t="s">
        <v>2586</v>
      </c>
      <c r="B1030" s="190" t="s">
        <v>26139</v>
      </c>
      <c r="C1030" s="236"/>
      <c r="D1030" s="79" t="s">
        <v>2635</v>
      </c>
      <c r="E1030" s="113" t="s">
        <v>22516</v>
      </c>
      <c r="F1030" s="113" t="s">
        <v>22516</v>
      </c>
      <c r="G1030" s="177"/>
      <c r="H1030" s="177" t="s">
        <v>26140</v>
      </c>
      <c r="I1030" s="178" t="s">
        <v>26141</v>
      </c>
      <c r="J1030" s="83">
        <v>471.0</v>
      </c>
      <c r="K1030" s="75" t="s">
        <v>22513</v>
      </c>
      <c r="L1030" s="95" t="s">
        <v>21765</v>
      </c>
      <c r="M1030" s="113" t="s">
        <v>22516</v>
      </c>
      <c r="N1030" s="75" t="s">
        <v>16706</v>
      </c>
      <c r="O1030" s="75" t="s">
        <v>2802</v>
      </c>
      <c r="P1030" s="75" t="s">
        <v>15373</v>
      </c>
      <c r="Q1030" s="180" t="s">
        <v>22516</v>
      </c>
    </row>
    <row r="1031">
      <c r="A1031" s="69" t="s">
        <v>2586</v>
      </c>
      <c r="B1031" s="232" t="s">
        <v>26142</v>
      </c>
      <c r="C1031" s="82"/>
      <c r="D1031" s="79" t="s">
        <v>2635</v>
      </c>
      <c r="E1031" s="113" t="s">
        <v>22516</v>
      </c>
      <c r="F1031" s="113" t="s">
        <v>22516</v>
      </c>
      <c r="G1031" s="62"/>
      <c r="H1031" s="62" t="s">
        <v>26143</v>
      </c>
      <c r="I1031" s="193" t="s">
        <v>26144</v>
      </c>
      <c r="J1031" s="196">
        <v>6753.0</v>
      </c>
      <c r="K1031" s="99" t="s">
        <v>22513</v>
      </c>
      <c r="L1031" s="82" t="s">
        <v>21765</v>
      </c>
      <c r="M1031" s="113" t="s">
        <v>22516</v>
      </c>
      <c r="N1031" s="99" t="s">
        <v>16706</v>
      </c>
      <c r="O1031" s="99" t="s">
        <v>2813</v>
      </c>
      <c r="P1031" s="99" t="s">
        <v>15373</v>
      </c>
      <c r="Q1031" s="82"/>
    </row>
    <row r="1032">
      <c r="A1032" s="69" t="s">
        <v>2586</v>
      </c>
      <c r="B1032" s="232" t="s">
        <v>26145</v>
      </c>
      <c r="C1032" s="82"/>
      <c r="D1032" s="79" t="s">
        <v>2635</v>
      </c>
      <c r="E1032" s="113" t="s">
        <v>22516</v>
      </c>
      <c r="F1032" s="113" t="s">
        <v>22516</v>
      </c>
      <c r="G1032" s="62"/>
      <c r="H1032" s="62" t="s">
        <v>26146</v>
      </c>
      <c r="I1032" s="193" t="s">
        <v>25415</v>
      </c>
      <c r="J1032" s="196">
        <v>1855.0</v>
      </c>
      <c r="K1032" s="99" t="s">
        <v>22513</v>
      </c>
      <c r="L1032" s="82" t="s">
        <v>21765</v>
      </c>
      <c r="M1032" s="113" t="s">
        <v>22516</v>
      </c>
      <c r="N1032" s="99" t="s">
        <v>16706</v>
      </c>
      <c r="O1032" s="99" t="s">
        <v>22571</v>
      </c>
      <c r="P1032" s="99" t="s">
        <v>15373</v>
      </c>
      <c r="Q1032" s="82"/>
    </row>
    <row r="1033">
      <c r="A1033" s="62" t="s">
        <v>2586</v>
      </c>
      <c r="B1033" s="210" t="s">
        <v>26147</v>
      </c>
      <c r="C1033" s="82"/>
      <c r="D1033" s="79" t="s">
        <v>2635</v>
      </c>
      <c r="E1033" s="113" t="s">
        <v>22516</v>
      </c>
      <c r="F1033" s="113" t="s">
        <v>22516</v>
      </c>
      <c r="G1033" s="62"/>
      <c r="H1033" s="62" t="s">
        <v>26148</v>
      </c>
      <c r="I1033" s="193" t="s">
        <v>26149</v>
      </c>
      <c r="J1033" s="196">
        <v>434.0</v>
      </c>
      <c r="K1033" s="99" t="s">
        <v>22513</v>
      </c>
      <c r="L1033" s="82" t="s">
        <v>21765</v>
      </c>
      <c r="M1033" s="113" t="s">
        <v>22516</v>
      </c>
      <c r="N1033" s="99" t="s">
        <v>16706</v>
      </c>
      <c r="O1033" s="99" t="s">
        <v>2802</v>
      </c>
      <c r="P1033" s="99" t="s">
        <v>8038</v>
      </c>
      <c r="Q1033" s="82"/>
    </row>
    <row r="1034">
      <c r="A1034" s="69" t="s">
        <v>2586</v>
      </c>
      <c r="B1034" s="232" t="s">
        <v>26150</v>
      </c>
      <c r="C1034" s="82"/>
      <c r="D1034" s="79" t="s">
        <v>2635</v>
      </c>
      <c r="E1034" s="113" t="s">
        <v>22516</v>
      </c>
      <c r="F1034" s="113" t="s">
        <v>22516</v>
      </c>
      <c r="G1034" s="62"/>
      <c r="H1034" s="62" t="s">
        <v>26151</v>
      </c>
      <c r="I1034" s="193" t="s">
        <v>26152</v>
      </c>
      <c r="J1034" s="196">
        <v>132.0</v>
      </c>
      <c r="K1034" s="75" t="s">
        <v>22513</v>
      </c>
      <c r="L1034" s="82" t="s">
        <v>21765</v>
      </c>
      <c r="M1034" s="113" t="s">
        <v>22516</v>
      </c>
      <c r="N1034" s="99" t="s">
        <v>16706</v>
      </c>
      <c r="O1034" s="99" t="s">
        <v>22571</v>
      </c>
      <c r="P1034" s="99" t="s">
        <v>15373</v>
      </c>
      <c r="Q1034" s="82"/>
    </row>
    <row r="1035">
      <c r="A1035" s="62" t="s">
        <v>2586</v>
      </c>
      <c r="B1035" s="210" t="s">
        <v>26153</v>
      </c>
      <c r="C1035" s="82"/>
      <c r="D1035" s="79" t="s">
        <v>2588</v>
      </c>
      <c r="E1035" s="113" t="s">
        <v>22516</v>
      </c>
      <c r="F1035" s="113" t="s">
        <v>22516</v>
      </c>
      <c r="G1035" s="62"/>
      <c r="H1035" s="62" t="s">
        <v>26154</v>
      </c>
      <c r="I1035" s="193" t="s">
        <v>26155</v>
      </c>
      <c r="J1035" s="196">
        <v>1465.0</v>
      </c>
      <c r="K1035" s="75" t="s">
        <v>22513</v>
      </c>
      <c r="L1035" s="82" t="s">
        <v>21765</v>
      </c>
      <c r="M1035" s="113" t="s">
        <v>22516</v>
      </c>
      <c r="N1035" s="99" t="s">
        <v>16706</v>
      </c>
      <c r="O1035" s="99" t="s">
        <v>22658</v>
      </c>
      <c r="P1035" s="99" t="s">
        <v>15373</v>
      </c>
      <c r="Q1035" s="82"/>
    </row>
    <row r="1036">
      <c r="A1036" s="69" t="s">
        <v>2586</v>
      </c>
      <c r="B1036" s="190" t="s">
        <v>26156</v>
      </c>
      <c r="C1036" s="95"/>
      <c r="D1036" s="196" t="s">
        <v>2635</v>
      </c>
      <c r="E1036" s="113" t="s">
        <v>22516</v>
      </c>
      <c r="F1036" s="113" t="s">
        <v>22516</v>
      </c>
      <c r="G1036" s="96"/>
      <c r="H1036" s="96" t="s">
        <v>26157</v>
      </c>
      <c r="I1036" s="71" t="s">
        <v>26158</v>
      </c>
      <c r="J1036" s="156">
        <v>114.0</v>
      </c>
      <c r="K1036" s="99" t="s">
        <v>22513</v>
      </c>
      <c r="L1036" s="95" t="s">
        <v>21765</v>
      </c>
      <c r="M1036" s="113" t="s">
        <v>22516</v>
      </c>
      <c r="N1036" s="75" t="s">
        <v>16706</v>
      </c>
      <c r="O1036" s="75" t="s">
        <v>3768</v>
      </c>
      <c r="P1036" s="75" t="s">
        <v>15373</v>
      </c>
      <c r="Q1036" s="154" t="s">
        <v>22516</v>
      </c>
    </row>
    <row r="1037">
      <c r="A1037" s="62" t="s">
        <v>2586</v>
      </c>
      <c r="B1037" s="210" t="s">
        <v>26159</v>
      </c>
      <c r="C1037" s="82"/>
      <c r="D1037" s="196" t="s">
        <v>2635</v>
      </c>
      <c r="E1037" s="113" t="s">
        <v>22516</v>
      </c>
      <c r="F1037" s="113" t="s">
        <v>22516</v>
      </c>
      <c r="G1037" s="62"/>
      <c r="H1037" s="62" t="s">
        <v>26160</v>
      </c>
      <c r="I1037" s="193" t="s">
        <v>26161</v>
      </c>
      <c r="J1037" s="196">
        <v>435.0</v>
      </c>
      <c r="K1037" s="99" t="s">
        <v>22513</v>
      </c>
      <c r="L1037" s="82" t="s">
        <v>21765</v>
      </c>
      <c r="M1037" s="113" t="s">
        <v>22516</v>
      </c>
      <c r="N1037" s="99" t="s">
        <v>16706</v>
      </c>
      <c r="O1037" s="99" t="s">
        <v>22571</v>
      </c>
      <c r="P1037" s="99" t="s">
        <v>15373</v>
      </c>
      <c r="Q1037" s="82"/>
    </row>
    <row r="1038">
      <c r="A1038" s="69" t="s">
        <v>2586</v>
      </c>
      <c r="B1038" s="232" t="s">
        <v>26162</v>
      </c>
      <c r="C1038" s="82"/>
      <c r="D1038" s="196" t="s">
        <v>2635</v>
      </c>
      <c r="E1038" s="113" t="s">
        <v>22516</v>
      </c>
      <c r="F1038" s="113" t="s">
        <v>22516</v>
      </c>
      <c r="G1038" s="62"/>
      <c r="H1038" s="62" t="s">
        <v>26163</v>
      </c>
      <c r="I1038" s="193" t="s">
        <v>26164</v>
      </c>
      <c r="J1038" s="196">
        <v>1248.0</v>
      </c>
      <c r="K1038" s="99" t="s">
        <v>22513</v>
      </c>
      <c r="L1038" s="82" t="s">
        <v>21765</v>
      </c>
      <c r="M1038" s="113" t="s">
        <v>22516</v>
      </c>
      <c r="N1038" s="99" t="s">
        <v>16706</v>
      </c>
      <c r="O1038" s="99" t="s">
        <v>2603</v>
      </c>
      <c r="P1038" s="99" t="s">
        <v>15373</v>
      </c>
      <c r="Q1038" s="82"/>
    </row>
    <row r="1039">
      <c r="A1039" s="69" t="s">
        <v>2586</v>
      </c>
      <c r="B1039" s="232" t="s">
        <v>26165</v>
      </c>
      <c r="C1039" s="82"/>
      <c r="D1039" s="196" t="s">
        <v>2635</v>
      </c>
      <c r="E1039" s="113" t="s">
        <v>22516</v>
      </c>
      <c r="F1039" s="113" t="s">
        <v>22516</v>
      </c>
      <c r="G1039" s="62"/>
      <c r="H1039" s="62" t="s">
        <v>26166</v>
      </c>
      <c r="I1039" s="155" t="s">
        <v>26167</v>
      </c>
      <c r="J1039" s="196">
        <v>187.0</v>
      </c>
      <c r="K1039" s="99" t="s">
        <v>22513</v>
      </c>
      <c r="L1039" s="82" t="s">
        <v>21765</v>
      </c>
      <c r="M1039" s="113" t="s">
        <v>22516</v>
      </c>
      <c r="N1039" s="99" t="s">
        <v>16706</v>
      </c>
      <c r="O1039" s="99" t="s">
        <v>22571</v>
      </c>
      <c r="P1039" s="99" t="s">
        <v>15373</v>
      </c>
      <c r="Q1039" s="82"/>
    </row>
    <row r="1040">
      <c r="A1040" s="62" t="s">
        <v>2586</v>
      </c>
      <c r="B1040" s="210" t="s">
        <v>26168</v>
      </c>
      <c r="C1040" s="82"/>
      <c r="D1040" s="79" t="s">
        <v>2588</v>
      </c>
      <c r="E1040" s="113" t="s">
        <v>22516</v>
      </c>
      <c r="F1040" s="113" t="s">
        <v>22516</v>
      </c>
      <c r="G1040" s="62"/>
      <c r="H1040" s="62" t="s">
        <v>26169</v>
      </c>
      <c r="I1040" s="193" t="s">
        <v>26170</v>
      </c>
      <c r="J1040" s="196">
        <v>1917.0</v>
      </c>
      <c r="K1040" s="99" t="s">
        <v>22513</v>
      </c>
      <c r="L1040" s="82" t="s">
        <v>21765</v>
      </c>
      <c r="M1040" s="113" t="s">
        <v>22516</v>
      </c>
      <c r="N1040" s="99" t="s">
        <v>16706</v>
      </c>
      <c r="O1040" s="99" t="s">
        <v>4225</v>
      </c>
      <c r="P1040" s="99" t="s">
        <v>8038</v>
      </c>
      <c r="Q1040" s="82"/>
    </row>
    <row r="1041">
      <c r="A1041" s="62" t="s">
        <v>2586</v>
      </c>
      <c r="B1041" s="210" t="s">
        <v>26171</v>
      </c>
      <c r="C1041" s="82"/>
      <c r="D1041" s="101" t="s">
        <v>2588</v>
      </c>
      <c r="E1041" s="113" t="s">
        <v>22516</v>
      </c>
      <c r="F1041" s="113" t="s">
        <v>22516</v>
      </c>
      <c r="G1041" s="62"/>
      <c r="H1041" s="62" t="s">
        <v>26172</v>
      </c>
      <c r="I1041" s="193" t="s">
        <v>26173</v>
      </c>
      <c r="J1041" s="196">
        <v>4147.0</v>
      </c>
      <c r="K1041" s="99" t="s">
        <v>22513</v>
      </c>
      <c r="L1041" s="82" t="s">
        <v>21765</v>
      </c>
      <c r="M1041" s="113" t="s">
        <v>22516</v>
      </c>
      <c r="N1041" s="99" t="s">
        <v>16706</v>
      </c>
      <c r="O1041" s="99" t="s">
        <v>2603</v>
      </c>
      <c r="P1041" s="99" t="s">
        <v>8038</v>
      </c>
      <c r="Q1041" s="82"/>
    </row>
    <row r="1042">
      <c r="A1042" s="62" t="s">
        <v>2586</v>
      </c>
      <c r="B1042" s="210" t="s">
        <v>26174</v>
      </c>
      <c r="C1042" s="82"/>
      <c r="D1042" s="79" t="s">
        <v>2588</v>
      </c>
      <c r="E1042" s="113" t="s">
        <v>22516</v>
      </c>
      <c r="F1042" s="113" t="s">
        <v>22516</v>
      </c>
      <c r="G1042" s="62"/>
      <c r="H1042" s="62" t="s">
        <v>26175</v>
      </c>
      <c r="I1042" s="155" t="s">
        <v>26176</v>
      </c>
      <c r="J1042" s="196">
        <v>2710.0</v>
      </c>
      <c r="K1042" s="99" t="s">
        <v>22513</v>
      </c>
      <c r="L1042" s="82" t="s">
        <v>21765</v>
      </c>
      <c r="M1042" s="113" t="s">
        <v>22516</v>
      </c>
      <c r="N1042" s="99" t="s">
        <v>16706</v>
      </c>
      <c r="O1042" s="99" t="s">
        <v>22658</v>
      </c>
      <c r="P1042" s="99" t="s">
        <v>15373</v>
      </c>
      <c r="Q1042" s="82"/>
    </row>
    <row r="1043">
      <c r="A1043" s="62" t="s">
        <v>2586</v>
      </c>
      <c r="B1043" s="210" t="s">
        <v>26177</v>
      </c>
      <c r="C1043" s="82"/>
      <c r="D1043" s="79" t="s">
        <v>2588</v>
      </c>
      <c r="E1043" s="113" t="s">
        <v>22516</v>
      </c>
      <c r="F1043" s="113" t="s">
        <v>22516</v>
      </c>
      <c r="G1043" s="62"/>
      <c r="H1043" s="62" t="s">
        <v>26178</v>
      </c>
      <c r="I1043" s="193" t="s">
        <v>26179</v>
      </c>
      <c r="J1043" s="196">
        <v>5000.0</v>
      </c>
      <c r="K1043" s="99" t="s">
        <v>22513</v>
      </c>
      <c r="L1043" s="82" t="s">
        <v>21765</v>
      </c>
      <c r="M1043" s="113" t="s">
        <v>22516</v>
      </c>
      <c r="N1043" s="99" t="s">
        <v>16706</v>
      </c>
      <c r="O1043" s="99" t="s">
        <v>26180</v>
      </c>
      <c r="P1043" s="99" t="s">
        <v>15373</v>
      </c>
      <c r="Q1043" s="82"/>
    </row>
    <row r="1044">
      <c r="A1044" s="62" t="s">
        <v>2586</v>
      </c>
      <c r="B1044" s="210" t="s">
        <v>26181</v>
      </c>
      <c r="C1044" s="82"/>
      <c r="D1044" s="79" t="s">
        <v>2588</v>
      </c>
      <c r="E1044" s="113" t="s">
        <v>22516</v>
      </c>
      <c r="F1044" s="113" t="s">
        <v>22516</v>
      </c>
      <c r="G1044" s="62"/>
      <c r="H1044" s="62" t="s">
        <v>26182</v>
      </c>
      <c r="I1044" s="193" t="s">
        <v>26183</v>
      </c>
      <c r="J1044" s="196">
        <v>1000.0</v>
      </c>
      <c r="K1044" s="75" t="s">
        <v>22513</v>
      </c>
      <c r="L1044" s="82" t="s">
        <v>21765</v>
      </c>
      <c r="M1044" s="113" t="s">
        <v>22516</v>
      </c>
      <c r="N1044" s="99" t="s">
        <v>16706</v>
      </c>
      <c r="O1044" s="99" t="s">
        <v>22671</v>
      </c>
      <c r="P1044" s="99" t="s">
        <v>15373</v>
      </c>
      <c r="Q1044" s="82"/>
    </row>
    <row r="1045">
      <c r="A1045" s="69" t="s">
        <v>2586</v>
      </c>
      <c r="B1045" s="232" t="s">
        <v>26184</v>
      </c>
      <c r="C1045" s="82"/>
      <c r="D1045" s="79" t="s">
        <v>2588</v>
      </c>
      <c r="E1045" s="113" t="s">
        <v>22516</v>
      </c>
      <c r="F1045" s="113" t="s">
        <v>22516</v>
      </c>
      <c r="G1045" s="62"/>
      <c r="H1045" s="62" t="s">
        <v>26185</v>
      </c>
      <c r="I1045" s="193" t="s">
        <v>26186</v>
      </c>
      <c r="J1045" s="196">
        <v>717.0</v>
      </c>
      <c r="K1045" s="75" t="s">
        <v>22513</v>
      </c>
      <c r="L1045" s="82" t="s">
        <v>21765</v>
      </c>
      <c r="M1045" s="113" t="s">
        <v>22516</v>
      </c>
      <c r="N1045" s="99" t="s">
        <v>16706</v>
      </c>
      <c r="O1045" s="99" t="s">
        <v>2813</v>
      </c>
      <c r="P1045" s="99" t="s">
        <v>15373</v>
      </c>
      <c r="Q1045" s="82"/>
    </row>
    <row r="1046">
      <c r="A1046" s="62" t="s">
        <v>2586</v>
      </c>
      <c r="B1046" s="210" t="s">
        <v>26187</v>
      </c>
      <c r="C1046" s="82"/>
      <c r="D1046" s="79" t="s">
        <v>2588</v>
      </c>
      <c r="E1046" s="113" t="s">
        <v>22516</v>
      </c>
      <c r="F1046" s="113" t="s">
        <v>22516</v>
      </c>
      <c r="G1046" s="62"/>
      <c r="H1046" s="62" t="s">
        <v>26188</v>
      </c>
      <c r="I1046" s="193" t="s">
        <v>26189</v>
      </c>
      <c r="J1046" s="196">
        <v>2540.0</v>
      </c>
      <c r="K1046" s="99" t="s">
        <v>22513</v>
      </c>
      <c r="L1046" s="82" t="s">
        <v>21765</v>
      </c>
      <c r="M1046" s="113" t="s">
        <v>22516</v>
      </c>
      <c r="N1046" s="99" t="s">
        <v>16706</v>
      </c>
      <c r="O1046" s="99" t="s">
        <v>3328</v>
      </c>
      <c r="P1046" s="99" t="s">
        <v>8038</v>
      </c>
      <c r="Q1046" s="82"/>
    </row>
    <row r="1047">
      <c r="A1047" s="69" t="s">
        <v>2586</v>
      </c>
      <c r="B1047" s="190" t="s">
        <v>26190</v>
      </c>
      <c r="C1047" s="95"/>
      <c r="D1047" s="101" t="s">
        <v>2588</v>
      </c>
      <c r="E1047" s="113" t="s">
        <v>22516</v>
      </c>
      <c r="F1047" s="113" t="s">
        <v>22516</v>
      </c>
      <c r="G1047" s="96"/>
      <c r="H1047" s="96" t="s">
        <v>26191</v>
      </c>
      <c r="I1047" s="191" t="s">
        <v>26192</v>
      </c>
      <c r="J1047" s="156">
        <v>1802.0</v>
      </c>
      <c r="K1047" s="99" t="s">
        <v>22513</v>
      </c>
      <c r="L1047" s="95" t="s">
        <v>21765</v>
      </c>
      <c r="M1047" s="113" t="s">
        <v>22516</v>
      </c>
      <c r="N1047" s="75" t="s">
        <v>16706</v>
      </c>
      <c r="O1047" s="75" t="s">
        <v>4418</v>
      </c>
      <c r="P1047" s="75" t="s">
        <v>15373</v>
      </c>
      <c r="Q1047" s="95"/>
    </row>
    <row r="1048">
      <c r="A1048" s="62" t="s">
        <v>2586</v>
      </c>
      <c r="B1048" s="210" t="s">
        <v>26193</v>
      </c>
      <c r="C1048" s="82"/>
      <c r="D1048" s="79" t="s">
        <v>2588</v>
      </c>
      <c r="E1048" s="113" t="s">
        <v>22516</v>
      </c>
      <c r="F1048" s="113" t="s">
        <v>22516</v>
      </c>
      <c r="G1048" s="62"/>
      <c r="H1048" s="62" t="s">
        <v>26194</v>
      </c>
      <c r="I1048" s="193" t="s">
        <v>26195</v>
      </c>
      <c r="J1048" s="196">
        <v>851.0</v>
      </c>
      <c r="K1048" s="99" t="s">
        <v>22513</v>
      </c>
      <c r="L1048" s="82" t="s">
        <v>21765</v>
      </c>
      <c r="M1048" s="113" t="s">
        <v>22516</v>
      </c>
      <c r="N1048" s="99" t="s">
        <v>16706</v>
      </c>
      <c r="O1048" s="99" t="s">
        <v>3792</v>
      </c>
      <c r="P1048" s="99" t="s">
        <v>15373</v>
      </c>
      <c r="Q1048" s="82"/>
    </row>
    <row r="1049">
      <c r="A1049" s="62" t="s">
        <v>2586</v>
      </c>
      <c r="B1049" s="210" t="s">
        <v>26196</v>
      </c>
      <c r="C1049" s="82"/>
      <c r="D1049" s="79" t="s">
        <v>2588</v>
      </c>
      <c r="E1049" s="113" t="s">
        <v>22516</v>
      </c>
      <c r="F1049" s="113" t="s">
        <v>22516</v>
      </c>
      <c r="G1049" s="79"/>
      <c r="H1049" s="79" t="s">
        <v>26197</v>
      </c>
      <c r="I1049" s="193" t="s">
        <v>26198</v>
      </c>
      <c r="J1049" s="200">
        <v>4996.0</v>
      </c>
      <c r="K1049" s="99" t="s">
        <v>22513</v>
      </c>
      <c r="L1049" s="82" t="s">
        <v>21765</v>
      </c>
      <c r="M1049" s="113" t="s">
        <v>22516</v>
      </c>
      <c r="N1049" s="99" t="s">
        <v>16706</v>
      </c>
      <c r="O1049" s="99" t="s">
        <v>3287</v>
      </c>
      <c r="P1049" s="99" t="s">
        <v>15373</v>
      </c>
      <c r="Q1049" s="82"/>
    </row>
    <row r="1050">
      <c r="A1050" s="62" t="s">
        <v>2586</v>
      </c>
      <c r="B1050" s="210" t="s">
        <v>26199</v>
      </c>
      <c r="C1050" s="82"/>
      <c r="D1050" s="79" t="s">
        <v>2588</v>
      </c>
      <c r="E1050" s="113" t="s">
        <v>22516</v>
      </c>
      <c r="F1050" s="113" t="s">
        <v>22516</v>
      </c>
      <c r="G1050" s="62"/>
      <c r="H1050" s="62" t="s">
        <v>26200</v>
      </c>
      <c r="I1050" s="193" t="s">
        <v>26201</v>
      </c>
      <c r="J1050" s="196">
        <v>1935.0</v>
      </c>
      <c r="K1050" s="99" t="s">
        <v>22513</v>
      </c>
      <c r="L1050" s="82" t="s">
        <v>21765</v>
      </c>
      <c r="M1050" s="113" t="s">
        <v>22516</v>
      </c>
      <c r="N1050" s="99" t="s">
        <v>16706</v>
      </c>
      <c r="O1050" s="99" t="s">
        <v>3143</v>
      </c>
      <c r="P1050" s="99" t="s">
        <v>15373</v>
      </c>
      <c r="Q1050" s="82"/>
    </row>
    <row r="1051">
      <c r="A1051" s="69" t="s">
        <v>2586</v>
      </c>
      <c r="B1051" s="232" t="s">
        <v>26202</v>
      </c>
      <c r="C1051" s="82"/>
      <c r="D1051" s="79" t="s">
        <v>2588</v>
      </c>
      <c r="E1051" s="113" t="s">
        <v>22516</v>
      </c>
      <c r="F1051" s="113" t="s">
        <v>22516</v>
      </c>
      <c r="G1051" s="62"/>
      <c r="H1051" s="62" t="s">
        <v>26203</v>
      </c>
      <c r="I1051" s="193" t="s">
        <v>26204</v>
      </c>
      <c r="J1051" s="196">
        <v>3465.0</v>
      </c>
      <c r="K1051" s="99" t="s">
        <v>22513</v>
      </c>
      <c r="L1051" s="82" t="s">
        <v>21765</v>
      </c>
      <c r="M1051" s="113" t="s">
        <v>22516</v>
      </c>
      <c r="N1051" s="99" t="s">
        <v>16706</v>
      </c>
      <c r="O1051" s="99" t="s">
        <v>3328</v>
      </c>
      <c r="P1051" s="99" t="s">
        <v>8038</v>
      </c>
      <c r="Q1051" s="82"/>
    </row>
    <row r="1052">
      <c r="A1052" s="62" t="s">
        <v>2586</v>
      </c>
      <c r="B1052" s="210" t="s">
        <v>26205</v>
      </c>
      <c r="C1052" s="82"/>
      <c r="D1052" s="79" t="s">
        <v>2588</v>
      </c>
      <c r="E1052" s="113" t="s">
        <v>22516</v>
      </c>
      <c r="F1052" s="113" t="s">
        <v>22516</v>
      </c>
      <c r="G1052" s="62"/>
      <c r="H1052" s="62" t="s">
        <v>26206</v>
      </c>
      <c r="I1052" s="193" t="s">
        <v>26207</v>
      </c>
      <c r="J1052" s="196">
        <v>583.0</v>
      </c>
      <c r="K1052" s="99" t="s">
        <v>22513</v>
      </c>
      <c r="L1052" s="82" t="s">
        <v>21765</v>
      </c>
      <c r="M1052" s="113" t="s">
        <v>22516</v>
      </c>
      <c r="N1052" s="99" t="s">
        <v>16706</v>
      </c>
      <c r="O1052" s="99" t="s">
        <v>2813</v>
      </c>
      <c r="P1052" s="99" t="s">
        <v>15373</v>
      </c>
      <c r="Q1052" s="82"/>
    </row>
    <row r="1053">
      <c r="A1053" s="62" t="s">
        <v>2586</v>
      </c>
      <c r="B1053" s="210" t="s">
        <v>26208</v>
      </c>
      <c r="C1053" s="82"/>
      <c r="D1053" s="79" t="s">
        <v>2588</v>
      </c>
      <c r="E1053" s="113" t="s">
        <v>22516</v>
      </c>
      <c r="F1053" s="113" t="s">
        <v>22516</v>
      </c>
      <c r="G1053" s="62"/>
      <c r="H1053" s="62" t="s">
        <v>26209</v>
      </c>
      <c r="I1053" s="193" t="s">
        <v>26210</v>
      </c>
      <c r="J1053" s="196">
        <v>2000.0</v>
      </c>
      <c r="K1053" s="99" t="s">
        <v>22513</v>
      </c>
      <c r="L1053" s="82" t="s">
        <v>21765</v>
      </c>
      <c r="M1053" s="113" t="s">
        <v>22516</v>
      </c>
      <c r="N1053" s="99" t="s">
        <v>16706</v>
      </c>
      <c r="O1053" s="99" t="s">
        <v>2603</v>
      </c>
      <c r="P1053" s="99" t="s">
        <v>15373</v>
      </c>
      <c r="Q1053" s="82"/>
    </row>
    <row r="1054">
      <c r="A1054" s="62" t="s">
        <v>2586</v>
      </c>
      <c r="B1054" s="210" t="s">
        <v>26211</v>
      </c>
      <c r="C1054" s="82"/>
      <c r="D1054" s="79" t="s">
        <v>2588</v>
      </c>
      <c r="E1054" s="113" t="s">
        <v>22516</v>
      </c>
      <c r="F1054" s="113" t="s">
        <v>22516</v>
      </c>
      <c r="G1054" s="62"/>
      <c r="H1054" s="62" t="s">
        <v>26212</v>
      </c>
      <c r="I1054" s="193" t="s">
        <v>26213</v>
      </c>
      <c r="J1054" s="200">
        <v>11600.0</v>
      </c>
      <c r="K1054" s="75" t="s">
        <v>22513</v>
      </c>
      <c r="L1054" s="82" t="s">
        <v>21765</v>
      </c>
      <c r="M1054" s="113" t="s">
        <v>22516</v>
      </c>
      <c r="N1054" s="99" t="s">
        <v>16706</v>
      </c>
      <c r="O1054" s="99" t="s">
        <v>22571</v>
      </c>
      <c r="P1054" s="99" t="s">
        <v>15373</v>
      </c>
      <c r="Q1054" s="82"/>
    </row>
    <row r="1055">
      <c r="A1055" s="62" t="s">
        <v>2633</v>
      </c>
      <c r="B1055" s="210" t="s">
        <v>26214</v>
      </c>
      <c r="C1055" s="82"/>
      <c r="D1055" s="79" t="s">
        <v>2588</v>
      </c>
      <c r="E1055" s="113" t="s">
        <v>22516</v>
      </c>
      <c r="F1055" s="113" t="s">
        <v>22516</v>
      </c>
      <c r="G1055" s="62"/>
      <c r="H1055" s="62" t="s">
        <v>26215</v>
      </c>
      <c r="I1055" s="193" t="s">
        <v>26216</v>
      </c>
      <c r="J1055" s="196">
        <v>721.0</v>
      </c>
      <c r="K1055" s="162" t="s">
        <v>22513</v>
      </c>
      <c r="L1055" s="82" t="s">
        <v>21765</v>
      </c>
      <c r="M1055" s="113" t="s">
        <v>22516</v>
      </c>
      <c r="N1055" s="99" t="s">
        <v>16706</v>
      </c>
      <c r="O1055" s="99" t="s">
        <v>22658</v>
      </c>
      <c r="P1055" s="99" t="s">
        <v>15373</v>
      </c>
      <c r="Q1055" s="82"/>
    </row>
    <row r="1056">
      <c r="A1056" s="62" t="s">
        <v>2586</v>
      </c>
      <c r="B1056" s="210" t="s">
        <v>26217</v>
      </c>
      <c r="C1056" s="82"/>
      <c r="D1056" s="79" t="s">
        <v>2588</v>
      </c>
      <c r="E1056" s="113" t="s">
        <v>22516</v>
      </c>
      <c r="F1056" s="113" t="s">
        <v>22516</v>
      </c>
      <c r="G1056" s="62"/>
      <c r="H1056" s="62" t="s">
        <v>26218</v>
      </c>
      <c r="I1056" s="193" t="s">
        <v>26219</v>
      </c>
      <c r="J1056" s="196">
        <v>8083.0</v>
      </c>
      <c r="K1056" s="99" t="s">
        <v>22513</v>
      </c>
      <c r="L1056" s="82" t="s">
        <v>21765</v>
      </c>
      <c r="M1056" s="113" t="s">
        <v>22516</v>
      </c>
      <c r="N1056" s="99" t="s">
        <v>16706</v>
      </c>
      <c r="O1056" s="99" t="s">
        <v>2603</v>
      </c>
      <c r="P1056" s="99" t="s">
        <v>8038</v>
      </c>
      <c r="Q1056" s="82" t="s">
        <v>26220</v>
      </c>
    </row>
    <row r="1057">
      <c r="A1057" s="69" t="s">
        <v>2586</v>
      </c>
      <c r="B1057" s="190" t="s">
        <v>26221</v>
      </c>
      <c r="C1057" s="95"/>
      <c r="D1057" s="101" t="s">
        <v>2588</v>
      </c>
      <c r="E1057" s="113" t="s">
        <v>22516</v>
      </c>
      <c r="F1057" s="113" t="s">
        <v>22516</v>
      </c>
      <c r="G1057" s="96"/>
      <c r="H1057" s="96" t="s">
        <v>26222</v>
      </c>
      <c r="I1057" s="71" t="s">
        <v>26223</v>
      </c>
      <c r="J1057" s="156">
        <v>202.0</v>
      </c>
      <c r="K1057" s="99" t="s">
        <v>22513</v>
      </c>
      <c r="L1057" s="95" t="s">
        <v>21765</v>
      </c>
      <c r="M1057" s="113" t="s">
        <v>22516</v>
      </c>
      <c r="N1057" s="75" t="s">
        <v>16706</v>
      </c>
      <c r="O1057" s="75" t="s">
        <v>3792</v>
      </c>
      <c r="P1057" s="75" t="s">
        <v>15373</v>
      </c>
      <c r="Q1057" s="95"/>
    </row>
    <row r="1058">
      <c r="A1058" s="69" t="s">
        <v>2586</v>
      </c>
      <c r="B1058" s="190" t="s">
        <v>26224</v>
      </c>
      <c r="C1058" s="95"/>
      <c r="D1058" s="101" t="s">
        <v>2588</v>
      </c>
      <c r="E1058" s="113" t="s">
        <v>22516</v>
      </c>
      <c r="F1058" s="113" t="s">
        <v>22516</v>
      </c>
      <c r="G1058" s="96"/>
      <c r="H1058" s="96" t="s">
        <v>26225</v>
      </c>
      <c r="I1058" s="71" t="s">
        <v>26226</v>
      </c>
      <c r="J1058" s="192">
        <v>3353.0</v>
      </c>
      <c r="K1058" s="99" t="s">
        <v>22513</v>
      </c>
      <c r="L1058" s="95" t="s">
        <v>21765</v>
      </c>
      <c r="M1058" s="113" t="s">
        <v>22516</v>
      </c>
      <c r="N1058" s="75" t="s">
        <v>16706</v>
      </c>
      <c r="O1058" s="75" t="s">
        <v>4138</v>
      </c>
      <c r="P1058" s="75" t="s">
        <v>15373</v>
      </c>
      <c r="Q1058" s="154" t="s">
        <v>22516</v>
      </c>
    </row>
    <row r="1059">
      <c r="A1059" s="62" t="s">
        <v>2586</v>
      </c>
      <c r="B1059" s="210" t="s">
        <v>26227</v>
      </c>
      <c r="C1059" s="82"/>
      <c r="D1059" s="79" t="s">
        <v>2588</v>
      </c>
      <c r="E1059" s="113" t="s">
        <v>22516</v>
      </c>
      <c r="F1059" s="113" t="s">
        <v>22516</v>
      </c>
      <c r="G1059" s="62"/>
      <c r="H1059" s="62" t="s">
        <v>26228</v>
      </c>
      <c r="I1059" s="193" t="s">
        <v>26229</v>
      </c>
      <c r="J1059" s="200">
        <v>10900.0</v>
      </c>
      <c r="K1059" s="99" t="s">
        <v>22513</v>
      </c>
      <c r="L1059" s="82" t="s">
        <v>21765</v>
      </c>
      <c r="M1059" s="113" t="s">
        <v>22516</v>
      </c>
      <c r="N1059" s="99" t="s">
        <v>16706</v>
      </c>
      <c r="O1059" s="99" t="s">
        <v>4138</v>
      </c>
      <c r="P1059" s="99" t="s">
        <v>15373</v>
      </c>
      <c r="Q1059" s="82"/>
    </row>
    <row r="1060">
      <c r="A1060" s="69" t="s">
        <v>2586</v>
      </c>
      <c r="B1060" s="232" t="s">
        <v>26230</v>
      </c>
      <c r="C1060" s="82"/>
      <c r="D1060" s="79" t="s">
        <v>2588</v>
      </c>
      <c r="E1060" s="113" t="s">
        <v>22516</v>
      </c>
      <c r="F1060" s="113" t="s">
        <v>22516</v>
      </c>
      <c r="G1060" s="62"/>
      <c r="H1060" s="62" t="s">
        <v>26231</v>
      </c>
      <c r="I1060" s="193" t="s">
        <v>26232</v>
      </c>
      <c r="J1060" s="196">
        <v>2994.0</v>
      </c>
      <c r="K1060" s="99" t="s">
        <v>22513</v>
      </c>
      <c r="L1060" s="82" t="s">
        <v>21765</v>
      </c>
      <c r="M1060" s="113" t="s">
        <v>22516</v>
      </c>
      <c r="N1060" s="99" t="s">
        <v>16706</v>
      </c>
      <c r="O1060" s="99" t="s">
        <v>22658</v>
      </c>
      <c r="P1060" s="99" t="s">
        <v>15373</v>
      </c>
      <c r="Q1060" s="82"/>
    </row>
    <row r="1061">
      <c r="A1061" s="69" t="s">
        <v>2586</v>
      </c>
      <c r="B1061" s="232" t="s">
        <v>26233</v>
      </c>
      <c r="C1061" s="82"/>
      <c r="D1061" s="79" t="s">
        <v>2588</v>
      </c>
      <c r="E1061" s="113" t="s">
        <v>22516</v>
      </c>
      <c r="F1061" s="113" t="s">
        <v>22516</v>
      </c>
      <c r="G1061" s="62"/>
      <c r="H1061" s="62" t="s">
        <v>26234</v>
      </c>
      <c r="I1061" s="193" t="s">
        <v>26235</v>
      </c>
      <c r="J1061" s="196">
        <v>1656.0</v>
      </c>
      <c r="K1061" s="99" t="s">
        <v>22513</v>
      </c>
      <c r="L1061" s="82" t="s">
        <v>21765</v>
      </c>
      <c r="M1061" s="113" t="s">
        <v>22516</v>
      </c>
      <c r="N1061" s="99" t="s">
        <v>16706</v>
      </c>
      <c r="O1061" s="99" t="s">
        <v>2603</v>
      </c>
      <c r="P1061" s="99" t="s">
        <v>15373</v>
      </c>
      <c r="Q1061" s="82"/>
    </row>
    <row r="1062">
      <c r="A1062" s="69" t="s">
        <v>2586</v>
      </c>
      <c r="B1062" s="232" t="s">
        <v>26236</v>
      </c>
      <c r="C1062" s="82"/>
      <c r="D1062" s="101" t="s">
        <v>2588</v>
      </c>
      <c r="E1062" s="113" t="s">
        <v>22516</v>
      </c>
      <c r="F1062" s="113" t="s">
        <v>22516</v>
      </c>
      <c r="G1062" s="62"/>
      <c r="H1062" s="62" t="s">
        <v>26237</v>
      </c>
      <c r="I1062" s="193" t="s">
        <v>26238</v>
      </c>
      <c r="J1062" s="196">
        <v>1458.0</v>
      </c>
      <c r="K1062" s="75" t="s">
        <v>22513</v>
      </c>
      <c r="L1062" s="82" t="s">
        <v>21765</v>
      </c>
      <c r="M1062" s="113" t="s">
        <v>22516</v>
      </c>
      <c r="N1062" s="99" t="s">
        <v>16706</v>
      </c>
      <c r="O1062" s="99" t="s">
        <v>22571</v>
      </c>
      <c r="P1062" s="99" t="s">
        <v>15373</v>
      </c>
      <c r="Q1062" s="82"/>
    </row>
    <row r="1063">
      <c r="A1063" s="62" t="s">
        <v>2586</v>
      </c>
      <c r="B1063" s="210" t="s">
        <v>26239</v>
      </c>
      <c r="C1063" s="82"/>
      <c r="D1063" s="101" t="s">
        <v>2588</v>
      </c>
      <c r="E1063" s="113" t="s">
        <v>22516</v>
      </c>
      <c r="F1063" s="113" t="s">
        <v>22516</v>
      </c>
      <c r="G1063" s="62"/>
      <c r="H1063" s="62" t="s">
        <v>26240</v>
      </c>
      <c r="I1063" s="193" t="s">
        <v>26241</v>
      </c>
      <c r="J1063" s="200">
        <v>12000.0</v>
      </c>
      <c r="K1063" s="99" t="s">
        <v>22513</v>
      </c>
      <c r="L1063" s="82" t="s">
        <v>21765</v>
      </c>
      <c r="M1063" s="113" t="s">
        <v>22516</v>
      </c>
      <c r="N1063" s="99" t="s">
        <v>16706</v>
      </c>
      <c r="O1063" s="99" t="s">
        <v>2813</v>
      </c>
      <c r="P1063" s="99" t="s">
        <v>15373</v>
      </c>
      <c r="Q1063" s="82"/>
    </row>
    <row r="1064">
      <c r="A1064" s="69" t="s">
        <v>2586</v>
      </c>
      <c r="B1064" s="232" t="s">
        <v>26242</v>
      </c>
      <c r="C1064" s="82"/>
      <c r="D1064" s="196" t="s">
        <v>2588</v>
      </c>
      <c r="E1064" s="113" t="s">
        <v>22516</v>
      </c>
      <c r="F1064" s="113" t="s">
        <v>22516</v>
      </c>
      <c r="G1064" s="62"/>
      <c r="H1064" s="62" t="s">
        <v>26243</v>
      </c>
      <c r="I1064" s="193" t="s">
        <v>26244</v>
      </c>
      <c r="J1064" s="200">
        <v>14000.0</v>
      </c>
      <c r="K1064" s="99" t="s">
        <v>22513</v>
      </c>
      <c r="L1064" s="82" t="s">
        <v>21765</v>
      </c>
      <c r="M1064" s="113" t="s">
        <v>22516</v>
      </c>
      <c r="N1064" s="99" t="s">
        <v>16706</v>
      </c>
      <c r="O1064" s="99" t="s">
        <v>2603</v>
      </c>
      <c r="P1064" s="99" t="s">
        <v>15373</v>
      </c>
      <c r="Q1064" s="82"/>
    </row>
    <row r="1065">
      <c r="A1065" s="62" t="s">
        <v>23381</v>
      </c>
      <c r="B1065" s="175" t="s">
        <v>26245</v>
      </c>
      <c r="C1065" s="95"/>
      <c r="D1065" s="101" t="s">
        <v>2588</v>
      </c>
      <c r="E1065" s="113" t="s">
        <v>22516</v>
      </c>
      <c r="F1065" s="113" t="s">
        <v>22516</v>
      </c>
      <c r="G1065" s="96"/>
      <c r="H1065" s="96" t="s">
        <v>26246</v>
      </c>
      <c r="I1065" s="191" t="s">
        <v>26247</v>
      </c>
      <c r="J1065" s="156">
        <v>5828.0</v>
      </c>
      <c r="K1065" s="99" t="s">
        <v>22513</v>
      </c>
      <c r="L1065" s="95" t="s">
        <v>21765</v>
      </c>
      <c r="M1065" s="113" t="s">
        <v>22516</v>
      </c>
      <c r="N1065" s="75" t="s">
        <v>16706</v>
      </c>
      <c r="O1065" s="75" t="s">
        <v>22658</v>
      </c>
      <c r="P1065" s="75" t="s">
        <v>15373</v>
      </c>
      <c r="Q1065" s="95"/>
    </row>
    <row r="1066">
      <c r="A1066" s="62" t="s">
        <v>2586</v>
      </c>
      <c r="B1066" s="210" t="s">
        <v>26248</v>
      </c>
      <c r="C1066" s="82"/>
      <c r="D1066" s="101" t="s">
        <v>2588</v>
      </c>
      <c r="E1066" s="113" t="s">
        <v>22516</v>
      </c>
      <c r="F1066" s="113" t="s">
        <v>22516</v>
      </c>
      <c r="G1066" s="62"/>
      <c r="H1066" s="62" t="s">
        <v>26249</v>
      </c>
      <c r="I1066" s="193" t="s">
        <v>26250</v>
      </c>
      <c r="J1066" s="196">
        <v>2900.0</v>
      </c>
      <c r="K1066" s="75" t="s">
        <v>22513</v>
      </c>
      <c r="L1066" s="82" t="s">
        <v>21765</v>
      </c>
      <c r="M1066" s="113" t="s">
        <v>22516</v>
      </c>
      <c r="N1066" s="99" t="s">
        <v>16706</v>
      </c>
      <c r="O1066" s="99" t="s">
        <v>22571</v>
      </c>
      <c r="P1066" s="99" t="s">
        <v>15373</v>
      </c>
      <c r="Q1066" s="82"/>
    </row>
    <row r="1067">
      <c r="A1067" s="69" t="s">
        <v>23381</v>
      </c>
      <c r="B1067" s="190" t="s">
        <v>26251</v>
      </c>
      <c r="C1067" s="95"/>
      <c r="D1067" s="101" t="s">
        <v>2588</v>
      </c>
      <c r="E1067" s="113" t="s">
        <v>22516</v>
      </c>
      <c r="F1067" s="113" t="s">
        <v>22516</v>
      </c>
      <c r="G1067" s="96"/>
      <c r="H1067" s="96" t="s">
        <v>26252</v>
      </c>
      <c r="I1067" s="71" t="s">
        <v>26253</v>
      </c>
      <c r="J1067" s="192">
        <v>12290.0</v>
      </c>
      <c r="K1067" s="75" t="s">
        <v>22513</v>
      </c>
      <c r="L1067" s="95" t="s">
        <v>21765</v>
      </c>
      <c r="M1067" s="113" t="s">
        <v>22516</v>
      </c>
      <c r="N1067" s="75" t="s">
        <v>16706</v>
      </c>
      <c r="O1067" s="75" t="s">
        <v>2753</v>
      </c>
      <c r="P1067" s="75" t="s">
        <v>15373</v>
      </c>
      <c r="Q1067" s="95"/>
    </row>
    <row r="1068">
      <c r="A1068" s="62" t="s">
        <v>2586</v>
      </c>
      <c r="B1068" s="210" t="s">
        <v>26254</v>
      </c>
      <c r="C1068" s="82"/>
      <c r="D1068" s="79" t="s">
        <v>2588</v>
      </c>
      <c r="E1068" s="113" t="s">
        <v>22516</v>
      </c>
      <c r="F1068" s="113" t="s">
        <v>22516</v>
      </c>
      <c r="G1068" s="62"/>
      <c r="H1068" s="62" t="s">
        <v>26255</v>
      </c>
      <c r="I1068" s="193" t="s">
        <v>26256</v>
      </c>
      <c r="J1068" s="196">
        <v>1842.0</v>
      </c>
      <c r="K1068" s="99" t="s">
        <v>22513</v>
      </c>
      <c r="L1068" s="82" t="s">
        <v>21765</v>
      </c>
      <c r="M1068" s="113" t="s">
        <v>22516</v>
      </c>
      <c r="N1068" s="99" t="s">
        <v>16706</v>
      </c>
      <c r="O1068" s="99" t="s">
        <v>4225</v>
      </c>
      <c r="P1068" s="99" t="s">
        <v>15373</v>
      </c>
      <c r="Q1068" s="82"/>
    </row>
    <row r="1069">
      <c r="A1069" s="69" t="s">
        <v>2586</v>
      </c>
      <c r="B1069" s="190" t="s">
        <v>26257</v>
      </c>
      <c r="C1069" s="95"/>
      <c r="D1069" s="79" t="s">
        <v>2588</v>
      </c>
      <c r="E1069" s="113" t="s">
        <v>22516</v>
      </c>
      <c r="F1069" s="113" t="s">
        <v>22516</v>
      </c>
      <c r="G1069" s="96"/>
      <c r="H1069" s="96" t="s">
        <v>26258</v>
      </c>
      <c r="I1069" s="154" t="s">
        <v>26259</v>
      </c>
      <c r="J1069" s="192">
        <v>2142.0</v>
      </c>
      <c r="K1069" s="75" t="s">
        <v>22513</v>
      </c>
      <c r="L1069" s="95" t="s">
        <v>21765</v>
      </c>
      <c r="M1069" s="113" t="s">
        <v>22516</v>
      </c>
      <c r="N1069" s="75" t="s">
        <v>16706</v>
      </c>
      <c r="O1069" s="75" t="s">
        <v>22571</v>
      </c>
      <c r="P1069" s="75" t="s">
        <v>15373</v>
      </c>
      <c r="Q1069" s="95"/>
    </row>
    <row r="1070">
      <c r="A1070" s="69" t="s">
        <v>2586</v>
      </c>
      <c r="B1070" s="190" t="s">
        <v>25324</v>
      </c>
      <c r="C1070" s="95"/>
      <c r="D1070" s="79" t="s">
        <v>2588</v>
      </c>
      <c r="E1070" s="113" t="s">
        <v>22516</v>
      </c>
      <c r="F1070" s="113" t="s">
        <v>22516</v>
      </c>
      <c r="G1070" s="96"/>
      <c r="H1070" s="96" t="s">
        <v>26260</v>
      </c>
      <c r="I1070" s="71" t="s">
        <v>25326</v>
      </c>
      <c r="J1070" s="192">
        <v>5373.0</v>
      </c>
      <c r="K1070" s="75" t="s">
        <v>22513</v>
      </c>
      <c r="L1070" s="95" t="s">
        <v>21765</v>
      </c>
      <c r="M1070" s="113" t="s">
        <v>22516</v>
      </c>
      <c r="N1070" s="75" t="s">
        <v>16706</v>
      </c>
      <c r="O1070" s="75" t="s">
        <v>2802</v>
      </c>
      <c r="P1070" s="75" t="s">
        <v>8038</v>
      </c>
      <c r="Q1070" s="154" t="s">
        <v>22516</v>
      </c>
    </row>
    <row r="1071">
      <c r="A1071" s="69" t="s">
        <v>23381</v>
      </c>
      <c r="B1071" s="232" t="s">
        <v>26261</v>
      </c>
      <c r="C1071" s="82"/>
      <c r="D1071" s="79" t="s">
        <v>2588</v>
      </c>
      <c r="E1071" s="113" t="s">
        <v>22516</v>
      </c>
      <c r="F1071" s="113" t="s">
        <v>22516</v>
      </c>
      <c r="G1071" s="62"/>
      <c r="H1071" s="62" t="s">
        <v>26262</v>
      </c>
      <c r="I1071" s="193" t="s">
        <v>26263</v>
      </c>
      <c r="J1071" s="196">
        <v>1172.0</v>
      </c>
      <c r="K1071" s="162" t="s">
        <v>22513</v>
      </c>
      <c r="L1071" s="82" t="s">
        <v>21765</v>
      </c>
      <c r="M1071" s="113" t="s">
        <v>22516</v>
      </c>
      <c r="N1071" s="99" t="s">
        <v>16706</v>
      </c>
      <c r="O1071" s="99" t="s">
        <v>2824</v>
      </c>
      <c r="P1071" s="99" t="s">
        <v>8038</v>
      </c>
      <c r="Q1071" s="82"/>
    </row>
    <row r="1072">
      <c r="A1072" s="69" t="s">
        <v>2586</v>
      </c>
      <c r="B1072" s="232" t="s">
        <v>26264</v>
      </c>
      <c r="C1072" s="82"/>
      <c r="D1072" s="101" t="s">
        <v>2588</v>
      </c>
      <c r="E1072" s="113" t="s">
        <v>22516</v>
      </c>
      <c r="F1072" s="113" t="s">
        <v>22516</v>
      </c>
      <c r="G1072" s="62"/>
      <c r="H1072" s="62" t="s">
        <v>26265</v>
      </c>
      <c r="I1072" s="108" t="s">
        <v>26266</v>
      </c>
      <c r="J1072" s="198">
        <v>5526.0</v>
      </c>
      <c r="K1072" s="99" t="s">
        <v>22513</v>
      </c>
      <c r="L1072" s="82" t="s">
        <v>23002</v>
      </c>
      <c r="M1072" s="113" t="s">
        <v>22516</v>
      </c>
      <c r="N1072" s="99" t="s">
        <v>16706</v>
      </c>
      <c r="O1072" s="99" t="s">
        <v>24018</v>
      </c>
      <c r="P1072" s="99" t="s">
        <v>15373</v>
      </c>
      <c r="Q1072" s="82"/>
    </row>
    <row r="1073">
      <c r="A1073" s="62" t="s">
        <v>2633</v>
      </c>
      <c r="B1073" s="175" t="s">
        <v>26267</v>
      </c>
      <c r="C1073" s="236"/>
      <c r="D1073" s="79" t="s">
        <v>2635</v>
      </c>
      <c r="E1073" s="113" t="s">
        <v>22516</v>
      </c>
      <c r="F1073" s="113" t="s">
        <v>22516</v>
      </c>
      <c r="G1073" s="177"/>
      <c r="H1073" s="177" t="s">
        <v>26268</v>
      </c>
      <c r="I1073" s="231" t="s">
        <v>26269</v>
      </c>
      <c r="J1073" s="83">
        <v>9000.0</v>
      </c>
      <c r="K1073" s="162" t="s">
        <v>22513</v>
      </c>
      <c r="L1073" s="95" t="s">
        <v>23002</v>
      </c>
      <c r="M1073" s="113" t="s">
        <v>22516</v>
      </c>
      <c r="N1073" s="75" t="s">
        <v>16706</v>
      </c>
      <c r="O1073" s="75" t="s">
        <v>26270</v>
      </c>
      <c r="P1073" s="75" t="s">
        <v>15373</v>
      </c>
      <c r="Q1073" s="236"/>
    </row>
    <row r="1074">
      <c r="A1074" s="69" t="s">
        <v>2586</v>
      </c>
      <c r="B1074" s="190" t="s">
        <v>26271</v>
      </c>
      <c r="C1074" s="95"/>
      <c r="D1074" s="79" t="s">
        <v>2635</v>
      </c>
      <c r="E1074" s="154" t="s">
        <v>22516</v>
      </c>
      <c r="F1074" s="154" t="s">
        <v>22516</v>
      </c>
      <c r="G1074" s="96"/>
      <c r="H1074" s="96" t="s">
        <v>26272</v>
      </c>
      <c r="I1074" s="71" t="s">
        <v>26273</v>
      </c>
      <c r="J1074" s="156">
        <v>300.0</v>
      </c>
      <c r="K1074" s="75" t="s">
        <v>22513</v>
      </c>
      <c r="L1074" s="95" t="s">
        <v>23002</v>
      </c>
      <c r="M1074" s="113" t="s">
        <v>22516</v>
      </c>
      <c r="N1074" s="75" t="s">
        <v>16706</v>
      </c>
      <c r="O1074" s="75" t="s">
        <v>24018</v>
      </c>
      <c r="P1074" s="75" t="s">
        <v>15373</v>
      </c>
      <c r="Q1074" s="95"/>
    </row>
    <row r="1075">
      <c r="A1075" s="69" t="s">
        <v>2586</v>
      </c>
      <c r="B1075" s="190" t="s">
        <v>26274</v>
      </c>
      <c r="C1075" s="95"/>
      <c r="D1075" s="79" t="s">
        <v>2635</v>
      </c>
      <c r="E1075" s="154" t="s">
        <v>22516</v>
      </c>
      <c r="F1075" s="154" t="s">
        <v>22516</v>
      </c>
      <c r="G1075" s="96"/>
      <c r="H1075" s="96" t="s">
        <v>26275</v>
      </c>
      <c r="I1075" s="71" t="s">
        <v>26276</v>
      </c>
      <c r="J1075" s="192">
        <v>20000.0</v>
      </c>
      <c r="K1075" s="99" t="s">
        <v>22513</v>
      </c>
      <c r="L1075" s="95" t="s">
        <v>23002</v>
      </c>
      <c r="M1075" s="113" t="s">
        <v>22516</v>
      </c>
      <c r="N1075" s="75" t="s">
        <v>16706</v>
      </c>
      <c r="O1075" s="75" t="s">
        <v>24018</v>
      </c>
      <c r="P1075" s="75" t="s">
        <v>15373</v>
      </c>
      <c r="Q1075" s="95"/>
    </row>
    <row r="1076">
      <c r="A1076" s="69" t="s">
        <v>2586</v>
      </c>
      <c r="B1076" s="190" t="s">
        <v>26277</v>
      </c>
      <c r="C1076" s="95"/>
      <c r="D1076" s="79" t="s">
        <v>2588</v>
      </c>
      <c r="E1076" s="113" t="s">
        <v>22516</v>
      </c>
      <c r="F1076" s="113" t="s">
        <v>22516</v>
      </c>
      <c r="G1076" s="96"/>
      <c r="H1076" s="96" t="s">
        <v>26278</v>
      </c>
      <c r="I1076" s="191" t="s">
        <v>26279</v>
      </c>
      <c r="J1076" s="204">
        <v>12200.0</v>
      </c>
      <c r="K1076" s="75" t="s">
        <v>22513</v>
      </c>
      <c r="L1076" s="95" t="s">
        <v>23002</v>
      </c>
      <c r="M1076" s="113" t="s">
        <v>22516</v>
      </c>
      <c r="N1076" s="75" t="s">
        <v>16706</v>
      </c>
      <c r="O1076" s="75" t="s">
        <v>26280</v>
      </c>
      <c r="P1076" s="75" t="s">
        <v>15373</v>
      </c>
      <c r="Q1076" s="95"/>
    </row>
    <row r="1077">
      <c r="A1077" s="69" t="s">
        <v>2586</v>
      </c>
      <c r="B1077" s="190" t="s">
        <v>26281</v>
      </c>
      <c r="C1077" s="95"/>
      <c r="D1077" s="101" t="s">
        <v>2588</v>
      </c>
      <c r="E1077" s="113" t="s">
        <v>22516</v>
      </c>
      <c r="F1077" s="113" t="s">
        <v>22516</v>
      </c>
      <c r="G1077" s="96"/>
      <c r="H1077" s="96" t="s">
        <v>26282</v>
      </c>
      <c r="I1077" s="191" t="s">
        <v>26283</v>
      </c>
      <c r="J1077" s="204">
        <v>13200.0</v>
      </c>
      <c r="K1077" s="99" t="s">
        <v>22513</v>
      </c>
      <c r="L1077" s="95" t="s">
        <v>23002</v>
      </c>
      <c r="M1077" s="113" t="s">
        <v>22516</v>
      </c>
      <c r="N1077" s="75" t="s">
        <v>16706</v>
      </c>
      <c r="O1077" s="75" t="s">
        <v>23042</v>
      </c>
      <c r="P1077" s="75" t="s">
        <v>15373</v>
      </c>
      <c r="Q1077" s="95"/>
    </row>
    <row r="1078">
      <c r="A1078" s="62" t="s">
        <v>2586</v>
      </c>
      <c r="B1078" s="210" t="s">
        <v>26284</v>
      </c>
      <c r="C1078" s="82"/>
      <c r="D1078" s="79" t="s">
        <v>2588</v>
      </c>
      <c r="E1078" s="113" t="s">
        <v>22516</v>
      </c>
      <c r="F1078" s="113" t="s">
        <v>22516</v>
      </c>
      <c r="G1078" s="79"/>
      <c r="H1078" s="79" t="s">
        <v>26285</v>
      </c>
      <c r="I1078" s="155" t="s">
        <v>26286</v>
      </c>
      <c r="J1078" s="200">
        <v>14000.0</v>
      </c>
      <c r="K1078" s="75" t="s">
        <v>22513</v>
      </c>
      <c r="L1078" s="82" t="s">
        <v>23002</v>
      </c>
      <c r="M1078" s="113" t="s">
        <v>22516</v>
      </c>
      <c r="N1078" s="99" t="s">
        <v>16706</v>
      </c>
      <c r="O1078" s="99" t="s">
        <v>3296</v>
      </c>
      <c r="P1078" s="99" t="s">
        <v>15373</v>
      </c>
      <c r="Q1078" s="82"/>
    </row>
    <row r="1079">
      <c r="A1079" s="69" t="s">
        <v>2586</v>
      </c>
      <c r="B1079" s="232" t="s">
        <v>26287</v>
      </c>
      <c r="C1079" s="82"/>
      <c r="D1079" s="79" t="s">
        <v>2588</v>
      </c>
      <c r="E1079" s="113" t="s">
        <v>22516</v>
      </c>
      <c r="F1079" s="113" t="s">
        <v>22516</v>
      </c>
      <c r="G1079" s="62"/>
      <c r="H1079" s="62" t="s">
        <v>26288</v>
      </c>
      <c r="I1079" s="155" t="s">
        <v>26289</v>
      </c>
      <c r="J1079" s="200">
        <v>43400.0</v>
      </c>
      <c r="K1079" s="82" t="s">
        <v>22583</v>
      </c>
      <c r="L1079" s="82" t="s">
        <v>16627</v>
      </c>
      <c r="M1079" s="99" t="s">
        <v>22629</v>
      </c>
      <c r="N1079" s="99" t="s">
        <v>16706</v>
      </c>
      <c r="O1079" s="99" t="s">
        <v>2753</v>
      </c>
      <c r="P1079" s="99" t="s">
        <v>15373</v>
      </c>
      <c r="Q1079" s="113" t="s">
        <v>22516</v>
      </c>
    </row>
    <row r="1080">
      <c r="A1080" s="62" t="s">
        <v>2586</v>
      </c>
      <c r="B1080" s="195" t="s">
        <v>24849</v>
      </c>
      <c r="C1080" s="201" t="s">
        <v>26290</v>
      </c>
      <c r="D1080" s="101" t="s">
        <v>15839</v>
      </c>
      <c r="E1080" s="271" t="s">
        <v>22516</v>
      </c>
      <c r="F1080" s="271" t="s">
        <v>22516</v>
      </c>
      <c r="G1080" s="160" t="s">
        <v>8038</v>
      </c>
      <c r="H1080" s="198" t="s">
        <v>26291</v>
      </c>
      <c r="I1080" s="213" t="s">
        <v>23491</v>
      </c>
      <c r="J1080" s="198">
        <v>66302.0</v>
      </c>
      <c r="K1080" s="160" t="s">
        <v>22583</v>
      </c>
      <c r="L1080" s="201" t="s">
        <v>16627</v>
      </c>
      <c r="M1080" s="113" t="s">
        <v>22516</v>
      </c>
      <c r="N1080" s="162" t="s">
        <v>16706</v>
      </c>
      <c r="O1080" s="162" t="s">
        <v>22214</v>
      </c>
      <c r="P1080" s="162" t="s">
        <v>15373</v>
      </c>
      <c r="Q1080" s="158" t="s">
        <v>22516</v>
      </c>
    </row>
    <row r="1081">
      <c r="A1081" s="62" t="s">
        <v>2586</v>
      </c>
      <c r="B1081" s="195" t="s">
        <v>26292</v>
      </c>
      <c r="C1081" s="201"/>
      <c r="D1081" s="196" t="s">
        <v>2588</v>
      </c>
      <c r="E1081" s="113" t="s">
        <v>22516</v>
      </c>
      <c r="F1081" s="113" t="s">
        <v>22516</v>
      </c>
      <c r="G1081" s="160" t="s">
        <v>2741</v>
      </c>
      <c r="H1081" s="198" t="s">
        <v>26293</v>
      </c>
      <c r="I1081" s="213" t="s">
        <v>26294</v>
      </c>
      <c r="J1081" s="198">
        <v>59769.0</v>
      </c>
      <c r="K1081" s="160" t="s">
        <v>22583</v>
      </c>
      <c r="L1081" s="201" t="s">
        <v>16627</v>
      </c>
      <c r="M1081" s="113" t="s">
        <v>22516</v>
      </c>
      <c r="N1081" s="162" t="s">
        <v>16706</v>
      </c>
      <c r="O1081" s="162" t="s">
        <v>2603</v>
      </c>
      <c r="P1081" s="162" t="s">
        <v>8038</v>
      </c>
      <c r="Q1081" s="201" t="s">
        <v>26295</v>
      </c>
    </row>
    <row r="1082">
      <c r="A1082" s="69" t="s">
        <v>2586</v>
      </c>
      <c r="B1082" s="190" t="s">
        <v>26296</v>
      </c>
      <c r="C1082" s="236"/>
      <c r="D1082" s="113" t="s">
        <v>2635</v>
      </c>
      <c r="E1082" s="113" t="s">
        <v>22516</v>
      </c>
      <c r="F1082" s="113" t="s">
        <v>22516</v>
      </c>
      <c r="G1082" s="177"/>
      <c r="H1082" s="177" t="s">
        <v>26297</v>
      </c>
      <c r="I1082" s="178" t="s">
        <v>26298</v>
      </c>
      <c r="J1082" s="179">
        <v>27940.0</v>
      </c>
      <c r="K1082" s="82" t="s">
        <v>22583</v>
      </c>
      <c r="L1082" s="95" t="s">
        <v>16627</v>
      </c>
      <c r="M1082" s="113" t="s">
        <v>22516</v>
      </c>
      <c r="N1082" s="75" t="s">
        <v>16706</v>
      </c>
      <c r="O1082" s="75" t="s">
        <v>8612</v>
      </c>
      <c r="P1082" s="75" t="s">
        <v>15373</v>
      </c>
      <c r="Q1082" s="236" t="s">
        <v>26299</v>
      </c>
    </row>
    <row r="1083">
      <c r="A1083" s="69" t="s">
        <v>2586</v>
      </c>
      <c r="B1083" s="190" t="s">
        <v>26300</v>
      </c>
      <c r="C1083" s="95"/>
      <c r="D1083" s="79" t="s">
        <v>2588</v>
      </c>
      <c r="E1083" s="113" t="s">
        <v>22516</v>
      </c>
      <c r="F1083" s="113" t="s">
        <v>22516</v>
      </c>
      <c r="G1083" s="96"/>
      <c r="H1083" s="96" t="s">
        <v>26301</v>
      </c>
      <c r="I1083" s="71" t="s">
        <v>26302</v>
      </c>
      <c r="J1083" s="192">
        <v>24473.0</v>
      </c>
      <c r="K1083" s="82" t="s">
        <v>22583</v>
      </c>
      <c r="L1083" s="95" t="s">
        <v>16627</v>
      </c>
      <c r="M1083" s="113" t="s">
        <v>22516</v>
      </c>
      <c r="N1083" s="75" t="s">
        <v>16706</v>
      </c>
      <c r="O1083" s="75" t="s">
        <v>2816</v>
      </c>
      <c r="P1083" s="75" t="s">
        <v>8038</v>
      </c>
      <c r="Q1083" s="95" t="s">
        <v>26303</v>
      </c>
    </row>
    <row r="1084">
      <c r="A1084" s="62" t="s">
        <v>2633</v>
      </c>
      <c r="B1084" s="175" t="s">
        <v>26304</v>
      </c>
      <c r="C1084" s="95"/>
      <c r="D1084" s="79" t="s">
        <v>2588</v>
      </c>
      <c r="E1084" s="113" t="s">
        <v>22516</v>
      </c>
      <c r="F1084" s="113" t="s">
        <v>22516</v>
      </c>
      <c r="G1084" s="160" t="s">
        <v>2741</v>
      </c>
      <c r="H1084" s="96" t="s">
        <v>26305</v>
      </c>
      <c r="I1084" s="191" t="s">
        <v>26306</v>
      </c>
      <c r="J1084" s="204">
        <v>64100.0</v>
      </c>
      <c r="K1084" s="82" t="s">
        <v>22583</v>
      </c>
      <c r="L1084" s="95" t="s">
        <v>16627</v>
      </c>
      <c r="M1084" s="113" t="s">
        <v>22516</v>
      </c>
      <c r="N1084" s="75" t="s">
        <v>16706</v>
      </c>
      <c r="O1084" s="75" t="s">
        <v>2603</v>
      </c>
      <c r="P1084" s="75" t="s">
        <v>8038</v>
      </c>
      <c r="Q1084" s="95" t="s">
        <v>26307</v>
      </c>
    </row>
    <row r="1085">
      <c r="A1085" s="69" t="s">
        <v>2586</v>
      </c>
      <c r="B1085" s="190" t="s">
        <v>26308</v>
      </c>
      <c r="C1085" s="95"/>
      <c r="D1085" s="79" t="s">
        <v>2588</v>
      </c>
      <c r="E1085" s="113" t="s">
        <v>22516</v>
      </c>
      <c r="F1085" s="113" t="s">
        <v>22516</v>
      </c>
      <c r="G1085" s="96"/>
      <c r="H1085" s="96" t="s">
        <v>26309</v>
      </c>
      <c r="I1085" s="191" t="s">
        <v>26310</v>
      </c>
      <c r="J1085" s="204">
        <v>21000.0</v>
      </c>
      <c r="K1085" s="95" t="s">
        <v>22583</v>
      </c>
      <c r="L1085" s="95" t="s">
        <v>16627</v>
      </c>
      <c r="M1085" s="113" t="s">
        <v>22516</v>
      </c>
      <c r="N1085" s="75" t="s">
        <v>16706</v>
      </c>
      <c r="O1085" s="75" t="s">
        <v>22658</v>
      </c>
      <c r="P1085" s="75" t="s">
        <v>8038</v>
      </c>
      <c r="Q1085" s="95" t="s">
        <v>26311</v>
      </c>
    </row>
    <row r="1086">
      <c r="A1086" s="62" t="s">
        <v>2633</v>
      </c>
      <c r="B1086" s="210" t="s">
        <v>26312</v>
      </c>
      <c r="C1086" s="82"/>
      <c r="D1086" s="79" t="s">
        <v>2588</v>
      </c>
      <c r="E1086" s="113" t="s">
        <v>22516</v>
      </c>
      <c r="F1086" s="113" t="s">
        <v>22516</v>
      </c>
      <c r="G1086" s="62"/>
      <c r="H1086" s="62" t="s">
        <v>26313</v>
      </c>
      <c r="I1086" s="193" t="s">
        <v>26314</v>
      </c>
      <c r="J1086" s="200">
        <v>22900.0</v>
      </c>
      <c r="K1086" s="82" t="s">
        <v>22583</v>
      </c>
      <c r="L1086" s="82" t="s">
        <v>16627</v>
      </c>
      <c r="M1086" s="113" t="s">
        <v>22516</v>
      </c>
      <c r="N1086" s="99" t="s">
        <v>16706</v>
      </c>
      <c r="O1086" s="99" t="s">
        <v>2937</v>
      </c>
      <c r="P1086" s="99" t="s">
        <v>8038</v>
      </c>
      <c r="Q1086" s="113" t="s">
        <v>22516</v>
      </c>
    </row>
    <row r="1087">
      <c r="A1087" s="62" t="s">
        <v>2586</v>
      </c>
      <c r="B1087" s="210" t="s">
        <v>26315</v>
      </c>
      <c r="C1087" s="82"/>
      <c r="D1087" s="79" t="s">
        <v>2588</v>
      </c>
      <c r="E1087" s="113" t="s">
        <v>22516</v>
      </c>
      <c r="F1087" s="113" t="s">
        <v>22516</v>
      </c>
      <c r="G1087" s="160" t="s">
        <v>8038</v>
      </c>
      <c r="H1087" s="62" t="s">
        <v>26316</v>
      </c>
      <c r="I1087" s="193" t="s">
        <v>26317</v>
      </c>
      <c r="J1087" s="200">
        <v>80200.0</v>
      </c>
      <c r="K1087" s="82" t="s">
        <v>22583</v>
      </c>
      <c r="L1087" s="82" t="s">
        <v>16627</v>
      </c>
      <c r="M1087" s="113" t="s">
        <v>22516</v>
      </c>
      <c r="N1087" s="99" t="s">
        <v>16706</v>
      </c>
      <c r="O1087" s="99" t="s">
        <v>2686</v>
      </c>
      <c r="P1087" s="99" t="s">
        <v>8038</v>
      </c>
      <c r="Q1087" s="82" t="s">
        <v>26318</v>
      </c>
    </row>
    <row r="1088">
      <c r="A1088" s="62" t="s">
        <v>2586</v>
      </c>
      <c r="B1088" s="210" t="s">
        <v>24499</v>
      </c>
      <c r="C1088" s="82"/>
      <c r="D1088" s="79" t="s">
        <v>2588</v>
      </c>
      <c r="E1088" s="113" t="s">
        <v>22516</v>
      </c>
      <c r="F1088" s="113" t="s">
        <v>22516</v>
      </c>
      <c r="G1088" s="62"/>
      <c r="H1088" s="62" t="s">
        <v>26319</v>
      </c>
      <c r="I1088" s="193" t="s">
        <v>24502</v>
      </c>
      <c r="J1088" s="200">
        <v>87600.0</v>
      </c>
      <c r="K1088" s="82" t="s">
        <v>22583</v>
      </c>
      <c r="L1088" s="82" t="s">
        <v>16627</v>
      </c>
      <c r="M1088" s="113" t="s">
        <v>22516</v>
      </c>
      <c r="N1088" s="99" t="s">
        <v>16706</v>
      </c>
      <c r="O1088" s="99" t="s">
        <v>22658</v>
      </c>
      <c r="P1088" s="99" t="s">
        <v>15373</v>
      </c>
      <c r="Q1088" s="82" t="s">
        <v>24503</v>
      </c>
    </row>
    <row r="1089">
      <c r="A1089" s="69" t="s">
        <v>2586</v>
      </c>
      <c r="B1089" s="153" t="s">
        <v>26320</v>
      </c>
      <c r="C1089" s="95" t="s">
        <v>26321</v>
      </c>
      <c r="D1089" s="101" t="s">
        <v>2588</v>
      </c>
      <c r="E1089" s="113" t="s">
        <v>22516</v>
      </c>
      <c r="F1089" s="113" t="s">
        <v>22516</v>
      </c>
      <c r="G1089" s="96"/>
      <c r="H1089" s="96" t="s">
        <v>26322</v>
      </c>
      <c r="I1089" s="191" t="s">
        <v>26323</v>
      </c>
      <c r="J1089" s="204">
        <v>51000.0</v>
      </c>
      <c r="K1089" s="160" t="s">
        <v>22583</v>
      </c>
      <c r="L1089" s="95" t="s">
        <v>16627</v>
      </c>
      <c r="M1089" s="113" t="s">
        <v>22516</v>
      </c>
      <c r="N1089" s="75" t="s">
        <v>16706</v>
      </c>
      <c r="O1089" s="75" t="s">
        <v>25797</v>
      </c>
      <c r="P1089" s="75" t="s">
        <v>8038</v>
      </c>
      <c r="Q1089" s="95" t="s">
        <v>26324</v>
      </c>
    </row>
    <row r="1090">
      <c r="A1090" s="69" t="s">
        <v>2586</v>
      </c>
      <c r="B1090" s="190" t="s">
        <v>26325</v>
      </c>
      <c r="C1090" s="95"/>
      <c r="D1090" s="101" t="s">
        <v>2588</v>
      </c>
      <c r="E1090" s="113" t="s">
        <v>22516</v>
      </c>
      <c r="F1090" s="113" t="s">
        <v>22516</v>
      </c>
      <c r="G1090" s="96"/>
      <c r="H1090" s="96" t="s">
        <v>26326</v>
      </c>
      <c r="I1090" s="191" t="s">
        <v>26323</v>
      </c>
      <c r="J1090" s="204">
        <v>51000.0</v>
      </c>
      <c r="K1090" s="82" t="s">
        <v>22583</v>
      </c>
      <c r="L1090" s="95" t="s">
        <v>16627</v>
      </c>
      <c r="M1090" s="113" t="s">
        <v>22516</v>
      </c>
      <c r="N1090" s="75" t="s">
        <v>16706</v>
      </c>
      <c r="O1090" s="75" t="s">
        <v>25797</v>
      </c>
      <c r="P1090" s="75" t="s">
        <v>8038</v>
      </c>
      <c r="Q1090" s="95" t="s">
        <v>26324</v>
      </c>
    </row>
    <row r="1091">
      <c r="A1091" s="69" t="s">
        <v>2586</v>
      </c>
      <c r="B1091" s="190" t="s">
        <v>26327</v>
      </c>
      <c r="C1091" s="95"/>
      <c r="D1091" s="101" t="s">
        <v>2588</v>
      </c>
      <c r="E1091" s="113" t="s">
        <v>22516</v>
      </c>
      <c r="F1091" s="113" t="s">
        <v>22516</v>
      </c>
      <c r="G1091" s="96"/>
      <c r="H1091" s="96" t="s">
        <v>26328</v>
      </c>
      <c r="I1091" s="71" t="s">
        <v>26329</v>
      </c>
      <c r="J1091" s="192">
        <v>39498.0</v>
      </c>
      <c r="K1091" s="95" t="s">
        <v>22583</v>
      </c>
      <c r="L1091" s="95" t="s">
        <v>16627</v>
      </c>
      <c r="M1091" s="113" t="s">
        <v>22516</v>
      </c>
      <c r="N1091" s="75" t="s">
        <v>16706</v>
      </c>
      <c r="O1091" s="75" t="s">
        <v>22571</v>
      </c>
      <c r="P1091" s="75" t="s">
        <v>8038</v>
      </c>
      <c r="Q1091" s="95" t="s">
        <v>26330</v>
      </c>
    </row>
    <row r="1092">
      <c r="A1092" s="62" t="s">
        <v>2586</v>
      </c>
      <c r="B1092" s="175" t="s">
        <v>26331</v>
      </c>
      <c r="C1092" s="95"/>
      <c r="D1092" s="101" t="s">
        <v>2588</v>
      </c>
      <c r="E1092" s="113" t="s">
        <v>22516</v>
      </c>
      <c r="F1092" s="113" t="s">
        <v>22516</v>
      </c>
      <c r="G1092" s="96"/>
      <c r="H1092" s="96" t="s">
        <v>26332</v>
      </c>
      <c r="I1092" s="191" t="s">
        <v>26333</v>
      </c>
      <c r="J1092" s="156">
        <v>24700.0</v>
      </c>
      <c r="K1092" s="82" t="s">
        <v>22583</v>
      </c>
      <c r="L1092" s="95" t="s">
        <v>16627</v>
      </c>
      <c r="M1092" s="113" t="s">
        <v>22516</v>
      </c>
      <c r="N1092" s="75" t="s">
        <v>16706</v>
      </c>
      <c r="O1092" s="75" t="s">
        <v>26334</v>
      </c>
      <c r="P1092" s="75" t="s">
        <v>8038</v>
      </c>
      <c r="Q1092" s="95" t="s">
        <v>26335</v>
      </c>
    </row>
    <row r="1093">
      <c r="A1093" s="62" t="s">
        <v>2586</v>
      </c>
      <c r="B1093" s="175" t="s">
        <v>24566</v>
      </c>
      <c r="C1093" s="95"/>
      <c r="D1093" s="101" t="s">
        <v>2588</v>
      </c>
      <c r="E1093" s="113" t="s">
        <v>22516</v>
      </c>
      <c r="F1093" s="113" t="s">
        <v>22516</v>
      </c>
      <c r="G1093" s="96"/>
      <c r="H1093" s="96" t="s">
        <v>26336</v>
      </c>
      <c r="I1093" s="191" t="s">
        <v>24569</v>
      </c>
      <c r="J1093" s="204">
        <v>31700.0</v>
      </c>
      <c r="K1093" s="95" t="s">
        <v>22583</v>
      </c>
      <c r="L1093" s="154" t="s">
        <v>16627</v>
      </c>
      <c r="M1093" s="113" t="s">
        <v>22516</v>
      </c>
      <c r="N1093" s="75" t="s">
        <v>16706</v>
      </c>
      <c r="O1093" s="75" t="s">
        <v>2765</v>
      </c>
      <c r="P1093" s="75" t="s">
        <v>8038</v>
      </c>
      <c r="Q1093" s="95"/>
    </row>
    <row r="1094">
      <c r="A1094" s="62" t="s">
        <v>2586</v>
      </c>
      <c r="B1094" s="210" t="s">
        <v>26337</v>
      </c>
      <c r="C1094" s="82"/>
      <c r="D1094" s="101" t="s">
        <v>2588</v>
      </c>
      <c r="E1094" s="113" t="s">
        <v>22516</v>
      </c>
      <c r="F1094" s="113" t="s">
        <v>22516</v>
      </c>
      <c r="G1094" s="62"/>
      <c r="H1094" s="62" t="s">
        <v>26338</v>
      </c>
      <c r="I1094" s="193" t="s">
        <v>26339</v>
      </c>
      <c r="J1094" s="200">
        <v>40100.0</v>
      </c>
      <c r="K1094" s="82" t="s">
        <v>22583</v>
      </c>
      <c r="L1094" s="82" t="s">
        <v>16627</v>
      </c>
      <c r="M1094" s="113" t="s">
        <v>22516</v>
      </c>
      <c r="N1094" s="99" t="s">
        <v>16706</v>
      </c>
      <c r="O1094" s="99" t="s">
        <v>3095</v>
      </c>
      <c r="P1094" s="99" t="s">
        <v>8038</v>
      </c>
      <c r="Q1094" s="82"/>
    </row>
    <row r="1095">
      <c r="A1095" s="62" t="s">
        <v>2633</v>
      </c>
      <c r="B1095" s="175" t="s">
        <v>22535</v>
      </c>
      <c r="C1095" s="236"/>
      <c r="D1095" s="101" t="s">
        <v>2588</v>
      </c>
      <c r="E1095" s="113" t="s">
        <v>22516</v>
      </c>
      <c r="F1095" s="113" t="s">
        <v>22516</v>
      </c>
      <c r="G1095" s="177"/>
      <c r="H1095" s="177" t="s">
        <v>26340</v>
      </c>
      <c r="I1095" s="178" t="s">
        <v>26341</v>
      </c>
      <c r="J1095" s="83">
        <v>23200.0</v>
      </c>
      <c r="K1095" s="82" t="s">
        <v>22583</v>
      </c>
      <c r="L1095" s="95" t="s">
        <v>16627</v>
      </c>
      <c r="M1095" s="113" t="s">
        <v>22516</v>
      </c>
      <c r="N1095" s="75" t="s">
        <v>16706</v>
      </c>
      <c r="O1095" s="75" t="s">
        <v>4138</v>
      </c>
      <c r="P1095" s="75" t="s">
        <v>15373</v>
      </c>
      <c r="Q1095" s="236" t="s">
        <v>26342</v>
      </c>
    </row>
    <row r="1096">
      <c r="A1096" s="69" t="s">
        <v>2586</v>
      </c>
      <c r="B1096" s="190" t="s">
        <v>26327</v>
      </c>
      <c r="C1096" s="95"/>
      <c r="D1096" s="101" t="s">
        <v>2588</v>
      </c>
      <c r="E1096" s="113" t="s">
        <v>22516</v>
      </c>
      <c r="F1096" s="113" t="s">
        <v>22516</v>
      </c>
      <c r="G1096" s="96"/>
      <c r="H1096" s="96" t="s">
        <v>26343</v>
      </c>
      <c r="I1096" s="71" t="s">
        <v>26329</v>
      </c>
      <c r="J1096" s="192">
        <v>39498.0</v>
      </c>
      <c r="K1096" s="95" t="s">
        <v>22583</v>
      </c>
      <c r="L1096" s="95" t="s">
        <v>16627</v>
      </c>
      <c r="M1096" s="113" t="s">
        <v>22516</v>
      </c>
      <c r="N1096" s="75" t="s">
        <v>16706</v>
      </c>
      <c r="O1096" s="75" t="s">
        <v>22571</v>
      </c>
      <c r="P1096" s="75" t="s">
        <v>8038</v>
      </c>
      <c r="Q1096" s="95" t="s">
        <v>26330</v>
      </c>
    </row>
    <row r="1097">
      <c r="A1097" s="69" t="s">
        <v>23381</v>
      </c>
      <c r="B1097" s="190" t="s">
        <v>26344</v>
      </c>
      <c r="C1097" s="95"/>
      <c r="D1097" s="101" t="s">
        <v>2588</v>
      </c>
      <c r="E1097" s="113" t="s">
        <v>22516</v>
      </c>
      <c r="F1097" s="113" t="s">
        <v>22516</v>
      </c>
      <c r="G1097" s="96"/>
      <c r="H1097" s="96" t="s">
        <v>26345</v>
      </c>
      <c r="I1097" s="191" t="s">
        <v>26346</v>
      </c>
      <c r="J1097" s="204">
        <v>31800.0</v>
      </c>
      <c r="K1097" s="95" t="s">
        <v>22583</v>
      </c>
      <c r="L1097" s="95" t="s">
        <v>16627</v>
      </c>
      <c r="M1097" s="113" t="s">
        <v>22516</v>
      </c>
      <c r="N1097" s="75" t="s">
        <v>16706</v>
      </c>
      <c r="O1097" s="75" t="s">
        <v>2824</v>
      </c>
      <c r="P1097" s="75" t="s">
        <v>8038</v>
      </c>
      <c r="Q1097" s="95" t="s">
        <v>26347</v>
      </c>
    </row>
    <row r="1098">
      <c r="A1098" s="69" t="s">
        <v>2586</v>
      </c>
      <c r="B1098" s="232" t="s">
        <v>26348</v>
      </c>
      <c r="C1098" s="82"/>
      <c r="D1098" s="101" t="s">
        <v>2588</v>
      </c>
      <c r="E1098" s="113" t="s">
        <v>22516</v>
      </c>
      <c r="F1098" s="113" t="s">
        <v>22516</v>
      </c>
      <c r="G1098" s="62"/>
      <c r="H1098" s="62" t="s">
        <v>26349</v>
      </c>
      <c r="I1098" s="193" t="s">
        <v>26350</v>
      </c>
      <c r="J1098" s="196">
        <v>21400.0</v>
      </c>
      <c r="K1098" s="82" t="s">
        <v>22583</v>
      </c>
      <c r="L1098" s="82" t="s">
        <v>16627</v>
      </c>
      <c r="M1098" s="113" t="s">
        <v>22516</v>
      </c>
      <c r="N1098" s="99" t="s">
        <v>16706</v>
      </c>
      <c r="O1098" s="99" t="s">
        <v>23042</v>
      </c>
      <c r="P1098" s="99" t="s">
        <v>15373</v>
      </c>
      <c r="Q1098" s="82"/>
    </row>
    <row r="1099">
      <c r="A1099" s="62" t="s">
        <v>2586</v>
      </c>
      <c r="B1099" s="210" t="s">
        <v>24345</v>
      </c>
      <c r="C1099" s="82"/>
      <c r="D1099" s="101" t="s">
        <v>2588</v>
      </c>
      <c r="E1099" s="113" t="s">
        <v>22516</v>
      </c>
      <c r="F1099" s="113" t="s">
        <v>22516</v>
      </c>
      <c r="G1099" s="62"/>
      <c r="H1099" s="62" t="s">
        <v>26351</v>
      </c>
      <c r="I1099" s="193" t="s">
        <v>24348</v>
      </c>
      <c r="J1099" s="200">
        <v>44000.0</v>
      </c>
      <c r="K1099" s="95" t="s">
        <v>22583</v>
      </c>
      <c r="L1099" s="82" t="s">
        <v>16627</v>
      </c>
      <c r="M1099" s="113" t="s">
        <v>22516</v>
      </c>
      <c r="N1099" s="99" t="s">
        <v>16706</v>
      </c>
      <c r="O1099" s="99" t="s">
        <v>22571</v>
      </c>
      <c r="P1099" s="99" t="s">
        <v>8038</v>
      </c>
      <c r="Q1099" s="82" t="s">
        <v>24349</v>
      </c>
    </row>
    <row r="1100">
      <c r="A1100" s="69" t="s">
        <v>2586</v>
      </c>
      <c r="B1100" s="232" t="s">
        <v>23118</v>
      </c>
      <c r="C1100" s="82"/>
      <c r="D1100" s="101" t="s">
        <v>2588</v>
      </c>
      <c r="E1100" s="113" t="s">
        <v>22516</v>
      </c>
      <c r="F1100" s="113" t="s">
        <v>22516</v>
      </c>
      <c r="G1100" s="160" t="s">
        <v>2741</v>
      </c>
      <c r="H1100" s="62" t="s">
        <v>26352</v>
      </c>
      <c r="I1100" s="193" t="s">
        <v>23122</v>
      </c>
      <c r="J1100" s="200">
        <v>40300.0</v>
      </c>
      <c r="K1100" s="82" t="s">
        <v>22583</v>
      </c>
      <c r="L1100" s="82" t="s">
        <v>16627</v>
      </c>
      <c r="M1100" s="113" t="s">
        <v>22516</v>
      </c>
      <c r="N1100" s="99" t="s">
        <v>16706</v>
      </c>
      <c r="O1100" s="99" t="s">
        <v>2760</v>
      </c>
      <c r="P1100" s="99" t="s">
        <v>8038</v>
      </c>
      <c r="Q1100" s="82" t="s">
        <v>23123</v>
      </c>
    </row>
    <row r="1101">
      <c r="A1101" s="69" t="s">
        <v>2586</v>
      </c>
      <c r="B1101" s="190" t="s">
        <v>26353</v>
      </c>
      <c r="C1101" s="95"/>
      <c r="D1101" s="101" t="s">
        <v>2588</v>
      </c>
      <c r="E1101" s="113" t="s">
        <v>22516</v>
      </c>
      <c r="F1101" s="113" t="s">
        <v>22516</v>
      </c>
      <c r="G1101" s="96"/>
      <c r="H1101" s="96" t="s">
        <v>26354</v>
      </c>
      <c r="I1101" s="71" t="s">
        <v>26355</v>
      </c>
      <c r="J1101" s="192">
        <v>25847.0</v>
      </c>
      <c r="K1101" s="82" t="s">
        <v>22583</v>
      </c>
      <c r="L1101" s="95" t="s">
        <v>16627</v>
      </c>
      <c r="M1101" s="113" t="s">
        <v>22516</v>
      </c>
      <c r="N1101" s="75" t="s">
        <v>16706</v>
      </c>
      <c r="O1101" s="75" t="s">
        <v>26356</v>
      </c>
      <c r="P1101" s="75" t="s">
        <v>8038</v>
      </c>
      <c r="Q1101" s="95" t="s">
        <v>26357</v>
      </c>
    </row>
    <row r="1102">
      <c r="A1102" s="69" t="s">
        <v>2586</v>
      </c>
      <c r="B1102" s="190" t="s">
        <v>26358</v>
      </c>
      <c r="C1102" s="95"/>
      <c r="D1102" s="101" t="s">
        <v>2588</v>
      </c>
      <c r="E1102" s="113" t="s">
        <v>22516</v>
      </c>
      <c r="F1102" s="113" t="s">
        <v>22516</v>
      </c>
      <c r="G1102" s="96"/>
      <c r="H1102" s="96" t="s">
        <v>26359</v>
      </c>
      <c r="I1102" s="191" t="s">
        <v>26360</v>
      </c>
      <c r="J1102" s="156">
        <v>27100.0</v>
      </c>
      <c r="K1102" s="160" t="s">
        <v>22583</v>
      </c>
      <c r="L1102" s="95" t="s">
        <v>16627</v>
      </c>
      <c r="M1102" s="113" t="s">
        <v>22516</v>
      </c>
      <c r="N1102" s="75" t="s">
        <v>16706</v>
      </c>
      <c r="O1102" s="75" t="s">
        <v>2802</v>
      </c>
      <c r="P1102" s="75" t="s">
        <v>15373</v>
      </c>
      <c r="Q1102" s="95" t="s">
        <v>26361</v>
      </c>
    </row>
    <row r="1103">
      <c r="A1103" s="69" t="s">
        <v>2586</v>
      </c>
      <c r="B1103" s="232" t="s">
        <v>26362</v>
      </c>
      <c r="C1103" s="82"/>
      <c r="D1103" s="101" t="s">
        <v>2588</v>
      </c>
      <c r="E1103" s="113" t="s">
        <v>22516</v>
      </c>
      <c r="F1103" s="113" t="s">
        <v>22516</v>
      </c>
      <c r="G1103" s="62"/>
      <c r="H1103" s="62" t="s">
        <v>26363</v>
      </c>
      <c r="I1103" s="193" t="s">
        <v>26364</v>
      </c>
      <c r="J1103" s="200">
        <v>35800.0</v>
      </c>
      <c r="K1103" s="82" t="s">
        <v>22583</v>
      </c>
      <c r="L1103" s="82" t="s">
        <v>16627</v>
      </c>
      <c r="M1103" s="113" t="s">
        <v>22516</v>
      </c>
      <c r="N1103" s="99" t="s">
        <v>16706</v>
      </c>
      <c r="O1103" s="99" t="s">
        <v>2603</v>
      </c>
      <c r="P1103" s="99" t="s">
        <v>15373</v>
      </c>
      <c r="Q1103" s="82" t="s">
        <v>26365</v>
      </c>
    </row>
    <row r="1104">
      <c r="A1104" s="69" t="s">
        <v>2586</v>
      </c>
      <c r="B1104" s="190" t="s">
        <v>26366</v>
      </c>
      <c r="C1104" s="95"/>
      <c r="D1104" s="101" t="s">
        <v>2588</v>
      </c>
      <c r="E1104" s="113" t="s">
        <v>22516</v>
      </c>
      <c r="F1104" s="113" t="s">
        <v>22516</v>
      </c>
      <c r="G1104" s="96"/>
      <c r="H1104" s="96" t="s">
        <v>26367</v>
      </c>
      <c r="I1104" s="191" t="s">
        <v>26368</v>
      </c>
      <c r="J1104" s="156">
        <v>41600.0</v>
      </c>
      <c r="K1104" s="82" t="s">
        <v>22583</v>
      </c>
      <c r="L1104" s="95" t="s">
        <v>16627</v>
      </c>
      <c r="M1104" s="113" t="s">
        <v>22516</v>
      </c>
      <c r="N1104" s="75" t="s">
        <v>16706</v>
      </c>
      <c r="O1104" s="75" t="s">
        <v>4812</v>
      </c>
      <c r="P1104" s="75" t="s">
        <v>15373</v>
      </c>
      <c r="Q1104" s="95" t="s">
        <v>26369</v>
      </c>
    </row>
    <row r="1105">
      <c r="A1105" s="69" t="s">
        <v>2633</v>
      </c>
      <c r="B1105" s="190" t="s">
        <v>26308</v>
      </c>
      <c r="C1105" s="95"/>
      <c r="D1105" s="101" t="s">
        <v>2588</v>
      </c>
      <c r="E1105" s="113" t="s">
        <v>22516</v>
      </c>
      <c r="F1105" s="113" t="s">
        <v>22516</v>
      </c>
      <c r="G1105" s="96"/>
      <c r="H1105" s="96" t="s">
        <v>26370</v>
      </c>
      <c r="I1105" s="191" t="s">
        <v>26310</v>
      </c>
      <c r="J1105" s="204">
        <v>21000.0</v>
      </c>
      <c r="K1105" s="95" t="s">
        <v>22583</v>
      </c>
      <c r="L1105" s="95" t="s">
        <v>16627</v>
      </c>
      <c r="M1105" s="113" t="s">
        <v>22516</v>
      </c>
      <c r="N1105" s="75" t="s">
        <v>16706</v>
      </c>
      <c r="O1105" s="75" t="s">
        <v>22658</v>
      </c>
      <c r="P1105" s="75" t="s">
        <v>8038</v>
      </c>
      <c r="Q1105" s="95" t="s">
        <v>26311</v>
      </c>
    </row>
    <row r="1106">
      <c r="A1106" s="69" t="s">
        <v>2586</v>
      </c>
      <c r="B1106" s="232" t="s">
        <v>26371</v>
      </c>
      <c r="C1106" s="82"/>
      <c r="D1106" s="79" t="s">
        <v>2588</v>
      </c>
      <c r="E1106" s="113" t="s">
        <v>22516</v>
      </c>
      <c r="F1106" s="113" t="s">
        <v>22516</v>
      </c>
      <c r="G1106" s="62"/>
      <c r="H1106" s="62" t="s">
        <v>26372</v>
      </c>
      <c r="I1106" s="193" t="s">
        <v>26373</v>
      </c>
      <c r="J1106" s="200">
        <v>32900.0</v>
      </c>
      <c r="K1106" s="82" t="s">
        <v>22583</v>
      </c>
      <c r="L1106" s="82" t="s">
        <v>16627</v>
      </c>
      <c r="M1106" s="113" t="s">
        <v>22516</v>
      </c>
      <c r="N1106" s="99" t="s">
        <v>16706</v>
      </c>
      <c r="O1106" s="99" t="s">
        <v>25299</v>
      </c>
      <c r="P1106" s="99" t="s">
        <v>15373</v>
      </c>
      <c r="Q1106" s="82" t="s">
        <v>26374</v>
      </c>
    </row>
    <row r="1107">
      <c r="A1107" s="62" t="s">
        <v>2586</v>
      </c>
      <c r="B1107" s="175" t="s">
        <v>26375</v>
      </c>
      <c r="C1107" s="95" t="s">
        <v>26376</v>
      </c>
      <c r="D1107" s="101" t="s">
        <v>2588</v>
      </c>
      <c r="E1107" s="113" t="s">
        <v>22516</v>
      </c>
      <c r="F1107" s="113" t="s">
        <v>22516</v>
      </c>
      <c r="G1107" s="96"/>
      <c r="H1107" s="96" t="s">
        <v>26377</v>
      </c>
      <c r="I1107" s="191" t="s">
        <v>26378</v>
      </c>
      <c r="J1107" s="204">
        <v>44700.0</v>
      </c>
      <c r="K1107" s="82" t="s">
        <v>22583</v>
      </c>
      <c r="L1107" s="95" t="s">
        <v>16627</v>
      </c>
      <c r="M1107" s="113" t="s">
        <v>22516</v>
      </c>
      <c r="N1107" s="75" t="s">
        <v>16706</v>
      </c>
      <c r="O1107" s="75" t="s">
        <v>3095</v>
      </c>
      <c r="P1107" s="75" t="s">
        <v>8038</v>
      </c>
      <c r="Q1107" s="95" t="s">
        <v>26379</v>
      </c>
    </row>
    <row r="1108">
      <c r="A1108" s="62" t="s">
        <v>2586</v>
      </c>
      <c r="B1108" s="210" t="s">
        <v>26380</v>
      </c>
      <c r="C1108" s="82"/>
      <c r="D1108" s="196" t="s">
        <v>2588</v>
      </c>
      <c r="E1108" s="113" t="s">
        <v>22516</v>
      </c>
      <c r="F1108" s="113" t="s">
        <v>22516</v>
      </c>
      <c r="G1108" s="160" t="s">
        <v>15373</v>
      </c>
      <c r="H1108" s="62" t="s">
        <v>26381</v>
      </c>
      <c r="I1108" s="108" t="s">
        <v>26382</v>
      </c>
      <c r="J1108" s="198">
        <v>31205.0</v>
      </c>
      <c r="K1108" s="82" t="s">
        <v>22583</v>
      </c>
      <c r="L1108" s="82" t="s">
        <v>16627</v>
      </c>
      <c r="M1108" s="113" t="s">
        <v>22516</v>
      </c>
      <c r="N1108" s="99" t="s">
        <v>16706</v>
      </c>
      <c r="O1108" s="99" t="s">
        <v>12996</v>
      </c>
      <c r="P1108" s="99" t="s">
        <v>8038</v>
      </c>
      <c r="Q1108" s="82" t="s">
        <v>26383</v>
      </c>
    </row>
    <row r="1109">
      <c r="A1109" s="69" t="s">
        <v>2586</v>
      </c>
      <c r="B1109" s="232" t="s">
        <v>26384</v>
      </c>
      <c r="C1109" s="82"/>
      <c r="D1109" s="196" t="s">
        <v>2588</v>
      </c>
      <c r="E1109" s="113" t="s">
        <v>22516</v>
      </c>
      <c r="F1109" s="113" t="s">
        <v>22516</v>
      </c>
      <c r="G1109" s="62"/>
      <c r="H1109" s="62" t="s">
        <v>26385</v>
      </c>
      <c r="I1109" s="108" t="s">
        <v>26386</v>
      </c>
      <c r="J1109" s="198">
        <v>23925.0</v>
      </c>
      <c r="K1109" s="82" t="s">
        <v>22583</v>
      </c>
      <c r="L1109" s="82" t="s">
        <v>16627</v>
      </c>
      <c r="M1109" s="113" t="s">
        <v>22516</v>
      </c>
      <c r="N1109" s="99" t="s">
        <v>16706</v>
      </c>
      <c r="O1109" s="99" t="s">
        <v>2937</v>
      </c>
      <c r="P1109" s="99" t="s">
        <v>8038</v>
      </c>
      <c r="Q1109" s="113" t="s">
        <v>22516</v>
      </c>
    </row>
    <row r="1110">
      <c r="A1110" s="69" t="s">
        <v>2586</v>
      </c>
      <c r="B1110" s="190" t="s">
        <v>26387</v>
      </c>
      <c r="C1110" s="95"/>
      <c r="D1110" s="79" t="s">
        <v>2588</v>
      </c>
      <c r="E1110" s="113" t="s">
        <v>22516</v>
      </c>
      <c r="F1110" s="113" t="s">
        <v>22516</v>
      </c>
      <c r="G1110" s="96"/>
      <c r="H1110" s="96" t="s">
        <v>26388</v>
      </c>
      <c r="I1110" s="212" t="s">
        <v>26389</v>
      </c>
      <c r="J1110" s="204">
        <v>38000.0</v>
      </c>
      <c r="K1110" s="95" t="s">
        <v>22583</v>
      </c>
      <c r="L1110" s="95" t="s">
        <v>16627</v>
      </c>
      <c r="M1110" s="113" t="s">
        <v>22516</v>
      </c>
      <c r="N1110" s="75" t="s">
        <v>16706</v>
      </c>
      <c r="O1110" s="75" t="s">
        <v>2937</v>
      </c>
      <c r="P1110" s="75" t="s">
        <v>8038</v>
      </c>
      <c r="Q1110" s="95" t="s">
        <v>26390</v>
      </c>
    </row>
    <row r="1111">
      <c r="A1111" s="69" t="s">
        <v>2586</v>
      </c>
      <c r="B1111" s="190" t="s">
        <v>26391</v>
      </c>
      <c r="C1111" s="236"/>
      <c r="D1111" s="79" t="s">
        <v>2635</v>
      </c>
      <c r="E1111" s="113" t="s">
        <v>22516</v>
      </c>
      <c r="F1111" s="113" t="s">
        <v>22516</v>
      </c>
      <c r="G1111" s="177"/>
      <c r="H1111" s="177" t="s">
        <v>26392</v>
      </c>
      <c r="I1111" s="178" t="s">
        <v>26393</v>
      </c>
      <c r="J1111" s="179">
        <v>24820.0</v>
      </c>
      <c r="K1111" s="82" t="s">
        <v>22583</v>
      </c>
      <c r="L1111" s="95" t="s">
        <v>16627</v>
      </c>
      <c r="M1111" s="113" t="s">
        <v>22516</v>
      </c>
      <c r="N1111" s="75" t="s">
        <v>16706</v>
      </c>
      <c r="O1111" s="75" t="s">
        <v>3182</v>
      </c>
      <c r="P1111" s="75" t="s">
        <v>15373</v>
      </c>
      <c r="Q1111" s="236" t="s">
        <v>26394</v>
      </c>
    </row>
    <row r="1112">
      <c r="A1112" s="69" t="s">
        <v>2586</v>
      </c>
      <c r="B1112" s="190" t="s">
        <v>26395</v>
      </c>
      <c r="C1112" s="236"/>
      <c r="D1112" s="79" t="s">
        <v>2635</v>
      </c>
      <c r="E1112" s="113" t="s">
        <v>22516</v>
      </c>
      <c r="F1112" s="113" t="s">
        <v>22516</v>
      </c>
      <c r="G1112" s="177"/>
      <c r="H1112" s="177" t="s">
        <v>26396</v>
      </c>
      <c r="I1112" s="178" t="s">
        <v>23523</v>
      </c>
      <c r="J1112" s="179">
        <v>21000.0</v>
      </c>
      <c r="K1112" s="95" t="s">
        <v>22583</v>
      </c>
      <c r="L1112" s="95" t="s">
        <v>16627</v>
      </c>
      <c r="M1112" s="113" t="s">
        <v>22516</v>
      </c>
      <c r="N1112" s="75" t="s">
        <v>16706</v>
      </c>
      <c r="O1112" s="75" t="s">
        <v>3182</v>
      </c>
      <c r="P1112" s="75" t="s">
        <v>15373</v>
      </c>
      <c r="Q1112" s="236" t="s">
        <v>26397</v>
      </c>
    </row>
    <row r="1113">
      <c r="A1113" s="69" t="s">
        <v>2586</v>
      </c>
      <c r="B1113" s="190" t="s">
        <v>26398</v>
      </c>
      <c r="C1113" s="95"/>
      <c r="D1113" s="79" t="s">
        <v>2588</v>
      </c>
      <c r="E1113" s="113" t="s">
        <v>22516</v>
      </c>
      <c r="F1113" s="113" t="s">
        <v>22516</v>
      </c>
      <c r="G1113" s="96"/>
      <c r="H1113" s="96" t="s">
        <v>26399</v>
      </c>
      <c r="I1113" s="71" t="s">
        <v>26400</v>
      </c>
      <c r="J1113" s="192">
        <v>36683.0</v>
      </c>
      <c r="K1113" s="82" t="s">
        <v>22583</v>
      </c>
      <c r="L1113" s="95" t="s">
        <v>16627</v>
      </c>
      <c r="M1113" s="113" t="s">
        <v>22516</v>
      </c>
      <c r="N1113" s="75" t="s">
        <v>16706</v>
      </c>
      <c r="O1113" s="75" t="s">
        <v>8560</v>
      </c>
      <c r="P1113" s="75" t="s">
        <v>8038</v>
      </c>
      <c r="Q1113" s="95" t="s">
        <v>26401</v>
      </c>
    </row>
    <row r="1114">
      <c r="A1114" s="69" t="s">
        <v>2586</v>
      </c>
      <c r="B1114" s="190" t="s">
        <v>26402</v>
      </c>
      <c r="C1114" s="95"/>
      <c r="D1114" s="79" t="s">
        <v>2588</v>
      </c>
      <c r="E1114" s="113" t="s">
        <v>22516</v>
      </c>
      <c r="F1114" s="113" t="s">
        <v>22516</v>
      </c>
      <c r="G1114" s="96"/>
      <c r="H1114" s="96" t="s">
        <v>26403</v>
      </c>
      <c r="I1114" s="71" t="s">
        <v>26404</v>
      </c>
      <c r="J1114" s="192">
        <v>98926.0</v>
      </c>
      <c r="K1114" s="82" t="s">
        <v>22583</v>
      </c>
      <c r="L1114" s="95" t="s">
        <v>16627</v>
      </c>
      <c r="M1114" s="113" t="s">
        <v>22516</v>
      </c>
      <c r="N1114" s="75" t="s">
        <v>16706</v>
      </c>
      <c r="O1114" s="75" t="s">
        <v>2802</v>
      </c>
      <c r="P1114" s="75" t="s">
        <v>8038</v>
      </c>
      <c r="Q1114" s="95" t="s">
        <v>26405</v>
      </c>
    </row>
    <row r="1115">
      <c r="A1115" s="69" t="s">
        <v>2633</v>
      </c>
      <c r="B1115" s="190" t="s">
        <v>26406</v>
      </c>
      <c r="C1115" s="95"/>
      <c r="D1115" s="79" t="s">
        <v>2588</v>
      </c>
      <c r="E1115" s="113" t="s">
        <v>22516</v>
      </c>
      <c r="F1115" s="113" t="s">
        <v>22516</v>
      </c>
      <c r="G1115" s="96"/>
      <c r="H1115" s="96" t="s">
        <v>26407</v>
      </c>
      <c r="I1115" s="71" t="s">
        <v>26408</v>
      </c>
      <c r="J1115" s="192">
        <v>27527.0</v>
      </c>
      <c r="K1115" s="82" t="s">
        <v>22583</v>
      </c>
      <c r="L1115" s="95" t="s">
        <v>16627</v>
      </c>
      <c r="M1115" s="113" t="s">
        <v>22516</v>
      </c>
      <c r="N1115" s="75" t="s">
        <v>16706</v>
      </c>
      <c r="O1115" s="75" t="s">
        <v>2802</v>
      </c>
      <c r="P1115" s="75" t="s">
        <v>15373</v>
      </c>
      <c r="Q1115" s="95" t="s">
        <v>26409</v>
      </c>
    </row>
    <row r="1116">
      <c r="A1116" s="69" t="s">
        <v>2633</v>
      </c>
      <c r="B1116" s="190" t="s">
        <v>26410</v>
      </c>
      <c r="C1116" s="95"/>
      <c r="D1116" s="79" t="s">
        <v>2635</v>
      </c>
      <c r="E1116" s="113" t="s">
        <v>22516</v>
      </c>
      <c r="F1116" s="113" t="s">
        <v>22516</v>
      </c>
      <c r="G1116" s="160" t="s">
        <v>2741</v>
      </c>
      <c r="H1116" s="96" t="s">
        <v>26411</v>
      </c>
      <c r="I1116" s="191" t="s">
        <v>26412</v>
      </c>
      <c r="J1116" s="204">
        <v>90300.0</v>
      </c>
      <c r="K1116" s="95" t="s">
        <v>22583</v>
      </c>
      <c r="L1116" s="95" t="s">
        <v>16627</v>
      </c>
      <c r="M1116" s="113" t="s">
        <v>22516</v>
      </c>
      <c r="N1116" s="75" t="s">
        <v>16706</v>
      </c>
      <c r="O1116" s="75" t="s">
        <v>22658</v>
      </c>
      <c r="P1116" s="75" t="s">
        <v>8038</v>
      </c>
      <c r="Q1116" s="95" t="s">
        <v>26413</v>
      </c>
    </row>
    <row r="1117">
      <c r="A1117" s="69" t="s">
        <v>2586</v>
      </c>
      <c r="B1117" s="153" t="s">
        <v>26414</v>
      </c>
      <c r="C1117" s="95"/>
      <c r="D1117" s="79" t="s">
        <v>2588</v>
      </c>
      <c r="E1117" s="113" t="s">
        <v>22516</v>
      </c>
      <c r="F1117" s="113" t="s">
        <v>22516</v>
      </c>
      <c r="G1117" s="96"/>
      <c r="H1117" s="96" t="s">
        <v>26415</v>
      </c>
      <c r="I1117" s="191" t="s">
        <v>26416</v>
      </c>
      <c r="J1117" s="156">
        <v>24100.0</v>
      </c>
      <c r="K1117" s="82" t="s">
        <v>22583</v>
      </c>
      <c r="L1117" s="95" t="s">
        <v>16627</v>
      </c>
      <c r="M1117" s="113" t="s">
        <v>22516</v>
      </c>
      <c r="N1117" s="75" t="s">
        <v>16706</v>
      </c>
      <c r="O1117" s="75" t="s">
        <v>26334</v>
      </c>
      <c r="P1117" s="75" t="s">
        <v>15373</v>
      </c>
      <c r="Q1117" s="95" t="s">
        <v>26417</v>
      </c>
    </row>
    <row r="1118">
      <c r="A1118" s="69" t="s">
        <v>2633</v>
      </c>
      <c r="B1118" s="190" t="s">
        <v>26387</v>
      </c>
      <c r="C1118" s="95"/>
      <c r="D1118" s="79" t="s">
        <v>2635</v>
      </c>
      <c r="E1118" s="113" t="s">
        <v>22516</v>
      </c>
      <c r="F1118" s="113" t="s">
        <v>22516</v>
      </c>
      <c r="G1118" s="96"/>
      <c r="H1118" s="96" t="s">
        <v>26418</v>
      </c>
      <c r="I1118" s="212" t="s">
        <v>26389</v>
      </c>
      <c r="J1118" s="204">
        <v>38000.0</v>
      </c>
      <c r="K1118" s="82" t="s">
        <v>22583</v>
      </c>
      <c r="L1118" s="95" t="s">
        <v>16627</v>
      </c>
      <c r="M1118" s="113" t="s">
        <v>22516</v>
      </c>
      <c r="N1118" s="75" t="s">
        <v>16706</v>
      </c>
      <c r="O1118" s="75" t="s">
        <v>2937</v>
      </c>
      <c r="P1118" s="75" t="s">
        <v>8038</v>
      </c>
      <c r="Q1118" s="95" t="s">
        <v>26390</v>
      </c>
    </row>
    <row r="1119">
      <c r="A1119" s="69" t="s">
        <v>2586</v>
      </c>
      <c r="B1119" s="190" t="s">
        <v>26419</v>
      </c>
      <c r="C1119" s="95"/>
      <c r="D1119" s="79" t="s">
        <v>2588</v>
      </c>
      <c r="E1119" s="113" t="s">
        <v>22516</v>
      </c>
      <c r="F1119" s="113" t="s">
        <v>22516</v>
      </c>
      <c r="G1119" s="96"/>
      <c r="H1119" s="96" t="s">
        <v>26420</v>
      </c>
      <c r="I1119" s="71" t="s">
        <v>26421</v>
      </c>
      <c r="J1119" s="192">
        <v>31396.0</v>
      </c>
      <c r="K1119" s="95" t="s">
        <v>22583</v>
      </c>
      <c r="L1119" s="95" t="s">
        <v>16627</v>
      </c>
      <c r="M1119" s="113" t="s">
        <v>22516</v>
      </c>
      <c r="N1119" s="75" t="s">
        <v>16706</v>
      </c>
      <c r="O1119" s="75" t="s">
        <v>2753</v>
      </c>
      <c r="P1119" s="75" t="s">
        <v>8038</v>
      </c>
      <c r="Q1119" s="95" t="s">
        <v>26422</v>
      </c>
    </row>
    <row r="1120">
      <c r="A1120" s="69" t="s">
        <v>2586</v>
      </c>
      <c r="B1120" s="190" t="s">
        <v>26423</v>
      </c>
      <c r="C1120" s="95" t="s">
        <v>26424</v>
      </c>
      <c r="D1120" s="79" t="s">
        <v>2635</v>
      </c>
      <c r="E1120" s="113" t="s">
        <v>22516</v>
      </c>
      <c r="F1120" s="113" t="s">
        <v>22516</v>
      </c>
      <c r="G1120" s="96"/>
      <c r="H1120" s="96" t="s">
        <v>26425</v>
      </c>
      <c r="I1120" s="191" t="s">
        <v>26426</v>
      </c>
      <c r="J1120" s="204">
        <v>39100.0</v>
      </c>
      <c r="K1120" s="95" t="s">
        <v>22583</v>
      </c>
      <c r="L1120" s="95" t="s">
        <v>16627</v>
      </c>
      <c r="M1120" s="113" t="s">
        <v>22516</v>
      </c>
      <c r="N1120" s="75" t="s">
        <v>16706</v>
      </c>
      <c r="O1120" s="75" t="s">
        <v>8413</v>
      </c>
      <c r="P1120" s="75" t="s">
        <v>15373</v>
      </c>
      <c r="Q1120" s="95" t="s">
        <v>26427</v>
      </c>
    </row>
    <row r="1121">
      <c r="A1121" s="69" t="s">
        <v>2586</v>
      </c>
      <c r="B1121" s="190" t="s">
        <v>26428</v>
      </c>
      <c r="C1121" s="95"/>
      <c r="D1121" s="79" t="s">
        <v>2588</v>
      </c>
      <c r="E1121" s="113" t="s">
        <v>22516</v>
      </c>
      <c r="F1121" s="113" t="s">
        <v>22516</v>
      </c>
      <c r="G1121" s="96"/>
      <c r="H1121" s="96" t="s">
        <v>26429</v>
      </c>
      <c r="I1121" s="71" t="s">
        <v>26430</v>
      </c>
      <c r="J1121" s="192">
        <v>20819.0</v>
      </c>
      <c r="K1121" s="95" t="s">
        <v>22583</v>
      </c>
      <c r="L1121" s="95" t="s">
        <v>16627</v>
      </c>
      <c r="M1121" s="113" t="s">
        <v>22516</v>
      </c>
      <c r="N1121" s="75" t="s">
        <v>16706</v>
      </c>
      <c r="O1121" s="75" t="s">
        <v>2802</v>
      </c>
      <c r="P1121" s="75" t="s">
        <v>8038</v>
      </c>
      <c r="Q1121" s="95" t="s">
        <v>26431</v>
      </c>
    </row>
    <row r="1122">
      <c r="A1122" s="62" t="s">
        <v>2586</v>
      </c>
      <c r="B1122" s="175" t="s">
        <v>26432</v>
      </c>
      <c r="C1122" s="95" t="s">
        <v>26433</v>
      </c>
      <c r="D1122" s="79" t="s">
        <v>2588</v>
      </c>
      <c r="E1122" s="113" t="s">
        <v>22516</v>
      </c>
      <c r="F1122" s="113" t="s">
        <v>22516</v>
      </c>
      <c r="G1122" s="160" t="s">
        <v>8038</v>
      </c>
      <c r="H1122" s="96" t="s">
        <v>26434</v>
      </c>
      <c r="I1122" s="191" t="s">
        <v>26435</v>
      </c>
      <c r="J1122" s="204">
        <v>85200.0</v>
      </c>
      <c r="K1122" s="95" t="s">
        <v>22583</v>
      </c>
      <c r="L1122" s="95" t="s">
        <v>16627</v>
      </c>
      <c r="M1122" s="113" t="s">
        <v>22516</v>
      </c>
      <c r="N1122" s="75" t="s">
        <v>16706</v>
      </c>
      <c r="O1122" s="75" t="s">
        <v>2760</v>
      </c>
      <c r="P1122" s="75" t="s">
        <v>8038</v>
      </c>
      <c r="Q1122" s="95" t="s">
        <v>26436</v>
      </c>
    </row>
    <row r="1123">
      <c r="A1123" s="69" t="s">
        <v>2586</v>
      </c>
      <c r="B1123" s="190" t="s">
        <v>26437</v>
      </c>
      <c r="C1123" s="95"/>
      <c r="D1123" s="79" t="s">
        <v>2588</v>
      </c>
      <c r="E1123" s="113" t="s">
        <v>22516</v>
      </c>
      <c r="F1123" s="113" t="s">
        <v>22516</v>
      </c>
      <c r="G1123" s="96"/>
      <c r="H1123" s="96" t="s">
        <v>26438</v>
      </c>
      <c r="I1123" s="71" t="s">
        <v>26439</v>
      </c>
      <c r="J1123" s="192">
        <v>21339.0</v>
      </c>
      <c r="K1123" s="160" t="s">
        <v>22583</v>
      </c>
      <c r="L1123" s="95" t="s">
        <v>16627</v>
      </c>
      <c r="M1123" s="113" t="s">
        <v>22516</v>
      </c>
      <c r="N1123" s="75" t="s">
        <v>16706</v>
      </c>
      <c r="O1123" s="75" t="s">
        <v>2686</v>
      </c>
      <c r="P1123" s="75" t="s">
        <v>15373</v>
      </c>
      <c r="Q1123" s="95"/>
    </row>
    <row r="1124">
      <c r="A1124" s="62" t="s">
        <v>2633</v>
      </c>
      <c r="B1124" s="175" t="s">
        <v>26440</v>
      </c>
      <c r="C1124" s="95"/>
      <c r="D1124" s="79" t="s">
        <v>2635</v>
      </c>
      <c r="E1124" s="113" t="s">
        <v>22516</v>
      </c>
      <c r="F1124" s="113" t="s">
        <v>22516</v>
      </c>
      <c r="G1124" s="96"/>
      <c r="H1124" s="96" t="s">
        <v>26441</v>
      </c>
      <c r="I1124" s="191" t="s">
        <v>26442</v>
      </c>
      <c r="J1124" s="204">
        <v>86400.0</v>
      </c>
      <c r="K1124" s="95" t="s">
        <v>22583</v>
      </c>
      <c r="L1124" s="95" t="s">
        <v>16627</v>
      </c>
      <c r="M1124" s="113" t="s">
        <v>22516</v>
      </c>
      <c r="N1124" s="75" t="s">
        <v>16706</v>
      </c>
      <c r="O1124" s="75" t="s">
        <v>3768</v>
      </c>
      <c r="P1124" s="75" t="s">
        <v>8038</v>
      </c>
      <c r="Q1124" s="154" t="s">
        <v>22516</v>
      </c>
    </row>
    <row r="1125">
      <c r="A1125" s="62" t="s">
        <v>2586</v>
      </c>
      <c r="B1125" s="210" t="s">
        <v>26380</v>
      </c>
      <c r="C1125" s="82"/>
      <c r="D1125" s="79" t="s">
        <v>2588</v>
      </c>
      <c r="E1125" s="113" t="s">
        <v>22516</v>
      </c>
      <c r="F1125" s="113" t="s">
        <v>22516</v>
      </c>
      <c r="G1125" s="160" t="s">
        <v>15373</v>
      </c>
      <c r="H1125" s="62" t="s">
        <v>26443</v>
      </c>
      <c r="I1125" s="108" t="s">
        <v>26382</v>
      </c>
      <c r="J1125" s="198">
        <v>31205.0</v>
      </c>
      <c r="K1125" s="82" t="s">
        <v>22583</v>
      </c>
      <c r="L1125" s="82" t="s">
        <v>16627</v>
      </c>
      <c r="M1125" s="113" t="s">
        <v>22516</v>
      </c>
      <c r="N1125" s="99" t="s">
        <v>16706</v>
      </c>
      <c r="O1125" s="99" t="s">
        <v>12996</v>
      </c>
      <c r="P1125" s="99" t="s">
        <v>8038</v>
      </c>
      <c r="Q1125" s="82" t="s">
        <v>26383</v>
      </c>
    </row>
    <row r="1126">
      <c r="A1126" s="62" t="s">
        <v>23381</v>
      </c>
      <c r="B1126" s="210" t="s">
        <v>26444</v>
      </c>
      <c r="C1126" s="113" t="s">
        <v>26445</v>
      </c>
      <c r="D1126" s="79" t="s">
        <v>5144</v>
      </c>
      <c r="E1126" s="113" t="s">
        <v>22516</v>
      </c>
      <c r="F1126" s="113" t="s">
        <v>22516</v>
      </c>
      <c r="G1126" s="62"/>
      <c r="H1126" s="62" t="s">
        <v>26446</v>
      </c>
      <c r="I1126" s="193" t="s">
        <v>26447</v>
      </c>
      <c r="J1126" s="198">
        <v>32812.0</v>
      </c>
      <c r="K1126" s="82" t="s">
        <v>22583</v>
      </c>
      <c r="L1126" s="82" t="s">
        <v>16627</v>
      </c>
      <c r="M1126" s="113" t="s">
        <v>22516</v>
      </c>
      <c r="N1126" s="99" t="s">
        <v>16706</v>
      </c>
      <c r="O1126" s="99" t="s">
        <v>2760</v>
      </c>
      <c r="P1126" s="99" t="s">
        <v>8038</v>
      </c>
      <c r="Q1126" s="82" t="s">
        <v>26448</v>
      </c>
    </row>
    <row r="1127">
      <c r="A1127" s="69" t="s">
        <v>2586</v>
      </c>
      <c r="B1127" s="232" t="s">
        <v>26449</v>
      </c>
      <c r="C1127" s="82"/>
      <c r="D1127" s="79" t="s">
        <v>2635</v>
      </c>
      <c r="E1127" s="113" t="s">
        <v>22516</v>
      </c>
      <c r="F1127" s="113" t="s">
        <v>22516</v>
      </c>
      <c r="G1127" s="62"/>
      <c r="H1127" s="62" t="s">
        <v>26450</v>
      </c>
      <c r="I1127" s="193" t="s">
        <v>26451</v>
      </c>
      <c r="J1127" s="200">
        <v>50700.0</v>
      </c>
      <c r="K1127" s="95" t="s">
        <v>22583</v>
      </c>
      <c r="L1127" s="82" t="s">
        <v>16627</v>
      </c>
      <c r="M1127" s="113" t="s">
        <v>22516</v>
      </c>
      <c r="N1127" s="99" t="s">
        <v>16706</v>
      </c>
      <c r="O1127" s="99" t="s">
        <v>2753</v>
      </c>
      <c r="P1127" s="99" t="s">
        <v>8038</v>
      </c>
      <c r="Q1127" s="82" t="s">
        <v>26452</v>
      </c>
    </row>
    <row r="1128">
      <c r="A1128" s="62" t="s">
        <v>2633</v>
      </c>
      <c r="B1128" s="210" t="s">
        <v>26453</v>
      </c>
      <c r="C1128" s="82"/>
      <c r="D1128" s="79" t="s">
        <v>2588</v>
      </c>
      <c r="E1128" s="113" t="s">
        <v>22516</v>
      </c>
      <c r="F1128" s="113" t="s">
        <v>22516</v>
      </c>
      <c r="G1128" s="62"/>
      <c r="H1128" s="62" t="s">
        <v>26454</v>
      </c>
      <c r="I1128" s="155" t="s">
        <v>26455</v>
      </c>
      <c r="J1128" s="200">
        <v>50300.0</v>
      </c>
      <c r="K1128" s="82" t="s">
        <v>22583</v>
      </c>
      <c r="L1128" s="82" t="s">
        <v>16627</v>
      </c>
      <c r="M1128" s="113" t="s">
        <v>22516</v>
      </c>
      <c r="N1128" s="99" t="s">
        <v>16706</v>
      </c>
      <c r="O1128" s="99" t="s">
        <v>2686</v>
      </c>
      <c r="P1128" s="99" t="s">
        <v>8038</v>
      </c>
      <c r="Q1128" s="193" t="s">
        <v>26456</v>
      </c>
    </row>
    <row r="1129">
      <c r="A1129" s="62" t="s">
        <v>2586</v>
      </c>
      <c r="B1129" s="210" t="s">
        <v>26457</v>
      </c>
      <c r="C1129" s="82"/>
      <c r="D1129" s="79" t="s">
        <v>2635</v>
      </c>
      <c r="E1129" s="113" t="s">
        <v>22516</v>
      </c>
      <c r="F1129" s="113" t="s">
        <v>22516</v>
      </c>
      <c r="G1129" s="62"/>
      <c r="H1129" s="62" t="s">
        <v>26458</v>
      </c>
      <c r="I1129" s="193" t="s">
        <v>26459</v>
      </c>
      <c r="J1129" s="200">
        <v>51300.0</v>
      </c>
      <c r="K1129" s="82" t="s">
        <v>22583</v>
      </c>
      <c r="L1129" s="82" t="s">
        <v>16627</v>
      </c>
      <c r="M1129" s="113" t="s">
        <v>22516</v>
      </c>
      <c r="N1129" s="99" t="s">
        <v>16706</v>
      </c>
      <c r="O1129" s="99" t="s">
        <v>25299</v>
      </c>
      <c r="P1129" s="99" t="s">
        <v>15373</v>
      </c>
      <c r="Q1129" s="82" t="s">
        <v>26460</v>
      </c>
    </row>
    <row r="1130">
      <c r="A1130" s="62" t="s">
        <v>2633</v>
      </c>
      <c r="B1130" s="210" t="s">
        <v>26312</v>
      </c>
      <c r="C1130" s="82"/>
      <c r="D1130" s="79" t="s">
        <v>2588</v>
      </c>
      <c r="E1130" s="113" t="s">
        <v>22516</v>
      </c>
      <c r="F1130" s="113" t="s">
        <v>22516</v>
      </c>
      <c r="G1130" s="62"/>
      <c r="H1130" s="62" t="s">
        <v>26461</v>
      </c>
      <c r="I1130" s="193" t="s">
        <v>26314</v>
      </c>
      <c r="J1130" s="200">
        <v>22900.0</v>
      </c>
      <c r="K1130" s="82" t="s">
        <v>22583</v>
      </c>
      <c r="L1130" s="82" t="s">
        <v>16627</v>
      </c>
      <c r="M1130" s="113" t="s">
        <v>22516</v>
      </c>
      <c r="N1130" s="99" t="s">
        <v>16706</v>
      </c>
      <c r="O1130" s="99" t="s">
        <v>2937</v>
      </c>
      <c r="P1130" s="99" t="s">
        <v>8038</v>
      </c>
      <c r="Q1130" s="113" t="s">
        <v>22516</v>
      </c>
    </row>
    <row r="1131">
      <c r="A1131" s="62" t="s">
        <v>2586</v>
      </c>
      <c r="B1131" s="210" t="s">
        <v>22767</v>
      </c>
      <c r="C1131" s="82"/>
      <c r="D1131" s="79" t="s">
        <v>2635</v>
      </c>
      <c r="E1131" s="113" t="s">
        <v>22516</v>
      </c>
      <c r="F1131" s="113" t="s">
        <v>22516</v>
      </c>
      <c r="G1131" s="62"/>
      <c r="H1131" s="62" t="s">
        <v>26462</v>
      </c>
      <c r="I1131" s="193" t="s">
        <v>22771</v>
      </c>
      <c r="J1131" s="200">
        <v>20100.0</v>
      </c>
      <c r="K1131" s="82" t="s">
        <v>22583</v>
      </c>
      <c r="L1131" s="82" t="s">
        <v>16627</v>
      </c>
      <c r="M1131" s="113" t="s">
        <v>22516</v>
      </c>
      <c r="N1131" s="99" t="s">
        <v>16706</v>
      </c>
      <c r="O1131" s="99" t="s">
        <v>22772</v>
      </c>
      <c r="P1131" s="99" t="s">
        <v>8038</v>
      </c>
      <c r="Q1131" s="82" t="s">
        <v>22773</v>
      </c>
    </row>
    <row r="1132">
      <c r="A1132" s="69" t="s">
        <v>2586</v>
      </c>
      <c r="B1132" s="190" t="s">
        <v>26463</v>
      </c>
      <c r="C1132" s="95"/>
      <c r="D1132" s="79" t="s">
        <v>2635</v>
      </c>
      <c r="E1132" s="113" t="s">
        <v>22516</v>
      </c>
      <c r="F1132" s="113" t="s">
        <v>22516</v>
      </c>
      <c r="G1132" s="96"/>
      <c r="H1132" s="96" t="s">
        <v>26464</v>
      </c>
      <c r="I1132" s="71" t="s">
        <v>26465</v>
      </c>
      <c r="J1132" s="204">
        <v>42000.0</v>
      </c>
      <c r="K1132" s="95" t="s">
        <v>22583</v>
      </c>
      <c r="L1132" s="95" t="s">
        <v>16627</v>
      </c>
      <c r="M1132" s="113" t="s">
        <v>22516</v>
      </c>
      <c r="N1132" s="75" t="s">
        <v>16706</v>
      </c>
      <c r="O1132" s="75" t="s">
        <v>24018</v>
      </c>
      <c r="P1132" s="75" t="s">
        <v>8038</v>
      </c>
      <c r="Q1132" s="95" t="s">
        <v>26466</v>
      </c>
    </row>
    <row r="1133">
      <c r="A1133" s="62" t="s">
        <v>23381</v>
      </c>
      <c r="B1133" s="210" t="s">
        <v>26467</v>
      </c>
      <c r="C1133" s="82"/>
      <c r="D1133" s="79" t="s">
        <v>2588</v>
      </c>
      <c r="E1133" s="113" t="s">
        <v>22516</v>
      </c>
      <c r="F1133" s="113" t="s">
        <v>22516</v>
      </c>
      <c r="G1133" s="62"/>
      <c r="H1133" s="62" t="s">
        <v>26468</v>
      </c>
      <c r="I1133" s="193" t="s">
        <v>26469</v>
      </c>
      <c r="J1133" s="200">
        <v>34400.0</v>
      </c>
      <c r="K1133" s="82" t="s">
        <v>22583</v>
      </c>
      <c r="L1133" s="82" t="s">
        <v>16627</v>
      </c>
      <c r="M1133" s="113" t="s">
        <v>22516</v>
      </c>
      <c r="N1133" s="99" t="s">
        <v>16706</v>
      </c>
      <c r="O1133" s="99" t="s">
        <v>2937</v>
      </c>
      <c r="P1133" s="99" t="s">
        <v>15373</v>
      </c>
      <c r="Q1133" s="113" t="s">
        <v>22516</v>
      </c>
    </row>
    <row r="1134">
      <c r="A1134" s="62" t="s">
        <v>2586</v>
      </c>
      <c r="B1134" s="210" t="s">
        <v>26470</v>
      </c>
      <c r="C1134" s="82"/>
      <c r="D1134" s="79" t="s">
        <v>2635</v>
      </c>
      <c r="E1134" s="113" t="s">
        <v>22516</v>
      </c>
      <c r="F1134" s="113" t="s">
        <v>22516</v>
      </c>
      <c r="G1134" s="62"/>
      <c r="H1134" s="62" t="s">
        <v>26471</v>
      </c>
      <c r="I1134" s="193" t="s">
        <v>26472</v>
      </c>
      <c r="J1134" s="200">
        <v>24900.0</v>
      </c>
      <c r="K1134" s="95" t="s">
        <v>22583</v>
      </c>
      <c r="L1134" s="82" t="s">
        <v>16627</v>
      </c>
      <c r="M1134" s="113" t="s">
        <v>22516</v>
      </c>
      <c r="N1134" s="99" t="s">
        <v>16706</v>
      </c>
      <c r="O1134" s="99" t="s">
        <v>8612</v>
      </c>
      <c r="P1134" s="99" t="s">
        <v>8038</v>
      </c>
      <c r="Q1134" s="82" t="s">
        <v>26473</v>
      </c>
    </row>
    <row r="1135">
      <c r="A1135" s="69" t="s">
        <v>2586</v>
      </c>
      <c r="B1135" s="232" t="s">
        <v>26474</v>
      </c>
      <c r="C1135" s="82"/>
      <c r="D1135" s="79" t="s">
        <v>2635</v>
      </c>
      <c r="E1135" s="113" t="s">
        <v>22516</v>
      </c>
      <c r="F1135" s="113" t="s">
        <v>22516</v>
      </c>
      <c r="G1135" s="62"/>
      <c r="H1135" s="62" t="s">
        <v>26475</v>
      </c>
      <c r="I1135" s="108" t="s">
        <v>26476</v>
      </c>
      <c r="J1135" s="198">
        <v>79223.0</v>
      </c>
      <c r="K1135" s="82" t="s">
        <v>22583</v>
      </c>
      <c r="L1135" s="82" t="s">
        <v>16627</v>
      </c>
      <c r="M1135" s="113" t="s">
        <v>22516</v>
      </c>
      <c r="N1135" s="99" t="s">
        <v>16706</v>
      </c>
      <c r="O1135" s="99" t="s">
        <v>26477</v>
      </c>
      <c r="P1135" s="99" t="s">
        <v>15373</v>
      </c>
      <c r="Q1135" s="82" t="s">
        <v>26478</v>
      </c>
    </row>
    <row r="1136">
      <c r="A1136" s="62" t="s">
        <v>2586</v>
      </c>
      <c r="B1136" s="210" t="s">
        <v>24499</v>
      </c>
      <c r="C1136" s="82"/>
      <c r="D1136" s="79" t="s">
        <v>2635</v>
      </c>
      <c r="E1136" s="113" t="s">
        <v>22516</v>
      </c>
      <c r="F1136" s="113" t="s">
        <v>22516</v>
      </c>
      <c r="G1136" s="160" t="s">
        <v>8038</v>
      </c>
      <c r="H1136" s="62" t="s">
        <v>26479</v>
      </c>
      <c r="I1136" s="193" t="s">
        <v>24502</v>
      </c>
      <c r="J1136" s="200">
        <v>87600.0</v>
      </c>
      <c r="K1136" s="82" t="s">
        <v>22583</v>
      </c>
      <c r="L1136" s="82" t="s">
        <v>16627</v>
      </c>
      <c r="M1136" s="113" t="s">
        <v>22516</v>
      </c>
      <c r="N1136" s="99" t="s">
        <v>16706</v>
      </c>
      <c r="O1136" s="99" t="s">
        <v>2686</v>
      </c>
      <c r="P1136" s="99" t="s">
        <v>8038</v>
      </c>
      <c r="Q1136" s="82" t="s">
        <v>24503</v>
      </c>
    </row>
    <row r="1137">
      <c r="A1137" s="62" t="s">
        <v>2586</v>
      </c>
      <c r="B1137" s="210" t="s">
        <v>26480</v>
      </c>
      <c r="C1137" s="82"/>
      <c r="D1137" s="79" t="s">
        <v>2635</v>
      </c>
      <c r="E1137" s="113" t="s">
        <v>22516</v>
      </c>
      <c r="F1137" s="113" t="s">
        <v>22516</v>
      </c>
      <c r="G1137" s="62"/>
      <c r="H1137" s="62" t="s">
        <v>26481</v>
      </c>
      <c r="I1137" s="193" t="s">
        <v>26482</v>
      </c>
      <c r="J1137" s="200">
        <v>56100.0</v>
      </c>
      <c r="K1137" s="160" t="s">
        <v>22583</v>
      </c>
      <c r="L1137" s="82" t="s">
        <v>16627</v>
      </c>
      <c r="M1137" s="113" t="s">
        <v>22516</v>
      </c>
      <c r="N1137" s="99" t="s">
        <v>16706</v>
      </c>
      <c r="O1137" s="99" t="s">
        <v>8560</v>
      </c>
      <c r="P1137" s="99" t="s">
        <v>8038</v>
      </c>
      <c r="Q1137" s="82" t="s">
        <v>26483</v>
      </c>
    </row>
    <row r="1138">
      <c r="A1138" s="62" t="s">
        <v>2586</v>
      </c>
      <c r="B1138" s="210" t="s">
        <v>26484</v>
      </c>
      <c r="C1138" s="82"/>
      <c r="D1138" s="79" t="s">
        <v>2635</v>
      </c>
      <c r="E1138" s="113" t="s">
        <v>22516</v>
      </c>
      <c r="F1138" s="113" t="s">
        <v>22516</v>
      </c>
      <c r="G1138" s="160" t="s">
        <v>2741</v>
      </c>
      <c r="H1138" s="62" t="s">
        <v>26485</v>
      </c>
      <c r="I1138" s="108" t="s">
        <v>26486</v>
      </c>
      <c r="J1138" s="198">
        <v>95830.0</v>
      </c>
      <c r="K1138" s="82" t="s">
        <v>22583</v>
      </c>
      <c r="L1138" s="82" t="s">
        <v>16627</v>
      </c>
      <c r="M1138" s="113" t="s">
        <v>22516</v>
      </c>
      <c r="N1138" s="99" t="s">
        <v>16706</v>
      </c>
      <c r="O1138" s="99" t="s">
        <v>22658</v>
      </c>
      <c r="P1138" s="99" t="s">
        <v>8038</v>
      </c>
      <c r="Q1138" s="82" t="s">
        <v>26487</v>
      </c>
    </row>
    <row r="1139">
      <c r="A1139" s="69" t="s">
        <v>2586</v>
      </c>
      <c r="B1139" s="232" t="s">
        <v>26488</v>
      </c>
      <c r="C1139" s="82"/>
      <c r="D1139" s="79" t="s">
        <v>2635</v>
      </c>
      <c r="E1139" s="113" t="s">
        <v>22516</v>
      </c>
      <c r="F1139" s="113" t="s">
        <v>22516</v>
      </c>
      <c r="G1139" s="62"/>
      <c r="H1139" s="62" t="s">
        <v>26489</v>
      </c>
      <c r="I1139" s="108" t="s">
        <v>26490</v>
      </c>
      <c r="J1139" s="198">
        <v>73844.0</v>
      </c>
      <c r="K1139" s="82" t="s">
        <v>22583</v>
      </c>
      <c r="L1139" s="82" t="s">
        <v>16627</v>
      </c>
      <c r="M1139" s="113" t="s">
        <v>22516</v>
      </c>
      <c r="N1139" s="99" t="s">
        <v>16706</v>
      </c>
      <c r="O1139" s="99" t="s">
        <v>23448</v>
      </c>
      <c r="P1139" s="99" t="s">
        <v>15373</v>
      </c>
      <c r="Q1139" s="82" t="s">
        <v>26491</v>
      </c>
    </row>
    <row r="1140">
      <c r="A1140" s="62" t="s">
        <v>2586</v>
      </c>
      <c r="B1140" s="195" t="s">
        <v>26492</v>
      </c>
      <c r="C1140" s="201"/>
      <c r="D1140" s="79" t="s">
        <v>2635</v>
      </c>
      <c r="E1140" s="113" t="s">
        <v>22516</v>
      </c>
      <c r="F1140" s="113" t="s">
        <v>22516</v>
      </c>
      <c r="G1140" s="198"/>
      <c r="H1140" s="198" t="s">
        <v>26493</v>
      </c>
      <c r="I1140" s="213" t="s">
        <v>26494</v>
      </c>
      <c r="J1140" s="198">
        <v>75274.0</v>
      </c>
      <c r="K1140" s="201" t="s">
        <v>22583</v>
      </c>
      <c r="L1140" s="201" t="s">
        <v>16627</v>
      </c>
      <c r="M1140" s="113" t="s">
        <v>22516</v>
      </c>
      <c r="N1140" s="162" t="s">
        <v>16706</v>
      </c>
      <c r="O1140" s="162" t="s">
        <v>2802</v>
      </c>
      <c r="P1140" s="162" t="s">
        <v>8038</v>
      </c>
      <c r="Q1140" s="201" t="s">
        <v>26495</v>
      </c>
    </row>
    <row r="1141">
      <c r="A1141" s="62" t="s">
        <v>2633</v>
      </c>
      <c r="B1141" s="175" t="s">
        <v>26496</v>
      </c>
      <c r="C1141" s="95"/>
      <c r="D1141" s="79" t="s">
        <v>2635</v>
      </c>
      <c r="E1141" s="113" t="s">
        <v>22516</v>
      </c>
      <c r="F1141" s="113" t="s">
        <v>22516</v>
      </c>
      <c r="G1141" s="96"/>
      <c r="H1141" s="96" t="s">
        <v>26497</v>
      </c>
      <c r="I1141" s="242" t="s">
        <v>26498</v>
      </c>
      <c r="J1141" s="204">
        <v>43500.0</v>
      </c>
      <c r="K1141" s="160" t="s">
        <v>22583</v>
      </c>
      <c r="L1141" s="95" t="s">
        <v>16627</v>
      </c>
      <c r="M1141" s="113" t="s">
        <v>22516</v>
      </c>
      <c r="N1141" s="75" t="s">
        <v>16706</v>
      </c>
      <c r="O1141" s="75" t="s">
        <v>26499</v>
      </c>
      <c r="P1141" s="75" t="s">
        <v>15373</v>
      </c>
      <c r="Q1141" s="95" t="s">
        <v>26500</v>
      </c>
    </row>
    <row r="1142">
      <c r="A1142" s="69" t="s">
        <v>2586</v>
      </c>
      <c r="B1142" s="190" t="s">
        <v>26501</v>
      </c>
      <c r="C1142" s="95"/>
      <c r="D1142" s="79" t="s">
        <v>2635</v>
      </c>
      <c r="E1142" s="113" t="s">
        <v>22516</v>
      </c>
      <c r="F1142" s="113" t="s">
        <v>22516</v>
      </c>
      <c r="G1142" s="96"/>
      <c r="H1142" s="96" t="s">
        <v>26502</v>
      </c>
      <c r="I1142" s="191" t="s">
        <v>26503</v>
      </c>
      <c r="J1142" s="204">
        <v>75300.0</v>
      </c>
      <c r="K1142" s="82" t="s">
        <v>22583</v>
      </c>
      <c r="L1142" s="95" t="s">
        <v>16627</v>
      </c>
      <c r="M1142" s="113" t="s">
        <v>22516</v>
      </c>
      <c r="N1142" s="75" t="s">
        <v>16706</v>
      </c>
      <c r="O1142" s="75" t="s">
        <v>2603</v>
      </c>
      <c r="P1142" s="75" t="s">
        <v>15373</v>
      </c>
      <c r="Q1142" s="95" t="s">
        <v>26504</v>
      </c>
    </row>
    <row r="1143">
      <c r="A1143" s="69" t="s">
        <v>2586</v>
      </c>
      <c r="B1143" s="190" t="s">
        <v>21606</v>
      </c>
      <c r="C1143" s="95"/>
      <c r="D1143" s="79" t="s">
        <v>2635</v>
      </c>
      <c r="E1143" s="113" t="s">
        <v>22516</v>
      </c>
      <c r="F1143" s="113" t="s">
        <v>22516</v>
      </c>
      <c r="G1143" s="96"/>
      <c r="H1143" s="96" t="s">
        <v>26505</v>
      </c>
      <c r="I1143" s="71" t="s">
        <v>26506</v>
      </c>
      <c r="J1143" s="192">
        <v>23658.0</v>
      </c>
      <c r="K1143" s="82" t="s">
        <v>22583</v>
      </c>
      <c r="L1143" s="95" t="s">
        <v>16627</v>
      </c>
      <c r="M1143" s="113" t="s">
        <v>22516</v>
      </c>
      <c r="N1143" s="75" t="s">
        <v>16706</v>
      </c>
      <c r="O1143" s="75" t="s">
        <v>26507</v>
      </c>
      <c r="P1143" s="75" t="s">
        <v>8038</v>
      </c>
      <c r="Q1143" s="95" t="s">
        <v>26508</v>
      </c>
    </row>
    <row r="1144">
      <c r="A1144" s="69" t="s">
        <v>2586</v>
      </c>
      <c r="B1144" s="190" t="s">
        <v>26509</v>
      </c>
      <c r="C1144" s="97"/>
      <c r="D1144" s="79" t="s">
        <v>2588</v>
      </c>
      <c r="E1144" s="113" t="s">
        <v>22516</v>
      </c>
      <c r="F1144" s="113" t="s">
        <v>22516</v>
      </c>
      <c r="G1144" s="250"/>
      <c r="H1144" s="250" t="s">
        <v>26510</v>
      </c>
      <c r="I1144" s="272" t="s">
        <v>26511</v>
      </c>
      <c r="J1144" s="268">
        <v>27398.0</v>
      </c>
      <c r="K1144" s="82" t="s">
        <v>22583</v>
      </c>
      <c r="L1144" s="95" t="s">
        <v>16627</v>
      </c>
      <c r="M1144" s="113" t="s">
        <v>22516</v>
      </c>
      <c r="N1144" s="75" t="s">
        <v>16706</v>
      </c>
      <c r="O1144" s="75" t="s">
        <v>2686</v>
      </c>
      <c r="P1144" s="75" t="s">
        <v>8038</v>
      </c>
      <c r="Q1144" s="97" t="s">
        <v>26512</v>
      </c>
    </row>
    <row r="1145">
      <c r="A1145" s="62" t="s">
        <v>2633</v>
      </c>
      <c r="B1145" s="175" t="s">
        <v>26513</v>
      </c>
      <c r="C1145" s="95"/>
      <c r="D1145" s="79" t="s">
        <v>2588</v>
      </c>
      <c r="E1145" s="113" t="s">
        <v>22516</v>
      </c>
      <c r="F1145" s="113" t="s">
        <v>22516</v>
      </c>
      <c r="G1145" s="160" t="s">
        <v>2741</v>
      </c>
      <c r="H1145" s="96" t="s">
        <v>26514</v>
      </c>
      <c r="I1145" s="191" t="s">
        <v>26515</v>
      </c>
      <c r="J1145" s="204">
        <v>59500.0</v>
      </c>
      <c r="K1145" s="82" t="s">
        <v>22583</v>
      </c>
      <c r="L1145" s="95" t="s">
        <v>16627</v>
      </c>
      <c r="M1145" s="113" t="s">
        <v>22516</v>
      </c>
      <c r="N1145" s="75" t="s">
        <v>16706</v>
      </c>
      <c r="O1145" s="75" t="s">
        <v>26516</v>
      </c>
      <c r="P1145" s="75" t="s">
        <v>15373</v>
      </c>
      <c r="Q1145" s="95" t="s">
        <v>26517</v>
      </c>
    </row>
    <row r="1146">
      <c r="A1146" s="62" t="s">
        <v>2586</v>
      </c>
      <c r="B1146" s="210" t="s">
        <v>26518</v>
      </c>
      <c r="C1146" s="82"/>
      <c r="D1146" s="79" t="s">
        <v>2588</v>
      </c>
      <c r="E1146" s="113" t="s">
        <v>22516</v>
      </c>
      <c r="F1146" s="113" t="s">
        <v>22516</v>
      </c>
      <c r="G1146" s="62"/>
      <c r="H1146" s="62" t="s">
        <v>26519</v>
      </c>
      <c r="I1146" s="193" t="s">
        <v>26520</v>
      </c>
      <c r="J1146" s="200">
        <v>45000.0</v>
      </c>
      <c r="K1146" s="95" t="s">
        <v>22583</v>
      </c>
      <c r="L1146" s="82" t="s">
        <v>16627</v>
      </c>
      <c r="M1146" s="113" t="s">
        <v>22516</v>
      </c>
      <c r="N1146" s="99" t="s">
        <v>16706</v>
      </c>
      <c r="O1146" s="99" t="s">
        <v>2686</v>
      </c>
      <c r="P1146" s="99" t="s">
        <v>8038</v>
      </c>
      <c r="Q1146" s="82" t="s">
        <v>26521</v>
      </c>
    </row>
    <row r="1147">
      <c r="A1147" s="62" t="s">
        <v>2586</v>
      </c>
      <c r="B1147" s="210" t="s">
        <v>26522</v>
      </c>
      <c r="C1147" s="82"/>
      <c r="D1147" s="79" t="s">
        <v>2588</v>
      </c>
      <c r="E1147" s="113" t="s">
        <v>22516</v>
      </c>
      <c r="F1147" s="113" t="s">
        <v>22516</v>
      </c>
      <c r="G1147" s="62"/>
      <c r="H1147" s="62" t="s">
        <v>26523</v>
      </c>
      <c r="I1147" s="193" t="s">
        <v>26524</v>
      </c>
      <c r="J1147" s="200">
        <v>46800.0</v>
      </c>
      <c r="K1147" s="82" t="s">
        <v>22583</v>
      </c>
      <c r="L1147" s="82" t="s">
        <v>16627</v>
      </c>
      <c r="M1147" s="113" t="s">
        <v>22516</v>
      </c>
      <c r="N1147" s="99" t="s">
        <v>16706</v>
      </c>
      <c r="O1147" s="99" t="s">
        <v>23042</v>
      </c>
      <c r="P1147" s="99" t="s">
        <v>15373</v>
      </c>
      <c r="Q1147" s="113" t="s">
        <v>22516</v>
      </c>
    </row>
    <row r="1148">
      <c r="A1148" s="69" t="s">
        <v>2586</v>
      </c>
      <c r="B1148" s="232" t="s">
        <v>26525</v>
      </c>
      <c r="C1148" s="82"/>
      <c r="D1148" s="79" t="s">
        <v>2588</v>
      </c>
      <c r="E1148" s="113" t="s">
        <v>22516</v>
      </c>
      <c r="F1148" s="113" t="s">
        <v>22516</v>
      </c>
      <c r="G1148" s="62"/>
      <c r="H1148" s="62" t="s">
        <v>26526</v>
      </c>
      <c r="I1148" s="193" t="s">
        <v>26527</v>
      </c>
      <c r="J1148" s="200">
        <v>25600.0</v>
      </c>
      <c r="K1148" s="82" t="s">
        <v>22583</v>
      </c>
      <c r="L1148" s="82" t="s">
        <v>16627</v>
      </c>
      <c r="M1148" s="113" t="s">
        <v>22516</v>
      </c>
      <c r="N1148" s="99" t="s">
        <v>16706</v>
      </c>
      <c r="O1148" s="99" t="s">
        <v>22571</v>
      </c>
      <c r="P1148" s="99" t="s">
        <v>15373</v>
      </c>
      <c r="Q1148" s="113" t="s">
        <v>22516</v>
      </c>
    </row>
    <row r="1149">
      <c r="A1149" s="62" t="s">
        <v>2586</v>
      </c>
      <c r="B1149" s="175" t="s">
        <v>26528</v>
      </c>
      <c r="C1149" s="95"/>
      <c r="D1149" s="101" t="s">
        <v>2588</v>
      </c>
      <c r="E1149" s="113" t="s">
        <v>22516</v>
      </c>
      <c r="F1149" s="113" t="s">
        <v>22516</v>
      </c>
      <c r="G1149" s="160" t="s">
        <v>8038</v>
      </c>
      <c r="H1149" s="96" t="s">
        <v>26529</v>
      </c>
      <c r="I1149" s="191" t="s">
        <v>26530</v>
      </c>
      <c r="J1149" s="204">
        <v>97500.0</v>
      </c>
      <c r="K1149" s="95" t="s">
        <v>22583</v>
      </c>
      <c r="L1149" s="95" t="s">
        <v>16627</v>
      </c>
      <c r="M1149" s="113" t="s">
        <v>22516</v>
      </c>
      <c r="N1149" s="75" t="s">
        <v>16706</v>
      </c>
      <c r="O1149" s="75" t="s">
        <v>3296</v>
      </c>
      <c r="P1149" s="75" t="s">
        <v>8038</v>
      </c>
      <c r="Q1149" s="95" t="s">
        <v>26531</v>
      </c>
    </row>
    <row r="1150">
      <c r="A1150" s="62" t="s">
        <v>2586</v>
      </c>
      <c r="B1150" s="210" t="s">
        <v>26470</v>
      </c>
      <c r="C1150" s="82"/>
      <c r="D1150" s="79" t="s">
        <v>2588</v>
      </c>
      <c r="E1150" s="113" t="s">
        <v>22516</v>
      </c>
      <c r="F1150" s="113" t="s">
        <v>22516</v>
      </c>
      <c r="G1150" s="62"/>
      <c r="H1150" s="62" t="s">
        <v>26532</v>
      </c>
      <c r="I1150" s="193" t="s">
        <v>26472</v>
      </c>
      <c r="J1150" s="200">
        <v>24900.0</v>
      </c>
      <c r="K1150" s="82" t="s">
        <v>22583</v>
      </c>
      <c r="L1150" s="82" t="s">
        <v>16627</v>
      </c>
      <c r="M1150" s="113" t="s">
        <v>22516</v>
      </c>
      <c r="N1150" s="99" t="s">
        <v>16706</v>
      </c>
      <c r="O1150" s="99" t="s">
        <v>8612</v>
      </c>
      <c r="P1150" s="99" t="s">
        <v>8038</v>
      </c>
      <c r="Q1150" s="82" t="s">
        <v>26473</v>
      </c>
    </row>
    <row r="1151">
      <c r="A1151" s="62" t="s">
        <v>2586</v>
      </c>
      <c r="B1151" s="210" t="s">
        <v>26337</v>
      </c>
      <c r="C1151" s="82"/>
      <c r="D1151" s="79" t="s">
        <v>2588</v>
      </c>
      <c r="E1151" s="113" t="s">
        <v>22516</v>
      </c>
      <c r="F1151" s="113" t="s">
        <v>22516</v>
      </c>
      <c r="G1151" s="62"/>
      <c r="H1151" s="62" t="s">
        <v>26533</v>
      </c>
      <c r="I1151" s="193" t="s">
        <v>26339</v>
      </c>
      <c r="J1151" s="200">
        <v>40100.0</v>
      </c>
      <c r="K1151" s="82" t="s">
        <v>22583</v>
      </c>
      <c r="L1151" s="82" t="s">
        <v>16627</v>
      </c>
      <c r="M1151" s="113" t="s">
        <v>22516</v>
      </c>
      <c r="N1151" s="99" t="s">
        <v>16706</v>
      </c>
      <c r="O1151" s="99" t="s">
        <v>3095</v>
      </c>
      <c r="P1151" s="99" t="s">
        <v>8038</v>
      </c>
      <c r="Q1151" s="82"/>
    </row>
    <row r="1152">
      <c r="A1152" s="69" t="s">
        <v>2586</v>
      </c>
      <c r="B1152" s="232" t="s">
        <v>26534</v>
      </c>
      <c r="C1152" s="82"/>
      <c r="D1152" s="101" t="s">
        <v>2588</v>
      </c>
      <c r="E1152" s="113" t="s">
        <v>22516</v>
      </c>
      <c r="F1152" s="113" t="s">
        <v>22516</v>
      </c>
      <c r="G1152" s="62"/>
      <c r="H1152" s="62" t="s">
        <v>26535</v>
      </c>
      <c r="I1152" s="108" t="s">
        <v>26536</v>
      </c>
      <c r="J1152" s="198">
        <v>27944.0</v>
      </c>
      <c r="K1152" s="82" t="s">
        <v>22583</v>
      </c>
      <c r="L1152" s="82" t="s">
        <v>16627</v>
      </c>
      <c r="M1152" s="113" t="s">
        <v>22516</v>
      </c>
      <c r="N1152" s="99" t="s">
        <v>16706</v>
      </c>
      <c r="O1152" s="99" t="s">
        <v>2760</v>
      </c>
      <c r="P1152" s="99" t="s">
        <v>8038</v>
      </c>
      <c r="Q1152" s="82" t="s">
        <v>26537</v>
      </c>
    </row>
    <row r="1153">
      <c r="A1153" s="62" t="s">
        <v>2633</v>
      </c>
      <c r="B1153" s="175" t="s">
        <v>26513</v>
      </c>
      <c r="C1153" s="95"/>
      <c r="D1153" s="229" t="s">
        <v>2588</v>
      </c>
      <c r="E1153" s="113" t="s">
        <v>22516</v>
      </c>
      <c r="F1153" s="113" t="s">
        <v>22516</v>
      </c>
      <c r="G1153" s="160" t="s">
        <v>2741</v>
      </c>
      <c r="H1153" s="96" t="s">
        <v>26538</v>
      </c>
      <c r="I1153" s="191" t="s">
        <v>26515</v>
      </c>
      <c r="J1153" s="204">
        <v>59500.0</v>
      </c>
      <c r="K1153" s="82" t="s">
        <v>22583</v>
      </c>
      <c r="L1153" s="95" t="s">
        <v>16627</v>
      </c>
      <c r="M1153" s="113" t="s">
        <v>22516</v>
      </c>
      <c r="N1153" s="75" t="s">
        <v>16706</v>
      </c>
      <c r="O1153" s="75" t="s">
        <v>26516</v>
      </c>
      <c r="P1153" s="75" t="s">
        <v>15373</v>
      </c>
      <c r="Q1153" s="95" t="s">
        <v>26517</v>
      </c>
    </row>
    <row r="1154">
      <c r="A1154" s="69" t="s">
        <v>2586</v>
      </c>
      <c r="B1154" s="190" t="s">
        <v>26539</v>
      </c>
      <c r="C1154" s="95"/>
      <c r="D1154" s="101" t="s">
        <v>2588</v>
      </c>
      <c r="E1154" s="113" t="s">
        <v>22516</v>
      </c>
      <c r="F1154" s="113" t="s">
        <v>22516</v>
      </c>
      <c r="G1154" s="160" t="s">
        <v>2741</v>
      </c>
      <c r="H1154" s="96" t="s">
        <v>26540</v>
      </c>
      <c r="I1154" s="71" t="s">
        <v>26541</v>
      </c>
      <c r="J1154" s="192">
        <v>32206.0</v>
      </c>
      <c r="K1154" s="95" t="s">
        <v>22583</v>
      </c>
      <c r="L1154" s="95" t="s">
        <v>16627</v>
      </c>
      <c r="M1154" s="113" t="s">
        <v>22516</v>
      </c>
      <c r="N1154" s="75" t="s">
        <v>16706</v>
      </c>
      <c r="O1154" s="75" t="s">
        <v>26542</v>
      </c>
      <c r="P1154" s="75" t="s">
        <v>8038</v>
      </c>
      <c r="Q1154" s="95" t="s">
        <v>26543</v>
      </c>
    </row>
    <row r="1155">
      <c r="A1155" s="62" t="s">
        <v>2586</v>
      </c>
      <c r="B1155" s="195" t="s">
        <v>26292</v>
      </c>
      <c r="C1155" s="201"/>
      <c r="D1155" s="101" t="s">
        <v>2588</v>
      </c>
      <c r="E1155" s="113" t="s">
        <v>22516</v>
      </c>
      <c r="F1155" s="113" t="s">
        <v>22516</v>
      </c>
      <c r="G1155" s="160" t="s">
        <v>2741</v>
      </c>
      <c r="H1155" s="198" t="s">
        <v>26544</v>
      </c>
      <c r="I1155" s="213" t="s">
        <v>26294</v>
      </c>
      <c r="J1155" s="198">
        <v>59769.0</v>
      </c>
      <c r="K1155" s="82" t="s">
        <v>22583</v>
      </c>
      <c r="L1155" s="201" t="s">
        <v>16627</v>
      </c>
      <c r="M1155" s="113" t="s">
        <v>22516</v>
      </c>
      <c r="N1155" s="162" t="s">
        <v>16706</v>
      </c>
      <c r="O1155" s="162" t="s">
        <v>2603</v>
      </c>
      <c r="P1155" s="162" t="s">
        <v>8038</v>
      </c>
      <c r="Q1155" s="201" t="s">
        <v>26295</v>
      </c>
    </row>
    <row r="1156">
      <c r="A1156" s="62" t="s">
        <v>2586</v>
      </c>
      <c r="B1156" s="210" t="s">
        <v>26545</v>
      </c>
      <c r="C1156" s="82"/>
      <c r="D1156" s="101" t="s">
        <v>2588</v>
      </c>
      <c r="E1156" s="113" t="s">
        <v>22516</v>
      </c>
      <c r="F1156" s="113" t="s">
        <v>22516</v>
      </c>
      <c r="G1156" s="62"/>
      <c r="H1156" s="62" t="s">
        <v>26546</v>
      </c>
      <c r="I1156" s="193" t="s">
        <v>26547</v>
      </c>
      <c r="J1156" s="200">
        <v>43300.0</v>
      </c>
      <c r="K1156" s="160" t="s">
        <v>22583</v>
      </c>
      <c r="L1156" s="82" t="s">
        <v>16627</v>
      </c>
      <c r="M1156" s="113" t="s">
        <v>22516</v>
      </c>
      <c r="N1156" s="99" t="s">
        <v>16706</v>
      </c>
      <c r="O1156" s="99" t="s">
        <v>2603</v>
      </c>
      <c r="P1156" s="99" t="s">
        <v>15373</v>
      </c>
      <c r="Q1156" s="113" t="s">
        <v>22516</v>
      </c>
    </row>
    <row r="1157">
      <c r="A1157" s="62" t="s">
        <v>2586</v>
      </c>
      <c r="B1157" s="210" t="s">
        <v>23443</v>
      </c>
      <c r="C1157" s="82"/>
      <c r="D1157" s="101" t="s">
        <v>2588</v>
      </c>
      <c r="E1157" s="113" t="s">
        <v>22516</v>
      </c>
      <c r="F1157" s="113" t="s">
        <v>22516</v>
      </c>
      <c r="G1157" s="160" t="s">
        <v>2741</v>
      </c>
      <c r="H1157" s="62" t="s">
        <v>26548</v>
      </c>
      <c r="I1157" s="193" t="s">
        <v>23447</v>
      </c>
      <c r="J1157" s="200">
        <v>62300.0</v>
      </c>
      <c r="K1157" s="82" t="s">
        <v>22583</v>
      </c>
      <c r="L1157" s="82" t="s">
        <v>16627</v>
      </c>
      <c r="M1157" s="113" t="s">
        <v>22516</v>
      </c>
      <c r="N1157" s="99" t="s">
        <v>16706</v>
      </c>
      <c r="O1157" s="99" t="s">
        <v>23448</v>
      </c>
      <c r="P1157" s="99" t="s">
        <v>8038</v>
      </c>
      <c r="Q1157" s="82" t="s">
        <v>23449</v>
      </c>
    </row>
    <row r="1158">
      <c r="A1158" s="69" t="s">
        <v>2633</v>
      </c>
      <c r="B1158" s="190" t="s">
        <v>26549</v>
      </c>
      <c r="C1158" s="95"/>
      <c r="D1158" s="196" t="s">
        <v>2588</v>
      </c>
      <c r="E1158" s="113" t="s">
        <v>22516</v>
      </c>
      <c r="F1158" s="113" t="s">
        <v>22516</v>
      </c>
      <c r="G1158" s="96"/>
      <c r="H1158" s="96" t="s">
        <v>26550</v>
      </c>
      <c r="I1158" s="191" t="s">
        <v>26551</v>
      </c>
      <c r="J1158" s="204">
        <v>50900.0</v>
      </c>
      <c r="K1158" s="160" t="s">
        <v>22583</v>
      </c>
      <c r="L1158" s="95" t="s">
        <v>16627</v>
      </c>
      <c r="M1158" s="113" t="s">
        <v>22516</v>
      </c>
      <c r="N1158" s="75" t="s">
        <v>16706</v>
      </c>
      <c r="O1158" s="75" t="s">
        <v>22658</v>
      </c>
      <c r="P1158" s="75" t="s">
        <v>15373</v>
      </c>
      <c r="Q1158" s="95" t="s">
        <v>26552</v>
      </c>
    </row>
    <row r="1159">
      <c r="A1159" s="62" t="s">
        <v>2633</v>
      </c>
      <c r="B1159" s="210" t="s">
        <v>24831</v>
      </c>
      <c r="C1159" s="82"/>
      <c r="D1159" s="79" t="s">
        <v>2588</v>
      </c>
      <c r="E1159" s="113" t="s">
        <v>22516</v>
      </c>
      <c r="F1159" s="113" t="s">
        <v>22516</v>
      </c>
      <c r="G1159" s="62"/>
      <c r="H1159" s="62" t="s">
        <v>26553</v>
      </c>
      <c r="I1159" s="193" t="s">
        <v>24834</v>
      </c>
      <c r="J1159" s="200">
        <v>31000.0</v>
      </c>
      <c r="K1159" s="82" t="s">
        <v>22583</v>
      </c>
      <c r="L1159" s="82" t="s">
        <v>21498</v>
      </c>
      <c r="M1159" s="99" t="s">
        <v>22514</v>
      </c>
      <c r="N1159" s="99" t="s">
        <v>16706</v>
      </c>
      <c r="O1159" s="99" t="s">
        <v>3182</v>
      </c>
      <c r="P1159" s="99" t="s">
        <v>8038</v>
      </c>
      <c r="Q1159" s="82" t="s">
        <v>26554</v>
      </c>
    </row>
    <row r="1160">
      <c r="A1160" s="62" t="s">
        <v>2633</v>
      </c>
      <c r="B1160" s="210" t="s">
        <v>24831</v>
      </c>
      <c r="C1160" s="82"/>
      <c r="D1160" s="101" t="s">
        <v>2588</v>
      </c>
      <c r="E1160" s="113" t="s">
        <v>22516</v>
      </c>
      <c r="F1160" s="113" t="s">
        <v>22516</v>
      </c>
      <c r="G1160" s="62"/>
      <c r="H1160" s="62" t="s">
        <v>26555</v>
      </c>
      <c r="I1160" s="193" t="s">
        <v>24834</v>
      </c>
      <c r="J1160" s="200">
        <v>31000.0</v>
      </c>
      <c r="K1160" s="82" t="s">
        <v>22583</v>
      </c>
      <c r="L1160" s="82" t="s">
        <v>21498</v>
      </c>
      <c r="M1160" s="99" t="s">
        <v>22514</v>
      </c>
      <c r="N1160" s="99" t="s">
        <v>16706</v>
      </c>
      <c r="O1160" s="99" t="s">
        <v>3182</v>
      </c>
      <c r="P1160" s="99" t="s">
        <v>8038</v>
      </c>
      <c r="Q1160" s="82" t="s">
        <v>26554</v>
      </c>
    </row>
    <row r="1161">
      <c r="A1161" s="62" t="s">
        <v>2633</v>
      </c>
      <c r="B1161" s="210" t="s">
        <v>24831</v>
      </c>
      <c r="C1161" s="82" t="s">
        <v>24832</v>
      </c>
      <c r="D1161" s="101" t="s">
        <v>2588</v>
      </c>
      <c r="E1161" s="113" t="s">
        <v>22516</v>
      </c>
      <c r="F1161" s="113" t="s">
        <v>22516</v>
      </c>
      <c r="G1161" s="62"/>
      <c r="H1161" s="62" t="s">
        <v>26555</v>
      </c>
      <c r="I1161" s="193" t="s">
        <v>24834</v>
      </c>
      <c r="J1161" s="200">
        <v>31000.0</v>
      </c>
      <c r="K1161" s="82" t="s">
        <v>22583</v>
      </c>
      <c r="L1161" s="82" t="s">
        <v>21498</v>
      </c>
      <c r="M1161" s="99" t="s">
        <v>22514</v>
      </c>
      <c r="N1161" s="99" t="s">
        <v>16706</v>
      </c>
      <c r="O1161" s="99" t="s">
        <v>3182</v>
      </c>
      <c r="P1161" s="99" t="s">
        <v>8038</v>
      </c>
      <c r="Q1161" s="82" t="s">
        <v>26554</v>
      </c>
    </row>
    <row r="1162">
      <c r="A1162" s="62" t="s">
        <v>2586</v>
      </c>
      <c r="B1162" s="260" t="s">
        <v>24104</v>
      </c>
      <c r="C1162" s="95"/>
      <c r="D1162" s="79" t="s">
        <v>2635</v>
      </c>
      <c r="E1162" s="154" t="s">
        <v>22516</v>
      </c>
      <c r="F1162" s="154" t="s">
        <v>22516</v>
      </c>
      <c r="G1162" s="96"/>
      <c r="H1162" s="96" t="s">
        <v>26556</v>
      </c>
      <c r="I1162" s="242" t="s">
        <v>24109</v>
      </c>
      <c r="J1162" s="204">
        <v>21400.0</v>
      </c>
      <c r="K1162" s="82" t="s">
        <v>22583</v>
      </c>
      <c r="L1162" s="95" t="s">
        <v>21498</v>
      </c>
      <c r="M1162" s="75" t="s">
        <v>23557</v>
      </c>
      <c r="N1162" s="75" t="s">
        <v>16706</v>
      </c>
      <c r="O1162" s="75" t="s">
        <v>2765</v>
      </c>
      <c r="P1162" s="75" t="s">
        <v>15373</v>
      </c>
      <c r="Q1162" s="154" t="s">
        <v>22516</v>
      </c>
    </row>
    <row r="1163">
      <c r="A1163" s="62" t="s">
        <v>2586</v>
      </c>
      <c r="B1163" s="210" t="s">
        <v>23798</v>
      </c>
      <c r="C1163" s="82"/>
      <c r="D1163" s="101" t="s">
        <v>2588</v>
      </c>
      <c r="E1163" s="113" t="s">
        <v>22516</v>
      </c>
      <c r="F1163" s="113" t="s">
        <v>22516</v>
      </c>
      <c r="G1163" s="62"/>
      <c r="H1163" s="62" t="s">
        <v>24813</v>
      </c>
      <c r="I1163" s="108" t="s">
        <v>23803</v>
      </c>
      <c r="J1163" s="198">
        <v>23130.0</v>
      </c>
      <c r="K1163" s="82" t="s">
        <v>22583</v>
      </c>
      <c r="L1163" s="82" t="s">
        <v>21498</v>
      </c>
      <c r="M1163" s="99" t="s">
        <v>22798</v>
      </c>
      <c r="N1163" s="99" t="s">
        <v>16706</v>
      </c>
      <c r="O1163" s="99" t="s">
        <v>2802</v>
      </c>
      <c r="P1163" s="99" t="s">
        <v>15373</v>
      </c>
      <c r="Q1163" s="82" t="s">
        <v>23804</v>
      </c>
    </row>
    <row r="1164">
      <c r="A1164" s="69" t="s">
        <v>2586</v>
      </c>
      <c r="B1164" s="153" t="s">
        <v>26557</v>
      </c>
      <c r="C1164" s="95"/>
      <c r="D1164" s="101" t="s">
        <v>2588</v>
      </c>
      <c r="E1164" s="113" t="s">
        <v>22516</v>
      </c>
      <c r="F1164" s="113" t="s">
        <v>22516</v>
      </c>
      <c r="G1164" s="160" t="s">
        <v>2741</v>
      </c>
      <c r="H1164" s="96" t="s">
        <v>26558</v>
      </c>
      <c r="I1164" s="71" t="s">
        <v>26559</v>
      </c>
      <c r="J1164" s="192">
        <v>63509.0</v>
      </c>
      <c r="K1164" s="82" t="s">
        <v>22583</v>
      </c>
      <c r="L1164" s="95" t="s">
        <v>21498</v>
      </c>
      <c r="M1164" s="75" t="s">
        <v>22576</v>
      </c>
      <c r="N1164" s="75" t="s">
        <v>16706</v>
      </c>
      <c r="O1164" s="75" t="s">
        <v>22658</v>
      </c>
      <c r="P1164" s="75" t="s">
        <v>8038</v>
      </c>
      <c r="Q1164" s="95" t="s">
        <v>26560</v>
      </c>
    </row>
    <row r="1165">
      <c r="A1165" s="69" t="s">
        <v>2633</v>
      </c>
      <c r="B1165" s="220" t="s">
        <v>24637</v>
      </c>
      <c r="C1165" s="82" t="s">
        <v>26561</v>
      </c>
      <c r="D1165" s="79" t="s">
        <v>2635</v>
      </c>
      <c r="E1165" s="154" t="s">
        <v>22516</v>
      </c>
      <c r="F1165" s="154" t="s">
        <v>22516</v>
      </c>
      <c r="G1165" s="160" t="s">
        <v>2741</v>
      </c>
      <c r="H1165" s="62" t="s">
        <v>26562</v>
      </c>
      <c r="I1165" s="108" t="s">
        <v>26563</v>
      </c>
      <c r="J1165" s="198">
        <v>50620.0</v>
      </c>
      <c r="K1165" s="82" t="s">
        <v>22583</v>
      </c>
      <c r="L1165" s="82" t="s">
        <v>21498</v>
      </c>
      <c r="M1165" s="99" t="s">
        <v>22576</v>
      </c>
      <c r="N1165" s="99" t="s">
        <v>16706</v>
      </c>
      <c r="O1165" s="99" t="s">
        <v>26564</v>
      </c>
      <c r="P1165" s="99" t="s">
        <v>15373</v>
      </c>
      <c r="Q1165" s="82" t="s">
        <v>22803</v>
      </c>
    </row>
    <row r="1166">
      <c r="A1166" s="62" t="s">
        <v>23381</v>
      </c>
      <c r="B1166" s="210" t="s">
        <v>26565</v>
      </c>
      <c r="C1166" s="82"/>
      <c r="D1166" s="79" t="s">
        <v>2635</v>
      </c>
      <c r="E1166" s="154" t="s">
        <v>22516</v>
      </c>
      <c r="F1166" s="154" t="s">
        <v>22516</v>
      </c>
      <c r="G1166" s="160" t="s">
        <v>2741</v>
      </c>
      <c r="H1166" s="62" t="s">
        <v>26566</v>
      </c>
      <c r="I1166" s="108" t="s">
        <v>26567</v>
      </c>
      <c r="J1166" s="198">
        <v>42653.0</v>
      </c>
      <c r="K1166" s="95" t="s">
        <v>22583</v>
      </c>
      <c r="L1166" s="82" t="s">
        <v>21498</v>
      </c>
      <c r="M1166" s="99" t="s">
        <v>22576</v>
      </c>
      <c r="N1166" s="99" t="s">
        <v>16706</v>
      </c>
      <c r="O1166" s="99" t="s">
        <v>3143</v>
      </c>
      <c r="P1166" s="99" t="s">
        <v>8038</v>
      </c>
      <c r="Q1166" s="113" t="s">
        <v>22516</v>
      </c>
    </row>
    <row r="1167">
      <c r="A1167" s="69" t="s">
        <v>2633</v>
      </c>
      <c r="B1167" s="153" t="s">
        <v>24655</v>
      </c>
      <c r="C1167" s="236"/>
      <c r="D1167" s="229" t="s">
        <v>2588</v>
      </c>
      <c r="E1167" s="113" t="s">
        <v>22516</v>
      </c>
      <c r="F1167" s="113" t="s">
        <v>22516</v>
      </c>
      <c r="G1167" s="177"/>
      <c r="H1167" s="177" t="s">
        <v>26568</v>
      </c>
      <c r="I1167" s="178" t="s">
        <v>26569</v>
      </c>
      <c r="J1167" s="179">
        <v>53417.0</v>
      </c>
      <c r="K1167" s="95" t="s">
        <v>22583</v>
      </c>
      <c r="L1167" s="95" t="s">
        <v>21498</v>
      </c>
      <c r="M1167" s="75" t="s">
        <v>22576</v>
      </c>
      <c r="N1167" s="75" t="s">
        <v>16706</v>
      </c>
      <c r="O1167" s="75" t="s">
        <v>2802</v>
      </c>
      <c r="P1167" s="75" t="s">
        <v>8038</v>
      </c>
      <c r="Q1167" s="236" t="s">
        <v>24660</v>
      </c>
    </row>
    <row r="1168">
      <c r="A1168" s="62" t="s">
        <v>23381</v>
      </c>
      <c r="B1168" s="210" t="s">
        <v>26565</v>
      </c>
      <c r="C1168" s="82"/>
      <c r="D1168" s="229" t="s">
        <v>2588</v>
      </c>
      <c r="E1168" s="113" t="s">
        <v>22516</v>
      </c>
      <c r="F1168" s="113" t="s">
        <v>22516</v>
      </c>
      <c r="G1168" s="160" t="s">
        <v>2741</v>
      </c>
      <c r="H1168" s="62" t="s">
        <v>26570</v>
      </c>
      <c r="I1168" s="108" t="s">
        <v>26567</v>
      </c>
      <c r="J1168" s="198">
        <v>42653.0</v>
      </c>
      <c r="K1168" s="82" t="s">
        <v>22583</v>
      </c>
      <c r="L1168" s="82" t="s">
        <v>21498</v>
      </c>
      <c r="M1168" s="99" t="s">
        <v>22576</v>
      </c>
      <c r="N1168" s="99" t="s">
        <v>16706</v>
      </c>
      <c r="O1168" s="99" t="s">
        <v>3143</v>
      </c>
      <c r="P1168" s="99" t="s">
        <v>15373</v>
      </c>
      <c r="Q1168" s="82" t="s">
        <v>22759</v>
      </c>
    </row>
    <row r="1169">
      <c r="A1169" s="62" t="s">
        <v>2586</v>
      </c>
      <c r="B1169" s="210" t="s">
        <v>26571</v>
      </c>
      <c r="C1169" s="82" t="s">
        <v>26572</v>
      </c>
      <c r="D1169" s="101" t="s">
        <v>2588</v>
      </c>
      <c r="E1169" s="113" t="s">
        <v>22516</v>
      </c>
      <c r="F1169" s="113" t="s">
        <v>22516</v>
      </c>
      <c r="G1169" s="160" t="s">
        <v>8038</v>
      </c>
      <c r="H1169" s="62" t="s">
        <v>26573</v>
      </c>
      <c r="I1169" s="193" t="s">
        <v>26574</v>
      </c>
      <c r="J1169" s="198">
        <v>52695.0</v>
      </c>
      <c r="K1169" s="82" t="s">
        <v>22583</v>
      </c>
      <c r="L1169" s="82" t="s">
        <v>21498</v>
      </c>
      <c r="M1169" s="99" t="s">
        <v>22576</v>
      </c>
      <c r="N1169" s="99" t="s">
        <v>16706</v>
      </c>
      <c r="O1169" s="99" t="s">
        <v>2760</v>
      </c>
      <c r="P1169" s="99" t="s">
        <v>8038</v>
      </c>
      <c r="Q1169" s="113" t="s">
        <v>22516</v>
      </c>
    </row>
    <row r="1170">
      <c r="A1170" s="62" t="s">
        <v>2586</v>
      </c>
      <c r="B1170" s="210" t="s">
        <v>26575</v>
      </c>
      <c r="C1170" s="82"/>
      <c r="D1170" s="101" t="s">
        <v>2588</v>
      </c>
      <c r="E1170" s="113" t="s">
        <v>22516</v>
      </c>
      <c r="F1170" s="113" t="s">
        <v>22516</v>
      </c>
      <c r="G1170" s="62"/>
      <c r="H1170" s="62" t="s">
        <v>26576</v>
      </c>
      <c r="I1170" s="193" t="s">
        <v>23333</v>
      </c>
      <c r="J1170" s="200">
        <v>38900.0</v>
      </c>
      <c r="K1170" s="82" t="s">
        <v>22583</v>
      </c>
      <c r="L1170" s="82" t="s">
        <v>21498</v>
      </c>
      <c r="M1170" s="99" t="s">
        <v>22629</v>
      </c>
      <c r="N1170" s="99" t="s">
        <v>16706</v>
      </c>
      <c r="O1170" s="99" t="s">
        <v>2765</v>
      </c>
      <c r="P1170" s="99" t="s">
        <v>8038</v>
      </c>
      <c r="Q1170" s="82" t="s">
        <v>23334</v>
      </c>
    </row>
    <row r="1171">
      <c r="A1171" s="69" t="s">
        <v>2586</v>
      </c>
      <c r="B1171" s="153" t="s">
        <v>26577</v>
      </c>
      <c r="C1171" s="95" t="s">
        <v>26578</v>
      </c>
      <c r="D1171" s="79" t="s">
        <v>2635</v>
      </c>
      <c r="E1171" s="154" t="s">
        <v>22516</v>
      </c>
      <c r="F1171" s="154" t="s">
        <v>22516</v>
      </c>
      <c r="G1171" s="96"/>
      <c r="H1171" s="96" t="s">
        <v>26579</v>
      </c>
      <c r="I1171" s="71" t="s">
        <v>26580</v>
      </c>
      <c r="J1171" s="192">
        <v>41626.0</v>
      </c>
      <c r="K1171" s="82" t="s">
        <v>22583</v>
      </c>
      <c r="L1171" s="95" t="s">
        <v>21498</v>
      </c>
      <c r="M1171" s="75" t="s">
        <v>22629</v>
      </c>
      <c r="N1171" s="75" t="s">
        <v>16706</v>
      </c>
      <c r="O1171" s="75" t="s">
        <v>3933</v>
      </c>
      <c r="P1171" s="75" t="s">
        <v>8038</v>
      </c>
      <c r="Q1171" s="95" t="s">
        <v>26581</v>
      </c>
    </row>
    <row r="1172">
      <c r="A1172" s="62" t="s">
        <v>2586</v>
      </c>
      <c r="B1172" s="215" t="s">
        <v>26582</v>
      </c>
      <c r="C1172" s="95"/>
      <c r="D1172" s="79" t="s">
        <v>2635</v>
      </c>
      <c r="E1172" s="154" t="s">
        <v>22516</v>
      </c>
      <c r="F1172" s="154" t="s">
        <v>22516</v>
      </c>
      <c r="G1172" s="96"/>
      <c r="H1172" s="96" t="s">
        <v>26583</v>
      </c>
      <c r="I1172" s="191" t="s">
        <v>26584</v>
      </c>
      <c r="J1172" s="204">
        <v>32000.0</v>
      </c>
      <c r="K1172" s="82" t="s">
        <v>22583</v>
      </c>
      <c r="L1172" s="95" t="s">
        <v>21498</v>
      </c>
      <c r="M1172" s="75" t="s">
        <v>22629</v>
      </c>
      <c r="N1172" s="75" t="s">
        <v>16706</v>
      </c>
      <c r="O1172" s="75" t="s">
        <v>2813</v>
      </c>
      <c r="P1172" s="75" t="s">
        <v>15373</v>
      </c>
      <c r="Q1172" s="95" t="s">
        <v>26585</v>
      </c>
    </row>
    <row r="1173">
      <c r="A1173" s="69" t="s">
        <v>2586</v>
      </c>
      <c r="B1173" s="153" t="s">
        <v>26586</v>
      </c>
      <c r="C1173" s="236"/>
      <c r="D1173" s="79" t="s">
        <v>2635</v>
      </c>
      <c r="E1173" s="154" t="s">
        <v>22516</v>
      </c>
      <c r="F1173" s="154" t="s">
        <v>22516</v>
      </c>
      <c r="G1173" s="177"/>
      <c r="H1173" s="177" t="s">
        <v>26587</v>
      </c>
      <c r="I1173" s="178" t="s">
        <v>26588</v>
      </c>
      <c r="J1173" s="179">
        <v>88566.0</v>
      </c>
      <c r="K1173" s="82" t="s">
        <v>22583</v>
      </c>
      <c r="L1173" s="95" t="s">
        <v>21498</v>
      </c>
      <c r="M1173" s="75" t="s">
        <v>22629</v>
      </c>
      <c r="N1173" s="75" t="s">
        <v>16706</v>
      </c>
      <c r="O1173" s="75" t="s">
        <v>25797</v>
      </c>
      <c r="P1173" s="75" t="s">
        <v>15373</v>
      </c>
      <c r="Q1173" s="236" t="s">
        <v>26589</v>
      </c>
    </row>
    <row r="1174">
      <c r="A1174" s="62" t="s">
        <v>2586</v>
      </c>
      <c r="B1174" s="215" t="s">
        <v>26590</v>
      </c>
      <c r="C1174" s="95" t="s">
        <v>26591</v>
      </c>
      <c r="D1174" s="79" t="s">
        <v>2635</v>
      </c>
      <c r="E1174" s="154" t="s">
        <v>22516</v>
      </c>
      <c r="F1174" s="154" t="s">
        <v>22516</v>
      </c>
      <c r="G1174" s="160" t="s">
        <v>8038</v>
      </c>
      <c r="H1174" s="96" t="s">
        <v>26592</v>
      </c>
      <c r="I1174" s="71" t="s">
        <v>26593</v>
      </c>
      <c r="J1174" s="192">
        <v>60000.0</v>
      </c>
      <c r="K1174" s="82" t="s">
        <v>22583</v>
      </c>
      <c r="L1174" s="95" t="s">
        <v>21498</v>
      </c>
      <c r="M1174" s="75" t="s">
        <v>22629</v>
      </c>
      <c r="N1174" s="75" t="s">
        <v>16706</v>
      </c>
      <c r="O1174" s="75" t="s">
        <v>4225</v>
      </c>
      <c r="P1174" s="75" t="s">
        <v>8038</v>
      </c>
      <c r="Q1174" s="95" t="s">
        <v>26594</v>
      </c>
    </row>
    <row r="1175">
      <c r="A1175" s="69" t="s">
        <v>2633</v>
      </c>
      <c r="B1175" s="232" t="s">
        <v>24386</v>
      </c>
      <c r="C1175" s="82"/>
      <c r="D1175" s="79" t="s">
        <v>2635</v>
      </c>
      <c r="E1175" s="154" t="s">
        <v>22516</v>
      </c>
      <c r="F1175" s="154" t="s">
        <v>22516</v>
      </c>
      <c r="G1175" s="62"/>
      <c r="H1175" s="62" t="s">
        <v>26595</v>
      </c>
      <c r="I1175" s="108" t="s">
        <v>24389</v>
      </c>
      <c r="J1175" s="198">
        <v>70305.0</v>
      </c>
      <c r="K1175" s="82" t="s">
        <v>22583</v>
      </c>
      <c r="L1175" s="82" t="s">
        <v>21498</v>
      </c>
      <c r="M1175" s="99" t="s">
        <v>22629</v>
      </c>
      <c r="N1175" s="99" t="s">
        <v>16706</v>
      </c>
      <c r="O1175" s="99" t="s">
        <v>3182</v>
      </c>
      <c r="P1175" s="99" t="s">
        <v>15373</v>
      </c>
      <c r="Q1175" s="82" t="s">
        <v>24390</v>
      </c>
    </row>
    <row r="1176">
      <c r="A1176" s="62" t="s">
        <v>2586</v>
      </c>
      <c r="B1176" s="195" t="s">
        <v>26596</v>
      </c>
      <c r="C1176" s="201"/>
      <c r="D1176" s="79" t="s">
        <v>2635</v>
      </c>
      <c r="E1176" s="154" t="s">
        <v>22516</v>
      </c>
      <c r="F1176" s="154" t="s">
        <v>22516</v>
      </c>
      <c r="G1176" s="198"/>
      <c r="H1176" s="198" t="s">
        <v>26597</v>
      </c>
      <c r="I1176" s="213" t="s">
        <v>26598</v>
      </c>
      <c r="J1176" s="198">
        <v>76408.0</v>
      </c>
      <c r="K1176" s="201" t="s">
        <v>22583</v>
      </c>
      <c r="L1176" s="201" t="s">
        <v>21498</v>
      </c>
      <c r="M1176" s="162" t="s">
        <v>22629</v>
      </c>
      <c r="N1176" s="162" t="s">
        <v>16706</v>
      </c>
      <c r="O1176" s="162" t="s">
        <v>2760</v>
      </c>
      <c r="P1176" s="162" t="s">
        <v>8038</v>
      </c>
      <c r="Q1176" s="201" t="s">
        <v>26599</v>
      </c>
    </row>
    <row r="1177">
      <c r="A1177" s="62" t="s">
        <v>2586</v>
      </c>
      <c r="B1177" s="195" t="s">
        <v>26600</v>
      </c>
      <c r="C1177" s="201"/>
      <c r="D1177" s="79" t="s">
        <v>2588</v>
      </c>
      <c r="E1177" s="113" t="s">
        <v>22516</v>
      </c>
      <c r="F1177" s="113" t="s">
        <v>22516</v>
      </c>
      <c r="G1177" s="198"/>
      <c r="H1177" s="198" t="s">
        <v>26601</v>
      </c>
      <c r="I1177" s="213" t="s">
        <v>26602</v>
      </c>
      <c r="J1177" s="198">
        <v>68355.0</v>
      </c>
      <c r="K1177" s="201" t="s">
        <v>22583</v>
      </c>
      <c r="L1177" s="201" t="s">
        <v>21498</v>
      </c>
      <c r="M1177" s="162" t="s">
        <v>22629</v>
      </c>
      <c r="N1177" s="162" t="s">
        <v>16706</v>
      </c>
      <c r="O1177" s="162" t="s">
        <v>4138</v>
      </c>
      <c r="P1177" s="162" t="s">
        <v>15373</v>
      </c>
      <c r="Q1177" s="158" t="s">
        <v>22516</v>
      </c>
    </row>
    <row r="1178">
      <c r="A1178" s="62" t="s">
        <v>2586</v>
      </c>
      <c r="B1178" s="195" t="s">
        <v>24551</v>
      </c>
      <c r="C1178" s="201"/>
      <c r="D1178" s="79" t="s">
        <v>2588</v>
      </c>
      <c r="E1178" s="113" t="s">
        <v>22516</v>
      </c>
      <c r="F1178" s="113" t="s">
        <v>22516</v>
      </c>
      <c r="G1178" s="198"/>
      <c r="H1178" s="198" t="s">
        <v>26603</v>
      </c>
      <c r="I1178" s="199" t="s">
        <v>24556</v>
      </c>
      <c r="J1178" s="196">
        <v>27000.0</v>
      </c>
      <c r="K1178" s="160" t="s">
        <v>22583</v>
      </c>
      <c r="L1178" s="201" t="s">
        <v>21498</v>
      </c>
      <c r="M1178" s="162" t="s">
        <v>22629</v>
      </c>
      <c r="N1178" s="162" t="s">
        <v>16706</v>
      </c>
      <c r="O1178" s="162" t="s">
        <v>2603</v>
      </c>
      <c r="P1178" s="162" t="s">
        <v>8038</v>
      </c>
      <c r="Q1178" s="201" t="s">
        <v>24557</v>
      </c>
    </row>
    <row r="1179">
      <c r="A1179" s="69" t="s">
        <v>2586</v>
      </c>
      <c r="B1179" s="153" t="s">
        <v>26586</v>
      </c>
      <c r="C1179" s="236" t="s">
        <v>26604</v>
      </c>
      <c r="D1179" s="229" t="s">
        <v>2588</v>
      </c>
      <c r="E1179" s="113" t="s">
        <v>22516</v>
      </c>
      <c r="F1179" s="113" t="s">
        <v>22516</v>
      </c>
      <c r="G1179" s="177"/>
      <c r="H1179" s="177" t="s">
        <v>26605</v>
      </c>
      <c r="I1179" s="178" t="s">
        <v>26588</v>
      </c>
      <c r="J1179" s="179">
        <v>88566.0</v>
      </c>
      <c r="K1179" s="82" t="s">
        <v>22583</v>
      </c>
      <c r="L1179" s="95" t="s">
        <v>21498</v>
      </c>
      <c r="M1179" s="75" t="s">
        <v>22629</v>
      </c>
      <c r="N1179" s="75" t="s">
        <v>16706</v>
      </c>
      <c r="O1179" s="75" t="s">
        <v>25797</v>
      </c>
      <c r="P1179" s="75" t="s">
        <v>8038</v>
      </c>
      <c r="Q1179" s="236" t="s">
        <v>26589</v>
      </c>
    </row>
    <row r="1180">
      <c r="A1180" s="62" t="s">
        <v>2586</v>
      </c>
      <c r="B1180" s="210" t="s">
        <v>26606</v>
      </c>
      <c r="C1180" s="82"/>
      <c r="D1180" s="101" t="s">
        <v>2588</v>
      </c>
      <c r="E1180" s="113" t="s">
        <v>22516</v>
      </c>
      <c r="F1180" s="113" t="s">
        <v>22516</v>
      </c>
      <c r="G1180" s="62"/>
      <c r="H1180" s="62" t="s">
        <v>26607</v>
      </c>
      <c r="I1180" s="193" t="s">
        <v>26608</v>
      </c>
      <c r="J1180" s="200">
        <v>30000.0</v>
      </c>
      <c r="K1180" s="160" t="s">
        <v>22583</v>
      </c>
      <c r="L1180" s="82" t="s">
        <v>21498</v>
      </c>
      <c r="M1180" s="99" t="s">
        <v>22739</v>
      </c>
      <c r="N1180" s="99" t="s">
        <v>16706</v>
      </c>
      <c r="O1180" s="99" t="s">
        <v>2765</v>
      </c>
      <c r="P1180" s="99" t="s">
        <v>15373</v>
      </c>
      <c r="Q1180" s="82" t="s">
        <v>26609</v>
      </c>
    </row>
    <row r="1181">
      <c r="A1181" s="69" t="s">
        <v>2586</v>
      </c>
      <c r="B1181" s="153" t="s">
        <v>26610</v>
      </c>
      <c r="C1181" s="95"/>
      <c r="D1181" s="79" t="s">
        <v>2588</v>
      </c>
      <c r="E1181" s="113" t="s">
        <v>22516</v>
      </c>
      <c r="F1181" s="113" t="s">
        <v>22516</v>
      </c>
      <c r="G1181" s="96"/>
      <c r="H1181" s="96" t="s">
        <v>26611</v>
      </c>
      <c r="I1181" s="71" t="s">
        <v>26612</v>
      </c>
      <c r="J1181" s="192">
        <v>25000.0</v>
      </c>
      <c r="K1181" s="82" t="s">
        <v>22583</v>
      </c>
      <c r="L1181" s="95" t="s">
        <v>21498</v>
      </c>
      <c r="M1181" s="75" t="s">
        <v>22739</v>
      </c>
      <c r="N1181" s="75" t="s">
        <v>16706</v>
      </c>
      <c r="O1181" s="75" t="s">
        <v>4418</v>
      </c>
      <c r="P1181" s="75" t="s">
        <v>15373</v>
      </c>
      <c r="Q1181" s="95" t="s">
        <v>26613</v>
      </c>
    </row>
    <row r="1182">
      <c r="A1182" s="69" t="s">
        <v>2633</v>
      </c>
      <c r="B1182" s="153" t="s">
        <v>26614</v>
      </c>
      <c r="C1182" s="95" t="s">
        <v>5386</v>
      </c>
      <c r="D1182" s="101" t="s">
        <v>2588</v>
      </c>
      <c r="E1182" s="113" t="s">
        <v>22516</v>
      </c>
      <c r="F1182" s="113" t="s">
        <v>22516</v>
      </c>
      <c r="G1182" s="160" t="s">
        <v>8038</v>
      </c>
      <c r="H1182" s="96" t="s">
        <v>26615</v>
      </c>
      <c r="I1182" s="71" t="s">
        <v>26616</v>
      </c>
      <c r="J1182" s="192">
        <v>46224.0</v>
      </c>
      <c r="K1182" s="82" t="s">
        <v>22583</v>
      </c>
      <c r="L1182" s="95" t="s">
        <v>21498</v>
      </c>
      <c r="M1182" s="75" t="s">
        <v>22739</v>
      </c>
      <c r="N1182" s="75" t="s">
        <v>16706</v>
      </c>
      <c r="O1182" s="75" t="s">
        <v>2760</v>
      </c>
      <c r="P1182" s="75" t="s">
        <v>8038</v>
      </c>
      <c r="Q1182" s="95" t="s">
        <v>26617</v>
      </c>
    </row>
    <row r="1183">
      <c r="A1183" s="69" t="s">
        <v>2586</v>
      </c>
      <c r="B1183" s="232" t="s">
        <v>26618</v>
      </c>
      <c r="C1183" s="82"/>
      <c r="D1183" s="79" t="s">
        <v>2635</v>
      </c>
      <c r="E1183" s="154" t="s">
        <v>22516</v>
      </c>
      <c r="F1183" s="154" t="s">
        <v>22516</v>
      </c>
      <c r="G1183" s="160" t="s">
        <v>8038</v>
      </c>
      <c r="H1183" s="62" t="s">
        <v>26619</v>
      </c>
      <c r="I1183" s="108" t="s">
        <v>24411</v>
      </c>
      <c r="J1183" s="198">
        <v>30000.0</v>
      </c>
      <c r="K1183" s="82" t="s">
        <v>22583</v>
      </c>
      <c r="L1183" s="82" t="s">
        <v>21498</v>
      </c>
      <c r="M1183" s="99" t="s">
        <v>22739</v>
      </c>
      <c r="N1183" s="99" t="s">
        <v>16706</v>
      </c>
      <c r="O1183" s="99" t="s">
        <v>2686</v>
      </c>
      <c r="P1183" s="99" t="s">
        <v>8038</v>
      </c>
      <c r="Q1183" s="82" t="s">
        <v>26620</v>
      </c>
    </row>
    <row r="1184">
      <c r="A1184" s="69" t="s">
        <v>2586</v>
      </c>
      <c r="B1184" s="153" t="s">
        <v>24489</v>
      </c>
      <c r="C1184" s="95" t="s">
        <v>26621</v>
      </c>
      <c r="D1184" s="79" t="s">
        <v>2635</v>
      </c>
      <c r="E1184" s="154" t="s">
        <v>22516</v>
      </c>
      <c r="F1184" s="154" t="s">
        <v>22516</v>
      </c>
      <c r="G1184" s="96"/>
      <c r="H1184" s="96" t="s">
        <v>24492</v>
      </c>
      <c r="I1184" s="71" t="s">
        <v>23765</v>
      </c>
      <c r="J1184" s="192">
        <v>38834.0</v>
      </c>
      <c r="K1184" s="160" t="s">
        <v>22583</v>
      </c>
      <c r="L1184" s="95" t="s">
        <v>21498</v>
      </c>
      <c r="M1184" s="75" t="s">
        <v>22739</v>
      </c>
      <c r="N1184" s="75" t="s">
        <v>16706</v>
      </c>
      <c r="O1184" s="75" t="s">
        <v>2813</v>
      </c>
      <c r="P1184" s="75" t="s">
        <v>15373</v>
      </c>
      <c r="Q1184" s="95" t="s">
        <v>23766</v>
      </c>
    </row>
    <row r="1185">
      <c r="A1185" s="62" t="s">
        <v>2586</v>
      </c>
      <c r="B1185" s="210" t="s">
        <v>24701</v>
      </c>
      <c r="C1185" s="82"/>
      <c r="D1185" s="79" t="s">
        <v>2635</v>
      </c>
      <c r="E1185" s="154" t="s">
        <v>22516</v>
      </c>
      <c r="F1185" s="154" t="s">
        <v>22516</v>
      </c>
      <c r="G1185" s="160" t="s">
        <v>2741</v>
      </c>
      <c r="H1185" s="62" t="s">
        <v>26622</v>
      </c>
      <c r="I1185" s="193" t="s">
        <v>24706</v>
      </c>
      <c r="J1185" s="200">
        <v>74500.0</v>
      </c>
      <c r="K1185" s="95" t="s">
        <v>22583</v>
      </c>
      <c r="L1185" s="82" t="s">
        <v>21498</v>
      </c>
      <c r="M1185" s="99" t="s">
        <v>22739</v>
      </c>
      <c r="N1185" s="99" t="s">
        <v>16706</v>
      </c>
      <c r="O1185" s="99" t="s">
        <v>4138</v>
      </c>
      <c r="P1185" s="99" t="s">
        <v>15373</v>
      </c>
      <c r="Q1185" s="113" t="s">
        <v>22516</v>
      </c>
    </row>
    <row r="1186">
      <c r="A1186" s="62" t="s">
        <v>23381</v>
      </c>
      <c r="B1186" s="210" t="s">
        <v>24717</v>
      </c>
      <c r="C1186" s="82"/>
      <c r="D1186" s="79" t="s">
        <v>2635</v>
      </c>
      <c r="E1186" s="154" t="s">
        <v>22516</v>
      </c>
      <c r="F1186" s="154" t="s">
        <v>22516</v>
      </c>
      <c r="G1186" s="160" t="s">
        <v>2741</v>
      </c>
      <c r="H1186" s="62" t="s">
        <v>26623</v>
      </c>
      <c r="I1186" s="193" t="s">
        <v>24722</v>
      </c>
      <c r="J1186" s="200">
        <v>48900.0</v>
      </c>
      <c r="K1186" s="82" t="s">
        <v>22583</v>
      </c>
      <c r="L1186" s="82" t="s">
        <v>21498</v>
      </c>
      <c r="M1186" s="99" t="s">
        <v>22739</v>
      </c>
      <c r="N1186" s="99" t="s">
        <v>16706</v>
      </c>
      <c r="O1186" s="99" t="s">
        <v>4812</v>
      </c>
      <c r="P1186" s="99" t="s">
        <v>8038</v>
      </c>
      <c r="Q1186" s="82" t="s">
        <v>22679</v>
      </c>
    </row>
    <row r="1187">
      <c r="A1187" s="62" t="s">
        <v>2586</v>
      </c>
      <c r="B1187" s="210" t="s">
        <v>22858</v>
      </c>
      <c r="C1187" s="82"/>
      <c r="D1187" s="79" t="s">
        <v>2635</v>
      </c>
      <c r="E1187" s="154" t="s">
        <v>22516</v>
      </c>
      <c r="F1187" s="154" t="s">
        <v>22516</v>
      </c>
      <c r="G1187" s="160" t="s">
        <v>2741</v>
      </c>
      <c r="H1187" s="62" t="s">
        <v>26624</v>
      </c>
      <c r="I1187" s="108" t="s">
        <v>22861</v>
      </c>
      <c r="J1187" s="198">
        <v>92057.0</v>
      </c>
      <c r="K1187" s="82" t="s">
        <v>22583</v>
      </c>
      <c r="L1187" s="82" t="s">
        <v>21498</v>
      </c>
      <c r="M1187" s="99" t="s">
        <v>22739</v>
      </c>
      <c r="N1187" s="99" t="s">
        <v>16706</v>
      </c>
      <c r="O1187" s="99" t="s">
        <v>3095</v>
      </c>
      <c r="P1187" s="99" t="s">
        <v>8038</v>
      </c>
      <c r="Q1187" s="82" t="s">
        <v>22862</v>
      </c>
    </row>
    <row r="1188">
      <c r="A1188" s="62" t="s">
        <v>2586</v>
      </c>
      <c r="B1188" s="195" t="s">
        <v>26625</v>
      </c>
      <c r="C1188" s="201" t="s">
        <v>26626</v>
      </c>
      <c r="D1188" s="229" t="s">
        <v>2588</v>
      </c>
      <c r="E1188" s="113" t="s">
        <v>22516</v>
      </c>
      <c r="F1188" s="113" t="s">
        <v>22516</v>
      </c>
      <c r="G1188" s="160" t="s">
        <v>8038</v>
      </c>
      <c r="H1188" s="198" t="s">
        <v>26627</v>
      </c>
      <c r="I1188" s="199" t="s">
        <v>26628</v>
      </c>
      <c r="J1188" s="200">
        <v>65000.0</v>
      </c>
      <c r="K1188" s="263" t="s">
        <v>22583</v>
      </c>
      <c r="L1188" s="201" t="s">
        <v>21498</v>
      </c>
      <c r="M1188" s="162" t="s">
        <v>22739</v>
      </c>
      <c r="N1188" s="162" t="s">
        <v>16706</v>
      </c>
      <c r="O1188" s="162" t="s">
        <v>2840</v>
      </c>
      <c r="P1188" s="162" t="s">
        <v>8038</v>
      </c>
      <c r="Q1188" s="158" t="s">
        <v>22516</v>
      </c>
    </row>
    <row r="1189">
      <c r="A1189" s="69" t="s">
        <v>2586</v>
      </c>
      <c r="B1189" s="153" t="s">
        <v>26629</v>
      </c>
      <c r="C1189" s="95" t="s">
        <v>26630</v>
      </c>
      <c r="D1189" s="229" t="s">
        <v>2588</v>
      </c>
      <c r="E1189" s="113" t="s">
        <v>22516</v>
      </c>
      <c r="F1189" s="113" t="s">
        <v>22516</v>
      </c>
      <c r="G1189" s="160" t="s">
        <v>8038</v>
      </c>
      <c r="H1189" s="96" t="s">
        <v>26631</v>
      </c>
      <c r="I1189" s="71" t="s">
        <v>26632</v>
      </c>
      <c r="J1189" s="192">
        <v>90000.0</v>
      </c>
      <c r="K1189" s="82" t="s">
        <v>22583</v>
      </c>
      <c r="L1189" s="95" t="s">
        <v>21498</v>
      </c>
      <c r="M1189" s="75" t="s">
        <v>22739</v>
      </c>
      <c r="N1189" s="75" t="s">
        <v>16706</v>
      </c>
      <c r="O1189" s="75" t="s">
        <v>2760</v>
      </c>
      <c r="P1189" s="75" t="s">
        <v>8038</v>
      </c>
      <c r="Q1189" s="95" t="s">
        <v>26633</v>
      </c>
    </row>
    <row r="1190">
      <c r="A1190" s="69" t="s">
        <v>2586</v>
      </c>
      <c r="B1190" s="153" t="s">
        <v>26629</v>
      </c>
      <c r="C1190" s="95"/>
      <c r="D1190" s="229" t="s">
        <v>2588</v>
      </c>
      <c r="E1190" s="113" t="s">
        <v>22516</v>
      </c>
      <c r="F1190" s="113" t="s">
        <v>22516</v>
      </c>
      <c r="G1190" s="160" t="s">
        <v>8038</v>
      </c>
      <c r="H1190" s="96" t="s">
        <v>26631</v>
      </c>
      <c r="I1190" s="71" t="s">
        <v>26632</v>
      </c>
      <c r="J1190" s="192">
        <v>90000.0</v>
      </c>
      <c r="K1190" s="82" t="s">
        <v>22583</v>
      </c>
      <c r="L1190" s="95" t="s">
        <v>21498</v>
      </c>
      <c r="M1190" s="75" t="s">
        <v>22739</v>
      </c>
      <c r="N1190" s="75" t="s">
        <v>16706</v>
      </c>
      <c r="O1190" s="75" t="s">
        <v>2760</v>
      </c>
      <c r="P1190" s="75" t="s">
        <v>15373</v>
      </c>
      <c r="Q1190" s="95" t="s">
        <v>26633</v>
      </c>
    </row>
    <row r="1191">
      <c r="A1191" s="69" t="s">
        <v>2633</v>
      </c>
      <c r="B1191" s="153" t="s">
        <v>26634</v>
      </c>
      <c r="C1191" s="95"/>
      <c r="D1191" s="79" t="s">
        <v>2588</v>
      </c>
      <c r="E1191" s="113" t="s">
        <v>22516</v>
      </c>
      <c r="F1191" s="113" t="s">
        <v>22516</v>
      </c>
      <c r="G1191" s="160" t="s">
        <v>2741</v>
      </c>
      <c r="H1191" s="96" t="s">
        <v>26635</v>
      </c>
      <c r="I1191" s="71" t="s">
        <v>26636</v>
      </c>
      <c r="J1191" s="192">
        <v>76073.0</v>
      </c>
      <c r="K1191" s="95" t="s">
        <v>22583</v>
      </c>
      <c r="L1191" s="95" t="s">
        <v>21498</v>
      </c>
      <c r="M1191" s="75" t="s">
        <v>23140</v>
      </c>
      <c r="N1191" s="75" t="s">
        <v>16706</v>
      </c>
      <c r="O1191" s="75" t="s">
        <v>3182</v>
      </c>
      <c r="P1191" s="75" t="s">
        <v>15373</v>
      </c>
      <c r="Q1191" s="95" t="s">
        <v>26637</v>
      </c>
    </row>
    <row r="1192">
      <c r="A1192" s="62" t="s">
        <v>2586</v>
      </c>
      <c r="B1192" s="210" t="s">
        <v>26638</v>
      </c>
      <c r="C1192" s="82"/>
      <c r="D1192" s="79" t="s">
        <v>2588</v>
      </c>
      <c r="E1192" s="113" t="s">
        <v>22516</v>
      </c>
      <c r="F1192" s="113" t="s">
        <v>22516</v>
      </c>
      <c r="G1192" s="62"/>
      <c r="H1192" s="62" t="s">
        <v>26639</v>
      </c>
      <c r="I1192" s="193" t="s">
        <v>26640</v>
      </c>
      <c r="J1192" s="200">
        <v>25100.0</v>
      </c>
      <c r="K1192" s="160" t="s">
        <v>22583</v>
      </c>
      <c r="L1192" s="82" t="s">
        <v>21498</v>
      </c>
      <c r="M1192" s="99" t="s">
        <v>22638</v>
      </c>
      <c r="N1192" s="99" t="s">
        <v>16706</v>
      </c>
      <c r="O1192" s="99" t="s">
        <v>2603</v>
      </c>
      <c r="P1192" s="99" t="s">
        <v>15373</v>
      </c>
      <c r="Q1192" s="82" t="s">
        <v>26641</v>
      </c>
    </row>
    <row r="1193">
      <c r="A1193" s="62" t="s">
        <v>2586</v>
      </c>
      <c r="B1193" s="210" t="s">
        <v>26642</v>
      </c>
      <c r="C1193" s="82"/>
      <c r="D1193" s="79" t="s">
        <v>2588</v>
      </c>
      <c r="E1193" s="113" t="s">
        <v>22516</v>
      </c>
      <c r="F1193" s="113" t="s">
        <v>22516</v>
      </c>
      <c r="G1193" s="62"/>
      <c r="H1193" s="62" t="s">
        <v>26643</v>
      </c>
      <c r="I1193" s="193" t="s">
        <v>26644</v>
      </c>
      <c r="J1193" s="200">
        <v>27600.0</v>
      </c>
      <c r="K1193" s="82" t="s">
        <v>22583</v>
      </c>
      <c r="L1193" s="82" t="s">
        <v>21498</v>
      </c>
      <c r="M1193" s="99" t="s">
        <v>22607</v>
      </c>
      <c r="N1193" s="99" t="s">
        <v>16706</v>
      </c>
      <c r="O1193" s="99" t="s">
        <v>3792</v>
      </c>
      <c r="P1193" s="99" t="s">
        <v>8038</v>
      </c>
      <c r="Q1193" s="82" t="s">
        <v>26645</v>
      </c>
    </row>
    <row r="1194">
      <c r="A1194" s="62" t="s">
        <v>2633</v>
      </c>
      <c r="B1194" s="210" t="s">
        <v>26642</v>
      </c>
      <c r="C1194" s="82"/>
      <c r="D1194" s="79" t="s">
        <v>2588</v>
      </c>
      <c r="E1194" s="113" t="s">
        <v>22516</v>
      </c>
      <c r="F1194" s="113" t="s">
        <v>22516</v>
      </c>
      <c r="G1194" s="62"/>
      <c r="H1194" s="62" t="s">
        <v>26646</v>
      </c>
      <c r="I1194" s="193" t="s">
        <v>26644</v>
      </c>
      <c r="J1194" s="200">
        <v>27600.0</v>
      </c>
      <c r="K1194" s="82" t="s">
        <v>22583</v>
      </c>
      <c r="L1194" s="82" t="s">
        <v>21498</v>
      </c>
      <c r="M1194" s="99" t="s">
        <v>22607</v>
      </c>
      <c r="N1194" s="99" t="s">
        <v>16706</v>
      </c>
      <c r="O1194" s="99" t="s">
        <v>3792</v>
      </c>
      <c r="P1194" s="99" t="s">
        <v>8038</v>
      </c>
      <c r="Q1194" s="82" t="s">
        <v>26645</v>
      </c>
    </row>
    <row r="1195">
      <c r="A1195" s="62" t="s">
        <v>2586</v>
      </c>
      <c r="B1195" s="195" t="s">
        <v>26647</v>
      </c>
      <c r="C1195" s="201"/>
      <c r="D1195" s="101" t="s">
        <v>2588</v>
      </c>
      <c r="E1195" s="113" t="s">
        <v>22516</v>
      </c>
      <c r="F1195" s="113" t="s">
        <v>22516</v>
      </c>
      <c r="G1195" s="198"/>
      <c r="H1195" s="198" t="s">
        <v>26648</v>
      </c>
      <c r="I1195" s="245" t="s">
        <v>26649</v>
      </c>
      <c r="J1195" s="198"/>
      <c r="K1195" s="201" t="s">
        <v>22583</v>
      </c>
      <c r="L1195" s="201" t="s">
        <v>21498</v>
      </c>
      <c r="M1195" s="198"/>
      <c r="N1195" s="162" t="s">
        <v>16706</v>
      </c>
      <c r="O1195" s="162" t="s">
        <v>2802</v>
      </c>
      <c r="P1195" s="162" t="s">
        <v>8038</v>
      </c>
      <c r="Q1195" s="158" t="s">
        <v>22516</v>
      </c>
    </row>
    <row r="1196">
      <c r="A1196" s="62" t="s">
        <v>2586</v>
      </c>
      <c r="B1196" s="210" t="s">
        <v>26650</v>
      </c>
      <c r="C1196" s="82"/>
      <c r="D1196" s="79" t="s">
        <v>2588</v>
      </c>
      <c r="E1196" s="113" t="s">
        <v>22516</v>
      </c>
      <c r="F1196" s="113" t="s">
        <v>22516</v>
      </c>
      <c r="G1196" s="62"/>
      <c r="H1196" s="62" t="s">
        <v>26651</v>
      </c>
      <c r="I1196" s="108" t="s">
        <v>26652</v>
      </c>
      <c r="J1196" s="198">
        <v>45820.0</v>
      </c>
      <c r="K1196" s="82" t="s">
        <v>22583</v>
      </c>
      <c r="L1196" s="82" t="s">
        <v>21498</v>
      </c>
      <c r="M1196" s="62"/>
      <c r="N1196" s="99" t="s">
        <v>16706</v>
      </c>
      <c r="O1196" s="99" t="s">
        <v>2816</v>
      </c>
      <c r="P1196" s="99" t="s">
        <v>8038</v>
      </c>
      <c r="Q1196" s="82" t="s">
        <v>26653</v>
      </c>
    </row>
    <row r="1197">
      <c r="A1197" s="69" t="s">
        <v>2586</v>
      </c>
      <c r="B1197" s="153" t="s">
        <v>26654</v>
      </c>
      <c r="C1197" s="95" t="s">
        <v>26655</v>
      </c>
      <c r="D1197" s="79" t="s">
        <v>2588</v>
      </c>
      <c r="E1197" s="113" t="s">
        <v>22516</v>
      </c>
      <c r="F1197" s="113" t="s">
        <v>22516</v>
      </c>
      <c r="G1197" s="96"/>
      <c r="H1197" s="96" t="s">
        <v>26656</v>
      </c>
      <c r="I1197" s="154" t="s">
        <v>26657</v>
      </c>
      <c r="J1197" s="192">
        <v>24000.0</v>
      </c>
      <c r="K1197" s="82" t="s">
        <v>22583</v>
      </c>
      <c r="L1197" s="95" t="s">
        <v>21498</v>
      </c>
      <c r="M1197" s="96"/>
      <c r="N1197" s="75" t="s">
        <v>16706</v>
      </c>
      <c r="O1197" s="75" t="s">
        <v>2802</v>
      </c>
      <c r="P1197" s="75" t="s">
        <v>8038</v>
      </c>
      <c r="Q1197" s="154" t="s">
        <v>22516</v>
      </c>
    </row>
    <row r="1198">
      <c r="A1198" s="62" t="s">
        <v>2586</v>
      </c>
      <c r="B1198" s="210" t="s">
        <v>26658</v>
      </c>
      <c r="C1198" s="82"/>
      <c r="D1198" s="101" t="s">
        <v>2588</v>
      </c>
      <c r="E1198" s="113" t="s">
        <v>22516</v>
      </c>
      <c r="F1198" s="113" t="s">
        <v>22516</v>
      </c>
      <c r="G1198" s="62"/>
      <c r="H1198" s="62" t="s">
        <v>20393</v>
      </c>
      <c r="I1198" s="193" t="s">
        <v>26659</v>
      </c>
      <c r="J1198" s="200">
        <v>24000.0</v>
      </c>
      <c r="K1198" s="95" t="s">
        <v>22583</v>
      </c>
      <c r="L1198" s="82" t="s">
        <v>21498</v>
      </c>
      <c r="M1198" s="62"/>
      <c r="N1198" s="99" t="s">
        <v>16706</v>
      </c>
      <c r="O1198" s="99" t="s">
        <v>2765</v>
      </c>
      <c r="P1198" s="99" t="s">
        <v>8038</v>
      </c>
      <c r="Q1198" s="113" t="s">
        <v>22516</v>
      </c>
    </row>
    <row r="1199">
      <c r="A1199" s="62" t="s">
        <v>2586</v>
      </c>
      <c r="B1199" s="210" t="s">
        <v>26575</v>
      </c>
      <c r="C1199" s="82" t="s">
        <v>23703</v>
      </c>
      <c r="D1199" s="79" t="s">
        <v>2588</v>
      </c>
      <c r="E1199" s="113" t="s">
        <v>22516</v>
      </c>
      <c r="F1199" s="113" t="s">
        <v>22516</v>
      </c>
      <c r="G1199" s="62"/>
      <c r="H1199" s="62" t="s">
        <v>26660</v>
      </c>
      <c r="I1199" s="193" t="s">
        <v>23333</v>
      </c>
      <c r="J1199" s="200">
        <v>38900.0</v>
      </c>
      <c r="K1199" s="82" t="s">
        <v>22583</v>
      </c>
      <c r="L1199" s="82" t="s">
        <v>21498</v>
      </c>
      <c r="M1199" s="62"/>
      <c r="N1199" s="99" t="s">
        <v>16706</v>
      </c>
      <c r="O1199" s="99" t="s">
        <v>2765</v>
      </c>
      <c r="P1199" s="99" t="s">
        <v>8038</v>
      </c>
      <c r="Q1199" s="82" t="s">
        <v>26661</v>
      </c>
    </row>
    <row r="1200">
      <c r="A1200" s="69" t="s">
        <v>2586</v>
      </c>
      <c r="B1200" s="153" t="s">
        <v>26662</v>
      </c>
      <c r="C1200" s="95"/>
      <c r="D1200" s="101" t="s">
        <v>2588</v>
      </c>
      <c r="E1200" s="113" t="s">
        <v>22516</v>
      </c>
      <c r="F1200" s="113" t="s">
        <v>22516</v>
      </c>
      <c r="G1200" s="96"/>
      <c r="H1200" s="96" t="s">
        <v>26663</v>
      </c>
      <c r="I1200" s="191" t="s">
        <v>26664</v>
      </c>
      <c r="J1200" s="156">
        <v>20000.0</v>
      </c>
      <c r="K1200" s="82" t="s">
        <v>22583</v>
      </c>
      <c r="L1200" s="95" t="s">
        <v>21498</v>
      </c>
      <c r="M1200" s="96"/>
      <c r="N1200" s="75" t="s">
        <v>16706</v>
      </c>
      <c r="O1200" s="75" t="s">
        <v>2760</v>
      </c>
      <c r="P1200" s="75" t="s">
        <v>8038</v>
      </c>
      <c r="Q1200" s="95" t="s">
        <v>26665</v>
      </c>
    </row>
    <row r="1201">
      <c r="A1201" s="62" t="s">
        <v>2586</v>
      </c>
      <c r="B1201" s="215" t="s">
        <v>26666</v>
      </c>
      <c r="C1201" s="95" t="s">
        <v>22793</v>
      </c>
      <c r="D1201" s="79" t="s">
        <v>2588</v>
      </c>
      <c r="E1201" s="113" t="s">
        <v>22516</v>
      </c>
      <c r="F1201" s="113" t="s">
        <v>22516</v>
      </c>
      <c r="G1201" s="96"/>
      <c r="H1201" s="96" t="s">
        <v>26667</v>
      </c>
      <c r="I1201" s="71" t="s">
        <v>26668</v>
      </c>
      <c r="J1201" s="204">
        <v>28500.0</v>
      </c>
      <c r="K1201" s="82" t="s">
        <v>22583</v>
      </c>
      <c r="L1201" s="95" t="s">
        <v>21498</v>
      </c>
      <c r="M1201" s="96"/>
      <c r="N1201" s="75" t="s">
        <v>16706</v>
      </c>
      <c r="O1201" s="75" t="s">
        <v>2937</v>
      </c>
      <c r="P1201" s="75" t="s">
        <v>8038</v>
      </c>
      <c r="Q1201" s="154" t="s">
        <v>22516</v>
      </c>
    </row>
    <row r="1202">
      <c r="A1202" s="62" t="s">
        <v>2586</v>
      </c>
      <c r="B1202" s="210" t="s">
        <v>26669</v>
      </c>
      <c r="C1202" s="82"/>
      <c r="D1202" s="79" t="s">
        <v>2588</v>
      </c>
      <c r="E1202" s="113" t="s">
        <v>22516</v>
      </c>
      <c r="F1202" s="113" t="s">
        <v>22516</v>
      </c>
      <c r="G1202" s="62"/>
      <c r="H1202" s="62" t="s">
        <v>26670</v>
      </c>
      <c r="I1202" s="193" t="s">
        <v>26671</v>
      </c>
      <c r="J1202" s="200">
        <v>25800.0</v>
      </c>
      <c r="K1202" s="160" t="s">
        <v>22583</v>
      </c>
      <c r="L1202" s="82" t="s">
        <v>21498</v>
      </c>
      <c r="M1202" s="62"/>
      <c r="N1202" s="99" t="s">
        <v>16706</v>
      </c>
      <c r="O1202" s="99" t="s">
        <v>3792</v>
      </c>
      <c r="P1202" s="99" t="s">
        <v>8038</v>
      </c>
      <c r="Q1202" s="82" t="s">
        <v>25788</v>
      </c>
    </row>
    <row r="1203">
      <c r="A1203" s="62" t="s">
        <v>2586</v>
      </c>
      <c r="B1203" s="210" t="s">
        <v>26672</v>
      </c>
      <c r="C1203" s="82"/>
      <c r="D1203" s="79" t="s">
        <v>2635</v>
      </c>
      <c r="E1203" s="154" t="s">
        <v>22516</v>
      </c>
      <c r="F1203" s="154" t="s">
        <v>22516</v>
      </c>
      <c r="G1203" s="160" t="s">
        <v>2741</v>
      </c>
      <c r="H1203" s="62" t="s">
        <v>26673</v>
      </c>
      <c r="I1203" s="193" t="s">
        <v>26674</v>
      </c>
      <c r="J1203" s="200">
        <v>54000.0</v>
      </c>
      <c r="K1203" s="82" t="s">
        <v>22583</v>
      </c>
      <c r="L1203" s="82" t="s">
        <v>21498</v>
      </c>
      <c r="M1203" s="62"/>
      <c r="N1203" s="99" t="s">
        <v>16706</v>
      </c>
      <c r="O1203" s="99" t="s">
        <v>26542</v>
      </c>
      <c r="P1203" s="99" t="s">
        <v>8038</v>
      </c>
      <c r="Q1203" s="82" t="s">
        <v>26675</v>
      </c>
    </row>
    <row r="1204">
      <c r="A1204" s="62" t="s">
        <v>2633</v>
      </c>
      <c r="B1204" s="210" t="s">
        <v>26676</v>
      </c>
      <c r="C1204" s="82"/>
      <c r="D1204" s="79" t="s">
        <v>2635</v>
      </c>
      <c r="E1204" s="154" t="s">
        <v>22516</v>
      </c>
      <c r="F1204" s="154" t="s">
        <v>22516</v>
      </c>
      <c r="G1204" s="160" t="s">
        <v>2741</v>
      </c>
      <c r="H1204" s="62" t="s">
        <v>26677</v>
      </c>
      <c r="I1204" s="193" t="s">
        <v>26678</v>
      </c>
      <c r="J1204" s="200">
        <v>58000.0</v>
      </c>
      <c r="K1204" s="160" t="s">
        <v>22583</v>
      </c>
      <c r="L1204" s="82" t="s">
        <v>21498</v>
      </c>
      <c r="M1204" s="62"/>
      <c r="N1204" s="99" t="s">
        <v>16706</v>
      </c>
      <c r="O1204" s="99" t="s">
        <v>2603</v>
      </c>
      <c r="P1204" s="99" t="s">
        <v>8038</v>
      </c>
      <c r="Q1204" s="82" t="s">
        <v>26679</v>
      </c>
    </row>
    <row r="1205">
      <c r="A1205" s="69" t="s">
        <v>2586</v>
      </c>
      <c r="B1205" s="153" t="s">
        <v>26680</v>
      </c>
      <c r="C1205" s="236"/>
      <c r="D1205" s="79" t="s">
        <v>2635</v>
      </c>
      <c r="E1205" s="113" t="s">
        <v>22516</v>
      </c>
      <c r="F1205" s="113" t="s">
        <v>22516</v>
      </c>
      <c r="G1205" s="177"/>
      <c r="H1205" s="177" t="s">
        <v>26681</v>
      </c>
      <c r="I1205" s="178" t="s">
        <v>26682</v>
      </c>
      <c r="J1205" s="235">
        <v>21000.0</v>
      </c>
      <c r="K1205" s="82" t="s">
        <v>22583</v>
      </c>
      <c r="L1205" s="95" t="s">
        <v>21498</v>
      </c>
      <c r="M1205" s="96"/>
      <c r="N1205" s="75" t="s">
        <v>16706</v>
      </c>
      <c r="O1205" s="75" t="s">
        <v>2753</v>
      </c>
      <c r="P1205" s="75" t="s">
        <v>8038</v>
      </c>
      <c r="Q1205" s="236" t="s">
        <v>26683</v>
      </c>
    </row>
    <row r="1206">
      <c r="A1206" s="69" t="s">
        <v>2586</v>
      </c>
      <c r="B1206" s="153" t="s">
        <v>26684</v>
      </c>
      <c r="C1206" s="95"/>
      <c r="D1206" s="79" t="s">
        <v>2635</v>
      </c>
      <c r="E1206" s="154" t="s">
        <v>22516</v>
      </c>
      <c r="F1206" s="154" t="s">
        <v>22516</v>
      </c>
      <c r="G1206" s="96"/>
      <c r="H1206" s="96" t="s">
        <v>26685</v>
      </c>
      <c r="I1206" s="71" t="s">
        <v>26686</v>
      </c>
      <c r="J1206" s="204">
        <v>76300.0</v>
      </c>
      <c r="K1206" s="65" t="s">
        <v>22583</v>
      </c>
      <c r="L1206" s="95" t="s">
        <v>21498</v>
      </c>
      <c r="M1206" s="96"/>
      <c r="N1206" s="75" t="s">
        <v>16706</v>
      </c>
      <c r="O1206" s="75" t="s">
        <v>22658</v>
      </c>
      <c r="P1206" s="75" t="s">
        <v>8038</v>
      </c>
      <c r="Q1206" s="95" t="s">
        <v>26687</v>
      </c>
    </row>
    <row r="1207">
      <c r="A1207" s="69" t="s">
        <v>2586</v>
      </c>
      <c r="B1207" s="153" t="s">
        <v>26688</v>
      </c>
      <c r="C1207" s="95"/>
      <c r="D1207" s="79" t="s">
        <v>2635</v>
      </c>
      <c r="E1207" s="154" t="s">
        <v>22516</v>
      </c>
      <c r="F1207" s="154" t="s">
        <v>22516</v>
      </c>
      <c r="G1207" s="96"/>
      <c r="H1207" s="96" t="s">
        <v>26689</v>
      </c>
      <c r="I1207" s="191" t="s">
        <v>26690</v>
      </c>
      <c r="J1207" s="204">
        <v>86500.0</v>
      </c>
      <c r="K1207" s="95" t="s">
        <v>22583</v>
      </c>
      <c r="L1207" s="95" t="s">
        <v>21498</v>
      </c>
      <c r="M1207" s="96"/>
      <c r="N1207" s="75" t="s">
        <v>16706</v>
      </c>
      <c r="O1207" s="75" t="s">
        <v>4138</v>
      </c>
      <c r="P1207" s="75" t="s">
        <v>15373</v>
      </c>
      <c r="Q1207" s="95" t="s">
        <v>26691</v>
      </c>
    </row>
    <row r="1208">
      <c r="A1208" s="69" t="s">
        <v>2586</v>
      </c>
      <c r="B1208" s="232" t="s">
        <v>26692</v>
      </c>
      <c r="C1208" s="82"/>
      <c r="D1208" s="79" t="s">
        <v>2635</v>
      </c>
      <c r="E1208" s="154" t="s">
        <v>22516</v>
      </c>
      <c r="F1208" s="154" t="s">
        <v>22516</v>
      </c>
      <c r="G1208" s="62"/>
      <c r="H1208" s="62" t="s">
        <v>26693</v>
      </c>
      <c r="I1208" s="108" t="s">
        <v>26694</v>
      </c>
      <c r="J1208" s="198">
        <v>68158.0</v>
      </c>
      <c r="K1208" s="82" t="s">
        <v>22583</v>
      </c>
      <c r="L1208" s="82" t="s">
        <v>21498</v>
      </c>
      <c r="M1208" s="62"/>
      <c r="N1208" s="99" t="s">
        <v>16706</v>
      </c>
      <c r="O1208" s="99" t="s">
        <v>2802</v>
      </c>
      <c r="P1208" s="99" t="s">
        <v>8038</v>
      </c>
      <c r="Q1208" s="82" t="s">
        <v>26695</v>
      </c>
    </row>
    <row r="1209">
      <c r="A1209" s="62" t="s">
        <v>2586</v>
      </c>
      <c r="B1209" s="210" t="s">
        <v>26696</v>
      </c>
      <c r="C1209" s="82"/>
      <c r="D1209" s="79" t="s">
        <v>2635</v>
      </c>
      <c r="E1209" s="154" t="s">
        <v>22516</v>
      </c>
      <c r="F1209" s="154" t="s">
        <v>22516</v>
      </c>
      <c r="G1209" s="62"/>
      <c r="H1209" s="62" t="s">
        <v>26697</v>
      </c>
      <c r="I1209" s="193" t="s">
        <v>26698</v>
      </c>
      <c r="J1209" s="200">
        <v>37200.0</v>
      </c>
      <c r="K1209" s="160" t="s">
        <v>22583</v>
      </c>
      <c r="L1209" s="82" t="s">
        <v>21498</v>
      </c>
      <c r="M1209" s="62"/>
      <c r="N1209" s="99" t="s">
        <v>16706</v>
      </c>
      <c r="O1209" s="99" t="s">
        <v>2802</v>
      </c>
      <c r="P1209" s="99" t="s">
        <v>8038</v>
      </c>
      <c r="Q1209" s="113" t="s">
        <v>22516</v>
      </c>
    </row>
    <row r="1210">
      <c r="A1210" s="62" t="s">
        <v>2586</v>
      </c>
      <c r="B1210" s="210" t="s">
        <v>26699</v>
      </c>
      <c r="C1210" s="82"/>
      <c r="D1210" s="79" t="s">
        <v>2588</v>
      </c>
      <c r="E1210" s="113" t="s">
        <v>22516</v>
      </c>
      <c r="F1210" s="113" t="s">
        <v>22516</v>
      </c>
      <c r="G1210" s="62"/>
      <c r="H1210" s="62" t="s">
        <v>26700</v>
      </c>
      <c r="I1210" s="193" t="s">
        <v>26701</v>
      </c>
      <c r="J1210" s="200">
        <v>22400.0</v>
      </c>
      <c r="K1210" s="160" t="s">
        <v>22583</v>
      </c>
      <c r="L1210" s="82" t="s">
        <v>21498</v>
      </c>
      <c r="M1210" s="62"/>
      <c r="N1210" s="99" t="s">
        <v>16706</v>
      </c>
      <c r="O1210" s="99" t="s">
        <v>2937</v>
      </c>
      <c r="P1210" s="99" t="s">
        <v>8038</v>
      </c>
      <c r="Q1210" s="113" t="s">
        <v>22516</v>
      </c>
    </row>
    <row r="1211">
      <c r="A1211" s="62" t="s">
        <v>2586</v>
      </c>
      <c r="B1211" s="210" t="s">
        <v>26702</v>
      </c>
      <c r="C1211" s="82"/>
      <c r="D1211" s="79" t="s">
        <v>2635</v>
      </c>
      <c r="E1211" s="154" t="s">
        <v>22516</v>
      </c>
      <c r="F1211" s="154" t="s">
        <v>22516</v>
      </c>
      <c r="G1211" s="160" t="s">
        <v>8038</v>
      </c>
      <c r="H1211" s="62" t="s">
        <v>26703</v>
      </c>
      <c r="I1211" s="193" t="s">
        <v>23247</v>
      </c>
      <c r="J1211" s="200">
        <v>53000.0</v>
      </c>
      <c r="K1211" s="82" t="s">
        <v>22583</v>
      </c>
      <c r="L1211" s="82" t="s">
        <v>21498</v>
      </c>
      <c r="M1211" s="62"/>
      <c r="N1211" s="99" t="s">
        <v>16706</v>
      </c>
      <c r="O1211" s="99" t="s">
        <v>2813</v>
      </c>
      <c r="P1211" s="99" t="s">
        <v>15373</v>
      </c>
      <c r="Q1211" s="82"/>
    </row>
    <row r="1212">
      <c r="A1212" s="69" t="s">
        <v>2633</v>
      </c>
      <c r="B1212" s="153" t="s">
        <v>26704</v>
      </c>
      <c r="C1212" s="95"/>
      <c r="D1212" s="79" t="s">
        <v>2588</v>
      </c>
      <c r="E1212" s="113" t="s">
        <v>22516</v>
      </c>
      <c r="F1212" s="113" t="s">
        <v>22516</v>
      </c>
      <c r="G1212" s="96"/>
      <c r="H1212" s="96" t="s">
        <v>26705</v>
      </c>
      <c r="I1212" s="191" t="s">
        <v>26706</v>
      </c>
      <c r="J1212" s="156">
        <v>35300.0</v>
      </c>
      <c r="K1212" s="82" t="s">
        <v>22583</v>
      </c>
      <c r="L1212" s="95" t="s">
        <v>21498</v>
      </c>
      <c r="M1212" s="96"/>
      <c r="N1212" s="75" t="s">
        <v>16706</v>
      </c>
      <c r="O1212" s="75" t="s">
        <v>3287</v>
      </c>
      <c r="P1212" s="75" t="s">
        <v>8038</v>
      </c>
      <c r="Q1212" s="95" t="s">
        <v>26707</v>
      </c>
    </row>
    <row r="1213">
      <c r="A1213" s="62" t="s">
        <v>2586</v>
      </c>
      <c r="B1213" s="210" t="s">
        <v>26708</v>
      </c>
      <c r="C1213" s="82"/>
      <c r="D1213" s="79" t="s">
        <v>2588</v>
      </c>
      <c r="E1213" s="113" t="s">
        <v>22516</v>
      </c>
      <c r="F1213" s="113" t="s">
        <v>22516</v>
      </c>
      <c r="G1213" s="62"/>
      <c r="H1213" s="62" t="s">
        <v>26709</v>
      </c>
      <c r="I1213" s="193" t="s">
        <v>26710</v>
      </c>
      <c r="J1213" s="200">
        <v>34500.0</v>
      </c>
      <c r="K1213" s="82" t="s">
        <v>22583</v>
      </c>
      <c r="L1213" s="82" t="s">
        <v>21498</v>
      </c>
      <c r="M1213" s="62"/>
      <c r="N1213" s="99" t="s">
        <v>16706</v>
      </c>
      <c r="O1213" s="99" t="s">
        <v>3933</v>
      </c>
      <c r="P1213" s="99" t="s">
        <v>8038</v>
      </c>
      <c r="Q1213" s="82" t="s">
        <v>26711</v>
      </c>
    </row>
    <row r="1214">
      <c r="A1214" s="62" t="s">
        <v>2586</v>
      </c>
      <c r="B1214" s="210" t="s">
        <v>23798</v>
      </c>
      <c r="C1214" s="82"/>
      <c r="D1214" s="79" t="s">
        <v>2635</v>
      </c>
      <c r="E1214" s="154" t="s">
        <v>22516</v>
      </c>
      <c r="F1214" s="154" t="s">
        <v>22516</v>
      </c>
      <c r="G1214" s="62"/>
      <c r="H1214" s="62" t="s">
        <v>26712</v>
      </c>
      <c r="I1214" s="108" t="s">
        <v>23803</v>
      </c>
      <c r="J1214" s="198">
        <v>23130.0</v>
      </c>
      <c r="K1214" s="160" t="s">
        <v>22583</v>
      </c>
      <c r="L1214" s="82" t="s">
        <v>21498</v>
      </c>
      <c r="M1214" s="62"/>
      <c r="N1214" s="99" t="s">
        <v>16706</v>
      </c>
      <c r="O1214" s="99" t="s">
        <v>2802</v>
      </c>
      <c r="P1214" s="99" t="s">
        <v>8038</v>
      </c>
      <c r="Q1214" s="82" t="s">
        <v>23804</v>
      </c>
    </row>
    <row r="1215">
      <c r="A1215" s="62" t="s">
        <v>2586</v>
      </c>
      <c r="B1215" s="210" t="s">
        <v>26713</v>
      </c>
      <c r="C1215" s="82"/>
      <c r="D1215" s="79" t="s">
        <v>2635</v>
      </c>
      <c r="E1215" s="154" t="s">
        <v>22516</v>
      </c>
      <c r="F1215" s="154" t="s">
        <v>22516</v>
      </c>
      <c r="G1215" s="62"/>
      <c r="H1215" s="62" t="s">
        <v>26714</v>
      </c>
      <c r="I1215" s="108" t="s">
        <v>24123</v>
      </c>
      <c r="J1215" s="198">
        <v>87189.0</v>
      </c>
      <c r="K1215" s="82" t="s">
        <v>22583</v>
      </c>
      <c r="L1215" s="82" t="s">
        <v>21498</v>
      </c>
      <c r="M1215" s="62"/>
      <c r="N1215" s="99" t="s">
        <v>16706</v>
      </c>
      <c r="O1215" s="99" t="s">
        <v>2765</v>
      </c>
      <c r="P1215" s="99" t="s">
        <v>8038</v>
      </c>
      <c r="Q1215" s="82" t="s">
        <v>24124</v>
      </c>
    </row>
    <row r="1216">
      <c r="A1216" s="62" t="s">
        <v>2633</v>
      </c>
      <c r="B1216" s="210" t="s">
        <v>26715</v>
      </c>
      <c r="C1216" s="82"/>
      <c r="D1216" s="79" t="s">
        <v>2635</v>
      </c>
      <c r="E1216" s="154" t="s">
        <v>22516</v>
      </c>
      <c r="F1216" s="154" t="s">
        <v>22516</v>
      </c>
      <c r="G1216" s="62"/>
      <c r="H1216" s="62" t="s">
        <v>26716</v>
      </c>
      <c r="I1216" s="193" t="s">
        <v>26717</v>
      </c>
      <c r="J1216" s="200">
        <v>30200.0</v>
      </c>
      <c r="K1216" s="82" t="s">
        <v>22583</v>
      </c>
      <c r="L1216" s="82" t="s">
        <v>21498</v>
      </c>
      <c r="M1216" s="62"/>
      <c r="N1216" s="99" t="s">
        <v>16706</v>
      </c>
      <c r="O1216" s="99" t="s">
        <v>2603</v>
      </c>
      <c r="P1216" s="99" t="s">
        <v>8038</v>
      </c>
      <c r="Q1216" s="82" t="s">
        <v>26718</v>
      </c>
    </row>
    <row r="1217">
      <c r="A1217" s="62" t="s">
        <v>2586</v>
      </c>
      <c r="B1217" s="210" t="s">
        <v>24019</v>
      </c>
      <c r="C1217" s="82"/>
      <c r="D1217" s="79" t="s">
        <v>2635</v>
      </c>
      <c r="E1217" s="154" t="s">
        <v>22516</v>
      </c>
      <c r="F1217" s="154" t="s">
        <v>22516</v>
      </c>
      <c r="G1217" s="62"/>
      <c r="H1217" s="62" t="s">
        <v>26719</v>
      </c>
      <c r="I1217" s="155" t="s">
        <v>24020</v>
      </c>
      <c r="J1217" s="200">
        <v>42800.0</v>
      </c>
      <c r="K1217" s="82" t="s">
        <v>22583</v>
      </c>
      <c r="L1217" s="82" t="s">
        <v>21498</v>
      </c>
      <c r="M1217" s="62"/>
      <c r="N1217" s="99" t="s">
        <v>16706</v>
      </c>
      <c r="O1217" s="99" t="s">
        <v>2802</v>
      </c>
      <c r="P1217" s="99" t="s">
        <v>8038</v>
      </c>
      <c r="Q1217" s="82" t="s">
        <v>26720</v>
      </c>
    </row>
    <row r="1218">
      <c r="A1218" s="62" t="s">
        <v>2633</v>
      </c>
      <c r="B1218" s="195" t="s">
        <v>26721</v>
      </c>
      <c r="C1218" s="201"/>
      <c r="D1218" s="79" t="s">
        <v>2635</v>
      </c>
      <c r="E1218" s="154" t="s">
        <v>22516</v>
      </c>
      <c r="F1218" s="154" t="s">
        <v>22516</v>
      </c>
      <c r="G1218" s="198"/>
      <c r="H1218" s="198" t="s">
        <v>26722</v>
      </c>
      <c r="I1218" s="199" t="s">
        <v>26723</v>
      </c>
      <c r="J1218" s="200">
        <v>22100.0</v>
      </c>
      <c r="K1218" s="82" t="s">
        <v>22583</v>
      </c>
      <c r="L1218" s="201" t="s">
        <v>21498</v>
      </c>
      <c r="M1218" s="198"/>
      <c r="N1218" s="162" t="s">
        <v>16706</v>
      </c>
      <c r="O1218" s="162" t="s">
        <v>3792</v>
      </c>
      <c r="P1218" s="162" t="s">
        <v>8038</v>
      </c>
      <c r="Q1218" s="201" t="s">
        <v>23747</v>
      </c>
    </row>
    <row r="1219">
      <c r="A1219" s="62" t="s">
        <v>2633</v>
      </c>
      <c r="B1219" s="195" t="s">
        <v>26647</v>
      </c>
      <c r="C1219" s="201" t="s">
        <v>26724</v>
      </c>
      <c r="D1219" s="79" t="s">
        <v>2588</v>
      </c>
      <c r="E1219" s="113" t="s">
        <v>22516</v>
      </c>
      <c r="F1219" s="113" t="s">
        <v>22516</v>
      </c>
      <c r="G1219" s="198"/>
      <c r="H1219" s="198" t="s">
        <v>26725</v>
      </c>
      <c r="I1219" s="245" t="s">
        <v>26649</v>
      </c>
      <c r="J1219" s="198"/>
      <c r="K1219" s="201" t="s">
        <v>22583</v>
      </c>
      <c r="L1219" s="201" t="s">
        <v>21498</v>
      </c>
      <c r="M1219" s="198"/>
      <c r="N1219" s="162" t="s">
        <v>16706</v>
      </c>
      <c r="O1219" s="162" t="s">
        <v>2802</v>
      </c>
      <c r="P1219" s="162" t="s">
        <v>8038</v>
      </c>
      <c r="Q1219" s="201" t="s">
        <v>26726</v>
      </c>
    </row>
    <row r="1220">
      <c r="A1220" s="62" t="s">
        <v>2586</v>
      </c>
      <c r="B1220" s="210" t="s">
        <v>26727</v>
      </c>
      <c r="C1220" s="82"/>
      <c r="D1220" s="79" t="s">
        <v>2588</v>
      </c>
      <c r="E1220" s="113" t="s">
        <v>22516</v>
      </c>
      <c r="F1220" s="113" t="s">
        <v>22516</v>
      </c>
      <c r="G1220" s="62"/>
      <c r="H1220" s="62" t="s">
        <v>26728</v>
      </c>
      <c r="I1220" s="108" t="s">
        <v>26729</v>
      </c>
      <c r="J1220" s="198">
        <v>24444.0</v>
      </c>
      <c r="K1220" s="82" t="s">
        <v>22583</v>
      </c>
      <c r="L1220" s="82" t="s">
        <v>21498</v>
      </c>
      <c r="M1220" s="62"/>
      <c r="N1220" s="99" t="s">
        <v>16706</v>
      </c>
      <c r="O1220" s="99" t="s">
        <v>8413</v>
      </c>
      <c r="P1220" s="99" t="s">
        <v>8038</v>
      </c>
      <c r="Q1220" s="82" t="s">
        <v>26730</v>
      </c>
    </row>
    <row r="1221">
      <c r="A1221" s="62" t="s">
        <v>2586</v>
      </c>
      <c r="B1221" s="210" t="s">
        <v>26731</v>
      </c>
      <c r="C1221" s="82"/>
      <c r="D1221" s="229" t="s">
        <v>2588</v>
      </c>
      <c r="E1221" s="113" t="s">
        <v>22516</v>
      </c>
      <c r="F1221" s="113" t="s">
        <v>22516</v>
      </c>
      <c r="G1221" s="62"/>
      <c r="H1221" s="62" t="s">
        <v>26732</v>
      </c>
      <c r="I1221" s="108" t="s">
        <v>26733</v>
      </c>
      <c r="J1221" s="198">
        <v>32429.0</v>
      </c>
      <c r="K1221" s="99" t="s">
        <v>22583</v>
      </c>
      <c r="L1221" s="82" t="s">
        <v>21498</v>
      </c>
      <c r="M1221" s="62"/>
      <c r="N1221" s="99" t="s">
        <v>16706</v>
      </c>
      <c r="O1221" s="99" t="s">
        <v>2802</v>
      </c>
      <c r="P1221" s="99" t="s">
        <v>8038</v>
      </c>
      <c r="Q1221" s="82" t="s">
        <v>26734</v>
      </c>
    </row>
    <row r="1222">
      <c r="A1222" s="69" t="s">
        <v>2586</v>
      </c>
      <c r="B1222" s="153" t="s">
        <v>26577</v>
      </c>
      <c r="C1222" s="95"/>
      <c r="D1222" s="229" t="s">
        <v>2588</v>
      </c>
      <c r="E1222" s="113" t="s">
        <v>22516</v>
      </c>
      <c r="F1222" s="113" t="s">
        <v>22516</v>
      </c>
      <c r="G1222" s="96"/>
      <c r="H1222" s="96" t="s">
        <v>26735</v>
      </c>
      <c r="I1222" s="71" t="s">
        <v>26580</v>
      </c>
      <c r="J1222" s="192">
        <v>41626.0</v>
      </c>
      <c r="K1222" s="82" t="s">
        <v>22583</v>
      </c>
      <c r="L1222" s="95" t="s">
        <v>21498</v>
      </c>
      <c r="M1222" s="96"/>
      <c r="N1222" s="75" t="s">
        <v>16706</v>
      </c>
      <c r="O1222" s="75" t="s">
        <v>3933</v>
      </c>
      <c r="P1222" s="75" t="s">
        <v>8038</v>
      </c>
      <c r="Q1222" s="95" t="s">
        <v>26581</v>
      </c>
    </row>
    <row r="1223">
      <c r="A1223" s="62" t="s">
        <v>2586</v>
      </c>
      <c r="B1223" s="210" t="s">
        <v>26736</v>
      </c>
      <c r="C1223" s="82"/>
      <c r="D1223" s="101" t="s">
        <v>2588</v>
      </c>
      <c r="E1223" s="113" t="s">
        <v>22516</v>
      </c>
      <c r="F1223" s="113" t="s">
        <v>22516</v>
      </c>
      <c r="G1223" s="62"/>
      <c r="H1223" s="62" t="s">
        <v>26737</v>
      </c>
      <c r="I1223" s="193" t="s">
        <v>26738</v>
      </c>
      <c r="J1223" s="200">
        <v>24000.0</v>
      </c>
      <c r="K1223" s="82" t="s">
        <v>22583</v>
      </c>
      <c r="L1223" s="82" t="s">
        <v>21498</v>
      </c>
      <c r="M1223" s="62"/>
      <c r="N1223" s="99" t="s">
        <v>16706</v>
      </c>
      <c r="O1223" s="99" t="s">
        <v>22658</v>
      </c>
      <c r="P1223" s="99" t="s">
        <v>8038</v>
      </c>
      <c r="Q1223" s="113" t="s">
        <v>22516</v>
      </c>
    </row>
    <row r="1224">
      <c r="A1224" s="62" t="s">
        <v>23381</v>
      </c>
      <c r="B1224" s="195" t="s">
        <v>26739</v>
      </c>
      <c r="C1224" s="201" t="s">
        <v>26740</v>
      </c>
      <c r="D1224" s="158" t="s">
        <v>5624</v>
      </c>
      <c r="E1224" s="113" t="s">
        <v>22516</v>
      </c>
      <c r="F1224" s="113" t="s">
        <v>22516</v>
      </c>
      <c r="G1224" s="198"/>
      <c r="H1224" s="198" t="s">
        <v>26741</v>
      </c>
      <c r="I1224" s="245" t="s">
        <v>26742</v>
      </c>
      <c r="J1224" s="198"/>
      <c r="K1224" s="201" t="s">
        <v>22583</v>
      </c>
      <c r="L1224" s="201" t="s">
        <v>24848</v>
      </c>
      <c r="M1224" s="162" t="s">
        <v>23140</v>
      </c>
      <c r="N1224" s="162" t="s">
        <v>16706</v>
      </c>
      <c r="O1224" s="162" t="s">
        <v>3182</v>
      </c>
      <c r="P1224" s="162" t="s">
        <v>8038</v>
      </c>
      <c r="Q1224" s="158" t="s">
        <v>22516</v>
      </c>
    </row>
    <row r="1225">
      <c r="A1225" s="62" t="s">
        <v>2633</v>
      </c>
      <c r="B1225" s="175" t="s">
        <v>26743</v>
      </c>
      <c r="C1225" s="95"/>
      <c r="D1225" s="101" t="s">
        <v>2588</v>
      </c>
      <c r="E1225" s="113" t="s">
        <v>22516</v>
      </c>
      <c r="F1225" s="113" t="s">
        <v>22516</v>
      </c>
      <c r="G1225" s="96"/>
      <c r="H1225" s="96" t="s">
        <v>26744</v>
      </c>
      <c r="I1225" s="191" t="s">
        <v>26745</v>
      </c>
      <c r="J1225" s="204">
        <v>25000.0</v>
      </c>
      <c r="K1225" s="95" t="s">
        <v>22583</v>
      </c>
      <c r="L1225" s="95" t="s">
        <v>24848</v>
      </c>
      <c r="M1225" s="113" t="s">
        <v>22516</v>
      </c>
      <c r="N1225" s="75" t="s">
        <v>16706</v>
      </c>
      <c r="O1225" s="75" t="s">
        <v>3143</v>
      </c>
      <c r="P1225" s="75" t="s">
        <v>8038</v>
      </c>
      <c r="Q1225" s="95" t="s">
        <v>26746</v>
      </c>
    </row>
    <row r="1226">
      <c r="A1226" s="62" t="s">
        <v>2633</v>
      </c>
      <c r="B1226" s="210" t="s">
        <v>26747</v>
      </c>
      <c r="C1226" s="82"/>
      <c r="D1226" s="101" t="s">
        <v>2588</v>
      </c>
      <c r="E1226" s="113" t="s">
        <v>22516</v>
      </c>
      <c r="F1226" s="113" t="s">
        <v>22516</v>
      </c>
      <c r="G1226" s="160" t="s">
        <v>8038</v>
      </c>
      <c r="H1226" s="62" t="s">
        <v>26748</v>
      </c>
      <c r="I1226" s="193" t="s">
        <v>26749</v>
      </c>
      <c r="J1226" s="198">
        <v>53712.0</v>
      </c>
      <c r="K1226" s="82" t="s">
        <v>22583</v>
      </c>
      <c r="L1226" s="82" t="s">
        <v>21765</v>
      </c>
      <c r="M1226" s="99" t="s">
        <v>22739</v>
      </c>
      <c r="N1226" s="99" t="s">
        <v>16706</v>
      </c>
      <c r="O1226" s="99" t="s">
        <v>2813</v>
      </c>
      <c r="P1226" s="99" t="s">
        <v>15373</v>
      </c>
      <c r="Q1226" s="82"/>
    </row>
    <row r="1227">
      <c r="A1227" s="69" t="s">
        <v>2586</v>
      </c>
      <c r="B1227" s="190" t="s">
        <v>26750</v>
      </c>
      <c r="C1227" s="236"/>
      <c r="D1227" s="229" t="s">
        <v>2588</v>
      </c>
      <c r="E1227" s="113" t="s">
        <v>22516</v>
      </c>
      <c r="F1227" s="113" t="s">
        <v>22516</v>
      </c>
      <c r="G1227" s="177"/>
      <c r="H1227" s="177" t="s">
        <v>26751</v>
      </c>
      <c r="I1227" s="178" t="s">
        <v>26752</v>
      </c>
      <c r="J1227" s="273">
        <v>47300.0</v>
      </c>
      <c r="K1227" s="82" t="s">
        <v>22583</v>
      </c>
      <c r="L1227" s="95" t="s">
        <v>21765</v>
      </c>
      <c r="M1227" s="75" t="s">
        <v>23140</v>
      </c>
      <c r="N1227" s="75" t="s">
        <v>16706</v>
      </c>
      <c r="O1227" s="75" t="s">
        <v>2813</v>
      </c>
      <c r="P1227" s="75" t="s">
        <v>15373</v>
      </c>
      <c r="Q1227" s="113" t="s">
        <v>22516</v>
      </c>
    </row>
    <row r="1228">
      <c r="A1228" s="69" t="s">
        <v>2586</v>
      </c>
      <c r="B1228" s="190" t="s">
        <v>26753</v>
      </c>
      <c r="C1228" s="95"/>
      <c r="D1228" s="79" t="s">
        <v>2588</v>
      </c>
      <c r="E1228" s="113" t="s">
        <v>22516</v>
      </c>
      <c r="F1228" s="113" t="s">
        <v>22516</v>
      </c>
      <c r="G1228" s="96"/>
      <c r="H1228" s="96" t="s">
        <v>26754</v>
      </c>
      <c r="I1228" s="71" t="s">
        <v>26755</v>
      </c>
      <c r="J1228" s="192">
        <v>24512.0</v>
      </c>
      <c r="K1228" s="82" t="s">
        <v>22583</v>
      </c>
      <c r="L1228" s="95" t="s">
        <v>21765</v>
      </c>
      <c r="M1228" s="113" t="s">
        <v>22516</v>
      </c>
      <c r="N1228" s="75" t="s">
        <v>16706</v>
      </c>
      <c r="O1228" s="75" t="s">
        <v>2760</v>
      </c>
      <c r="P1228" s="75" t="s">
        <v>15373</v>
      </c>
      <c r="Q1228" s="154" t="s">
        <v>22516</v>
      </c>
    </row>
    <row r="1229">
      <c r="A1229" s="69" t="s">
        <v>2586</v>
      </c>
      <c r="B1229" s="190" t="s">
        <v>26756</v>
      </c>
      <c r="C1229" s="236"/>
      <c r="D1229" s="196" t="s">
        <v>2588</v>
      </c>
      <c r="E1229" s="113" t="s">
        <v>22516</v>
      </c>
      <c r="F1229" s="113" t="s">
        <v>22516</v>
      </c>
      <c r="G1229" s="177"/>
      <c r="H1229" s="177" t="s">
        <v>26757</v>
      </c>
      <c r="I1229" s="178" t="s">
        <v>26758</v>
      </c>
      <c r="J1229" s="179">
        <v>23169.0</v>
      </c>
      <c r="K1229" s="82" t="s">
        <v>22583</v>
      </c>
      <c r="L1229" s="95" t="s">
        <v>21765</v>
      </c>
      <c r="M1229" s="113" t="s">
        <v>22516</v>
      </c>
      <c r="N1229" s="75" t="s">
        <v>16706</v>
      </c>
      <c r="O1229" s="75" t="s">
        <v>2813</v>
      </c>
      <c r="P1229" s="75" t="s">
        <v>15373</v>
      </c>
      <c r="Q1229" s="180" t="s">
        <v>22516</v>
      </c>
    </row>
    <row r="1230">
      <c r="A1230" s="62" t="s">
        <v>2586</v>
      </c>
      <c r="B1230" s="175" t="s">
        <v>26759</v>
      </c>
      <c r="C1230" s="236"/>
      <c r="D1230" s="196" t="s">
        <v>2588</v>
      </c>
      <c r="E1230" s="113" t="s">
        <v>22516</v>
      </c>
      <c r="F1230" s="113" t="s">
        <v>22516</v>
      </c>
      <c r="G1230" s="177"/>
      <c r="H1230" s="177" t="s">
        <v>26760</v>
      </c>
      <c r="I1230" s="178" t="s">
        <v>26761</v>
      </c>
      <c r="J1230" s="179">
        <v>36802.0</v>
      </c>
      <c r="K1230" s="82" t="s">
        <v>22583</v>
      </c>
      <c r="L1230" s="95" t="s">
        <v>21765</v>
      </c>
      <c r="M1230" s="113" t="s">
        <v>22516</v>
      </c>
      <c r="N1230" s="75" t="s">
        <v>16706</v>
      </c>
      <c r="O1230" s="75" t="s">
        <v>3328</v>
      </c>
      <c r="P1230" s="75" t="s">
        <v>15373</v>
      </c>
      <c r="Q1230" s="180" t="s">
        <v>22516</v>
      </c>
    </row>
    <row r="1231">
      <c r="A1231" s="62" t="s">
        <v>2586</v>
      </c>
      <c r="B1231" s="210" t="s">
        <v>23216</v>
      </c>
      <c r="C1231" s="82"/>
      <c r="D1231" s="79" t="s">
        <v>2588</v>
      </c>
      <c r="E1231" s="113" t="s">
        <v>22516</v>
      </c>
      <c r="F1231" s="113" t="s">
        <v>22516</v>
      </c>
      <c r="G1231" s="62"/>
      <c r="H1231" s="62" t="s">
        <v>26762</v>
      </c>
      <c r="I1231" s="193" t="s">
        <v>26763</v>
      </c>
      <c r="J1231" s="200">
        <v>32700.0</v>
      </c>
      <c r="K1231" s="82" t="s">
        <v>22583</v>
      </c>
      <c r="L1231" s="82" t="s">
        <v>21765</v>
      </c>
      <c r="M1231" s="113" t="s">
        <v>22516</v>
      </c>
      <c r="N1231" s="99" t="s">
        <v>16706</v>
      </c>
      <c r="O1231" s="99" t="s">
        <v>2765</v>
      </c>
      <c r="P1231" s="99" t="s">
        <v>15373</v>
      </c>
      <c r="Q1231" s="82"/>
    </row>
    <row r="1232">
      <c r="A1232" s="62" t="s">
        <v>2586</v>
      </c>
      <c r="B1232" s="175" t="s">
        <v>26764</v>
      </c>
      <c r="C1232" s="95"/>
      <c r="D1232" s="79" t="s">
        <v>2588</v>
      </c>
      <c r="E1232" s="113" t="s">
        <v>22516</v>
      </c>
      <c r="F1232" s="113" t="s">
        <v>22516</v>
      </c>
      <c r="G1232" s="96"/>
      <c r="H1232" s="96" t="s">
        <v>26765</v>
      </c>
      <c r="I1232" s="193" t="s">
        <v>26766</v>
      </c>
      <c r="J1232" s="204">
        <v>20500.0</v>
      </c>
      <c r="K1232" s="82" t="s">
        <v>22583</v>
      </c>
      <c r="L1232" s="95" t="s">
        <v>21765</v>
      </c>
      <c r="M1232" s="113" t="s">
        <v>22516</v>
      </c>
      <c r="N1232" s="75" t="s">
        <v>16706</v>
      </c>
      <c r="O1232" s="75" t="s">
        <v>22658</v>
      </c>
      <c r="P1232" s="75" t="s">
        <v>15373</v>
      </c>
      <c r="Q1232" s="154" t="s">
        <v>22516</v>
      </c>
    </row>
    <row r="1233">
      <c r="A1233" s="62" t="s">
        <v>2586</v>
      </c>
      <c r="B1233" s="175" t="s">
        <v>26432</v>
      </c>
      <c r="C1233" s="95" t="s">
        <v>22793</v>
      </c>
      <c r="D1233" s="79" t="s">
        <v>2588</v>
      </c>
      <c r="E1233" s="113" t="s">
        <v>22516</v>
      </c>
      <c r="F1233" s="113" t="s">
        <v>22516</v>
      </c>
      <c r="G1233" s="160" t="s">
        <v>8038</v>
      </c>
      <c r="H1233" s="96" t="s">
        <v>26767</v>
      </c>
      <c r="I1233" s="191" t="s">
        <v>26435</v>
      </c>
      <c r="J1233" s="204">
        <v>85200.0</v>
      </c>
      <c r="K1233" s="95" t="s">
        <v>22583</v>
      </c>
      <c r="L1233" s="95" t="s">
        <v>21765</v>
      </c>
      <c r="M1233" s="113" t="s">
        <v>22516</v>
      </c>
      <c r="N1233" s="75" t="s">
        <v>16706</v>
      </c>
      <c r="O1233" s="75" t="s">
        <v>2813</v>
      </c>
      <c r="P1233" s="75" t="s">
        <v>8038</v>
      </c>
      <c r="Q1233" s="95"/>
    </row>
    <row r="1234">
      <c r="A1234" s="69" t="s">
        <v>2633</v>
      </c>
      <c r="B1234" s="190" t="s">
        <v>26768</v>
      </c>
      <c r="C1234" s="95"/>
      <c r="D1234" s="101" t="s">
        <v>2588</v>
      </c>
      <c r="E1234" s="113" t="s">
        <v>22516</v>
      </c>
      <c r="F1234" s="113" t="s">
        <v>22516</v>
      </c>
      <c r="G1234" s="96"/>
      <c r="H1234" s="96" t="s">
        <v>26769</v>
      </c>
      <c r="I1234" s="191" t="s">
        <v>26770</v>
      </c>
      <c r="J1234" s="204">
        <v>33700.0</v>
      </c>
      <c r="K1234" s="82" t="s">
        <v>22583</v>
      </c>
      <c r="L1234" s="95" t="s">
        <v>21765</v>
      </c>
      <c r="M1234" s="113" t="s">
        <v>22516</v>
      </c>
      <c r="N1234" s="75" t="s">
        <v>16706</v>
      </c>
      <c r="O1234" s="75" t="s">
        <v>4138</v>
      </c>
      <c r="P1234" s="75" t="s">
        <v>15373</v>
      </c>
      <c r="Q1234" s="95"/>
    </row>
    <row r="1235">
      <c r="A1235" s="62" t="s">
        <v>2586</v>
      </c>
      <c r="B1235" s="175" t="s">
        <v>26771</v>
      </c>
      <c r="C1235" s="95"/>
      <c r="D1235" s="101" t="s">
        <v>2588</v>
      </c>
      <c r="E1235" s="113" t="s">
        <v>22516</v>
      </c>
      <c r="F1235" s="113" t="s">
        <v>22516</v>
      </c>
      <c r="G1235" s="96"/>
      <c r="H1235" s="96" t="s">
        <v>26772</v>
      </c>
      <c r="I1235" s="71" t="s">
        <v>26773</v>
      </c>
      <c r="J1235" s="192">
        <v>46686.0</v>
      </c>
      <c r="K1235" s="95" t="s">
        <v>22583</v>
      </c>
      <c r="L1235" s="95" t="s">
        <v>21765</v>
      </c>
      <c r="M1235" s="113" t="s">
        <v>22516</v>
      </c>
      <c r="N1235" s="75" t="s">
        <v>16706</v>
      </c>
      <c r="O1235" s="75" t="s">
        <v>22658</v>
      </c>
      <c r="P1235" s="75" t="s">
        <v>15373</v>
      </c>
      <c r="Q1235" s="95"/>
    </row>
    <row r="1236">
      <c r="A1236" s="62" t="s">
        <v>2586</v>
      </c>
      <c r="B1236" s="210" t="s">
        <v>26774</v>
      </c>
      <c r="C1236" s="82"/>
      <c r="D1236" s="101" t="s">
        <v>2588</v>
      </c>
      <c r="E1236" s="113" t="s">
        <v>22516</v>
      </c>
      <c r="F1236" s="113" t="s">
        <v>22516</v>
      </c>
      <c r="G1236" s="62"/>
      <c r="H1236" s="62" t="s">
        <v>26775</v>
      </c>
      <c r="I1236" s="193" t="s">
        <v>26776</v>
      </c>
      <c r="J1236" s="200">
        <v>20100.0</v>
      </c>
      <c r="K1236" s="82" t="s">
        <v>22583</v>
      </c>
      <c r="L1236" s="82" t="s">
        <v>21765</v>
      </c>
      <c r="M1236" s="113" t="s">
        <v>22516</v>
      </c>
      <c r="N1236" s="99" t="s">
        <v>16706</v>
      </c>
      <c r="O1236" s="99" t="s">
        <v>2765</v>
      </c>
      <c r="P1236" s="99" t="s">
        <v>15373</v>
      </c>
      <c r="Q1236" s="82"/>
    </row>
    <row r="1237">
      <c r="A1237" s="62" t="s">
        <v>2586</v>
      </c>
      <c r="B1237" s="175" t="s">
        <v>26777</v>
      </c>
      <c r="C1237" s="95"/>
      <c r="D1237" s="101" t="s">
        <v>2588</v>
      </c>
      <c r="E1237" s="113" t="s">
        <v>22516</v>
      </c>
      <c r="F1237" s="113" t="s">
        <v>22516</v>
      </c>
      <c r="G1237" s="96"/>
      <c r="H1237" s="96" t="s">
        <v>26778</v>
      </c>
      <c r="I1237" s="242" t="s">
        <v>26779</v>
      </c>
      <c r="J1237" s="204">
        <v>55000.0</v>
      </c>
      <c r="K1237" s="160" t="s">
        <v>22583</v>
      </c>
      <c r="L1237" s="95" t="s">
        <v>21765</v>
      </c>
      <c r="M1237" s="113" t="s">
        <v>22516</v>
      </c>
      <c r="N1237" s="75" t="s">
        <v>16706</v>
      </c>
      <c r="O1237" s="75" t="s">
        <v>2937</v>
      </c>
      <c r="P1237" s="75" t="s">
        <v>15373</v>
      </c>
      <c r="Q1237" s="154" t="s">
        <v>22516</v>
      </c>
    </row>
    <row r="1238">
      <c r="A1238" s="62" t="s">
        <v>2586</v>
      </c>
      <c r="B1238" s="210" t="s">
        <v>26780</v>
      </c>
      <c r="C1238" s="82"/>
      <c r="D1238" s="101" t="s">
        <v>2588</v>
      </c>
      <c r="E1238" s="113" t="s">
        <v>22516</v>
      </c>
      <c r="F1238" s="113" t="s">
        <v>22516</v>
      </c>
      <c r="G1238" s="62"/>
      <c r="H1238" s="62" t="s">
        <v>26781</v>
      </c>
      <c r="I1238" s="193" t="s">
        <v>26782</v>
      </c>
      <c r="J1238" s="200">
        <v>20800.0</v>
      </c>
      <c r="K1238" s="160" t="s">
        <v>22583</v>
      </c>
      <c r="L1238" s="113" t="s">
        <v>21765</v>
      </c>
      <c r="M1238" s="113" t="s">
        <v>22516</v>
      </c>
      <c r="N1238" s="99" t="s">
        <v>16706</v>
      </c>
      <c r="O1238" s="99" t="s">
        <v>2753</v>
      </c>
      <c r="P1238" s="99" t="s">
        <v>15373</v>
      </c>
      <c r="Q1238" s="113" t="s">
        <v>22516</v>
      </c>
    </row>
    <row r="1239">
      <c r="A1239" s="62" t="s">
        <v>2586</v>
      </c>
      <c r="B1239" s="175" t="s">
        <v>26783</v>
      </c>
      <c r="C1239" s="95"/>
      <c r="D1239" s="101" t="s">
        <v>2588</v>
      </c>
      <c r="E1239" s="113" t="s">
        <v>22516</v>
      </c>
      <c r="F1239" s="113" t="s">
        <v>22516</v>
      </c>
      <c r="G1239" s="96"/>
      <c r="H1239" s="96" t="s">
        <v>26784</v>
      </c>
      <c r="I1239" s="191" t="s">
        <v>26785</v>
      </c>
      <c r="J1239" s="156">
        <v>27100.0</v>
      </c>
      <c r="K1239" s="160" t="s">
        <v>22583</v>
      </c>
      <c r="L1239" s="95" t="s">
        <v>21765</v>
      </c>
      <c r="M1239" s="113" t="s">
        <v>22516</v>
      </c>
      <c r="N1239" s="75" t="s">
        <v>16706</v>
      </c>
      <c r="O1239" s="75" t="s">
        <v>4138</v>
      </c>
      <c r="P1239" s="75" t="s">
        <v>15373</v>
      </c>
      <c r="Q1239" s="95"/>
    </row>
    <row r="1240">
      <c r="A1240" s="62" t="s">
        <v>2586</v>
      </c>
      <c r="B1240" s="175" t="s">
        <v>26786</v>
      </c>
      <c r="C1240" s="269"/>
      <c r="D1240" s="79" t="s">
        <v>2588</v>
      </c>
      <c r="E1240" s="113" t="s">
        <v>22516</v>
      </c>
      <c r="F1240" s="113" t="s">
        <v>22516</v>
      </c>
      <c r="G1240" s="269"/>
      <c r="H1240" s="269" t="s">
        <v>26787</v>
      </c>
      <c r="I1240" s="270" t="s">
        <v>26788</v>
      </c>
      <c r="J1240" s="269">
        <v>29676.0</v>
      </c>
      <c r="K1240" s="95" t="s">
        <v>22583</v>
      </c>
      <c r="L1240" s="95" t="s">
        <v>21765</v>
      </c>
      <c r="M1240" s="113" t="s">
        <v>22516</v>
      </c>
      <c r="N1240" s="75" t="s">
        <v>16706</v>
      </c>
      <c r="O1240" s="75" t="s">
        <v>22658</v>
      </c>
      <c r="P1240" s="75" t="s">
        <v>8038</v>
      </c>
      <c r="Q1240" s="63" t="s">
        <v>22516</v>
      </c>
    </row>
    <row r="1241">
      <c r="A1241" s="69" t="s">
        <v>2633</v>
      </c>
      <c r="B1241" s="190" t="s">
        <v>26789</v>
      </c>
      <c r="C1241" s="95"/>
      <c r="D1241" s="79" t="s">
        <v>2635</v>
      </c>
      <c r="E1241" s="113" t="s">
        <v>22516</v>
      </c>
      <c r="F1241" s="113" t="s">
        <v>22516</v>
      </c>
      <c r="G1241" s="96"/>
      <c r="H1241" s="96" t="s">
        <v>26790</v>
      </c>
      <c r="I1241" s="71" t="s">
        <v>26791</v>
      </c>
      <c r="J1241" s="192">
        <v>43736.0</v>
      </c>
      <c r="K1241" s="82" t="s">
        <v>22583</v>
      </c>
      <c r="L1241" s="95" t="s">
        <v>21765</v>
      </c>
      <c r="M1241" s="113" t="s">
        <v>22516</v>
      </c>
      <c r="N1241" s="75" t="s">
        <v>16706</v>
      </c>
      <c r="O1241" s="75" t="s">
        <v>22658</v>
      </c>
      <c r="P1241" s="75" t="s">
        <v>8038</v>
      </c>
      <c r="Q1241" s="154" t="s">
        <v>22516</v>
      </c>
    </row>
    <row r="1242">
      <c r="A1242" s="62" t="s">
        <v>2586</v>
      </c>
      <c r="B1242" s="175" t="s">
        <v>26792</v>
      </c>
      <c r="C1242" s="95"/>
      <c r="D1242" s="79" t="s">
        <v>2635</v>
      </c>
      <c r="E1242" s="113" t="s">
        <v>22516</v>
      </c>
      <c r="F1242" s="113" t="s">
        <v>22516</v>
      </c>
      <c r="G1242" s="96"/>
      <c r="H1242" s="96" t="s">
        <v>26793</v>
      </c>
      <c r="I1242" s="245" t="s">
        <v>26794</v>
      </c>
      <c r="J1242" s="204">
        <v>38600.0</v>
      </c>
      <c r="K1242" s="82" t="s">
        <v>22583</v>
      </c>
      <c r="L1242" s="95" t="s">
        <v>21765</v>
      </c>
      <c r="M1242" s="113" t="s">
        <v>22516</v>
      </c>
      <c r="N1242" s="75" t="s">
        <v>16706</v>
      </c>
      <c r="O1242" s="75" t="s">
        <v>4138</v>
      </c>
      <c r="P1242" s="75" t="s">
        <v>15373</v>
      </c>
      <c r="Q1242" s="154" t="s">
        <v>22516</v>
      </c>
    </row>
    <row r="1243">
      <c r="A1243" s="62" t="s">
        <v>2586</v>
      </c>
      <c r="B1243" s="175" t="s">
        <v>26528</v>
      </c>
      <c r="C1243" s="95"/>
      <c r="D1243" s="79" t="s">
        <v>2588</v>
      </c>
      <c r="E1243" s="113" t="s">
        <v>22516</v>
      </c>
      <c r="F1243" s="113" t="s">
        <v>22516</v>
      </c>
      <c r="G1243" s="160" t="s">
        <v>8038</v>
      </c>
      <c r="H1243" s="96" t="s">
        <v>26795</v>
      </c>
      <c r="I1243" s="191" t="s">
        <v>26530</v>
      </c>
      <c r="J1243" s="204">
        <v>97500.0</v>
      </c>
      <c r="K1243" s="95" t="s">
        <v>22583</v>
      </c>
      <c r="L1243" s="95" t="s">
        <v>21765</v>
      </c>
      <c r="M1243" s="113" t="s">
        <v>22516</v>
      </c>
      <c r="N1243" s="75" t="s">
        <v>16706</v>
      </c>
      <c r="O1243" s="75" t="s">
        <v>3296</v>
      </c>
      <c r="P1243" s="75" t="s">
        <v>8038</v>
      </c>
      <c r="Q1243" s="154" t="s">
        <v>22516</v>
      </c>
    </row>
    <row r="1244">
      <c r="A1244" s="62" t="s">
        <v>2586</v>
      </c>
      <c r="B1244" s="175" t="s">
        <v>26796</v>
      </c>
      <c r="C1244" s="95"/>
      <c r="D1244" s="79" t="s">
        <v>2635</v>
      </c>
      <c r="E1244" s="113" t="s">
        <v>22516</v>
      </c>
      <c r="F1244" s="113" t="s">
        <v>22516</v>
      </c>
      <c r="G1244" s="96"/>
      <c r="H1244" s="96" t="s">
        <v>26797</v>
      </c>
      <c r="I1244" s="242" t="s">
        <v>26798</v>
      </c>
      <c r="J1244" s="156">
        <v>20000.0</v>
      </c>
      <c r="K1244" s="160" t="s">
        <v>22583</v>
      </c>
      <c r="L1244" s="95" t="s">
        <v>21765</v>
      </c>
      <c r="M1244" s="113" t="s">
        <v>22516</v>
      </c>
      <c r="N1244" s="75" t="s">
        <v>16706</v>
      </c>
      <c r="O1244" s="75" t="s">
        <v>22571</v>
      </c>
      <c r="P1244" s="75" t="s">
        <v>15373</v>
      </c>
      <c r="Q1244" s="95"/>
    </row>
    <row r="1245">
      <c r="A1245" s="62" t="s">
        <v>2586</v>
      </c>
      <c r="B1245" s="210" t="s">
        <v>26799</v>
      </c>
      <c r="C1245" s="82"/>
      <c r="D1245" s="79" t="s">
        <v>2635</v>
      </c>
      <c r="E1245" s="113" t="s">
        <v>22516</v>
      </c>
      <c r="F1245" s="113" t="s">
        <v>22516</v>
      </c>
      <c r="G1245" s="62"/>
      <c r="H1245" s="62" t="s">
        <v>26800</v>
      </c>
      <c r="I1245" s="193" t="s">
        <v>26801</v>
      </c>
      <c r="J1245" s="200">
        <v>21300.0</v>
      </c>
      <c r="K1245" s="82" t="s">
        <v>22583</v>
      </c>
      <c r="L1245" s="82" t="s">
        <v>21765</v>
      </c>
      <c r="M1245" s="113" t="s">
        <v>22516</v>
      </c>
      <c r="N1245" s="99" t="s">
        <v>16706</v>
      </c>
      <c r="O1245" s="99" t="s">
        <v>2753</v>
      </c>
      <c r="P1245" s="99" t="s">
        <v>15373</v>
      </c>
      <c r="Q1245" s="82"/>
    </row>
    <row r="1246">
      <c r="A1246" s="62" t="s">
        <v>2586</v>
      </c>
      <c r="B1246" s="175" t="s">
        <v>26802</v>
      </c>
      <c r="C1246" s="95"/>
      <c r="D1246" s="79" t="s">
        <v>2635</v>
      </c>
      <c r="E1246" s="113" t="s">
        <v>22516</v>
      </c>
      <c r="F1246" s="113" t="s">
        <v>22516</v>
      </c>
      <c r="G1246" s="96"/>
      <c r="H1246" s="96" t="s">
        <v>26803</v>
      </c>
      <c r="I1246" s="191" t="s">
        <v>26804</v>
      </c>
      <c r="J1246" s="204">
        <v>30700.0</v>
      </c>
      <c r="K1246" s="82" t="s">
        <v>22583</v>
      </c>
      <c r="L1246" s="95" t="s">
        <v>21765</v>
      </c>
      <c r="M1246" s="113" t="s">
        <v>22516</v>
      </c>
      <c r="N1246" s="75" t="s">
        <v>16706</v>
      </c>
      <c r="O1246" s="75" t="s">
        <v>2802</v>
      </c>
      <c r="P1246" s="75" t="s">
        <v>15373</v>
      </c>
      <c r="Q1246" s="95"/>
    </row>
    <row r="1247">
      <c r="A1247" s="69" t="s">
        <v>2633</v>
      </c>
      <c r="B1247" s="190" t="s">
        <v>26805</v>
      </c>
      <c r="C1247" s="95"/>
      <c r="D1247" s="79" t="s">
        <v>2588</v>
      </c>
      <c r="E1247" s="113" t="s">
        <v>22516</v>
      </c>
      <c r="F1247" s="113" t="s">
        <v>22516</v>
      </c>
      <c r="G1247" s="96"/>
      <c r="H1247" s="96" t="s">
        <v>26806</v>
      </c>
      <c r="I1247" s="71" t="s">
        <v>26807</v>
      </c>
      <c r="J1247" s="192">
        <v>23336.0</v>
      </c>
      <c r="K1247" s="160" t="s">
        <v>22583</v>
      </c>
      <c r="L1247" s="95" t="s">
        <v>21765</v>
      </c>
      <c r="M1247" s="113" t="s">
        <v>22516</v>
      </c>
      <c r="N1247" s="75" t="s">
        <v>16706</v>
      </c>
      <c r="O1247" s="75" t="s">
        <v>2813</v>
      </c>
      <c r="P1247" s="75" t="s">
        <v>15373</v>
      </c>
      <c r="Q1247" s="95"/>
    </row>
    <row r="1248">
      <c r="A1248" s="69" t="s">
        <v>2633</v>
      </c>
      <c r="B1248" s="190" t="s">
        <v>26808</v>
      </c>
      <c r="C1248" s="95"/>
      <c r="D1248" s="79" t="s">
        <v>2635</v>
      </c>
      <c r="E1248" s="113" t="s">
        <v>22516</v>
      </c>
      <c r="F1248" s="113" t="s">
        <v>22516</v>
      </c>
      <c r="G1248" s="160" t="s">
        <v>2741</v>
      </c>
      <c r="H1248" s="96" t="s">
        <v>26809</v>
      </c>
      <c r="I1248" s="71" t="s">
        <v>26810</v>
      </c>
      <c r="J1248" s="192">
        <v>52565.0</v>
      </c>
      <c r="K1248" s="82" t="s">
        <v>22583</v>
      </c>
      <c r="L1248" s="95" t="s">
        <v>21765</v>
      </c>
      <c r="M1248" s="113" t="s">
        <v>22516</v>
      </c>
      <c r="N1248" s="75" t="s">
        <v>16706</v>
      </c>
      <c r="O1248" s="75" t="s">
        <v>3095</v>
      </c>
      <c r="P1248" s="75" t="s">
        <v>15373</v>
      </c>
      <c r="Q1248" s="95"/>
    </row>
    <row r="1249">
      <c r="A1249" s="62" t="s">
        <v>2586</v>
      </c>
      <c r="B1249" s="175" t="s">
        <v>26811</v>
      </c>
      <c r="C1249" s="95"/>
      <c r="D1249" s="79" t="s">
        <v>2635</v>
      </c>
      <c r="E1249" s="113" t="s">
        <v>22516</v>
      </c>
      <c r="F1249" s="113" t="s">
        <v>22516</v>
      </c>
      <c r="G1249" s="96"/>
      <c r="H1249" s="96" t="s">
        <v>26812</v>
      </c>
      <c r="I1249" s="191" t="s">
        <v>26813</v>
      </c>
      <c r="J1249" s="156">
        <v>50100.0</v>
      </c>
      <c r="K1249" s="82" t="s">
        <v>22583</v>
      </c>
      <c r="L1249" s="95" t="s">
        <v>21765</v>
      </c>
      <c r="M1249" s="113" t="s">
        <v>22516</v>
      </c>
      <c r="N1249" s="75" t="s">
        <v>16706</v>
      </c>
      <c r="O1249" s="75" t="s">
        <v>22658</v>
      </c>
      <c r="P1249" s="75" t="s">
        <v>15373</v>
      </c>
      <c r="Q1249" s="95"/>
    </row>
    <row r="1250">
      <c r="A1250" s="62" t="s">
        <v>2586</v>
      </c>
      <c r="B1250" s="175" t="s">
        <v>26814</v>
      </c>
      <c r="C1250" s="95"/>
      <c r="D1250" s="79" t="s">
        <v>2635</v>
      </c>
      <c r="E1250" s="113" t="s">
        <v>22516</v>
      </c>
      <c r="F1250" s="113" t="s">
        <v>22516</v>
      </c>
      <c r="G1250" s="160" t="s">
        <v>2741</v>
      </c>
      <c r="H1250" s="96" t="s">
        <v>26815</v>
      </c>
      <c r="I1250" s="191" t="s">
        <v>23135</v>
      </c>
      <c r="J1250" s="156">
        <v>65000.0</v>
      </c>
      <c r="K1250" s="160" t="s">
        <v>22583</v>
      </c>
      <c r="L1250" s="95" t="s">
        <v>21765</v>
      </c>
      <c r="M1250" s="113" t="s">
        <v>22516</v>
      </c>
      <c r="N1250" s="75" t="s">
        <v>16706</v>
      </c>
      <c r="O1250" s="75" t="s">
        <v>3328</v>
      </c>
      <c r="P1250" s="75" t="s">
        <v>8038</v>
      </c>
      <c r="Q1250" s="95"/>
    </row>
    <row r="1251">
      <c r="A1251" s="69" t="s">
        <v>2586</v>
      </c>
      <c r="B1251" s="232" t="s">
        <v>26816</v>
      </c>
      <c r="C1251" s="82"/>
      <c r="D1251" s="79" t="s">
        <v>2635</v>
      </c>
      <c r="E1251" s="113" t="s">
        <v>22516</v>
      </c>
      <c r="F1251" s="113" t="s">
        <v>22516</v>
      </c>
      <c r="G1251" s="62"/>
      <c r="H1251" s="62" t="s">
        <v>26817</v>
      </c>
      <c r="I1251" s="193" t="s">
        <v>26818</v>
      </c>
      <c r="J1251" s="200">
        <v>21500.0</v>
      </c>
      <c r="K1251" s="82" t="s">
        <v>22583</v>
      </c>
      <c r="L1251" s="82" t="s">
        <v>21765</v>
      </c>
      <c r="M1251" s="113" t="s">
        <v>22516</v>
      </c>
      <c r="N1251" s="99" t="s">
        <v>16706</v>
      </c>
      <c r="O1251" s="99" t="s">
        <v>3328</v>
      </c>
      <c r="P1251" s="99" t="s">
        <v>15373</v>
      </c>
      <c r="Q1251" s="82"/>
    </row>
    <row r="1252">
      <c r="A1252" s="62" t="s">
        <v>2586</v>
      </c>
      <c r="B1252" s="210" t="s">
        <v>26819</v>
      </c>
      <c r="C1252" s="82"/>
      <c r="D1252" s="101" t="s">
        <v>2588</v>
      </c>
      <c r="E1252" s="113" t="s">
        <v>22516</v>
      </c>
      <c r="F1252" s="113" t="s">
        <v>22516</v>
      </c>
      <c r="G1252" s="160" t="s">
        <v>2741</v>
      </c>
      <c r="H1252" s="62" t="s">
        <v>26820</v>
      </c>
      <c r="I1252" s="193" t="s">
        <v>26821</v>
      </c>
      <c r="J1252" s="200">
        <v>71900.0</v>
      </c>
      <c r="K1252" s="82" t="s">
        <v>22583</v>
      </c>
      <c r="L1252" s="82" t="s">
        <v>21765</v>
      </c>
      <c r="M1252" s="113" t="s">
        <v>22516</v>
      </c>
      <c r="N1252" s="99" t="s">
        <v>16706</v>
      </c>
      <c r="O1252" s="99" t="s">
        <v>22571</v>
      </c>
      <c r="P1252" s="99" t="s">
        <v>8038</v>
      </c>
      <c r="Q1252" s="82"/>
    </row>
    <row r="1253">
      <c r="A1253" s="69" t="s">
        <v>23381</v>
      </c>
      <c r="B1253" s="190" t="s">
        <v>26822</v>
      </c>
      <c r="C1253" s="95"/>
      <c r="D1253" s="101" t="s">
        <v>2588</v>
      </c>
      <c r="E1253" s="113" t="s">
        <v>22516</v>
      </c>
      <c r="F1253" s="113" t="s">
        <v>22516</v>
      </c>
      <c r="G1253" s="96"/>
      <c r="H1253" s="96" t="s">
        <v>26823</v>
      </c>
      <c r="I1253" s="71" t="s">
        <v>26824</v>
      </c>
      <c r="J1253" s="192">
        <v>45586.0</v>
      </c>
      <c r="K1253" s="82" t="s">
        <v>22583</v>
      </c>
      <c r="L1253" s="95" t="s">
        <v>21765</v>
      </c>
      <c r="M1253" s="113" t="s">
        <v>22516</v>
      </c>
      <c r="N1253" s="75" t="s">
        <v>16706</v>
      </c>
      <c r="O1253" s="75" t="s">
        <v>2603</v>
      </c>
      <c r="P1253" s="75" t="s">
        <v>8038</v>
      </c>
      <c r="Q1253" s="95"/>
    </row>
    <row r="1254">
      <c r="A1254" s="62" t="s">
        <v>2586</v>
      </c>
      <c r="B1254" s="210" t="s">
        <v>26825</v>
      </c>
      <c r="C1254" s="82"/>
      <c r="D1254" s="79" t="s">
        <v>2588</v>
      </c>
      <c r="E1254" s="113" t="s">
        <v>22516</v>
      </c>
      <c r="F1254" s="113" t="s">
        <v>22516</v>
      </c>
      <c r="G1254" s="62"/>
      <c r="H1254" s="62" t="s">
        <v>26826</v>
      </c>
      <c r="I1254" s="155" t="s">
        <v>26827</v>
      </c>
      <c r="J1254" s="200">
        <v>66000.0</v>
      </c>
      <c r="K1254" s="160" t="s">
        <v>22583</v>
      </c>
      <c r="L1254" s="82" t="s">
        <v>21765</v>
      </c>
      <c r="M1254" s="113" t="s">
        <v>22516</v>
      </c>
      <c r="N1254" s="99" t="s">
        <v>16706</v>
      </c>
      <c r="O1254" s="99" t="s">
        <v>2603</v>
      </c>
      <c r="P1254" s="99" t="s">
        <v>15373</v>
      </c>
      <c r="Q1254" s="82"/>
    </row>
    <row r="1255">
      <c r="A1255" s="62" t="s">
        <v>2586</v>
      </c>
      <c r="B1255" s="210" t="s">
        <v>23831</v>
      </c>
      <c r="C1255" s="82"/>
      <c r="D1255" s="79" t="s">
        <v>2588</v>
      </c>
      <c r="E1255" s="113" t="s">
        <v>22516</v>
      </c>
      <c r="F1255" s="113" t="s">
        <v>22516</v>
      </c>
      <c r="G1255" s="160" t="s">
        <v>8038</v>
      </c>
      <c r="H1255" s="62" t="s">
        <v>26828</v>
      </c>
      <c r="I1255" s="108" t="s">
        <v>26829</v>
      </c>
      <c r="J1255" s="198">
        <v>55998.0</v>
      </c>
      <c r="K1255" s="160" t="s">
        <v>22583</v>
      </c>
      <c r="L1255" s="82" t="s">
        <v>21765</v>
      </c>
      <c r="M1255" s="113" t="s">
        <v>22516</v>
      </c>
      <c r="N1255" s="99" t="s">
        <v>16706</v>
      </c>
      <c r="O1255" s="99" t="s">
        <v>22658</v>
      </c>
      <c r="P1255" s="99" t="s">
        <v>15373</v>
      </c>
      <c r="Q1255" s="82"/>
    </row>
    <row r="1256">
      <c r="A1256" s="69" t="s">
        <v>2633</v>
      </c>
      <c r="B1256" s="190" t="s">
        <v>26704</v>
      </c>
      <c r="C1256" s="95"/>
      <c r="D1256" s="101" t="s">
        <v>2588</v>
      </c>
      <c r="E1256" s="113" t="s">
        <v>22516</v>
      </c>
      <c r="F1256" s="113" t="s">
        <v>22516</v>
      </c>
      <c r="G1256" s="96"/>
      <c r="H1256" s="96" t="s">
        <v>26830</v>
      </c>
      <c r="I1256" s="191" t="s">
        <v>26706</v>
      </c>
      <c r="J1256" s="156">
        <v>35300.0</v>
      </c>
      <c r="K1256" s="82" t="s">
        <v>22583</v>
      </c>
      <c r="L1256" s="95" t="s">
        <v>21765</v>
      </c>
      <c r="M1256" s="113" t="s">
        <v>22516</v>
      </c>
      <c r="N1256" s="75" t="s">
        <v>16706</v>
      </c>
      <c r="O1256" s="75" t="s">
        <v>3328</v>
      </c>
      <c r="P1256" s="75" t="s">
        <v>15373</v>
      </c>
      <c r="Q1256" s="95"/>
    </row>
    <row r="1257">
      <c r="A1257" s="69" t="s">
        <v>2586</v>
      </c>
      <c r="B1257" s="232" t="s">
        <v>26831</v>
      </c>
      <c r="C1257" s="82"/>
      <c r="D1257" s="229" t="s">
        <v>2588</v>
      </c>
      <c r="E1257" s="113" t="s">
        <v>22516</v>
      </c>
      <c r="F1257" s="113" t="s">
        <v>22516</v>
      </c>
      <c r="G1257" s="62"/>
      <c r="H1257" s="62" t="s">
        <v>26832</v>
      </c>
      <c r="I1257" s="193" t="s">
        <v>26833</v>
      </c>
      <c r="J1257" s="200">
        <v>21200.0</v>
      </c>
      <c r="K1257" s="82" t="s">
        <v>22583</v>
      </c>
      <c r="L1257" s="82" t="s">
        <v>21765</v>
      </c>
      <c r="M1257" s="113" t="s">
        <v>22516</v>
      </c>
      <c r="N1257" s="99" t="s">
        <v>16706</v>
      </c>
      <c r="O1257" s="99" t="s">
        <v>22658</v>
      </c>
      <c r="P1257" s="99" t="s">
        <v>15373</v>
      </c>
      <c r="Q1257" s="82"/>
    </row>
    <row r="1258">
      <c r="A1258" s="69" t="s">
        <v>2586</v>
      </c>
      <c r="B1258" s="190" t="s">
        <v>26834</v>
      </c>
      <c r="C1258" s="95"/>
      <c r="D1258" s="101" t="s">
        <v>2588</v>
      </c>
      <c r="E1258" s="113" t="s">
        <v>22516</v>
      </c>
      <c r="F1258" s="113" t="s">
        <v>22516</v>
      </c>
      <c r="G1258" s="96"/>
      <c r="H1258" s="96" t="s">
        <v>26835</v>
      </c>
      <c r="I1258" s="191" t="s">
        <v>26836</v>
      </c>
      <c r="J1258" s="204">
        <v>75900.0</v>
      </c>
      <c r="K1258" s="99" t="s">
        <v>22583</v>
      </c>
      <c r="L1258" s="95" t="s">
        <v>21765</v>
      </c>
      <c r="M1258" s="113" t="s">
        <v>22516</v>
      </c>
      <c r="N1258" s="75" t="s">
        <v>16706</v>
      </c>
      <c r="O1258" s="75" t="s">
        <v>3328</v>
      </c>
      <c r="P1258" s="75" t="s">
        <v>15373</v>
      </c>
      <c r="Q1258" s="95"/>
    </row>
    <row r="1259">
      <c r="A1259" s="69" t="s">
        <v>2586</v>
      </c>
      <c r="B1259" s="259" t="s">
        <v>26837</v>
      </c>
      <c r="C1259" s="201"/>
      <c r="D1259" s="196" t="s">
        <v>2588</v>
      </c>
      <c r="E1259" s="113" t="s">
        <v>22516</v>
      </c>
      <c r="F1259" s="113" t="s">
        <v>22516</v>
      </c>
      <c r="G1259" s="198"/>
      <c r="H1259" s="198" t="s">
        <v>26838</v>
      </c>
      <c r="I1259" s="245" t="s">
        <v>26839</v>
      </c>
      <c r="J1259" s="198"/>
      <c r="K1259" s="201" t="s">
        <v>22583</v>
      </c>
      <c r="L1259" s="201" t="s">
        <v>21765</v>
      </c>
      <c r="M1259" s="113" t="s">
        <v>22516</v>
      </c>
      <c r="N1259" s="162" t="s">
        <v>16706</v>
      </c>
      <c r="O1259" s="162" t="s">
        <v>7223</v>
      </c>
      <c r="P1259" s="162" t="s">
        <v>15373</v>
      </c>
      <c r="Q1259" s="201"/>
    </row>
    <row r="1260">
      <c r="A1260" s="69" t="s">
        <v>2586</v>
      </c>
      <c r="B1260" s="190" t="s">
        <v>26840</v>
      </c>
      <c r="C1260" s="95"/>
      <c r="D1260" s="101" t="s">
        <v>2588</v>
      </c>
      <c r="E1260" s="113" t="s">
        <v>22516</v>
      </c>
      <c r="F1260" s="113" t="s">
        <v>22516</v>
      </c>
      <c r="G1260" s="96"/>
      <c r="H1260" s="96" t="s">
        <v>26841</v>
      </c>
      <c r="I1260" s="71" t="s">
        <v>26842</v>
      </c>
      <c r="J1260" s="192">
        <v>83472.0</v>
      </c>
      <c r="K1260" s="82" t="s">
        <v>22583</v>
      </c>
      <c r="L1260" s="95" t="s">
        <v>21765</v>
      </c>
      <c r="M1260" s="113" t="s">
        <v>22516</v>
      </c>
      <c r="N1260" s="75" t="s">
        <v>16706</v>
      </c>
      <c r="O1260" s="75" t="s">
        <v>2937</v>
      </c>
      <c r="P1260" s="75" t="s">
        <v>15373</v>
      </c>
      <c r="Q1260" s="154" t="s">
        <v>22516</v>
      </c>
    </row>
    <row r="1261">
      <c r="A1261" s="62" t="s">
        <v>2586</v>
      </c>
      <c r="B1261" s="210" t="s">
        <v>23792</v>
      </c>
      <c r="C1261" s="82"/>
      <c r="D1261" s="101" t="s">
        <v>2588</v>
      </c>
      <c r="E1261" s="113" t="s">
        <v>22516</v>
      </c>
      <c r="F1261" s="113" t="s">
        <v>22516</v>
      </c>
      <c r="G1261" s="160" t="s">
        <v>2741</v>
      </c>
      <c r="H1261" s="62" t="s">
        <v>26843</v>
      </c>
      <c r="I1261" s="193" t="s">
        <v>23796</v>
      </c>
      <c r="J1261" s="196">
        <v>42600.0</v>
      </c>
      <c r="K1261" s="160" t="s">
        <v>22583</v>
      </c>
      <c r="L1261" s="82" t="s">
        <v>23002</v>
      </c>
      <c r="M1261" s="113" t="s">
        <v>22516</v>
      </c>
      <c r="N1261" s="99" t="s">
        <v>16706</v>
      </c>
      <c r="O1261" s="99" t="s">
        <v>2765</v>
      </c>
      <c r="P1261" s="99" t="s">
        <v>15373</v>
      </c>
      <c r="Q1261" s="82"/>
    </row>
    <row r="1262">
      <c r="A1262" s="62" t="s">
        <v>2586</v>
      </c>
      <c r="B1262" s="175" t="s">
        <v>26844</v>
      </c>
      <c r="C1262" s="95"/>
      <c r="D1262" s="101" t="s">
        <v>2588</v>
      </c>
      <c r="E1262" s="113" t="s">
        <v>22516</v>
      </c>
      <c r="F1262" s="113" t="s">
        <v>22516</v>
      </c>
      <c r="G1262" s="96"/>
      <c r="H1262" s="96" t="s">
        <v>26845</v>
      </c>
      <c r="I1262" s="242" t="s">
        <v>26846</v>
      </c>
      <c r="J1262" s="156">
        <v>23300.0</v>
      </c>
      <c r="K1262" s="160" t="s">
        <v>22583</v>
      </c>
      <c r="L1262" s="95" t="s">
        <v>23002</v>
      </c>
      <c r="M1262" s="113" t="s">
        <v>22516</v>
      </c>
      <c r="N1262" s="75" t="s">
        <v>16706</v>
      </c>
      <c r="O1262" s="75" t="s">
        <v>8612</v>
      </c>
      <c r="P1262" s="75" t="s">
        <v>15373</v>
      </c>
      <c r="Q1262" s="95"/>
    </row>
    <row r="1263">
      <c r="A1263" s="62" t="s">
        <v>23381</v>
      </c>
      <c r="B1263" s="175" t="s">
        <v>26847</v>
      </c>
      <c r="C1263" s="95"/>
      <c r="D1263" s="79" t="s">
        <v>2588</v>
      </c>
      <c r="E1263" s="113" t="s">
        <v>22516</v>
      </c>
      <c r="F1263" s="113" t="s">
        <v>22516</v>
      </c>
      <c r="G1263" s="96"/>
      <c r="H1263" s="96" t="s">
        <v>26848</v>
      </c>
      <c r="I1263" s="191" t="s">
        <v>26849</v>
      </c>
      <c r="J1263" s="204">
        <v>22800.0</v>
      </c>
      <c r="K1263" s="160" t="s">
        <v>22583</v>
      </c>
      <c r="L1263" s="95" t="s">
        <v>23002</v>
      </c>
      <c r="M1263" s="113" t="s">
        <v>22516</v>
      </c>
      <c r="N1263" s="75" t="s">
        <v>16706</v>
      </c>
      <c r="O1263" s="75" t="s">
        <v>24018</v>
      </c>
      <c r="P1263" s="75" t="s">
        <v>15373</v>
      </c>
      <c r="Q1263" s="95"/>
    </row>
    <row r="1264">
      <c r="A1264" s="69" t="s">
        <v>2633</v>
      </c>
      <c r="B1264" s="190" t="s">
        <v>26850</v>
      </c>
      <c r="C1264" s="95"/>
      <c r="D1264" s="79" t="s">
        <v>2635</v>
      </c>
      <c r="E1264" s="154" t="s">
        <v>22516</v>
      </c>
      <c r="F1264" s="154" t="s">
        <v>22516</v>
      </c>
      <c r="G1264" s="96"/>
      <c r="H1264" s="96" t="s">
        <v>26851</v>
      </c>
      <c r="I1264" s="71" t="s">
        <v>26852</v>
      </c>
      <c r="J1264" s="192">
        <v>94806.0</v>
      </c>
      <c r="K1264" s="82" t="s">
        <v>22583</v>
      </c>
      <c r="L1264" s="95" t="s">
        <v>23002</v>
      </c>
      <c r="M1264" s="113" t="s">
        <v>22516</v>
      </c>
      <c r="N1264" s="75" t="s">
        <v>16706</v>
      </c>
      <c r="O1264" s="75" t="s">
        <v>23578</v>
      </c>
      <c r="P1264" s="75" t="s">
        <v>15373</v>
      </c>
      <c r="Q1264" s="95"/>
    </row>
    <row r="1265">
      <c r="A1265" s="62" t="s">
        <v>2633</v>
      </c>
      <c r="B1265" s="175" t="s">
        <v>23270</v>
      </c>
      <c r="C1265" s="95"/>
      <c r="D1265" s="79" t="s">
        <v>2588</v>
      </c>
      <c r="E1265" s="113" t="s">
        <v>22516</v>
      </c>
      <c r="F1265" s="113" t="s">
        <v>22516</v>
      </c>
      <c r="G1265" s="96"/>
      <c r="H1265" s="96" t="s">
        <v>26853</v>
      </c>
      <c r="I1265" s="191" t="s">
        <v>26854</v>
      </c>
      <c r="J1265" s="204">
        <v>45300.0</v>
      </c>
      <c r="K1265" s="82" t="s">
        <v>22583</v>
      </c>
      <c r="L1265" s="95" t="s">
        <v>23002</v>
      </c>
      <c r="M1265" s="113" t="s">
        <v>22516</v>
      </c>
      <c r="N1265" s="75" t="s">
        <v>16706</v>
      </c>
      <c r="O1265" s="75" t="s">
        <v>22658</v>
      </c>
      <c r="P1265" s="75" t="s">
        <v>15373</v>
      </c>
      <c r="Q1265" s="95"/>
    </row>
    <row r="1266">
      <c r="A1266" s="69" t="s">
        <v>2586</v>
      </c>
      <c r="B1266" s="232" t="s">
        <v>26855</v>
      </c>
      <c r="C1266" s="82"/>
      <c r="D1266" s="79" t="s">
        <v>2635</v>
      </c>
      <c r="E1266" s="154" t="s">
        <v>22516</v>
      </c>
      <c r="F1266" s="154" t="s">
        <v>22516</v>
      </c>
      <c r="G1266" s="62"/>
      <c r="H1266" s="62" t="s">
        <v>26856</v>
      </c>
      <c r="I1266" s="108" t="s">
        <v>26857</v>
      </c>
      <c r="J1266" s="198">
        <v>37354.0</v>
      </c>
      <c r="K1266" s="82" t="s">
        <v>22583</v>
      </c>
      <c r="L1266" s="82" t="s">
        <v>23002</v>
      </c>
      <c r="M1266" s="113" t="s">
        <v>22516</v>
      </c>
      <c r="N1266" s="99" t="s">
        <v>16706</v>
      </c>
      <c r="O1266" s="99" t="s">
        <v>26334</v>
      </c>
      <c r="P1266" s="99" t="s">
        <v>15373</v>
      </c>
      <c r="Q1266" s="82"/>
    </row>
    <row r="1267">
      <c r="A1267" s="62" t="s">
        <v>2586</v>
      </c>
      <c r="B1267" s="210" t="s">
        <v>26858</v>
      </c>
      <c r="C1267" s="82"/>
      <c r="D1267" s="79" t="s">
        <v>2588</v>
      </c>
      <c r="E1267" s="113" t="s">
        <v>22516</v>
      </c>
      <c r="F1267" s="113" t="s">
        <v>22516</v>
      </c>
      <c r="G1267" s="160" t="s">
        <v>2741</v>
      </c>
      <c r="H1267" s="62" t="s">
        <v>26859</v>
      </c>
      <c r="I1267" s="108" t="s">
        <v>26860</v>
      </c>
      <c r="J1267" s="198">
        <v>69961.0</v>
      </c>
      <c r="K1267" s="99" t="s">
        <v>22583</v>
      </c>
      <c r="L1267" s="82" t="s">
        <v>23002</v>
      </c>
      <c r="M1267" s="113" t="s">
        <v>22516</v>
      </c>
      <c r="N1267" s="99" t="s">
        <v>16706</v>
      </c>
      <c r="O1267" s="99" t="s">
        <v>26270</v>
      </c>
      <c r="P1267" s="99" t="s">
        <v>15373</v>
      </c>
      <c r="Q1267" s="82"/>
    </row>
    <row r="1268">
      <c r="A1268" s="62" t="s">
        <v>2633</v>
      </c>
      <c r="B1268" s="175" t="s">
        <v>26513</v>
      </c>
      <c r="C1268" s="95"/>
      <c r="D1268" s="79" t="s">
        <v>2588</v>
      </c>
      <c r="E1268" s="113" t="s">
        <v>22516</v>
      </c>
      <c r="F1268" s="113" t="s">
        <v>22516</v>
      </c>
      <c r="G1268" s="160" t="s">
        <v>2741</v>
      </c>
      <c r="H1268" s="96" t="s">
        <v>26861</v>
      </c>
      <c r="I1268" s="191" t="s">
        <v>26515</v>
      </c>
      <c r="J1268" s="204">
        <v>59500.0</v>
      </c>
      <c r="K1268" s="160" t="s">
        <v>22583</v>
      </c>
      <c r="L1268" s="95" t="s">
        <v>23002</v>
      </c>
      <c r="M1268" s="113" t="s">
        <v>22516</v>
      </c>
      <c r="N1268" s="75" t="s">
        <v>16706</v>
      </c>
      <c r="O1268" s="75" t="s">
        <v>26516</v>
      </c>
      <c r="P1268" s="75" t="s">
        <v>15373</v>
      </c>
      <c r="Q1268" s="95"/>
    </row>
    <row r="1269">
      <c r="A1269" s="62" t="s">
        <v>2586</v>
      </c>
      <c r="B1269" s="175" t="s">
        <v>26862</v>
      </c>
      <c r="C1269" s="95"/>
      <c r="D1269" s="79" t="s">
        <v>2588</v>
      </c>
      <c r="E1269" s="113" t="s">
        <v>22516</v>
      </c>
      <c r="F1269" s="113" t="s">
        <v>22516</v>
      </c>
      <c r="G1269" s="96"/>
      <c r="H1269" s="96" t="s">
        <v>26863</v>
      </c>
      <c r="I1269" s="191" t="s">
        <v>26864</v>
      </c>
      <c r="J1269" s="204">
        <v>21800.0</v>
      </c>
      <c r="K1269" s="160" t="s">
        <v>22583</v>
      </c>
      <c r="L1269" s="95" t="s">
        <v>23002</v>
      </c>
      <c r="M1269" s="113" t="s">
        <v>22516</v>
      </c>
      <c r="N1269" s="75" t="s">
        <v>16706</v>
      </c>
      <c r="O1269" s="75" t="s">
        <v>2753</v>
      </c>
      <c r="P1269" s="75" t="s">
        <v>15373</v>
      </c>
      <c r="Q1269" s="95"/>
    </row>
    <row r="1270">
      <c r="A1270" s="69" t="s">
        <v>2586</v>
      </c>
      <c r="B1270" s="274" t="s">
        <v>26865</v>
      </c>
      <c r="C1270" s="82"/>
      <c r="D1270" s="79" t="s">
        <v>2588</v>
      </c>
      <c r="E1270" s="113" t="s">
        <v>22516</v>
      </c>
      <c r="F1270" s="113" t="s">
        <v>22516</v>
      </c>
      <c r="G1270" s="62"/>
      <c r="H1270" s="62" t="s">
        <v>26866</v>
      </c>
      <c r="I1270" s="113" t="s">
        <v>22516</v>
      </c>
      <c r="J1270" s="198"/>
      <c r="K1270" s="62"/>
      <c r="L1270" s="82" t="s">
        <v>16627</v>
      </c>
      <c r="M1270" s="113" t="s">
        <v>22516</v>
      </c>
      <c r="N1270" s="99" t="s">
        <v>16706</v>
      </c>
      <c r="O1270" s="99" t="s">
        <v>2937</v>
      </c>
      <c r="P1270" s="99" t="s">
        <v>8038</v>
      </c>
      <c r="Q1270" s="82" t="s">
        <v>26867</v>
      </c>
    </row>
    <row r="1271">
      <c r="A1271" s="69" t="s">
        <v>2586</v>
      </c>
      <c r="B1271" s="190" t="s">
        <v>26868</v>
      </c>
      <c r="C1271" s="95"/>
      <c r="D1271" s="101" t="s">
        <v>2588</v>
      </c>
      <c r="E1271" s="113" t="s">
        <v>22516</v>
      </c>
      <c r="F1271" s="113" t="s">
        <v>22516</v>
      </c>
      <c r="G1271" s="96"/>
      <c r="H1271" s="96" t="s">
        <v>26869</v>
      </c>
      <c r="I1271" s="113" t="s">
        <v>22516</v>
      </c>
      <c r="J1271" s="192"/>
      <c r="K1271" s="96"/>
      <c r="L1271" s="95" t="s">
        <v>16627</v>
      </c>
      <c r="M1271" s="113" t="s">
        <v>22516</v>
      </c>
      <c r="N1271" s="75" t="s">
        <v>16706</v>
      </c>
      <c r="O1271" s="75" t="s">
        <v>2686</v>
      </c>
      <c r="P1271" s="75" t="s">
        <v>8038</v>
      </c>
      <c r="Q1271" s="95" t="s">
        <v>26870</v>
      </c>
    </row>
    <row r="1272">
      <c r="A1272" s="69" t="s">
        <v>2586</v>
      </c>
      <c r="B1272" s="175" t="s">
        <v>23020</v>
      </c>
      <c r="C1272" s="95"/>
      <c r="D1272" s="229" t="s">
        <v>2588</v>
      </c>
      <c r="E1272" s="113" t="s">
        <v>22516</v>
      </c>
      <c r="F1272" s="113" t="s">
        <v>22516</v>
      </c>
      <c r="G1272" s="96"/>
      <c r="H1272" s="96" t="s">
        <v>26871</v>
      </c>
      <c r="I1272" s="113" t="s">
        <v>22516</v>
      </c>
      <c r="J1272" s="192"/>
      <c r="K1272" s="179"/>
      <c r="L1272" s="95" t="s">
        <v>16627</v>
      </c>
      <c r="M1272" s="113" t="s">
        <v>22516</v>
      </c>
      <c r="N1272" s="75" t="s">
        <v>16706</v>
      </c>
      <c r="O1272" s="75" t="s">
        <v>3296</v>
      </c>
      <c r="P1272" s="75" t="s">
        <v>8038</v>
      </c>
      <c r="Q1272" s="95" t="s">
        <v>26872</v>
      </c>
    </row>
    <row r="1273">
      <c r="A1273" s="69" t="s">
        <v>2586</v>
      </c>
      <c r="B1273" s="190" t="s">
        <v>26873</v>
      </c>
      <c r="C1273" s="95"/>
      <c r="D1273" s="229" t="s">
        <v>2588</v>
      </c>
      <c r="E1273" s="113" t="s">
        <v>22516</v>
      </c>
      <c r="F1273" s="113" t="s">
        <v>22516</v>
      </c>
      <c r="G1273" s="96"/>
      <c r="H1273" s="96" t="s">
        <v>26874</v>
      </c>
      <c r="I1273" s="113" t="s">
        <v>22516</v>
      </c>
      <c r="J1273" s="192"/>
      <c r="K1273" s="96"/>
      <c r="L1273" s="95" t="s">
        <v>16627</v>
      </c>
      <c r="M1273" s="113" t="s">
        <v>22516</v>
      </c>
      <c r="N1273" s="75" t="s">
        <v>16706</v>
      </c>
      <c r="O1273" s="75" t="s">
        <v>4138</v>
      </c>
      <c r="P1273" s="75" t="s">
        <v>15373</v>
      </c>
      <c r="Q1273" s="154" t="s">
        <v>22516</v>
      </c>
    </row>
    <row r="1274">
      <c r="A1274" s="69" t="s">
        <v>2586</v>
      </c>
      <c r="B1274" s="190" t="s">
        <v>26875</v>
      </c>
      <c r="C1274" s="95"/>
      <c r="D1274" s="101" t="s">
        <v>2588</v>
      </c>
      <c r="E1274" s="113" t="s">
        <v>22516</v>
      </c>
      <c r="F1274" s="113" t="s">
        <v>22516</v>
      </c>
      <c r="G1274" s="96"/>
      <c r="H1274" s="96" t="s">
        <v>26876</v>
      </c>
      <c r="I1274" s="113" t="s">
        <v>22516</v>
      </c>
      <c r="J1274" s="192"/>
      <c r="K1274" s="179"/>
      <c r="L1274" s="95" t="s">
        <v>16627</v>
      </c>
      <c r="M1274" s="113" t="s">
        <v>22516</v>
      </c>
      <c r="N1274" s="75" t="s">
        <v>16706</v>
      </c>
      <c r="O1274" s="75" t="s">
        <v>2937</v>
      </c>
      <c r="P1274" s="75" t="s">
        <v>15373</v>
      </c>
      <c r="Q1274" s="95" t="s">
        <v>26877</v>
      </c>
    </row>
    <row r="1275">
      <c r="A1275" s="69" t="s">
        <v>2586</v>
      </c>
      <c r="B1275" s="190" t="s">
        <v>26878</v>
      </c>
      <c r="C1275" s="95"/>
      <c r="D1275" s="101" t="s">
        <v>2588</v>
      </c>
      <c r="E1275" s="113" t="s">
        <v>22516</v>
      </c>
      <c r="F1275" s="113" t="s">
        <v>22516</v>
      </c>
      <c r="G1275" s="96"/>
      <c r="H1275" s="96" t="s">
        <v>26879</v>
      </c>
      <c r="I1275" s="193" t="s">
        <v>26880</v>
      </c>
      <c r="J1275" s="156">
        <v>2921.0</v>
      </c>
      <c r="K1275" s="96"/>
      <c r="L1275" s="95" t="s">
        <v>16627</v>
      </c>
      <c r="M1275" s="113" t="s">
        <v>22516</v>
      </c>
      <c r="N1275" s="75" t="s">
        <v>16706</v>
      </c>
      <c r="O1275" s="75" t="s">
        <v>22571</v>
      </c>
      <c r="P1275" s="75" t="s">
        <v>15373</v>
      </c>
      <c r="Q1275" s="95" t="s">
        <v>26881</v>
      </c>
    </row>
    <row r="1276">
      <c r="A1276" s="69" t="s">
        <v>2586</v>
      </c>
      <c r="B1276" s="232" t="s">
        <v>26882</v>
      </c>
      <c r="C1276" s="82"/>
      <c r="D1276" s="79" t="s">
        <v>2588</v>
      </c>
      <c r="E1276" s="113" t="s">
        <v>22516</v>
      </c>
      <c r="F1276" s="113" t="s">
        <v>22516</v>
      </c>
      <c r="G1276" s="62"/>
      <c r="H1276" s="62" t="s">
        <v>26883</v>
      </c>
      <c r="I1276" s="113" t="s">
        <v>22516</v>
      </c>
      <c r="J1276" s="198"/>
      <c r="K1276" s="62"/>
      <c r="L1276" s="82" t="s">
        <v>16627</v>
      </c>
      <c r="M1276" s="113" t="s">
        <v>22516</v>
      </c>
      <c r="N1276" s="99" t="s">
        <v>16706</v>
      </c>
      <c r="O1276" s="99" t="s">
        <v>2816</v>
      </c>
      <c r="P1276" s="99" t="s">
        <v>8038</v>
      </c>
      <c r="Q1276" s="113" t="s">
        <v>22516</v>
      </c>
    </row>
    <row r="1277">
      <c r="A1277" s="69" t="s">
        <v>23381</v>
      </c>
      <c r="B1277" s="190" t="s">
        <v>26884</v>
      </c>
      <c r="C1277" s="95"/>
      <c r="D1277" s="101" t="s">
        <v>2588</v>
      </c>
      <c r="E1277" s="113" t="s">
        <v>22516</v>
      </c>
      <c r="F1277" s="113" t="s">
        <v>22516</v>
      </c>
      <c r="G1277" s="96"/>
      <c r="H1277" s="96" t="s">
        <v>26885</v>
      </c>
      <c r="I1277" s="113" t="s">
        <v>22516</v>
      </c>
      <c r="J1277" s="192"/>
      <c r="K1277" s="96"/>
      <c r="L1277" s="95" t="s">
        <v>16627</v>
      </c>
      <c r="M1277" s="113" t="s">
        <v>22516</v>
      </c>
      <c r="N1277" s="75" t="s">
        <v>16706</v>
      </c>
      <c r="O1277" s="75" t="s">
        <v>3473</v>
      </c>
      <c r="P1277" s="75" t="s">
        <v>8038</v>
      </c>
      <c r="Q1277" s="95" t="s">
        <v>26886</v>
      </c>
    </row>
    <row r="1278">
      <c r="A1278" s="69" t="s">
        <v>2586</v>
      </c>
      <c r="B1278" s="190" t="s">
        <v>26887</v>
      </c>
      <c r="C1278" s="95"/>
      <c r="D1278" s="101" t="s">
        <v>2588</v>
      </c>
      <c r="E1278" s="113" t="s">
        <v>22516</v>
      </c>
      <c r="F1278" s="113" t="s">
        <v>22516</v>
      </c>
      <c r="G1278" s="96"/>
      <c r="H1278" s="96" t="s">
        <v>26888</v>
      </c>
      <c r="I1278" s="113" t="s">
        <v>22516</v>
      </c>
      <c r="J1278" s="192"/>
      <c r="K1278" s="96"/>
      <c r="L1278" s="95" t="s">
        <v>16627</v>
      </c>
      <c r="M1278" s="113" t="s">
        <v>22516</v>
      </c>
      <c r="N1278" s="75" t="s">
        <v>16706</v>
      </c>
      <c r="O1278" s="75" t="s">
        <v>8612</v>
      </c>
      <c r="P1278" s="75" t="s">
        <v>15373</v>
      </c>
      <c r="Q1278" s="95" t="s">
        <v>26889</v>
      </c>
    </row>
    <row r="1279">
      <c r="A1279" s="69" t="s">
        <v>2586</v>
      </c>
      <c r="B1279" s="190" t="s">
        <v>26890</v>
      </c>
      <c r="C1279" s="95"/>
      <c r="D1279" s="101" t="s">
        <v>2588</v>
      </c>
      <c r="E1279" s="113" t="s">
        <v>22516</v>
      </c>
      <c r="F1279" s="113" t="s">
        <v>22516</v>
      </c>
      <c r="G1279" s="96"/>
      <c r="H1279" s="96" t="s">
        <v>26891</v>
      </c>
      <c r="I1279" s="113" t="s">
        <v>22516</v>
      </c>
      <c r="J1279" s="192"/>
      <c r="K1279" s="96"/>
      <c r="L1279" s="95" t="s">
        <v>16627</v>
      </c>
      <c r="M1279" s="113" t="s">
        <v>22516</v>
      </c>
      <c r="N1279" s="75" t="s">
        <v>16706</v>
      </c>
      <c r="O1279" s="75" t="s">
        <v>3792</v>
      </c>
      <c r="P1279" s="75" t="s">
        <v>8038</v>
      </c>
      <c r="Q1279" s="154" t="s">
        <v>22516</v>
      </c>
    </row>
    <row r="1280">
      <c r="A1280" s="69" t="s">
        <v>2586</v>
      </c>
      <c r="B1280" s="232" t="s">
        <v>26892</v>
      </c>
      <c r="C1280" s="82"/>
      <c r="D1280" s="101" t="s">
        <v>2588</v>
      </c>
      <c r="E1280" s="113" t="s">
        <v>22516</v>
      </c>
      <c r="F1280" s="113" t="s">
        <v>22516</v>
      </c>
      <c r="G1280" s="62"/>
      <c r="H1280" s="62" t="s">
        <v>26893</v>
      </c>
      <c r="I1280" s="113" t="s">
        <v>22516</v>
      </c>
      <c r="J1280" s="198"/>
      <c r="K1280" s="62"/>
      <c r="L1280" s="82" t="s">
        <v>16627</v>
      </c>
      <c r="M1280" s="113" t="s">
        <v>22516</v>
      </c>
      <c r="N1280" s="99" t="s">
        <v>16706</v>
      </c>
      <c r="O1280" s="99" t="s">
        <v>2686</v>
      </c>
      <c r="P1280" s="99" t="s">
        <v>15373</v>
      </c>
      <c r="Q1280" s="113" t="s">
        <v>22516</v>
      </c>
    </row>
    <row r="1281">
      <c r="A1281" s="69" t="s">
        <v>2586</v>
      </c>
      <c r="B1281" s="232" t="s">
        <v>26894</v>
      </c>
      <c r="C1281" s="82"/>
      <c r="D1281" s="101" t="s">
        <v>2588</v>
      </c>
      <c r="E1281" s="113" t="s">
        <v>22516</v>
      </c>
      <c r="F1281" s="113" t="s">
        <v>22516</v>
      </c>
      <c r="G1281" s="62"/>
      <c r="H1281" s="62" t="s">
        <v>26895</v>
      </c>
      <c r="I1281" s="113" t="s">
        <v>22516</v>
      </c>
      <c r="J1281" s="198"/>
      <c r="K1281" s="62"/>
      <c r="L1281" s="82" t="s">
        <v>16627</v>
      </c>
      <c r="M1281" s="113" t="s">
        <v>22516</v>
      </c>
      <c r="N1281" s="99" t="s">
        <v>16706</v>
      </c>
      <c r="O1281" s="99" t="s">
        <v>22658</v>
      </c>
      <c r="P1281" s="99" t="s">
        <v>15373</v>
      </c>
      <c r="Q1281" s="113" t="s">
        <v>22516</v>
      </c>
    </row>
    <row r="1282">
      <c r="A1282" s="69" t="s">
        <v>2586</v>
      </c>
      <c r="B1282" s="232" t="s">
        <v>26892</v>
      </c>
      <c r="C1282" s="82"/>
      <c r="D1282" s="101" t="s">
        <v>2588</v>
      </c>
      <c r="E1282" s="113" t="s">
        <v>22516</v>
      </c>
      <c r="F1282" s="113" t="s">
        <v>22516</v>
      </c>
      <c r="G1282" s="62"/>
      <c r="H1282" s="62" t="s">
        <v>26896</v>
      </c>
      <c r="I1282" s="113" t="s">
        <v>22516</v>
      </c>
      <c r="J1282" s="198"/>
      <c r="K1282" s="62"/>
      <c r="L1282" s="82" t="s">
        <v>16627</v>
      </c>
      <c r="M1282" s="113" t="s">
        <v>22516</v>
      </c>
      <c r="N1282" s="99" t="s">
        <v>16706</v>
      </c>
      <c r="O1282" s="99" t="s">
        <v>2686</v>
      </c>
      <c r="P1282" s="99" t="s">
        <v>15373</v>
      </c>
      <c r="Q1282" s="113" t="s">
        <v>22516</v>
      </c>
    </row>
    <row r="1283">
      <c r="A1283" s="69" t="s">
        <v>2586</v>
      </c>
      <c r="B1283" s="232" t="s">
        <v>26897</v>
      </c>
      <c r="C1283" s="82"/>
      <c r="D1283" s="101" t="s">
        <v>2588</v>
      </c>
      <c r="E1283" s="113" t="s">
        <v>22516</v>
      </c>
      <c r="F1283" s="113" t="s">
        <v>22516</v>
      </c>
      <c r="G1283" s="62"/>
      <c r="H1283" s="62" t="s">
        <v>26898</v>
      </c>
      <c r="I1283" s="113" t="s">
        <v>22516</v>
      </c>
      <c r="J1283" s="198"/>
      <c r="K1283" s="62"/>
      <c r="L1283" s="82" t="s">
        <v>16627</v>
      </c>
      <c r="M1283" s="113" t="s">
        <v>22516</v>
      </c>
      <c r="N1283" s="99" t="s">
        <v>16706</v>
      </c>
      <c r="O1283" s="99" t="s">
        <v>8413</v>
      </c>
      <c r="P1283" s="99" t="s">
        <v>15373</v>
      </c>
      <c r="Q1283" s="113" t="s">
        <v>22516</v>
      </c>
    </row>
    <row r="1284">
      <c r="A1284" s="69" t="s">
        <v>23381</v>
      </c>
      <c r="B1284" s="190" t="s">
        <v>26899</v>
      </c>
      <c r="C1284" s="95"/>
      <c r="D1284" s="79" t="s">
        <v>2588</v>
      </c>
      <c r="E1284" s="113" t="s">
        <v>22516</v>
      </c>
      <c r="F1284" s="113" t="s">
        <v>22516</v>
      </c>
      <c r="G1284" s="96"/>
      <c r="H1284" s="96" t="s">
        <v>26900</v>
      </c>
      <c r="I1284" s="113" t="s">
        <v>22516</v>
      </c>
      <c r="J1284" s="192"/>
      <c r="K1284" s="96"/>
      <c r="L1284" s="95" t="s">
        <v>16627</v>
      </c>
      <c r="M1284" s="113" t="s">
        <v>22516</v>
      </c>
      <c r="N1284" s="75" t="s">
        <v>16706</v>
      </c>
      <c r="O1284" s="75" t="s">
        <v>4225</v>
      </c>
      <c r="P1284" s="75" t="s">
        <v>15373</v>
      </c>
      <c r="Q1284" s="95" t="s">
        <v>26901</v>
      </c>
    </row>
    <row r="1285">
      <c r="A1285" s="69" t="s">
        <v>2586</v>
      </c>
      <c r="B1285" s="190" t="s">
        <v>26902</v>
      </c>
      <c r="C1285" s="95"/>
      <c r="D1285" s="101" t="s">
        <v>2588</v>
      </c>
      <c r="E1285" s="113" t="s">
        <v>22516</v>
      </c>
      <c r="F1285" s="113" t="s">
        <v>22516</v>
      </c>
      <c r="G1285" s="96"/>
      <c r="H1285" s="96" t="s">
        <v>26903</v>
      </c>
      <c r="I1285" s="113" t="s">
        <v>22516</v>
      </c>
      <c r="J1285" s="192"/>
      <c r="K1285" s="96"/>
      <c r="L1285" s="95" t="s">
        <v>16627</v>
      </c>
      <c r="M1285" s="113" t="s">
        <v>22516</v>
      </c>
      <c r="N1285" s="75" t="s">
        <v>16706</v>
      </c>
      <c r="O1285" s="75" t="s">
        <v>2937</v>
      </c>
      <c r="P1285" s="75" t="s">
        <v>15373</v>
      </c>
      <c r="Q1285" s="95" t="s">
        <v>26904</v>
      </c>
    </row>
    <row r="1286">
      <c r="A1286" s="69" t="s">
        <v>2586</v>
      </c>
      <c r="B1286" s="190" t="s">
        <v>26905</v>
      </c>
      <c r="C1286" s="95"/>
      <c r="D1286" s="101" t="s">
        <v>2588</v>
      </c>
      <c r="E1286" s="113" t="s">
        <v>22516</v>
      </c>
      <c r="F1286" s="113" t="s">
        <v>22516</v>
      </c>
      <c r="G1286" s="96"/>
      <c r="H1286" s="96" t="s">
        <v>26906</v>
      </c>
      <c r="I1286" s="113" t="s">
        <v>22516</v>
      </c>
      <c r="J1286" s="192"/>
      <c r="K1286" s="96"/>
      <c r="L1286" s="95" t="s">
        <v>16627</v>
      </c>
      <c r="M1286" s="113" t="s">
        <v>22516</v>
      </c>
      <c r="N1286" s="75" t="s">
        <v>16706</v>
      </c>
      <c r="O1286" s="75" t="s">
        <v>3296</v>
      </c>
      <c r="P1286" s="75" t="s">
        <v>15373</v>
      </c>
      <c r="Q1286" s="95" t="s">
        <v>26907</v>
      </c>
    </row>
    <row r="1287">
      <c r="A1287" s="69" t="s">
        <v>2586</v>
      </c>
      <c r="B1287" s="190" t="s">
        <v>26908</v>
      </c>
      <c r="C1287" s="95"/>
      <c r="D1287" s="101" t="s">
        <v>2588</v>
      </c>
      <c r="E1287" s="113" t="s">
        <v>22516</v>
      </c>
      <c r="F1287" s="113" t="s">
        <v>22516</v>
      </c>
      <c r="G1287" s="96"/>
      <c r="H1287" s="96" t="s">
        <v>26909</v>
      </c>
      <c r="I1287" s="113" t="s">
        <v>22516</v>
      </c>
      <c r="J1287" s="192"/>
      <c r="K1287" s="96"/>
      <c r="L1287" s="95" t="s">
        <v>16627</v>
      </c>
      <c r="M1287" s="113" t="s">
        <v>22516</v>
      </c>
      <c r="N1287" s="75" t="s">
        <v>16706</v>
      </c>
      <c r="O1287" s="75" t="s">
        <v>2937</v>
      </c>
      <c r="P1287" s="75" t="s">
        <v>15373</v>
      </c>
      <c r="Q1287" s="95" t="s">
        <v>26910</v>
      </c>
    </row>
    <row r="1288">
      <c r="A1288" s="62" t="s">
        <v>2586</v>
      </c>
      <c r="B1288" s="175" t="s">
        <v>26911</v>
      </c>
      <c r="C1288" s="95"/>
      <c r="D1288" s="101" t="s">
        <v>2588</v>
      </c>
      <c r="E1288" s="113" t="s">
        <v>22516</v>
      </c>
      <c r="F1288" s="113" t="s">
        <v>22516</v>
      </c>
      <c r="G1288" s="96"/>
      <c r="H1288" s="96" t="s">
        <v>26912</v>
      </c>
      <c r="I1288" s="113" t="s">
        <v>22516</v>
      </c>
      <c r="J1288" s="192"/>
      <c r="K1288" s="96"/>
      <c r="L1288" s="95" t="s">
        <v>16627</v>
      </c>
      <c r="M1288" s="113" t="s">
        <v>22516</v>
      </c>
      <c r="N1288" s="75" t="s">
        <v>16706</v>
      </c>
      <c r="O1288" s="75" t="s">
        <v>2802</v>
      </c>
      <c r="P1288" s="75" t="s">
        <v>15373</v>
      </c>
      <c r="Q1288" s="95" t="s">
        <v>26913</v>
      </c>
    </row>
    <row r="1289">
      <c r="A1289" s="69" t="s">
        <v>2586</v>
      </c>
      <c r="B1289" s="190" t="s">
        <v>26914</v>
      </c>
      <c r="C1289" s="95"/>
      <c r="D1289" s="101" t="s">
        <v>2588</v>
      </c>
      <c r="E1289" s="113" t="s">
        <v>22516</v>
      </c>
      <c r="F1289" s="113" t="s">
        <v>22516</v>
      </c>
      <c r="G1289" s="96"/>
      <c r="H1289" s="96" t="s">
        <v>26915</v>
      </c>
      <c r="I1289" s="113" t="s">
        <v>22516</v>
      </c>
      <c r="J1289" s="192"/>
      <c r="K1289" s="96"/>
      <c r="L1289" s="95" t="s">
        <v>16627</v>
      </c>
      <c r="M1289" s="113" t="s">
        <v>22516</v>
      </c>
      <c r="N1289" s="75" t="s">
        <v>16706</v>
      </c>
      <c r="O1289" s="75" t="s">
        <v>3143</v>
      </c>
      <c r="P1289" s="75" t="s">
        <v>15373</v>
      </c>
      <c r="Q1289" s="95" t="s">
        <v>26916</v>
      </c>
    </row>
    <row r="1290">
      <c r="A1290" s="69" t="s">
        <v>2586</v>
      </c>
      <c r="B1290" s="190" t="s">
        <v>26917</v>
      </c>
      <c r="C1290" s="95"/>
      <c r="D1290" s="101" t="s">
        <v>2588</v>
      </c>
      <c r="E1290" s="113" t="s">
        <v>22516</v>
      </c>
      <c r="F1290" s="113" t="s">
        <v>22516</v>
      </c>
      <c r="G1290" s="96"/>
      <c r="H1290" s="96" t="s">
        <v>26918</v>
      </c>
      <c r="I1290" s="113" t="s">
        <v>22516</v>
      </c>
      <c r="J1290" s="192"/>
      <c r="K1290" s="96"/>
      <c r="L1290" s="95" t="s">
        <v>16627</v>
      </c>
      <c r="M1290" s="113" t="s">
        <v>22516</v>
      </c>
      <c r="N1290" s="75" t="s">
        <v>16706</v>
      </c>
      <c r="O1290" s="75" t="s">
        <v>2603</v>
      </c>
      <c r="P1290" s="75" t="s">
        <v>15373</v>
      </c>
      <c r="Q1290" s="95" t="s">
        <v>26919</v>
      </c>
    </row>
    <row r="1291">
      <c r="A1291" s="69" t="s">
        <v>2586</v>
      </c>
      <c r="B1291" s="190" t="s">
        <v>26920</v>
      </c>
      <c r="C1291" s="95"/>
      <c r="D1291" s="101" t="s">
        <v>2588</v>
      </c>
      <c r="E1291" s="113" t="s">
        <v>22516</v>
      </c>
      <c r="F1291" s="113" t="s">
        <v>22516</v>
      </c>
      <c r="G1291" s="96"/>
      <c r="H1291" s="96" t="s">
        <v>26921</v>
      </c>
      <c r="I1291" s="113" t="s">
        <v>22516</v>
      </c>
      <c r="J1291" s="192"/>
      <c r="K1291" s="96"/>
      <c r="L1291" s="95" t="s">
        <v>16627</v>
      </c>
      <c r="M1291" s="113" t="s">
        <v>22516</v>
      </c>
      <c r="N1291" s="75" t="s">
        <v>16706</v>
      </c>
      <c r="O1291" s="75" t="s">
        <v>4812</v>
      </c>
      <c r="P1291" s="75" t="s">
        <v>15373</v>
      </c>
      <c r="Q1291" s="95" t="s">
        <v>26922</v>
      </c>
    </row>
    <row r="1292">
      <c r="A1292" s="69" t="s">
        <v>2633</v>
      </c>
      <c r="B1292" s="190" t="s">
        <v>26923</v>
      </c>
      <c r="C1292" s="95"/>
      <c r="D1292" s="101" t="s">
        <v>2588</v>
      </c>
      <c r="E1292" s="113" t="s">
        <v>22516</v>
      </c>
      <c r="F1292" s="113" t="s">
        <v>22516</v>
      </c>
      <c r="G1292" s="96"/>
      <c r="H1292" s="96" t="s">
        <v>26924</v>
      </c>
      <c r="I1292" s="113" t="s">
        <v>22516</v>
      </c>
      <c r="J1292" s="192"/>
      <c r="K1292" s="96"/>
      <c r="L1292" s="95" t="s">
        <v>16627</v>
      </c>
      <c r="M1292" s="113" t="s">
        <v>22516</v>
      </c>
      <c r="N1292" s="75" t="s">
        <v>16706</v>
      </c>
      <c r="O1292" s="75" t="s">
        <v>12996</v>
      </c>
      <c r="P1292" s="75" t="s">
        <v>15373</v>
      </c>
      <c r="Q1292" s="95" t="s">
        <v>26925</v>
      </c>
    </row>
    <row r="1293">
      <c r="A1293" s="69" t="s">
        <v>2586</v>
      </c>
      <c r="B1293" s="190" t="s">
        <v>26914</v>
      </c>
      <c r="C1293" s="95"/>
      <c r="D1293" s="101" t="s">
        <v>2588</v>
      </c>
      <c r="E1293" s="113" t="s">
        <v>22516</v>
      </c>
      <c r="F1293" s="113" t="s">
        <v>22516</v>
      </c>
      <c r="G1293" s="96"/>
      <c r="H1293" s="96" t="s">
        <v>26926</v>
      </c>
      <c r="I1293" s="113" t="s">
        <v>22516</v>
      </c>
      <c r="J1293" s="192"/>
      <c r="K1293" s="96"/>
      <c r="L1293" s="95" t="s">
        <v>16627</v>
      </c>
      <c r="M1293" s="113" t="s">
        <v>22516</v>
      </c>
      <c r="N1293" s="75" t="s">
        <v>16706</v>
      </c>
      <c r="O1293" s="75" t="s">
        <v>3143</v>
      </c>
      <c r="P1293" s="75" t="s">
        <v>15373</v>
      </c>
      <c r="Q1293" s="95" t="s">
        <v>26916</v>
      </c>
    </row>
    <row r="1294">
      <c r="A1294" s="69" t="s">
        <v>2586</v>
      </c>
      <c r="B1294" s="232" t="s">
        <v>26927</v>
      </c>
      <c r="C1294" s="82"/>
      <c r="D1294" s="101" t="s">
        <v>2588</v>
      </c>
      <c r="E1294" s="113" t="s">
        <v>22516</v>
      </c>
      <c r="F1294" s="113" t="s">
        <v>22516</v>
      </c>
      <c r="G1294" s="62"/>
      <c r="H1294" s="62" t="s">
        <v>26928</v>
      </c>
      <c r="I1294" s="113" t="s">
        <v>22516</v>
      </c>
      <c r="J1294" s="198"/>
      <c r="K1294" s="62"/>
      <c r="L1294" s="82" t="s">
        <v>16627</v>
      </c>
      <c r="M1294" s="113" t="s">
        <v>22516</v>
      </c>
      <c r="N1294" s="99" t="s">
        <v>16706</v>
      </c>
      <c r="O1294" s="99" t="s">
        <v>2765</v>
      </c>
      <c r="P1294" s="99" t="s">
        <v>15373</v>
      </c>
      <c r="Q1294" s="113" t="s">
        <v>22516</v>
      </c>
    </row>
    <row r="1295">
      <c r="A1295" s="69" t="s">
        <v>2586</v>
      </c>
      <c r="B1295" s="232" t="s">
        <v>26929</v>
      </c>
      <c r="C1295" s="82"/>
      <c r="D1295" s="101" t="s">
        <v>2588</v>
      </c>
      <c r="E1295" s="113" t="s">
        <v>22516</v>
      </c>
      <c r="F1295" s="113" t="s">
        <v>22516</v>
      </c>
      <c r="G1295" s="62"/>
      <c r="H1295" s="62" t="s">
        <v>26930</v>
      </c>
      <c r="I1295" s="113" t="s">
        <v>22516</v>
      </c>
      <c r="J1295" s="198"/>
      <c r="K1295" s="62"/>
      <c r="L1295" s="82" t="s">
        <v>16627</v>
      </c>
      <c r="M1295" s="113" t="s">
        <v>22516</v>
      </c>
      <c r="N1295" s="99" t="s">
        <v>16706</v>
      </c>
      <c r="O1295" s="99" t="s">
        <v>23042</v>
      </c>
      <c r="P1295" s="99" t="s">
        <v>15373</v>
      </c>
      <c r="Q1295" s="113" t="s">
        <v>22516</v>
      </c>
    </row>
    <row r="1296">
      <c r="A1296" s="69" t="s">
        <v>2633</v>
      </c>
      <c r="B1296" s="190" t="s">
        <v>26931</v>
      </c>
      <c r="C1296" s="95"/>
      <c r="D1296" s="101" t="s">
        <v>2588</v>
      </c>
      <c r="E1296" s="113" t="s">
        <v>22516</v>
      </c>
      <c r="F1296" s="113" t="s">
        <v>22516</v>
      </c>
      <c r="G1296" s="96"/>
      <c r="H1296" s="96" t="s">
        <v>26932</v>
      </c>
      <c r="I1296" s="113" t="s">
        <v>22516</v>
      </c>
      <c r="J1296" s="192"/>
      <c r="K1296" s="96"/>
      <c r="L1296" s="95" t="s">
        <v>16627</v>
      </c>
      <c r="M1296" s="113" t="s">
        <v>22516</v>
      </c>
      <c r="N1296" s="75" t="s">
        <v>16706</v>
      </c>
      <c r="O1296" s="75" t="s">
        <v>2802</v>
      </c>
      <c r="P1296" s="75" t="s">
        <v>15373</v>
      </c>
      <c r="Q1296" s="95" t="s">
        <v>26933</v>
      </c>
    </row>
    <row r="1297">
      <c r="A1297" s="69" t="s">
        <v>2586</v>
      </c>
      <c r="B1297" s="232" t="s">
        <v>26934</v>
      </c>
      <c r="C1297" s="82"/>
      <c r="D1297" s="101" t="s">
        <v>2588</v>
      </c>
      <c r="E1297" s="113" t="s">
        <v>22516</v>
      </c>
      <c r="F1297" s="113" t="s">
        <v>22516</v>
      </c>
      <c r="G1297" s="62"/>
      <c r="H1297" s="62" t="s">
        <v>26935</v>
      </c>
      <c r="I1297" s="113" t="s">
        <v>22516</v>
      </c>
      <c r="J1297" s="198"/>
      <c r="K1297" s="62"/>
      <c r="L1297" s="82" t="s">
        <v>16627</v>
      </c>
      <c r="M1297" s="113" t="s">
        <v>22516</v>
      </c>
      <c r="N1297" s="99" t="s">
        <v>16706</v>
      </c>
      <c r="O1297" s="99" t="s">
        <v>23042</v>
      </c>
      <c r="P1297" s="99" t="s">
        <v>15373</v>
      </c>
      <c r="Q1297" s="113" t="s">
        <v>22516</v>
      </c>
    </row>
    <row r="1298">
      <c r="A1298" s="69" t="s">
        <v>2586</v>
      </c>
      <c r="B1298" s="190" t="s">
        <v>26936</v>
      </c>
      <c r="C1298" s="95"/>
      <c r="D1298" s="101" t="s">
        <v>2588</v>
      </c>
      <c r="E1298" s="113" t="s">
        <v>22516</v>
      </c>
      <c r="F1298" s="113" t="s">
        <v>22516</v>
      </c>
      <c r="G1298" s="96"/>
      <c r="H1298" s="96" t="s">
        <v>26937</v>
      </c>
      <c r="I1298" s="113" t="s">
        <v>22516</v>
      </c>
      <c r="J1298" s="192"/>
      <c r="K1298" s="96"/>
      <c r="L1298" s="95" t="s">
        <v>16627</v>
      </c>
      <c r="M1298" s="113" t="s">
        <v>22516</v>
      </c>
      <c r="N1298" s="75" t="s">
        <v>16706</v>
      </c>
      <c r="O1298" s="75" t="s">
        <v>2686</v>
      </c>
      <c r="P1298" s="75" t="s">
        <v>15373</v>
      </c>
      <c r="Q1298" s="95" t="s">
        <v>26938</v>
      </c>
    </row>
    <row r="1299">
      <c r="A1299" s="69" t="s">
        <v>2586</v>
      </c>
      <c r="B1299" s="232" t="s">
        <v>26939</v>
      </c>
      <c r="C1299" s="82"/>
      <c r="D1299" s="101" t="s">
        <v>2588</v>
      </c>
      <c r="E1299" s="113" t="s">
        <v>22516</v>
      </c>
      <c r="F1299" s="113" t="s">
        <v>22516</v>
      </c>
      <c r="G1299" s="62"/>
      <c r="H1299" s="62" t="s">
        <v>26940</v>
      </c>
      <c r="I1299" s="113" t="s">
        <v>22516</v>
      </c>
      <c r="J1299" s="198"/>
      <c r="K1299" s="62"/>
      <c r="L1299" s="82" t="s">
        <v>16627</v>
      </c>
      <c r="M1299" s="113" t="s">
        <v>22516</v>
      </c>
      <c r="N1299" s="99" t="s">
        <v>16706</v>
      </c>
      <c r="O1299" s="99" t="s">
        <v>2686</v>
      </c>
      <c r="P1299" s="99" t="s">
        <v>15373</v>
      </c>
      <c r="Q1299" s="113" t="s">
        <v>22516</v>
      </c>
    </row>
    <row r="1300">
      <c r="A1300" s="69" t="s">
        <v>2586</v>
      </c>
      <c r="B1300" s="190" t="s">
        <v>26941</v>
      </c>
      <c r="C1300" s="95"/>
      <c r="D1300" s="101" t="s">
        <v>2588</v>
      </c>
      <c r="E1300" s="113" t="s">
        <v>22516</v>
      </c>
      <c r="F1300" s="113" t="s">
        <v>22516</v>
      </c>
      <c r="G1300" s="96"/>
      <c r="H1300" s="96" t="s">
        <v>26942</v>
      </c>
      <c r="I1300" s="113" t="s">
        <v>22516</v>
      </c>
      <c r="J1300" s="192"/>
      <c r="K1300" s="96"/>
      <c r="L1300" s="95" t="s">
        <v>16627</v>
      </c>
      <c r="M1300" s="113" t="s">
        <v>22516</v>
      </c>
      <c r="N1300" s="75" t="s">
        <v>16706</v>
      </c>
      <c r="O1300" s="75" t="s">
        <v>25806</v>
      </c>
      <c r="P1300" s="75" t="s">
        <v>15373</v>
      </c>
      <c r="Q1300" s="95" t="s">
        <v>26943</v>
      </c>
    </row>
    <row r="1301">
      <c r="A1301" s="69" t="s">
        <v>2586</v>
      </c>
      <c r="B1301" s="232" t="s">
        <v>26944</v>
      </c>
      <c r="C1301" s="82"/>
      <c r="D1301" s="101" t="s">
        <v>2588</v>
      </c>
      <c r="E1301" s="113" t="s">
        <v>22516</v>
      </c>
      <c r="F1301" s="113" t="s">
        <v>22516</v>
      </c>
      <c r="G1301" s="62"/>
      <c r="H1301" s="62" t="s">
        <v>26945</v>
      </c>
      <c r="I1301" s="113" t="s">
        <v>22516</v>
      </c>
      <c r="J1301" s="198"/>
      <c r="K1301" s="62"/>
      <c r="L1301" s="82" t="s">
        <v>16627</v>
      </c>
      <c r="M1301" s="113" t="s">
        <v>22516</v>
      </c>
      <c r="N1301" s="99" t="s">
        <v>16706</v>
      </c>
      <c r="O1301" s="99" t="s">
        <v>3287</v>
      </c>
      <c r="P1301" s="99" t="s">
        <v>8038</v>
      </c>
      <c r="Q1301" s="113" t="s">
        <v>22516</v>
      </c>
    </row>
    <row r="1302">
      <c r="A1302" s="69" t="s">
        <v>2586</v>
      </c>
      <c r="B1302" s="190" t="s">
        <v>26946</v>
      </c>
      <c r="C1302" s="95"/>
      <c r="D1302" s="101" t="s">
        <v>2635</v>
      </c>
      <c r="E1302" s="113" t="s">
        <v>22516</v>
      </c>
      <c r="F1302" s="113" t="s">
        <v>22516</v>
      </c>
      <c r="G1302" s="96"/>
      <c r="H1302" s="96" t="s">
        <v>26947</v>
      </c>
      <c r="I1302" s="113" t="s">
        <v>22516</v>
      </c>
      <c r="J1302" s="192"/>
      <c r="K1302" s="96"/>
      <c r="L1302" s="95" t="s">
        <v>16627</v>
      </c>
      <c r="M1302" s="113" t="s">
        <v>22516</v>
      </c>
      <c r="N1302" s="75" t="s">
        <v>16706</v>
      </c>
      <c r="O1302" s="75" t="s">
        <v>22658</v>
      </c>
      <c r="P1302" s="75" t="s">
        <v>15373</v>
      </c>
      <c r="Q1302" s="154" t="s">
        <v>22516</v>
      </c>
    </row>
    <row r="1303">
      <c r="A1303" s="69" t="s">
        <v>2586</v>
      </c>
      <c r="B1303" s="190" t="s">
        <v>26948</v>
      </c>
      <c r="C1303" s="95"/>
      <c r="D1303" s="101" t="s">
        <v>2588</v>
      </c>
      <c r="E1303" s="113" t="s">
        <v>22516</v>
      </c>
      <c r="F1303" s="113" t="s">
        <v>22516</v>
      </c>
      <c r="G1303" s="96"/>
      <c r="H1303" s="96" t="s">
        <v>26949</v>
      </c>
      <c r="I1303" s="113" t="s">
        <v>22516</v>
      </c>
      <c r="J1303" s="192"/>
      <c r="K1303" s="96"/>
      <c r="L1303" s="95" t="s">
        <v>16627</v>
      </c>
      <c r="M1303" s="113" t="s">
        <v>22516</v>
      </c>
      <c r="N1303" s="75" t="s">
        <v>16706</v>
      </c>
      <c r="O1303" s="75" t="s">
        <v>2813</v>
      </c>
      <c r="P1303" s="75" t="s">
        <v>15373</v>
      </c>
      <c r="Q1303" s="154" t="s">
        <v>22516</v>
      </c>
    </row>
    <row r="1304">
      <c r="A1304" s="69" t="s">
        <v>2633</v>
      </c>
      <c r="B1304" s="232" t="s">
        <v>26950</v>
      </c>
      <c r="C1304" s="82"/>
      <c r="D1304" s="101" t="s">
        <v>2588</v>
      </c>
      <c r="E1304" s="113" t="s">
        <v>22516</v>
      </c>
      <c r="F1304" s="113" t="s">
        <v>22516</v>
      </c>
      <c r="G1304" s="62"/>
      <c r="H1304" s="62" t="s">
        <v>26951</v>
      </c>
      <c r="I1304" s="113" t="s">
        <v>22516</v>
      </c>
      <c r="J1304" s="198"/>
      <c r="K1304" s="62"/>
      <c r="L1304" s="82" t="s">
        <v>16627</v>
      </c>
      <c r="M1304" s="113" t="s">
        <v>22516</v>
      </c>
      <c r="N1304" s="99" t="s">
        <v>16706</v>
      </c>
      <c r="O1304" s="99" t="s">
        <v>4138</v>
      </c>
      <c r="P1304" s="99" t="s">
        <v>15373</v>
      </c>
      <c r="Q1304" s="82"/>
    </row>
    <row r="1305">
      <c r="A1305" s="69" t="s">
        <v>2586</v>
      </c>
      <c r="B1305" s="190" t="s">
        <v>26952</v>
      </c>
      <c r="C1305" s="95"/>
      <c r="D1305" s="101" t="s">
        <v>2588</v>
      </c>
      <c r="E1305" s="113" t="s">
        <v>22516</v>
      </c>
      <c r="F1305" s="113" t="s">
        <v>22516</v>
      </c>
      <c r="G1305" s="96"/>
      <c r="H1305" s="96" t="s">
        <v>26953</v>
      </c>
      <c r="I1305" s="113" t="s">
        <v>22516</v>
      </c>
      <c r="J1305" s="192"/>
      <c r="K1305" s="96"/>
      <c r="L1305" s="95" t="s">
        <v>16627</v>
      </c>
      <c r="M1305" s="113" t="s">
        <v>22516</v>
      </c>
      <c r="N1305" s="75" t="s">
        <v>16706</v>
      </c>
      <c r="O1305" s="75" t="s">
        <v>2816</v>
      </c>
      <c r="P1305" s="75" t="s">
        <v>15373</v>
      </c>
      <c r="Q1305" s="154" t="s">
        <v>22516</v>
      </c>
    </row>
    <row r="1306">
      <c r="A1306" s="69" t="s">
        <v>2586</v>
      </c>
      <c r="B1306" s="190" t="s">
        <v>26954</v>
      </c>
      <c r="C1306" s="95"/>
      <c r="D1306" s="101" t="s">
        <v>2588</v>
      </c>
      <c r="E1306" s="113" t="s">
        <v>22516</v>
      </c>
      <c r="F1306" s="113" t="s">
        <v>22516</v>
      </c>
      <c r="G1306" s="96"/>
      <c r="H1306" s="96" t="s">
        <v>26955</v>
      </c>
      <c r="I1306" s="113" t="s">
        <v>22516</v>
      </c>
      <c r="J1306" s="192"/>
      <c r="K1306" s="96"/>
      <c r="L1306" s="95" t="s">
        <v>16627</v>
      </c>
      <c r="M1306" s="113" t="s">
        <v>22516</v>
      </c>
      <c r="N1306" s="75" t="s">
        <v>16706</v>
      </c>
      <c r="O1306" s="75" t="s">
        <v>4812</v>
      </c>
      <c r="P1306" s="75" t="s">
        <v>15373</v>
      </c>
      <c r="Q1306" s="154" t="s">
        <v>22516</v>
      </c>
    </row>
    <row r="1307">
      <c r="A1307" s="69" t="s">
        <v>2586</v>
      </c>
      <c r="B1307" s="190" t="s">
        <v>26956</v>
      </c>
      <c r="C1307" s="95"/>
      <c r="D1307" s="101" t="s">
        <v>2588</v>
      </c>
      <c r="E1307" s="113" t="s">
        <v>22516</v>
      </c>
      <c r="F1307" s="113" t="s">
        <v>22516</v>
      </c>
      <c r="G1307" s="96"/>
      <c r="H1307" s="96" t="s">
        <v>26957</v>
      </c>
      <c r="I1307" s="113" t="s">
        <v>22516</v>
      </c>
      <c r="J1307" s="192"/>
      <c r="K1307" s="96"/>
      <c r="L1307" s="95" t="s">
        <v>16627</v>
      </c>
      <c r="M1307" s="113" t="s">
        <v>22516</v>
      </c>
      <c r="N1307" s="75" t="s">
        <v>16706</v>
      </c>
      <c r="O1307" s="75" t="s">
        <v>7081</v>
      </c>
      <c r="P1307" s="75" t="s">
        <v>15373</v>
      </c>
      <c r="Q1307" s="154" t="s">
        <v>22516</v>
      </c>
    </row>
    <row r="1308">
      <c r="A1308" s="69" t="s">
        <v>2586</v>
      </c>
      <c r="B1308" s="190" t="s">
        <v>26958</v>
      </c>
      <c r="C1308" s="95" t="s">
        <v>26959</v>
      </c>
      <c r="D1308" s="79" t="s">
        <v>2588</v>
      </c>
      <c r="E1308" s="113" t="s">
        <v>22516</v>
      </c>
      <c r="F1308" s="113" t="s">
        <v>22516</v>
      </c>
      <c r="G1308" s="96"/>
      <c r="H1308" s="96" t="s">
        <v>26960</v>
      </c>
      <c r="I1308" s="113" t="s">
        <v>22516</v>
      </c>
      <c r="J1308" s="192"/>
      <c r="K1308" s="96"/>
      <c r="L1308" s="95" t="s">
        <v>16627</v>
      </c>
      <c r="M1308" s="113" t="s">
        <v>22516</v>
      </c>
      <c r="N1308" s="75" t="s">
        <v>16706</v>
      </c>
      <c r="O1308" s="75" t="s">
        <v>2760</v>
      </c>
      <c r="P1308" s="75" t="s">
        <v>8038</v>
      </c>
      <c r="Q1308" s="154" t="s">
        <v>22516</v>
      </c>
    </row>
    <row r="1309">
      <c r="A1309" s="69" t="s">
        <v>2586</v>
      </c>
      <c r="B1309" s="190" t="s">
        <v>26961</v>
      </c>
      <c r="C1309" s="95"/>
      <c r="D1309" s="79" t="s">
        <v>2588</v>
      </c>
      <c r="E1309" s="113" t="s">
        <v>22516</v>
      </c>
      <c r="F1309" s="113" t="s">
        <v>22516</v>
      </c>
      <c r="G1309" s="96"/>
      <c r="H1309" s="96" t="s">
        <v>26962</v>
      </c>
      <c r="I1309" s="113" t="s">
        <v>22516</v>
      </c>
      <c r="J1309" s="192"/>
      <c r="K1309" s="96"/>
      <c r="L1309" s="95" t="s">
        <v>16627</v>
      </c>
      <c r="M1309" s="113" t="s">
        <v>22516</v>
      </c>
      <c r="N1309" s="75" t="s">
        <v>16706</v>
      </c>
      <c r="O1309" s="75" t="s">
        <v>2760</v>
      </c>
      <c r="P1309" s="75" t="s">
        <v>8038</v>
      </c>
      <c r="Q1309" s="154" t="s">
        <v>22516</v>
      </c>
    </row>
    <row r="1310">
      <c r="A1310" s="69" t="s">
        <v>2586</v>
      </c>
      <c r="B1310" s="232" t="s">
        <v>26963</v>
      </c>
      <c r="C1310" s="82"/>
      <c r="D1310" s="79" t="s">
        <v>2588</v>
      </c>
      <c r="E1310" s="113" t="s">
        <v>22516</v>
      </c>
      <c r="F1310" s="113" t="s">
        <v>22516</v>
      </c>
      <c r="G1310" s="62"/>
      <c r="H1310" s="62" t="s">
        <v>26964</v>
      </c>
      <c r="I1310" s="113" t="s">
        <v>22516</v>
      </c>
      <c r="J1310" s="198"/>
      <c r="K1310" s="62"/>
      <c r="L1310" s="82" t="s">
        <v>16627</v>
      </c>
      <c r="M1310" s="113" t="s">
        <v>22516</v>
      </c>
      <c r="N1310" s="99" t="s">
        <v>16706</v>
      </c>
      <c r="O1310" s="99" t="s">
        <v>3328</v>
      </c>
      <c r="P1310" s="99" t="s">
        <v>15373</v>
      </c>
      <c r="Q1310" s="113" t="s">
        <v>22516</v>
      </c>
    </row>
    <row r="1311">
      <c r="A1311" s="69" t="s">
        <v>2586</v>
      </c>
      <c r="B1311" s="232" t="s">
        <v>26965</v>
      </c>
      <c r="C1311" s="82"/>
      <c r="D1311" s="79" t="s">
        <v>2588</v>
      </c>
      <c r="E1311" s="113" t="s">
        <v>22516</v>
      </c>
      <c r="F1311" s="113" t="s">
        <v>22516</v>
      </c>
      <c r="G1311" s="62"/>
      <c r="H1311" s="62" t="s">
        <v>26966</v>
      </c>
      <c r="I1311" s="113" t="s">
        <v>22516</v>
      </c>
      <c r="J1311" s="198"/>
      <c r="K1311" s="62"/>
      <c r="L1311" s="82" t="s">
        <v>16627</v>
      </c>
      <c r="M1311" s="113" t="s">
        <v>22516</v>
      </c>
      <c r="N1311" s="99" t="s">
        <v>16706</v>
      </c>
      <c r="O1311" s="99" t="s">
        <v>3324</v>
      </c>
      <c r="P1311" s="99" t="s">
        <v>15373</v>
      </c>
      <c r="Q1311" s="113" t="s">
        <v>22516</v>
      </c>
    </row>
    <row r="1312">
      <c r="A1312" s="69" t="s">
        <v>2586</v>
      </c>
      <c r="B1312" s="190" t="s">
        <v>26967</v>
      </c>
      <c r="C1312" s="95"/>
      <c r="D1312" s="79" t="s">
        <v>2588</v>
      </c>
      <c r="E1312" s="113" t="s">
        <v>22516</v>
      </c>
      <c r="F1312" s="113" t="s">
        <v>22516</v>
      </c>
      <c r="G1312" s="96"/>
      <c r="H1312" s="96" t="s">
        <v>26968</v>
      </c>
      <c r="I1312" s="113" t="s">
        <v>22516</v>
      </c>
      <c r="J1312" s="192"/>
      <c r="K1312" s="96"/>
      <c r="L1312" s="95" t="s">
        <v>16627</v>
      </c>
      <c r="M1312" s="113" t="s">
        <v>22516</v>
      </c>
      <c r="N1312" s="75" t="s">
        <v>16706</v>
      </c>
      <c r="O1312" s="75" t="s">
        <v>3324</v>
      </c>
      <c r="P1312" s="75" t="s">
        <v>15373</v>
      </c>
      <c r="Q1312" s="154" t="s">
        <v>22516</v>
      </c>
    </row>
    <row r="1313">
      <c r="A1313" s="69" t="s">
        <v>2586</v>
      </c>
      <c r="B1313" s="190" t="s">
        <v>26969</v>
      </c>
      <c r="C1313" s="95"/>
      <c r="D1313" s="79" t="s">
        <v>2635</v>
      </c>
      <c r="E1313" s="113" t="s">
        <v>22516</v>
      </c>
      <c r="F1313" s="113" t="s">
        <v>22516</v>
      </c>
      <c r="G1313" s="96"/>
      <c r="H1313" s="96" t="s">
        <v>26970</v>
      </c>
      <c r="I1313" s="113" t="s">
        <v>22516</v>
      </c>
      <c r="J1313" s="192"/>
      <c r="K1313" s="96"/>
      <c r="L1313" s="95" t="s">
        <v>16627</v>
      </c>
      <c r="M1313" s="113" t="s">
        <v>22516</v>
      </c>
      <c r="N1313" s="75" t="s">
        <v>16706</v>
      </c>
      <c r="O1313" s="75" t="s">
        <v>2760</v>
      </c>
      <c r="P1313" s="75" t="s">
        <v>8038</v>
      </c>
      <c r="Q1313" s="95" t="s">
        <v>26971</v>
      </c>
    </row>
    <row r="1314">
      <c r="A1314" s="69" t="s">
        <v>23381</v>
      </c>
      <c r="B1314" s="190" t="s">
        <v>26972</v>
      </c>
      <c r="C1314" s="95"/>
      <c r="D1314" s="79" t="s">
        <v>2635</v>
      </c>
      <c r="E1314" s="113" t="s">
        <v>22516</v>
      </c>
      <c r="F1314" s="113" t="s">
        <v>22516</v>
      </c>
      <c r="G1314" s="96"/>
      <c r="H1314" s="96" t="s">
        <v>26973</v>
      </c>
      <c r="I1314" s="113" t="s">
        <v>22516</v>
      </c>
      <c r="J1314" s="192"/>
      <c r="K1314" s="96"/>
      <c r="L1314" s="95" t="s">
        <v>16627</v>
      </c>
      <c r="M1314" s="113" t="s">
        <v>22516</v>
      </c>
      <c r="N1314" s="75" t="s">
        <v>16706</v>
      </c>
      <c r="O1314" s="75" t="s">
        <v>2760</v>
      </c>
      <c r="P1314" s="75" t="s">
        <v>8038</v>
      </c>
      <c r="Q1314" s="154" t="s">
        <v>22516</v>
      </c>
    </row>
    <row r="1315">
      <c r="A1315" s="69" t="s">
        <v>23381</v>
      </c>
      <c r="B1315" s="232" t="s">
        <v>26974</v>
      </c>
      <c r="C1315" s="82"/>
      <c r="D1315" s="79" t="s">
        <v>2635</v>
      </c>
      <c r="E1315" s="113" t="s">
        <v>22516</v>
      </c>
      <c r="F1315" s="113" t="s">
        <v>22516</v>
      </c>
      <c r="G1315" s="62"/>
      <c r="H1315" s="62" t="s">
        <v>26975</v>
      </c>
      <c r="I1315" s="113" t="s">
        <v>22516</v>
      </c>
      <c r="J1315" s="198"/>
      <c r="K1315" s="62"/>
      <c r="L1315" s="82" t="s">
        <v>16627</v>
      </c>
      <c r="M1315" s="113" t="s">
        <v>22516</v>
      </c>
      <c r="N1315" s="99" t="s">
        <v>16706</v>
      </c>
      <c r="O1315" s="99" t="s">
        <v>4225</v>
      </c>
      <c r="P1315" s="99" t="s">
        <v>15373</v>
      </c>
      <c r="Q1315" s="113" t="s">
        <v>22516</v>
      </c>
    </row>
    <row r="1316">
      <c r="A1316" s="69" t="s">
        <v>2586</v>
      </c>
      <c r="B1316" s="190" t="s">
        <v>26976</v>
      </c>
      <c r="C1316" s="95"/>
      <c r="D1316" s="79" t="s">
        <v>2635</v>
      </c>
      <c r="E1316" s="113" t="s">
        <v>22516</v>
      </c>
      <c r="F1316" s="113" t="s">
        <v>22516</v>
      </c>
      <c r="G1316" s="96"/>
      <c r="H1316" s="96" t="s">
        <v>26977</v>
      </c>
      <c r="I1316" s="113" t="s">
        <v>22516</v>
      </c>
      <c r="J1316" s="192"/>
      <c r="K1316" s="96"/>
      <c r="L1316" s="95" t="s">
        <v>16627</v>
      </c>
      <c r="M1316" s="113" t="s">
        <v>22516</v>
      </c>
      <c r="N1316" s="75" t="s">
        <v>16706</v>
      </c>
      <c r="O1316" s="75" t="s">
        <v>3328</v>
      </c>
      <c r="P1316" s="75" t="s">
        <v>15373</v>
      </c>
      <c r="Q1316" s="154" t="s">
        <v>22516</v>
      </c>
    </row>
    <row r="1317">
      <c r="A1317" s="69" t="s">
        <v>2633</v>
      </c>
      <c r="B1317" s="190" t="s">
        <v>26978</v>
      </c>
      <c r="C1317" s="95"/>
      <c r="D1317" s="79" t="s">
        <v>2635</v>
      </c>
      <c r="E1317" s="113" t="s">
        <v>22516</v>
      </c>
      <c r="F1317" s="113" t="s">
        <v>22516</v>
      </c>
      <c r="G1317" s="96"/>
      <c r="H1317" s="96" t="s">
        <v>26979</v>
      </c>
      <c r="I1317" s="113" t="s">
        <v>22516</v>
      </c>
      <c r="J1317" s="192"/>
      <c r="K1317" s="96"/>
      <c r="L1317" s="95" t="s">
        <v>16627</v>
      </c>
      <c r="M1317" s="113" t="s">
        <v>22516</v>
      </c>
      <c r="N1317" s="75" t="s">
        <v>16706</v>
      </c>
      <c r="O1317" s="75" t="s">
        <v>2686</v>
      </c>
      <c r="P1317" s="75" t="s">
        <v>15373</v>
      </c>
      <c r="Q1317" s="154" t="s">
        <v>22516</v>
      </c>
    </row>
    <row r="1318">
      <c r="A1318" s="69" t="s">
        <v>2586</v>
      </c>
      <c r="B1318" s="190" t="s">
        <v>26980</v>
      </c>
      <c r="C1318" s="95"/>
      <c r="D1318" s="79" t="s">
        <v>2588</v>
      </c>
      <c r="E1318" s="113" t="s">
        <v>22516</v>
      </c>
      <c r="F1318" s="113" t="s">
        <v>22516</v>
      </c>
      <c r="G1318" s="96"/>
      <c r="H1318" s="96" t="s">
        <v>26981</v>
      </c>
      <c r="I1318" s="113" t="s">
        <v>22516</v>
      </c>
      <c r="J1318" s="192"/>
      <c r="K1318" s="96"/>
      <c r="L1318" s="95" t="s">
        <v>16627</v>
      </c>
      <c r="M1318" s="113" t="s">
        <v>22516</v>
      </c>
      <c r="N1318" s="75" t="s">
        <v>16706</v>
      </c>
      <c r="O1318" s="75" t="s">
        <v>2603</v>
      </c>
      <c r="P1318" s="75" t="s">
        <v>8038</v>
      </c>
      <c r="Q1318" s="95" t="s">
        <v>26982</v>
      </c>
    </row>
    <row r="1319">
      <c r="A1319" s="69" t="s">
        <v>2586</v>
      </c>
      <c r="B1319" s="232" t="s">
        <v>26974</v>
      </c>
      <c r="C1319" s="82"/>
      <c r="D1319" s="79" t="s">
        <v>2588</v>
      </c>
      <c r="E1319" s="113" t="s">
        <v>22516</v>
      </c>
      <c r="F1319" s="113" t="s">
        <v>22516</v>
      </c>
      <c r="G1319" s="62"/>
      <c r="H1319" s="62" t="s">
        <v>26983</v>
      </c>
      <c r="I1319" s="113" t="s">
        <v>22516</v>
      </c>
      <c r="J1319" s="198"/>
      <c r="K1319" s="62"/>
      <c r="L1319" s="82" t="s">
        <v>16627</v>
      </c>
      <c r="M1319" s="113" t="s">
        <v>22516</v>
      </c>
      <c r="N1319" s="99" t="s">
        <v>16706</v>
      </c>
      <c r="O1319" s="99" t="s">
        <v>4225</v>
      </c>
      <c r="P1319" s="99" t="s">
        <v>15373</v>
      </c>
      <c r="Q1319" s="113" t="s">
        <v>22516</v>
      </c>
    </row>
    <row r="1320">
      <c r="A1320" s="62"/>
      <c r="B1320" s="164" t="s">
        <v>26395</v>
      </c>
      <c r="C1320" s="201"/>
      <c r="D1320" s="113" t="s">
        <v>2635</v>
      </c>
      <c r="E1320" s="113" t="s">
        <v>22516</v>
      </c>
      <c r="F1320" s="113" t="s">
        <v>22516</v>
      </c>
      <c r="G1320" s="168"/>
      <c r="H1320" s="183" t="s">
        <v>26984</v>
      </c>
      <c r="I1320" s="167" t="s">
        <v>26985</v>
      </c>
      <c r="J1320" s="170"/>
      <c r="K1320" s="168"/>
      <c r="L1320" s="69" t="s">
        <v>16627</v>
      </c>
      <c r="M1320" s="113" t="s">
        <v>22516</v>
      </c>
      <c r="N1320" s="75" t="s">
        <v>16706</v>
      </c>
      <c r="O1320" s="162"/>
      <c r="P1320" s="162"/>
      <c r="Q1320" s="62"/>
    </row>
    <row r="1321">
      <c r="A1321" s="69" t="s">
        <v>2586</v>
      </c>
      <c r="B1321" s="190" t="s">
        <v>26986</v>
      </c>
      <c r="C1321" s="269"/>
      <c r="D1321" s="79" t="s">
        <v>2588</v>
      </c>
      <c r="E1321" s="113" t="s">
        <v>22516</v>
      </c>
      <c r="F1321" s="113" t="s">
        <v>22516</v>
      </c>
      <c r="G1321" s="269"/>
      <c r="H1321" s="269" t="s">
        <v>26987</v>
      </c>
      <c r="I1321" s="167" t="s">
        <v>26988</v>
      </c>
      <c r="J1321" s="269"/>
      <c r="K1321" s="179"/>
      <c r="L1321" s="95" t="s">
        <v>16627</v>
      </c>
      <c r="M1321" s="113" t="s">
        <v>22516</v>
      </c>
      <c r="N1321" s="75" t="s">
        <v>16706</v>
      </c>
      <c r="O1321" s="75" t="s">
        <v>2802</v>
      </c>
      <c r="P1321" s="75" t="s">
        <v>15373</v>
      </c>
      <c r="Q1321" s="269" t="s">
        <v>26989</v>
      </c>
    </row>
    <row r="1322">
      <c r="A1322" s="69" t="s">
        <v>23381</v>
      </c>
      <c r="B1322" s="190" t="s">
        <v>26990</v>
      </c>
      <c r="C1322" s="95"/>
      <c r="D1322" s="79" t="s">
        <v>2635</v>
      </c>
      <c r="E1322" s="113" t="s">
        <v>22516</v>
      </c>
      <c r="F1322" s="113" t="s">
        <v>22516</v>
      </c>
      <c r="G1322" s="96"/>
      <c r="H1322" s="96" t="s">
        <v>26991</v>
      </c>
      <c r="I1322" s="113" t="s">
        <v>22516</v>
      </c>
      <c r="J1322" s="192"/>
      <c r="K1322" s="96"/>
      <c r="L1322" s="95" t="s">
        <v>16627</v>
      </c>
      <c r="M1322" s="113" t="s">
        <v>22516</v>
      </c>
      <c r="N1322" s="75" t="s">
        <v>16706</v>
      </c>
      <c r="O1322" s="75" t="s">
        <v>8560</v>
      </c>
      <c r="P1322" s="75" t="s">
        <v>15373</v>
      </c>
      <c r="Q1322" s="95" t="s">
        <v>26992</v>
      </c>
    </row>
    <row r="1323">
      <c r="A1323" s="69" t="s">
        <v>23381</v>
      </c>
      <c r="B1323" s="190" t="s">
        <v>26993</v>
      </c>
      <c r="C1323" s="95"/>
      <c r="D1323" s="79" t="s">
        <v>2588</v>
      </c>
      <c r="E1323" s="113" t="s">
        <v>22516</v>
      </c>
      <c r="F1323" s="113" t="s">
        <v>22516</v>
      </c>
      <c r="G1323" s="96"/>
      <c r="H1323" s="96" t="s">
        <v>26994</v>
      </c>
      <c r="I1323" s="113" t="s">
        <v>22516</v>
      </c>
      <c r="J1323" s="192"/>
      <c r="K1323" s="96"/>
      <c r="L1323" s="95" t="s">
        <v>16627</v>
      </c>
      <c r="M1323" s="113" t="s">
        <v>22516</v>
      </c>
      <c r="N1323" s="75" t="s">
        <v>16706</v>
      </c>
      <c r="O1323" s="75" t="s">
        <v>3410</v>
      </c>
      <c r="P1323" s="75" t="s">
        <v>8038</v>
      </c>
      <c r="Q1323" s="95" t="s">
        <v>26995</v>
      </c>
    </row>
    <row r="1324">
      <c r="A1324" s="62" t="s">
        <v>2586</v>
      </c>
      <c r="B1324" s="175" t="s">
        <v>26996</v>
      </c>
      <c r="C1324" s="95"/>
      <c r="D1324" s="79" t="s">
        <v>2635</v>
      </c>
      <c r="E1324" s="113" t="s">
        <v>22516</v>
      </c>
      <c r="F1324" s="113" t="s">
        <v>22516</v>
      </c>
      <c r="G1324" s="96"/>
      <c r="H1324" s="96" t="s">
        <v>26997</v>
      </c>
      <c r="I1324" s="191" t="s">
        <v>26998</v>
      </c>
      <c r="J1324" s="204">
        <v>46600.0</v>
      </c>
      <c r="K1324" s="96"/>
      <c r="L1324" s="95" t="s">
        <v>16627</v>
      </c>
      <c r="M1324" s="113" t="s">
        <v>22516</v>
      </c>
      <c r="N1324" s="75" t="s">
        <v>16706</v>
      </c>
      <c r="O1324" s="75" t="s">
        <v>2802</v>
      </c>
      <c r="P1324" s="75" t="s">
        <v>8038</v>
      </c>
      <c r="Q1324" s="95" t="s">
        <v>26999</v>
      </c>
    </row>
    <row r="1325">
      <c r="A1325" s="69" t="s">
        <v>2586</v>
      </c>
      <c r="B1325" s="190" t="s">
        <v>27000</v>
      </c>
      <c r="C1325" s="95"/>
      <c r="D1325" s="79" t="s">
        <v>2588</v>
      </c>
      <c r="E1325" s="113" t="s">
        <v>22516</v>
      </c>
      <c r="F1325" s="113" t="s">
        <v>22516</v>
      </c>
      <c r="G1325" s="96"/>
      <c r="H1325" s="96" t="s">
        <v>27001</v>
      </c>
      <c r="I1325" s="113" t="s">
        <v>22516</v>
      </c>
      <c r="J1325" s="192"/>
      <c r="K1325" s="96"/>
      <c r="L1325" s="95" t="s">
        <v>16627</v>
      </c>
      <c r="M1325" s="113" t="s">
        <v>22516</v>
      </c>
      <c r="N1325" s="75" t="s">
        <v>16706</v>
      </c>
      <c r="O1325" s="75" t="s">
        <v>8480</v>
      </c>
      <c r="P1325" s="75" t="s">
        <v>15373</v>
      </c>
      <c r="Q1325" s="95" t="s">
        <v>27002</v>
      </c>
    </row>
    <row r="1326">
      <c r="A1326" s="62" t="s">
        <v>8032</v>
      </c>
      <c r="B1326" s="175" t="s">
        <v>27003</v>
      </c>
      <c r="C1326" s="95"/>
      <c r="D1326" s="79" t="s">
        <v>2635</v>
      </c>
      <c r="E1326" s="113" t="s">
        <v>22516</v>
      </c>
      <c r="F1326" s="113" t="s">
        <v>22516</v>
      </c>
      <c r="G1326" s="96"/>
      <c r="H1326" s="96" t="s">
        <v>27004</v>
      </c>
      <c r="I1326" s="113" t="s">
        <v>22516</v>
      </c>
      <c r="J1326" s="192"/>
      <c r="K1326" s="96"/>
      <c r="L1326" s="95" t="s">
        <v>16627</v>
      </c>
      <c r="M1326" s="113" t="s">
        <v>22516</v>
      </c>
      <c r="N1326" s="75" t="s">
        <v>16706</v>
      </c>
      <c r="O1326" s="75" t="s">
        <v>8480</v>
      </c>
      <c r="P1326" s="75" t="s">
        <v>15373</v>
      </c>
      <c r="Q1326" s="95"/>
    </row>
    <row r="1327">
      <c r="A1327" s="69" t="s">
        <v>2586</v>
      </c>
      <c r="B1327" s="190" t="s">
        <v>27005</v>
      </c>
      <c r="C1327" s="95"/>
      <c r="D1327" s="79" t="s">
        <v>2588</v>
      </c>
      <c r="E1327" s="113" t="s">
        <v>22516</v>
      </c>
      <c r="F1327" s="113" t="s">
        <v>22516</v>
      </c>
      <c r="G1327" s="96"/>
      <c r="H1327" s="96" t="s">
        <v>27006</v>
      </c>
      <c r="I1327" s="113" t="s">
        <v>22516</v>
      </c>
      <c r="J1327" s="192"/>
      <c r="K1327" s="96"/>
      <c r="L1327" s="95" t="s">
        <v>16627</v>
      </c>
      <c r="M1327" s="113" t="s">
        <v>22516</v>
      </c>
      <c r="N1327" s="75" t="s">
        <v>16706</v>
      </c>
      <c r="O1327" s="75" t="s">
        <v>2760</v>
      </c>
      <c r="P1327" s="75" t="s">
        <v>8038</v>
      </c>
      <c r="Q1327" s="95" t="s">
        <v>27007</v>
      </c>
    </row>
    <row r="1328">
      <c r="A1328" s="69" t="s">
        <v>2586</v>
      </c>
      <c r="B1328" s="190" t="s">
        <v>27008</v>
      </c>
      <c r="C1328" s="95"/>
      <c r="D1328" s="79" t="s">
        <v>2635</v>
      </c>
      <c r="E1328" s="113" t="s">
        <v>22516</v>
      </c>
      <c r="F1328" s="113" t="s">
        <v>22516</v>
      </c>
      <c r="G1328" s="96"/>
      <c r="H1328" s="96" t="s">
        <v>27009</v>
      </c>
      <c r="I1328" s="113" t="s">
        <v>22516</v>
      </c>
      <c r="J1328" s="192"/>
      <c r="K1328" s="96"/>
      <c r="L1328" s="95" t="s">
        <v>16627</v>
      </c>
      <c r="M1328" s="113" t="s">
        <v>22516</v>
      </c>
      <c r="N1328" s="75" t="s">
        <v>16706</v>
      </c>
      <c r="O1328" s="75" t="s">
        <v>2802</v>
      </c>
      <c r="P1328" s="75" t="s">
        <v>15373</v>
      </c>
      <c r="Q1328" s="154" t="s">
        <v>22516</v>
      </c>
    </row>
    <row r="1329">
      <c r="A1329" s="69" t="s">
        <v>2586</v>
      </c>
      <c r="B1329" s="190" t="s">
        <v>27010</v>
      </c>
      <c r="C1329" s="95"/>
      <c r="D1329" s="79" t="s">
        <v>2588</v>
      </c>
      <c r="E1329" s="113" t="s">
        <v>22516</v>
      </c>
      <c r="F1329" s="113" t="s">
        <v>22516</v>
      </c>
      <c r="G1329" s="96"/>
      <c r="H1329" s="96" t="s">
        <v>27011</v>
      </c>
      <c r="I1329" s="193" t="s">
        <v>27012</v>
      </c>
      <c r="J1329" s="192"/>
      <c r="K1329" s="96"/>
      <c r="L1329" s="95" t="s">
        <v>16627</v>
      </c>
      <c r="M1329" s="113" t="s">
        <v>22516</v>
      </c>
      <c r="N1329" s="75" t="s">
        <v>16706</v>
      </c>
      <c r="O1329" s="75" t="s">
        <v>2937</v>
      </c>
      <c r="P1329" s="75" t="s">
        <v>8038</v>
      </c>
      <c r="Q1329" s="154" t="s">
        <v>22516</v>
      </c>
    </row>
    <row r="1330">
      <c r="A1330" s="62" t="s">
        <v>2586</v>
      </c>
      <c r="B1330" s="210" t="s">
        <v>27013</v>
      </c>
      <c r="C1330" s="82"/>
      <c r="D1330" s="79" t="s">
        <v>2635</v>
      </c>
      <c r="E1330" s="113" t="s">
        <v>22516</v>
      </c>
      <c r="F1330" s="113" t="s">
        <v>22516</v>
      </c>
      <c r="G1330" s="62"/>
      <c r="H1330" s="62" t="s">
        <v>27014</v>
      </c>
      <c r="I1330" s="113" t="s">
        <v>22516</v>
      </c>
      <c r="J1330" s="198"/>
      <c r="K1330" s="62"/>
      <c r="L1330" s="82" t="s">
        <v>16627</v>
      </c>
      <c r="M1330" s="113" t="s">
        <v>22516</v>
      </c>
      <c r="N1330" s="99" t="s">
        <v>16706</v>
      </c>
      <c r="O1330" s="99" t="s">
        <v>2686</v>
      </c>
      <c r="P1330" s="99" t="s">
        <v>8038</v>
      </c>
      <c r="Q1330" s="113" t="s">
        <v>22516</v>
      </c>
    </row>
    <row r="1331">
      <c r="A1331" s="69" t="s">
        <v>2586</v>
      </c>
      <c r="B1331" s="190" t="s">
        <v>27015</v>
      </c>
      <c r="C1331" s="95"/>
      <c r="D1331" s="79" t="s">
        <v>2635</v>
      </c>
      <c r="E1331" s="113" t="s">
        <v>22516</v>
      </c>
      <c r="F1331" s="113" t="s">
        <v>22516</v>
      </c>
      <c r="G1331" s="96"/>
      <c r="H1331" s="96" t="s">
        <v>27016</v>
      </c>
      <c r="I1331" s="113" t="s">
        <v>22516</v>
      </c>
      <c r="J1331" s="192"/>
      <c r="K1331" s="96"/>
      <c r="L1331" s="95" t="s">
        <v>16627</v>
      </c>
      <c r="M1331" s="113" t="s">
        <v>22516</v>
      </c>
      <c r="N1331" s="75" t="s">
        <v>16706</v>
      </c>
      <c r="O1331" s="75" t="s">
        <v>27017</v>
      </c>
      <c r="P1331" s="75" t="s">
        <v>15373</v>
      </c>
      <c r="Q1331" s="154" t="s">
        <v>22516</v>
      </c>
    </row>
    <row r="1332">
      <c r="A1332" s="69" t="s">
        <v>2633</v>
      </c>
      <c r="B1332" s="232" t="s">
        <v>27018</v>
      </c>
      <c r="C1332" s="82"/>
      <c r="D1332" s="79" t="s">
        <v>2588</v>
      </c>
      <c r="E1332" s="113" t="s">
        <v>22516</v>
      </c>
      <c r="F1332" s="113" t="s">
        <v>22516</v>
      </c>
      <c r="G1332" s="62"/>
      <c r="H1332" s="62" t="s">
        <v>27019</v>
      </c>
      <c r="I1332" s="113" t="s">
        <v>22516</v>
      </c>
      <c r="J1332" s="198"/>
      <c r="K1332" s="62"/>
      <c r="L1332" s="82" t="s">
        <v>16627</v>
      </c>
      <c r="M1332" s="113" t="s">
        <v>22516</v>
      </c>
      <c r="N1332" s="99" t="s">
        <v>16706</v>
      </c>
      <c r="O1332" s="99" t="s">
        <v>17051</v>
      </c>
      <c r="P1332" s="99" t="s">
        <v>15373</v>
      </c>
      <c r="Q1332" s="113" t="s">
        <v>22516</v>
      </c>
    </row>
    <row r="1333">
      <c r="A1333" s="69" t="s">
        <v>2586</v>
      </c>
      <c r="B1333" s="190" t="s">
        <v>27020</v>
      </c>
      <c r="C1333" s="95"/>
      <c r="D1333" s="79" t="s">
        <v>2588</v>
      </c>
      <c r="E1333" s="113" t="s">
        <v>22516</v>
      </c>
      <c r="F1333" s="113" t="s">
        <v>22516</v>
      </c>
      <c r="G1333" s="96"/>
      <c r="H1333" s="96" t="s">
        <v>27021</v>
      </c>
      <c r="I1333" s="113" t="s">
        <v>22516</v>
      </c>
      <c r="J1333" s="192"/>
      <c r="K1333" s="96"/>
      <c r="L1333" s="95" t="s">
        <v>16627</v>
      </c>
      <c r="M1333" s="113" t="s">
        <v>22516</v>
      </c>
      <c r="N1333" s="75" t="s">
        <v>16706</v>
      </c>
      <c r="O1333" s="75" t="s">
        <v>2802</v>
      </c>
      <c r="P1333" s="75" t="s">
        <v>15373</v>
      </c>
      <c r="Q1333" s="95" t="s">
        <v>27022</v>
      </c>
    </row>
    <row r="1334">
      <c r="A1334" s="69" t="s">
        <v>2586</v>
      </c>
      <c r="B1334" s="232" t="s">
        <v>27023</v>
      </c>
      <c r="C1334" s="82"/>
      <c r="D1334" s="79" t="s">
        <v>2588</v>
      </c>
      <c r="E1334" s="113" t="s">
        <v>22516</v>
      </c>
      <c r="F1334" s="113" t="s">
        <v>22516</v>
      </c>
      <c r="G1334" s="62"/>
      <c r="H1334" s="62" t="s">
        <v>27024</v>
      </c>
      <c r="I1334" s="113" t="s">
        <v>22516</v>
      </c>
      <c r="J1334" s="198"/>
      <c r="K1334" s="62"/>
      <c r="L1334" s="82" t="s">
        <v>16627</v>
      </c>
      <c r="M1334" s="113" t="s">
        <v>22516</v>
      </c>
      <c r="N1334" s="99" t="s">
        <v>16706</v>
      </c>
      <c r="O1334" s="99" t="s">
        <v>4138</v>
      </c>
      <c r="P1334" s="99" t="s">
        <v>15373</v>
      </c>
      <c r="Q1334" s="113" t="s">
        <v>22516</v>
      </c>
    </row>
    <row r="1335">
      <c r="A1335" s="69" t="s">
        <v>2586</v>
      </c>
      <c r="B1335" s="232" t="s">
        <v>27025</v>
      </c>
      <c r="C1335" s="82"/>
      <c r="D1335" s="79" t="s">
        <v>2588</v>
      </c>
      <c r="E1335" s="113" t="s">
        <v>22516</v>
      </c>
      <c r="F1335" s="113" t="s">
        <v>22516</v>
      </c>
      <c r="G1335" s="62"/>
      <c r="H1335" s="62" t="s">
        <v>27026</v>
      </c>
      <c r="I1335" s="113" t="s">
        <v>22516</v>
      </c>
      <c r="J1335" s="198"/>
      <c r="K1335" s="62"/>
      <c r="L1335" s="82" t="s">
        <v>16627</v>
      </c>
      <c r="M1335" s="113" t="s">
        <v>22516</v>
      </c>
      <c r="N1335" s="99" t="s">
        <v>16706</v>
      </c>
      <c r="O1335" s="99" t="s">
        <v>2753</v>
      </c>
      <c r="P1335" s="99" t="s">
        <v>15373</v>
      </c>
      <c r="Q1335" s="113" t="s">
        <v>22516</v>
      </c>
    </row>
    <row r="1336">
      <c r="A1336" s="69" t="s">
        <v>23381</v>
      </c>
      <c r="B1336" s="232" t="s">
        <v>27027</v>
      </c>
      <c r="C1336" s="82"/>
      <c r="D1336" s="79" t="s">
        <v>2588</v>
      </c>
      <c r="E1336" s="113" t="s">
        <v>22516</v>
      </c>
      <c r="F1336" s="113" t="s">
        <v>22516</v>
      </c>
      <c r="G1336" s="62"/>
      <c r="H1336" s="62" t="s">
        <v>27028</v>
      </c>
      <c r="I1336" s="245" t="s">
        <v>27029</v>
      </c>
      <c r="J1336" s="198"/>
      <c r="K1336" s="62"/>
      <c r="L1336" s="82" t="s">
        <v>16627</v>
      </c>
      <c r="M1336" s="113" t="s">
        <v>22516</v>
      </c>
      <c r="N1336" s="99" t="s">
        <v>16706</v>
      </c>
      <c r="O1336" s="99" t="s">
        <v>7661</v>
      </c>
      <c r="P1336" s="99" t="s">
        <v>8038</v>
      </c>
      <c r="Q1336" s="82" t="s">
        <v>27030</v>
      </c>
    </row>
    <row r="1337">
      <c r="A1337" s="69" t="s">
        <v>2586</v>
      </c>
      <c r="B1337" s="232" t="s">
        <v>27031</v>
      </c>
      <c r="C1337" s="82"/>
      <c r="D1337" s="79" t="s">
        <v>2635</v>
      </c>
      <c r="E1337" s="113" t="s">
        <v>22516</v>
      </c>
      <c r="F1337" s="113" t="s">
        <v>22516</v>
      </c>
      <c r="G1337" s="62"/>
      <c r="H1337" s="62" t="s">
        <v>27032</v>
      </c>
      <c r="I1337" s="193" t="s">
        <v>27033</v>
      </c>
      <c r="J1337" s="198"/>
      <c r="K1337" s="62"/>
      <c r="L1337" s="82" t="s">
        <v>16627</v>
      </c>
      <c r="M1337" s="113" t="s">
        <v>22516</v>
      </c>
      <c r="N1337" s="99" t="s">
        <v>16706</v>
      </c>
      <c r="O1337" s="99" t="s">
        <v>4418</v>
      </c>
      <c r="P1337" s="99" t="s">
        <v>15373</v>
      </c>
      <c r="Q1337" s="82" t="s">
        <v>27034</v>
      </c>
    </row>
    <row r="1338">
      <c r="A1338" s="69" t="s">
        <v>2586</v>
      </c>
      <c r="B1338" s="232" t="s">
        <v>27035</v>
      </c>
      <c r="C1338" s="82"/>
      <c r="D1338" s="79" t="s">
        <v>2635</v>
      </c>
      <c r="E1338" s="113" t="s">
        <v>22516</v>
      </c>
      <c r="F1338" s="113" t="s">
        <v>22516</v>
      </c>
      <c r="G1338" s="62"/>
      <c r="H1338" s="62" t="s">
        <v>27036</v>
      </c>
      <c r="I1338" s="113" t="s">
        <v>22516</v>
      </c>
      <c r="J1338" s="198"/>
      <c r="K1338" s="62"/>
      <c r="L1338" s="82" t="s">
        <v>16627</v>
      </c>
      <c r="M1338" s="113" t="s">
        <v>22516</v>
      </c>
      <c r="N1338" s="99" t="s">
        <v>16706</v>
      </c>
      <c r="O1338" s="99" t="s">
        <v>2686</v>
      </c>
      <c r="P1338" s="99" t="s">
        <v>8038</v>
      </c>
      <c r="Q1338" s="113" t="s">
        <v>22516</v>
      </c>
    </row>
    <row r="1339">
      <c r="A1339" s="69" t="s">
        <v>2586</v>
      </c>
      <c r="B1339" s="232" t="s">
        <v>27037</v>
      </c>
      <c r="C1339" s="82"/>
      <c r="D1339" s="79" t="s">
        <v>2588</v>
      </c>
      <c r="E1339" s="113" t="s">
        <v>22516</v>
      </c>
      <c r="F1339" s="113" t="s">
        <v>22516</v>
      </c>
      <c r="G1339" s="62"/>
      <c r="H1339" s="62" t="s">
        <v>27038</v>
      </c>
      <c r="I1339" s="113" t="s">
        <v>22516</v>
      </c>
      <c r="J1339" s="198"/>
      <c r="K1339" s="62"/>
      <c r="L1339" s="82" t="s">
        <v>16627</v>
      </c>
      <c r="M1339" s="113" t="s">
        <v>22516</v>
      </c>
      <c r="N1339" s="99" t="s">
        <v>16706</v>
      </c>
      <c r="O1339" s="99" t="s">
        <v>4138</v>
      </c>
      <c r="P1339" s="99" t="s">
        <v>15373</v>
      </c>
      <c r="Q1339" s="113" t="s">
        <v>22516</v>
      </c>
    </row>
    <row r="1340">
      <c r="A1340" s="69" t="s">
        <v>23381</v>
      </c>
      <c r="B1340" s="232" t="s">
        <v>27039</v>
      </c>
      <c r="C1340" s="82"/>
      <c r="D1340" s="79" t="s">
        <v>2588</v>
      </c>
      <c r="E1340" s="113" t="s">
        <v>22516</v>
      </c>
      <c r="F1340" s="113" t="s">
        <v>22516</v>
      </c>
      <c r="G1340" s="62"/>
      <c r="H1340" s="62" t="s">
        <v>27040</v>
      </c>
      <c r="I1340" s="113" t="s">
        <v>22516</v>
      </c>
      <c r="J1340" s="198"/>
      <c r="K1340" s="62"/>
      <c r="L1340" s="82" t="s">
        <v>16627</v>
      </c>
      <c r="M1340" s="113" t="s">
        <v>22516</v>
      </c>
      <c r="N1340" s="99" t="s">
        <v>16706</v>
      </c>
      <c r="O1340" s="99" t="s">
        <v>2760</v>
      </c>
      <c r="P1340" s="99" t="s">
        <v>8038</v>
      </c>
      <c r="Q1340" s="113" t="s">
        <v>22516</v>
      </c>
    </row>
    <row r="1341">
      <c r="A1341" s="69" t="s">
        <v>2586</v>
      </c>
      <c r="B1341" s="232" t="s">
        <v>27041</v>
      </c>
      <c r="C1341" s="82"/>
      <c r="D1341" s="79" t="s">
        <v>2635</v>
      </c>
      <c r="E1341" s="113" t="s">
        <v>22516</v>
      </c>
      <c r="F1341" s="113" t="s">
        <v>22516</v>
      </c>
      <c r="G1341" s="62"/>
      <c r="H1341" s="62" t="s">
        <v>27042</v>
      </c>
      <c r="I1341" s="113" t="s">
        <v>22516</v>
      </c>
      <c r="J1341" s="198"/>
      <c r="K1341" s="62"/>
      <c r="L1341" s="82" t="s">
        <v>16627</v>
      </c>
      <c r="M1341" s="113" t="s">
        <v>22516</v>
      </c>
      <c r="N1341" s="99" t="s">
        <v>16706</v>
      </c>
      <c r="O1341" s="99" t="s">
        <v>2802</v>
      </c>
      <c r="P1341" s="99" t="s">
        <v>8038</v>
      </c>
      <c r="Q1341" s="113" t="s">
        <v>22516</v>
      </c>
    </row>
    <row r="1342">
      <c r="A1342" s="69" t="s">
        <v>2586</v>
      </c>
      <c r="B1342" s="232" t="s">
        <v>27043</v>
      </c>
      <c r="C1342" s="82"/>
      <c r="D1342" s="79" t="s">
        <v>2588</v>
      </c>
      <c r="E1342" s="113" t="s">
        <v>22516</v>
      </c>
      <c r="F1342" s="113" t="s">
        <v>22516</v>
      </c>
      <c r="G1342" s="62"/>
      <c r="H1342" s="62" t="s">
        <v>27044</v>
      </c>
      <c r="I1342" s="113" t="s">
        <v>22516</v>
      </c>
      <c r="J1342" s="198"/>
      <c r="K1342" s="62"/>
      <c r="L1342" s="82" t="s">
        <v>16627</v>
      </c>
      <c r="M1342" s="113" t="s">
        <v>22516</v>
      </c>
      <c r="N1342" s="99" t="s">
        <v>16706</v>
      </c>
      <c r="O1342" s="99" t="s">
        <v>2603</v>
      </c>
      <c r="P1342" s="99" t="s">
        <v>15373</v>
      </c>
      <c r="Q1342" s="113" t="s">
        <v>22516</v>
      </c>
    </row>
    <row r="1343">
      <c r="A1343" s="69" t="s">
        <v>2586</v>
      </c>
      <c r="B1343" s="232" t="s">
        <v>27045</v>
      </c>
      <c r="C1343" s="82"/>
      <c r="D1343" s="79" t="s">
        <v>2588</v>
      </c>
      <c r="E1343" s="113" t="s">
        <v>22516</v>
      </c>
      <c r="F1343" s="113" t="s">
        <v>22516</v>
      </c>
      <c r="G1343" s="62"/>
      <c r="H1343" s="62" t="s">
        <v>27046</v>
      </c>
      <c r="I1343" s="113" t="s">
        <v>22516</v>
      </c>
      <c r="J1343" s="198"/>
      <c r="K1343" s="62"/>
      <c r="L1343" s="82" t="s">
        <v>16627</v>
      </c>
      <c r="M1343" s="113" t="s">
        <v>22516</v>
      </c>
      <c r="N1343" s="99" t="s">
        <v>16706</v>
      </c>
      <c r="O1343" s="99" t="s">
        <v>8480</v>
      </c>
      <c r="P1343" s="99" t="s">
        <v>15373</v>
      </c>
      <c r="Q1343" s="82" t="s">
        <v>27047</v>
      </c>
    </row>
    <row r="1344">
      <c r="A1344" s="69" t="s">
        <v>2633</v>
      </c>
      <c r="B1344" s="232" t="s">
        <v>27048</v>
      </c>
      <c r="C1344" s="82"/>
      <c r="D1344" s="79" t="s">
        <v>2588</v>
      </c>
      <c r="E1344" s="113" t="s">
        <v>22516</v>
      </c>
      <c r="F1344" s="113" t="s">
        <v>22516</v>
      </c>
      <c r="G1344" s="62"/>
      <c r="H1344" s="62" t="s">
        <v>27049</v>
      </c>
      <c r="I1344" s="193" t="s">
        <v>27050</v>
      </c>
      <c r="J1344" s="198"/>
      <c r="K1344" s="62"/>
      <c r="L1344" s="82" t="s">
        <v>16627</v>
      </c>
      <c r="M1344" s="113" t="s">
        <v>22516</v>
      </c>
      <c r="N1344" s="99" t="s">
        <v>16706</v>
      </c>
      <c r="O1344" s="99" t="s">
        <v>2937</v>
      </c>
      <c r="P1344" s="99" t="s">
        <v>15373</v>
      </c>
      <c r="Q1344" s="113" t="s">
        <v>22516</v>
      </c>
    </row>
    <row r="1345">
      <c r="A1345" s="69" t="s">
        <v>23381</v>
      </c>
      <c r="B1345" s="190" t="s">
        <v>27051</v>
      </c>
      <c r="C1345" s="95"/>
      <c r="D1345" s="79" t="s">
        <v>2588</v>
      </c>
      <c r="E1345" s="113" t="s">
        <v>22516</v>
      </c>
      <c r="F1345" s="113" t="s">
        <v>22516</v>
      </c>
      <c r="G1345" s="96"/>
      <c r="H1345" s="96" t="s">
        <v>27052</v>
      </c>
      <c r="I1345" s="113" t="s">
        <v>22516</v>
      </c>
      <c r="J1345" s="192"/>
      <c r="K1345" s="96"/>
      <c r="L1345" s="95" t="s">
        <v>16627</v>
      </c>
      <c r="M1345" s="113" t="s">
        <v>22516</v>
      </c>
      <c r="N1345" s="75" t="s">
        <v>16706</v>
      </c>
      <c r="O1345" s="75" t="s">
        <v>3933</v>
      </c>
      <c r="P1345" s="75" t="s">
        <v>15373</v>
      </c>
      <c r="Q1345" s="154" t="s">
        <v>22516</v>
      </c>
    </row>
    <row r="1346">
      <c r="A1346" s="69" t="s">
        <v>23381</v>
      </c>
      <c r="B1346" s="190" t="s">
        <v>27053</v>
      </c>
      <c r="C1346" s="95"/>
      <c r="D1346" s="79" t="s">
        <v>2635</v>
      </c>
      <c r="E1346" s="113" t="s">
        <v>22516</v>
      </c>
      <c r="F1346" s="113" t="s">
        <v>22516</v>
      </c>
      <c r="G1346" s="96"/>
      <c r="H1346" s="96" t="s">
        <v>27054</v>
      </c>
      <c r="I1346" s="193" t="s">
        <v>27055</v>
      </c>
      <c r="J1346" s="192"/>
      <c r="K1346" s="96"/>
      <c r="L1346" s="95" t="s">
        <v>16627</v>
      </c>
      <c r="M1346" s="113" t="s">
        <v>22516</v>
      </c>
      <c r="N1346" s="75" t="s">
        <v>16706</v>
      </c>
      <c r="O1346" s="75" t="s">
        <v>22658</v>
      </c>
      <c r="P1346" s="75" t="s">
        <v>15373</v>
      </c>
      <c r="Q1346" s="154" t="s">
        <v>22516</v>
      </c>
    </row>
    <row r="1347">
      <c r="A1347" s="69" t="s">
        <v>2586</v>
      </c>
      <c r="B1347" s="232" t="s">
        <v>27056</v>
      </c>
      <c r="C1347" s="82"/>
      <c r="D1347" s="79" t="s">
        <v>2588</v>
      </c>
      <c r="E1347" s="113" t="s">
        <v>22516</v>
      </c>
      <c r="F1347" s="113" t="s">
        <v>22516</v>
      </c>
      <c r="G1347" s="62"/>
      <c r="H1347" s="62" t="s">
        <v>27057</v>
      </c>
      <c r="I1347" s="113" t="s">
        <v>22516</v>
      </c>
      <c r="J1347" s="198"/>
      <c r="K1347" s="62"/>
      <c r="L1347" s="82" t="s">
        <v>16627</v>
      </c>
      <c r="M1347" s="113" t="s">
        <v>22516</v>
      </c>
      <c r="N1347" s="99" t="s">
        <v>16706</v>
      </c>
      <c r="O1347" s="99" t="s">
        <v>2937</v>
      </c>
      <c r="P1347" s="99" t="s">
        <v>15373</v>
      </c>
      <c r="Q1347" s="113" t="s">
        <v>22516</v>
      </c>
    </row>
    <row r="1348">
      <c r="A1348" s="69" t="s">
        <v>2586</v>
      </c>
      <c r="B1348" s="232" t="s">
        <v>27058</v>
      </c>
      <c r="C1348" s="82"/>
      <c r="D1348" s="79" t="s">
        <v>2588</v>
      </c>
      <c r="E1348" s="113" t="s">
        <v>22516</v>
      </c>
      <c r="F1348" s="113" t="s">
        <v>22516</v>
      </c>
      <c r="G1348" s="62"/>
      <c r="H1348" s="62" t="s">
        <v>27059</v>
      </c>
      <c r="I1348" s="113" t="s">
        <v>22516</v>
      </c>
      <c r="J1348" s="198"/>
      <c r="K1348" s="62"/>
      <c r="L1348" s="82" t="s">
        <v>16627</v>
      </c>
      <c r="M1348" s="113" t="s">
        <v>22516</v>
      </c>
      <c r="N1348" s="99" t="s">
        <v>16706</v>
      </c>
      <c r="O1348" s="99" t="s">
        <v>3095</v>
      </c>
      <c r="P1348" s="99" t="s">
        <v>15373</v>
      </c>
      <c r="Q1348" s="113" t="s">
        <v>22516</v>
      </c>
    </row>
    <row r="1349">
      <c r="A1349" s="69" t="s">
        <v>2586</v>
      </c>
      <c r="B1349" s="232" t="s">
        <v>27060</v>
      </c>
      <c r="C1349" s="82"/>
      <c r="D1349" s="79" t="s">
        <v>2588</v>
      </c>
      <c r="E1349" s="113" t="s">
        <v>22516</v>
      </c>
      <c r="F1349" s="113" t="s">
        <v>22516</v>
      </c>
      <c r="G1349" s="62"/>
      <c r="H1349" s="62" t="s">
        <v>27061</v>
      </c>
      <c r="I1349" s="113" t="s">
        <v>22516</v>
      </c>
      <c r="J1349" s="198"/>
      <c r="K1349" s="62"/>
      <c r="L1349" s="82" t="s">
        <v>16627</v>
      </c>
      <c r="M1349" s="113" t="s">
        <v>22516</v>
      </c>
      <c r="N1349" s="99" t="s">
        <v>16706</v>
      </c>
      <c r="O1349" s="99" t="s">
        <v>3768</v>
      </c>
      <c r="P1349" s="99" t="s">
        <v>8038</v>
      </c>
      <c r="Q1349" s="113" t="s">
        <v>22516</v>
      </c>
    </row>
    <row r="1350">
      <c r="A1350" s="69" t="s">
        <v>2586</v>
      </c>
      <c r="B1350" s="232" t="s">
        <v>27062</v>
      </c>
      <c r="C1350" s="82"/>
      <c r="D1350" s="79" t="s">
        <v>2588</v>
      </c>
      <c r="E1350" s="113" t="s">
        <v>22516</v>
      </c>
      <c r="F1350" s="113" t="s">
        <v>22516</v>
      </c>
      <c r="G1350" s="62"/>
      <c r="H1350" s="62" t="s">
        <v>27063</v>
      </c>
      <c r="I1350" s="113" t="s">
        <v>22516</v>
      </c>
      <c r="J1350" s="198"/>
      <c r="K1350" s="62"/>
      <c r="L1350" s="82" t="s">
        <v>16627</v>
      </c>
      <c r="M1350" s="113" t="s">
        <v>22516</v>
      </c>
      <c r="N1350" s="99" t="s">
        <v>16706</v>
      </c>
      <c r="O1350" s="99" t="s">
        <v>3296</v>
      </c>
      <c r="P1350" s="99" t="s">
        <v>15373</v>
      </c>
      <c r="Q1350" s="113" t="s">
        <v>22516</v>
      </c>
    </row>
    <row r="1351">
      <c r="A1351" s="69" t="s">
        <v>2586</v>
      </c>
      <c r="B1351" s="190" t="s">
        <v>27064</v>
      </c>
      <c r="C1351" s="95"/>
      <c r="D1351" s="79" t="s">
        <v>2588</v>
      </c>
      <c r="E1351" s="113" t="s">
        <v>22516</v>
      </c>
      <c r="F1351" s="113" t="s">
        <v>22516</v>
      </c>
      <c r="G1351" s="96"/>
      <c r="H1351" s="96" t="s">
        <v>27065</v>
      </c>
      <c r="I1351" s="113" t="s">
        <v>22516</v>
      </c>
      <c r="J1351" s="192"/>
      <c r="K1351" s="96"/>
      <c r="L1351" s="95" t="s">
        <v>16627</v>
      </c>
      <c r="M1351" s="113" t="s">
        <v>22516</v>
      </c>
      <c r="N1351" s="75" t="s">
        <v>16706</v>
      </c>
      <c r="O1351" s="75" t="s">
        <v>3182</v>
      </c>
      <c r="P1351" s="75" t="s">
        <v>15373</v>
      </c>
      <c r="Q1351" s="154" t="s">
        <v>22516</v>
      </c>
    </row>
    <row r="1352">
      <c r="A1352" s="69" t="s">
        <v>2586</v>
      </c>
      <c r="B1352" s="232" t="s">
        <v>27066</v>
      </c>
      <c r="C1352" s="82"/>
      <c r="D1352" s="79" t="s">
        <v>2588</v>
      </c>
      <c r="E1352" s="113" t="s">
        <v>22516</v>
      </c>
      <c r="F1352" s="113" t="s">
        <v>22516</v>
      </c>
      <c r="G1352" s="62"/>
      <c r="H1352" s="62" t="s">
        <v>27067</v>
      </c>
      <c r="I1352" s="113" t="s">
        <v>22516</v>
      </c>
      <c r="J1352" s="198"/>
      <c r="K1352" s="62"/>
      <c r="L1352" s="82" t="s">
        <v>16627</v>
      </c>
      <c r="M1352" s="113" t="s">
        <v>22516</v>
      </c>
      <c r="N1352" s="99" t="s">
        <v>16706</v>
      </c>
      <c r="O1352" s="99" t="s">
        <v>8454</v>
      </c>
      <c r="P1352" s="99" t="s">
        <v>15373</v>
      </c>
      <c r="Q1352" s="113" t="s">
        <v>22516</v>
      </c>
    </row>
    <row r="1353">
      <c r="A1353" s="69" t="s">
        <v>2586</v>
      </c>
      <c r="B1353" s="190" t="s">
        <v>27068</v>
      </c>
      <c r="C1353" s="95"/>
      <c r="D1353" s="79" t="s">
        <v>2588</v>
      </c>
      <c r="E1353" s="113" t="s">
        <v>22516</v>
      </c>
      <c r="F1353" s="113" t="s">
        <v>22516</v>
      </c>
      <c r="G1353" s="96"/>
      <c r="H1353" s="96" t="s">
        <v>27069</v>
      </c>
      <c r="I1353" s="113" t="s">
        <v>22516</v>
      </c>
      <c r="J1353" s="192"/>
      <c r="K1353" s="96"/>
      <c r="L1353" s="95" t="s">
        <v>16627</v>
      </c>
      <c r="M1353" s="113" t="s">
        <v>22516</v>
      </c>
      <c r="N1353" s="75" t="s">
        <v>16706</v>
      </c>
      <c r="O1353" s="75" t="s">
        <v>2824</v>
      </c>
      <c r="P1353" s="75" t="s">
        <v>15373</v>
      </c>
      <c r="Q1353" s="154" t="s">
        <v>22516</v>
      </c>
    </row>
    <row r="1354">
      <c r="A1354" s="69" t="s">
        <v>2586</v>
      </c>
      <c r="B1354" s="232" t="s">
        <v>27070</v>
      </c>
      <c r="C1354" s="82"/>
      <c r="D1354" s="79" t="s">
        <v>2588</v>
      </c>
      <c r="E1354" s="113" t="s">
        <v>22516</v>
      </c>
      <c r="F1354" s="113" t="s">
        <v>22516</v>
      </c>
      <c r="G1354" s="62"/>
      <c r="H1354" s="62" t="s">
        <v>27071</v>
      </c>
      <c r="I1354" s="113" t="s">
        <v>22516</v>
      </c>
      <c r="J1354" s="198"/>
      <c r="K1354" s="62"/>
      <c r="L1354" s="82" t="s">
        <v>16627</v>
      </c>
      <c r="M1354" s="113" t="s">
        <v>22516</v>
      </c>
      <c r="N1354" s="99" t="s">
        <v>16706</v>
      </c>
      <c r="O1354" s="99" t="s">
        <v>22571</v>
      </c>
      <c r="P1354" s="99" t="s">
        <v>15373</v>
      </c>
      <c r="Q1354" s="113" t="s">
        <v>22516</v>
      </c>
    </row>
    <row r="1355">
      <c r="A1355" s="69" t="s">
        <v>2586</v>
      </c>
      <c r="B1355" s="190" t="s">
        <v>27072</v>
      </c>
      <c r="C1355" s="95"/>
      <c r="D1355" s="79" t="s">
        <v>2588</v>
      </c>
      <c r="E1355" s="113" t="s">
        <v>22516</v>
      </c>
      <c r="F1355" s="113" t="s">
        <v>22516</v>
      </c>
      <c r="G1355" s="96"/>
      <c r="H1355" s="96" t="s">
        <v>27073</v>
      </c>
      <c r="I1355" s="113" t="s">
        <v>22516</v>
      </c>
      <c r="J1355" s="192"/>
      <c r="K1355" s="96"/>
      <c r="L1355" s="95" t="s">
        <v>16627</v>
      </c>
      <c r="M1355" s="113" t="s">
        <v>22516</v>
      </c>
      <c r="N1355" s="75" t="s">
        <v>16706</v>
      </c>
      <c r="O1355" s="75" t="s">
        <v>3095</v>
      </c>
      <c r="P1355" s="75" t="s">
        <v>15373</v>
      </c>
      <c r="Q1355" s="95"/>
    </row>
    <row r="1356">
      <c r="A1356" s="69" t="s">
        <v>2586</v>
      </c>
      <c r="B1356" s="232" t="s">
        <v>27074</v>
      </c>
      <c r="C1356" s="82"/>
      <c r="D1356" s="79" t="s">
        <v>2588</v>
      </c>
      <c r="E1356" s="113" t="s">
        <v>22516</v>
      </c>
      <c r="F1356" s="113" t="s">
        <v>22516</v>
      </c>
      <c r="G1356" s="62"/>
      <c r="H1356" s="62" t="s">
        <v>27075</v>
      </c>
      <c r="I1356" s="113" t="s">
        <v>22516</v>
      </c>
      <c r="J1356" s="198"/>
      <c r="K1356" s="62"/>
      <c r="L1356" s="82" t="s">
        <v>16627</v>
      </c>
      <c r="M1356" s="113" t="s">
        <v>22516</v>
      </c>
      <c r="N1356" s="99" t="s">
        <v>16706</v>
      </c>
      <c r="O1356" s="99" t="s">
        <v>26180</v>
      </c>
      <c r="P1356" s="99" t="s">
        <v>15373</v>
      </c>
      <c r="Q1356" s="113" t="s">
        <v>22516</v>
      </c>
    </row>
    <row r="1357">
      <c r="A1357" s="69" t="s">
        <v>2586</v>
      </c>
      <c r="B1357" s="190" t="s">
        <v>27076</v>
      </c>
      <c r="C1357" s="95"/>
      <c r="D1357" s="79" t="s">
        <v>2588</v>
      </c>
      <c r="E1357" s="113" t="s">
        <v>22516</v>
      </c>
      <c r="F1357" s="113" t="s">
        <v>22516</v>
      </c>
      <c r="G1357" s="96"/>
      <c r="H1357" s="96" t="s">
        <v>27077</v>
      </c>
      <c r="I1357" s="113" t="s">
        <v>22516</v>
      </c>
      <c r="J1357" s="192"/>
      <c r="K1357" s="96"/>
      <c r="L1357" s="95" t="s">
        <v>16627</v>
      </c>
      <c r="M1357" s="113" t="s">
        <v>22516</v>
      </c>
      <c r="N1357" s="75" t="s">
        <v>16706</v>
      </c>
      <c r="O1357" s="75" t="s">
        <v>2937</v>
      </c>
      <c r="P1357" s="75" t="s">
        <v>15373</v>
      </c>
      <c r="Q1357" s="154" t="s">
        <v>22516</v>
      </c>
    </row>
    <row r="1358">
      <c r="A1358" s="69" t="s">
        <v>2586</v>
      </c>
      <c r="B1358" s="190" t="s">
        <v>27078</v>
      </c>
      <c r="C1358" s="95"/>
      <c r="D1358" s="79" t="s">
        <v>2588</v>
      </c>
      <c r="E1358" s="113" t="s">
        <v>22516</v>
      </c>
      <c r="F1358" s="113" t="s">
        <v>22516</v>
      </c>
      <c r="G1358" s="96"/>
      <c r="H1358" s="96" t="s">
        <v>27079</v>
      </c>
      <c r="I1358" s="113" t="s">
        <v>22516</v>
      </c>
      <c r="J1358" s="192"/>
      <c r="K1358" s="96"/>
      <c r="L1358" s="95" t="s">
        <v>16627</v>
      </c>
      <c r="M1358" s="113" t="s">
        <v>22516</v>
      </c>
      <c r="N1358" s="75" t="s">
        <v>16706</v>
      </c>
      <c r="O1358" s="75" t="s">
        <v>3933</v>
      </c>
      <c r="P1358" s="75" t="s">
        <v>15373</v>
      </c>
      <c r="Q1358" s="95" t="s">
        <v>27080</v>
      </c>
    </row>
    <row r="1359">
      <c r="A1359" s="69" t="s">
        <v>23381</v>
      </c>
      <c r="B1359" s="232" t="s">
        <v>27081</v>
      </c>
      <c r="C1359" s="82" t="s">
        <v>27082</v>
      </c>
      <c r="D1359" s="79" t="s">
        <v>2588</v>
      </c>
      <c r="E1359" s="113" t="s">
        <v>22516</v>
      </c>
      <c r="F1359" s="113" t="s">
        <v>22516</v>
      </c>
      <c r="G1359" s="62"/>
      <c r="H1359" s="62" t="s">
        <v>27083</v>
      </c>
      <c r="I1359" s="113" t="s">
        <v>22516</v>
      </c>
      <c r="J1359" s="198"/>
      <c r="K1359" s="62"/>
      <c r="L1359" s="82" t="s">
        <v>16627</v>
      </c>
      <c r="M1359" s="113" t="s">
        <v>22516</v>
      </c>
      <c r="N1359" s="99" t="s">
        <v>16706</v>
      </c>
      <c r="O1359" s="99" t="s">
        <v>2760</v>
      </c>
      <c r="P1359" s="99" t="s">
        <v>8038</v>
      </c>
      <c r="Q1359" s="113" t="s">
        <v>22516</v>
      </c>
    </row>
    <row r="1360">
      <c r="A1360" s="69" t="s">
        <v>2586</v>
      </c>
      <c r="B1360" s="232" t="s">
        <v>27084</v>
      </c>
      <c r="C1360" s="82"/>
      <c r="D1360" s="79" t="s">
        <v>2588</v>
      </c>
      <c r="E1360" s="113" t="s">
        <v>22516</v>
      </c>
      <c r="F1360" s="113" t="s">
        <v>22516</v>
      </c>
      <c r="G1360" s="62"/>
      <c r="H1360" s="62" t="s">
        <v>27085</v>
      </c>
      <c r="I1360" s="113" t="s">
        <v>22516</v>
      </c>
      <c r="J1360" s="198"/>
      <c r="K1360" s="62"/>
      <c r="L1360" s="82" t="s">
        <v>16627</v>
      </c>
      <c r="M1360" s="113" t="s">
        <v>22516</v>
      </c>
      <c r="N1360" s="99" t="s">
        <v>16706</v>
      </c>
      <c r="O1360" s="99" t="s">
        <v>22671</v>
      </c>
      <c r="P1360" s="99" t="s">
        <v>15373</v>
      </c>
      <c r="Q1360" s="113" t="s">
        <v>22516</v>
      </c>
    </row>
    <row r="1361">
      <c r="A1361" s="69" t="s">
        <v>2586</v>
      </c>
      <c r="B1361" s="190" t="s">
        <v>27086</v>
      </c>
      <c r="C1361" s="95" t="s">
        <v>27087</v>
      </c>
      <c r="D1361" s="79" t="s">
        <v>2588</v>
      </c>
      <c r="E1361" s="113" t="s">
        <v>22516</v>
      </c>
      <c r="F1361" s="113" t="s">
        <v>22516</v>
      </c>
      <c r="G1361" s="96"/>
      <c r="H1361" s="96" t="s">
        <v>27088</v>
      </c>
      <c r="I1361" s="113" t="s">
        <v>22516</v>
      </c>
      <c r="J1361" s="192"/>
      <c r="K1361" s="96"/>
      <c r="L1361" s="95" t="s">
        <v>16627</v>
      </c>
      <c r="M1361" s="113" t="s">
        <v>22516</v>
      </c>
      <c r="N1361" s="75" t="s">
        <v>16706</v>
      </c>
      <c r="O1361" s="75" t="s">
        <v>22658</v>
      </c>
      <c r="P1361" s="75" t="s">
        <v>15373</v>
      </c>
      <c r="Q1361" s="154" t="s">
        <v>22516</v>
      </c>
    </row>
    <row r="1362">
      <c r="A1362" s="69" t="s">
        <v>2586</v>
      </c>
      <c r="B1362" s="190" t="s">
        <v>27089</v>
      </c>
      <c r="C1362" s="95"/>
      <c r="D1362" s="101" t="s">
        <v>2588</v>
      </c>
      <c r="E1362" s="113" t="s">
        <v>22516</v>
      </c>
      <c r="F1362" s="113" t="s">
        <v>22516</v>
      </c>
      <c r="G1362" s="96"/>
      <c r="H1362" s="96" t="s">
        <v>27090</v>
      </c>
      <c r="I1362" s="113" t="s">
        <v>22516</v>
      </c>
      <c r="J1362" s="192"/>
      <c r="K1362" s="96"/>
      <c r="L1362" s="95" t="s">
        <v>16627</v>
      </c>
      <c r="M1362" s="113" t="s">
        <v>22516</v>
      </c>
      <c r="N1362" s="75" t="s">
        <v>16706</v>
      </c>
      <c r="O1362" s="75" t="s">
        <v>3473</v>
      </c>
      <c r="P1362" s="75" t="s">
        <v>8038</v>
      </c>
      <c r="Q1362" s="95" t="s">
        <v>27091</v>
      </c>
    </row>
    <row r="1363">
      <c r="A1363" s="69" t="s">
        <v>2586</v>
      </c>
      <c r="B1363" s="190" t="s">
        <v>27092</v>
      </c>
      <c r="C1363" s="95" t="s">
        <v>27093</v>
      </c>
      <c r="D1363" s="101" t="s">
        <v>2588</v>
      </c>
      <c r="E1363" s="113" t="s">
        <v>22516</v>
      </c>
      <c r="F1363" s="113" t="s">
        <v>22516</v>
      </c>
      <c r="G1363" s="96"/>
      <c r="H1363" s="96" t="s">
        <v>27094</v>
      </c>
      <c r="I1363" s="113" t="s">
        <v>22516</v>
      </c>
      <c r="J1363" s="192"/>
      <c r="K1363" s="96"/>
      <c r="L1363" s="95" t="s">
        <v>16627</v>
      </c>
      <c r="M1363" s="113" t="s">
        <v>22516</v>
      </c>
      <c r="N1363" s="75" t="s">
        <v>16706</v>
      </c>
      <c r="O1363" s="75" t="s">
        <v>3287</v>
      </c>
      <c r="P1363" s="75" t="s">
        <v>15373</v>
      </c>
      <c r="Q1363" s="95" t="s">
        <v>27095</v>
      </c>
    </row>
    <row r="1364">
      <c r="A1364" s="69" t="s">
        <v>2633</v>
      </c>
      <c r="B1364" s="232" t="s">
        <v>27096</v>
      </c>
      <c r="C1364" s="82"/>
      <c r="D1364" s="79" t="s">
        <v>2588</v>
      </c>
      <c r="E1364" s="113" t="s">
        <v>22516</v>
      </c>
      <c r="F1364" s="113" t="s">
        <v>22516</v>
      </c>
      <c r="G1364" s="62"/>
      <c r="H1364" s="62" t="s">
        <v>27097</v>
      </c>
      <c r="I1364" s="113" t="s">
        <v>22516</v>
      </c>
      <c r="J1364" s="198"/>
      <c r="K1364" s="62"/>
      <c r="L1364" s="82" t="s">
        <v>16627</v>
      </c>
      <c r="M1364" s="113" t="s">
        <v>22516</v>
      </c>
      <c r="N1364" s="99" t="s">
        <v>16706</v>
      </c>
      <c r="O1364" s="99" t="s">
        <v>2816</v>
      </c>
      <c r="P1364" s="99" t="s">
        <v>15373</v>
      </c>
      <c r="Q1364" s="82" t="s">
        <v>27098</v>
      </c>
    </row>
    <row r="1365">
      <c r="A1365" s="69" t="s">
        <v>2586</v>
      </c>
      <c r="B1365" s="232" t="s">
        <v>27099</v>
      </c>
      <c r="C1365" s="82"/>
      <c r="D1365" s="79" t="s">
        <v>2588</v>
      </c>
      <c r="E1365" s="113" t="s">
        <v>22516</v>
      </c>
      <c r="F1365" s="113" t="s">
        <v>22516</v>
      </c>
      <c r="G1365" s="62"/>
      <c r="H1365" s="62" t="s">
        <v>27100</v>
      </c>
      <c r="I1365" s="193" t="s">
        <v>27101</v>
      </c>
      <c r="J1365" s="198"/>
      <c r="K1365" s="62"/>
      <c r="L1365" s="82" t="s">
        <v>16627</v>
      </c>
      <c r="M1365" s="113" t="s">
        <v>22516</v>
      </c>
      <c r="N1365" s="99" t="s">
        <v>16706</v>
      </c>
      <c r="O1365" s="99" t="s">
        <v>2753</v>
      </c>
      <c r="P1365" s="99" t="s">
        <v>15373</v>
      </c>
      <c r="Q1365" s="82" t="s">
        <v>27102</v>
      </c>
    </row>
    <row r="1366">
      <c r="A1366" s="69" t="s">
        <v>2633</v>
      </c>
      <c r="B1366" s="232" t="s">
        <v>27103</v>
      </c>
      <c r="C1366" s="82"/>
      <c r="D1366" s="79" t="s">
        <v>2588</v>
      </c>
      <c r="E1366" s="113" t="s">
        <v>22516</v>
      </c>
      <c r="F1366" s="113" t="s">
        <v>22516</v>
      </c>
      <c r="G1366" s="62"/>
      <c r="H1366" s="62" t="s">
        <v>27104</v>
      </c>
      <c r="I1366" s="193" t="s">
        <v>27105</v>
      </c>
      <c r="J1366" s="198"/>
      <c r="K1366" s="62"/>
      <c r="L1366" s="82" t="s">
        <v>16627</v>
      </c>
      <c r="M1366" s="113" t="s">
        <v>22516</v>
      </c>
      <c r="N1366" s="99" t="s">
        <v>16706</v>
      </c>
      <c r="O1366" s="99" t="s">
        <v>22571</v>
      </c>
      <c r="P1366" s="99" t="s">
        <v>15373</v>
      </c>
      <c r="Q1366" s="82" t="s">
        <v>27106</v>
      </c>
    </row>
    <row r="1367">
      <c r="A1367" s="69" t="s">
        <v>2586</v>
      </c>
      <c r="B1367" s="190" t="s">
        <v>27107</v>
      </c>
      <c r="C1367" s="95"/>
      <c r="D1367" s="79" t="s">
        <v>2588</v>
      </c>
      <c r="E1367" s="113" t="s">
        <v>22516</v>
      </c>
      <c r="F1367" s="113" t="s">
        <v>22516</v>
      </c>
      <c r="G1367" s="96"/>
      <c r="H1367" s="96" t="s">
        <v>27108</v>
      </c>
      <c r="I1367" s="113" t="s">
        <v>22516</v>
      </c>
      <c r="J1367" s="192"/>
      <c r="K1367" s="96"/>
      <c r="L1367" s="95" t="s">
        <v>16627</v>
      </c>
      <c r="M1367" s="113" t="s">
        <v>22516</v>
      </c>
      <c r="N1367" s="75" t="s">
        <v>16706</v>
      </c>
      <c r="O1367" s="75" t="s">
        <v>2802</v>
      </c>
      <c r="P1367" s="75" t="s">
        <v>15373</v>
      </c>
      <c r="Q1367" s="95" t="s">
        <v>27109</v>
      </c>
    </row>
    <row r="1368">
      <c r="A1368" s="69" t="s">
        <v>2586</v>
      </c>
      <c r="B1368" s="190" t="s">
        <v>27110</v>
      </c>
      <c r="C1368" s="95" t="s">
        <v>27111</v>
      </c>
      <c r="D1368" s="101" t="s">
        <v>2588</v>
      </c>
      <c r="E1368" s="113" t="s">
        <v>22516</v>
      </c>
      <c r="F1368" s="113" t="s">
        <v>22516</v>
      </c>
      <c r="G1368" s="96"/>
      <c r="H1368" s="96" t="s">
        <v>27112</v>
      </c>
      <c r="I1368" s="113" t="s">
        <v>22516</v>
      </c>
      <c r="J1368" s="192"/>
      <c r="K1368" s="96"/>
      <c r="L1368" s="95" t="s">
        <v>16627</v>
      </c>
      <c r="M1368" s="113" t="s">
        <v>22516</v>
      </c>
      <c r="N1368" s="75" t="s">
        <v>16706</v>
      </c>
      <c r="O1368" s="75" t="s">
        <v>15329</v>
      </c>
      <c r="P1368" s="75" t="s">
        <v>8038</v>
      </c>
      <c r="Q1368" s="95"/>
    </row>
    <row r="1369">
      <c r="A1369" s="69" t="s">
        <v>2586</v>
      </c>
      <c r="B1369" s="190" t="s">
        <v>27113</v>
      </c>
      <c r="C1369" s="95"/>
      <c r="D1369" s="101" t="s">
        <v>2588</v>
      </c>
      <c r="E1369" s="113" t="s">
        <v>22516</v>
      </c>
      <c r="F1369" s="113" t="s">
        <v>22516</v>
      </c>
      <c r="G1369" s="96"/>
      <c r="H1369" s="96" t="s">
        <v>27114</v>
      </c>
      <c r="I1369" s="113" t="s">
        <v>22516</v>
      </c>
      <c r="J1369" s="192"/>
      <c r="K1369" s="96"/>
      <c r="L1369" s="95" t="s">
        <v>16627</v>
      </c>
      <c r="M1369" s="113" t="s">
        <v>22516</v>
      </c>
      <c r="N1369" s="75" t="s">
        <v>16706</v>
      </c>
      <c r="O1369" s="75" t="s">
        <v>8612</v>
      </c>
      <c r="P1369" s="75" t="s">
        <v>15373</v>
      </c>
      <c r="Q1369" s="95" t="s">
        <v>27115</v>
      </c>
    </row>
    <row r="1370">
      <c r="A1370" s="69" t="s">
        <v>2586</v>
      </c>
      <c r="B1370" s="190" t="s">
        <v>27116</v>
      </c>
      <c r="C1370" s="95" t="s">
        <v>27117</v>
      </c>
      <c r="D1370" s="101" t="s">
        <v>2588</v>
      </c>
      <c r="E1370" s="113" t="s">
        <v>22516</v>
      </c>
      <c r="F1370" s="113" t="s">
        <v>22516</v>
      </c>
      <c r="G1370" s="96"/>
      <c r="H1370" s="96" t="s">
        <v>27118</v>
      </c>
      <c r="I1370" s="113" t="s">
        <v>22516</v>
      </c>
      <c r="J1370" s="192"/>
      <c r="K1370" s="96"/>
      <c r="L1370" s="95" t="s">
        <v>16627</v>
      </c>
      <c r="M1370" s="113" t="s">
        <v>22516</v>
      </c>
      <c r="N1370" s="75" t="s">
        <v>16706</v>
      </c>
      <c r="O1370" s="75" t="s">
        <v>3287</v>
      </c>
      <c r="P1370" s="75" t="s">
        <v>15373</v>
      </c>
      <c r="Q1370" s="154" t="s">
        <v>22516</v>
      </c>
    </row>
    <row r="1371">
      <c r="A1371" s="69" t="s">
        <v>2586</v>
      </c>
      <c r="B1371" s="232" t="s">
        <v>27119</v>
      </c>
      <c r="C1371" s="82"/>
      <c r="D1371" s="101" t="s">
        <v>2588</v>
      </c>
      <c r="E1371" s="113" t="s">
        <v>22516</v>
      </c>
      <c r="F1371" s="113" t="s">
        <v>22516</v>
      </c>
      <c r="G1371" s="62"/>
      <c r="H1371" s="62" t="s">
        <v>27120</v>
      </c>
      <c r="I1371" s="113" t="s">
        <v>22516</v>
      </c>
      <c r="J1371" s="198"/>
      <c r="K1371" s="62"/>
      <c r="L1371" s="82" t="s">
        <v>16627</v>
      </c>
      <c r="M1371" s="113" t="s">
        <v>22516</v>
      </c>
      <c r="N1371" s="99" t="s">
        <v>16706</v>
      </c>
      <c r="O1371" s="99" t="s">
        <v>22571</v>
      </c>
      <c r="P1371" s="99" t="s">
        <v>15373</v>
      </c>
      <c r="Q1371" s="113" t="s">
        <v>22516</v>
      </c>
    </row>
    <row r="1372">
      <c r="A1372" s="174"/>
      <c r="B1372" s="208" t="s">
        <v>27121</v>
      </c>
      <c r="C1372" s="188"/>
      <c r="D1372" s="206" t="s">
        <v>3098</v>
      </c>
      <c r="E1372" s="113" t="s">
        <v>22516</v>
      </c>
      <c r="F1372" s="113" t="s">
        <v>22516</v>
      </c>
      <c r="G1372" s="174"/>
      <c r="H1372" s="209" t="s">
        <v>27122</v>
      </c>
      <c r="I1372" s="209"/>
      <c r="J1372" s="174"/>
      <c r="K1372" s="174"/>
      <c r="L1372" s="69" t="s">
        <v>16627</v>
      </c>
      <c r="M1372" s="113" t="s">
        <v>22516</v>
      </c>
      <c r="N1372" s="67" t="s">
        <v>16706</v>
      </c>
      <c r="O1372" s="67" t="s">
        <v>3328</v>
      </c>
      <c r="P1372" s="174"/>
      <c r="Q1372" s="174"/>
    </row>
    <row r="1373">
      <c r="A1373" s="69" t="s">
        <v>2586</v>
      </c>
      <c r="B1373" s="232" t="s">
        <v>27123</v>
      </c>
      <c r="C1373" s="82"/>
      <c r="D1373" s="101" t="s">
        <v>2588</v>
      </c>
      <c r="E1373" s="113" t="s">
        <v>22516</v>
      </c>
      <c r="F1373" s="113" t="s">
        <v>22516</v>
      </c>
      <c r="G1373" s="62"/>
      <c r="H1373" s="62" t="s">
        <v>27124</v>
      </c>
      <c r="I1373" s="113" t="s">
        <v>22516</v>
      </c>
      <c r="J1373" s="198"/>
      <c r="K1373" s="62"/>
      <c r="L1373" s="82" t="s">
        <v>16627</v>
      </c>
      <c r="M1373" s="113" t="s">
        <v>22516</v>
      </c>
      <c r="N1373" s="99" t="s">
        <v>16706</v>
      </c>
      <c r="O1373" s="99" t="s">
        <v>12996</v>
      </c>
      <c r="P1373" s="99" t="s">
        <v>8038</v>
      </c>
      <c r="Q1373" s="113" t="s">
        <v>22516</v>
      </c>
    </row>
    <row r="1374">
      <c r="A1374" s="69" t="s">
        <v>2586</v>
      </c>
      <c r="B1374" s="232" t="s">
        <v>27125</v>
      </c>
      <c r="C1374" s="82"/>
      <c r="D1374" s="101" t="s">
        <v>2588</v>
      </c>
      <c r="E1374" s="113" t="s">
        <v>22516</v>
      </c>
      <c r="F1374" s="113" t="s">
        <v>22516</v>
      </c>
      <c r="G1374" s="62"/>
      <c r="H1374" s="62" t="s">
        <v>27126</v>
      </c>
      <c r="I1374" s="113" t="s">
        <v>22516</v>
      </c>
      <c r="J1374" s="198"/>
      <c r="K1374" s="62"/>
      <c r="L1374" s="82" t="s">
        <v>16627</v>
      </c>
      <c r="M1374" s="113" t="s">
        <v>22516</v>
      </c>
      <c r="N1374" s="99" t="s">
        <v>16706</v>
      </c>
      <c r="O1374" s="99" t="s">
        <v>3296</v>
      </c>
      <c r="P1374" s="99" t="s">
        <v>15373</v>
      </c>
      <c r="Q1374" s="82" t="s">
        <v>27127</v>
      </c>
    </row>
    <row r="1375">
      <c r="A1375" s="69" t="s">
        <v>2586</v>
      </c>
      <c r="B1375" s="190" t="s">
        <v>27128</v>
      </c>
      <c r="C1375" s="95"/>
      <c r="D1375" s="101" t="s">
        <v>2588</v>
      </c>
      <c r="E1375" s="113" t="s">
        <v>22516</v>
      </c>
      <c r="F1375" s="113" t="s">
        <v>22516</v>
      </c>
      <c r="G1375" s="96"/>
      <c r="H1375" s="96" t="s">
        <v>27129</v>
      </c>
      <c r="I1375" s="113" t="s">
        <v>22516</v>
      </c>
      <c r="J1375" s="192"/>
      <c r="K1375" s="96"/>
      <c r="L1375" s="95" t="s">
        <v>16627</v>
      </c>
      <c r="M1375" s="113" t="s">
        <v>22516</v>
      </c>
      <c r="N1375" s="75" t="s">
        <v>16706</v>
      </c>
      <c r="O1375" s="75" t="s">
        <v>3933</v>
      </c>
      <c r="P1375" s="75" t="s">
        <v>15373</v>
      </c>
      <c r="Q1375" s="154" t="s">
        <v>22516</v>
      </c>
    </row>
    <row r="1376">
      <c r="A1376" s="69" t="s">
        <v>2586</v>
      </c>
      <c r="B1376" s="232" t="s">
        <v>26944</v>
      </c>
      <c r="C1376" s="82" t="s">
        <v>27130</v>
      </c>
      <c r="D1376" s="113" t="s">
        <v>27131</v>
      </c>
      <c r="E1376" s="113" t="s">
        <v>22516</v>
      </c>
      <c r="F1376" s="113" t="s">
        <v>22516</v>
      </c>
      <c r="G1376" s="62"/>
      <c r="H1376" s="62" t="s">
        <v>27132</v>
      </c>
      <c r="I1376" s="113" t="s">
        <v>22516</v>
      </c>
      <c r="J1376" s="198"/>
      <c r="K1376" s="62"/>
      <c r="L1376" s="82" t="s">
        <v>16627</v>
      </c>
      <c r="M1376" s="113" t="s">
        <v>22516</v>
      </c>
      <c r="N1376" s="99" t="s">
        <v>16706</v>
      </c>
      <c r="O1376" s="99" t="s">
        <v>3287</v>
      </c>
      <c r="P1376" s="99" t="s">
        <v>8038</v>
      </c>
      <c r="Q1376" s="113" t="s">
        <v>22516</v>
      </c>
    </row>
    <row r="1377">
      <c r="A1377" s="62"/>
      <c r="B1377" s="164" t="s">
        <v>26395</v>
      </c>
      <c r="C1377" s="201"/>
      <c r="D1377" s="113" t="s">
        <v>2635</v>
      </c>
      <c r="E1377" s="113" t="s">
        <v>22516</v>
      </c>
      <c r="F1377" s="113" t="s">
        <v>22516</v>
      </c>
      <c r="G1377" s="62"/>
      <c r="H1377" s="183" t="s">
        <v>27133</v>
      </c>
      <c r="I1377" s="167" t="s">
        <v>27134</v>
      </c>
      <c r="J1377" s="170"/>
      <c r="K1377" s="168"/>
      <c r="L1377" s="69" t="s">
        <v>16627</v>
      </c>
      <c r="M1377" s="113" t="s">
        <v>22516</v>
      </c>
      <c r="N1377" s="75" t="s">
        <v>16706</v>
      </c>
      <c r="O1377" s="162"/>
      <c r="P1377" s="162"/>
      <c r="Q1377" s="62"/>
    </row>
    <row r="1378">
      <c r="A1378" s="69" t="s">
        <v>2586</v>
      </c>
      <c r="B1378" s="232" t="s">
        <v>27135</v>
      </c>
      <c r="C1378" s="82"/>
      <c r="D1378" s="101" t="s">
        <v>2588</v>
      </c>
      <c r="E1378" s="113" t="s">
        <v>22516</v>
      </c>
      <c r="F1378" s="113" t="s">
        <v>22516</v>
      </c>
      <c r="G1378" s="62"/>
      <c r="H1378" s="62" t="s">
        <v>27136</v>
      </c>
      <c r="I1378" s="113" t="s">
        <v>22516</v>
      </c>
      <c r="J1378" s="198"/>
      <c r="K1378" s="62"/>
      <c r="L1378" s="82" t="s">
        <v>16627</v>
      </c>
      <c r="M1378" s="113" t="s">
        <v>22516</v>
      </c>
      <c r="N1378" s="99" t="s">
        <v>16706</v>
      </c>
      <c r="O1378" s="99" t="s">
        <v>8454</v>
      </c>
      <c r="P1378" s="99" t="s">
        <v>15373</v>
      </c>
      <c r="Q1378" s="113" t="s">
        <v>22516</v>
      </c>
    </row>
    <row r="1379">
      <c r="A1379" s="69" t="s">
        <v>2586</v>
      </c>
      <c r="B1379" s="153" t="s">
        <v>27137</v>
      </c>
      <c r="C1379" s="236"/>
      <c r="D1379" s="79" t="s">
        <v>2588</v>
      </c>
      <c r="E1379" s="113" t="s">
        <v>22516</v>
      </c>
      <c r="F1379" s="113" t="s">
        <v>22516</v>
      </c>
      <c r="G1379" s="177"/>
      <c r="H1379" s="177" t="s">
        <v>27138</v>
      </c>
      <c r="I1379" s="230" t="s">
        <v>27139</v>
      </c>
      <c r="J1379" s="179"/>
      <c r="K1379" s="179"/>
      <c r="L1379" s="95" t="s">
        <v>21498</v>
      </c>
      <c r="M1379" s="75" t="s">
        <v>23140</v>
      </c>
      <c r="N1379" s="75" t="s">
        <v>16706</v>
      </c>
      <c r="O1379" s="75" t="s">
        <v>2937</v>
      </c>
      <c r="P1379" s="75" t="s">
        <v>15373</v>
      </c>
      <c r="Q1379" s="236" t="s">
        <v>27140</v>
      </c>
    </row>
    <row r="1380">
      <c r="A1380" s="69" t="s">
        <v>2586</v>
      </c>
      <c r="B1380" s="153" t="s">
        <v>27137</v>
      </c>
      <c r="C1380" s="236"/>
      <c r="D1380" s="101" t="s">
        <v>2588</v>
      </c>
      <c r="E1380" s="113" t="s">
        <v>22516</v>
      </c>
      <c r="F1380" s="113" t="s">
        <v>22516</v>
      </c>
      <c r="G1380" s="177"/>
      <c r="H1380" s="177" t="s">
        <v>27141</v>
      </c>
      <c r="I1380" s="231" t="s">
        <v>27142</v>
      </c>
      <c r="J1380" s="179"/>
      <c r="K1380" s="179"/>
      <c r="L1380" s="95" t="s">
        <v>21498</v>
      </c>
      <c r="M1380" s="75" t="s">
        <v>23140</v>
      </c>
      <c r="N1380" s="75" t="s">
        <v>16706</v>
      </c>
      <c r="O1380" s="75" t="s">
        <v>2937</v>
      </c>
      <c r="P1380" s="75" t="s">
        <v>15373</v>
      </c>
      <c r="Q1380" s="236" t="s">
        <v>27140</v>
      </c>
    </row>
    <row r="1381">
      <c r="A1381" s="62"/>
      <c r="B1381" s="164" t="s">
        <v>24655</v>
      </c>
      <c r="C1381" s="201"/>
      <c r="D1381" s="163" t="s">
        <v>2588</v>
      </c>
      <c r="E1381" s="113" t="s">
        <v>22516</v>
      </c>
      <c r="F1381" s="113" t="s">
        <v>22516</v>
      </c>
      <c r="G1381" s="168"/>
      <c r="H1381" s="183" t="s">
        <v>27143</v>
      </c>
      <c r="I1381" s="167" t="s">
        <v>27144</v>
      </c>
      <c r="J1381" s="170"/>
      <c r="K1381" s="168"/>
      <c r="L1381" s="69" t="s">
        <v>21498</v>
      </c>
      <c r="M1381" s="163"/>
      <c r="N1381" s="184" t="s">
        <v>16706</v>
      </c>
      <c r="O1381" s="162"/>
      <c r="P1381" s="162"/>
      <c r="Q1381" s="62"/>
    </row>
    <row r="1382">
      <c r="A1382" s="62"/>
      <c r="B1382" s="164" t="s">
        <v>24960</v>
      </c>
      <c r="C1382" s="201"/>
      <c r="D1382" s="254"/>
      <c r="E1382" s="113" t="s">
        <v>22516</v>
      </c>
      <c r="F1382" s="113" t="s">
        <v>22516</v>
      </c>
      <c r="G1382" s="168"/>
      <c r="H1382" s="183" t="s">
        <v>27145</v>
      </c>
      <c r="I1382" s="167" t="s">
        <v>27146</v>
      </c>
      <c r="J1382" s="170"/>
      <c r="K1382" s="168"/>
      <c r="L1382" s="69" t="s">
        <v>22562</v>
      </c>
      <c r="M1382" s="69"/>
      <c r="N1382" s="62" t="s">
        <v>16706</v>
      </c>
      <c r="O1382" s="162"/>
      <c r="P1382" s="162"/>
      <c r="Q1382" s="62"/>
    </row>
    <row r="1383">
      <c r="A1383" s="62"/>
      <c r="B1383" s="164" t="s">
        <v>27147</v>
      </c>
      <c r="C1383" s="201"/>
      <c r="D1383" s="254"/>
      <c r="E1383" s="113" t="s">
        <v>22516</v>
      </c>
      <c r="F1383" s="113" t="s">
        <v>22516</v>
      </c>
      <c r="G1383" s="254"/>
      <c r="H1383" s="183" t="s">
        <v>27148</v>
      </c>
      <c r="I1383" s="167" t="s">
        <v>27149</v>
      </c>
      <c r="J1383" s="170"/>
      <c r="K1383" s="168"/>
      <c r="L1383" s="69" t="s">
        <v>22562</v>
      </c>
      <c r="M1383" s="69"/>
      <c r="N1383" s="62" t="s">
        <v>16706</v>
      </c>
      <c r="O1383" s="162"/>
      <c r="P1383" s="162"/>
      <c r="Q1383" s="62"/>
    </row>
    <row r="1384">
      <c r="A1384" s="62"/>
      <c r="B1384" s="164" t="s">
        <v>27150</v>
      </c>
      <c r="C1384" s="201"/>
      <c r="D1384" s="254"/>
      <c r="E1384" s="113" t="s">
        <v>22516</v>
      </c>
      <c r="F1384" s="113" t="s">
        <v>22516</v>
      </c>
      <c r="G1384" s="168"/>
      <c r="H1384" s="183" t="s">
        <v>27151</v>
      </c>
      <c r="I1384" s="167" t="s">
        <v>27152</v>
      </c>
      <c r="J1384" s="170"/>
      <c r="K1384" s="168"/>
      <c r="L1384" s="95" t="s">
        <v>21765</v>
      </c>
      <c r="M1384" s="113" t="s">
        <v>22516</v>
      </c>
      <c r="N1384" s="184" t="s">
        <v>16706</v>
      </c>
      <c r="O1384" s="162"/>
      <c r="P1384" s="162"/>
      <c r="Q1384" s="62"/>
    </row>
    <row r="1385">
      <c r="A1385" s="69" t="s">
        <v>2586</v>
      </c>
      <c r="B1385" s="232" t="s">
        <v>27153</v>
      </c>
      <c r="C1385" s="82"/>
      <c r="D1385" s="79" t="s">
        <v>2588</v>
      </c>
      <c r="E1385" s="113" t="s">
        <v>22516</v>
      </c>
      <c r="F1385" s="113" t="s">
        <v>22516</v>
      </c>
      <c r="G1385" s="62"/>
      <c r="H1385" s="62" t="s">
        <v>27154</v>
      </c>
      <c r="I1385" s="113" t="s">
        <v>22516</v>
      </c>
      <c r="J1385" s="198"/>
      <c r="K1385" s="62"/>
      <c r="L1385" s="82" t="s">
        <v>21765</v>
      </c>
      <c r="M1385" s="113" t="s">
        <v>22516</v>
      </c>
      <c r="N1385" s="99" t="s">
        <v>16706</v>
      </c>
      <c r="O1385" s="99" t="s">
        <v>22571</v>
      </c>
      <c r="P1385" s="99" t="s">
        <v>8038</v>
      </c>
      <c r="Q1385" s="82"/>
    </row>
    <row r="1386">
      <c r="A1386" s="69" t="s">
        <v>2586</v>
      </c>
      <c r="B1386" s="190" t="s">
        <v>27155</v>
      </c>
      <c r="C1386" s="236"/>
      <c r="D1386" s="79" t="s">
        <v>2588</v>
      </c>
      <c r="E1386" s="113" t="s">
        <v>22516</v>
      </c>
      <c r="F1386" s="113" t="s">
        <v>22516</v>
      </c>
      <c r="G1386" s="177"/>
      <c r="H1386" s="177" t="s">
        <v>27156</v>
      </c>
      <c r="I1386" s="113" t="s">
        <v>22516</v>
      </c>
      <c r="J1386" s="179"/>
      <c r="K1386" s="179"/>
      <c r="L1386" s="95" t="s">
        <v>21765</v>
      </c>
      <c r="M1386" s="113" t="s">
        <v>22516</v>
      </c>
      <c r="N1386" s="75" t="s">
        <v>16706</v>
      </c>
      <c r="O1386" s="75" t="s">
        <v>2813</v>
      </c>
      <c r="P1386" s="75" t="s">
        <v>8038</v>
      </c>
      <c r="Q1386" s="180" t="s">
        <v>22516</v>
      </c>
    </row>
    <row r="1387">
      <c r="A1387" s="69" t="s">
        <v>2586</v>
      </c>
      <c r="B1387" s="190" t="s">
        <v>27157</v>
      </c>
      <c r="C1387" s="95"/>
      <c r="D1387" s="229" t="s">
        <v>2588</v>
      </c>
      <c r="E1387" s="113" t="s">
        <v>22516</v>
      </c>
      <c r="F1387" s="113" t="s">
        <v>22516</v>
      </c>
      <c r="G1387" s="96"/>
      <c r="H1387" s="96" t="s">
        <v>27158</v>
      </c>
      <c r="I1387" s="113" t="s">
        <v>22516</v>
      </c>
      <c r="J1387" s="192"/>
      <c r="K1387" s="96"/>
      <c r="L1387" s="95" t="s">
        <v>21765</v>
      </c>
      <c r="M1387" s="113" t="s">
        <v>22516</v>
      </c>
      <c r="N1387" s="75" t="s">
        <v>16706</v>
      </c>
      <c r="O1387" s="75" t="s">
        <v>2686</v>
      </c>
      <c r="P1387" s="75" t="s">
        <v>15373</v>
      </c>
      <c r="Q1387" s="95"/>
    </row>
    <row r="1388">
      <c r="A1388" s="69" t="s">
        <v>2586</v>
      </c>
      <c r="B1388" s="190" t="s">
        <v>27159</v>
      </c>
      <c r="C1388" s="236"/>
      <c r="D1388" s="229" t="s">
        <v>2588</v>
      </c>
      <c r="E1388" s="113" t="s">
        <v>22516</v>
      </c>
      <c r="F1388" s="113" t="s">
        <v>22516</v>
      </c>
      <c r="G1388" s="177"/>
      <c r="H1388" s="177" t="s">
        <v>27160</v>
      </c>
      <c r="I1388" s="167" t="s">
        <v>27161</v>
      </c>
      <c r="J1388" s="179"/>
      <c r="K1388" s="179"/>
      <c r="L1388" s="95" t="s">
        <v>21765</v>
      </c>
      <c r="M1388" s="113" t="s">
        <v>22516</v>
      </c>
      <c r="N1388" s="75" t="s">
        <v>16706</v>
      </c>
      <c r="O1388" s="75" t="s">
        <v>2813</v>
      </c>
      <c r="P1388" s="75" t="s">
        <v>15373</v>
      </c>
      <c r="Q1388" s="180" t="s">
        <v>22516</v>
      </c>
    </row>
    <row r="1389">
      <c r="A1389" s="69" t="s">
        <v>2586</v>
      </c>
      <c r="B1389" s="190" t="s">
        <v>27162</v>
      </c>
      <c r="C1389" s="236"/>
      <c r="D1389" s="229" t="s">
        <v>2588</v>
      </c>
      <c r="E1389" s="113" t="s">
        <v>22516</v>
      </c>
      <c r="F1389" s="113" t="s">
        <v>22516</v>
      </c>
      <c r="G1389" s="177"/>
      <c r="H1389" s="177" t="s">
        <v>27163</v>
      </c>
      <c r="I1389" s="113" t="s">
        <v>22516</v>
      </c>
      <c r="J1389" s="179"/>
      <c r="K1389" s="179"/>
      <c r="L1389" s="95" t="s">
        <v>21765</v>
      </c>
      <c r="M1389" s="113" t="s">
        <v>22516</v>
      </c>
      <c r="N1389" s="75" t="s">
        <v>16706</v>
      </c>
      <c r="O1389" s="75" t="s">
        <v>3768</v>
      </c>
      <c r="P1389" s="75" t="s">
        <v>8038</v>
      </c>
      <c r="Q1389" s="180" t="s">
        <v>22516</v>
      </c>
    </row>
    <row r="1390">
      <c r="A1390" s="69" t="s">
        <v>2586</v>
      </c>
      <c r="B1390" s="190" t="s">
        <v>27164</v>
      </c>
      <c r="C1390" s="95"/>
      <c r="D1390" s="229" t="s">
        <v>2588</v>
      </c>
      <c r="E1390" s="113" t="s">
        <v>22516</v>
      </c>
      <c r="F1390" s="113" t="s">
        <v>22516</v>
      </c>
      <c r="G1390" s="96"/>
      <c r="H1390" s="96" t="s">
        <v>4409</v>
      </c>
      <c r="I1390" s="113" t="s">
        <v>22516</v>
      </c>
      <c r="J1390" s="192"/>
      <c r="K1390" s="96"/>
      <c r="L1390" s="95" t="s">
        <v>21765</v>
      </c>
      <c r="M1390" s="113" t="s">
        <v>22516</v>
      </c>
      <c r="N1390" s="75" t="s">
        <v>16706</v>
      </c>
      <c r="O1390" s="75" t="s">
        <v>2765</v>
      </c>
      <c r="P1390" s="75" t="s">
        <v>8038</v>
      </c>
      <c r="Q1390" s="95"/>
    </row>
    <row r="1391">
      <c r="A1391" s="69" t="s">
        <v>2586</v>
      </c>
      <c r="B1391" s="190" t="s">
        <v>27165</v>
      </c>
      <c r="C1391" s="95"/>
      <c r="D1391" s="229" t="s">
        <v>2588</v>
      </c>
      <c r="E1391" s="113" t="s">
        <v>22516</v>
      </c>
      <c r="F1391" s="113" t="s">
        <v>22516</v>
      </c>
      <c r="G1391" s="96"/>
      <c r="H1391" s="96" t="s">
        <v>27166</v>
      </c>
      <c r="I1391" s="113" t="s">
        <v>22516</v>
      </c>
      <c r="J1391" s="192"/>
      <c r="K1391" s="96"/>
      <c r="L1391" s="95" t="s">
        <v>21765</v>
      </c>
      <c r="M1391" s="113" t="s">
        <v>22516</v>
      </c>
      <c r="N1391" s="75" t="s">
        <v>16706</v>
      </c>
      <c r="O1391" s="75" t="s">
        <v>2937</v>
      </c>
      <c r="P1391" s="75" t="s">
        <v>15373</v>
      </c>
      <c r="Q1391" s="95"/>
    </row>
    <row r="1392">
      <c r="A1392" s="69" t="s">
        <v>2586</v>
      </c>
      <c r="B1392" s="175" t="s">
        <v>27167</v>
      </c>
      <c r="C1392" s="95"/>
      <c r="D1392" s="229" t="s">
        <v>2588</v>
      </c>
      <c r="E1392" s="113" t="s">
        <v>22516</v>
      </c>
      <c r="F1392" s="113" t="s">
        <v>22516</v>
      </c>
      <c r="G1392" s="96"/>
      <c r="H1392" s="96" t="s">
        <v>27168</v>
      </c>
      <c r="I1392" s="113" t="s">
        <v>22516</v>
      </c>
      <c r="J1392" s="192"/>
      <c r="K1392" s="179"/>
      <c r="L1392" s="95" t="s">
        <v>21765</v>
      </c>
      <c r="M1392" s="113" t="s">
        <v>22516</v>
      </c>
      <c r="N1392" s="75" t="s">
        <v>16706</v>
      </c>
      <c r="O1392" s="75" t="s">
        <v>2813</v>
      </c>
      <c r="P1392" s="75" t="s">
        <v>8038</v>
      </c>
      <c r="Q1392" s="154" t="s">
        <v>22516</v>
      </c>
    </row>
    <row r="1393">
      <c r="A1393" s="69" t="s">
        <v>2586</v>
      </c>
      <c r="B1393" s="190" t="s">
        <v>27169</v>
      </c>
      <c r="C1393" s="95"/>
      <c r="D1393" s="229" t="s">
        <v>2588</v>
      </c>
      <c r="E1393" s="113" t="s">
        <v>22516</v>
      </c>
      <c r="F1393" s="113" t="s">
        <v>22516</v>
      </c>
      <c r="G1393" s="96"/>
      <c r="H1393" s="96" t="s">
        <v>27170</v>
      </c>
      <c r="I1393" s="113" t="s">
        <v>22516</v>
      </c>
      <c r="J1393" s="192"/>
      <c r="K1393" s="179"/>
      <c r="L1393" s="95" t="s">
        <v>21765</v>
      </c>
      <c r="M1393" s="113" t="s">
        <v>22516</v>
      </c>
      <c r="N1393" s="75" t="s">
        <v>16706</v>
      </c>
      <c r="O1393" s="75" t="s">
        <v>2937</v>
      </c>
      <c r="P1393" s="75" t="s">
        <v>15373</v>
      </c>
      <c r="Q1393" s="154" t="s">
        <v>22516</v>
      </c>
    </row>
    <row r="1394">
      <c r="A1394" s="62"/>
      <c r="B1394" s="164" t="s">
        <v>27171</v>
      </c>
      <c r="C1394" s="201"/>
      <c r="D1394" s="163" t="s">
        <v>2588</v>
      </c>
      <c r="E1394" s="113" t="s">
        <v>22516</v>
      </c>
      <c r="F1394" s="113" t="s">
        <v>22516</v>
      </c>
      <c r="G1394" s="99" t="s">
        <v>8038</v>
      </c>
      <c r="H1394" s="183" t="s">
        <v>27172</v>
      </c>
      <c r="I1394" s="167" t="s">
        <v>27173</v>
      </c>
      <c r="J1394" s="170"/>
      <c r="K1394" s="168"/>
      <c r="L1394" s="69" t="s">
        <v>21765</v>
      </c>
      <c r="M1394" s="113" t="s">
        <v>22516</v>
      </c>
      <c r="N1394" s="62" t="s">
        <v>16706</v>
      </c>
      <c r="O1394" s="162"/>
      <c r="P1394" s="162"/>
      <c r="Q1394" s="62"/>
    </row>
    <row r="1395">
      <c r="A1395" s="62"/>
      <c r="B1395" s="164" t="s">
        <v>27174</v>
      </c>
      <c r="C1395" s="201"/>
      <c r="D1395" s="163" t="s">
        <v>2588</v>
      </c>
      <c r="E1395" s="113" t="s">
        <v>22516</v>
      </c>
      <c r="F1395" s="113" t="s">
        <v>22516</v>
      </c>
      <c r="G1395" s="168"/>
      <c r="H1395" s="183" t="s">
        <v>27175</v>
      </c>
      <c r="I1395" s="167" t="s">
        <v>27176</v>
      </c>
      <c r="J1395" s="170"/>
      <c r="K1395" s="168"/>
      <c r="L1395" s="69" t="s">
        <v>21765</v>
      </c>
      <c r="M1395" s="113" t="s">
        <v>22516</v>
      </c>
      <c r="N1395" s="62" t="s">
        <v>16706</v>
      </c>
      <c r="O1395" s="162"/>
      <c r="P1395" s="162"/>
      <c r="Q1395" s="62"/>
    </row>
    <row r="1396">
      <c r="A1396" s="69" t="s">
        <v>2586</v>
      </c>
      <c r="B1396" s="232" t="s">
        <v>27177</v>
      </c>
      <c r="C1396" s="82"/>
      <c r="D1396" s="229" t="s">
        <v>2588</v>
      </c>
      <c r="E1396" s="113" t="s">
        <v>22516</v>
      </c>
      <c r="F1396" s="113" t="s">
        <v>22516</v>
      </c>
      <c r="G1396" s="62"/>
      <c r="H1396" s="62" t="s">
        <v>27178</v>
      </c>
      <c r="I1396" s="113" t="s">
        <v>22516</v>
      </c>
      <c r="J1396" s="198"/>
      <c r="K1396" s="62"/>
      <c r="L1396" s="82" t="s">
        <v>21765</v>
      </c>
      <c r="M1396" s="113" t="s">
        <v>22516</v>
      </c>
      <c r="N1396" s="99" t="s">
        <v>16706</v>
      </c>
      <c r="O1396" s="99" t="s">
        <v>2765</v>
      </c>
      <c r="P1396" s="99" t="s">
        <v>8038</v>
      </c>
      <c r="Q1396" s="82"/>
    </row>
    <row r="1397">
      <c r="A1397" s="69" t="s">
        <v>2586</v>
      </c>
      <c r="B1397" s="190" t="s">
        <v>27179</v>
      </c>
      <c r="C1397" s="95"/>
      <c r="D1397" s="229" t="s">
        <v>2588</v>
      </c>
      <c r="E1397" s="113" t="s">
        <v>22516</v>
      </c>
      <c r="F1397" s="113" t="s">
        <v>22516</v>
      </c>
      <c r="G1397" s="96"/>
      <c r="H1397" s="96" t="s">
        <v>27180</v>
      </c>
      <c r="I1397" s="167" t="s">
        <v>27181</v>
      </c>
      <c r="J1397" s="192"/>
      <c r="K1397" s="179"/>
      <c r="L1397" s="95" t="s">
        <v>21765</v>
      </c>
      <c r="M1397" s="113" t="s">
        <v>22516</v>
      </c>
      <c r="N1397" s="75" t="s">
        <v>16706</v>
      </c>
      <c r="O1397" s="75" t="s">
        <v>2937</v>
      </c>
      <c r="P1397" s="75" t="s">
        <v>8038</v>
      </c>
      <c r="Q1397" s="154" t="s">
        <v>22516</v>
      </c>
    </row>
    <row r="1398">
      <c r="A1398" s="69" t="s">
        <v>2586</v>
      </c>
      <c r="B1398" s="190" t="s">
        <v>27147</v>
      </c>
      <c r="C1398" s="95"/>
      <c r="D1398" s="229" t="s">
        <v>2588</v>
      </c>
      <c r="E1398" s="113" t="s">
        <v>22516</v>
      </c>
      <c r="F1398" s="113" t="s">
        <v>22516</v>
      </c>
      <c r="G1398" s="96"/>
      <c r="H1398" s="96" t="s">
        <v>27182</v>
      </c>
      <c r="I1398" s="113" t="s">
        <v>22516</v>
      </c>
      <c r="J1398" s="192"/>
      <c r="K1398" s="179"/>
      <c r="L1398" s="95" t="s">
        <v>21765</v>
      </c>
      <c r="M1398" s="113" t="s">
        <v>22516</v>
      </c>
      <c r="N1398" s="75" t="s">
        <v>16706</v>
      </c>
      <c r="O1398" s="75" t="s">
        <v>2813</v>
      </c>
      <c r="P1398" s="75" t="s">
        <v>15373</v>
      </c>
      <c r="Q1398" s="154" t="s">
        <v>22516</v>
      </c>
    </row>
    <row r="1399">
      <c r="A1399" s="69" t="s">
        <v>2586</v>
      </c>
      <c r="B1399" s="190" t="s">
        <v>16732</v>
      </c>
      <c r="C1399" s="95"/>
      <c r="D1399" s="229" t="s">
        <v>2588</v>
      </c>
      <c r="E1399" s="113" t="s">
        <v>22516</v>
      </c>
      <c r="F1399" s="113" t="s">
        <v>22516</v>
      </c>
      <c r="G1399" s="96"/>
      <c r="H1399" s="96" t="s">
        <v>27183</v>
      </c>
      <c r="I1399" s="113" t="s">
        <v>22516</v>
      </c>
      <c r="J1399" s="192"/>
      <c r="K1399" s="179"/>
      <c r="L1399" s="95" t="s">
        <v>21765</v>
      </c>
      <c r="M1399" s="113" t="s">
        <v>22516</v>
      </c>
      <c r="N1399" s="75" t="s">
        <v>16706</v>
      </c>
      <c r="O1399" s="75" t="s">
        <v>2813</v>
      </c>
      <c r="P1399" s="75" t="s">
        <v>15373</v>
      </c>
      <c r="Q1399" s="154" t="s">
        <v>22516</v>
      </c>
    </row>
    <row r="1400">
      <c r="A1400" s="69" t="s">
        <v>2586</v>
      </c>
      <c r="B1400" s="190" t="s">
        <v>27184</v>
      </c>
      <c r="C1400" s="95"/>
      <c r="D1400" s="229" t="s">
        <v>2588</v>
      </c>
      <c r="E1400" s="113" t="s">
        <v>22516</v>
      </c>
      <c r="F1400" s="113" t="s">
        <v>22516</v>
      </c>
      <c r="G1400" s="96"/>
      <c r="H1400" s="96" t="s">
        <v>27185</v>
      </c>
      <c r="I1400" s="113" t="s">
        <v>22516</v>
      </c>
      <c r="J1400" s="192"/>
      <c r="K1400" s="96"/>
      <c r="L1400" s="95" t="s">
        <v>21765</v>
      </c>
      <c r="M1400" s="113" t="s">
        <v>22516</v>
      </c>
      <c r="N1400" s="75" t="s">
        <v>16706</v>
      </c>
      <c r="O1400" s="75" t="s">
        <v>3328</v>
      </c>
      <c r="P1400" s="75" t="s">
        <v>15373</v>
      </c>
      <c r="Q1400" s="154" t="s">
        <v>22516</v>
      </c>
    </row>
    <row r="1401">
      <c r="A1401" s="69" t="s">
        <v>2586</v>
      </c>
      <c r="B1401" s="190" t="s">
        <v>27186</v>
      </c>
      <c r="C1401" s="95"/>
      <c r="D1401" s="229" t="s">
        <v>2588</v>
      </c>
      <c r="E1401" s="113" t="s">
        <v>22516</v>
      </c>
      <c r="F1401" s="113" t="s">
        <v>22516</v>
      </c>
      <c r="G1401" s="96"/>
      <c r="H1401" s="96" t="s">
        <v>27187</v>
      </c>
      <c r="I1401" s="113" t="s">
        <v>22516</v>
      </c>
      <c r="J1401" s="192"/>
      <c r="K1401" s="96"/>
      <c r="L1401" s="95" t="s">
        <v>21765</v>
      </c>
      <c r="M1401" s="113" t="s">
        <v>22516</v>
      </c>
      <c r="N1401" s="75" t="s">
        <v>16706</v>
      </c>
      <c r="O1401" s="75" t="s">
        <v>22571</v>
      </c>
      <c r="P1401" s="75" t="s">
        <v>15373</v>
      </c>
      <c r="Q1401" s="154" t="s">
        <v>22516</v>
      </c>
    </row>
    <row r="1402">
      <c r="A1402" s="69" t="s">
        <v>2633</v>
      </c>
      <c r="B1402" s="232" t="s">
        <v>27188</v>
      </c>
      <c r="C1402" s="82"/>
      <c r="D1402" s="229" t="s">
        <v>2588</v>
      </c>
      <c r="E1402" s="113" t="s">
        <v>22516</v>
      </c>
      <c r="F1402" s="113" t="s">
        <v>22516</v>
      </c>
      <c r="G1402" s="62"/>
      <c r="H1402" s="62" t="s">
        <v>27189</v>
      </c>
      <c r="I1402" s="113" t="s">
        <v>22516</v>
      </c>
      <c r="J1402" s="198"/>
      <c r="K1402" s="62"/>
      <c r="L1402" s="82" t="s">
        <v>21765</v>
      </c>
      <c r="M1402" s="113" t="s">
        <v>22516</v>
      </c>
      <c r="N1402" s="99" t="s">
        <v>16706</v>
      </c>
      <c r="O1402" s="99" t="s">
        <v>2802</v>
      </c>
      <c r="P1402" s="99" t="s">
        <v>15373</v>
      </c>
      <c r="Q1402" s="82"/>
    </row>
    <row r="1403">
      <c r="A1403" s="69" t="s">
        <v>2586</v>
      </c>
      <c r="B1403" s="232" t="s">
        <v>27190</v>
      </c>
      <c r="C1403" s="82"/>
      <c r="D1403" s="229" t="s">
        <v>2588</v>
      </c>
      <c r="E1403" s="113" t="s">
        <v>22516</v>
      </c>
      <c r="F1403" s="113" t="s">
        <v>22516</v>
      </c>
      <c r="G1403" s="62"/>
      <c r="H1403" s="62" t="s">
        <v>27191</v>
      </c>
      <c r="I1403" s="113" t="s">
        <v>22516</v>
      </c>
      <c r="J1403" s="198"/>
      <c r="K1403" s="62"/>
      <c r="L1403" s="82" t="s">
        <v>21765</v>
      </c>
      <c r="M1403" s="113" t="s">
        <v>22516</v>
      </c>
      <c r="N1403" s="99" t="s">
        <v>16706</v>
      </c>
      <c r="O1403" s="99" t="s">
        <v>4225</v>
      </c>
      <c r="P1403" s="99" t="s">
        <v>15373</v>
      </c>
      <c r="Q1403" s="82"/>
    </row>
    <row r="1404">
      <c r="A1404" s="69" t="s">
        <v>2586</v>
      </c>
      <c r="B1404" s="190" t="s">
        <v>27192</v>
      </c>
      <c r="C1404" s="95"/>
      <c r="D1404" s="229" t="s">
        <v>2588</v>
      </c>
      <c r="E1404" s="113" t="s">
        <v>22516</v>
      </c>
      <c r="F1404" s="113" t="s">
        <v>22516</v>
      </c>
      <c r="G1404" s="96"/>
      <c r="H1404" s="96" t="s">
        <v>27193</v>
      </c>
      <c r="I1404" s="113" t="s">
        <v>22516</v>
      </c>
      <c r="J1404" s="192"/>
      <c r="K1404" s="96"/>
      <c r="L1404" s="95" t="s">
        <v>21765</v>
      </c>
      <c r="M1404" s="113" t="s">
        <v>22516</v>
      </c>
      <c r="N1404" s="75" t="s">
        <v>16706</v>
      </c>
      <c r="O1404" s="75" t="s">
        <v>2813</v>
      </c>
      <c r="P1404" s="75" t="s">
        <v>15373</v>
      </c>
      <c r="Q1404" s="154" t="s">
        <v>22516</v>
      </c>
    </row>
    <row r="1405">
      <c r="A1405" s="69" t="s">
        <v>2586</v>
      </c>
      <c r="B1405" s="190" t="s">
        <v>27194</v>
      </c>
      <c r="C1405" s="95"/>
      <c r="D1405" s="229" t="s">
        <v>2588</v>
      </c>
      <c r="E1405" s="113" t="s">
        <v>22516</v>
      </c>
      <c r="F1405" s="113" t="s">
        <v>22516</v>
      </c>
      <c r="G1405" s="96"/>
      <c r="H1405" s="96" t="s">
        <v>27195</v>
      </c>
      <c r="I1405" s="113" t="s">
        <v>22516</v>
      </c>
      <c r="J1405" s="192"/>
      <c r="K1405" s="96"/>
      <c r="L1405" s="95" t="s">
        <v>21765</v>
      </c>
      <c r="M1405" s="113" t="s">
        <v>22516</v>
      </c>
      <c r="N1405" s="75" t="s">
        <v>16706</v>
      </c>
      <c r="O1405" s="75" t="s">
        <v>2813</v>
      </c>
      <c r="P1405" s="75" t="s">
        <v>15373</v>
      </c>
      <c r="Q1405" s="154" t="s">
        <v>22516</v>
      </c>
    </row>
    <row r="1406">
      <c r="A1406" s="69" t="s">
        <v>2586</v>
      </c>
      <c r="B1406" s="190" t="s">
        <v>27196</v>
      </c>
      <c r="C1406" s="95"/>
      <c r="D1406" s="229" t="s">
        <v>2588</v>
      </c>
      <c r="E1406" s="113" t="s">
        <v>22516</v>
      </c>
      <c r="F1406" s="113" t="s">
        <v>22516</v>
      </c>
      <c r="G1406" s="96"/>
      <c r="H1406" s="96" t="s">
        <v>15977</v>
      </c>
      <c r="I1406" s="113" t="s">
        <v>22516</v>
      </c>
      <c r="J1406" s="192"/>
      <c r="K1406" s="96"/>
      <c r="L1406" s="95" t="s">
        <v>21765</v>
      </c>
      <c r="M1406" s="113" t="s">
        <v>22516</v>
      </c>
      <c r="N1406" s="75" t="s">
        <v>16706</v>
      </c>
      <c r="O1406" s="75" t="s">
        <v>2813</v>
      </c>
      <c r="P1406" s="75" t="s">
        <v>15373</v>
      </c>
      <c r="Q1406" s="154" t="s">
        <v>22516</v>
      </c>
    </row>
    <row r="1407">
      <c r="A1407" s="69" t="s">
        <v>2586</v>
      </c>
      <c r="B1407" s="190" t="s">
        <v>27197</v>
      </c>
      <c r="C1407" s="95"/>
      <c r="D1407" s="229" t="s">
        <v>2588</v>
      </c>
      <c r="E1407" s="113" t="s">
        <v>22516</v>
      </c>
      <c r="F1407" s="113" t="s">
        <v>22516</v>
      </c>
      <c r="G1407" s="96"/>
      <c r="H1407" s="96" t="s">
        <v>27198</v>
      </c>
      <c r="I1407" s="113" t="s">
        <v>22516</v>
      </c>
      <c r="J1407" s="192"/>
      <c r="K1407" s="96"/>
      <c r="L1407" s="95" t="s">
        <v>21765</v>
      </c>
      <c r="M1407" s="113" t="s">
        <v>22516</v>
      </c>
      <c r="N1407" s="75" t="s">
        <v>16706</v>
      </c>
      <c r="O1407" s="75" t="s">
        <v>3328</v>
      </c>
      <c r="P1407" s="75" t="s">
        <v>15373</v>
      </c>
      <c r="Q1407" s="154" t="s">
        <v>22516</v>
      </c>
    </row>
    <row r="1408">
      <c r="A1408" s="69" t="s">
        <v>2586</v>
      </c>
      <c r="B1408" s="190" t="s">
        <v>27199</v>
      </c>
      <c r="C1408" s="95"/>
      <c r="D1408" s="101" t="s">
        <v>2588</v>
      </c>
      <c r="E1408" s="113" t="s">
        <v>22516</v>
      </c>
      <c r="F1408" s="113" t="s">
        <v>22516</v>
      </c>
      <c r="G1408" s="96"/>
      <c r="H1408" s="96" t="s">
        <v>27200</v>
      </c>
      <c r="I1408" s="113" t="s">
        <v>22516</v>
      </c>
      <c r="J1408" s="192"/>
      <c r="K1408" s="96"/>
      <c r="L1408" s="95" t="s">
        <v>21765</v>
      </c>
      <c r="M1408" s="113" t="s">
        <v>22516</v>
      </c>
      <c r="N1408" s="75" t="s">
        <v>16706</v>
      </c>
      <c r="O1408" s="75" t="s">
        <v>3768</v>
      </c>
      <c r="P1408" s="75" t="s">
        <v>15373</v>
      </c>
      <c r="Q1408" s="154" t="s">
        <v>22516</v>
      </c>
    </row>
    <row r="1409">
      <c r="A1409" s="69" t="s">
        <v>2586</v>
      </c>
      <c r="B1409" s="190" t="s">
        <v>27201</v>
      </c>
      <c r="C1409" s="95"/>
      <c r="D1409" s="101" t="s">
        <v>2588</v>
      </c>
      <c r="E1409" s="113" t="s">
        <v>22516</v>
      </c>
      <c r="F1409" s="113" t="s">
        <v>22516</v>
      </c>
      <c r="G1409" s="96"/>
      <c r="H1409" s="96" t="s">
        <v>27202</v>
      </c>
      <c r="I1409" s="113" t="s">
        <v>22516</v>
      </c>
      <c r="J1409" s="192"/>
      <c r="K1409" s="96"/>
      <c r="L1409" s="95" t="s">
        <v>21765</v>
      </c>
      <c r="M1409" s="113" t="s">
        <v>22516</v>
      </c>
      <c r="N1409" s="75" t="s">
        <v>16706</v>
      </c>
      <c r="O1409" s="75" t="s">
        <v>22658</v>
      </c>
      <c r="P1409" s="75" t="s">
        <v>8038</v>
      </c>
      <c r="Q1409" s="154" t="s">
        <v>22516</v>
      </c>
    </row>
    <row r="1410">
      <c r="A1410" s="69" t="s">
        <v>2586</v>
      </c>
      <c r="B1410" s="190" t="s">
        <v>27203</v>
      </c>
      <c r="C1410" s="95"/>
      <c r="D1410" s="113" t="s">
        <v>2635</v>
      </c>
      <c r="E1410" s="113" t="s">
        <v>22516</v>
      </c>
      <c r="F1410" s="113" t="s">
        <v>22516</v>
      </c>
      <c r="G1410" s="96"/>
      <c r="H1410" s="96" t="s">
        <v>27204</v>
      </c>
      <c r="I1410" s="113" t="s">
        <v>22516</v>
      </c>
      <c r="J1410" s="192"/>
      <c r="K1410" s="96"/>
      <c r="L1410" s="95" t="s">
        <v>21765</v>
      </c>
      <c r="M1410" s="113" t="s">
        <v>22516</v>
      </c>
      <c r="N1410" s="75" t="s">
        <v>16706</v>
      </c>
      <c r="O1410" s="75" t="s">
        <v>4138</v>
      </c>
      <c r="P1410" s="75" t="s">
        <v>15373</v>
      </c>
      <c r="Q1410" s="154" t="s">
        <v>22516</v>
      </c>
    </row>
    <row r="1411">
      <c r="A1411" s="69" t="s">
        <v>2586</v>
      </c>
      <c r="B1411" s="190" t="s">
        <v>27205</v>
      </c>
      <c r="C1411" s="95"/>
      <c r="D1411" s="101" t="s">
        <v>2588</v>
      </c>
      <c r="E1411" s="113" t="s">
        <v>22516</v>
      </c>
      <c r="F1411" s="113" t="s">
        <v>22516</v>
      </c>
      <c r="G1411" s="96"/>
      <c r="H1411" s="96" t="s">
        <v>27206</v>
      </c>
      <c r="I1411" s="113" t="s">
        <v>22516</v>
      </c>
      <c r="J1411" s="192"/>
      <c r="K1411" s="96"/>
      <c r="L1411" s="95" t="s">
        <v>21765</v>
      </c>
      <c r="M1411" s="113" t="s">
        <v>22516</v>
      </c>
      <c r="N1411" s="75" t="s">
        <v>16706</v>
      </c>
      <c r="O1411" s="75" t="s">
        <v>2937</v>
      </c>
      <c r="P1411" s="75" t="s">
        <v>8038</v>
      </c>
      <c r="Q1411" s="154" t="s">
        <v>22516</v>
      </c>
    </row>
    <row r="1412">
      <c r="A1412" s="69" t="s">
        <v>2586</v>
      </c>
      <c r="B1412" s="190" t="s">
        <v>27207</v>
      </c>
      <c r="C1412" s="95"/>
      <c r="D1412" s="101" t="s">
        <v>2588</v>
      </c>
      <c r="E1412" s="113" t="s">
        <v>22516</v>
      </c>
      <c r="F1412" s="113" t="s">
        <v>22516</v>
      </c>
      <c r="G1412" s="96"/>
      <c r="H1412" s="96" t="s">
        <v>27208</v>
      </c>
      <c r="I1412" s="113" t="s">
        <v>22516</v>
      </c>
      <c r="J1412" s="192"/>
      <c r="K1412" s="96"/>
      <c r="L1412" s="95" t="s">
        <v>21765</v>
      </c>
      <c r="M1412" s="113" t="s">
        <v>22516</v>
      </c>
      <c r="N1412" s="75" t="s">
        <v>16706</v>
      </c>
      <c r="O1412" s="75" t="s">
        <v>25299</v>
      </c>
      <c r="P1412" s="75" t="s">
        <v>15373</v>
      </c>
      <c r="Q1412" s="154" t="s">
        <v>22516</v>
      </c>
    </row>
    <row r="1413">
      <c r="A1413" s="69" t="s">
        <v>2586</v>
      </c>
      <c r="B1413" s="190" t="s">
        <v>27209</v>
      </c>
      <c r="C1413" s="95"/>
      <c r="D1413" s="101" t="s">
        <v>2588</v>
      </c>
      <c r="E1413" s="113" t="s">
        <v>22516</v>
      </c>
      <c r="F1413" s="113" t="s">
        <v>22516</v>
      </c>
      <c r="G1413" s="96"/>
      <c r="H1413" s="96" t="s">
        <v>27210</v>
      </c>
      <c r="I1413" s="113" t="s">
        <v>22516</v>
      </c>
      <c r="J1413" s="192"/>
      <c r="K1413" s="96"/>
      <c r="L1413" s="95" t="s">
        <v>21765</v>
      </c>
      <c r="M1413" s="113" t="s">
        <v>22516</v>
      </c>
      <c r="N1413" s="75" t="s">
        <v>16706</v>
      </c>
      <c r="O1413" s="75" t="s">
        <v>26564</v>
      </c>
      <c r="P1413" s="75" t="s">
        <v>8038</v>
      </c>
      <c r="Q1413" s="154" t="s">
        <v>22516</v>
      </c>
    </row>
    <row r="1414">
      <c r="A1414" s="69" t="s">
        <v>2586</v>
      </c>
      <c r="B1414" s="190" t="s">
        <v>27211</v>
      </c>
      <c r="C1414" s="95"/>
      <c r="D1414" s="101" t="s">
        <v>2588</v>
      </c>
      <c r="E1414" s="113" t="s">
        <v>22516</v>
      </c>
      <c r="F1414" s="113" t="s">
        <v>22516</v>
      </c>
      <c r="G1414" s="96"/>
      <c r="H1414" s="96" t="s">
        <v>27212</v>
      </c>
      <c r="I1414" s="113" t="s">
        <v>22516</v>
      </c>
      <c r="J1414" s="192"/>
      <c r="K1414" s="96"/>
      <c r="L1414" s="95" t="s">
        <v>21765</v>
      </c>
      <c r="M1414" s="113" t="s">
        <v>22516</v>
      </c>
      <c r="N1414" s="75" t="s">
        <v>16706</v>
      </c>
      <c r="O1414" s="75" t="s">
        <v>3768</v>
      </c>
      <c r="P1414" s="75" t="s">
        <v>8038</v>
      </c>
      <c r="Q1414" s="95"/>
    </row>
    <row r="1415">
      <c r="A1415" s="69" t="s">
        <v>2586</v>
      </c>
      <c r="B1415" s="190" t="s">
        <v>27213</v>
      </c>
      <c r="C1415" s="95"/>
      <c r="D1415" s="113" t="s">
        <v>2635</v>
      </c>
      <c r="E1415" s="113" t="s">
        <v>22516</v>
      </c>
      <c r="F1415" s="113" t="s">
        <v>22516</v>
      </c>
      <c r="G1415" s="96"/>
      <c r="H1415" s="96" t="s">
        <v>27214</v>
      </c>
      <c r="I1415" s="113" t="s">
        <v>22516</v>
      </c>
      <c r="J1415" s="192"/>
      <c r="K1415" s="96"/>
      <c r="L1415" s="95" t="s">
        <v>21765</v>
      </c>
      <c r="M1415" s="113" t="s">
        <v>22516</v>
      </c>
      <c r="N1415" s="75" t="s">
        <v>16706</v>
      </c>
      <c r="O1415" s="75" t="s">
        <v>22571</v>
      </c>
      <c r="P1415" s="75" t="s">
        <v>15373</v>
      </c>
      <c r="Q1415" s="154" t="s">
        <v>22516</v>
      </c>
    </row>
    <row r="1416">
      <c r="A1416" s="69" t="s">
        <v>2586</v>
      </c>
      <c r="B1416" s="190" t="s">
        <v>27215</v>
      </c>
      <c r="C1416" s="95"/>
      <c r="D1416" s="79" t="s">
        <v>2588</v>
      </c>
      <c r="E1416" s="113" t="s">
        <v>22516</v>
      </c>
      <c r="F1416" s="113" t="s">
        <v>22516</v>
      </c>
      <c r="G1416" s="96"/>
      <c r="H1416" s="96" t="s">
        <v>27216</v>
      </c>
      <c r="I1416" s="113" t="s">
        <v>22516</v>
      </c>
      <c r="J1416" s="192"/>
      <c r="K1416" s="96"/>
      <c r="L1416" s="95" t="s">
        <v>21765</v>
      </c>
      <c r="M1416" s="113" t="s">
        <v>22516</v>
      </c>
      <c r="N1416" s="75" t="s">
        <v>16706</v>
      </c>
      <c r="O1416" s="75" t="s">
        <v>2802</v>
      </c>
      <c r="P1416" s="75" t="s">
        <v>15373</v>
      </c>
      <c r="Q1416" s="154" t="s">
        <v>22516</v>
      </c>
    </row>
    <row r="1417">
      <c r="A1417" s="69" t="s">
        <v>2586</v>
      </c>
      <c r="B1417" s="190" t="s">
        <v>27217</v>
      </c>
      <c r="C1417" s="95"/>
      <c r="D1417" s="79" t="s">
        <v>2588</v>
      </c>
      <c r="E1417" s="113" t="s">
        <v>22516</v>
      </c>
      <c r="F1417" s="113" t="s">
        <v>22516</v>
      </c>
      <c r="G1417" s="96"/>
      <c r="H1417" s="96" t="s">
        <v>17623</v>
      </c>
      <c r="I1417" s="113" t="s">
        <v>22516</v>
      </c>
      <c r="J1417" s="192"/>
      <c r="K1417" s="96"/>
      <c r="L1417" s="95" t="s">
        <v>21765</v>
      </c>
      <c r="M1417" s="113" t="s">
        <v>22516</v>
      </c>
      <c r="N1417" s="75" t="s">
        <v>16706</v>
      </c>
      <c r="O1417" s="75" t="s">
        <v>2813</v>
      </c>
      <c r="P1417" s="75" t="s">
        <v>15373</v>
      </c>
      <c r="Q1417" s="154" t="s">
        <v>22516</v>
      </c>
    </row>
    <row r="1418">
      <c r="A1418" s="69" t="s">
        <v>2586</v>
      </c>
      <c r="B1418" s="190" t="s">
        <v>27218</v>
      </c>
      <c r="C1418" s="95"/>
      <c r="D1418" s="79" t="s">
        <v>2588</v>
      </c>
      <c r="E1418" s="113" t="s">
        <v>22516</v>
      </c>
      <c r="F1418" s="113" t="s">
        <v>22516</v>
      </c>
      <c r="G1418" s="96"/>
      <c r="H1418" s="96" t="s">
        <v>27219</v>
      </c>
      <c r="I1418" s="242" t="s">
        <v>27220</v>
      </c>
      <c r="J1418" s="156">
        <v>12.0</v>
      </c>
      <c r="K1418" s="96"/>
      <c r="L1418" s="95" t="s">
        <v>21765</v>
      </c>
      <c r="M1418" s="113" t="s">
        <v>22516</v>
      </c>
      <c r="N1418" s="75" t="s">
        <v>16706</v>
      </c>
      <c r="O1418" s="75" t="s">
        <v>4138</v>
      </c>
      <c r="P1418" s="75" t="s">
        <v>15373</v>
      </c>
      <c r="Q1418" s="154" t="s">
        <v>22516</v>
      </c>
    </row>
    <row r="1419">
      <c r="A1419" s="69" t="s">
        <v>2586</v>
      </c>
      <c r="B1419" s="190" t="s">
        <v>27221</v>
      </c>
      <c r="C1419" s="95"/>
      <c r="D1419" s="101" t="s">
        <v>2588</v>
      </c>
      <c r="E1419" s="113" t="s">
        <v>22516</v>
      </c>
      <c r="F1419" s="113" t="s">
        <v>22516</v>
      </c>
      <c r="G1419" s="96"/>
      <c r="H1419" s="96" t="s">
        <v>27222</v>
      </c>
      <c r="I1419" s="113" t="s">
        <v>22516</v>
      </c>
      <c r="J1419" s="192"/>
      <c r="K1419" s="96"/>
      <c r="L1419" s="95" t="s">
        <v>21765</v>
      </c>
      <c r="M1419" s="113" t="s">
        <v>22516</v>
      </c>
      <c r="N1419" s="75" t="s">
        <v>16706</v>
      </c>
      <c r="O1419" s="75" t="s">
        <v>22571</v>
      </c>
      <c r="P1419" s="75" t="s">
        <v>15373</v>
      </c>
      <c r="Q1419" s="154" t="s">
        <v>22516</v>
      </c>
    </row>
    <row r="1420">
      <c r="A1420" s="69" t="s">
        <v>2586</v>
      </c>
      <c r="B1420" s="190" t="s">
        <v>27223</v>
      </c>
      <c r="C1420" s="95"/>
      <c r="D1420" s="101" t="s">
        <v>2588</v>
      </c>
      <c r="E1420" s="113" t="s">
        <v>22516</v>
      </c>
      <c r="F1420" s="113" t="s">
        <v>22516</v>
      </c>
      <c r="G1420" s="96"/>
      <c r="H1420" s="96" t="s">
        <v>27224</v>
      </c>
      <c r="I1420" s="113" t="s">
        <v>22516</v>
      </c>
      <c r="J1420" s="192"/>
      <c r="K1420" s="96"/>
      <c r="L1420" s="95" t="s">
        <v>21765</v>
      </c>
      <c r="M1420" s="113" t="s">
        <v>22516</v>
      </c>
      <c r="N1420" s="75" t="s">
        <v>16706</v>
      </c>
      <c r="O1420" s="75" t="s">
        <v>4418</v>
      </c>
      <c r="P1420" s="75" t="s">
        <v>15373</v>
      </c>
      <c r="Q1420" s="154" t="s">
        <v>22516</v>
      </c>
    </row>
    <row r="1421">
      <c r="A1421" s="69" t="s">
        <v>2633</v>
      </c>
      <c r="B1421" s="190" t="s">
        <v>27225</v>
      </c>
      <c r="C1421" s="95"/>
      <c r="D1421" s="101" t="s">
        <v>2588</v>
      </c>
      <c r="E1421" s="113" t="s">
        <v>22516</v>
      </c>
      <c r="F1421" s="113" t="s">
        <v>22516</v>
      </c>
      <c r="G1421" s="96"/>
      <c r="H1421" s="96" t="s">
        <v>27226</v>
      </c>
      <c r="I1421" s="113" t="s">
        <v>22516</v>
      </c>
      <c r="J1421" s="192"/>
      <c r="K1421" s="96"/>
      <c r="L1421" s="95" t="s">
        <v>21765</v>
      </c>
      <c r="M1421" s="113" t="s">
        <v>22516</v>
      </c>
      <c r="N1421" s="75" t="s">
        <v>16706</v>
      </c>
      <c r="O1421" s="75" t="s">
        <v>22658</v>
      </c>
      <c r="P1421" s="75" t="s">
        <v>8038</v>
      </c>
      <c r="Q1421" s="154" t="s">
        <v>22516</v>
      </c>
    </row>
    <row r="1422">
      <c r="A1422" s="69" t="s">
        <v>2586</v>
      </c>
      <c r="B1422" s="190" t="s">
        <v>27227</v>
      </c>
      <c r="C1422" s="95"/>
      <c r="D1422" s="101" t="s">
        <v>2588</v>
      </c>
      <c r="E1422" s="113" t="s">
        <v>22516</v>
      </c>
      <c r="F1422" s="113" t="s">
        <v>22516</v>
      </c>
      <c r="G1422" s="96"/>
      <c r="H1422" s="96" t="s">
        <v>27228</v>
      </c>
      <c r="I1422" s="113" t="s">
        <v>22516</v>
      </c>
      <c r="J1422" s="192"/>
      <c r="K1422" s="96"/>
      <c r="L1422" s="95" t="s">
        <v>21765</v>
      </c>
      <c r="M1422" s="113" t="s">
        <v>22516</v>
      </c>
      <c r="N1422" s="75" t="s">
        <v>16706</v>
      </c>
      <c r="O1422" s="75" t="s">
        <v>2603</v>
      </c>
      <c r="P1422" s="75" t="s">
        <v>8038</v>
      </c>
      <c r="Q1422" s="154" t="s">
        <v>22516</v>
      </c>
    </row>
    <row r="1423">
      <c r="A1423" s="69" t="s">
        <v>2586</v>
      </c>
      <c r="B1423" s="190" t="s">
        <v>27229</v>
      </c>
      <c r="C1423" s="95"/>
      <c r="D1423" s="101" t="s">
        <v>2588</v>
      </c>
      <c r="E1423" s="113" t="s">
        <v>22516</v>
      </c>
      <c r="F1423" s="113" t="s">
        <v>22516</v>
      </c>
      <c r="G1423" s="96"/>
      <c r="H1423" s="96" t="s">
        <v>27230</v>
      </c>
      <c r="I1423" s="113" t="s">
        <v>22516</v>
      </c>
      <c r="J1423" s="192"/>
      <c r="K1423" s="96"/>
      <c r="L1423" s="95" t="s">
        <v>21765</v>
      </c>
      <c r="M1423" s="113" t="s">
        <v>22516</v>
      </c>
      <c r="N1423" s="75" t="s">
        <v>16706</v>
      </c>
      <c r="O1423" s="75" t="s">
        <v>2603</v>
      </c>
      <c r="P1423" s="75" t="s">
        <v>15373</v>
      </c>
      <c r="Q1423" s="154" t="s">
        <v>22516</v>
      </c>
    </row>
    <row r="1424">
      <c r="A1424" s="69" t="s">
        <v>2586</v>
      </c>
      <c r="B1424" s="190" t="s">
        <v>27231</v>
      </c>
      <c r="C1424" s="95"/>
      <c r="D1424" s="101" t="s">
        <v>2588</v>
      </c>
      <c r="E1424" s="113" t="s">
        <v>22516</v>
      </c>
      <c r="F1424" s="113" t="s">
        <v>22516</v>
      </c>
      <c r="G1424" s="96"/>
      <c r="H1424" s="96" t="s">
        <v>27232</v>
      </c>
      <c r="I1424" s="113" t="s">
        <v>22516</v>
      </c>
      <c r="J1424" s="192"/>
      <c r="K1424" s="96"/>
      <c r="L1424" s="95" t="s">
        <v>21765</v>
      </c>
      <c r="M1424" s="113" t="s">
        <v>22516</v>
      </c>
      <c r="N1424" s="75" t="s">
        <v>16706</v>
      </c>
      <c r="O1424" s="75" t="s">
        <v>22671</v>
      </c>
      <c r="P1424" s="75" t="s">
        <v>15373</v>
      </c>
      <c r="Q1424" s="154" t="s">
        <v>22516</v>
      </c>
    </row>
    <row r="1425">
      <c r="A1425" s="69" t="s">
        <v>2586</v>
      </c>
      <c r="B1425" s="190" t="s">
        <v>16729</v>
      </c>
      <c r="C1425" s="236"/>
      <c r="D1425" s="101" t="s">
        <v>2588</v>
      </c>
      <c r="E1425" s="113" t="s">
        <v>22516</v>
      </c>
      <c r="F1425" s="113" t="s">
        <v>22516</v>
      </c>
      <c r="G1425" s="177"/>
      <c r="H1425" s="177" t="s">
        <v>27233</v>
      </c>
      <c r="I1425" s="113" t="s">
        <v>22516</v>
      </c>
      <c r="J1425" s="179"/>
      <c r="K1425" s="179"/>
      <c r="L1425" s="95" t="s">
        <v>21765</v>
      </c>
      <c r="M1425" s="113" t="s">
        <v>22516</v>
      </c>
      <c r="N1425" s="75" t="s">
        <v>16706</v>
      </c>
      <c r="O1425" s="75" t="s">
        <v>2813</v>
      </c>
      <c r="P1425" s="75" t="s">
        <v>15373</v>
      </c>
      <c r="Q1425" s="180" t="s">
        <v>22516</v>
      </c>
    </row>
    <row r="1426">
      <c r="A1426" s="69" t="s">
        <v>2586</v>
      </c>
      <c r="B1426" s="190" t="s">
        <v>27234</v>
      </c>
      <c r="C1426" s="95"/>
      <c r="D1426" s="101" t="s">
        <v>2588</v>
      </c>
      <c r="E1426" s="113" t="s">
        <v>22516</v>
      </c>
      <c r="F1426" s="113" t="s">
        <v>22516</v>
      </c>
      <c r="G1426" s="96"/>
      <c r="H1426" s="96" t="s">
        <v>27235</v>
      </c>
      <c r="I1426" s="113" t="s">
        <v>22516</v>
      </c>
      <c r="J1426" s="192"/>
      <c r="K1426" s="96"/>
      <c r="L1426" s="95" t="s">
        <v>21765</v>
      </c>
      <c r="M1426" s="113" t="s">
        <v>22516</v>
      </c>
      <c r="N1426" s="75" t="s">
        <v>16706</v>
      </c>
      <c r="O1426" s="75" t="s">
        <v>2937</v>
      </c>
      <c r="P1426" s="75" t="s">
        <v>15373</v>
      </c>
      <c r="Q1426" s="154" t="s">
        <v>22516</v>
      </c>
    </row>
    <row r="1427">
      <c r="A1427" s="69" t="s">
        <v>2586</v>
      </c>
      <c r="B1427" s="190" t="s">
        <v>27236</v>
      </c>
      <c r="C1427" s="95"/>
      <c r="D1427" s="113" t="s">
        <v>2635</v>
      </c>
      <c r="E1427" s="113" t="s">
        <v>22516</v>
      </c>
      <c r="F1427" s="113" t="s">
        <v>22516</v>
      </c>
      <c r="G1427" s="96"/>
      <c r="H1427" s="96" t="s">
        <v>27237</v>
      </c>
      <c r="I1427" s="242" t="s">
        <v>27238</v>
      </c>
      <c r="J1427" s="156">
        <v>4500.0</v>
      </c>
      <c r="K1427" s="96"/>
      <c r="L1427" s="95" t="s">
        <v>21765</v>
      </c>
      <c r="M1427" s="113" t="s">
        <v>22516</v>
      </c>
      <c r="N1427" s="75" t="s">
        <v>16706</v>
      </c>
      <c r="O1427" s="75" t="s">
        <v>2813</v>
      </c>
      <c r="P1427" s="75" t="s">
        <v>15373</v>
      </c>
      <c r="Q1427" s="154" t="s">
        <v>22516</v>
      </c>
    </row>
    <row r="1428">
      <c r="A1428" s="69" t="s">
        <v>23381</v>
      </c>
      <c r="B1428" s="232" t="s">
        <v>27239</v>
      </c>
      <c r="C1428" s="82"/>
      <c r="D1428" s="101" t="s">
        <v>2588</v>
      </c>
      <c r="E1428" s="113" t="s">
        <v>22516</v>
      </c>
      <c r="F1428" s="113" t="s">
        <v>22516</v>
      </c>
      <c r="G1428" s="62"/>
      <c r="H1428" s="62" t="s">
        <v>27240</v>
      </c>
      <c r="I1428" s="113" t="s">
        <v>22516</v>
      </c>
      <c r="J1428" s="198"/>
      <c r="K1428" s="62"/>
      <c r="L1428" s="82" t="s">
        <v>21765</v>
      </c>
      <c r="M1428" s="113" t="s">
        <v>22516</v>
      </c>
      <c r="N1428" s="99" t="s">
        <v>16706</v>
      </c>
      <c r="O1428" s="99" t="s">
        <v>4138</v>
      </c>
      <c r="P1428" s="99" t="s">
        <v>15373</v>
      </c>
      <c r="Q1428" s="82"/>
    </row>
    <row r="1429">
      <c r="A1429" s="69" t="s">
        <v>2586</v>
      </c>
      <c r="B1429" s="190" t="s">
        <v>27241</v>
      </c>
      <c r="C1429" s="95"/>
      <c r="D1429" s="101" t="s">
        <v>2588</v>
      </c>
      <c r="E1429" s="113" t="s">
        <v>22516</v>
      </c>
      <c r="F1429" s="113" t="s">
        <v>22516</v>
      </c>
      <c r="G1429" s="96"/>
      <c r="H1429" s="96" t="s">
        <v>27242</v>
      </c>
      <c r="I1429" s="113" t="s">
        <v>22516</v>
      </c>
      <c r="J1429" s="192"/>
      <c r="K1429" s="96"/>
      <c r="L1429" s="95" t="s">
        <v>21765</v>
      </c>
      <c r="M1429" s="113" t="s">
        <v>22516</v>
      </c>
      <c r="N1429" s="75" t="s">
        <v>16706</v>
      </c>
      <c r="O1429" s="75" t="s">
        <v>2937</v>
      </c>
      <c r="P1429" s="75" t="s">
        <v>8038</v>
      </c>
      <c r="Q1429" s="154" t="s">
        <v>22516</v>
      </c>
    </row>
    <row r="1430">
      <c r="A1430" s="69" t="s">
        <v>2586</v>
      </c>
      <c r="B1430" s="190" t="s">
        <v>27243</v>
      </c>
      <c r="C1430" s="95"/>
      <c r="D1430" s="101" t="s">
        <v>2588</v>
      </c>
      <c r="E1430" s="113" t="s">
        <v>22516</v>
      </c>
      <c r="F1430" s="113" t="s">
        <v>22516</v>
      </c>
      <c r="G1430" s="96"/>
      <c r="H1430" s="96" t="s">
        <v>27244</v>
      </c>
      <c r="I1430" s="113" t="s">
        <v>22516</v>
      </c>
      <c r="J1430" s="192"/>
      <c r="K1430" s="96"/>
      <c r="L1430" s="95" t="s">
        <v>21765</v>
      </c>
      <c r="M1430" s="113" t="s">
        <v>22516</v>
      </c>
      <c r="N1430" s="75" t="s">
        <v>16706</v>
      </c>
      <c r="O1430" s="75" t="s">
        <v>2802</v>
      </c>
      <c r="P1430" s="75" t="s">
        <v>8038</v>
      </c>
      <c r="Q1430" s="154" t="s">
        <v>22516</v>
      </c>
    </row>
    <row r="1431">
      <c r="A1431" s="69" t="s">
        <v>2586</v>
      </c>
      <c r="B1431" s="190" t="s">
        <v>27245</v>
      </c>
      <c r="C1431" s="95"/>
      <c r="D1431" s="101" t="s">
        <v>2588</v>
      </c>
      <c r="E1431" s="113" t="s">
        <v>22516</v>
      </c>
      <c r="F1431" s="113" t="s">
        <v>22516</v>
      </c>
      <c r="G1431" s="96"/>
      <c r="H1431" s="96" t="s">
        <v>27246</v>
      </c>
      <c r="I1431" s="113" t="s">
        <v>22516</v>
      </c>
      <c r="J1431" s="192"/>
      <c r="K1431" s="96"/>
      <c r="L1431" s="95" t="s">
        <v>21765</v>
      </c>
      <c r="M1431" s="113" t="s">
        <v>22516</v>
      </c>
      <c r="N1431" s="75" t="s">
        <v>16706</v>
      </c>
      <c r="O1431" s="75" t="s">
        <v>2802</v>
      </c>
      <c r="P1431" s="75" t="s">
        <v>15373</v>
      </c>
      <c r="Q1431" s="95"/>
    </row>
    <row r="1432">
      <c r="A1432" s="69" t="s">
        <v>2586</v>
      </c>
      <c r="B1432" s="190" t="s">
        <v>27247</v>
      </c>
      <c r="C1432" s="95"/>
      <c r="D1432" s="101" t="s">
        <v>2588</v>
      </c>
      <c r="E1432" s="113" t="s">
        <v>22516</v>
      </c>
      <c r="F1432" s="113" t="s">
        <v>22516</v>
      </c>
      <c r="G1432" s="96"/>
      <c r="H1432" s="96" t="s">
        <v>27248</v>
      </c>
      <c r="I1432" s="113" t="s">
        <v>22516</v>
      </c>
      <c r="J1432" s="192"/>
      <c r="K1432" s="96"/>
      <c r="L1432" s="95" t="s">
        <v>21765</v>
      </c>
      <c r="M1432" s="113" t="s">
        <v>22516</v>
      </c>
      <c r="N1432" s="75" t="s">
        <v>16706</v>
      </c>
      <c r="O1432" s="75" t="s">
        <v>2937</v>
      </c>
      <c r="P1432" s="75" t="s">
        <v>15373</v>
      </c>
      <c r="Q1432" s="95"/>
    </row>
    <row r="1433">
      <c r="A1433" s="62" t="s">
        <v>2586</v>
      </c>
      <c r="B1433" s="224" t="s">
        <v>27249</v>
      </c>
      <c r="C1433" s="201"/>
      <c r="D1433" s="82" t="s">
        <v>2588</v>
      </c>
      <c r="E1433" s="113" t="s">
        <v>22516</v>
      </c>
      <c r="F1433" s="113" t="s">
        <v>22516</v>
      </c>
      <c r="G1433" s="99" t="s">
        <v>2741</v>
      </c>
      <c r="H1433" s="82" t="s">
        <v>27250</v>
      </c>
      <c r="I1433" s="201"/>
      <c r="J1433" s="161"/>
      <c r="K1433" s="247"/>
      <c r="L1433" s="99" t="s">
        <v>21765</v>
      </c>
      <c r="M1433" s="113" t="s">
        <v>22516</v>
      </c>
      <c r="N1433" s="162" t="s">
        <v>16706</v>
      </c>
      <c r="O1433" s="161" t="s">
        <v>2813</v>
      </c>
      <c r="P1433" s="162"/>
      <c r="Q1433" s="244" t="s">
        <v>27251</v>
      </c>
    </row>
    <row r="1434">
      <c r="A1434" s="69" t="s">
        <v>2586</v>
      </c>
      <c r="B1434" s="190" t="s">
        <v>27252</v>
      </c>
      <c r="C1434" s="95"/>
      <c r="D1434" s="101" t="s">
        <v>2588</v>
      </c>
      <c r="E1434" s="113" t="s">
        <v>22516</v>
      </c>
      <c r="F1434" s="113" t="s">
        <v>22516</v>
      </c>
      <c r="G1434" s="96"/>
      <c r="H1434" s="96" t="s">
        <v>27253</v>
      </c>
      <c r="I1434" s="113" t="s">
        <v>22516</v>
      </c>
      <c r="J1434" s="192"/>
      <c r="K1434" s="96"/>
      <c r="L1434" s="95" t="s">
        <v>21765</v>
      </c>
      <c r="M1434" s="113" t="s">
        <v>22516</v>
      </c>
      <c r="N1434" s="75" t="s">
        <v>16706</v>
      </c>
      <c r="O1434" s="75" t="s">
        <v>4138</v>
      </c>
      <c r="P1434" s="75" t="s">
        <v>15373</v>
      </c>
      <c r="Q1434" s="95"/>
    </row>
    <row r="1435">
      <c r="A1435" s="69" t="s">
        <v>2633</v>
      </c>
      <c r="B1435" s="190" t="s">
        <v>27254</v>
      </c>
      <c r="C1435" s="95"/>
      <c r="D1435" s="101" t="s">
        <v>2588</v>
      </c>
      <c r="E1435" s="113" t="s">
        <v>22516</v>
      </c>
      <c r="F1435" s="113" t="s">
        <v>22516</v>
      </c>
      <c r="G1435" s="96"/>
      <c r="H1435" s="96" t="s">
        <v>27255</v>
      </c>
      <c r="I1435" s="113" t="s">
        <v>22516</v>
      </c>
      <c r="J1435" s="192"/>
      <c r="K1435" s="96"/>
      <c r="L1435" s="95" t="s">
        <v>21765</v>
      </c>
      <c r="M1435" s="113" t="s">
        <v>22516</v>
      </c>
      <c r="N1435" s="75" t="s">
        <v>16706</v>
      </c>
      <c r="O1435" s="75" t="s">
        <v>22658</v>
      </c>
      <c r="P1435" s="75" t="s">
        <v>15373</v>
      </c>
      <c r="Q1435" s="95"/>
    </row>
    <row r="1436">
      <c r="A1436" s="69" t="s">
        <v>2586</v>
      </c>
      <c r="B1436" s="190" t="s">
        <v>27256</v>
      </c>
      <c r="C1436" s="95"/>
      <c r="D1436" s="101" t="s">
        <v>2588</v>
      </c>
      <c r="E1436" s="113" t="s">
        <v>22516</v>
      </c>
      <c r="F1436" s="113" t="s">
        <v>22516</v>
      </c>
      <c r="G1436" s="96"/>
      <c r="H1436" s="96" t="s">
        <v>27257</v>
      </c>
      <c r="I1436" s="113" t="s">
        <v>22516</v>
      </c>
      <c r="J1436" s="192"/>
      <c r="K1436" s="96"/>
      <c r="L1436" s="95" t="s">
        <v>21765</v>
      </c>
      <c r="M1436" s="113" t="s">
        <v>22516</v>
      </c>
      <c r="N1436" s="75" t="s">
        <v>16706</v>
      </c>
      <c r="O1436" s="75" t="s">
        <v>4138</v>
      </c>
      <c r="P1436" s="75" t="s">
        <v>15373</v>
      </c>
      <c r="Q1436" s="95"/>
    </row>
    <row r="1437">
      <c r="A1437" s="69" t="s">
        <v>2586</v>
      </c>
      <c r="B1437" s="190" t="s">
        <v>27258</v>
      </c>
      <c r="C1437" s="95"/>
      <c r="D1437" s="101" t="s">
        <v>2588</v>
      </c>
      <c r="E1437" s="113" t="s">
        <v>22516</v>
      </c>
      <c r="F1437" s="113" t="s">
        <v>22516</v>
      </c>
      <c r="G1437" s="96"/>
      <c r="H1437" s="96" t="s">
        <v>27259</v>
      </c>
      <c r="I1437" s="113" t="s">
        <v>22516</v>
      </c>
      <c r="J1437" s="192"/>
      <c r="K1437" s="96"/>
      <c r="L1437" s="95" t="s">
        <v>21765</v>
      </c>
      <c r="M1437" s="113" t="s">
        <v>22516</v>
      </c>
      <c r="N1437" s="75" t="s">
        <v>16706</v>
      </c>
      <c r="O1437" s="75" t="s">
        <v>2802</v>
      </c>
      <c r="P1437" s="75" t="s">
        <v>15373</v>
      </c>
      <c r="Q1437" s="95"/>
    </row>
    <row r="1438">
      <c r="A1438" s="69" t="s">
        <v>2586</v>
      </c>
      <c r="B1438" s="232" t="s">
        <v>27260</v>
      </c>
      <c r="C1438" s="82"/>
      <c r="D1438" s="101" t="s">
        <v>2588</v>
      </c>
      <c r="E1438" s="113" t="s">
        <v>22516</v>
      </c>
      <c r="F1438" s="113" t="s">
        <v>22516</v>
      </c>
      <c r="G1438" s="62"/>
      <c r="H1438" s="62" t="s">
        <v>27261</v>
      </c>
      <c r="I1438" s="113" t="s">
        <v>22516</v>
      </c>
      <c r="J1438" s="198"/>
      <c r="K1438" s="62"/>
      <c r="L1438" s="82" t="s">
        <v>21765</v>
      </c>
      <c r="M1438" s="113" t="s">
        <v>22516</v>
      </c>
      <c r="N1438" s="99" t="s">
        <v>16706</v>
      </c>
      <c r="O1438" s="99" t="s">
        <v>22571</v>
      </c>
      <c r="P1438" s="99" t="s">
        <v>8038</v>
      </c>
      <c r="Q1438" s="82"/>
    </row>
    <row r="1439">
      <c r="A1439" s="69" t="s">
        <v>2586</v>
      </c>
      <c r="B1439" s="190" t="s">
        <v>27262</v>
      </c>
      <c r="C1439" s="95"/>
      <c r="D1439" s="101" t="s">
        <v>2588</v>
      </c>
      <c r="E1439" s="113" t="s">
        <v>22516</v>
      </c>
      <c r="F1439" s="113" t="s">
        <v>22516</v>
      </c>
      <c r="G1439" s="96"/>
      <c r="H1439" s="96" t="s">
        <v>27263</v>
      </c>
      <c r="I1439" s="113" t="s">
        <v>22516</v>
      </c>
      <c r="J1439" s="192"/>
      <c r="K1439" s="96"/>
      <c r="L1439" s="95" t="s">
        <v>21765</v>
      </c>
      <c r="M1439" s="113" t="s">
        <v>22516</v>
      </c>
      <c r="N1439" s="75" t="s">
        <v>16706</v>
      </c>
      <c r="O1439" s="75" t="s">
        <v>2937</v>
      </c>
      <c r="P1439" s="75" t="s">
        <v>15373</v>
      </c>
      <c r="Q1439" s="95"/>
    </row>
    <row r="1440">
      <c r="A1440" s="69" t="s">
        <v>2586</v>
      </c>
      <c r="B1440" s="190" t="s">
        <v>27264</v>
      </c>
      <c r="C1440" s="95"/>
      <c r="D1440" s="101" t="s">
        <v>2588</v>
      </c>
      <c r="E1440" s="113" t="s">
        <v>22516</v>
      </c>
      <c r="F1440" s="113" t="s">
        <v>22516</v>
      </c>
      <c r="G1440" s="96"/>
      <c r="H1440" s="96" t="s">
        <v>27265</v>
      </c>
      <c r="I1440" s="113" t="s">
        <v>22516</v>
      </c>
      <c r="J1440" s="192"/>
      <c r="K1440" s="96"/>
      <c r="L1440" s="95" t="s">
        <v>21765</v>
      </c>
      <c r="M1440" s="113" t="s">
        <v>22516</v>
      </c>
      <c r="N1440" s="75" t="s">
        <v>16706</v>
      </c>
      <c r="O1440" s="75" t="s">
        <v>2937</v>
      </c>
      <c r="P1440" s="75" t="s">
        <v>8038</v>
      </c>
      <c r="Q1440" s="95"/>
    </row>
    <row r="1441">
      <c r="A1441" s="69" t="s">
        <v>2586</v>
      </c>
      <c r="B1441" s="190" t="s">
        <v>27266</v>
      </c>
      <c r="C1441" s="95"/>
      <c r="D1441" s="101" t="s">
        <v>2588</v>
      </c>
      <c r="E1441" s="113" t="s">
        <v>22516</v>
      </c>
      <c r="F1441" s="113" t="s">
        <v>22516</v>
      </c>
      <c r="G1441" s="96"/>
      <c r="H1441" s="96" t="s">
        <v>27267</v>
      </c>
      <c r="I1441" s="113" t="s">
        <v>22516</v>
      </c>
      <c r="J1441" s="192"/>
      <c r="K1441" s="96"/>
      <c r="L1441" s="95" t="s">
        <v>21765</v>
      </c>
      <c r="M1441" s="113" t="s">
        <v>22516</v>
      </c>
      <c r="N1441" s="75" t="s">
        <v>16706</v>
      </c>
      <c r="O1441" s="75" t="s">
        <v>2937</v>
      </c>
      <c r="P1441" s="75" t="s">
        <v>15373</v>
      </c>
      <c r="Q1441" s="95"/>
    </row>
    <row r="1442">
      <c r="A1442" s="69" t="s">
        <v>2586</v>
      </c>
      <c r="B1442" s="190" t="s">
        <v>27268</v>
      </c>
      <c r="C1442" s="95"/>
      <c r="D1442" s="101" t="s">
        <v>2588</v>
      </c>
      <c r="E1442" s="113" t="s">
        <v>22516</v>
      </c>
      <c r="F1442" s="113" t="s">
        <v>22516</v>
      </c>
      <c r="G1442" s="96"/>
      <c r="H1442" s="96" t="s">
        <v>27269</v>
      </c>
      <c r="I1442" s="113" t="s">
        <v>22516</v>
      </c>
      <c r="J1442" s="192"/>
      <c r="K1442" s="96"/>
      <c r="L1442" s="95" t="s">
        <v>21765</v>
      </c>
      <c r="M1442" s="113" t="s">
        <v>22516</v>
      </c>
      <c r="N1442" s="75" t="s">
        <v>16706</v>
      </c>
      <c r="O1442" s="75" t="s">
        <v>3143</v>
      </c>
      <c r="P1442" s="75" t="s">
        <v>15373</v>
      </c>
      <c r="Q1442" s="95"/>
    </row>
    <row r="1443">
      <c r="A1443" s="69" t="s">
        <v>2586</v>
      </c>
      <c r="B1443" s="190" t="s">
        <v>27270</v>
      </c>
      <c r="C1443" s="95"/>
      <c r="D1443" s="101" t="s">
        <v>2588</v>
      </c>
      <c r="E1443" s="113" t="s">
        <v>22516</v>
      </c>
      <c r="F1443" s="113" t="s">
        <v>22516</v>
      </c>
      <c r="G1443" s="96"/>
      <c r="H1443" s="96" t="s">
        <v>27271</v>
      </c>
      <c r="I1443" s="113" t="s">
        <v>22516</v>
      </c>
      <c r="J1443" s="192"/>
      <c r="K1443" s="96"/>
      <c r="L1443" s="95" t="s">
        <v>21765</v>
      </c>
      <c r="M1443" s="113" t="s">
        <v>22516</v>
      </c>
      <c r="N1443" s="75" t="s">
        <v>16706</v>
      </c>
      <c r="O1443" s="75" t="s">
        <v>2802</v>
      </c>
      <c r="P1443" s="75" t="s">
        <v>15373</v>
      </c>
      <c r="Q1443" s="95"/>
    </row>
    <row r="1444">
      <c r="A1444" s="69" t="s">
        <v>2586</v>
      </c>
      <c r="B1444" s="190" t="s">
        <v>27272</v>
      </c>
      <c r="C1444" s="95"/>
      <c r="D1444" s="101" t="s">
        <v>2588</v>
      </c>
      <c r="E1444" s="113" t="s">
        <v>22516</v>
      </c>
      <c r="F1444" s="113" t="s">
        <v>22516</v>
      </c>
      <c r="G1444" s="96"/>
      <c r="H1444" s="96" t="s">
        <v>27273</v>
      </c>
      <c r="I1444" s="113" t="s">
        <v>22516</v>
      </c>
      <c r="J1444" s="192"/>
      <c r="K1444" s="96"/>
      <c r="L1444" s="95" t="s">
        <v>21765</v>
      </c>
      <c r="M1444" s="113" t="s">
        <v>22516</v>
      </c>
      <c r="N1444" s="75" t="s">
        <v>16706</v>
      </c>
      <c r="O1444" s="75" t="s">
        <v>2937</v>
      </c>
      <c r="P1444" s="75" t="s">
        <v>15373</v>
      </c>
      <c r="Q1444" s="95"/>
    </row>
    <row r="1445">
      <c r="A1445" s="69" t="s">
        <v>2586</v>
      </c>
      <c r="B1445" s="232" t="s">
        <v>27274</v>
      </c>
      <c r="C1445" s="82"/>
      <c r="D1445" s="101" t="s">
        <v>2588</v>
      </c>
      <c r="E1445" s="113" t="s">
        <v>22516</v>
      </c>
      <c r="F1445" s="113" t="s">
        <v>22516</v>
      </c>
      <c r="G1445" s="62"/>
      <c r="H1445" s="62" t="s">
        <v>27275</v>
      </c>
      <c r="I1445" s="113" t="s">
        <v>22516</v>
      </c>
      <c r="J1445" s="198"/>
      <c r="K1445" s="62"/>
      <c r="L1445" s="82" t="s">
        <v>21765</v>
      </c>
      <c r="M1445" s="113" t="s">
        <v>22516</v>
      </c>
      <c r="N1445" s="99" t="s">
        <v>16706</v>
      </c>
      <c r="O1445" s="99" t="s">
        <v>2765</v>
      </c>
      <c r="P1445" s="99" t="s">
        <v>15373</v>
      </c>
      <c r="Q1445" s="82"/>
    </row>
    <row r="1446">
      <c r="A1446" s="69" t="s">
        <v>2586</v>
      </c>
      <c r="B1446" s="232" t="s">
        <v>27276</v>
      </c>
      <c r="C1446" s="82"/>
      <c r="D1446" s="101" t="s">
        <v>2588</v>
      </c>
      <c r="E1446" s="113" t="s">
        <v>22516</v>
      </c>
      <c r="F1446" s="113" t="s">
        <v>22516</v>
      </c>
      <c r="G1446" s="62"/>
      <c r="H1446" s="62" t="s">
        <v>27277</v>
      </c>
      <c r="I1446" s="113" t="s">
        <v>22516</v>
      </c>
      <c r="J1446" s="198"/>
      <c r="K1446" s="62"/>
      <c r="L1446" s="82" t="s">
        <v>21765</v>
      </c>
      <c r="M1446" s="113" t="s">
        <v>22516</v>
      </c>
      <c r="N1446" s="99" t="s">
        <v>16706</v>
      </c>
      <c r="O1446" s="99" t="s">
        <v>22571</v>
      </c>
      <c r="P1446" s="99" t="s">
        <v>15373</v>
      </c>
      <c r="Q1446" s="82"/>
    </row>
    <row r="1447">
      <c r="A1447" s="69" t="s">
        <v>2586</v>
      </c>
      <c r="B1447" s="190" t="s">
        <v>27278</v>
      </c>
      <c r="C1447" s="97"/>
      <c r="D1447" s="113" t="s">
        <v>2635</v>
      </c>
      <c r="E1447" s="113" t="s">
        <v>22516</v>
      </c>
      <c r="F1447" s="113" t="s">
        <v>22516</v>
      </c>
      <c r="G1447" s="250"/>
      <c r="H1447" s="250" t="s">
        <v>27279</v>
      </c>
      <c r="I1447" s="167" t="s">
        <v>27280</v>
      </c>
      <c r="J1447" s="268"/>
      <c r="K1447" s="179"/>
      <c r="L1447" s="95" t="s">
        <v>21765</v>
      </c>
      <c r="M1447" s="113" t="s">
        <v>22516</v>
      </c>
      <c r="N1447" s="75" t="s">
        <v>16706</v>
      </c>
      <c r="O1447" s="75" t="s">
        <v>2753</v>
      </c>
      <c r="P1447" s="75" t="s">
        <v>15373</v>
      </c>
      <c r="Q1447" s="191" t="s">
        <v>22516</v>
      </c>
    </row>
    <row r="1448">
      <c r="A1448" s="62"/>
      <c r="B1448" s="164" t="s">
        <v>27167</v>
      </c>
      <c r="C1448" s="201"/>
      <c r="D1448" s="229" t="s">
        <v>2588</v>
      </c>
      <c r="E1448" s="113" t="s">
        <v>22516</v>
      </c>
      <c r="F1448" s="113" t="s">
        <v>22516</v>
      </c>
      <c r="G1448" s="254"/>
      <c r="H1448" s="183" t="s">
        <v>27281</v>
      </c>
      <c r="I1448" s="167" t="s">
        <v>27282</v>
      </c>
      <c r="J1448" s="170"/>
      <c r="K1448" s="168"/>
      <c r="L1448" s="69" t="s">
        <v>21765</v>
      </c>
      <c r="M1448" s="113" t="s">
        <v>22516</v>
      </c>
      <c r="N1448" s="62" t="s">
        <v>16706</v>
      </c>
      <c r="O1448" s="162"/>
      <c r="P1448" s="162"/>
      <c r="Q1448" s="62"/>
    </row>
    <row r="1449">
      <c r="A1449" s="69" t="s">
        <v>2586</v>
      </c>
      <c r="B1449" s="190" t="s">
        <v>27283</v>
      </c>
      <c r="C1449" s="95"/>
      <c r="D1449" s="101" t="s">
        <v>2588</v>
      </c>
      <c r="E1449" s="113" t="s">
        <v>22516</v>
      </c>
      <c r="F1449" s="113" t="s">
        <v>22516</v>
      </c>
      <c r="G1449" s="96"/>
      <c r="H1449" s="96" t="s">
        <v>27284</v>
      </c>
      <c r="I1449" s="113" t="s">
        <v>22516</v>
      </c>
      <c r="J1449" s="192"/>
      <c r="K1449" s="179"/>
      <c r="L1449" s="95" t="s">
        <v>21765</v>
      </c>
      <c r="M1449" s="113" t="s">
        <v>22516</v>
      </c>
      <c r="N1449" s="75" t="s">
        <v>16706</v>
      </c>
      <c r="O1449" s="75" t="s">
        <v>22571</v>
      </c>
      <c r="P1449" s="75" t="s">
        <v>15373</v>
      </c>
      <c r="Q1449" s="154" t="s">
        <v>22516</v>
      </c>
    </row>
    <row r="1450">
      <c r="A1450" s="69" t="s">
        <v>2586</v>
      </c>
      <c r="B1450" s="190" t="s">
        <v>27285</v>
      </c>
      <c r="C1450" s="95"/>
      <c r="D1450" s="101" t="s">
        <v>2588</v>
      </c>
      <c r="E1450" s="113" t="s">
        <v>22516</v>
      </c>
      <c r="F1450" s="113" t="s">
        <v>22516</v>
      </c>
      <c r="G1450" s="96"/>
      <c r="H1450" s="96" t="s">
        <v>27286</v>
      </c>
      <c r="I1450" s="113" t="s">
        <v>22516</v>
      </c>
      <c r="J1450" s="192"/>
      <c r="K1450" s="96"/>
      <c r="L1450" s="95" t="s">
        <v>21765</v>
      </c>
      <c r="M1450" s="113" t="s">
        <v>22516</v>
      </c>
      <c r="N1450" s="75" t="s">
        <v>16706</v>
      </c>
      <c r="O1450" s="75" t="s">
        <v>23042</v>
      </c>
      <c r="P1450" s="75" t="s">
        <v>15373</v>
      </c>
      <c r="Q1450" s="154" t="s">
        <v>22516</v>
      </c>
    </row>
    <row r="1451">
      <c r="A1451" s="69" t="s">
        <v>2586</v>
      </c>
      <c r="B1451" s="190" t="s">
        <v>27287</v>
      </c>
      <c r="C1451" s="95"/>
      <c r="D1451" s="101" t="s">
        <v>2588</v>
      </c>
      <c r="E1451" s="113" t="s">
        <v>22516</v>
      </c>
      <c r="F1451" s="113" t="s">
        <v>22516</v>
      </c>
      <c r="G1451" s="96"/>
      <c r="H1451" s="96" t="s">
        <v>27288</v>
      </c>
      <c r="I1451" s="113" t="s">
        <v>22516</v>
      </c>
      <c r="J1451" s="192"/>
      <c r="K1451" s="96"/>
      <c r="L1451" s="95" t="s">
        <v>21765</v>
      </c>
      <c r="M1451" s="113" t="s">
        <v>22516</v>
      </c>
      <c r="N1451" s="75" t="s">
        <v>16706</v>
      </c>
      <c r="O1451" s="75" t="s">
        <v>3792</v>
      </c>
      <c r="P1451" s="75" t="s">
        <v>8038</v>
      </c>
      <c r="Q1451" s="95"/>
    </row>
    <row r="1452">
      <c r="A1452" s="69" t="s">
        <v>2586</v>
      </c>
      <c r="B1452" s="190" t="s">
        <v>27289</v>
      </c>
      <c r="C1452" s="95"/>
      <c r="D1452" s="101" t="s">
        <v>2588</v>
      </c>
      <c r="E1452" s="113" t="s">
        <v>22516</v>
      </c>
      <c r="F1452" s="113" t="s">
        <v>22516</v>
      </c>
      <c r="G1452" s="96"/>
      <c r="H1452" s="96" t="s">
        <v>27290</v>
      </c>
      <c r="I1452" s="113" t="s">
        <v>22516</v>
      </c>
      <c r="J1452" s="192"/>
      <c r="K1452" s="96"/>
      <c r="L1452" s="95" t="s">
        <v>21765</v>
      </c>
      <c r="M1452" s="113" t="s">
        <v>22516</v>
      </c>
      <c r="N1452" s="75" t="s">
        <v>16706</v>
      </c>
      <c r="O1452" s="75" t="s">
        <v>22658</v>
      </c>
      <c r="P1452" s="75" t="s">
        <v>15373</v>
      </c>
      <c r="Q1452" s="95"/>
    </row>
    <row r="1453">
      <c r="A1453" s="69" t="s">
        <v>23381</v>
      </c>
      <c r="B1453" s="232" t="s">
        <v>27291</v>
      </c>
      <c r="C1453" s="82"/>
      <c r="D1453" s="101" t="s">
        <v>2588</v>
      </c>
      <c r="E1453" s="113" t="s">
        <v>22516</v>
      </c>
      <c r="F1453" s="113" t="s">
        <v>22516</v>
      </c>
      <c r="G1453" s="62"/>
      <c r="H1453" s="62" t="s">
        <v>27292</v>
      </c>
      <c r="I1453" s="113" t="s">
        <v>22516</v>
      </c>
      <c r="J1453" s="198"/>
      <c r="K1453" s="62"/>
      <c r="L1453" s="82" t="s">
        <v>21765</v>
      </c>
      <c r="M1453" s="113" t="s">
        <v>22516</v>
      </c>
      <c r="N1453" s="99" t="s">
        <v>16706</v>
      </c>
      <c r="O1453" s="99" t="s">
        <v>3792</v>
      </c>
      <c r="P1453" s="99" t="s">
        <v>8038</v>
      </c>
      <c r="Q1453" s="82"/>
    </row>
    <row r="1454">
      <c r="A1454" s="69" t="s">
        <v>2586</v>
      </c>
      <c r="B1454" s="232" t="s">
        <v>27293</v>
      </c>
      <c r="C1454" s="82"/>
      <c r="D1454" s="101" t="s">
        <v>2588</v>
      </c>
      <c r="E1454" s="113" t="s">
        <v>22516</v>
      </c>
      <c r="F1454" s="113" t="s">
        <v>22516</v>
      </c>
      <c r="G1454" s="62"/>
      <c r="H1454" s="62" t="s">
        <v>27294</v>
      </c>
      <c r="I1454" s="113" t="s">
        <v>22516</v>
      </c>
      <c r="J1454" s="198"/>
      <c r="K1454" s="62"/>
      <c r="L1454" s="82" t="s">
        <v>21765</v>
      </c>
      <c r="M1454" s="113" t="s">
        <v>22516</v>
      </c>
      <c r="N1454" s="99" t="s">
        <v>16706</v>
      </c>
      <c r="O1454" s="99" t="s">
        <v>22658</v>
      </c>
      <c r="P1454" s="99" t="s">
        <v>15373</v>
      </c>
      <c r="Q1454" s="82"/>
    </row>
    <row r="1455">
      <c r="A1455" s="69" t="s">
        <v>2586</v>
      </c>
      <c r="B1455" s="232" t="s">
        <v>27295</v>
      </c>
      <c r="C1455" s="82"/>
      <c r="D1455" s="101" t="s">
        <v>2588</v>
      </c>
      <c r="E1455" s="113" t="s">
        <v>22516</v>
      </c>
      <c r="F1455" s="113" t="s">
        <v>22516</v>
      </c>
      <c r="G1455" s="62"/>
      <c r="H1455" s="62" t="s">
        <v>27296</v>
      </c>
      <c r="I1455" s="113" t="s">
        <v>22516</v>
      </c>
      <c r="J1455" s="198"/>
      <c r="K1455" s="62"/>
      <c r="L1455" s="82" t="s">
        <v>21765</v>
      </c>
      <c r="M1455" s="113" t="s">
        <v>22516</v>
      </c>
      <c r="N1455" s="99" t="s">
        <v>16706</v>
      </c>
      <c r="O1455" s="99" t="s">
        <v>23042</v>
      </c>
      <c r="P1455" s="99" t="s">
        <v>15373</v>
      </c>
      <c r="Q1455" s="82"/>
    </row>
    <row r="1456">
      <c r="A1456" s="69" t="s">
        <v>2586</v>
      </c>
      <c r="B1456" s="232" t="s">
        <v>27297</v>
      </c>
      <c r="C1456" s="82"/>
      <c r="D1456" s="101" t="s">
        <v>2588</v>
      </c>
      <c r="E1456" s="113" t="s">
        <v>22516</v>
      </c>
      <c r="F1456" s="113" t="s">
        <v>22516</v>
      </c>
      <c r="G1456" s="62"/>
      <c r="H1456" s="62" t="s">
        <v>27298</v>
      </c>
      <c r="I1456" s="113" t="s">
        <v>22516</v>
      </c>
      <c r="J1456" s="198"/>
      <c r="K1456" s="62"/>
      <c r="L1456" s="82" t="s">
        <v>21765</v>
      </c>
      <c r="M1456" s="113" t="s">
        <v>22516</v>
      </c>
      <c r="N1456" s="99" t="s">
        <v>16706</v>
      </c>
      <c r="O1456" s="99" t="s">
        <v>23042</v>
      </c>
      <c r="P1456" s="99" t="s">
        <v>15373</v>
      </c>
      <c r="Q1456" s="82"/>
    </row>
    <row r="1457">
      <c r="A1457" s="69" t="s">
        <v>2586</v>
      </c>
      <c r="B1457" s="190" t="s">
        <v>27299</v>
      </c>
      <c r="C1457" s="95"/>
      <c r="D1457" s="101" t="s">
        <v>2588</v>
      </c>
      <c r="E1457" s="113" t="s">
        <v>22516</v>
      </c>
      <c r="F1457" s="113" t="s">
        <v>22516</v>
      </c>
      <c r="G1457" s="96"/>
      <c r="H1457" s="96" t="s">
        <v>27300</v>
      </c>
      <c r="I1457" s="113" t="s">
        <v>22516</v>
      </c>
      <c r="J1457" s="192"/>
      <c r="K1457" s="96"/>
      <c r="L1457" s="95" t="s">
        <v>21765</v>
      </c>
      <c r="M1457" s="113" t="s">
        <v>22516</v>
      </c>
      <c r="N1457" s="75" t="s">
        <v>16706</v>
      </c>
      <c r="O1457" s="75" t="s">
        <v>22571</v>
      </c>
      <c r="P1457" s="75" t="s">
        <v>15373</v>
      </c>
      <c r="Q1457" s="95"/>
    </row>
    <row r="1458">
      <c r="A1458" s="69" t="s">
        <v>2586</v>
      </c>
      <c r="B1458" s="190" t="s">
        <v>27301</v>
      </c>
      <c r="C1458" s="95"/>
      <c r="D1458" s="101" t="s">
        <v>2588</v>
      </c>
      <c r="E1458" s="113" t="s">
        <v>22516</v>
      </c>
      <c r="F1458" s="113" t="s">
        <v>22516</v>
      </c>
      <c r="G1458" s="96"/>
      <c r="H1458" s="96" t="s">
        <v>27302</v>
      </c>
      <c r="I1458" s="113" t="s">
        <v>22516</v>
      </c>
      <c r="J1458" s="192"/>
      <c r="K1458" s="96"/>
      <c r="L1458" s="95" t="s">
        <v>21765</v>
      </c>
      <c r="M1458" s="113" t="s">
        <v>22516</v>
      </c>
      <c r="N1458" s="75" t="s">
        <v>16706</v>
      </c>
      <c r="O1458" s="75" t="s">
        <v>22571</v>
      </c>
      <c r="P1458" s="75" t="s">
        <v>15373</v>
      </c>
      <c r="Q1458" s="95"/>
    </row>
    <row r="1459">
      <c r="A1459" s="69" t="s">
        <v>2586</v>
      </c>
      <c r="B1459" s="190" t="s">
        <v>27303</v>
      </c>
      <c r="C1459" s="95"/>
      <c r="D1459" s="101" t="s">
        <v>2588</v>
      </c>
      <c r="E1459" s="113" t="s">
        <v>22516</v>
      </c>
      <c r="F1459" s="113" t="s">
        <v>22516</v>
      </c>
      <c r="G1459" s="96"/>
      <c r="H1459" s="96" t="s">
        <v>27304</v>
      </c>
      <c r="I1459" s="113" t="s">
        <v>22516</v>
      </c>
      <c r="J1459" s="192"/>
      <c r="K1459" s="96"/>
      <c r="L1459" s="95" t="s">
        <v>21765</v>
      </c>
      <c r="M1459" s="113" t="s">
        <v>22516</v>
      </c>
      <c r="N1459" s="75" t="s">
        <v>16706</v>
      </c>
      <c r="O1459" s="75" t="s">
        <v>22571</v>
      </c>
      <c r="P1459" s="75" t="s">
        <v>15373</v>
      </c>
      <c r="Q1459" s="95"/>
    </row>
    <row r="1460">
      <c r="A1460" s="69" t="s">
        <v>2586</v>
      </c>
      <c r="B1460" s="190" t="s">
        <v>27305</v>
      </c>
      <c r="C1460" s="95"/>
      <c r="D1460" s="101" t="s">
        <v>2588</v>
      </c>
      <c r="E1460" s="113" t="s">
        <v>22516</v>
      </c>
      <c r="F1460" s="113" t="s">
        <v>22516</v>
      </c>
      <c r="G1460" s="96"/>
      <c r="H1460" s="96" t="s">
        <v>27306</v>
      </c>
      <c r="I1460" s="113" t="s">
        <v>22516</v>
      </c>
      <c r="J1460" s="192"/>
      <c r="K1460" s="96"/>
      <c r="L1460" s="95" t="s">
        <v>21765</v>
      </c>
      <c r="M1460" s="113" t="s">
        <v>22516</v>
      </c>
      <c r="N1460" s="75" t="s">
        <v>16706</v>
      </c>
      <c r="O1460" s="75" t="s">
        <v>3143</v>
      </c>
      <c r="P1460" s="75" t="s">
        <v>15373</v>
      </c>
      <c r="Q1460" s="95"/>
    </row>
    <row r="1461">
      <c r="A1461" s="69" t="s">
        <v>2633</v>
      </c>
      <c r="B1461" s="190" t="s">
        <v>27307</v>
      </c>
      <c r="C1461" s="95"/>
      <c r="D1461" s="113" t="s">
        <v>2635</v>
      </c>
      <c r="E1461" s="113" t="s">
        <v>22516</v>
      </c>
      <c r="F1461" s="113" t="s">
        <v>22516</v>
      </c>
      <c r="G1461" s="96"/>
      <c r="H1461" s="96" t="s">
        <v>27308</v>
      </c>
      <c r="I1461" s="113" t="s">
        <v>22516</v>
      </c>
      <c r="J1461" s="192"/>
      <c r="K1461" s="96"/>
      <c r="L1461" s="95" t="s">
        <v>21765</v>
      </c>
      <c r="M1461" s="113" t="s">
        <v>22516</v>
      </c>
      <c r="N1461" s="75" t="s">
        <v>16706</v>
      </c>
      <c r="O1461" s="75" t="s">
        <v>2813</v>
      </c>
      <c r="P1461" s="75" t="s">
        <v>15373</v>
      </c>
      <c r="Q1461" s="154" t="s">
        <v>22516</v>
      </c>
    </row>
    <row r="1462">
      <c r="A1462" s="69" t="s">
        <v>2586</v>
      </c>
      <c r="B1462" s="190" t="s">
        <v>27309</v>
      </c>
      <c r="C1462" s="95"/>
      <c r="D1462" s="101" t="s">
        <v>2588</v>
      </c>
      <c r="E1462" s="113" t="s">
        <v>22516</v>
      </c>
      <c r="F1462" s="113" t="s">
        <v>22516</v>
      </c>
      <c r="G1462" s="96"/>
      <c r="H1462" s="96" t="s">
        <v>27310</v>
      </c>
      <c r="I1462" s="113" t="s">
        <v>22516</v>
      </c>
      <c r="J1462" s="192"/>
      <c r="K1462" s="96"/>
      <c r="L1462" s="95" t="s">
        <v>21765</v>
      </c>
      <c r="M1462" s="113" t="s">
        <v>22516</v>
      </c>
      <c r="N1462" s="75" t="s">
        <v>16706</v>
      </c>
      <c r="O1462" s="75" t="s">
        <v>22658</v>
      </c>
      <c r="P1462" s="75" t="s">
        <v>15373</v>
      </c>
      <c r="Q1462" s="95"/>
    </row>
    <row r="1463">
      <c r="A1463" s="69" t="s">
        <v>2586</v>
      </c>
      <c r="B1463" s="190" t="s">
        <v>27311</v>
      </c>
      <c r="C1463" s="95"/>
      <c r="D1463" s="101" t="s">
        <v>2588</v>
      </c>
      <c r="E1463" s="113" t="s">
        <v>22516</v>
      </c>
      <c r="F1463" s="113" t="s">
        <v>22516</v>
      </c>
      <c r="G1463" s="96"/>
      <c r="H1463" s="96" t="s">
        <v>27312</v>
      </c>
      <c r="I1463" s="113" t="s">
        <v>22516</v>
      </c>
      <c r="J1463" s="192"/>
      <c r="K1463" s="96"/>
      <c r="L1463" s="95" t="s">
        <v>21765</v>
      </c>
      <c r="M1463" s="113" t="s">
        <v>22516</v>
      </c>
      <c r="N1463" s="75" t="s">
        <v>16706</v>
      </c>
      <c r="O1463" s="75" t="s">
        <v>22658</v>
      </c>
      <c r="P1463" s="75" t="s">
        <v>15373</v>
      </c>
      <c r="Q1463" s="95"/>
    </row>
    <row r="1464">
      <c r="A1464" s="69" t="s">
        <v>2586</v>
      </c>
      <c r="B1464" s="190" t="s">
        <v>27313</v>
      </c>
      <c r="C1464" s="95" t="s">
        <v>27314</v>
      </c>
      <c r="D1464" s="101" t="s">
        <v>2588</v>
      </c>
      <c r="E1464" s="113" t="s">
        <v>22516</v>
      </c>
      <c r="F1464" s="113" t="s">
        <v>22516</v>
      </c>
      <c r="G1464" s="96"/>
      <c r="H1464" s="96" t="s">
        <v>27315</v>
      </c>
      <c r="I1464" s="113" t="s">
        <v>22516</v>
      </c>
      <c r="J1464" s="192"/>
      <c r="K1464" s="96"/>
      <c r="L1464" s="95" t="s">
        <v>21765</v>
      </c>
      <c r="M1464" s="113" t="s">
        <v>22516</v>
      </c>
      <c r="N1464" s="75" t="s">
        <v>16706</v>
      </c>
      <c r="O1464" s="75" t="s">
        <v>4138</v>
      </c>
      <c r="P1464" s="75" t="s">
        <v>8038</v>
      </c>
      <c r="Q1464" s="95"/>
    </row>
    <row r="1465">
      <c r="A1465" s="69" t="s">
        <v>2586</v>
      </c>
      <c r="B1465" s="232" t="s">
        <v>27316</v>
      </c>
      <c r="C1465" s="82"/>
      <c r="D1465" s="101" t="s">
        <v>2588</v>
      </c>
      <c r="E1465" s="113" t="s">
        <v>22516</v>
      </c>
      <c r="F1465" s="113" t="s">
        <v>22516</v>
      </c>
      <c r="G1465" s="62"/>
      <c r="H1465" s="62" t="s">
        <v>27317</v>
      </c>
      <c r="I1465" s="113" t="s">
        <v>22516</v>
      </c>
      <c r="J1465" s="198"/>
      <c r="K1465" s="62"/>
      <c r="L1465" s="82" t="s">
        <v>21765</v>
      </c>
      <c r="M1465" s="113" t="s">
        <v>22516</v>
      </c>
      <c r="N1465" s="99" t="s">
        <v>16706</v>
      </c>
      <c r="O1465" s="99" t="s">
        <v>4225</v>
      </c>
      <c r="P1465" s="99" t="s">
        <v>15373</v>
      </c>
      <c r="Q1465" s="82"/>
    </row>
    <row r="1466">
      <c r="A1466" s="69" t="s">
        <v>2586</v>
      </c>
      <c r="B1466" s="190" t="s">
        <v>27318</v>
      </c>
      <c r="C1466" s="95"/>
      <c r="D1466" s="101" t="s">
        <v>2588</v>
      </c>
      <c r="E1466" s="113" t="s">
        <v>22516</v>
      </c>
      <c r="F1466" s="113" t="s">
        <v>22516</v>
      </c>
      <c r="G1466" s="96"/>
      <c r="H1466" s="96" t="s">
        <v>27319</v>
      </c>
      <c r="I1466" s="113" t="s">
        <v>22516</v>
      </c>
      <c r="J1466" s="192"/>
      <c r="K1466" s="96"/>
      <c r="L1466" s="95" t="s">
        <v>21765</v>
      </c>
      <c r="M1466" s="113" t="s">
        <v>22516</v>
      </c>
      <c r="N1466" s="75" t="s">
        <v>16706</v>
      </c>
      <c r="O1466" s="75" t="s">
        <v>2802</v>
      </c>
      <c r="P1466" s="75" t="s">
        <v>15373</v>
      </c>
      <c r="Q1466" s="95"/>
    </row>
    <row r="1467">
      <c r="A1467" s="69" t="s">
        <v>2586</v>
      </c>
      <c r="B1467" s="190" t="s">
        <v>27320</v>
      </c>
      <c r="C1467" s="95"/>
      <c r="D1467" s="101" t="s">
        <v>2588</v>
      </c>
      <c r="E1467" s="113" t="s">
        <v>22516</v>
      </c>
      <c r="F1467" s="113" t="s">
        <v>22516</v>
      </c>
      <c r="G1467" s="96"/>
      <c r="H1467" s="96" t="s">
        <v>27321</v>
      </c>
      <c r="I1467" s="113" t="s">
        <v>22516</v>
      </c>
      <c r="J1467" s="192"/>
      <c r="K1467" s="96"/>
      <c r="L1467" s="95" t="s">
        <v>21765</v>
      </c>
      <c r="M1467" s="113" t="s">
        <v>22516</v>
      </c>
      <c r="N1467" s="75" t="s">
        <v>16706</v>
      </c>
      <c r="O1467" s="75" t="s">
        <v>4138</v>
      </c>
      <c r="P1467" s="75" t="s">
        <v>15373</v>
      </c>
      <c r="Q1467" s="95"/>
    </row>
    <row r="1468">
      <c r="A1468" s="69" t="s">
        <v>2586</v>
      </c>
      <c r="B1468" s="190" t="s">
        <v>27322</v>
      </c>
      <c r="C1468" s="95"/>
      <c r="D1468" s="101" t="s">
        <v>2588</v>
      </c>
      <c r="E1468" s="113" t="s">
        <v>22516</v>
      </c>
      <c r="F1468" s="113" t="s">
        <v>22516</v>
      </c>
      <c r="G1468" s="96"/>
      <c r="H1468" s="96" t="s">
        <v>27323</v>
      </c>
      <c r="I1468" s="113" t="s">
        <v>22516</v>
      </c>
      <c r="J1468" s="192"/>
      <c r="K1468" s="96"/>
      <c r="L1468" s="95" t="s">
        <v>21765</v>
      </c>
      <c r="M1468" s="113" t="s">
        <v>22516</v>
      </c>
      <c r="N1468" s="75" t="s">
        <v>16706</v>
      </c>
      <c r="O1468" s="75" t="s">
        <v>4138</v>
      </c>
      <c r="P1468" s="75" t="s">
        <v>15373</v>
      </c>
      <c r="Q1468" s="95"/>
    </row>
    <row r="1469">
      <c r="A1469" s="69" t="s">
        <v>2586</v>
      </c>
      <c r="B1469" s="190" t="s">
        <v>27324</v>
      </c>
      <c r="C1469" s="95"/>
      <c r="D1469" s="101" t="s">
        <v>2588</v>
      </c>
      <c r="E1469" s="113" t="s">
        <v>22516</v>
      </c>
      <c r="F1469" s="113" t="s">
        <v>22516</v>
      </c>
      <c r="G1469" s="96"/>
      <c r="H1469" s="96" t="s">
        <v>27325</v>
      </c>
      <c r="I1469" s="113" t="s">
        <v>22516</v>
      </c>
      <c r="J1469" s="192"/>
      <c r="K1469" s="96"/>
      <c r="L1469" s="95" t="s">
        <v>21765</v>
      </c>
      <c r="M1469" s="113" t="s">
        <v>22516</v>
      </c>
      <c r="N1469" s="75" t="s">
        <v>16706</v>
      </c>
      <c r="O1469" s="75" t="s">
        <v>2603</v>
      </c>
      <c r="P1469" s="75" t="s">
        <v>15373</v>
      </c>
      <c r="Q1469" s="95"/>
    </row>
    <row r="1470">
      <c r="A1470" s="69" t="s">
        <v>2586</v>
      </c>
      <c r="B1470" s="190" t="s">
        <v>27326</v>
      </c>
      <c r="C1470" s="95"/>
      <c r="D1470" s="101" t="s">
        <v>2588</v>
      </c>
      <c r="E1470" s="113" t="s">
        <v>22516</v>
      </c>
      <c r="F1470" s="113" t="s">
        <v>22516</v>
      </c>
      <c r="G1470" s="96"/>
      <c r="H1470" s="96" t="s">
        <v>27327</v>
      </c>
      <c r="I1470" s="113" t="s">
        <v>22516</v>
      </c>
      <c r="J1470" s="192"/>
      <c r="K1470" s="96"/>
      <c r="L1470" s="95" t="s">
        <v>21765</v>
      </c>
      <c r="M1470" s="113" t="s">
        <v>22516</v>
      </c>
      <c r="N1470" s="75" t="s">
        <v>16706</v>
      </c>
      <c r="O1470" s="75" t="s">
        <v>2937</v>
      </c>
      <c r="P1470" s="75" t="s">
        <v>15373</v>
      </c>
      <c r="Q1470" s="95"/>
    </row>
    <row r="1471">
      <c r="A1471" s="69" t="s">
        <v>2586</v>
      </c>
      <c r="B1471" s="190" t="s">
        <v>27328</v>
      </c>
      <c r="C1471" s="95"/>
      <c r="D1471" s="101" t="s">
        <v>2588</v>
      </c>
      <c r="E1471" s="113" t="s">
        <v>22516</v>
      </c>
      <c r="F1471" s="113" t="s">
        <v>22516</v>
      </c>
      <c r="G1471" s="96"/>
      <c r="H1471" s="96" t="s">
        <v>27329</v>
      </c>
      <c r="I1471" s="113" t="s">
        <v>22516</v>
      </c>
      <c r="J1471" s="192"/>
      <c r="K1471" s="96"/>
      <c r="L1471" s="95" t="s">
        <v>21765</v>
      </c>
      <c r="M1471" s="113" t="s">
        <v>22516</v>
      </c>
      <c r="N1471" s="75" t="s">
        <v>16706</v>
      </c>
      <c r="O1471" s="75" t="s">
        <v>22571</v>
      </c>
      <c r="P1471" s="75" t="s">
        <v>15373</v>
      </c>
      <c r="Q1471" s="95"/>
    </row>
    <row r="1472">
      <c r="A1472" s="69" t="s">
        <v>2586</v>
      </c>
      <c r="B1472" s="190" t="s">
        <v>27330</v>
      </c>
      <c r="C1472" s="95"/>
      <c r="D1472" s="101" t="s">
        <v>2588</v>
      </c>
      <c r="E1472" s="113" t="s">
        <v>22516</v>
      </c>
      <c r="F1472" s="113" t="s">
        <v>22516</v>
      </c>
      <c r="G1472" s="96"/>
      <c r="H1472" s="96" t="s">
        <v>27331</v>
      </c>
      <c r="I1472" s="113" t="s">
        <v>22516</v>
      </c>
      <c r="J1472" s="192"/>
      <c r="K1472" s="96"/>
      <c r="L1472" s="95" t="s">
        <v>21765</v>
      </c>
      <c r="M1472" s="113" t="s">
        <v>22516</v>
      </c>
      <c r="N1472" s="75" t="s">
        <v>16706</v>
      </c>
      <c r="O1472" s="75" t="s">
        <v>22658</v>
      </c>
      <c r="P1472" s="75" t="s">
        <v>15373</v>
      </c>
      <c r="Q1472" s="95"/>
    </row>
    <row r="1473">
      <c r="A1473" s="69" t="s">
        <v>2586</v>
      </c>
      <c r="B1473" s="190" t="s">
        <v>27332</v>
      </c>
      <c r="C1473" s="95"/>
      <c r="D1473" s="101" t="s">
        <v>2588</v>
      </c>
      <c r="E1473" s="113" t="s">
        <v>22516</v>
      </c>
      <c r="F1473" s="113" t="s">
        <v>22516</v>
      </c>
      <c r="G1473" s="96"/>
      <c r="H1473" s="96" t="s">
        <v>27333</v>
      </c>
      <c r="I1473" s="113" t="s">
        <v>22516</v>
      </c>
      <c r="J1473" s="192"/>
      <c r="K1473" s="96"/>
      <c r="L1473" s="95" t="s">
        <v>21765</v>
      </c>
      <c r="M1473" s="113" t="s">
        <v>22516</v>
      </c>
      <c r="N1473" s="75" t="s">
        <v>16706</v>
      </c>
      <c r="O1473" s="75" t="s">
        <v>3473</v>
      </c>
      <c r="P1473" s="75" t="s">
        <v>8038</v>
      </c>
      <c r="Q1473" s="95"/>
    </row>
    <row r="1474">
      <c r="A1474" s="69" t="s">
        <v>2586</v>
      </c>
      <c r="B1474" s="190" t="s">
        <v>27334</v>
      </c>
      <c r="C1474" s="95"/>
      <c r="D1474" s="101" t="s">
        <v>2588</v>
      </c>
      <c r="E1474" s="113" t="s">
        <v>22516</v>
      </c>
      <c r="F1474" s="113" t="s">
        <v>22516</v>
      </c>
      <c r="G1474" s="96"/>
      <c r="H1474" s="96" t="s">
        <v>27335</v>
      </c>
      <c r="I1474" s="113" t="s">
        <v>22516</v>
      </c>
      <c r="J1474" s="192"/>
      <c r="K1474" s="96"/>
      <c r="L1474" s="95" t="s">
        <v>21765</v>
      </c>
      <c r="M1474" s="113" t="s">
        <v>22516</v>
      </c>
      <c r="N1474" s="75" t="s">
        <v>16706</v>
      </c>
      <c r="O1474" s="75" t="s">
        <v>2603</v>
      </c>
      <c r="P1474" s="75" t="s">
        <v>8038</v>
      </c>
      <c r="Q1474" s="95"/>
    </row>
    <row r="1475">
      <c r="A1475" s="69" t="s">
        <v>2586</v>
      </c>
      <c r="B1475" s="190" t="s">
        <v>27336</v>
      </c>
      <c r="C1475" s="95"/>
      <c r="D1475" s="101" t="s">
        <v>2588</v>
      </c>
      <c r="E1475" s="113" t="s">
        <v>22516</v>
      </c>
      <c r="F1475" s="113" t="s">
        <v>22516</v>
      </c>
      <c r="G1475" s="96"/>
      <c r="H1475" s="96" t="s">
        <v>27337</v>
      </c>
      <c r="I1475" s="113" t="s">
        <v>22516</v>
      </c>
      <c r="J1475" s="192"/>
      <c r="K1475" s="96"/>
      <c r="L1475" s="95" t="s">
        <v>21765</v>
      </c>
      <c r="M1475" s="113" t="s">
        <v>22516</v>
      </c>
      <c r="N1475" s="75" t="s">
        <v>16706</v>
      </c>
      <c r="O1475" s="75" t="s">
        <v>3296</v>
      </c>
      <c r="P1475" s="75" t="s">
        <v>15373</v>
      </c>
      <c r="Q1475" s="95"/>
    </row>
    <row r="1476">
      <c r="A1476" s="69" t="s">
        <v>2586</v>
      </c>
      <c r="B1476" s="190" t="s">
        <v>27338</v>
      </c>
      <c r="C1476" s="95"/>
      <c r="D1476" s="101" t="s">
        <v>2588</v>
      </c>
      <c r="E1476" s="113" t="s">
        <v>22516</v>
      </c>
      <c r="F1476" s="113" t="s">
        <v>22516</v>
      </c>
      <c r="G1476" s="96"/>
      <c r="H1476" s="96" t="s">
        <v>27339</v>
      </c>
      <c r="I1476" s="113" t="s">
        <v>22516</v>
      </c>
      <c r="J1476" s="192"/>
      <c r="K1476" s="96"/>
      <c r="L1476" s="95" t="s">
        <v>21765</v>
      </c>
      <c r="M1476" s="113" t="s">
        <v>22516</v>
      </c>
      <c r="N1476" s="75" t="s">
        <v>16706</v>
      </c>
      <c r="O1476" s="75" t="s">
        <v>22658</v>
      </c>
      <c r="P1476" s="75" t="s">
        <v>15373</v>
      </c>
      <c r="Q1476" s="95"/>
    </row>
    <row r="1477">
      <c r="A1477" s="69" t="s">
        <v>2586</v>
      </c>
      <c r="B1477" s="190" t="s">
        <v>27340</v>
      </c>
      <c r="C1477" s="95"/>
      <c r="D1477" s="101" t="s">
        <v>2588</v>
      </c>
      <c r="E1477" s="113" t="s">
        <v>22516</v>
      </c>
      <c r="F1477" s="113" t="s">
        <v>22516</v>
      </c>
      <c r="G1477" s="96"/>
      <c r="H1477" s="96" t="s">
        <v>27341</v>
      </c>
      <c r="I1477" s="113" t="s">
        <v>22516</v>
      </c>
      <c r="J1477" s="192"/>
      <c r="K1477" s="96"/>
      <c r="L1477" s="95" t="s">
        <v>21765</v>
      </c>
      <c r="M1477" s="113" t="s">
        <v>22516</v>
      </c>
      <c r="N1477" s="75" t="s">
        <v>16706</v>
      </c>
      <c r="O1477" s="75" t="s">
        <v>4225</v>
      </c>
      <c r="P1477" s="75" t="s">
        <v>8038</v>
      </c>
      <c r="Q1477" s="95"/>
    </row>
    <row r="1478">
      <c r="A1478" s="69" t="s">
        <v>2586</v>
      </c>
      <c r="B1478" s="190" t="s">
        <v>27342</v>
      </c>
      <c r="C1478" s="95"/>
      <c r="D1478" s="101" t="s">
        <v>2588</v>
      </c>
      <c r="E1478" s="113" t="s">
        <v>22516</v>
      </c>
      <c r="F1478" s="113" t="s">
        <v>22516</v>
      </c>
      <c r="G1478" s="96"/>
      <c r="H1478" s="96" t="s">
        <v>27343</v>
      </c>
      <c r="I1478" s="113" t="s">
        <v>22516</v>
      </c>
      <c r="J1478" s="192"/>
      <c r="K1478" s="96"/>
      <c r="L1478" s="95" t="s">
        <v>21765</v>
      </c>
      <c r="M1478" s="113" t="s">
        <v>22516</v>
      </c>
      <c r="N1478" s="75" t="s">
        <v>16706</v>
      </c>
      <c r="O1478" s="75" t="s">
        <v>3328</v>
      </c>
      <c r="P1478" s="75" t="s">
        <v>15373</v>
      </c>
      <c r="Q1478" s="95"/>
    </row>
    <row r="1479">
      <c r="A1479" s="69" t="s">
        <v>2586</v>
      </c>
      <c r="B1479" s="190" t="s">
        <v>27344</v>
      </c>
      <c r="C1479" s="95"/>
      <c r="D1479" s="101" t="s">
        <v>2588</v>
      </c>
      <c r="E1479" s="113" t="s">
        <v>22516</v>
      </c>
      <c r="F1479" s="113" t="s">
        <v>22516</v>
      </c>
      <c r="G1479" s="96"/>
      <c r="H1479" s="96" t="s">
        <v>27345</v>
      </c>
      <c r="I1479" s="113" t="s">
        <v>22516</v>
      </c>
      <c r="J1479" s="192"/>
      <c r="K1479" s="96"/>
      <c r="L1479" s="95" t="s">
        <v>21765</v>
      </c>
      <c r="M1479" s="113" t="s">
        <v>22516</v>
      </c>
      <c r="N1479" s="75" t="s">
        <v>16706</v>
      </c>
      <c r="O1479" s="75" t="s">
        <v>2937</v>
      </c>
      <c r="P1479" s="75" t="s">
        <v>15373</v>
      </c>
      <c r="Q1479" s="95"/>
    </row>
    <row r="1480">
      <c r="A1480" s="69" t="s">
        <v>2586</v>
      </c>
      <c r="B1480" s="190" t="s">
        <v>27346</v>
      </c>
      <c r="C1480" s="95"/>
      <c r="D1480" s="101" t="s">
        <v>2588</v>
      </c>
      <c r="E1480" s="113" t="s">
        <v>22516</v>
      </c>
      <c r="F1480" s="113" t="s">
        <v>22516</v>
      </c>
      <c r="G1480" s="96"/>
      <c r="H1480" s="96" t="s">
        <v>27347</v>
      </c>
      <c r="I1480" s="113" t="s">
        <v>22516</v>
      </c>
      <c r="J1480" s="192"/>
      <c r="K1480" s="96"/>
      <c r="L1480" s="95" t="s">
        <v>21765</v>
      </c>
      <c r="M1480" s="113" t="s">
        <v>22516</v>
      </c>
      <c r="N1480" s="75" t="s">
        <v>16706</v>
      </c>
      <c r="O1480" s="75" t="s">
        <v>2603</v>
      </c>
      <c r="P1480" s="75" t="s">
        <v>15373</v>
      </c>
      <c r="Q1480" s="154" t="s">
        <v>22516</v>
      </c>
    </row>
    <row r="1481">
      <c r="A1481" s="69" t="s">
        <v>2586</v>
      </c>
      <c r="B1481" s="190" t="s">
        <v>27348</v>
      </c>
      <c r="C1481" s="95"/>
      <c r="D1481" s="101" t="s">
        <v>2588</v>
      </c>
      <c r="E1481" s="113" t="s">
        <v>22516</v>
      </c>
      <c r="F1481" s="113" t="s">
        <v>22516</v>
      </c>
      <c r="G1481" s="96"/>
      <c r="H1481" s="96" t="s">
        <v>27349</v>
      </c>
      <c r="I1481" s="113" t="s">
        <v>22516</v>
      </c>
      <c r="J1481" s="192"/>
      <c r="K1481" s="96"/>
      <c r="L1481" s="95" t="s">
        <v>21765</v>
      </c>
      <c r="M1481" s="113" t="s">
        <v>22516</v>
      </c>
      <c r="N1481" s="75" t="s">
        <v>16706</v>
      </c>
      <c r="O1481" s="75" t="s">
        <v>3095</v>
      </c>
      <c r="P1481" s="75" t="s">
        <v>15373</v>
      </c>
      <c r="Q1481" s="95"/>
    </row>
    <row r="1482">
      <c r="A1482" s="69" t="s">
        <v>2586</v>
      </c>
      <c r="B1482" s="190" t="s">
        <v>27350</v>
      </c>
      <c r="C1482" s="95"/>
      <c r="D1482" s="101" t="s">
        <v>2588</v>
      </c>
      <c r="E1482" s="113" t="s">
        <v>22516</v>
      </c>
      <c r="F1482" s="113" t="s">
        <v>22516</v>
      </c>
      <c r="G1482" s="96"/>
      <c r="H1482" s="96" t="s">
        <v>27351</v>
      </c>
      <c r="I1482" s="113" t="s">
        <v>22516</v>
      </c>
      <c r="J1482" s="192"/>
      <c r="K1482" s="96"/>
      <c r="L1482" s="95" t="s">
        <v>21765</v>
      </c>
      <c r="M1482" s="113" t="s">
        <v>22516</v>
      </c>
      <c r="N1482" s="75" t="s">
        <v>16706</v>
      </c>
      <c r="O1482" s="75" t="s">
        <v>2937</v>
      </c>
      <c r="P1482" s="75" t="s">
        <v>15373</v>
      </c>
      <c r="Q1482" s="95"/>
    </row>
    <row r="1483">
      <c r="A1483" s="69" t="s">
        <v>2633</v>
      </c>
      <c r="B1483" s="190" t="s">
        <v>27352</v>
      </c>
      <c r="C1483" s="95"/>
      <c r="D1483" s="101" t="s">
        <v>2588</v>
      </c>
      <c r="E1483" s="113" t="s">
        <v>22516</v>
      </c>
      <c r="F1483" s="113" t="s">
        <v>22516</v>
      </c>
      <c r="G1483" s="96"/>
      <c r="H1483" s="96" t="s">
        <v>27353</v>
      </c>
      <c r="I1483" s="113" t="s">
        <v>22516</v>
      </c>
      <c r="J1483" s="192"/>
      <c r="K1483" s="96"/>
      <c r="L1483" s="95" t="s">
        <v>21765</v>
      </c>
      <c r="M1483" s="113" t="s">
        <v>22516</v>
      </c>
      <c r="N1483" s="75" t="s">
        <v>16706</v>
      </c>
      <c r="O1483" s="75" t="s">
        <v>4225</v>
      </c>
      <c r="P1483" s="75" t="s">
        <v>15373</v>
      </c>
      <c r="Q1483" s="95"/>
    </row>
    <row r="1484">
      <c r="A1484" s="69" t="s">
        <v>2586</v>
      </c>
      <c r="B1484" s="190" t="s">
        <v>27354</v>
      </c>
      <c r="C1484" s="95"/>
      <c r="D1484" s="101" t="s">
        <v>2588</v>
      </c>
      <c r="E1484" s="113" t="s">
        <v>22516</v>
      </c>
      <c r="F1484" s="113" t="s">
        <v>22516</v>
      </c>
      <c r="G1484" s="96"/>
      <c r="H1484" s="96" t="s">
        <v>27355</v>
      </c>
      <c r="I1484" s="113" t="s">
        <v>22516</v>
      </c>
      <c r="J1484" s="192"/>
      <c r="K1484" s="96"/>
      <c r="L1484" s="95" t="s">
        <v>21765</v>
      </c>
      <c r="M1484" s="113" t="s">
        <v>22516</v>
      </c>
      <c r="N1484" s="75" t="s">
        <v>16706</v>
      </c>
      <c r="O1484" s="75" t="s">
        <v>2603</v>
      </c>
      <c r="P1484" s="75" t="s">
        <v>15373</v>
      </c>
      <c r="Q1484" s="95"/>
    </row>
    <row r="1485">
      <c r="A1485" s="69" t="s">
        <v>2586</v>
      </c>
      <c r="B1485" s="190" t="s">
        <v>27356</v>
      </c>
      <c r="C1485" s="95"/>
      <c r="D1485" s="101" t="s">
        <v>2588</v>
      </c>
      <c r="E1485" s="113" t="s">
        <v>22516</v>
      </c>
      <c r="F1485" s="113" t="s">
        <v>22516</v>
      </c>
      <c r="G1485" s="96"/>
      <c r="H1485" s="96" t="s">
        <v>27357</v>
      </c>
      <c r="I1485" s="113" t="s">
        <v>22516</v>
      </c>
      <c r="J1485" s="192"/>
      <c r="K1485" s="96"/>
      <c r="L1485" s="95" t="s">
        <v>21765</v>
      </c>
      <c r="M1485" s="113" t="s">
        <v>22516</v>
      </c>
      <c r="N1485" s="75" t="s">
        <v>16706</v>
      </c>
      <c r="O1485" s="75" t="s">
        <v>2840</v>
      </c>
      <c r="P1485" s="75" t="s">
        <v>15373</v>
      </c>
      <c r="Q1485" s="95"/>
    </row>
    <row r="1486">
      <c r="A1486" s="69" t="s">
        <v>2586</v>
      </c>
      <c r="B1486" s="190" t="s">
        <v>27358</v>
      </c>
      <c r="C1486" s="95"/>
      <c r="D1486" s="101" t="s">
        <v>2588</v>
      </c>
      <c r="E1486" s="113" t="s">
        <v>22516</v>
      </c>
      <c r="F1486" s="113" t="s">
        <v>22516</v>
      </c>
      <c r="G1486" s="96"/>
      <c r="H1486" s="96" t="s">
        <v>27359</v>
      </c>
      <c r="I1486" s="113" t="s">
        <v>22516</v>
      </c>
      <c r="J1486" s="192"/>
      <c r="K1486" s="96"/>
      <c r="L1486" s="95" t="s">
        <v>21765</v>
      </c>
      <c r="M1486" s="113" t="s">
        <v>22516</v>
      </c>
      <c r="N1486" s="75" t="s">
        <v>16706</v>
      </c>
      <c r="O1486" s="75" t="s">
        <v>22658</v>
      </c>
      <c r="P1486" s="75" t="s">
        <v>15373</v>
      </c>
      <c r="Q1486" s="95"/>
    </row>
    <row r="1487">
      <c r="A1487" s="69" t="s">
        <v>2633</v>
      </c>
      <c r="B1487" s="190" t="s">
        <v>27360</v>
      </c>
      <c r="C1487" s="95"/>
      <c r="D1487" s="101" t="s">
        <v>2635</v>
      </c>
      <c r="E1487" s="113" t="s">
        <v>22516</v>
      </c>
      <c r="F1487" s="113" t="s">
        <v>22516</v>
      </c>
      <c r="G1487" s="96"/>
      <c r="H1487" s="96" t="s">
        <v>27361</v>
      </c>
      <c r="I1487" s="113" t="s">
        <v>22516</v>
      </c>
      <c r="J1487" s="192"/>
      <c r="K1487" s="96"/>
      <c r="L1487" s="95" t="s">
        <v>21765</v>
      </c>
      <c r="M1487" s="113" t="s">
        <v>22516</v>
      </c>
      <c r="N1487" s="75" t="s">
        <v>16706</v>
      </c>
      <c r="O1487" s="75" t="s">
        <v>3143</v>
      </c>
      <c r="P1487" s="75" t="s">
        <v>15373</v>
      </c>
      <c r="Q1487" s="95"/>
    </row>
    <row r="1488">
      <c r="A1488" s="69" t="s">
        <v>2586</v>
      </c>
      <c r="B1488" s="190" t="s">
        <v>27362</v>
      </c>
      <c r="C1488" s="95"/>
      <c r="D1488" s="101" t="s">
        <v>2588</v>
      </c>
      <c r="E1488" s="113" t="s">
        <v>22516</v>
      </c>
      <c r="F1488" s="113" t="s">
        <v>22516</v>
      </c>
      <c r="G1488" s="96"/>
      <c r="H1488" s="96" t="s">
        <v>27363</v>
      </c>
      <c r="I1488" s="113" t="s">
        <v>22516</v>
      </c>
      <c r="J1488" s="192"/>
      <c r="K1488" s="96"/>
      <c r="L1488" s="95" t="s">
        <v>21765</v>
      </c>
      <c r="M1488" s="113" t="s">
        <v>22516</v>
      </c>
      <c r="N1488" s="75" t="s">
        <v>16706</v>
      </c>
      <c r="O1488" s="75" t="s">
        <v>2937</v>
      </c>
      <c r="P1488" s="75" t="s">
        <v>15373</v>
      </c>
      <c r="Q1488" s="95"/>
    </row>
    <row r="1489">
      <c r="A1489" s="69" t="s">
        <v>2586</v>
      </c>
      <c r="B1489" s="190" t="s">
        <v>27364</v>
      </c>
      <c r="C1489" s="95"/>
      <c r="D1489" s="101" t="s">
        <v>2588</v>
      </c>
      <c r="E1489" s="113" t="s">
        <v>22516</v>
      </c>
      <c r="F1489" s="113" t="s">
        <v>22516</v>
      </c>
      <c r="G1489" s="96"/>
      <c r="H1489" s="96" t="s">
        <v>27365</v>
      </c>
      <c r="I1489" s="113" t="s">
        <v>22516</v>
      </c>
      <c r="J1489" s="192"/>
      <c r="K1489" s="96"/>
      <c r="L1489" s="95" t="s">
        <v>21765</v>
      </c>
      <c r="M1489" s="113" t="s">
        <v>22516</v>
      </c>
      <c r="N1489" s="75" t="s">
        <v>16706</v>
      </c>
      <c r="O1489" s="75" t="s">
        <v>2603</v>
      </c>
      <c r="P1489" s="75" t="s">
        <v>8038</v>
      </c>
      <c r="Q1489" s="95"/>
    </row>
    <row r="1490">
      <c r="A1490" s="69" t="s">
        <v>2586</v>
      </c>
      <c r="B1490" s="190" t="s">
        <v>27366</v>
      </c>
      <c r="C1490" s="95"/>
      <c r="D1490" s="101" t="s">
        <v>2588</v>
      </c>
      <c r="E1490" s="113" t="s">
        <v>22516</v>
      </c>
      <c r="F1490" s="113" t="s">
        <v>22516</v>
      </c>
      <c r="G1490" s="96"/>
      <c r="H1490" s="96" t="s">
        <v>27367</v>
      </c>
      <c r="I1490" s="113" t="s">
        <v>22516</v>
      </c>
      <c r="J1490" s="192"/>
      <c r="K1490" s="96"/>
      <c r="L1490" s="95" t="s">
        <v>21765</v>
      </c>
      <c r="M1490" s="113" t="s">
        <v>22516</v>
      </c>
      <c r="N1490" s="75" t="s">
        <v>16706</v>
      </c>
      <c r="O1490" s="75" t="s">
        <v>3143</v>
      </c>
      <c r="P1490" s="75" t="s">
        <v>15373</v>
      </c>
      <c r="Q1490" s="95"/>
    </row>
    <row r="1491">
      <c r="A1491" s="69" t="s">
        <v>2586</v>
      </c>
      <c r="B1491" s="190" t="s">
        <v>27368</v>
      </c>
      <c r="C1491" s="95"/>
      <c r="D1491" s="101" t="s">
        <v>2588</v>
      </c>
      <c r="E1491" s="113" t="s">
        <v>22516</v>
      </c>
      <c r="F1491" s="113" t="s">
        <v>22516</v>
      </c>
      <c r="G1491" s="96"/>
      <c r="H1491" s="96" t="s">
        <v>27369</v>
      </c>
      <c r="I1491" s="113" t="s">
        <v>22516</v>
      </c>
      <c r="J1491" s="192"/>
      <c r="K1491" s="96"/>
      <c r="L1491" s="95" t="s">
        <v>21765</v>
      </c>
      <c r="M1491" s="113" t="s">
        <v>22516</v>
      </c>
      <c r="N1491" s="75" t="s">
        <v>16706</v>
      </c>
      <c r="O1491" s="75" t="s">
        <v>22658</v>
      </c>
      <c r="P1491" s="75" t="s">
        <v>15373</v>
      </c>
      <c r="Q1491" s="95"/>
    </row>
    <row r="1492">
      <c r="A1492" s="69" t="s">
        <v>2586</v>
      </c>
      <c r="B1492" s="190" t="s">
        <v>27370</v>
      </c>
      <c r="C1492" s="95"/>
      <c r="D1492" s="101" t="s">
        <v>2588</v>
      </c>
      <c r="E1492" s="113" t="s">
        <v>22516</v>
      </c>
      <c r="F1492" s="113" t="s">
        <v>22516</v>
      </c>
      <c r="G1492" s="96"/>
      <c r="H1492" s="96" t="s">
        <v>27371</v>
      </c>
      <c r="I1492" s="113" t="s">
        <v>22516</v>
      </c>
      <c r="J1492" s="192"/>
      <c r="K1492" s="96"/>
      <c r="L1492" s="95" t="s">
        <v>21765</v>
      </c>
      <c r="M1492" s="113" t="s">
        <v>22516</v>
      </c>
      <c r="N1492" s="75" t="s">
        <v>16706</v>
      </c>
      <c r="O1492" s="75" t="s">
        <v>2813</v>
      </c>
      <c r="P1492" s="75" t="s">
        <v>15373</v>
      </c>
      <c r="Q1492" s="95"/>
    </row>
    <row r="1493">
      <c r="A1493" s="69" t="s">
        <v>2586</v>
      </c>
      <c r="B1493" s="190" t="s">
        <v>27372</v>
      </c>
      <c r="C1493" s="95"/>
      <c r="D1493" s="101" t="s">
        <v>2588</v>
      </c>
      <c r="E1493" s="113" t="s">
        <v>22516</v>
      </c>
      <c r="F1493" s="113" t="s">
        <v>22516</v>
      </c>
      <c r="G1493" s="96"/>
      <c r="H1493" s="96" t="s">
        <v>27373</v>
      </c>
      <c r="I1493" s="113" t="s">
        <v>22516</v>
      </c>
      <c r="J1493" s="192"/>
      <c r="K1493" s="96"/>
      <c r="L1493" s="95" t="s">
        <v>21765</v>
      </c>
      <c r="M1493" s="113" t="s">
        <v>22516</v>
      </c>
      <c r="N1493" s="75" t="s">
        <v>16706</v>
      </c>
      <c r="O1493" s="75" t="s">
        <v>25299</v>
      </c>
      <c r="P1493" s="75" t="s">
        <v>15373</v>
      </c>
      <c r="Q1493" s="95"/>
    </row>
    <row r="1494">
      <c r="A1494" s="69" t="s">
        <v>2586</v>
      </c>
      <c r="B1494" s="190" t="s">
        <v>27374</v>
      </c>
      <c r="C1494" s="95"/>
      <c r="D1494" s="101" t="s">
        <v>2588</v>
      </c>
      <c r="E1494" s="113" t="s">
        <v>22516</v>
      </c>
      <c r="F1494" s="113" t="s">
        <v>22516</v>
      </c>
      <c r="G1494" s="96"/>
      <c r="H1494" s="96" t="s">
        <v>27375</v>
      </c>
      <c r="I1494" s="113" t="s">
        <v>22516</v>
      </c>
      <c r="J1494" s="192"/>
      <c r="K1494" s="96"/>
      <c r="L1494" s="95" t="s">
        <v>21765</v>
      </c>
      <c r="M1494" s="113" t="s">
        <v>22516</v>
      </c>
      <c r="N1494" s="75" t="s">
        <v>16706</v>
      </c>
      <c r="O1494" s="75" t="s">
        <v>23448</v>
      </c>
      <c r="P1494" s="75" t="s">
        <v>15373</v>
      </c>
      <c r="Q1494" s="95"/>
    </row>
    <row r="1495">
      <c r="A1495" s="69" t="s">
        <v>2586</v>
      </c>
      <c r="B1495" s="190" t="s">
        <v>27376</v>
      </c>
      <c r="C1495" s="95"/>
      <c r="D1495" s="101" t="s">
        <v>2588</v>
      </c>
      <c r="E1495" s="113" t="s">
        <v>22516</v>
      </c>
      <c r="F1495" s="113" t="s">
        <v>22516</v>
      </c>
      <c r="G1495" s="96"/>
      <c r="H1495" s="96" t="s">
        <v>27377</v>
      </c>
      <c r="I1495" s="113" t="s">
        <v>22516</v>
      </c>
      <c r="J1495" s="192"/>
      <c r="K1495" s="96"/>
      <c r="L1495" s="95" t="s">
        <v>21765</v>
      </c>
      <c r="M1495" s="113" t="s">
        <v>22516</v>
      </c>
      <c r="N1495" s="75" t="s">
        <v>16706</v>
      </c>
      <c r="O1495" s="75" t="s">
        <v>3182</v>
      </c>
      <c r="P1495" s="75" t="s">
        <v>15373</v>
      </c>
      <c r="Q1495" s="95"/>
    </row>
    <row r="1496">
      <c r="A1496" s="69" t="s">
        <v>2586</v>
      </c>
      <c r="B1496" s="190" t="s">
        <v>27378</v>
      </c>
      <c r="C1496" s="95"/>
      <c r="D1496" s="101" t="s">
        <v>2588</v>
      </c>
      <c r="E1496" s="113" t="s">
        <v>22516</v>
      </c>
      <c r="F1496" s="113" t="s">
        <v>22516</v>
      </c>
      <c r="G1496" s="96"/>
      <c r="H1496" s="96" t="s">
        <v>27379</v>
      </c>
      <c r="I1496" s="113" t="s">
        <v>22516</v>
      </c>
      <c r="J1496" s="192"/>
      <c r="K1496" s="96"/>
      <c r="L1496" s="95" t="s">
        <v>21765</v>
      </c>
      <c r="M1496" s="113" t="s">
        <v>22516</v>
      </c>
      <c r="N1496" s="75" t="s">
        <v>16706</v>
      </c>
      <c r="O1496" s="75" t="s">
        <v>22671</v>
      </c>
      <c r="P1496" s="75" t="s">
        <v>15373</v>
      </c>
      <c r="Q1496" s="95"/>
    </row>
    <row r="1497">
      <c r="A1497" s="69" t="s">
        <v>2586</v>
      </c>
      <c r="B1497" s="190" t="s">
        <v>27380</v>
      </c>
      <c r="C1497" s="95"/>
      <c r="D1497" s="101" t="s">
        <v>2588</v>
      </c>
      <c r="E1497" s="113" t="s">
        <v>22516</v>
      </c>
      <c r="F1497" s="113" t="s">
        <v>22516</v>
      </c>
      <c r="G1497" s="96"/>
      <c r="H1497" s="96" t="s">
        <v>27381</v>
      </c>
      <c r="I1497" s="113" t="s">
        <v>22516</v>
      </c>
      <c r="J1497" s="192"/>
      <c r="K1497" s="96"/>
      <c r="L1497" s="95" t="s">
        <v>21765</v>
      </c>
      <c r="M1497" s="113" t="s">
        <v>22516</v>
      </c>
      <c r="N1497" s="75" t="s">
        <v>16706</v>
      </c>
      <c r="O1497" s="75" t="s">
        <v>2603</v>
      </c>
      <c r="P1497" s="75" t="s">
        <v>15373</v>
      </c>
      <c r="Q1497" s="95"/>
    </row>
    <row r="1498">
      <c r="A1498" s="69" t="s">
        <v>2586</v>
      </c>
      <c r="B1498" s="190" t="s">
        <v>27382</v>
      </c>
      <c r="C1498" s="95"/>
      <c r="D1498" s="101" t="s">
        <v>2588</v>
      </c>
      <c r="E1498" s="113" t="s">
        <v>22516</v>
      </c>
      <c r="F1498" s="113" t="s">
        <v>22516</v>
      </c>
      <c r="G1498" s="96"/>
      <c r="H1498" s="96" t="s">
        <v>27383</v>
      </c>
      <c r="I1498" s="113" t="s">
        <v>22516</v>
      </c>
      <c r="J1498" s="192"/>
      <c r="K1498" s="96"/>
      <c r="L1498" s="95" t="s">
        <v>21765</v>
      </c>
      <c r="M1498" s="113" t="s">
        <v>22516</v>
      </c>
      <c r="N1498" s="75" t="s">
        <v>16706</v>
      </c>
      <c r="O1498" s="75" t="s">
        <v>3328</v>
      </c>
      <c r="P1498" s="75" t="s">
        <v>15373</v>
      </c>
      <c r="Q1498" s="95"/>
    </row>
    <row r="1499">
      <c r="A1499" s="69" t="s">
        <v>2586</v>
      </c>
      <c r="B1499" s="232" t="s">
        <v>27384</v>
      </c>
      <c r="C1499" s="82"/>
      <c r="D1499" s="101" t="s">
        <v>2588</v>
      </c>
      <c r="E1499" s="113" t="s">
        <v>22516</v>
      </c>
      <c r="F1499" s="113" t="s">
        <v>22516</v>
      </c>
      <c r="G1499" s="62"/>
      <c r="H1499" s="62" t="s">
        <v>27385</v>
      </c>
      <c r="I1499" s="113" t="s">
        <v>22516</v>
      </c>
      <c r="J1499" s="198"/>
      <c r="K1499" s="62"/>
      <c r="L1499" s="82" t="s">
        <v>21765</v>
      </c>
      <c r="M1499" s="113" t="s">
        <v>22516</v>
      </c>
      <c r="N1499" s="99" t="s">
        <v>16706</v>
      </c>
      <c r="O1499" s="99" t="s">
        <v>2603</v>
      </c>
      <c r="P1499" s="99" t="s">
        <v>8038</v>
      </c>
      <c r="Q1499" s="82"/>
    </row>
    <row r="1500">
      <c r="A1500" s="69" t="s">
        <v>2586</v>
      </c>
      <c r="B1500" s="190" t="s">
        <v>27386</v>
      </c>
      <c r="C1500" s="95"/>
      <c r="D1500" s="101" t="s">
        <v>2588</v>
      </c>
      <c r="E1500" s="113" t="s">
        <v>22516</v>
      </c>
      <c r="F1500" s="113" t="s">
        <v>22516</v>
      </c>
      <c r="G1500" s="96"/>
      <c r="H1500" s="96" t="s">
        <v>27387</v>
      </c>
      <c r="I1500" s="113" t="s">
        <v>22516</v>
      </c>
      <c r="J1500" s="192"/>
      <c r="K1500" s="96"/>
      <c r="L1500" s="95" t="s">
        <v>21765</v>
      </c>
      <c r="M1500" s="113" t="s">
        <v>22516</v>
      </c>
      <c r="N1500" s="75" t="s">
        <v>16706</v>
      </c>
      <c r="O1500" s="75" t="s">
        <v>3328</v>
      </c>
      <c r="P1500" s="75" t="s">
        <v>8038</v>
      </c>
      <c r="Q1500" s="95"/>
    </row>
    <row r="1501">
      <c r="A1501" s="69" t="s">
        <v>2586</v>
      </c>
      <c r="B1501" s="190" t="s">
        <v>27388</v>
      </c>
      <c r="C1501" s="95"/>
      <c r="D1501" s="101" t="s">
        <v>2588</v>
      </c>
      <c r="E1501" s="113" t="s">
        <v>22516</v>
      </c>
      <c r="F1501" s="113" t="s">
        <v>22516</v>
      </c>
      <c r="G1501" s="96"/>
      <c r="H1501" s="96" t="s">
        <v>27389</v>
      </c>
      <c r="I1501" s="113" t="s">
        <v>22516</v>
      </c>
      <c r="J1501" s="192"/>
      <c r="K1501" s="96"/>
      <c r="L1501" s="95" t="s">
        <v>21765</v>
      </c>
      <c r="M1501" s="113" t="s">
        <v>22516</v>
      </c>
      <c r="N1501" s="75" t="s">
        <v>16706</v>
      </c>
      <c r="O1501" s="75" t="s">
        <v>3296</v>
      </c>
      <c r="P1501" s="75" t="s">
        <v>15373</v>
      </c>
      <c r="Q1501" s="95"/>
    </row>
    <row r="1502">
      <c r="A1502" s="69" t="s">
        <v>2586</v>
      </c>
      <c r="B1502" s="190" t="s">
        <v>27390</v>
      </c>
      <c r="C1502" s="95"/>
      <c r="D1502" s="101" t="s">
        <v>2588</v>
      </c>
      <c r="E1502" s="113" t="s">
        <v>22516</v>
      </c>
      <c r="F1502" s="113" t="s">
        <v>22516</v>
      </c>
      <c r="G1502" s="96"/>
      <c r="H1502" s="96" t="s">
        <v>27391</v>
      </c>
      <c r="I1502" s="113" t="s">
        <v>22516</v>
      </c>
      <c r="J1502" s="192"/>
      <c r="K1502" s="96"/>
      <c r="L1502" s="95" t="s">
        <v>21765</v>
      </c>
      <c r="M1502" s="113" t="s">
        <v>22516</v>
      </c>
      <c r="N1502" s="75" t="s">
        <v>16706</v>
      </c>
      <c r="O1502" s="75" t="s">
        <v>25262</v>
      </c>
      <c r="P1502" s="75" t="s">
        <v>15373</v>
      </c>
      <c r="Q1502" s="95"/>
    </row>
    <row r="1503">
      <c r="A1503" s="69" t="s">
        <v>2586</v>
      </c>
      <c r="B1503" s="190" t="s">
        <v>27392</v>
      </c>
      <c r="C1503" s="95"/>
      <c r="D1503" s="101" t="s">
        <v>2588</v>
      </c>
      <c r="E1503" s="113" t="s">
        <v>22516</v>
      </c>
      <c r="F1503" s="113" t="s">
        <v>22516</v>
      </c>
      <c r="G1503" s="96"/>
      <c r="H1503" s="96" t="s">
        <v>27393</v>
      </c>
      <c r="I1503" s="113" t="s">
        <v>22516</v>
      </c>
      <c r="J1503" s="192"/>
      <c r="K1503" s="96"/>
      <c r="L1503" s="95" t="s">
        <v>21765</v>
      </c>
      <c r="M1503" s="113" t="s">
        <v>22516</v>
      </c>
      <c r="N1503" s="75" t="s">
        <v>16706</v>
      </c>
      <c r="O1503" s="75" t="s">
        <v>2603</v>
      </c>
      <c r="P1503" s="75" t="s">
        <v>8038</v>
      </c>
      <c r="Q1503" s="95"/>
    </row>
    <row r="1504">
      <c r="A1504" s="69" t="s">
        <v>2586</v>
      </c>
      <c r="B1504" s="232" t="s">
        <v>27394</v>
      </c>
      <c r="C1504" s="82"/>
      <c r="D1504" s="101" t="s">
        <v>2588</v>
      </c>
      <c r="E1504" s="113" t="s">
        <v>22516</v>
      </c>
      <c r="F1504" s="113" t="s">
        <v>22516</v>
      </c>
      <c r="G1504" s="62"/>
      <c r="H1504" s="62" t="s">
        <v>27395</v>
      </c>
      <c r="I1504" s="113" t="s">
        <v>22516</v>
      </c>
      <c r="J1504" s="198"/>
      <c r="K1504" s="62"/>
      <c r="L1504" s="82" t="s">
        <v>21765</v>
      </c>
      <c r="M1504" s="113" t="s">
        <v>22516</v>
      </c>
      <c r="N1504" s="99" t="s">
        <v>16706</v>
      </c>
      <c r="O1504" s="99" t="s">
        <v>3328</v>
      </c>
      <c r="P1504" s="99" t="s">
        <v>15373</v>
      </c>
      <c r="Q1504" s="82"/>
    </row>
    <row r="1505">
      <c r="A1505" s="69" t="s">
        <v>2586</v>
      </c>
      <c r="B1505" s="232" t="s">
        <v>27396</v>
      </c>
      <c r="C1505" s="82"/>
      <c r="D1505" s="101" t="s">
        <v>2588</v>
      </c>
      <c r="E1505" s="113" t="s">
        <v>22516</v>
      </c>
      <c r="F1505" s="113" t="s">
        <v>22516</v>
      </c>
      <c r="G1505" s="62"/>
      <c r="H1505" s="62" t="s">
        <v>27397</v>
      </c>
      <c r="I1505" s="113" t="s">
        <v>22516</v>
      </c>
      <c r="J1505" s="198"/>
      <c r="K1505" s="62"/>
      <c r="L1505" s="82" t="s">
        <v>21765</v>
      </c>
      <c r="M1505" s="113" t="s">
        <v>22516</v>
      </c>
      <c r="N1505" s="99" t="s">
        <v>16706</v>
      </c>
      <c r="O1505" s="99" t="s">
        <v>13497</v>
      </c>
      <c r="P1505" s="99" t="s">
        <v>15373</v>
      </c>
      <c r="Q1505" s="82"/>
    </row>
    <row r="1506">
      <c r="A1506" s="69" t="s">
        <v>2586</v>
      </c>
      <c r="B1506" s="190" t="s">
        <v>27398</v>
      </c>
      <c r="C1506" s="95"/>
      <c r="D1506" s="101" t="s">
        <v>2588</v>
      </c>
      <c r="E1506" s="113" t="s">
        <v>22516</v>
      </c>
      <c r="F1506" s="113" t="s">
        <v>22516</v>
      </c>
      <c r="G1506" s="96"/>
      <c r="H1506" s="96" t="s">
        <v>27399</v>
      </c>
      <c r="I1506" s="113" t="s">
        <v>22516</v>
      </c>
      <c r="J1506" s="192"/>
      <c r="K1506" s="96"/>
      <c r="L1506" s="95" t="s">
        <v>21765</v>
      </c>
      <c r="M1506" s="113" t="s">
        <v>22516</v>
      </c>
      <c r="N1506" s="75" t="s">
        <v>16706</v>
      </c>
      <c r="O1506" s="75" t="s">
        <v>2937</v>
      </c>
      <c r="P1506" s="75" t="s">
        <v>8038</v>
      </c>
      <c r="Q1506" s="95"/>
    </row>
    <row r="1507">
      <c r="A1507" s="69" t="s">
        <v>2586</v>
      </c>
      <c r="B1507" s="190" t="s">
        <v>27400</v>
      </c>
      <c r="C1507" s="95"/>
      <c r="D1507" s="101" t="s">
        <v>2588</v>
      </c>
      <c r="E1507" s="113" t="s">
        <v>22516</v>
      </c>
      <c r="F1507" s="113" t="s">
        <v>22516</v>
      </c>
      <c r="G1507" s="96"/>
      <c r="H1507" s="96" t="s">
        <v>27401</v>
      </c>
      <c r="I1507" s="113" t="s">
        <v>22516</v>
      </c>
      <c r="J1507" s="192"/>
      <c r="K1507" s="96"/>
      <c r="L1507" s="95" t="s">
        <v>21765</v>
      </c>
      <c r="M1507" s="113" t="s">
        <v>22516</v>
      </c>
      <c r="N1507" s="75" t="s">
        <v>16706</v>
      </c>
      <c r="O1507" s="75" t="s">
        <v>3095</v>
      </c>
      <c r="P1507" s="75" t="s">
        <v>8038</v>
      </c>
      <c r="Q1507" s="95"/>
    </row>
    <row r="1508">
      <c r="A1508" s="69" t="s">
        <v>2586</v>
      </c>
      <c r="B1508" s="190" t="s">
        <v>27402</v>
      </c>
      <c r="C1508" s="95"/>
      <c r="D1508" s="101" t="s">
        <v>2588</v>
      </c>
      <c r="E1508" s="113" t="s">
        <v>22516</v>
      </c>
      <c r="F1508" s="113" t="s">
        <v>22516</v>
      </c>
      <c r="G1508" s="96"/>
      <c r="H1508" s="96" t="s">
        <v>27403</v>
      </c>
      <c r="I1508" s="113" t="s">
        <v>22516</v>
      </c>
      <c r="J1508" s="192"/>
      <c r="K1508" s="96"/>
      <c r="L1508" s="95" t="s">
        <v>21765</v>
      </c>
      <c r="M1508" s="113" t="s">
        <v>22516</v>
      </c>
      <c r="N1508" s="75" t="s">
        <v>16706</v>
      </c>
      <c r="O1508" s="75" t="s">
        <v>23042</v>
      </c>
      <c r="P1508" s="75" t="s">
        <v>15373</v>
      </c>
      <c r="Q1508" s="95"/>
    </row>
    <row r="1509">
      <c r="A1509" s="69" t="s">
        <v>2586</v>
      </c>
      <c r="B1509" s="232" t="s">
        <v>27404</v>
      </c>
      <c r="C1509" s="82"/>
      <c r="D1509" s="101" t="s">
        <v>2588</v>
      </c>
      <c r="E1509" s="113" t="s">
        <v>22516</v>
      </c>
      <c r="F1509" s="113" t="s">
        <v>22516</v>
      </c>
      <c r="G1509" s="62"/>
      <c r="H1509" s="62" t="s">
        <v>27405</v>
      </c>
      <c r="I1509" s="113" t="s">
        <v>22516</v>
      </c>
      <c r="J1509" s="198"/>
      <c r="K1509" s="62"/>
      <c r="L1509" s="82" t="s">
        <v>21765</v>
      </c>
      <c r="M1509" s="113" t="s">
        <v>22516</v>
      </c>
      <c r="N1509" s="99" t="s">
        <v>16706</v>
      </c>
      <c r="O1509" s="99" t="s">
        <v>3328</v>
      </c>
      <c r="P1509" s="99" t="s">
        <v>15373</v>
      </c>
      <c r="Q1509" s="82"/>
    </row>
    <row r="1510">
      <c r="A1510" s="69" t="s">
        <v>2586</v>
      </c>
      <c r="B1510" s="190" t="s">
        <v>27406</v>
      </c>
      <c r="C1510" s="95"/>
      <c r="D1510" s="101" t="s">
        <v>2588</v>
      </c>
      <c r="E1510" s="113" t="s">
        <v>22516</v>
      </c>
      <c r="F1510" s="113" t="s">
        <v>22516</v>
      </c>
      <c r="G1510" s="96"/>
      <c r="H1510" s="96" t="s">
        <v>27407</v>
      </c>
      <c r="I1510" s="113" t="s">
        <v>22516</v>
      </c>
      <c r="J1510" s="192"/>
      <c r="K1510" s="96"/>
      <c r="L1510" s="95" t="s">
        <v>21765</v>
      </c>
      <c r="M1510" s="113" t="s">
        <v>22516</v>
      </c>
      <c r="N1510" s="75" t="s">
        <v>16706</v>
      </c>
      <c r="O1510" s="75" t="s">
        <v>26180</v>
      </c>
      <c r="P1510" s="75" t="s">
        <v>15373</v>
      </c>
      <c r="Q1510" s="95"/>
    </row>
    <row r="1511">
      <c r="A1511" s="69" t="s">
        <v>2586</v>
      </c>
      <c r="B1511" s="190" t="s">
        <v>27408</v>
      </c>
      <c r="C1511" s="95"/>
      <c r="D1511" s="101" t="s">
        <v>2588</v>
      </c>
      <c r="E1511" s="113" t="s">
        <v>22516</v>
      </c>
      <c r="F1511" s="113" t="s">
        <v>22516</v>
      </c>
      <c r="G1511" s="96"/>
      <c r="H1511" s="96" t="s">
        <v>27409</v>
      </c>
      <c r="I1511" s="113" t="s">
        <v>22516</v>
      </c>
      <c r="J1511" s="192"/>
      <c r="K1511" s="96"/>
      <c r="L1511" s="95" t="s">
        <v>21765</v>
      </c>
      <c r="M1511" s="113" t="s">
        <v>22516</v>
      </c>
      <c r="N1511" s="75" t="s">
        <v>16706</v>
      </c>
      <c r="O1511" s="75" t="s">
        <v>2802</v>
      </c>
      <c r="P1511" s="75" t="s">
        <v>8038</v>
      </c>
      <c r="Q1511" s="95"/>
    </row>
    <row r="1512">
      <c r="A1512" s="69" t="s">
        <v>2586</v>
      </c>
      <c r="B1512" s="190" t="s">
        <v>27410</v>
      </c>
      <c r="C1512" s="95"/>
      <c r="D1512" s="101" t="s">
        <v>2588</v>
      </c>
      <c r="E1512" s="113" t="s">
        <v>22516</v>
      </c>
      <c r="F1512" s="113" t="s">
        <v>22516</v>
      </c>
      <c r="G1512" s="96"/>
      <c r="H1512" s="96" t="s">
        <v>27411</v>
      </c>
      <c r="I1512" s="113" t="s">
        <v>22516</v>
      </c>
      <c r="J1512" s="192"/>
      <c r="K1512" s="96"/>
      <c r="L1512" s="95" t="s">
        <v>21765</v>
      </c>
      <c r="M1512" s="113" t="s">
        <v>22516</v>
      </c>
      <c r="N1512" s="75" t="s">
        <v>16706</v>
      </c>
      <c r="O1512" s="75" t="s">
        <v>22571</v>
      </c>
      <c r="P1512" s="75" t="s">
        <v>15373</v>
      </c>
      <c r="Q1512" s="95"/>
    </row>
    <row r="1513">
      <c r="A1513" s="69" t="s">
        <v>2586</v>
      </c>
      <c r="B1513" s="190" t="s">
        <v>27412</v>
      </c>
      <c r="C1513" s="95"/>
      <c r="D1513" s="101" t="s">
        <v>2588</v>
      </c>
      <c r="E1513" s="113" t="s">
        <v>22516</v>
      </c>
      <c r="F1513" s="113" t="s">
        <v>22516</v>
      </c>
      <c r="G1513" s="96"/>
      <c r="H1513" s="96" t="s">
        <v>27413</v>
      </c>
      <c r="I1513" s="113" t="s">
        <v>22516</v>
      </c>
      <c r="J1513" s="192"/>
      <c r="K1513" s="96"/>
      <c r="L1513" s="95" t="s">
        <v>21765</v>
      </c>
      <c r="M1513" s="113" t="s">
        <v>22516</v>
      </c>
      <c r="N1513" s="75" t="s">
        <v>16706</v>
      </c>
      <c r="O1513" s="75" t="s">
        <v>2765</v>
      </c>
      <c r="P1513" s="75" t="s">
        <v>8038</v>
      </c>
      <c r="Q1513" s="95"/>
    </row>
    <row r="1514">
      <c r="A1514" s="69" t="s">
        <v>2586</v>
      </c>
      <c r="B1514" s="190" t="s">
        <v>27414</v>
      </c>
      <c r="C1514" s="95"/>
      <c r="D1514" s="101" t="s">
        <v>2588</v>
      </c>
      <c r="E1514" s="113" t="s">
        <v>22516</v>
      </c>
      <c r="F1514" s="113" t="s">
        <v>22516</v>
      </c>
      <c r="G1514" s="96"/>
      <c r="H1514" s="96" t="s">
        <v>27415</v>
      </c>
      <c r="I1514" s="113" t="s">
        <v>22516</v>
      </c>
      <c r="J1514" s="192"/>
      <c r="K1514" s="96"/>
      <c r="L1514" s="95" t="s">
        <v>21765</v>
      </c>
      <c r="M1514" s="113" t="s">
        <v>22516</v>
      </c>
      <c r="N1514" s="75" t="s">
        <v>16706</v>
      </c>
      <c r="O1514" s="75" t="s">
        <v>2813</v>
      </c>
      <c r="P1514" s="75" t="s">
        <v>15373</v>
      </c>
      <c r="Q1514" s="95"/>
    </row>
    <row r="1515">
      <c r="A1515" s="69" t="s">
        <v>2586</v>
      </c>
      <c r="B1515" s="190" t="s">
        <v>27416</v>
      </c>
      <c r="C1515" s="95"/>
      <c r="D1515" s="101" t="s">
        <v>2588</v>
      </c>
      <c r="E1515" s="113" t="s">
        <v>22516</v>
      </c>
      <c r="F1515" s="113" t="s">
        <v>22516</v>
      </c>
      <c r="G1515" s="96"/>
      <c r="H1515" s="96" t="s">
        <v>27417</v>
      </c>
      <c r="I1515" s="113" t="s">
        <v>22516</v>
      </c>
      <c r="J1515" s="192"/>
      <c r="K1515" s="96"/>
      <c r="L1515" s="95" t="s">
        <v>21765</v>
      </c>
      <c r="M1515" s="113" t="s">
        <v>22516</v>
      </c>
      <c r="N1515" s="75" t="s">
        <v>16706</v>
      </c>
      <c r="O1515" s="75" t="s">
        <v>2937</v>
      </c>
      <c r="P1515" s="75" t="s">
        <v>15373</v>
      </c>
      <c r="Q1515" s="95"/>
    </row>
    <row r="1516">
      <c r="A1516" s="69" t="s">
        <v>2586</v>
      </c>
      <c r="B1516" s="232" t="s">
        <v>27027</v>
      </c>
      <c r="C1516" s="82"/>
      <c r="D1516" s="101" t="s">
        <v>2588</v>
      </c>
      <c r="E1516" s="113" t="s">
        <v>22516</v>
      </c>
      <c r="F1516" s="113" t="s">
        <v>22516</v>
      </c>
      <c r="G1516" s="62"/>
      <c r="H1516" s="62" t="s">
        <v>27418</v>
      </c>
      <c r="I1516" s="245" t="s">
        <v>27029</v>
      </c>
      <c r="J1516" s="198"/>
      <c r="K1516" s="62"/>
      <c r="L1516" s="82" t="s">
        <v>21765</v>
      </c>
      <c r="M1516" s="113" t="s">
        <v>22516</v>
      </c>
      <c r="N1516" s="99" t="s">
        <v>16706</v>
      </c>
      <c r="O1516" s="99" t="s">
        <v>7661</v>
      </c>
      <c r="P1516" s="99" t="s">
        <v>8038</v>
      </c>
      <c r="Q1516" s="82"/>
    </row>
    <row r="1517">
      <c r="A1517" s="69" t="s">
        <v>2586</v>
      </c>
      <c r="B1517" s="190" t="s">
        <v>27419</v>
      </c>
      <c r="C1517" s="95"/>
      <c r="D1517" s="101" t="s">
        <v>2588</v>
      </c>
      <c r="E1517" s="113" t="s">
        <v>22516</v>
      </c>
      <c r="F1517" s="113" t="s">
        <v>22516</v>
      </c>
      <c r="G1517" s="96"/>
      <c r="H1517" s="96" t="s">
        <v>27420</v>
      </c>
      <c r="I1517" s="113" t="s">
        <v>22516</v>
      </c>
      <c r="J1517" s="192"/>
      <c r="K1517" s="96"/>
      <c r="L1517" s="95" t="s">
        <v>21765</v>
      </c>
      <c r="M1517" s="113" t="s">
        <v>22516</v>
      </c>
      <c r="N1517" s="75" t="s">
        <v>16706</v>
      </c>
      <c r="O1517" s="75" t="s">
        <v>2816</v>
      </c>
      <c r="P1517" s="75" t="s">
        <v>15373</v>
      </c>
      <c r="Q1517" s="95"/>
    </row>
    <row r="1518">
      <c r="A1518" s="69" t="s">
        <v>2586</v>
      </c>
      <c r="B1518" s="190" t="s">
        <v>27421</v>
      </c>
      <c r="C1518" s="95"/>
      <c r="D1518" s="101" t="s">
        <v>2588</v>
      </c>
      <c r="E1518" s="113" t="s">
        <v>22516</v>
      </c>
      <c r="F1518" s="113" t="s">
        <v>22516</v>
      </c>
      <c r="G1518" s="96"/>
      <c r="H1518" s="96" t="s">
        <v>27422</v>
      </c>
      <c r="I1518" s="113" t="s">
        <v>22516</v>
      </c>
      <c r="J1518" s="192"/>
      <c r="K1518" s="96"/>
      <c r="L1518" s="95" t="s">
        <v>21765</v>
      </c>
      <c r="M1518" s="113" t="s">
        <v>22516</v>
      </c>
      <c r="N1518" s="75" t="s">
        <v>16706</v>
      </c>
      <c r="O1518" s="75" t="s">
        <v>7661</v>
      </c>
      <c r="P1518" s="75" t="s">
        <v>8038</v>
      </c>
      <c r="Q1518" s="95"/>
    </row>
    <row r="1519">
      <c r="A1519" s="69" t="s">
        <v>2586</v>
      </c>
      <c r="B1519" s="232" t="s">
        <v>27423</v>
      </c>
      <c r="C1519" s="82"/>
      <c r="D1519" s="101" t="s">
        <v>2588</v>
      </c>
      <c r="E1519" s="113" t="s">
        <v>22516</v>
      </c>
      <c r="F1519" s="113" t="s">
        <v>22516</v>
      </c>
      <c r="G1519" s="62"/>
      <c r="H1519" s="62" t="s">
        <v>27424</v>
      </c>
      <c r="I1519" s="113" t="s">
        <v>22516</v>
      </c>
      <c r="J1519" s="198"/>
      <c r="K1519" s="62"/>
      <c r="L1519" s="82" t="s">
        <v>21765</v>
      </c>
      <c r="M1519" s="113" t="s">
        <v>22516</v>
      </c>
      <c r="N1519" s="99" t="s">
        <v>16706</v>
      </c>
      <c r="O1519" s="99" t="s">
        <v>7661</v>
      </c>
      <c r="P1519" s="99" t="s">
        <v>15373</v>
      </c>
      <c r="Q1519" s="82"/>
    </row>
    <row r="1520">
      <c r="A1520" s="69" t="s">
        <v>2586</v>
      </c>
      <c r="B1520" s="190" t="s">
        <v>27425</v>
      </c>
      <c r="C1520" s="95"/>
      <c r="D1520" s="113" t="s">
        <v>2635</v>
      </c>
      <c r="E1520" s="113" t="s">
        <v>22516</v>
      </c>
      <c r="F1520" s="113" t="s">
        <v>22516</v>
      </c>
      <c r="G1520" s="96"/>
      <c r="H1520" s="96" t="s">
        <v>27426</v>
      </c>
      <c r="I1520" s="113" t="s">
        <v>22516</v>
      </c>
      <c r="J1520" s="192"/>
      <c r="K1520" s="96"/>
      <c r="L1520" s="95" t="s">
        <v>21765</v>
      </c>
      <c r="M1520" s="113" t="s">
        <v>22516</v>
      </c>
      <c r="N1520" s="75" t="s">
        <v>16706</v>
      </c>
      <c r="O1520" s="75" t="s">
        <v>22658</v>
      </c>
      <c r="P1520" s="75" t="s">
        <v>8038</v>
      </c>
      <c r="Q1520" s="154" t="s">
        <v>22516</v>
      </c>
    </row>
    <row r="1521">
      <c r="A1521" s="69" t="s">
        <v>2586</v>
      </c>
      <c r="B1521" s="190" t="s">
        <v>27427</v>
      </c>
      <c r="C1521" s="95"/>
      <c r="D1521" s="101" t="s">
        <v>2588</v>
      </c>
      <c r="E1521" s="113" t="s">
        <v>22516</v>
      </c>
      <c r="F1521" s="113" t="s">
        <v>22516</v>
      </c>
      <c r="G1521" s="96"/>
      <c r="H1521" s="96" t="s">
        <v>27428</v>
      </c>
      <c r="I1521" s="113" t="s">
        <v>22516</v>
      </c>
      <c r="J1521" s="192"/>
      <c r="K1521" s="96"/>
      <c r="L1521" s="95" t="s">
        <v>21765</v>
      </c>
      <c r="M1521" s="113" t="s">
        <v>22516</v>
      </c>
      <c r="N1521" s="75" t="s">
        <v>16706</v>
      </c>
      <c r="O1521" s="75" t="s">
        <v>3328</v>
      </c>
      <c r="P1521" s="75" t="s">
        <v>15373</v>
      </c>
      <c r="Q1521" s="95"/>
    </row>
    <row r="1522">
      <c r="A1522" s="69" t="s">
        <v>2586</v>
      </c>
      <c r="B1522" s="190" t="s">
        <v>27429</v>
      </c>
      <c r="C1522" s="95"/>
      <c r="D1522" s="101" t="s">
        <v>2588</v>
      </c>
      <c r="E1522" s="113" t="s">
        <v>22516</v>
      </c>
      <c r="F1522" s="113" t="s">
        <v>22516</v>
      </c>
      <c r="G1522" s="96"/>
      <c r="H1522" s="96" t="s">
        <v>27430</v>
      </c>
      <c r="I1522" s="113" t="s">
        <v>22516</v>
      </c>
      <c r="J1522" s="192"/>
      <c r="K1522" s="96"/>
      <c r="L1522" s="95" t="s">
        <v>21765</v>
      </c>
      <c r="M1522" s="113" t="s">
        <v>22516</v>
      </c>
      <c r="N1522" s="75" t="s">
        <v>16706</v>
      </c>
      <c r="O1522" s="75" t="s">
        <v>3328</v>
      </c>
      <c r="P1522" s="75" t="s">
        <v>8038</v>
      </c>
      <c r="Q1522" s="95"/>
    </row>
    <row r="1523">
      <c r="A1523" s="69" t="s">
        <v>2586</v>
      </c>
      <c r="B1523" s="190" t="s">
        <v>27431</v>
      </c>
      <c r="C1523" s="95"/>
      <c r="D1523" s="101" t="s">
        <v>2588</v>
      </c>
      <c r="E1523" s="113" t="s">
        <v>22516</v>
      </c>
      <c r="F1523" s="113" t="s">
        <v>22516</v>
      </c>
      <c r="G1523" s="96"/>
      <c r="H1523" s="96" t="s">
        <v>27432</v>
      </c>
      <c r="I1523" s="113" t="s">
        <v>22516</v>
      </c>
      <c r="J1523" s="192"/>
      <c r="K1523" s="96"/>
      <c r="L1523" s="95" t="s">
        <v>21765</v>
      </c>
      <c r="M1523" s="113" t="s">
        <v>22516</v>
      </c>
      <c r="N1523" s="75" t="s">
        <v>16706</v>
      </c>
      <c r="O1523" s="75" t="s">
        <v>3095</v>
      </c>
      <c r="P1523" s="75" t="s">
        <v>15373</v>
      </c>
      <c r="Q1523" s="95"/>
    </row>
    <row r="1524">
      <c r="A1524" s="69" t="s">
        <v>2586</v>
      </c>
      <c r="B1524" s="190" t="s">
        <v>27433</v>
      </c>
      <c r="C1524" s="95"/>
      <c r="D1524" s="101" t="s">
        <v>2588</v>
      </c>
      <c r="E1524" s="113" t="s">
        <v>22516</v>
      </c>
      <c r="F1524" s="113" t="s">
        <v>22516</v>
      </c>
      <c r="G1524" s="96"/>
      <c r="H1524" s="96" t="s">
        <v>27434</v>
      </c>
      <c r="I1524" s="193" t="s">
        <v>27435</v>
      </c>
      <c r="J1524" s="192"/>
      <c r="K1524" s="96"/>
      <c r="L1524" s="95" t="s">
        <v>21765</v>
      </c>
      <c r="M1524" s="113" t="s">
        <v>22516</v>
      </c>
      <c r="N1524" s="75" t="s">
        <v>16706</v>
      </c>
      <c r="O1524" s="75" t="s">
        <v>3095</v>
      </c>
      <c r="P1524" s="75" t="s">
        <v>8038</v>
      </c>
      <c r="Q1524" s="95"/>
    </row>
    <row r="1525">
      <c r="A1525" s="69" t="s">
        <v>2586</v>
      </c>
      <c r="B1525" s="232" t="s">
        <v>27436</v>
      </c>
      <c r="C1525" s="82"/>
      <c r="D1525" s="79" t="s">
        <v>2588</v>
      </c>
      <c r="E1525" s="113" t="s">
        <v>22516</v>
      </c>
      <c r="F1525" s="113" t="s">
        <v>22516</v>
      </c>
      <c r="G1525" s="62"/>
      <c r="H1525" s="62" t="s">
        <v>27437</v>
      </c>
      <c r="I1525" s="113" t="s">
        <v>22516</v>
      </c>
      <c r="J1525" s="198"/>
      <c r="K1525" s="62"/>
      <c r="L1525" s="82" t="s">
        <v>21765</v>
      </c>
      <c r="M1525" s="113" t="s">
        <v>22516</v>
      </c>
      <c r="N1525" s="99" t="s">
        <v>16706</v>
      </c>
      <c r="O1525" s="99" t="s">
        <v>4812</v>
      </c>
      <c r="P1525" s="99" t="s">
        <v>15373</v>
      </c>
      <c r="Q1525" s="82"/>
    </row>
    <row r="1526">
      <c r="A1526" s="69" t="s">
        <v>2586</v>
      </c>
      <c r="B1526" s="190" t="s">
        <v>27438</v>
      </c>
      <c r="C1526" s="95"/>
      <c r="D1526" s="79" t="s">
        <v>2588</v>
      </c>
      <c r="E1526" s="113" t="s">
        <v>22516</v>
      </c>
      <c r="F1526" s="113" t="s">
        <v>22516</v>
      </c>
      <c r="G1526" s="96"/>
      <c r="H1526" s="96" t="s">
        <v>27439</v>
      </c>
      <c r="I1526" s="113" t="s">
        <v>22516</v>
      </c>
      <c r="J1526" s="192"/>
      <c r="K1526" s="96"/>
      <c r="L1526" s="95" t="s">
        <v>21765</v>
      </c>
      <c r="M1526" s="113" t="s">
        <v>22516</v>
      </c>
      <c r="N1526" s="75" t="s">
        <v>16706</v>
      </c>
      <c r="O1526" s="75" t="s">
        <v>3328</v>
      </c>
      <c r="P1526" s="75" t="s">
        <v>8038</v>
      </c>
      <c r="Q1526" s="95"/>
    </row>
    <row r="1527">
      <c r="A1527" s="69" t="s">
        <v>2586</v>
      </c>
      <c r="B1527" s="190" t="s">
        <v>27440</v>
      </c>
      <c r="C1527" s="95"/>
      <c r="D1527" s="79" t="s">
        <v>2588</v>
      </c>
      <c r="E1527" s="113" t="s">
        <v>22516</v>
      </c>
      <c r="F1527" s="113" t="s">
        <v>22516</v>
      </c>
      <c r="G1527" s="96"/>
      <c r="H1527" s="96" t="s">
        <v>27441</v>
      </c>
      <c r="I1527" s="113" t="s">
        <v>22516</v>
      </c>
      <c r="J1527" s="192"/>
      <c r="K1527" s="96"/>
      <c r="L1527" s="95" t="s">
        <v>21765</v>
      </c>
      <c r="M1527" s="113" t="s">
        <v>22516</v>
      </c>
      <c r="N1527" s="75" t="s">
        <v>16706</v>
      </c>
      <c r="O1527" s="75" t="s">
        <v>2603</v>
      </c>
      <c r="P1527" s="75" t="s">
        <v>8038</v>
      </c>
      <c r="Q1527" s="95"/>
    </row>
    <row r="1528">
      <c r="A1528" s="62" t="s">
        <v>2586</v>
      </c>
      <c r="B1528" s="224" t="s">
        <v>27442</v>
      </c>
      <c r="C1528" s="201"/>
      <c r="D1528" s="62" t="s">
        <v>2588</v>
      </c>
      <c r="E1528" s="113" t="s">
        <v>22516</v>
      </c>
      <c r="F1528" s="113" t="s">
        <v>22516</v>
      </c>
      <c r="G1528" s="99" t="s">
        <v>2741</v>
      </c>
      <c r="H1528" s="62" t="s">
        <v>27443</v>
      </c>
      <c r="I1528" s="201"/>
      <c r="J1528" s="246"/>
      <c r="K1528" s="247"/>
      <c r="L1528" s="99" t="s">
        <v>21765</v>
      </c>
      <c r="M1528" s="113" t="s">
        <v>22516</v>
      </c>
      <c r="N1528" s="162" t="s">
        <v>16706</v>
      </c>
      <c r="O1528" s="246" t="s">
        <v>2760</v>
      </c>
      <c r="P1528" s="162"/>
      <c r="Q1528" s="244" t="s">
        <v>27444</v>
      </c>
    </row>
    <row r="1529">
      <c r="A1529" s="69" t="s">
        <v>2586</v>
      </c>
      <c r="B1529" s="190" t="s">
        <v>27445</v>
      </c>
      <c r="C1529" s="95"/>
      <c r="D1529" s="79" t="s">
        <v>2588</v>
      </c>
      <c r="E1529" s="113" t="s">
        <v>22516</v>
      </c>
      <c r="F1529" s="113" t="s">
        <v>22516</v>
      </c>
      <c r="G1529" s="96"/>
      <c r="H1529" s="96" t="s">
        <v>27446</v>
      </c>
      <c r="I1529" s="113" t="s">
        <v>22516</v>
      </c>
      <c r="J1529" s="192"/>
      <c r="K1529" s="96"/>
      <c r="L1529" s="95" t="s">
        <v>21765</v>
      </c>
      <c r="M1529" s="113" t="s">
        <v>22516</v>
      </c>
      <c r="N1529" s="75" t="s">
        <v>16706</v>
      </c>
      <c r="O1529" s="75" t="s">
        <v>22658</v>
      </c>
      <c r="P1529" s="75" t="s">
        <v>15373</v>
      </c>
      <c r="Q1529" s="95"/>
    </row>
    <row r="1530">
      <c r="A1530" s="69" t="s">
        <v>2586</v>
      </c>
      <c r="B1530" s="190" t="s">
        <v>27447</v>
      </c>
      <c r="C1530" s="95"/>
      <c r="D1530" s="79" t="s">
        <v>2588</v>
      </c>
      <c r="E1530" s="113" t="s">
        <v>22516</v>
      </c>
      <c r="F1530" s="113" t="s">
        <v>22516</v>
      </c>
      <c r="G1530" s="96"/>
      <c r="H1530" s="96" t="s">
        <v>27448</v>
      </c>
      <c r="I1530" s="113" t="s">
        <v>22516</v>
      </c>
      <c r="J1530" s="192"/>
      <c r="K1530" s="96"/>
      <c r="L1530" s="95" t="s">
        <v>21765</v>
      </c>
      <c r="M1530" s="113" t="s">
        <v>22516</v>
      </c>
      <c r="N1530" s="75" t="s">
        <v>16706</v>
      </c>
      <c r="O1530" s="75" t="s">
        <v>2813</v>
      </c>
      <c r="P1530" s="75" t="s">
        <v>15373</v>
      </c>
      <c r="Q1530" s="95"/>
    </row>
    <row r="1531">
      <c r="A1531" s="69" t="s">
        <v>2586</v>
      </c>
      <c r="B1531" s="190" t="s">
        <v>27449</v>
      </c>
      <c r="C1531" s="95"/>
      <c r="D1531" s="101" t="s">
        <v>2588</v>
      </c>
      <c r="E1531" s="113" t="s">
        <v>22516</v>
      </c>
      <c r="F1531" s="113" t="s">
        <v>22516</v>
      </c>
      <c r="G1531" s="96"/>
      <c r="H1531" s="96" t="s">
        <v>27450</v>
      </c>
      <c r="I1531" s="113" t="s">
        <v>22516</v>
      </c>
      <c r="J1531" s="192"/>
      <c r="K1531" s="96"/>
      <c r="L1531" s="95" t="s">
        <v>21765</v>
      </c>
      <c r="M1531" s="113" t="s">
        <v>22516</v>
      </c>
      <c r="N1531" s="75" t="s">
        <v>16706</v>
      </c>
      <c r="O1531" s="75" t="s">
        <v>8413</v>
      </c>
      <c r="P1531" s="75" t="s">
        <v>15373</v>
      </c>
      <c r="Q1531" s="95"/>
    </row>
    <row r="1532">
      <c r="A1532" s="69" t="s">
        <v>2586</v>
      </c>
      <c r="B1532" s="190" t="s">
        <v>27451</v>
      </c>
      <c r="C1532" s="95"/>
      <c r="D1532" s="79" t="s">
        <v>2588</v>
      </c>
      <c r="E1532" s="113" t="s">
        <v>22516</v>
      </c>
      <c r="F1532" s="113" t="s">
        <v>22516</v>
      </c>
      <c r="G1532" s="96"/>
      <c r="H1532" s="96" t="s">
        <v>27452</v>
      </c>
      <c r="I1532" s="113" t="s">
        <v>22516</v>
      </c>
      <c r="J1532" s="192"/>
      <c r="K1532" s="96"/>
      <c r="L1532" s="95" t="s">
        <v>21765</v>
      </c>
      <c r="M1532" s="113" t="s">
        <v>22516</v>
      </c>
      <c r="N1532" s="75" t="s">
        <v>16706</v>
      </c>
      <c r="O1532" s="75" t="s">
        <v>23448</v>
      </c>
      <c r="P1532" s="75" t="s">
        <v>15373</v>
      </c>
      <c r="Q1532" s="95"/>
    </row>
    <row r="1533">
      <c r="A1533" s="69" t="s">
        <v>2586</v>
      </c>
      <c r="B1533" s="232" t="s">
        <v>27453</v>
      </c>
      <c r="C1533" s="82"/>
      <c r="D1533" s="79" t="s">
        <v>2588</v>
      </c>
      <c r="E1533" s="113" t="s">
        <v>22516</v>
      </c>
      <c r="F1533" s="113" t="s">
        <v>22516</v>
      </c>
      <c r="G1533" s="62"/>
      <c r="H1533" s="62" t="s">
        <v>27454</v>
      </c>
      <c r="I1533" s="113" t="s">
        <v>22516</v>
      </c>
      <c r="J1533" s="198"/>
      <c r="K1533" s="62"/>
      <c r="L1533" s="82" t="s">
        <v>21765</v>
      </c>
      <c r="M1533" s="113" t="s">
        <v>22516</v>
      </c>
      <c r="N1533" s="99" t="s">
        <v>16706</v>
      </c>
      <c r="O1533" s="99" t="s">
        <v>22658</v>
      </c>
      <c r="P1533" s="99" t="s">
        <v>15373</v>
      </c>
      <c r="Q1533" s="82"/>
    </row>
    <row r="1534">
      <c r="A1534" s="69" t="s">
        <v>2586</v>
      </c>
      <c r="B1534" s="232" t="s">
        <v>27455</v>
      </c>
      <c r="C1534" s="82"/>
      <c r="D1534" s="79" t="s">
        <v>2588</v>
      </c>
      <c r="E1534" s="113" t="s">
        <v>22516</v>
      </c>
      <c r="F1534" s="113" t="s">
        <v>22516</v>
      </c>
      <c r="G1534" s="62"/>
      <c r="H1534" s="62" t="s">
        <v>27456</v>
      </c>
      <c r="I1534" s="113" t="s">
        <v>22516</v>
      </c>
      <c r="J1534" s="198"/>
      <c r="K1534" s="62"/>
      <c r="L1534" s="82" t="s">
        <v>21765</v>
      </c>
      <c r="M1534" s="113" t="s">
        <v>22516</v>
      </c>
      <c r="N1534" s="99" t="s">
        <v>16706</v>
      </c>
      <c r="O1534" s="99" t="s">
        <v>2813</v>
      </c>
      <c r="P1534" s="99" t="s">
        <v>15373</v>
      </c>
      <c r="Q1534" s="82"/>
    </row>
    <row r="1535">
      <c r="A1535" s="62" t="s">
        <v>2586</v>
      </c>
      <c r="B1535" s="224" t="s">
        <v>27457</v>
      </c>
      <c r="C1535" s="201"/>
      <c r="D1535" s="82" t="s">
        <v>2588</v>
      </c>
      <c r="E1535" s="113" t="s">
        <v>22516</v>
      </c>
      <c r="F1535" s="113" t="s">
        <v>22516</v>
      </c>
      <c r="G1535" s="99" t="s">
        <v>2741</v>
      </c>
      <c r="H1535" s="82" t="s">
        <v>27458</v>
      </c>
      <c r="I1535" s="201"/>
      <c r="J1535" s="161"/>
      <c r="K1535" s="247"/>
      <c r="L1535" s="99" t="s">
        <v>21765</v>
      </c>
      <c r="M1535" s="113" t="s">
        <v>22516</v>
      </c>
      <c r="N1535" s="162" t="s">
        <v>16706</v>
      </c>
      <c r="O1535" s="161" t="s">
        <v>22571</v>
      </c>
      <c r="P1535" s="162"/>
      <c r="Q1535" s="244" t="s">
        <v>27459</v>
      </c>
    </row>
    <row r="1536">
      <c r="A1536" s="69" t="s">
        <v>2586</v>
      </c>
      <c r="B1536" s="232" t="s">
        <v>27460</v>
      </c>
      <c r="C1536" s="82"/>
      <c r="D1536" s="79" t="s">
        <v>2588</v>
      </c>
      <c r="E1536" s="113" t="s">
        <v>22516</v>
      </c>
      <c r="F1536" s="113" t="s">
        <v>22516</v>
      </c>
      <c r="G1536" s="62"/>
      <c r="H1536" s="62" t="s">
        <v>27461</v>
      </c>
      <c r="I1536" s="113" t="s">
        <v>22516</v>
      </c>
      <c r="J1536" s="198"/>
      <c r="K1536" s="62"/>
      <c r="L1536" s="82" t="s">
        <v>21765</v>
      </c>
      <c r="M1536" s="113" t="s">
        <v>22516</v>
      </c>
      <c r="N1536" s="99" t="s">
        <v>16706</v>
      </c>
      <c r="O1536" s="99" t="s">
        <v>3328</v>
      </c>
      <c r="P1536" s="99" t="s">
        <v>8038</v>
      </c>
      <c r="Q1536" s="82"/>
    </row>
    <row r="1537">
      <c r="A1537" s="69" t="s">
        <v>2586</v>
      </c>
      <c r="B1537" s="232" t="s">
        <v>27462</v>
      </c>
      <c r="C1537" s="82"/>
      <c r="D1537" s="79" t="s">
        <v>2588</v>
      </c>
      <c r="E1537" s="113" t="s">
        <v>22516</v>
      </c>
      <c r="F1537" s="113" t="s">
        <v>22516</v>
      </c>
      <c r="G1537" s="62"/>
      <c r="H1537" s="62" t="s">
        <v>27463</v>
      </c>
      <c r="I1537" s="113" t="s">
        <v>22516</v>
      </c>
      <c r="J1537" s="198"/>
      <c r="K1537" s="62"/>
      <c r="L1537" s="82" t="s">
        <v>21765</v>
      </c>
      <c r="M1537" s="113" t="s">
        <v>22516</v>
      </c>
      <c r="N1537" s="99" t="s">
        <v>16706</v>
      </c>
      <c r="O1537" s="99" t="s">
        <v>2603</v>
      </c>
      <c r="P1537" s="99" t="s">
        <v>15373</v>
      </c>
      <c r="Q1537" s="82"/>
    </row>
    <row r="1538">
      <c r="A1538" s="69" t="s">
        <v>2586</v>
      </c>
      <c r="B1538" s="190" t="s">
        <v>27464</v>
      </c>
      <c r="C1538" s="95"/>
      <c r="D1538" s="79" t="s">
        <v>2588</v>
      </c>
      <c r="E1538" s="113" t="s">
        <v>22516</v>
      </c>
      <c r="F1538" s="113" t="s">
        <v>22516</v>
      </c>
      <c r="G1538" s="96"/>
      <c r="H1538" s="96" t="s">
        <v>27465</v>
      </c>
      <c r="I1538" s="113" t="s">
        <v>22516</v>
      </c>
      <c r="J1538" s="192"/>
      <c r="K1538" s="96"/>
      <c r="L1538" s="95" t="s">
        <v>21765</v>
      </c>
      <c r="M1538" s="113" t="s">
        <v>22516</v>
      </c>
      <c r="N1538" s="75" t="s">
        <v>16706</v>
      </c>
      <c r="O1538" s="75" t="s">
        <v>2603</v>
      </c>
      <c r="P1538" s="75" t="s">
        <v>15373</v>
      </c>
      <c r="Q1538" s="95"/>
    </row>
    <row r="1539">
      <c r="A1539" s="69" t="s">
        <v>2586</v>
      </c>
      <c r="B1539" s="190" t="s">
        <v>27466</v>
      </c>
      <c r="C1539" s="95"/>
      <c r="D1539" s="79" t="s">
        <v>2588</v>
      </c>
      <c r="E1539" s="113" t="s">
        <v>22516</v>
      </c>
      <c r="F1539" s="113" t="s">
        <v>22516</v>
      </c>
      <c r="G1539" s="96"/>
      <c r="H1539" s="96" t="s">
        <v>27467</v>
      </c>
      <c r="I1539" s="113" t="s">
        <v>22516</v>
      </c>
      <c r="J1539" s="192"/>
      <c r="K1539" s="96"/>
      <c r="L1539" s="95" t="s">
        <v>21765</v>
      </c>
      <c r="M1539" s="113" t="s">
        <v>22516</v>
      </c>
      <c r="N1539" s="75" t="s">
        <v>16706</v>
      </c>
      <c r="O1539" s="75" t="s">
        <v>2802</v>
      </c>
      <c r="P1539" s="75" t="s">
        <v>15373</v>
      </c>
      <c r="Q1539" s="95"/>
    </row>
    <row r="1540">
      <c r="A1540" s="69" t="s">
        <v>2586</v>
      </c>
      <c r="B1540" s="190" t="s">
        <v>27468</v>
      </c>
      <c r="C1540" s="95"/>
      <c r="D1540" s="79" t="s">
        <v>2588</v>
      </c>
      <c r="E1540" s="113" t="s">
        <v>22516</v>
      </c>
      <c r="F1540" s="113" t="s">
        <v>22516</v>
      </c>
      <c r="G1540" s="96"/>
      <c r="H1540" s="96" t="s">
        <v>27469</v>
      </c>
      <c r="I1540" s="113" t="s">
        <v>22516</v>
      </c>
      <c r="J1540" s="192"/>
      <c r="K1540" s="96"/>
      <c r="L1540" s="95" t="s">
        <v>21765</v>
      </c>
      <c r="M1540" s="113" t="s">
        <v>22516</v>
      </c>
      <c r="N1540" s="75" t="s">
        <v>16706</v>
      </c>
      <c r="O1540" s="75" t="s">
        <v>25299</v>
      </c>
      <c r="P1540" s="75" t="s">
        <v>15373</v>
      </c>
      <c r="Q1540" s="95"/>
    </row>
    <row r="1541">
      <c r="A1541" s="69" t="s">
        <v>2633</v>
      </c>
      <c r="B1541" s="190" t="s">
        <v>27470</v>
      </c>
      <c r="C1541" s="95"/>
      <c r="D1541" s="79" t="s">
        <v>2635</v>
      </c>
      <c r="E1541" s="113" t="s">
        <v>22516</v>
      </c>
      <c r="F1541" s="113" t="s">
        <v>22516</v>
      </c>
      <c r="G1541" s="96"/>
      <c r="H1541" s="96" t="s">
        <v>27471</v>
      </c>
      <c r="I1541" s="113" t="s">
        <v>22516</v>
      </c>
      <c r="J1541" s="192"/>
      <c r="K1541" s="96"/>
      <c r="L1541" s="95" t="s">
        <v>21765</v>
      </c>
      <c r="M1541" s="113" t="s">
        <v>22516</v>
      </c>
      <c r="N1541" s="75" t="s">
        <v>16706</v>
      </c>
      <c r="O1541" s="75" t="s">
        <v>22658</v>
      </c>
      <c r="P1541" s="75" t="s">
        <v>15373</v>
      </c>
      <c r="Q1541" s="95"/>
    </row>
    <row r="1542">
      <c r="A1542" s="69" t="s">
        <v>2586</v>
      </c>
      <c r="B1542" s="232" t="s">
        <v>27472</v>
      </c>
      <c r="C1542" s="82"/>
      <c r="D1542" s="79" t="s">
        <v>2635</v>
      </c>
      <c r="E1542" s="113" t="s">
        <v>22516</v>
      </c>
      <c r="F1542" s="113" t="s">
        <v>22516</v>
      </c>
      <c r="G1542" s="62"/>
      <c r="H1542" s="62" t="s">
        <v>27473</v>
      </c>
      <c r="I1542" s="113" t="s">
        <v>22516</v>
      </c>
      <c r="J1542" s="198"/>
      <c r="K1542" s="62"/>
      <c r="L1542" s="82" t="s">
        <v>21765</v>
      </c>
      <c r="M1542" s="113" t="s">
        <v>22516</v>
      </c>
      <c r="N1542" s="99" t="s">
        <v>16706</v>
      </c>
      <c r="O1542" s="99" t="s">
        <v>22571</v>
      </c>
      <c r="P1542" s="99" t="s">
        <v>15373</v>
      </c>
      <c r="Q1542" s="82"/>
    </row>
    <row r="1543">
      <c r="A1543" s="69" t="s">
        <v>2586</v>
      </c>
      <c r="B1543" s="232" t="s">
        <v>27474</v>
      </c>
      <c r="C1543" s="82"/>
      <c r="D1543" s="79" t="s">
        <v>2635</v>
      </c>
      <c r="E1543" s="113" t="s">
        <v>22516</v>
      </c>
      <c r="F1543" s="113" t="s">
        <v>22516</v>
      </c>
      <c r="G1543" s="62"/>
      <c r="H1543" s="62" t="s">
        <v>27475</v>
      </c>
      <c r="I1543" s="113" t="s">
        <v>22516</v>
      </c>
      <c r="J1543" s="198"/>
      <c r="K1543" s="62"/>
      <c r="L1543" s="82" t="s">
        <v>21765</v>
      </c>
      <c r="M1543" s="113" t="s">
        <v>22516</v>
      </c>
      <c r="N1543" s="99" t="s">
        <v>16706</v>
      </c>
      <c r="O1543" s="99" t="s">
        <v>2937</v>
      </c>
      <c r="P1543" s="99" t="s">
        <v>15373</v>
      </c>
      <c r="Q1543" s="82"/>
    </row>
    <row r="1544">
      <c r="A1544" s="69" t="s">
        <v>2633</v>
      </c>
      <c r="B1544" s="190" t="s">
        <v>27476</v>
      </c>
      <c r="C1544" s="95"/>
      <c r="D1544" s="79" t="s">
        <v>2588</v>
      </c>
      <c r="E1544" s="113" t="s">
        <v>22516</v>
      </c>
      <c r="F1544" s="113" t="s">
        <v>22516</v>
      </c>
      <c r="G1544" s="96"/>
      <c r="H1544" s="96" t="s">
        <v>27477</v>
      </c>
      <c r="I1544" s="113" t="s">
        <v>22516</v>
      </c>
      <c r="J1544" s="192"/>
      <c r="K1544" s="96"/>
      <c r="L1544" s="95" t="s">
        <v>21765</v>
      </c>
      <c r="M1544" s="113" t="s">
        <v>22516</v>
      </c>
      <c r="N1544" s="75" t="s">
        <v>16706</v>
      </c>
      <c r="O1544" s="75" t="s">
        <v>4138</v>
      </c>
      <c r="P1544" s="75" t="s">
        <v>15373</v>
      </c>
      <c r="Q1544" s="95"/>
    </row>
    <row r="1545">
      <c r="A1545" s="62" t="s">
        <v>2586</v>
      </c>
      <c r="B1545" s="224" t="s">
        <v>27478</v>
      </c>
      <c r="C1545" s="201"/>
      <c r="D1545" s="82" t="s">
        <v>2588</v>
      </c>
      <c r="E1545" s="113" t="s">
        <v>22516</v>
      </c>
      <c r="F1545" s="113" t="s">
        <v>22516</v>
      </c>
      <c r="G1545" s="99" t="s">
        <v>8038</v>
      </c>
      <c r="H1545" s="82" t="s">
        <v>27479</v>
      </c>
      <c r="I1545" s="201"/>
      <c r="J1545" s="99"/>
      <c r="K1545" s="247"/>
      <c r="L1545" s="99" t="s">
        <v>21765</v>
      </c>
      <c r="M1545" s="113" t="s">
        <v>22516</v>
      </c>
      <c r="N1545" s="162" t="s">
        <v>16706</v>
      </c>
      <c r="O1545" s="99" t="s">
        <v>2760</v>
      </c>
      <c r="P1545" s="162"/>
      <c r="Q1545" s="244" t="s">
        <v>27480</v>
      </c>
    </row>
    <row r="1546">
      <c r="A1546" s="69" t="s">
        <v>2586</v>
      </c>
      <c r="B1546" s="232" t="s">
        <v>27481</v>
      </c>
      <c r="C1546" s="82"/>
      <c r="D1546" s="79" t="s">
        <v>2588</v>
      </c>
      <c r="E1546" s="113" t="s">
        <v>22516</v>
      </c>
      <c r="F1546" s="113" t="s">
        <v>22516</v>
      </c>
      <c r="G1546" s="62"/>
      <c r="H1546" s="62" t="s">
        <v>27482</v>
      </c>
      <c r="I1546" s="113" t="s">
        <v>22516</v>
      </c>
      <c r="J1546" s="198"/>
      <c r="K1546" s="62"/>
      <c r="L1546" s="82" t="s">
        <v>21765</v>
      </c>
      <c r="M1546" s="113" t="s">
        <v>22516</v>
      </c>
      <c r="N1546" s="99" t="s">
        <v>16706</v>
      </c>
      <c r="O1546" s="99" t="s">
        <v>2813</v>
      </c>
      <c r="P1546" s="99" t="s">
        <v>15373</v>
      </c>
      <c r="Q1546" s="82"/>
    </row>
    <row r="1547">
      <c r="A1547" s="62" t="s">
        <v>2586</v>
      </c>
      <c r="B1547" s="224" t="s">
        <v>27483</v>
      </c>
      <c r="C1547" s="201"/>
      <c r="D1547" s="82" t="s">
        <v>2588</v>
      </c>
      <c r="E1547" s="113" t="s">
        <v>22516</v>
      </c>
      <c r="F1547" s="113" t="s">
        <v>22516</v>
      </c>
      <c r="G1547" s="99" t="s">
        <v>2741</v>
      </c>
      <c r="H1547" s="82" t="s">
        <v>27484</v>
      </c>
      <c r="I1547" s="201"/>
      <c r="J1547" s="161"/>
      <c r="K1547" s="247"/>
      <c r="L1547" s="99" t="s">
        <v>21765</v>
      </c>
      <c r="M1547" s="113" t="s">
        <v>22516</v>
      </c>
      <c r="N1547" s="162" t="s">
        <v>16706</v>
      </c>
      <c r="O1547" s="161" t="s">
        <v>2813</v>
      </c>
      <c r="P1547" s="162"/>
      <c r="Q1547" s="244" t="s">
        <v>27485</v>
      </c>
    </row>
    <row r="1548">
      <c r="A1548" s="62" t="s">
        <v>2586</v>
      </c>
      <c r="B1548" s="224" t="s">
        <v>27486</v>
      </c>
      <c r="C1548" s="201"/>
      <c r="D1548" s="82" t="s">
        <v>2588</v>
      </c>
      <c r="E1548" s="113" t="s">
        <v>22516</v>
      </c>
      <c r="F1548" s="113" t="s">
        <v>22516</v>
      </c>
      <c r="G1548" s="99" t="s">
        <v>2741</v>
      </c>
      <c r="H1548" s="62" t="s">
        <v>27487</v>
      </c>
      <c r="I1548" s="201"/>
      <c r="J1548" s="161"/>
      <c r="K1548" s="247"/>
      <c r="L1548" s="99" t="s">
        <v>21765</v>
      </c>
      <c r="M1548" s="113" t="s">
        <v>22516</v>
      </c>
      <c r="N1548" s="162" t="s">
        <v>16706</v>
      </c>
      <c r="O1548" s="161" t="s">
        <v>2813</v>
      </c>
      <c r="P1548" s="162"/>
      <c r="Q1548" s="244" t="s">
        <v>27488</v>
      </c>
    </row>
    <row r="1549">
      <c r="A1549" s="69" t="s">
        <v>2586</v>
      </c>
      <c r="B1549" s="232" t="s">
        <v>27489</v>
      </c>
      <c r="C1549" s="82"/>
      <c r="D1549" s="79" t="s">
        <v>2588</v>
      </c>
      <c r="E1549" s="113" t="s">
        <v>22516</v>
      </c>
      <c r="F1549" s="113" t="s">
        <v>22516</v>
      </c>
      <c r="G1549" s="62"/>
      <c r="H1549" s="62" t="s">
        <v>27490</v>
      </c>
      <c r="I1549" s="113" t="s">
        <v>22516</v>
      </c>
      <c r="J1549" s="198"/>
      <c r="K1549" s="62"/>
      <c r="L1549" s="82" t="s">
        <v>21765</v>
      </c>
      <c r="M1549" s="113" t="s">
        <v>22516</v>
      </c>
      <c r="N1549" s="99" t="s">
        <v>16706</v>
      </c>
      <c r="O1549" s="99" t="s">
        <v>22571</v>
      </c>
      <c r="P1549" s="99" t="s">
        <v>15373</v>
      </c>
      <c r="Q1549" s="82"/>
    </row>
    <row r="1550">
      <c r="A1550" s="69" t="s">
        <v>2586</v>
      </c>
      <c r="B1550" s="190" t="s">
        <v>27491</v>
      </c>
      <c r="C1550" s="95"/>
      <c r="D1550" s="79" t="s">
        <v>2588</v>
      </c>
      <c r="E1550" s="113" t="s">
        <v>22516</v>
      </c>
      <c r="F1550" s="113" t="s">
        <v>22516</v>
      </c>
      <c r="G1550" s="96"/>
      <c r="H1550" s="96" t="s">
        <v>27492</v>
      </c>
      <c r="I1550" s="113" t="s">
        <v>22516</v>
      </c>
      <c r="J1550" s="192"/>
      <c r="K1550" s="96"/>
      <c r="L1550" s="95" t="s">
        <v>21765</v>
      </c>
      <c r="M1550" s="113" t="s">
        <v>22516</v>
      </c>
      <c r="N1550" s="75" t="s">
        <v>16706</v>
      </c>
      <c r="O1550" s="75" t="s">
        <v>3768</v>
      </c>
      <c r="P1550" s="75" t="s">
        <v>8038</v>
      </c>
      <c r="Q1550" s="154" t="s">
        <v>22516</v>
      </c>
    </row>
    <row r="1551">
      <c r="A1551" s="69" t="s">
        <v>2586</v>
      </c>
      <c r="B1551" s="232" t="s">
        <v>27493</v>
      </c>
      <c r="C1551" s="82"/>
      <c r="D1551" s="79" t="s">
        <v>2588</v>
      </c>
      <c r="E1551" s="113" t="s">
        <v>22516</v>
      </c>
      <c r="F1551" s="113" t="s">
        <v>22516</v>
      </c>
      <c r="G1551" s="62"/>
      <c r="H1551" s="62" t="s">
        <v>27494</v>
      </c>
      <c r="I1551" s="113" t="s">
        <v>22516</v>
      </c>
      <c r="J1551" s="198"/>
      <c r="K1551" s="62"/>
      <c r="L1551" s="82" t="s">
        <v>21765</v>
      </c>
      <c r="M1551" s="113" t="s">
        <v>22516</v>
      </c>
      <c r="N1551" s="99" t="s">
        <v>16706</v>
      </c>
      <c r="O1551" s="99" t="s">
        <v>3328</v>
      </c>
      <c r="P1551" s="99" t="s">
        <v>8038</v>
      </c>
      <c r="Q1551" s="82"/>
    </row>
    <row r="1552">
      <c r="A1552" s="62" t="s">
        <v>2586</v>
      </c>
      <c r="B1552" s="157" t="s">
        <v>16725</v>
      </c>
      <c r="C1552" s="82"/>
      <c r="D1552" s="82" t="s">
        <v>2635</v>
      </c>
      <c r="E1552" s="113" t="s">
        <v>22516</v>
      </c>
      <c r="F1552" s="113" t="s">
        <v>22516</v>
      </c>
      <c r="G1552" s="99" t="s">
        <v>8038</v>
      </c>
      <c r="H1552" s="82" t="s">
        <v>27495</v>
      </c>
      <c r="I1552" s="201"/>
      <c r="J1552" s="99"/>
      <c r="K1552" s="275"/>
      <c r="L1552" s="99" t="s">
        <v>21765</v>
      </c>
      <c r="M1552" s="113" t="s">
        <v>22516</v>
      </c>
      <c r="N1552" s="162" t="s">
        <v>16706</v>
      </c>
      <c r="O1552" s="99" t="s">
        <v>2603</v>
      </c>
      <c r="P1552" s="99"/>
      <c r="Q1552" s="244" t="s">
        <v>27496</v>
      </c>
    </row>
    <row r="1553">
      <c r="A1553" s="69" t="s">
        <v>2586</v>
      </c>
      <c r="B1553" s="190" t="s">
        <v>27497</v>
      </c>
      <c r="C1553" s="95"/>
      <c r="D1553" s="79" t="s">
        <v>2588</v>
      </c>
      <c r="E1553" s="113" t="s">
        <v>22516</v>
      </c>
      <c r="F1553" s="113" t="s">
        <v>22516</v>
      </c>
      <c r="G1553" s="96"/>
      <c r="H1553" s="96" t="s">
        <v>27498</v>
      </c>
      <c r="I1553" s="167" t="s">
        <v>27499</v>
      </c>
      <c r="J1553" s="192"/>
      <c r="K1553" s="179"/>
      <c r="L1553" s="95" t="s">
        <v>21765</v>
      </c>
      <c r="M1553" s="113" t="s">
        <v>22516</v>
      </c>
      <c r="N1553" s="75" t="s">
        <v>16706</v>
      </c>
      <c r="O1553" s="75" t="s">
        <v>22658</v>
      </c>
      <c r="P1553" s="75" t="s">
        <v>15373</v>
      </c>
      <c r="Q1553" s="154" t="s">
        <v>22516</v>
      </c>
    </row>
    <row r="1554">
      <c r="A1554" s="69" t="s">
        <v>2633</v>
      </c>
      <c r="B1554" s="190" t="s">
        <v>27500</v>
      </c>
      <c r="C1554" s="236"/>
      <c r="D1554" s="79" t="s">
        <v>2588</v>
      </c>
      <c r="E1554" s="113" t="s">
        <v>22516</v>
      </c>
      <c r="F1554" s="113" t="s">
        <v>22516</v>
      </c>
      <c r="G1554" s="177"/>
      <c r="H1554" s="177" t="s">
        <v>16704</v>
      </c>
      <c r="I1554" s="113" t="s">
        <v>22516</v>
      </c>
      <c r="J1554" s="179"/>
      <c r="K1554" s="179"/>
      <c r="L1554" s="95" t="s">
        <v>21765</v>
      </c>
      <c r="M1554" s="113" t="s">
        <v>22516</v>
      </c>
      <c r="N1554" s="75" t="s">
        <v>16706</v>
      </c>
      <c r="O1554" s="75" t="s">
        <v>4138</v>
      </c>
      <c r="P1554" s="75" t="s">
        <v>15373</v>
      </c>
      <c r="Q1554" s="180" t="s">
        <v>22516</v>
      </c>
    </row>
    <row r="1555">
      <c r="A1555" s="69" t="s">
        <v>2586</v>
      </c>
      <c r="B1555" s="190" t="s">
        <v>27501</v>
      </c>
      <c r="C1555" s="95"/>
      <c r="D1555" s="79" t="s">
        <v>2635</v>
      </c>
      <c r="E1555" s="113" t="s">
        <v>22516</v>
      </c>
      <c r="F1555" s="113" t="s">
        <v>22516</v>
      </c>
      <c r="G1555" s="96"/>
      <c r="H1555" s="96" t="s">
        <v>27502</v>
      </c>
      <c r="I1555" s="191" t="s">
        <v>27503</v>
      </c>
      <c r="J1555" s="204">
        <v>128000.0</v>
      </c>
      <c r="K1555" s="179"/>
      <c r="L1555" s="95" t="s">
        <v>21765</v>
      </c>
      <c r="M1555" s="113" t="s">
        <v>22516</v>
      </c>
      <c r="N1555" s="75" t="s">
        <v>16706</v>
      </c>
      <c r="O1555" s="75" t="s">
        <v>2802</v>
      </c>
      <c r="P1555" s="75" t="s">
        <v>8038</v>
      </c>
      <c r="Q1555" s="154" t="s">
        <v>22516</v>
      </c>
    </row>
    <row r="1556">
      <c r="A1556" s="69" t="s">
        <v>2586</v>
      </c>
      <c r="B1556" s="190" t="s">
        <v>27504</v>
      </c>
      <c r="C1556" s="95"/>
      <c r="D1556" s="79" t="s">
        <v>2635</v>
      </c>
      <c r="E1556" s="113" t="s">
        <v>22516</v>
      </c>
      <c r="F1556" s="113" t="s">
        <v>22516</v>
      </c>
      <c r="G1556" s="96"/>
      <c r="H1556" s="96" t="s">
        <v>27505</v>
      </c>
      <c r="I1556" s="113" t="s">
        <v>22516</v>
      </c>
      <c r="J1556" s="192"/>
      <c r="K1556" s="179"/>
      <c r="L1556" s="95" t="s">
        <v>21765</v>
      </c>
      <c r="M1556" s="113" t="s">
        <v>22516</v>
      </c>
      <c r="N1556" s="75" t="s">
        <v>16706</v>
      </c>
      <c r="O1556" s="75" t="s">
        <v>2753</v>
      </c>
      <c r="P1556" s="75" t="s">
        <v>8038</v>
      </c>
      <c r="Q1556" s="154" t="s">
        <v>22516</v>
      </c>
    </row>
    <row r="1557">
      <c r="A1557" s="69" t="s">
        <v>2633</v>
      </c>
      <c r="B1557" s="190" t="s">
        <v>27506</v>
      </c>
      <c r="C1557" s="95"/>
      <c r="D1557" s="79" t="s">
        <v>2635</v>
      </c>
      <c r="E1557" s="113" t="s">
        <v>22516</v>
      </c>
      <c r="F1557" s="113" t="s">
        <v>22516</v>
      </c>
      <c r="G1557" s="96"/>
      <c r="H1557" s="96" t="s">
        <v>27507</v>
      </c>
      <c r="I1557" s="113" t="s">
        <v>22516</v>
      </c>
      <c r="J1557" s="192"/>
      <c r="K1557" s="96"/>
      <c r="L1557" s="95" t="s">
        <v>21765</v>
      </c>
      <c r="M1557" s="113" t="s">
        <v>22516</v>
      </c>
      <c r="N1557" s="75" t="s">
        <v>16706</v>
      </c>
      <c r="O1557" s="75" t="s">
        <v>2813</v>
      </c>
      <c r="P1557" s="75" t="s">
        <v>15373</v>
      </c>
      <c r="Q1557" s="154" t="s">
        <v>22516</v>
      </c>
    </row>
    <row r="1558">
      <c r="A1558" s="69" t="s">
        <v>23381</v>
      </c>
      <c r="B1558" s="190" t="s">
        <v>27508</v>
      </c>
      <c r="C1558" s="95"/>
      <c r="D1558" s="79" t="s">
        <v>2588</v>
      </c>
      <c r="E1558" s="113" t="s">
        <v>22516</v>
      </c>
      <c r="F1558" s="113" t="s">
        <v>22516</v>
      </c>
      <c r="G1558" s="96"/>
      <c r="H1558" s="96" t="s">
        <v>27509</v>
      </c>
      <c r="I1558" s="113" t="s">
        <v>22516</v>
      </c>
      <c r="J1558" s="192"/>
      <c r="K1558" s="96"/>
      <c r="L1558" s="95" t="s">
        <v>21765</v>
      </c>
      <c r="M1558" s="113" t="s">
        <v>22516</v>
      </c>
      <c r="N1558" s="75" t="s">
        <v>16706</v>
      </c>
      <c r="O1558" s="75" t="s">
        <v>22658</v>
      </c>
      <c r="P1558" s="75" t="s">
        <v>15373</v>
      </c>
      <c r="Q1558" s="154" t="s">
        <v>22516</v>
      </c>
    </row>
    <row r="1559">
      <c r="A1559" s="69" t="s">
        <v>8032</v>
      </c>
      <c r="B1559" s="190" t="s">
        <v>26654</v>
      </c>
      <c r="C1559" s="95"/>
      <c r="D1559" s="79" t="s">
        <v>2588</v>
      </c>
      <c r="E1559" s="113" t="s">
        <v>22516</v>
      </c>
      <c r="F1559" s="113" t="s">
        <v>22516</v>
      </c>
      <c r="G1559" s="96"/>
      <c r="H1559" s="96" t="s">
        <v>27510</v>
      </c>
      <c r="I1559" s="113" t="s">
        <v>22516</v>
      </c>
      <c r="J1559" s="192"/>
      <c r="K1559" s="96"/>
      <c r="L1559" s="95" t="s">
        <v>21765</v>
      </c>
      <c r="M1559" s="113" t="s">
        <v>22516</v>
      </c>
      <c r="N1559" s="75" t="s">
        <v>16706</v>
      </c>
      <c r="O1559" s="75" t="s">
        <v>2778</v>
      </c>
      <c r="P1559" s="75" t="s">
        <v>8038</v>
      </c>
      <c r="Q1559" s="154" t="s">
        <v>22516</v>
      </c>
    </row>
    <row r="1560">
      <c r="A1560" s="69" t="s">
        <v>2633</v>
      </c>
      <c r="B1560" s="153" t="s">
        <v>27511</v>
      </c>
      <c r="C1560" s="95"/>
      <c r="D1560" s="79" t="s">
        <v>2588</v>
      </c>
      <c r="E1560" s="113" t="s">
        <v>22516</v>
      </c>
      <c r="F1560" s="113" t="s">
        <v>22516</v>
      </c>
      <c r="G1560" s="96"/>
      <c r="H1560" s="96" t="s">
        <v>27512</v>
      </c>
      <c r="I1560" s="113" t="s">
        <v>22516</v>
      </c>
      <c r="J1560" s="192"/>
      <c r="K1560" s="96"/>
      <c r="L1560" s="95" t="s">
        <v>21765</v>
      </c>
      <c r="M1560" s="113" t="s">
        <v>22516</v>
      </c>
      <c r="N1560" s="75" t="s">
        <v>16706</v>
      </c>
      <c r="O1560" s="75" t="s">
        <v>2802</v>
      </c>
      <c r="P1560" s="75" t="s">
        <v>8038</v>
      </c>
      <c r="Q1560" s="154" t="s">
        <v>22516</v>
      </c>
    </row>
    <row r="1561">
      <c r="A1561" s="69" t="s">
        <v>2586</v>
      </c>
      <c r="B1561" s="190" t="s">
        <v>27513</v>
      </c>
      <c r="C1561" s="95"/>
      <c r="D1561" s="79" t="s">
        <v>2588</v>
      </c>
      <c r="E1561" s="113" t="s">
        <v>22516</v>
      </c>
      <c r="F1561" s="113" t="s">
        <v>22516</v>
      </c>
      <c r="G1561" s="96"/>
      <c r="H1561" s="96" t="s">
        <v>27514</v>
      </c>
      <c r="I1561" s="113" t="s">
        <v>22516</v>
      </c>
      <c r="J1561" s="192"/>
      <c r="K1561" s="96"/>
      <c r="L1561" s="95" t="s">
        <v>21765</v>
      </c>
      <c r="M1561" s="113" t="s">
        <v>22516</v>
      </c>
      <c r="N1561" s="75" t="s">
        <v>16706</v>
      </c>
      <c r="O1561" s="75" t="s">
        <v>2802</v>
      </c>
      <c r="P1561" s="75" t="s">
        <v>15373</v>
      </c>
      <c r="Q1561" s="154" t="s">
        <v>22516</v>
      </c>
    </row>
    <row r="1562">
      <c r="A1562" s="69" t="s">
        <v>23381</v>
      </c>
      <c r="B1562" s="190" t="s">
        <v>27243</v>
      </c>
      <c r="C1562" s="95"/>
      <c r="D1562" s="79" t="s">
        <v>2588</v>
      </c>
      <c r="E1562" s="113" t="s">
        <v>22516</v>
      </c>
      <c r="F1562" s="113" t="s">
        <v>22516</v>
      </c>
      <c r="G1562" s="96"/>
      <c r="H1562" s="96" t="s">
        <v>27515</v>
      </c>
      <c r="I1562" s="113" t="s">
        <v>22516</v>
      </c>
      <c r="J1562" s="192"/>
      <c r="K1562" s="96"/>
      <c r="L1562" s="95" t="s">
        <v>21765</v>
      </c>
      <c r="M1562" s="113" t="s">
        <v>22516</v>
      </c>
      <c r="N1562" s="75" t="s">
        <v>16706</v>
      </c>
      <c r="O1562" s="75" t="s">
        <v>2802</v>
      </c>
      <c r="P1562" s="75" t="s">
        <v>8038</v>
      </c>
      <c r="Q1562" s="154" t="s">
        <v>22516</v>
      </c>
    </row>
    <row r="1563">
      <c r="A1563" s="69" t="s">
        <v>23381</v>
      </c>
      <c r="B1563" s="190" t="s">
        <v>27516</v>
      </c>
      <c r="C1563" s="95"/>
      <c r="D1563" s="79" t="s">
        <v>2635</v>
      </c>
      <c r="E1563" s="113" t="s">
        <v>22516</v>
      </c>
      <c r="F1563" s="113" t="s">
        <v>22516</v>
      </c>
      <c r="G1563" s="96"/>
      <c r="H1563" s="96" t="s">
        <v>27517</v>
      </c>
      <c r="I1563" s="113" t="s">
        <v>22516</v>
      </c>
      <c r="J1563" s="192"/>
      <c r="K1563" s="96"/>
      <c r="L1563" s="95" t="s">
        <v>21765</v>
      </c>
      <c r="M1563" s="113" t="s">
        <v>22516</v>
      </c>
      <c r="N1563" s="75" t="s">
        <v>16706</v>
      </c>
      <c r="O1563" s="75" t="s">
        <v>25797</v>
      </c>
      <c r="P1563" s="75" t="s">
        <v>15373</v>
      </c>
      <c r="Q1563" s="95"/>
    </row>
    <row r="1564">
      <c r="A1564" s="69" t="s">
        <v>2586</v>
      </c>
      <c r="B1564" s="232" t="s">
        <v>27518</v>
      </c>
      <c r="C1564" s="82"/>
      <c r="D1564" s="79" t="s">
        <v>2588</v>
      </c>
      <c r="E1564" s="113" t="s">
        <v>22516</v>
      </c>
      <c r="F1564" s="113" t="s">
        <v>22516</v>
      </c>
      <c r="G1564" s="62"/>
      <c r="H1564" s="62" t="s">
        <v>27519</v>
      </c>
      <c r="I1564" s="113" t="s">
        <v>22516</v>
      </c>
      <c r="J1564" s="198"/>
      <c r="K1564" s="62"/>
      <c r="L1564" s="82" t="s">
        <v>21765</v>
      </c>
      <c r="M1564" s="113" t="s">
        <v>22516</v>
      </c>
      <c r="N1564" s="99" t="s">
        <v>16706</v>
      </c>
      <c r="O1564" s="99" t="s">
        <v>2802</v>
      </c>
      <c r="P1564" s="99" t="s">
        <v>15373</v>
      </c>
      <c r="Q1564" s="82"/>
    </row>
    <row r="1565">
      <c r="A1565" s="69" t="s">
        <v>2586</v>
      </c>
      <c r="B1565" s="190" t="s">
        <v>27520</v>
      </c>
      <c r="C1565" s="95"/>
      <c r="D1565" s="79" t="s">
        <v>2588</v>
      </c>
      <c r="E1565" s="113" t="s">
        <v>22516</v>
      </c>
      <c r="F1565" s="113" t="s">
        <v>22516</v>
      </c>
      <c r="G1565" s="96"/>
      <c r="H1565" s="96" t="s">
        <v>27521</v>
      </c>
      <c r="I1565" s="113" t="s">
        <v>22516</v>
      </c>
      <c r="J1565" s="192"/>
      <c r="K1565" s="96"/>
      <c r="L1565" s="95" t="s">
        <v>21765</v>
      </c>
      <c r="M1565" s="113" t="s">
        <v>22516</v>
      </c>
      <c r="N1565" s="75" t="s">
        <v>16706</v>
      </c>
      <c r="O1565" s="75" t="s">
        <v>2802</v>
      </c>
      <c r="P1565" s="75" t="s">
        <v>15373</v>
      </c>
      <c r="Q1565" s="95"/>
    </row>
    <row r="1566">
      <c r="A1566" s="69" t="s">
        <v>2586</v>
      </c>
      <c r="B1566" s="190" t="s">
        <v>27522</v>
      </c>
      <c r="C1566" s="95"/>
      <c r="D1566" s="79" t="s">
        <v>2588</v>
      </c>
      <c r="E1566" s="113" t="s">
        <v>22516</v>
      </c>
      <c r="F1566" s="113" t="s">
        <v>22516</v>
      </c>
      <c r="G1566" s="96"/>
      <c r="H1566" s="96" t="s">
        <v>27523</v>
      </c>
      <c r="I1566" s="113" t="s">
        <v>22516</v>
      </c>
      <c r="J1566" s="192"/>
      <c r="K1566" s="96"/>
      <c r="L1566" s="95" t="s">
        <v>21765</v>
      </c>
      <c r="M1566" s="113" t="s">
        <v>22516</v>
      </c>
      <c r="N1566" s="75" t="s">
        <v>16706</v>
      </c>
      <c r="O1566" s="75" t="s">
        <v>2802</v>
      </c>
      <c r="P1566" s="75" t="s">
        <v>15373</v>
      </c>
      <c r="Q1566" s="95"/>
    </row>
    <row r="1567">
      <c r="A1567" s="69" t="s">
        <v>23381</v>
      </c>
      <c r="B1567" s="190" t="s">
        <v>27524</v>
      </c>
      <c r="C1567" s="95"/>
      <c r="D1567" s="79" t="s">
        <v>2588</v>
      </c>
      <c r="E1567" s="113" t="s">
        <v>22516</v>
      </c>
      <c r="F1567" s="113" t="s">
        <v>22516</v>
      </c>
      <c r="G1567" s="96"/>
      <c r="H1567" s="96" t="s">
        <v>27525</v>
      </c>
      <c r="I1567" s="113" t="s">
        <v>22516</v>
      </c>
      <c r="J1567" s="192"/>
      <c r="K1567" s="96"/>
      <c r="L1567" s="95" t="s">
        <v>21765</v>
      </c>
      <c r="M1567" s="113" t="s">
        <v>22516</v>
      </c>
      <c r="N1567" s="75" t="s">
        <v>16706</v>
      </c>
      <c r="O1567" s="75" t="s">
        <v>3095</v>
      </c>
      <c r="P1567" s="75" t="s">
        <v>8038</v>
      </c>
      <c r="Q1567" s="95"/>
    </row>
    <row r="1568">
      <c r="A1568" s="69" t="s">
        <v>2586</v>
      </c>
      <c r="B1568" s="190" t="s">
        <v>27526</v>
      </c>
      <c r="C1568" s="95"/>
      <c r="D1568" s="79" t="s">
        <v>2588</v>
      </c>
      <c r="E1568" s="113" t="s">
        <v>22516</v>
      </c>
      <c r="F1568" s="113" t="s">
        <v>22516</v>
      </c>
      <c r="G1568" s="96"/>
      <c r="H1568" s="96" t="s">
        <v>27527</v>
      </c>
      <c r="I1568" s="113" t="s">
        <v>22516</v>
      </c>
      <c r="J1568" s="192"/>
      <c r="K1568" s="96"/>
      <c r="L1568" s="95" t="s">
        <v>21765</v>
      </c>
      <c r="M1568" s="113" t="s">
        <v>22516</v>
      </c>
      <c r="N1568" s="75" t="s">
        <v>16706</v>
      </c>
      <c r="O1568" s="75" t="s">
        <v>2603</v>
      </c>
      <c r="P1568" s="75" t="s">
        <v>15373</v>
      </c>
      <c r="Q1568" s="95"/>
    </row>
    <row r="1569">
      <c r="A1569" s="69" t="s">
        <v>2586</v>
      </c>
      <c r="B1569" s="190" t="s">
        <v>27528</v>
      </c>
      <c r="C1569" s="95"/>
      <c r="D1569" s="79" t="s">
        <v>2635</v>
      </c>
      <c r="E1569" s="113" t="s">
        <v>22516</v>
      </c>
      <c r="F1569" s="113" t="s">
        <v>22516</v>
      </c>
      <c r="G1569" s="96"/>
      <c r="H1569" s="96" t="s">
        <v>27529</v>
      </c>
      <c r="I1569" s="113" t="s">
        <v>22516</v>
      </c>
      <c r="J1569" s="192"/>
      <c r="K1569" s="96"/>
      <c r="L1569" s="95" t="s">
        <v>21765</v>
      </c>
      <c r="M1569" s="113" t="s">
        <v>22516</v>
      </c>
      <c r="N1569" s="75" t="s">
        <v>16706</v>
      </c>
      <c r="O1569" s="75" t="s">
        <v>3095</v>
      </c>
      <c r="P1569" s="75" t="s">
        <v>15373</v>
      </c>
      <c r="Q1569" s="95"/>
    </row>
    <row r="1570">
      <c r="A1570" s="69" t="s">
        <v>2586</v>
      </c>
      <c r="B1570" s="190" t="s">
        <v>27530</v>
      </c>
      <c r="C1570" s="95"/>
      <c r="D1570" s="79" t="s">
        <v>2588</v>
      </c>
      <c r="E1570" s="113" t="s">
        <v>22516</v>
      </c>
      <c r="F1570" s="113" t="s">
        <v>22516</v>
      </c>
      <c r="G1570" s="96"/>
      <c r="H1570" s="96" t="s">
        <v>27531</v>
      </c>
      <c r="I1570" s="113" t="s">
        <v>22516</v>
      </c>
      <c r="J1570" s="192"/>
      <c r="K1570" s="96"/>
      <c r="L1570" s="95" t="s">
        <v>21765</v>
      </c>
      <c r="M1570" s="113" t="s">
        <v>22516</v>
      </c>
      <c r="N1570" s="75" t="s">
        <v>16706</v>
      </c>
      <c r="O1570" s="75" t="s">
        <v>8413</v>
      </c>
      <c r="P1570" s="75" t="s">
        <v>8038</v>
      </c>
      <c r="Q1570" s="95"/>
    </row>
    <row r="1571">
      <c r="A1571" s="62" t="s">
        <v>2633</v>
      </c>
      <c r="B1571" s="175" t="s">
        <v>27532</v>
      </c>
      <c r="C1571" s="95"/>
      <c r="D1571" s="79" t="s">
        <v>2635</v>
      </c>
      <c r="E1571" s="113" t="s">
        <v>22516</v>
      </c>
      <c r="F1571" s="113" t="s">
        <v>22516</v>
      </c>
      <c r="G1571" s="96"/>
      <c r="H1571" s="96" t="s">
        <v>27533</v>
      </c>
      <c r="I1571" s="244" t="s">
        <v>27534</v>
      </c>
      <c r="J1571" s="192"/>
      <c r="K1571" s="96"/>
      <c r="L1571" s="95" t="s">
        <v>21765</v>
      </c>
      <c r="M1571" s="113" t="s">
        <v>22516</v>
      </c>
      <c r="N1571" s="75" t="s">
        <v>16706</v>
      </c>
      <c r="O1571" s="75" t="s">
        <v>2802</v>
      </c>
      <c r="P1571" s="75" t="s">
        <v>15373</v>
      </c>
      <c r="Q1571" s="95"/>
    </row>
    <row r="1572">
      <c r="A1572" s="69" t="s">
        <v>2586</v>
      </c>
      <c r="B1572" s="232" t="s">
        <v>27535</v>
      </c>
      <c r="C1572" s="82"/>
      <c r="D1572" s="79" t="s">
        <v>2588</v>
      </c>
      <c r="E1572" s="113" t="s">
        <v>22516</v>
      </c>
      <c r="F1572" s="113" t="s">
        <v>22516</v>
      </c>
      <c r="G1572" s="62"/>
      <c r="H1572" s="62" t="s">
        <v>27536</v>
      </c>
      <c r="I1572" s="113" t="s">
        <v>22516</v>
      </c>
      <c r="J1572" s="198"/>
      <c r="K1572" s="62"/>
      <c r="L1572" s="82" t="s">
        <v>21765</v>
      </c>
      <c r="M1572" s="113" t="s">
        <v>22516</v>
      </c>
      <c r="N1572" s="99" t="s">
        <v>16706</v>
      </c>
      <c r="O1572" s="99" t="s">
        <v>4138</v>
      </c>
      <c r="P1572" s="99" t="s">
        <v>15373</v>
      </c>
      <c r="Q1572" s="82"/>
    </row>
    <row r="1573">
      <c r="A1573" s="69" t="s">
        <v>23381</v>
      </c>
      <c r="B1573" s="190" t="s">
        <v>27537</v>
      </c>
      <c r="C1573" s="95"/>
      <c r="D1573" s="79" t="s">
        <v>2635</v>
      </c>
      <c r="E1573" s="113" t="s">
        <v>22516</v>
      </c>
      <c r="F1573" s="113" t="s">
        <v>22516</v>
      </c>
      <c r="G1573" s="96"/>
      <c r="H1573" s="96" t="s">
        <v>27538</v>
      </c>
      <c r="I1573" s="113" t="s">
        <v>22516</v>
      </c>
      <c r="J1573" s="192"/>
      <c r="K1573" s="96"/>
      <c r="L1573" s="95" t="s">
        <v>21765</v>
      </c>
      <c r="M1573" s="113" t="s">
        <v>22516</v>
      </c>
      <c r="N1573" s="75" t="s">
        <v>16706</v>
      </c>
      <c r="O1573" s="75" t="s">
        <v>2802</v>
      </c>
      <c r="P1573" s="75" t="s">
        <v>8038</v>
      </c>
      <c r="Q1573" s="95"/>
    </row>
    <row r="1574">
      <c r="A1574" s="69" t="s">
        <v>2586</v>
      </c>
      <c r="B1574" s="232" t="s">
        <v>27539</v>
      </c>
      <c r="C1574" s="82"/>
      <c r="D1574" s="79" t="s">
        <v>2588</v>
      </c>
      <c r="E1574" s="113" t="s">
        <v>22516</v>
      </c>
      <c r="F1574" s="113" t="s">
        <v>22516</v>
      </c>
      <c r="G1574" s="62"/>
      <c r="H1574" s="62" t="s">
        <v>27540</v>
      </c>
      <c r="I1574" s="113" t="s">
        <v>22516</v>
      </c>
      <c r="J1574" s="198"/>
      <c r="K1574" s="62"/>
      <c r="L1574" s="82" t="s">
        <v>21765</v>
      </c>
      <c r="M1574" s="113" t="s">
        <v>22516</v>
      </c>
      <c r="N1574" s="99" t="s">
        <v>16706</v>
      </c>
      <c r="O1574" s="99" t="s">
        <v>22658</v>
      </c>
      <c r="P1574" s="99" t="s">
        <v>15373</v>
      </c>
      <c r="Q1574" s="82"/>
    </row>
    <row r="1575">
      <c r="A1575" s="69" t="s">
        <v>2633</v>
      </c>
      <c r="B1575" s="232" t="s">
        <v>27541</v>
      </c>
      <c r="C1575" s="82"/>
      <c r="D1575" s="79" t="s">
        <v>2635</v>
      </c>
      <c r="E1575" s="113" t="s">
        <v>22516</v>
      </c>
      <c r="F1575" s="113" t="s">
        <v>22516</v>
      </c>
      <c r="G1575" s="62"/>
      <c r="H1575" s="62" t="s">
        <v>27542</v>
      </c>
      <c r="I1575" s="193" t="s">
        <v>27543</v>
      </c>
      <c r="J1575" s="198"/>
      <c r="K1575" s="62"/>
      <c r="L1575" s="82" t="s">
        <v>21765</v>
      </c>
      <c r="M1575" s="113" t="s">
        <v>22516</v>
      </c>
      <c r="N1575" s="99" t="s">
        <v>16706</v>
      </c>
      <c r="O1575" s="99" t="s">
        <v>7661</v>
      </c>
      <c r="P1575" s="99" t="s">
        <v>8038</v>
      </c>
      <c r="Q1575" s="82"/>
    </row>
    <row r="1576">
      <c r="A1576" s="69" t="s">
        <v>2586</v>
      </c>
      <c r="B1576" s="232" t="s">
        <v>27544</v>
      </c>
      <c r="C1576" s="82"/>
      <c r="D1576" s="79" t="s">
        <v>2588</v>
      </c>
      <c r="E1576" s="113" t="s">
        <v>22516</v>
      </c>
      <c r="F1576" s="113" t="s">
        <v>22516</v>
      </c>
      <c r="G1576" s="62"/>
      <c r="H1576" s="62" t="s">
        <v>27545</v>
      </c>
      <c r="I1576" s="113" t="s">
        <v>22516</v>
      </c>
      <c r="J1576" s="198"/>
      <c r="K1576" s="62"/>
      <c r="L1576" s="82" t="s">
        <v>21765</v>
      </c>
      <c r="M1576" s="113" t="s">
        <v>22516</v>
      </c>
      <c r="N1576" s="99" t="s">
        <v>16706</v>
      </c>
      <c r="O1576" s="99" t="s">
        <v>2937</v>
      </c>
      <c r="P1576" s="99" t="s">
        <v>15373</v>
      </c>
      <c r="Q1576" s="82"/>
    </row>
    <row r="1577">
      <c r="A1577" s="69" t="s">
        <v>2633</v>
      </c>
      <c r="B1577" s="232" t="s">
        <v>27546</v>
      </c>
      <c r="C1577" s="82"/>
      <c r="D1577" s="79" t="s">
        <v>2635</v>
      </c>
      <c r="E1577" s="113" t="s">
        <v>22516</v>
      </c>
      <c r="F1577" s="113" t="s">
        <v>22516</v>
      </c>
      <c r="G1577" s="62"/>
      <c r="H1577" s="62" t="s">
        <v>27547</v>
      </c>
      <c r="I1577" s="113" t="s">
        <v>22516</v>
      </c>
      <c r="J1577" s="198"/>
      <c r="K1577" s="62"/>
      <c r="L1577" s="82" t="s">
        <v>21765</v>
      </c>
      <c r="M1577" s="113" t="s">
        <v>22516</v>
      </c>
      <c r="N1577" s="99" t="s">
        <v>16706</v>
      </c>
      <c r="O1577" s="99" t="s">
        <v>2603</v>
      </c>
      <c r="P1577" s="99" t="s">
        <v>8038</v>
      </c>
      <c r="Q1577" s="82"/>
    </row>
    <row r="1578">
      <c r="A1578" s="69" t="s">
        <v>2586</v>
      </c>
      <c r="B1578" s="232" t="s">
        <v>27548</v>
      </c>
      <c r="C1578" s="82"/>
      <c r="D1578" s="79" t="s">
        <v>2588</v>
      </c>
      <c r="E1578" s="113" t="s">
        <v>22516</v>
      </c>
      <c r="F1578" s="113" t="s">
        <v>22516</v>
      </c>
      <c r="G1578" s="62"/>
      <c r="H1578" s="62" t="s">
        <v>27549</v>
      </c>
      <c r="I1578" s="113" t="s">
        <v>22516</v>
      </c>
      <c r="J1578" s="198"/>
      <c r="K1578" s="62"/>
      <c r="L1578" s="82" t="s">
        <v>21765</v>
      </c>
      <c r="M1578" s="113" t="s">
        <v>22516</v>
      </c>
      <c r="N1578" s="99" t="s">
        <v>16706</v>
      </c>
      <c r="O1578" s="99" t="s">
        <v>4138</v>
      </c>
      <c r="P1578" s="99" t="s">
        <v>15373</v>
      </c>
      <c r="Q1578" s="82"/>
    </row>
    <row r="1579">
      <c r="A1579" s="69" t="s">
        <v>2586</v>
      </c>
      <c r="B1579" s="232" t="s">
        <v>27550</v>
      </c>
      <c r="C1579" s="82"/>
      <c r="D1579" s="79" t="s">
        <v>2635</v>
      </c>
      <c r="E1579" s="113" t="s">
        <v>22516</v>
      </c>
      <c r="F1579" s="113" t="s">
        <v>22516</v>
      </c>
      <c r="G1579" s="62"/>
      <c r="H1579" s="62" t="s">
        <v>27551</v>
      </c>
      <c r="I1579" s="113" t="s">
        <v>22516</v>
      </c>
      <c r="J1579" s="198"/>
      <c r="K1579" s="62"/>
      <c r="L1579" s="82" t="s">
        <v>21765</v>
      </c>
      <c r="M1579" s="113" t="s">
        <v>22516</v>
      </c>
      <c r="N1579" s="99" t="s">
        <v>16706</v>
      </c>
      <c r="O1579" s="99" t="s">
        <v>2813</v>
      </c>
      <c r="P1579" s="99" t="s">
        <v>15373</v>
      </c>
      <c r="Q1579" s="82"/>
    </row>
    <row r="1580">
      <c r="A1580" s="69" t="s">
        <v>2633</v>
      </c>
      <c r="B1580" s="232" t="s">
        <v>27552</v>
      </c>
      <c r="C1580" s="82"/>
      <c r="D1580" s="79" t="s">
        <v>2635</v>
      </c>
      <c r="E1580" s="113" t="s">
        <v>22516</v>
      </c>
      <c r="F1580" s="113" t="s">
        <v>22516</v>
      </c>
      <c r="G1580" s="62"/>
      <c r="H1580" s="62" t="s">
        <v>27553</v>
      </c>
      <c r="I1580" s="113" t="s">
        <v>22516</v>
      </c>
      <c r="J1580" s="198"/>
      <c r="K1580" s="62"/>
      <c r="L1580" s="82" t="s">
        <v>21765</v>
      </c>
      <c r="M1580" s="113" t="s">
        <v>22516</v>
      </c>
      <c r="N1580" s="99" t="s">
        <v>16706</v>
      </c>
      <c r="O1580" s="99" t="s">
        <v>24018</v>
      </c>
      <c r="P1580" s="99" t="s">
        <v>8038</v>
      </c>
      <c r="Q1580" s="82"/>
    </row>
    <row r="1581">
      <c r="A1581" s="69" t="s">
        <v>2586</v>
      </c>
      <c r="B1581" s="232" t="s">
        <v>27554</v>
      </c>
      <c r="C1581" s="82"/>
      <c r="D1581" s="79" t="s">
        <v>2588</v>
      </c>
      <c r="E1581" s="113" t="s">
        <v>22516</v>
      </c>
      <c r="F1581" s="113" t="s">
        <v>22516</v>
      </c>
      <c r="G1581" s="62"/>
      <c r="H1581" s="62" t="s">
        <v>27555</v>
      </c>
      <c r="I1581" s="113" t="s">
        <v>22516</v>
      </c>
      <c r="J1581" s="198"/>
      <c r="K1581" s="62"/>
      <c r="L1581" s="82" t="s">
        <v>21765</v>
      </c>
      <c r="M1581" s="113" t="s">
        <v>22516</v>
      </c>
      <c r="N1581" s="99" t="s">
        <v>16706</v>
      </c>
      <c r="O1581" s="99" t="s">
        <v>22658</v>
      </c>
      <c r="P1581" s="99" t="s">
        <v>15373</v>
      </c>
      <c r="Q1581" s="82"/>
    </row>
    <row r="1582">
      <c r="A1582" s="69" t="s">
        <v>2586</v>
      </c>
      <c r="B1582" s="232" t="s">
        <v>27556</v>
      </c>
      <c r="C1582" s="82"/>
      <c r="D1582" s="79" t="s">
        <v>2635</v>
      </c>
      <c r="E1582" s="113" t="s">
        <v>22516</v>
      </c>
      <c r="F1582" s="113" t="s">
        <v>22516</v>
      </c>
      <c r="G1582" s="62"/>
      <c r="H1582" s="62" t="s">
        <v>27557</v>
      </c>
      <c r="I1582" s="193" t="s">
        <v>27558</v>
      </c>
      <c r="J1582" s="198"/>
      <c r="K1582" s="62"/>
      <c r="L1582" s="82" t="s">
        <v>21765</v>
      </c>
      <c r="M1582" s="113" t="s">
        <v>22516</v>
      </c>
      <c r="N1582" s="99" t="s">
        <v>16706</v>
      </c>
      <c r="O1582" s="99" t="s">
        <v>4138</v>
      </c>
      <c r="P1582" s="99" t="s">
        <v>15373</v>
      </c>
      <c r="Q1582" s="82"/>
    </row>
    <row r="1583">
      <c r="A1583" s="69" t="s">
        <v>2633</v>
      </c>
      <c r="B1583" s="232" t="s">
        <v>27559</v>
      </c>
      <c r="C1583" s="82"/>
      <c r="D1583" s="79" t="s">
        <v>2635</v>
      </c>
      <c r="E1583" s="113" t="s">
        <v>22516</v>
      </c>
      <c r="F1583" s="113" t="s">
        <v>22516</v>
      </c>
      <c r="G1583" s="62"/>
      <c r="H1583" s="62" t="s">
        <v>27560</v>
      </c>
      <c r="I1583" s="193" t="s">
        <v>27561</v>
      </c>
      <c r="J1583" s="198"/>
      <c r="K1583" s="62"/>
      <c r="L1583" s="82" t="s">
        <v>21765</v>
      </c>
      <c r="M1583" s="113" t="s">
        <v>22516</v>
      </c>
      <c r="N1583" s="99" t="s">
        <v>16706</v>
      </c>
      <c r="O1583" s="99" t="s">
        <v>22658</v>
      </c>
      <c r="P1583" s="99" t="s">
        <v>15373</v>
      </c>
      <c r="Q1583" s="82"/>
    </row>
    <row r="1584">
      <c r="A1584" s="69" t="s">
        <v>2633</v>
      </c>
      <c r="B1584" s="232" t="s">
        <v>27562</v>
      </c>
      <c r="C1584" s="82"/>
      <c r="D1584" s="79" t="s">
        <v>2635</v>
      </c>
      <c r="E1584" s="113" t="s">
        <v>22516</v>
      </c>
      <c r="F1584" s="113" t="s">
        <v>22516</v>
      </c>
      <c r="G1584" s="62"/>
      <c r="H1584" s="62" t="s">
        <v>27563</v>
      </c>
      <c r="I1584" s="113" t="s">
        <v>22516</v>
      </c>
      <c r="J1584" s="198"/>
      <c r="K1584" s="62"/>
      <c r="L1584" s="82" t="s">
        <v>21765</v>
      </c>
      <c r="M1584" s="113" t="s">
        <v>22516</v>
      </c>
      <c r="N1584" s="99" t="s">
        <v>16706</v>
      </c>
      <c r="O1584" s="99" t="s">
        <v>2753</v>
      </c>
      <c r="P1584" s="99" t="s">
        <v>15373</v>
      </c>
      <c r="Q1584" s="82"/>
    </row>
    <row r="1585">
      <c r="A1585" s="69" t="s">
        <v>2586</v>
      </c>
      <c r="B1585" s="276" t="s">
        <v>27564</v>
      </c>
      <c r="C1585" s="82"/>
      <c r="D1585" s="79" t="s">
        <v>2588</v>
      </c>
      <c r="E1585" s="113" t="s">
        <v>22516</v>
      </c>
      <c r="F1585" s="113" t="s">
        <v>22516</v>
      </c>
      <c r="G1585" s="62"/>
      <c r="H1585" s="62" t="s">
        <v>27565</v>
      </c>
      <c r="I1585" s="113" t="s">
        <v>22516</v>
      </c>
      <c r="J1585" s="198"/>
      <c r="K1585" s="62"/>
      <c r="L1585" s="82" t="s">
        <v>21765</v>
      </c>
      <c r="M1585" s="113" t="s">
        <v>22516</v>
      </c>
      <c r="N1585" s="99" t="s">
        <v>16706</v>
      </c>
      <c r="O1585" s="99" t="s">
        <v>3473</v>
      </c>
      <c r="P1585" s="99" t="s">
        <v>15373</v>
      </c>
      <c r="Q1585" s="82"/>
    </row>
    <row r="1586">
      <c r="A1586" s="69" t="s">
        <v>2586</v>
      </c>
      <c r="B1586" s="190" t="s">
        <v>27566</v>
      </c>
      <c r="C1586" s="95"/>
      <c r="D1586" s="79" t="s">
        <v>2635</v>
      </c>
      <c r="E1586" s="113" t="s">
        <v>22516</v>
      </c>
      <c r="F1586" s="113" t="s">
        <v>22516</v>
      </c>
      <c r="G1586" s="96"/>
      <c r="H1586" s="96" t="s">
        <v>27567</v>
      </c>
      <c r="I1586" s="113" t="s">
        <v>22516</v>
      </c>
      <c r="J1586" s="192"/>
      <c r="K1586" s="96"/>
      <c r="L1586" s="95" t="s">
        <v>21765</v>
      </c>
      <c r="M1586" s="113" t="s">
        <v>22516</v>
      </c>
      <c r="N1586" s="75" t="s">
        <v>16706</v>
      </c>
      <c r="O1586" s="75" t="s">
        <v>4138</v>
      </c>
      <c r="P1586" s="75" t="s">
        <v>15373</v>
      </c>
      <c r="Q1586" s="154" t="s">
        <v>22516</v>
      </c>
    </row>
    <row r="1587">
      <c r="A1587" s="69" t="s">
        <v>2586</v>
      </c>
      <c r="B1587" s="232" t="s">
        <v>27568</v>
      </c>
      <c r="C1587" s="82"/>
      <c r="D1587" s="79" t="s">
        <v>2588</v>
      </c>
      <c r="E1587" s="113" t="s">
        <v>22516</v>
      </c>
      <c r="F1587" s="113" t="s">
        <v>22516</v>
      </c>
      <c r="G1587" s="62"/>
      <c r="H1587" s="62" t="s">
        <v>27569</v>
      </c>
      <c r="I1587" s="113" t="s">
        <v>22516</v>
      </c>
      <c r="J1587" s="198"/>
      <c r="K1587" s="62"/>
      <c r="L1587" s="82" t="s">
        <v>21765</v>
      </c>
      <c r="M1587" s="113" t="s">
        <v>22516</v>
      </c>
      <c r="N1587" s="99" t="s">
        <v>16706</v>
      </c>
      <c r="O1587" s="99" t="s">
        <v>23042</v>
      </c>
      <c r="P1587" s="99" t="s">
        <v>15373</v>
      </c>
      <c r="Q1587" s="82"/>
    </row>
    <row r="1588">
      <c r="A1588" s="69" t="s">
        <v>2586</v>
      </c>
      <c r="B1588" s="232" t="s">
        <v>27570</v>
      </c>
      <c r="C1588" s="82"/>
      <c r="D1588" s="79" t="s">
        <v>2635</v>
      </c>
      <c r="E1588" s="113" t="s">
        <v>22516</v>
      </c>
      <c r="F1588" s="113" t="s">
        <v>22516</v>
      </c>
      <c r="G1588" s="62"/>
      <c r="H1588" s="62" t="s">
        <v>27571</v>
      </c>
      <c r="I1588" s="113" t="s">
        <v>22516</v>
      </c>
      <c r="J1588" s="198"/>
      <c r="K1588" s="62"/>
      <c r="L1588" s="82" t="s">
        <v>21765</v>
      </c>
      <c r="M1588" s="113" t="s">
        <v>22516</v>
      </c>
      <c r="N1588" s="99" t="s">
        <v>16706</v>
      </c>
      <c r="O1588" s="99" t="s">
        <v>22571</v>
      </c>
      <c r="P1588" s="99" t="s">
        <v>8038</v>
      </c>
      <c r="Q1588" s="82"/>
    </row>
    <row r="1589">
      <c r="A1589" s="69" t="s">
        <v>2586</v>
      </c>
      <c r="B1589" s="232" t="s">
        <v>27572</v>
      </c>
      <c r="C1589" s="82"/>
      <c r="D1589" s="79" t="s">
        <v>2588</v>
      </c>
      <c r="E1589" s="113" t="s">
        <v>22516</v>
      </c>
      <c r="F1589" s="113" t="s">
        <v>22516</v>
      </c>
      <c r="G1589" s="62"/>
      <c r="H1589" s="62" t="s">
        <v>27573</v>
      </c>
      <c r="I1589" s="113" t="s">
        <v>22516</v>
      </c>
      <c r="J1589" s="198"/>
      <c r="K1589" s="62"/>
      <c r="L1589" s="82" t="s">
        <v>21765</v>
      </c>
      <c r="M1589" s="113" t="s">
        <v>22516</v>
      </c>
      <c r="N1589" s="99" t="s">
        <v>16706</v>
      </c>
      <c r="O1589" s="99" t="s">
        <v>2603</v>
      </c>
      <c r="P1589" s="99" t="s">
        <v>15373</v>
      </c>
      <c r="Q1589" s="82"/>
    </row>
    <row r="1590">
      <c r="A1590" s="69" t="s">
        <v>2586</v>
      </c>
      <c r="B1590" s="232" t="s">
        <v>27574</v>
      </c>
      <c r="C1590" s="82"/>
      <c r="D1590" s="79" t="s">
        <v>2635</v>
      </c>
      <c r="E1590" s="113" t="s">
        <v>22516</v>
      </c>
      <c r="F1590" s="113" t="s">
        <v>22516</v>
      </c>
      <c r="G1590" s="62"/>
      <c r="H1590" s="62" t="s">
        <v>27575</v>
      </c>
      <c r="I1590" s="113" t="s">
        <v>22516</v>
      </c>
      <c r="J1590" s="198"/>
      <c r="K1590" s="62"/>
      <c r="L1590" s="82" t="s">
        <v>21765</v>
      </c>
      <c r="M1590" s="113" t="s">
        <v>22516</v>
      </c>
      <c r="N1590" s="99" t="s">
        <v>16706</v>
      </c>
      <c r="O1590" s="99" t="s">
        <v>2603</v>
      </c>
      <c r="P1590" s="99" t="s">
        <v>15373</v>
      </c>
      <c r="Q1590" s="82"/>
    </row>
    <row r="1591">
      <c r="A1591" s="69" t="s">
        <v>2586</v>
      </c>
      <c r="B1591" s="232" t="s">
        <v>27576</v>
      </c>
      <c r="C1591" s="82"/>
      <c r="D1591" s="79" t="s">
        <v>2588</v>
      </c>
      <c r="E1591" s="113" t="s">
        <v>22516</v>
      </c>
      <c r="F1591" s="113" t="s">
        <v>22516</v>
      </c>
      <c r="G1591" s="62"/>
      <c r="H1591" s="62" t="s">
        <v>27577</v>
      </c>
      <c r="I1591" s="113" t="s">
        <v>22516</v>
      </c>
      <c r="J1591" s="198"/>
      <c r="K1591" s="62"/>
      <c r="L1591" s="82" t="s">
        <v>21765</v>
      </c>
      <c r="M1591" s="113" t="s">
        <v>22516</v>
      </c>
      <c r="N1591" s="99" t="s">
        <v>16706</v>
      </c>
      <c r="O1591" s="99" t="s">
        <v>2603</v>
      </c>
      <c r="P1591" s="99" t="s">
        <v>8038</v>
      </c>
      <c r="Q1591" s="82"/>
    </row>
    <row r="1592">
      <c r="A1592" s="69" t="s">
        <v>2586</v>
      </c>
      <c r="B1592" s="232" t="s">
        <v>27578</v>
      </c>
      <c r="C1592" s="82"/>
      <c r="D1592" s="79" t="s">
        <v>2588</v>
      </c>
      <c r="E1592" s="113" t="s">
        <v>22516</v>
      </c>
      <c r="F1592" s="113" t="s">
        <v>22516</v>
      </c>
      <c r="G1592" s="62"/>
      <c r="H1592" s="62" t="s">
        <v>27579</v>
      </c>
      <c r="I1592" s="113" t="s">
        <v>22516</v>
      </c>
      <c r="J1592" s="198"/>
      <c r="K1592" s="62"/>
      <c r="L1592" s="82" t="s">
        <v>21765</v>
      </c>
      <c r="M1592" s="113" t="s">
        <v>22516</v>
      </c>
      <c r="N1592" s="99" t="s">
        <v>16706</v>
      </c>
      <c r="O1592" s="99" t="s">
        <v>23042</v>
      </c>
      <c r="P1592" s="99" t="s">
        <v>15373</v>
      </c>
      <c r="Q1592" s="82"/>
    </row>
    <row r="1593">
      <c r="A1593" s="69" t="s">
        <v>2586</v>
      </c>
      <c r="B1593" s="232" t="s">
        <v>27580</v>
      </c>
      <c r="C1593" s="82"/>
      <c r="D1593" s="79" t="s">
        <v>2588</v>
      </c>
      <c r="E1593" s="113" t="s">
        <v>22516</v>
      </c>
      <c r="F1593" s="113" t="s">
        <v>22516</v>
      </c>
      <c r="G1593" s="62"/>
      <c r="H1593" s="62" t="s">
        <v>27581</v>
      </c>
      <c r="I1593" s="113" t="s">
        <v>22516</v>
      </c>
      <c r="J1593" s="198"/>
      <c r="K1593" s="62"/>
      <c r="L1593" s="82" t="s">
        <v>21765</v>
      </c>
      <c r="M1593" s="113" t="s">
        <v>22516</v>
      </c>
      <c r="N1593" s="99" t="s">
        <v>16706</v>
      </c>
      <c r="O1593" s="99" t="s">
        <v>22658</v>
      </c>
      <c r="P1593" s="99" t="s">
        <v>15373</v>
      </c>
      <c r="Q1593" s="82"/>
    </row>
    <row r="1594">
      <c r="A1594" s="69" t="s">
        <v>2586</v>
      </c>
      <c r="B1594" s="232" t="s">
        <v>27582</v>
      </c>
      <c r="C1594" s="82"/>
      <c r="D1594" s="79" t="s">
        <v>2635</v>
      </c>
      <c r="E1594" s="113" t="s">
        <v>22516</v>
      </c>
      <c r="F1594" s="113" t="s">
        <v>22516</v>
      </c>
      <c r="G1594" s="62"/>
      <c r="H1594" s="62" t="s">
        <v>27583</v>
      </c>
      <c r="I1594" s="193" t="s">
        <v>27584</v>
      </c>
      <c r="J1594" s="198"/>
      <c r="K1594" s="62"/>
      <c r="L1594" s="82" t="s">
        <v>21765</v>
      </c>
      <c r="M1594" s="113" t="s">
        <v>22516</v>
      </c>
      <c r="N1594" s="99" t="s">
        <v>16706</v>
      </c>
      <c r="O1594" s="99" t="s">
        <v>2802</v>
      </c>
      <c r="P1594" s="99" t="s">
        <v>15373</v>
      </c>
      <c r="Q1594" s="82"/>
    </row>
    <row r="1595">
      <c r="A1595" s="69" t="s">
        <v>2586</v>
      </c>
      <c r="B1595" s="190" t="s">
        <v>27585</v>
      </c>
      <c r="C1595" s="95"/>
      <c r="D1595" s="79" t="s">
        <v>2635</v>
      </c>
      <c r="E1595" s="113" t="s">
        <v>22516</v>
      </c>
      <c r="F1595" s="113" t="s">
        <v>22516</v>
      </c>
      <c r="G1595" s="96"/>
      <c r="H1595" s="96" t="s">
        <v>27586</v>
      </c>
      <c r="I1595" s="113" t="s">
        <v>22516</v>
      </c>
      <c r="J1595" s="192"/>
      <c r="K1595" s="96"/>
      <c r="L1595" s="95" t="s">
        <v>21765</v>
      </c>
      <c r="M1595" s="113" t="s">
        <v>22516</v>
      </c>
      <c r="N1595" s="75" t="s">
        <v>16706</v>
      </c>
      <c r="O1595" s="75" t="s">
        <v>2603</v>
      </c>
      <c r="P1595" s="75" t="s">
        <v>15373</v>
      </c>
      <c r="Q1595" s="95"/>
    </row>
    <row r="1596">
      <c r="A1596" s="69" t="s">
        <v>2586</v>
      </c>
      <c r="B1596" s="232" t="s">
        <v>27587</v>
      </c>
      <c r="C1596" s="82"/>
      <c r="D1596" s="79" t="s">
        <v>2588</v>
      </c>
      <c r="E1596" s="113" t="s">
        <v>22516</v>
      </c>
      <c r="F1596" s="113" t="s">
        <v>22516</v>
      </c>
      <c r="G1596" s="62"/>
      <c r="H1596" s="62" t="s">
        <v>27588</v>
      </c>
      <c r="I1596" s="113" t="s">
        <v>22516</v>
      </c>
      <c r="J1596" s="198"/>
      <c r="K1596" s="62"/>
      <c r="L1596" s="82" t="s">
        <v>21765</v>
      </c>
      <c r="M1596" s="113" t="s">
        <v>22516</v>
      </c>
      <c r="N1596" s="99" t="s">
        <v>16706</v>
      </c>
      <c r="O1596" s="99" t="s">
        <v>22658</v>
      </c>
      <c r="P1596" s="99" t="s">
        <v>15373</v>
      </c>
      <c r="Q1596" s="82"/>
    </row>
    <row r="1597">
      <c r="A1597" s="69" t="s">
        <v>2586</v>
      </c>
      <c r="B1597" s="232" t="s">
        <v>27589</v>
      </c>
      <c r="C1597" s="82"/>
      <c r="D1597" s="79" t="s">
        <v>2588</v>
      </c>
      <c r="E1597" s="113" t="s">
        <v>22516</v>
      </c>
      <c r="F1597" s="113" t="s">
        <v>22516</v>
      </c>
      <c r="G1597" s="62"/>
      <c r="H1597" s="62" t="s">
        <v>27590</v>
      </c>
      <c r="I1597" s="113" t="s">
        <v>22516</v>
      </c>
      <c r="J1597" s="198"/>
      <c r="K1597" s="62"/>
      <c r="L1597" s="82" t="s">
        <v>21765</v>
      </c>
      <c r="M1597" s="113" t="s">
        <v>22516</v>
      </c>
      <c r="N1597" s="99" t="s">
        <v>16706</v>
      </c>
      <c r="O1597" s="99" t="s">
        <v>4138</v>
      </c>
      <c r="P1597" s="99" t="s">
        <v>15373</v>
      </c>
      <c r="Q1597" s="82"/>
    </row>
    <row r="1598">
      <c r="A1598" s="69" t="s">
        <v>2586</v>
      </c>
      <c r="B1598" s="190" t="s">
        <v>27591</v>
      </c>
      <c r="C1598" s="95"/>
      <c r="D1598" s="101" t="s">
        <v>2588</v>
      </c>
      <c r="E1598" s="113" t="s">
        <v>22516</v>
      </c>
      <c r="F1598" s="113" t="s">
        <v>22516</v>
      </c>
      <c r="G1598" s="96"/>
      <c r="H1598" s="96" t="s">
        <v>27592</v>
      </c>
      <c r="I1598" s="113" t="s">
        <v>22516</v>
      </c>
      <c r="J1598" s="192"/>
      <c r="K1598" s="179"/>
      <c r="L1598" s="95" t="s">
        <v>21765</v>
      </c>
      <c r="M1598" s="113" t="s">
        <v>22516</v>
      </c>
      <c r="N1598" s="75" t="s">
        <v>16706</v>
      </c>
      <c r="O1598" s="75" t="s">
        <v>2937</v>
      </c>
      <c r="P1598" s="75" t="s">
        <v>8038</v>
      </c>
      <c r="Q1598" s="154" t="s">
        <v>22516</v>
      </c>
    </row>
    <row r="1599">
      <c r="A1599" s="69" t="s">
        <v>2586</v>
      </c>
      <c r="B1599" s="232" t="s">
        <v>27593</v>
      </c>
      <c r="C1599" s="82"/>
      <c r="D1599" s="79" t="s">
        <v>2588</v>
      </c>
      <c r="E1599" s="113" t="s">
        <v>22516</v>
      </c>
      <c r="F1599" s="113" t="s">
        <v>22516</v>
      </c>
      <c r="G1599" s="62"/>
      <c r="H1599" s="62" t="s">
        <v>27594</v>
      </c>
      <c r="I1599" s="113" t="s">
        <v>22516</v>
      </c>
      <c r="J1599" s="198"/>
      <c r="K1599" s="62"/>
      <c r="L1599" s="82" t="s">
        <v>21765</v>
      </c>
      <c r="M1599" s="113" t="s">
        <v>22516</v>
      </c>
      <c r="N1599" s="99" t="s">
        <v>16706</v>
      </c>
      <c r="O1599" s="99" t="s">
        <v>4138</v>
      </c>
      <c r="P1599" s="99" t="s">
        <v>15373</v>
      </c>
      <c r="Q1599" s="82"/>
    </row>
    <row r="1600">
      <c r="A1600" s="69" t="s">
        <v>2586</v>
      </c>
      <c r="B1600" s="232" t="s">
        <v>27595</v>
      </c>
      <c r="C1600" s="82"/>
      <c r="D1600" s="79" t="s">
        <v>2588</v>
      </c>
      <c r="E1600" s="113" t="s">
        <v>22516</v>
      </c>
      <c r="F1600" s="113" t="s">
        <v>22516</v>
      </c>
      <c r="G1600" s="62"/>
      <c r="H1600" s="62" t="s">
        <v>27596</v>
      </c>
      <c r="I1600" s="113" t="s">
        <v>22516</v>
      </c>
      <c r="J1600" s="198"/>
      <c r="K1600" s="62"/>
      <c r="L1600" s="82" t="s">
        <v>21765</v>
      </c>
      <c r="M1600" s="113" t="s">
        <v>22516</v>
      </c>
      <c r="N1600" s="99" t="s">
        <v>16706</v>
      </c>
      <c r="O1600" s="99" t="s">
        <v>22571</v>
      </c>
      <c r="P1600" s="99" t="s">
        <v>8038</v>
      </c>
      <c r="Q1600" s="82"/>
    </row>
    <row r="1601">
      <c r="A1601" s="69" t="s">
        <v>2586</v>
      </c>
      <c r="B1601" s="232" t="s">
        <v>27597</v>
      </c>
      <c r="C1601" s="82"/>
      <c r="D1601" s="79" t="s">
        <v>2588</v>
      </c>
      <c r="E1601" s="113" t="s">
        <v>22516</v>
      </c>
      <c r="F1601" s="113" t="s">
        <v>22516</v>
      </c>
      <c r="G1601" s="62"/>
      <c r="H1601" s="62" t="s">
        <v>27598</v>
      </c>
      <c r="I1601" s="113" t="s">
        <v>22516</v>
      </c>
      <c r="J1601" s="198"/>
      <c r="K1601" s="62"/>
      <c r="L1601" s="82" t="s">
        <v>21765</v>
      </c>
      <c r="M1601" s="113" t="s">
        <v>22516</v>
      </c>
      <c r="N1601" s="99" t="s">
        <v>16706</v>
      </c>
      <c r="O1601" s="99" t="s">
        <v>25299</v>
      </c>
      <c r="P1601" s="99" t="s">
        <v>15373</v>
      </c>
      <c r="Q1601" s="82"/>
    </row>
    <row r="1602">
      <c r="A1602" s="69" t="s">
        <v>2586</v>
      </c>
      <c r="B1602" s="232" t="s">
        <v>27599</v>
      </c>
      <c r="C1602" s="82"/>
      <c r="D1602" s="79" t="s">
        <v>2588</v>
      </c>
      <c r="E1602" s="113" t="s">
        <v>22516</v>
      </c>
      <c r="F1602" s="113" t="s">
        <v>22516</v>
      </c>
      <c r="G1602" s="62"/>
      <c r="H1602" s="62" t="s">
        <v>27600</v>
      </c>
      <c r="I1602" s="113" t="s">
        <v>22516</v>
      </c>
      <c r="J1602" s="198"/>
      <c r="K1602" s="62"/>
      <c r="L1602" s="82" t="s">
        <v>21765</v>
      </c>
      <c r="M1602" s="113" t="s">
        <v>22516</v>
      </c>
      <c r="N1602" s="99" t="s">
        <v>16706</v>
      </c>
      <c r="O1602" s="99" t="s">
        <v>22658</v>
      </c>
      <c r="P1602" s="99" t="s">
        <v>15373</v>
      </c>
      <c r="Q1602" s="82"/>
    </row>
    <row r="1603">
      <c r="A1603" s="69" t="s">
        <v>2586</v>
      </c>
      <c r="B1603" s="232" t="s">
        <v>27601</v>
      </c>
      <c r="C1603" s="82"/>
      <c r="D1603" s="79" t="s">
        <v>2588</v>
      </c>
      <c r="E1603" s="113" t="s">
        <v>22516</v>
      </c>
      <c r="F1603" s="113" t="s">
        <v>22516</v>
      </c>
      <c r="G1603" s="62"/>
      <c r="H1603" s="62" t="s">
        <v>27602</v>
      </c>
      <c r="I1603" s="113" t="s">
        <v>22516</v>
      </c>
      <c r="J1603" s="198"/>
      <c r="K1603" s="62"/>
      <c r="L1603" s="82" t="s">
        <v>21765</v>
      </c>
      <c r="M1603" s="113" t="s">
        <v>22516</v>
      </c>
      <c r="N1603" s="99" t="s">
        <v>16706</v>
      </c>
      <c r="O1603" s="99" t="s">
        <v>3768</v>
      </c>
      <c r="P1603" s="99" t="s">
        <v>8038</v>
      </c>
      <c r="Q1603" s="82"/>
    </row>
    <row r="1604">
      <c r="A1604" s="69" t="s">
        <v>2586</v>
      </c>
      <c r="B1604" s="232" t="s">
        <v>27603</v>
      </c>
      <c r="C1604" s="82"/>
      <c r="D1604" s="79" t="s">
        <v>2588</v>
      </c>
      <c r="E1604" s="113" t="s">
        <v>22516</v>
      </c>
      <c r="F1604" s="113" t="s">
        <v>22516</v>
      </c>
      <c r="G1604" s="62"/>
      <c r="H1604" s="62" t="s">
        <v>27604</v>
      </c>
      <c r="I1604" s="113" t="s">
        <v>22516</v>
      </c>
      <c r="J1604" s="198"/>
      <c r="K1604" s="62"/>
      <c r="L1604" s="82" t="s">
        <v>21765</v>
      </c>
      <c r="M1604" s="113" t="s">
        <v>22516</v>
      </c>
      <c r="N1604" s="99" t="s">
        <v>16706</v>
      </c>
      <c r="O1604" s="99" t="s">
        <v>2603</v>
      </c>
      <c r="P1604" s="99" t="s">
        <v>15373</v>
      </c>
      <c r="Q1604" s="82"/>
    </row>
    <row r="1605">
      <c r="A1605" s="69" t="s">
        <v>2586</v>
      </c>
      <c r="B1605" s="232" t="s">
        <v>27605</v>
      </c>
      <c r="C1605" s="82"/>
      <c r="D1605" s="79" t="s">
        <v>2588</v>
      </c>
      <c r="E1605" s="113" t="s">
        <v>22516</v>
      </c>
      <c r="F1605" s="113" t="s">
        <v>22516</v>
      </c>
      <c r="G1605" s="62"/>
      <c r="H1605" s="62" t="s">
        <v>27606</v>
      </c>
      <c r="I1605" s="113" t="s">
        <v>22516</v>
      </c>
      <c r="J1605" s="198"/>
      <c r="K1605" s="62"/>
      <c r="L1605" s="82" t="s">
        <v>21765</v>
      </c>
      <c r="M1605" s="113" t="s">
        <v>22516</v>
      </c>
      <c r="N1605" s="99" t="s">
        <v>16706</v>
      </c>
      <c r="O1605" s="99" t="s">
        <v>22571</v>
      </c>
      <c r="P1605" s="99" t="s">
        <v>15373</v>
      </c>
      <c r="Q1605" s="82"/>
    </row>
    <row r="1606">
      <c r="A1606" s="69" t="s">
        <v>2586</v>
      </c>
      <c r="B1606" s="190" t="s">
        <v>27607</v>
      </c>
      <c r="C1606" s="95"/>
      <c r="D1606" s="79" t="s">
        <v>2588</v>
      </c>
      <c r="E1606" s="113" t="s">
        <v>22516</v>
      </c>
      <c r="F1606" s="113" t="s">
        <v>22516</v>
      </c>
      <c r="G1606" s="96"/>
      <c r="H1606" s="96" t="s">
        <v>27608</v>
      </c>
      <c r="I1606" s="113" t="s">
        <v>22516</v>
      </c>
      <c r="J1606" s="192"/>
      <c r="K1606" s="96"/>
      <c r="L1606" s="95" t="s">
        <v>21765</v>
      </c>
      <c r="M1606" s="113" t="s">
        <v>22516</v>
      </c>
      <c r="N1606" s="75" t="s">
        <v>16706</v>
      </c>
      <c r="O1606" s="75" t="s">
        <v>22571</v>
      </c>
      <c r="P1606" s="75" t="s">
        <v>15373</v>
      </c>
      <c r="Q1606" s="154" t="s">
        <v>22516</v>
      </c>
    </row>
    <row r="1607">
      <c r="A1607" s="69" t="s">
        <v>2586</v>
      </c>
      <c r="B1607" s="232" t="s">
        <v>27609</v>
      </c>
      <c r="C1607" s="82"/>
      <c r="D1607" s="79" t="s">
        <v>2588</v>
      </c>
      <c r="E1607" s="113" t="s">
        <v>22516</v>
      </c>
      <c r="F1607" s="113" t="s">
        <v>22516</v>
      </c>
      <c r="G1607" s="62"/>
      <c r="H1607" s="62" t="s">
        <v>27610</v>
      </c>
      <c r="I1607" s="113" t="s">
        <v>22516</v>
      </c>
      <c r="J1607" s="198"/>
      <c r="K1607" s="62"/>
      <c r="L1607" s="82" t="s">
        <v>21765</v>
      </c>
      <c r="M1607" s="113" t="s">
        <v>22516</v>
      </c>
      <c r="N1607" s="99" t="s">
        <v>16706</v>
      </c>
      <c r="O1607" s="99" t="s">
        <v>22571</v>
      </c>
      <c r="P1607" s="99" t="s">
        <v>8038</v>
      </c>
      <c r="Q1607" s="82"/>
    </row>
    <row r="1608">
      <c r="A1608" s="62" t="s">
        <v>2586</v>
      </c>
      <c r="B1608" s="224" t="s">
        <v>27611</v>
      </c>
      <c r="C1608" s="201"/>
      <c r="D1608" s="82" t="s">
        <v>2588</v>
      </c>
      <c r="E1608" s="113" t="s">
        <v>22516</v>
      </c>
      <c r="F1608" s="113" t="s">
        <v>22516</v>
      </c>
      <c r="G1608" s="99" t="s">
        <v>2741</v>
      </c>
      <c r="H1608" s="82" t="s">
        <v>27612</v>
      </c>
      <c r="I1608" s="201"/>
      <c r="J1608" s="161"/>
      <c r="K1608" s="247"/>
      <c r="L1608" s="99" t="s">
        <v>21765</v>
      </c>
      <c r="M1608" s="113" t="s">
        <v>22516</v>
      </c>
      <c r="N1608" s="162" t="s">
        <v>16706</v>
      </c>
      <c r="O1608" s="161" t="s">
        <v>22671</v>
      </c>
      <c r="P1608" s="162"/>
      <c r="Q1608" s="244" t="s">
        <v>27613</v>
      </c>
    </row>
    <row r="1609">
      <c r="A1609" s="69" t="s">
        <v>2586</v>
      </c>
      <c r="B1609" s="232" t="s">
        <v>27614</v>
      </c>
      <c r="C1609" s="82"/>
      <c r="D1609" s="79" t="s">
        <v>2588</v>
      </c>
      <c r="E1609" s="113" t="s">
        <v>22516</v>
      </c>
      <c r="F1609" s="113" t="s">
        <v>22516</v>
      </c>
      <c r="G1609" s="62"/>
      <c r="H1609" s="62" t="s">
        <v>27615</v>
      </c>
      <c r="I1609" s="113" t="s">
        <v>22516</v>
      </c>
      <c r="J1609" s="198"/>
      <c r="K1609" s="62"/>
      <c r="L1609" s="82" t="s">
        <v>21765</v>
      </c>
      <c r="M1609" s="113" t="s">
        <v>22516</v>
      </c>
      <c r="N1609" s="99" t="s">
        <v>16706</v>
      </c>
      <c r="O1609" s="99" t="s">
        <v>22571</v>
      </c>
      <c r="P1609" s="99" t="s">
        <v>15373</v>
      </c>
      <c r="Q1609" s="82"/>
    </row>
    <row r="1610">
      <c r="A1610" s="69" t="s">
        <v>2586</v>
      </c>
      <c r="B1610" s="190" t="s">
        <v>27616</v>
      </c>
      <c r="C1610" s="95"/>
      <c r="D1610" s="79" t="s">
        <v>2588</v>
      </c>
      <c r="E1610" s="113" t="s">
        <v>22516</v>
      </c>
      <c r="F1610" s="113" t="s">
        <v>22516</v>
      </c>
      <c r="G1610" s="96"/>
      <c r="H1610" s="96" t="s">
        <v>27617</v>
      </c>
      <c r="I1610" s="113" t="s">
        <v>22516</v>
      </c>
      <c r="J1610" s="192"/>
      <c r="K1610" s="96"/>
      <c r="L1610" s="95" t="s">
        <v>21765</v>
      </c>
      <c r="M1610" s="113" t="s">
        <v>22516</v>
      </c>
      <c r="N1610" s="75" t="s">
        <v>16706</v>
      </c>
      <c r="O1610" s="75" t="s">
        <v>2765</v>
      </c>
      <c r="P1610" s="75" t="s">
        <v>8038</v>
      </c>
      <c r="Q1610" s="95"/>
    </row>
    <row r="1611">
      <c r="A1611" s="69" t="s">
        <v>2586</v>
      </c>
      <c r="B1611" s="232" t="s">
        <v>27618</v>
      </c>
      <c r="C1611" s="82"/>
      <c r="D1611" s="79" t="s">
        <v>2588</v>
      </c>
      <c r="E1611" s="113" t="s">
        <v>22516</v>
      </c>
      <c r="F1611" s="113" t="s">
        <v>22516</v>
      </c>
      <c r="G1611" s="62"/>
      <c r="H1611" s="62" t="s">
        <v>27619</v>
      </c>
      <c r="I1611" s="113" t="s">
        <v>22516</v>
      </c>
      <c r="J1611" s="198"/>
      <c r="K1611" s="62"/>
      <c r="L1611" s="82" t="s">
        <v>21765</v>
      </c>
      <c r="M1611" s="113" t="s">
        <v>22516</v>
      </c>
      <c r="N1611" s="99" t="s">
        <v>16706</v>
      </c>
      <c r="O1611" s="99" t="s">
        <v>22571</v>
      </c>
      <c r="P1611" s="99" t="s">
        <v>15373</v>
      </c>
      <c r="Q1611" s="82"/>
    </row>
    <row r="1612">
      <c r="A1612" s="69" t="s">
        <v>2586</v>
      </c>
      <c r="B1612" s="232" t="s">
        <v>27620</v>
      </c>
      <c r="C1612" s="82"/>
      <c r="D1612" s="79" t="s">
        <v>2588</v>
      </c>
      <c r="E1612" s="113" t="s">
        <v>22516</v>
      </c>
      <c r="F1612" s="113" t="s">
        <v>22516</v>
      </c>
      <c r="G1612" s="62"/>
      <c r="H1612" s="62" t="s">
        <v>27621</v>
      </c>
      <c r="I1612" s="113" t="s">
        <v>22516</v>
      </c>
      <c r="J1612" s="198"/>
      <c r="K1612" s="62"/>
      <c r="L1612" s="82" t="s">
        <v>21765</v>
      </c>
      <c r="M1612" s="113" t="s">
        <v>22516</v>
      </c>
      <c r="N1612" s="99" t="s">
        <v>16706</v>
      </c>
      <c r="O1612" s="99" t="s">
        <v>25262</v>
      </c>
      <c r="P1612" s="99" t="s">
        <v>15373</v>
      </c>
      <c r="Q1612" s="82"/>
    </row>
    <row r="1613">
      <c r="A1613" s="69" t="s">
        <v>2586</v>
      </c>
      <c r="B1613" s="232" t="s">
        <v>27622</v>
      </c>
      <c r="C1613" s="82"/>
      <c r="D1613" s="79" t="s">
        <v>2588</v>
      </c>
      <c r="E1613" s="113" t="s">
        <v>22516</v>
      </c>
      <c r="F1613" s="113" t="s">
        <v>22516</v>
      </c>
      <c r="G1613" s="62"/>
      <c r="H1613" s="62" t="s">
        <v>27623</v>
      </c>
      <c r="I1613" s="113" t="s">
        <v>22516</v>
      </c>
      <c r="J1613" s="198"/>
      <c r="K1613" s="62"/>
      <c r="L1613" s="82" t="s">
        <v>21765</v>
      </c>
      <c r="M1613" s="113" t="s">
        <v>22516</v>
      </c>
      <c r="N1613" s="99" t="s">
        <v>16706</v>
      </c>
      <c r="O1613" s="99" t="s">
        <v>2765</v>
      </c>
      <c r="P1613" s="99" t="s">
        <v>15373</v>
      </c>
      <c r="Q1613" s="82"/>
    </row>
    <row r="1614">
      <c r="A1614" s="69" t="s">
        <v>2586</v>
      </c>
      <c r="B1614" s="232" t="s">
        <v>27624</v>
      </c>
      <c r="C1614" s="82"/>
      <c r="D1614" s="79" t="s">
        <v>2588</v>
      </c>
      <c r="E1614" s="113" t="s">
        <v>22516</v>
      </c>
      <c r="F1614" s="113" t="s">
        <v>22516</v>
      </c>
      <c r="G1614" s="62"/>
      <c r="H1614" s="62" t="s">
        <v>27625</v>
      </c>
      <c r="I1614" s="113" t="s">
        <v>22516</v>
      </c>
      <c r="J1614" s="198"/>
      <c r="K1614" s="62"/>
      <c r="L1614" s="82" t="s">
        <v>21765</v>
      </c>
      <c r="M1614" s="113" t="s">
        <v>22516</v>
      </c>
      <c r="N1614" s="99" t="s">
        <v>16706</v>
      </c>
      <c r="O1614" s="99" t="s">
        <v>2603</v>
      </c>
      <c r="P1614" s="99" t="s">
        <v>15373</v>
      </c>
      <c r="Q1614" s="82"/>
    </row>
    <row r="1615">
      <c r="A1615" s="69" t="s">
        <v>2586</v>
      </c>
      <c r="B1615" s="232" t="s">
        <v>27626</v>
      </c>
      <c r="C1615" s="82"/>
      <c r="D1615" s="79" t="s">
        <v>2588</v>
      </c>
      <c r="E1615" s="113" t="s">
        <v>22516</v>
      </c>
      <c r="F1615" s="113" t="s">
        <v>22516</v>
      </c>
      <c r="G1615" s="62"/>
      <c r="H1615" s="62" t="s">
        <v>27627</v>
      </c>
      <c r="I1615" s="113" t="s">
        <v>22516</v>
      </c>
      <c r="J1615" s="198"/>
      <c r="K1615" s="62"/>
      <c r="L1615" s="82" t="s">
        <v>21765</v>
      </c>
      <c r="M1615" s="113" t="s">
        <v>22516</v>
      </c>
      <c r="N1615" s="99" t="s">
        <v>16706</v>
      </c>
      <c r="O1615" s="99" t="s">
        <v>3287</v>
      </c>
      <c r="P1615" s="99" t="s">
        <v>15373</v>
      </c>
      <c r="Q1615" s="82"/>
    </row>
    <row r="1616">
      <c r="A1616" s="62" t="s">
        <v>2586</v>
      </c>
      <c r="B1616" s="210" t="s">
        <v>27628</v>
      </c>
      <c r="C1616" s="82"/>
      <c r="D1616" s="79" t="s">
        <v>2588</v>
      </c>
      <c r="E1616" s="113" t="s">
        <v>22516</v>
      </c>
      <c r="F1616" s="113" t="s">
        <v>22516</v>
      </c>
      <c r="G1616" s="62"/>
      <c r="H1616" s="62" t="s">
        <v>27629</v>
      </c>
      <c r="I1616" s="113" t="s">
        <v>22516</v>
      </c>
      <c r="J1616" s="198"/>
      <c r="K1616" s="62"/>
      <c r="L1616" s="82" t="s">
        <v>21765</v>
      </c>
      <c r="M1616" s="113" t="s">
        <v>22516</v>
      </c>
      <c r="N1616" s="99" t="s">
        <v>16706</v>
      </c>
      <c r="O1616" s="99" t="s">
        <v>22571</v>
      </c>
      <c r="P1616" s="99" t="s">
        <v>15373</v>
      </c>
      <c r="Q1616" s="82"/>
    </row>
    <row r="1617">
      <c r="A1617" s="69" t="s">
        <v>2586</v>
      </c>
      <c r="B1617" s="232" t="s">
        <v>27630</v>
      </c>
      <c r="C1617" s="82"/>
      <c r="D1617" s="79" t="s">
        <v>2588</v>
      </c>
      <c r="E1617" s="113" t="s">
        <v>22516</v>
      </c>
      <c r="F1617" s="113" t="s">
        <v>22516</v>
      </c>
      <c r="G1617" s="62"/>
      <c r="H1617" s="62" t="s">
        <v>27631</v>
      </c>
      <c r="I1617" s="113" t="s">
        <v>22516</v>
      </c>
      <c r="J1617" s="198"/>
      <c r="K1617" s="62"/>
      <c r="L1617" s="82" t="s">
        <v>21765</v>
      </c>
      <c r="M1617" s="113" t="s">
        <v>22516</v>
      </c>
      <c r="N1617" s="99" t="s">
        <v>16706</v>
      </c>
      <c r="O1617" s="99" t="s">
        <v>23459</v>
      </c>
      <c r="P1617" s="99" t="s">
        <v>15373</v>
      </c>
      <c r="Q1617" s="82"/>
    </row>
    <row r="1618">
      <c r="A1618" s="69" t="s">
        <v>2586</v>
      </c>
      <c r="B1618" s="232" t="s">
        <v>27632</v>
      </c>
      <c r="C1618" s="82"/>
      <c r="D1618" s="79" t="s">
        <v>2588</v>
      </c>
      <c r="E1618" s="113" t="s">
        <v>22516</v>
      </c>
      <c r="F1618" s="113" t="s">
        <v>22516</v>
      </c>
      <c r="G1618" s="62"/>
      <c r="H1618" s="62" t="s">
        <v>27633</v>
      </c>
      <c r="I1618" s="113" t="s">
        <v>22516</v>
      </c>
      <c r="J1618" s="198"/>
      <c r="K1618" s="62"/>
      <c r="L1618" s="82" t="s">
        <v>21765</v>
      </c>
      <c r="M1618" s="113" t="s">
        <v>22516</v>
      </c>
      <c r="N1618" s="99" t="s">
        <v>16706</v>
      </c>
      <c r="O1618" s="99" t="s">
        <v>22658</v>
      </c>
      <c r="P1618" s="99" t="s">
        <v>15373</v>
      </c>
      <c r="Q1618" s="82"/>
    </row>
    <row r="1619">
      <c r="A1619" s="62" t="s">
        <v>2586</v>
      </c>
      <c r="B1619" s="224" t="s">
        <v>27634</v>
      </c>
      <c r="C1619" s="201"/>
      <c r="D1619" s="82" t="s">
        <v>2588</v>
      </c>
      <c r="E1619" s="113" t="s">
        <v>22516</v>
      </c>
      <c r="F1619" s="113" t="s">
        <v>22516</v>
      </c>
      <c r="G1619" s="99" t="s">
        <v>2741</v>
      </c>
      <c r="H1619" s="82" t="s">
        <v>27635</v>
      </c>
      <c r="I1619" s="201"/>
      <c r="J1619" s="161"/>
      <c r="K1619" s="247"/>
      <c r="L1619" s="99" t="s">
        <v>21765</v>
      </c>
      <c r="M1619" s="113" t="s">
        <v>22516</v>
      </c>
      <c r="N1619" s="162" t="s">
        <v>16706</v>
      </c>
      <c r="O1619" s="161" t="s">
        <v>2813</v>
      </c>
      <c r="P1619" s="162"/>
      <c r="Q1619" s="244" t="s">
        <v>27636</v>
      </c>
    </row>
    <row r="1620">
      <c r="A1620" s="69" t="s">
        <v>2586</v>
      </c>
      <c r="B1620" s="232" t="s">
        <v>27637</v>
      </c>
      <c r="C1620" s="82"/>
      <c r="D1620" s="79" t="s">
        <v>2588</v>
      </c>
      <c r="E1620" s="113" t="s">
        <v>22516</v>
      </c>
      <c r="F1620" s="113" t="s">
        <v>22516</v>
      </c>
      <c r="G1620" s="62"/>
      <c r="H1620" s="62" t="s">
        <v>27638</v>
      </c>
      <c r="I1620" s="113" t="s">
        <v>22516</v>
      </c>
      <c r="J1620" s="198"/>
      <c r="K1620" s="62"/>
      <c r="L1620" s="82" t="s">
        <v>21765</v>
      </c>
      <c r="M1620" s="113" t="s">
        <v>22516</v>
      </c>
      <c r="N1620" s="99" t="s">
        <v>16706</v>
      </c>
      <c r="O1620" s="99" t="s">
        <v>2603</v>
      </c>
      <c r="P1620" s="99" t="s">
        <v>15373</v>
      </c>
      <c r="Q1620" s="82"/>
    </row>
    <row r="1621">
      <c r="A1621" s="69" t="s">
        <v>2586</v>
      </c>
      <c r="B1621" s="232" t="s">
        <v>27639</v>
      </c>
      <c r="C1621" s="82"/>
      <c r="D1621" s="79" t="s">
        <v>2588</v>
      </c>
      <c r="E1621" s="113" t="s">
        <v>22516</v>
      </c>
      <c r="F1621" s="113" t="s">
        <v>22516</v>
      </c>
      <c r="G1621" s="62"/>
      <c r="H1621" s="62" t="s">
        <v>27640</v>
      </c>
      <c r="I1621" s="113" t="s">
        <v>22516</v>
      </c>
      <c r="J1621" s="198"/>
      <c r="K1621" s="62"/>
      <c r="L1621" s="82" t="s">
        <v>21765</v>
      </c>
      <c r="M1621" s="113" t="s">
        <v>22516</v>
      </c>
      <c r="N1621" s="99" t="s">
        <v>16706</v>
      </c>
      <c r="O1621" s="99" t="s">
        <v>2813</v>
      </c>
      <c r="P1621" s="99" t="s">
        <v>15373</v>
      </c>
      <c r="Q1621" s="82"/>
    </row>
    <row r="1622">
      <c r="A1622" s="69" t="s">
        <v>2586</v>
      </c>
      <c r="B1622" s="232" t="s">
        <v>27641</v>
      </c>
      <c r="C1622" s="82"/>
      <c r="D1622" s="79" t="s">
        <v>2588</v>
      </c>
      <c r="E1622" s="113" t="s">
        <v>22516</v>
      </c>
      <c r="F1622" s="113" t="s">
        <v>22516</v>
      </c>
      <c r="G1622" s="62"/>
      <c r="H1622" s="62" t="s">
        <v>27642</v>
      </c>
      <c r="I1622" s="113" t="s">
        <v>22516</v>
      </c>
      <c r="J1622" s="198"/>
      <c r="K1622" s="62"/>
      <c r="L1622" s="82" t="s">
        <v>21765</v>
      </c>
      <c r="M1622" s="113" t="s">
        <v>22516</v>
      </c>
      <c r="N1622" s="99" t="s">
        <v>16706</v>
      </c>
      <c r="O1622" s="99" t="s">
        <v>2753</v>
      </c>
      <c r="P1622" s="99" t="s">
        <v>15373</v>
      </c>
      <c r="Q1622" s="82"/>
    </row>
    <row r="1623">
      <c r="A1623" s="69" t="s">
        <v>2586</v>
      </c>
      <c r="B1623" s="232" t="s">
        <v>27643</v>
      </c>
      <c r="C1623" s="82"/>
      <c r="D1623" s="79" t="s">
        <v>2588</v>
      </c>
      <c r="E1623" s="113" t="s">
        <v>22516</v>
      </c>
      <c r="F1623" s="113" t="s">
        <v>22516</v>
      </c>
      <c r="G1623" s="62"/>
      <c r="H1623" s="62" t="s">
        <v>27644</v>
      </c>
      <c r="I1623" s="113" t="s">
        <v>22516</v>
      </c>
      <c r="J1623" s="198"/>
      <c r="K1623" s="62"/>
      <c r="L1623" s="82" t="s">
        <v>21765</v>
      </c>
      <c r="M1623" s="113" t="s">
        <v>22516</v>
      </c>
      <c r="N1623" s="99" t="s">
        <v>16706</v>
      </c>
      <c r="O1623" s="99" t="s">
        <v>22571</v>
      </c>
      <c r="P1623" s="99" t="s">
        <v>15373</v>
      </c>
      <c r="Q1623" s="82"/>
    </row>
    <row r="1624">
      <c r="A1624" s="69" t="s">
        <v>2586</v>
      </c>
      <c r="B1624" s="232" t="s">
        <v>27645</v>
      </c>
      <c r="C1624" s="82"/>
      <c r="D1624" s="79" t="s">
        <v>2588</v>
      </c>
      <c r="E1624" s="113" t="s">
        <v>22516</v>
      </c>
      <c r="F1624" s="113" t="s">
        <v>22516</v>
      </c>
      <c r="G1624" s="62"/>
      <c r="H1624" s="62" t="s">
        <v>27646</v>
      </c>
      <c r="I1624" s="113" t="s">
        <v>22516</v>
      </c>
      <c r="J1624" s="198"/>
      <c r="K1624" s="62"/>
      <c r="L1624" s="82" t="s">
        <v>21765</v>
      </c>
      <c r="M1624" s="113" t="s">
        <v>22516</v>
      </c>
      <c r="N1624" s="99" t="s">
        <v>16706</v>
      </c>
      <c r="O1624" s="99" t="s">
        <v>22658</v>
      </c>
      <c r="P1624" s="99" t="s">
        <v>15373</v>
      </c>
      <c r="Q1624" s="82"/>
    </row>
    <row r="1625">
      <c r="A1625" s="69" t="s">
        <v>23381</v>
      </c>
      <c r="B1625" s="232" t="s">
        <v>27647</v>
      </c>
      <c r="C1625" s="82"/>
      <c r="D1625" s="79" t="s">
        <v>2588</v>
      </c>
      <c r="E1625" s="113" t="s">
        <v>22516</v>
      </c>
      <c r="F1625" s="113" t="s">
        <v>22516</v>
      </c>
      <c r="G1625" s="62"/>
      <c r="H1625" s="62" t="s">
        <v>27648</v>
      </c>
      <c r="I1625" s="113" t="s">
        <v>22516</v>
      </c>
      <c r="J1625" s="198"/>
      <c r="K1625" s="62"/>
      <c r="L1625" s="82" t="s">
        <v>21765</v>
      </c>
      <c r="M1625" s="113" t="s">
        <v>22516</v>
      </c>
      <c r="N1625" s="99" t="s">
        <v>16706</v>
      </c>
      <c r="O1625" s="99" t="s">
        <v>22658</v>
      </c>
      <c r="P1625" s="99" t="s">
        <v>15373</v>
      </c>
      <c r="Q1625" s="82"/>
    </row>
    <row r="1626">
      <c r="A1626" s="69" t="s">
        <v>2586</v>
      </c>
      <c r="B1626" s="232" t="s">
        <v>27649</v>
      </c>
      <c r="C1626" s="82"/>
      <c r="D1626" s="79" t="s">
        <v>2588</v>
      </c>
      <c r="E1626" s="113" t="s">
        <v>22516</v>
      </c>
      <c r="F1626" s="113" t="s">
        <v>22516</v>
      </c>
      <c r="G1626" s="62"/>
      <c r="H1626" s="62" t="s">
        <v>27650</v>
      </c>
      <c r="I1626" s="113" t="s">
        <v>22516</v>
      </c>
      <c r="J1626" s="198"/>
      <c r="K1626" s="62"/>
      <c r="L1626" s="82" t="s">
        <v>21765</v>
      </c>
      <c r="M1626" s="113" t="s">
        <v>22516</v>
      </c>
      <c r="N1626" s="99" t="s">
        <v>16706</v>
      </c>
      <c r="O1626" s="99" t="s">
        <v>22658</v>
      </c>
      <c r="P1626" s="99" t="s">
        <v>15373</v>
      </c>
      <c r="Q1626" s="82"/>
    </row>
    <row r="1627">
      <c r="A1627" s="69" t="s">
        <v>2586</v>
      </c>
      <c r="B1627" s="232" t="s">
        <v>27651</v>
      </c>
      <c r="C1627" s="82"/>
      <c r="D1627" s="79" t="s">
        <v>2588</v>
      </c>
      <c r="E1627" s="113" t="s">
        <v>22516</v>
      </c>
      <c r="F1627" s="113" t="s">
        <v>22516</v>
      </c>
      <c r="G1627" s="62"/>
      <c r="H1627" s="62" t="s">
        <v>27652</v>
      </c>
      <c r="I1627" s="113" t="s">
        <v>22516</v>
      </c>
      <c r="J1627" s="198"/>
      <c r="K1627" s="62"/>
      <c r="L1627" s="82" t="s">
        <v>21765</v>
      </c>
      <c r="M1627" s="113" t="s">
        <v>22516</v>
      </c>
      <c r="N1627" s="99" t="s">
        <v>16706</v>
      </c>
      <c r="O1627" s="99" t="s">
        <v>22658</v>
      </c>
      <c r="P1627" s="99" t="s">
        <v>15373</v>
      </c>
      <c r="Q1627" s="82"/>
    </row>
    <row r="1628">
      <c r="A1628" s="69" t="s">
        <v>2586</v>
      </c>
      <c r="B1628" s="232" t="s">
        <v>27653</v>
      </c>
      <c r="C1628" s="82"/>
      <c r="D1628" s="79" t="s">
        <v>2588</v>
      </c>
      <c r="E1628" s="113" t="s">
        <v>22516</v>
      </c>
      <c r="F1628" s="113" t="s">
        <v>22516</v>
      </c>
      <c r="G1628" s="62"/>
      <c r="H1628" s="62" t="s">
        <v>27654</v>
      </c>
      <c r="I1628" s="113" t="s">
        <v>22516</v>
      </c>
      <c r="J1628" s="198"/>
      <c r="K1628" s="62"/>
      <c r="L1628" s="82" t="s">
        <v>21765</v>
      </c>
      <c r="M1628" s="113" t="s">
        <v>22516</v>
      </c>
      <c r="N1628" s="99" t="s">
        <v>16706</v>
      </c>
      <c r="O1628" s="99" t="s">
        <v>3328</v>
      </c>
      <c r="P1628" s="99" t="s">
        <v>8038</v>
      </c>
      <c r="Q1628" s="82"/>
    </row>
    <row r="1629">
      <c r="A1629" s="69" t="s">
        <v>2586</v>
      </c>
      <c r="B1629" s="232" t="s">
        <v>27655</v>
      </c>
      <c r="C1629" s="82"/>
      <c r="D1629" s="79" t="s">
        <v>2588</v>
      </c>
      <c r="E1629" s="113" t="s">
        <v>22516</v>
      </c>
      <c r="F1629" s="113" t="s">
        <v>22516</v>
      </c>
      <c r="G1629" s="62"/>
      <c r="H1629" s="62" t="s">
        <v>27656</v>
      </c>
      <c r="I1629" s="113" t="s">
        <v>22516</v>
      </c>
      <c r="J1629" s="198"/>
      <c r="K1629" s="62"/>
      <c r="L1629" s="82" t="s">
        <v>21765</v>
      </c>
      <c r="M1629" s="113" t="s">
        <v>22516</v>
      </c>
      <c r="N1629" s="99" t="s">
        <v>16706</v>
      </c>
      <c r="O1629" s="99" t="s">
        <v>2603</v>
      </c>
      <c r="P1629" s="99" t="s">
        <v>15373</v>
      </c>
      <c r="Q1629" s="82"/>
    </row>
    <row r="1630">
      <c r="A1630" s="69" t="s">
        <v>2586</v>
      </c>
      <c r="B1630" s="232" t="s">
        <v>27657</v>
      </c>
      <c r="C1630" s="82"/>
      <c r="D1630" s="79" t="s">
        <v>2588</v>
      </c>
      <c r="E1630" s="113" t="s">
        <v>22516</v>
      </c>
      <c r="F1630" s="113" t="s">
        <v>22516</v>
      </c>
      <c r="G1630" s="62"/>
      <c r="H1630" s="62" t="s">
        <v>27658</v>
      </c>
      <c r="I1630" s="113" t="s">
        <v>22516</v>
      </c>
      <c r="J1630" s="198"/>
      <c r="K1630" s="62"/>
      <c r="L1630" s="82" t="s">
        <v>21765</v>
      </c>
      <c r="M1630" s="113" t="s">
        <v>22516</v>
      </c>
      <c r="N1630" s="99" t="s">
        <v>16706</v>
      </c>
      <c r="O1630" s="99" t="s">
        <v>22571</v>
      </c>
      <c r="P1630" s="99" t="s">
        <v>15373</v>
      </c>
      <c r="Q1630" s="82"/>
    </row>
    <row r="1631">
      <c r="A1631" s="62" t="s">
        <v>2586</v>
      </c>
      <c r="B1631" s="210" t="s">
        <v>27659</v>
      </c>
      <c r="C1631" s="82"/>
      <c r="D1631" s="113" t="s">
        <v>2635</v>
      </c>
      <c r="E1631" s="113" t="s">
        <v>22516</v>
      </c>
      <c r="F1631" s="113" t="s">
        <v>22516</v>
      </c>
      <c r="G1631" s="62"/>
      <c r="H1631" s="62" t="s">
        <v>27660</v>
      </c>
      <c r="I1631" s="113" t="s">
        <v>22516</v>
      </c>
      <c r="J1631" s="198"/>
      <c r="K1631" s="62"/>
      <c r="L1631" s="82" t="s">
        <v>21765</v>
      </c>
      <c r="M1631" s="113" t="s">
        <v>22516</v>
      </c>
      <c r="N1631" s="99" t="s">
        <v>16706</v>
      </c>
      <c r="O1631" s="99" t="s">
        <v>2813</v>
      </c>
      <c r="P1631" s="99" t="s">
        <v>15373</v>
      </c>
      <c r="Q1631" s="82"/>
    </row>
    <row r="1632">
      <c r="A1632" s="69" t="s">
        <v>2586</v>
      </c>
      <c r="B1632" s="232" t="s">
        <v>27661</v>
      </c>
      <c r="C1632" s="82"/>
      <c r="D1632" s="79" t="s">
        <v>2588</v>
      </c>
      <c r="E1632" s="113" t="s">
        <v>22516</v>
      </c>
      <c r="F1632" s="113" t="s">
        <v>22516</v>
      </c>
      <c r="G1632" s="62"/>
      <c r="H1632" s="62" t="s">
        <v>27662</v>
      </c>
      <c r="I1632" s="113" t="s">
        <v>22516</v>
      </c>
      <c r="J1632" s="198"/>
      <c r="K1632" s="62"/>
      <c r="L1632" s="82" t="s">
        <v>21765</v>
      </c>
      <c r="M1632" s="113" t="s">
        <v>22516</v>
      </c>
      <c r="N1632" s="99" t="s">
        <v>16706</v>
      </c>
      <c r="O1632" s="99" t="s">
        <v>3328</v>
      </c>
      <c r="P1632" s="99" t="s">
        <v>8038</v>
      </c>
      <c r="Q1632" s="82"/>
    </row>
    <row r="1633">
      <c r="A1633" s="69" t="s">
        <v>2586</v>
      </c>
      <c r="B1633" s="232" t="s">
        <v>27663</v>
      </c>
      <c r="C1633" s="82"/>
      <c r="D1633" s="79" t="s">
        <v>2588</v>
      </c>
      <c r="E1633" s="113" t="s">
        <v>22516</v>
      </c>
      <c r="F1633" s="113" t="s">
        <v>22516</v>
      </c>
      <c r="G1633" s="62"/>
      <c r="H1633" s="62" t="s">
        <v>12113</v>
      </c>
      <c r="I1633" s="113" t="s">
        <v>22516</v>
      </c>
      <c r="J1633" s="198"/>
      <c r="K1633" s="62"/>
      <c r="L1633" s="82" t="s">
        <v>21765</v>
      </c>
      <c r="M1633" s="113" t="s">
        <v>22516</v>
      </c>
      <c r="N1633" s="99" t="s">
        <v>16706</v>
      </c>
      <c r="O1633" s="99" t="s">
        <v>22658</v>
      </c>
      <c r="P1633" s="99" t="s">
        <v>15373</v>
      </c>
      <c r="Q1633" s="82"/>
    </row>
    <row r="1634">
      <c r="A1634" s="69" t="s">
        <v>2586</v>
      </c>
      <c r="B1634" s="190" t="s">
        <v>27664</v>
      </c>
      <c r="C1634" s="95"/>
      <c r="D1634" s="79" t="s">
        <v>2588</v>
      </c>
      <c r="E1634" s="113" t="s">
        <v>22516</v>
      </c>
      <c r="F1634" s="113" t="s">
        <v>22516</v>
      </c>
      <c r="G1634" s="96"/>
      <c r="H1634" s="96" t="s">
        <v>27665</v>
      </c>
      <c r="I1634" s="113" t="s">
        <v>22516</v>
      </c>
      <c r="J1634" s="192"/>
      <c r="K1634" s="96"/>
      <c r="L1634" s="95" t="s">
        <v>21765</v>
      </c>
      <c r="M1634" s="113" t="s">
        <v>22516</v>
      </c>
      <c r="N1634" s="75" t="s">
        <v>16706</v>
      </c>
      <c r="O1634" s="75" t="s">
        <v>3768</v>
      </c>
      <c r="P1634" s="75" t="s">
        <v>8038</v>
      </c>
      <c r="Q1634" s="95"/>
    </row>
    <row r="1635">
      <c r="A1635" s="69" t="s">
        <v>2586</v>
      </c>
      <c r="B1635" s="232" t="s">
        <v>27666</v>
      </c>
      <c r="C1635" s="82"/>
      <c r="D1635" s="79" t="s">
        <v>2588</v>
      </c>
      <c r="E1635" s="113" t="s">
        <v>22516</v>
      </c>
      <c r="F1635" s="113" t="s">
        <v>22516</v>
      </c>
      <c r="G1635" s="62"/>
      <c r="H1635" s="62" t="s">
        <v>27667</v>
      </c>
      <c r="I1635" s="113" t="s">
        <v>22516</v>
      </c>
      <c r="J1635" s="198"/>
      <c r="K1635" s="62"/>
      <c r="L1635" s="82" t="s">
        <v>21765</v>
      </c>
      <c r="M1635" s="113" t="s">
        <v>22516</v>
      </c>
      <c r="N1635" s="99" t="s">
        <v>16706</v>
      </c>
      <c r="O1635" s="99" t="s">
        <v>4225</v>
      </c>
      <c r="P1635" s="99" t="s">
        <v>15373</v>
      </c>
      <c r="Q1635" s="82"/>
    </row>
    <row r="1636">
      <c r="A1636" s="69" t="s">
        <v>2586</v>
      </c>
      <c r="B1636" s="232" t="s">
        <v>27668</v>
      </c>
      <c r="C1636" s="82"/>
      <c r="D1636" s="79" t="s">
        <v>2588</v>
      </c>
      <c r="E1636" s="113" t="s">
        <v>22516</v>
      </c>
      <c r="F1636" s="113" t="s">
        <v>22516</v>
      </c>
      <c r="G1636" s="62"/>
      <c r="H1636" s="62" t="s">
        <v>27669</v>
      </c>
      <c r="I1636" s="113" t="s">
        <v>22516</v>
      </c>
      <c r="J1636" s="198"/>
      <c r="K1636" s="62"/>
      <c r="L1636" s="82" t="s">
        <v>21765</v>
      </c>
      <c r="M1636" s="113" t="s">
        <v>22516</v>
      </c>
      <c r="N1636" s="99" t="s">
        <v>16706</v>
      </c>
      <c r="O1636" s="99" t="s">
        <v>3328</v>
      </c>
      <c r="P1636" s="99" t="s">
        <v>15373</v>
      </c>
      <c r="Q1636" s="82"/>
    </row>
    <row r="1637">
      <c r="A1637" s="69" t="s">
        <v>2586</v>
      </c>
      <c r="B1637" s="232" t="s">
        <v>27670</v>
      </c>
      <c r="C1637" s="82"/>
      <c r="D1637" s="79" t="s">
        <v>2588</v>
      </c>
      <c r="E1637" s="113" t="s">
        <v>22516</v>
      </c>
      <c r="F1637" s="113" t="s">
        <v>22516</v>
      </c>
      <c r="G1637" s="62"/>
      <c r="H1637" s="62" t="s">
        <v>27671</v>
      </c>
      <c r="I1637" s="113" t="s">
        <v>22516</v>
      </c>
      <c r="J1637" s="198"/>
      <c r="K1637" s="62"/>
      <c r="L1637" s="82" t="s">
        <v>21765</v>
      </c>
      <c r="M1637" s="113" t="s">
        <v>22516</v>
      </c>
      <c r="N1637" s="99" t="s">
        <v>16706</v>
      </c>
      <c r="O1637" s="99" t="s">
        <v>26180</v>
      </c>
      <c r="P1637" s="99" t="s">
        <v>8038</v>
      </c>
      <c r="Q1637" s="82"/>
    </row>
    <row r="1638">
      <c r="A1638" s="69" t="s">
        <v>2586</v>
      </c>
      <c r="B1638" s="232" t="s">
        <v>27672</v>
      </c>
      <c r="C1638" s="82"/>
      <c r="D1638" s="79" t="s">
        <v>2588</v>
      </c>
      <c r="E1638" s="113" t="s">
        <v>22516</v>
      </c>
      <c r="F1638" s="113" t="s">
        <v>22516</v>
      </c>
      <c r="G1638" s="62"/>
      <c r="H1638" s="62" t="s">
        <v>27673</v>
      </c>
      <c r="I1638" s="113" t="s">
        <v>22516</v>
      </c>
      <c r="J1638" s="198"/>
      <c r="K1638" s="62"/>
      <c r="L1638" s="82" t="s">
        <v>21765</v>
      </c>
      <c r="M1638" s="113" t="s">
        <v>22516</v>
      </c>
      <c r="N1638" s="99" t="s">
        <v>16706</v>
      </c>
      <c r="O1638" s="99" t="s">
        <v>22658</v>
      </c>
      <c r="P1638" s="99" t="s">
        <v>15373</v>
      </c>
      <c r="Q1638" s="82"/>
    </row>
    <row r="1639">
      <c r="A1639" s="69" t="s">
        <v>2586</v>
      </c>
      <c r="B1639" s="190" t="s">
        <v>27674</v>
      </c>
      <c r="C1639" s="95"/>
      <c r="D1639" s="79" t="s">
        <v>2588</v>
      </c>
      <c r="E1639" s="113" t="s">
        <v>22516</v>
      </c>
      <c r="F1639" s="113" t="s">
        <v>22516</v>
      </c>
      <c r="G1639" s="96"/>
      <c r="H1639" s="96" t="s">
        <v>27675</v>
      </c>
      <c r="I1639" s="113" t="s">
        <v>22516</v>
      </c>
      <c r="J1639" s="192"/>
      <c r="K1639" s="96"/>
      <c r="L1639" s="95" t="s">
        <v>21765</v>
      </c>
      <c r="M1639" s="113" t="s">
        <v>22516</v>
      </c>
      <c r="N1639" s="75" t="s">
        <v>16706</v>
      </c>
      <c r="O1639" s="75" t="s">
        <v>22671</v>
      </c>
      <c r="P1639" s="75" t="s">
        <v>8038</v>
      </c>
      <c r="Q1639" s="95"/>
    </row>
    <row r="1640">
      <c r="A1640" s="69" t="s">
        <v>2633</v>
      </c>
      <c r="B1640" s="232" t="s">
        <v>27676</v>
      </c>
      <c r="C1640" s="82"/>
      <c r="D1640" s="79" t="s">
        <v>2588</v>
      </c>
      <c r="E1640" s="113" t="s">
        <v>22516</v>
      </c>
      <c r="F1640" s="113" t="s">
        <v>22516</v>
      </c>
      <c r="G1640" s="62"/>
      <c r="H1640" s="62" t="s">
        <v>27677</v>
      </c>
      <c r="I1640" s="113" t="s">
        <v>22516</v>
      </c>
      <c r="J1640" s="198"/>
      <c r="K1640" s="62"/>
      <c r="L1640" s="82" t="s">
        <v>21765</v>
      </c>
      <c r="M1640" s="113" t="s">
        <v>22516</v>
      </c>
      <c r="N1640" s="99" t="s">
        <v>16706</v>
      </c>
      <c r="O1640" s="99" t="s">
        <v>22658</v>
      </c>
      <c r="P1640" s="99" t="s">
        <v>15373</v>
      </c>
      <c r="Q1640" s="82"/>
    </row>
    <row r="1641">
      <c r="A1641" s="62" t="s">
        <v>2586</v>
      </c>
      <c r="B1641" s="224" t="s">
        <v>27678</v>
      </c>
      <c r="C1641" s="201"/>
      <c r="D1641" s="82" t="s">
        <v>2588</v>
      </c>
      <c r="E1641" s="113" t="s">
        <v>22516</v>
      </c>
      <c r="F1641" s="113" t="s">
        <v>22516</v>
      </c>
      <c r="G1641" s="99" t="s">
        <v>2741</v>
      </c>
      <c r="H1641" s="82" t="s">
        <v>27679</v>
      </c>
      <c r="I1641" s="201"/>
      <c r="J1641" s="161"/>
      <c r="K1641" s="247"/>
      <c r="L1641" s="99" t="s">
        <v>21765</v>
      </c>
      <c r="M1641" s="113" t="s">
        <v>22516</v>
      </c>
      <c r="N1641" s="162" t="s">
        <v>16706</v>
      </c>
      <c r="O1641" s="161" t="s">
        <v>26516</v>
      </c>
      <c r="P1641" s="162"/>
      <c r="Q1641" s="244" t="s">
        <v>27680</v>
      </c>
    </row>
    <row r="1642">
      <c r="A1642" s="69" t="s">
        <v>2586</v>
      </c>
      <c r="B1642" s="232" t="s">
        <v>27681</v>
      </c>
      <c r="C1642" s="82"/>
      <c r="D1642" s="79" t="s">
        <v>2588</v>
      </c>
      <c r="E1642" s="113" t="s">
        <v>22516</v>
      </c>
      <c r="F1642" s="113" t="s">
        <v>22516</v>
      </c>
      <c r="G1642" s="62"/>
      <c r="H1642" s="62" t="s">
        <v>27682</v>
      </c>
      <c r="I1642" s="193" t="s">
        <v>27683</v>
      </c>
      <c r="J1642" s="198"/>
      <c r="K1642" s="62"/>
      <c r="L1642" s="82" t="s">
        <v>21765</v>
      </c>
      <c r="M1642" s="113" t="s">
        <v>22516</v>
      </c>
      <c r="N1642" s="99" t="s">
        <v>16706</v>
      </c>
      <c r="O1642" s="99" t="s">
        <v>22571</v>
      </c>
      <c r="P1642" s="99" t="s">
        <v>15373</v>
      </c>
      <c r="Q1642" s="82"/>
    </row>
    <row r="1643">
      <c r="A1643" s="69" t="s">
        <v>2586</v>
      </c>
      <c r="B1643" s="190" t="s">
        <v>27684</v>
      </c>
      <c r="C1643" s="95"/>
      <c r="D1643" s="79" t="s">
        <v>2588</v>
      </c>
      <c r="E1643" s="113" t="s">
        <v>22516</v>
      </c>
      <c r="F1643" s="113" t="s">
        <v>22516</v>
      </c>
      <c r="G1643" s="96"/>
      <c r="H1643" s="96" t="s">
        <v>27685</v>
      </c>
      <c r="I1643" s="113" t="s">
        <v>22516</v>
      </c>
      <c r="J1643" s="192"/>
      <c r="K1643" s="96"/>
      <c r="L1643" s="95" t="s">
        <v>21765</v>
      </c>
      <c r="M1643" s="113" t="s">
        <v>22516</v>
      </c>
      <c r="N1643" s="75" t="s">
        <v>16706</v>
      </c>
      <c r="O1643" s="75" t="s">
        <v>3328</v>
      </c>
      <c r="P1643" s="75" t="s">
        <v>8038</v>
      </c>
      <c r="Q1643" s="95"/>
    </row>
    <row r="1644">
      <c r="A1644" s="69" t="s">
        <v>2586</v>
      </c>
      <c r="B1644" s="232" t="s">
        <v>27686</v>
      </c>
      <c r="C1644" s="82" t="s">
        <v>27687</v>
      </c>
      <c r="D1644" s="79" t="s">
        <v>2588</v>
      </c>
      <c r="E1644" s="113" t="s">
        <v>22516</v>
      </c>
      <c r="F1644" s="113" t="s">
        <v>22516</v>
      </c>
      <c r="G1644" s="62"/>
      <c r="H1644" s="62" t="s">
        <v>27688</v>
      </c>
      <c r="I1644" s="113" t="s">
        <v>22516</v>
      </c>
      <c r="J1644" s="198"/>
      <c r="K1644" s="62"/>
      <c r="L1644" s="82" t="s">
        <v>21765</v>
      </c>
      <c r="M1644" s="113" t="s">
        <v>22516</v>
      </c>
      <c r="N1644" s="99" t="s">
        <v>16706</v>
      </c>
      <c r="O1644" s="99" t="s">
        <v>2813</v>
      </c>
      <c r="P1644" s="99" t="s">
        <v>15373</v>
      </c>
      <c r="Q1644" s="82"/>
    </row>
    <row r="1645">
      <c r="A1645" s="69" t="s">
        <v>2633</v>
      </c>
      <c r="B1645" s="190" t="s">
        <v>27689</v>
      </c>
      <c r="C1645" s="95"/>
      <c r="D1645" s="101" t="s">
        <v>2588</v>
      </c>
      <c r="E1645" s="113" t="s">
        <v>22516</v>
      </c>
      <c r="F1645" s="113" t="s">
        <v>22516</v>
      </c>
      <c r="G1645" s="96"/>
      <c r="H1645" s="96" t="s">
        <v>27690</v>
      </c>
      <c r="I1645" s="113" t="s">
        <v>22516</v>
      </c>
      <c r="J1645" s="192"/>
      <c r="K1645" s="96"/>
      <c r="L1645" s="95" t="s">
        <v>21765</v>
      </c>
      <c r="M1645" s="113" t="s">
        <v>22516</v>
      </c>
      <c r="N1645" s="75" t="s">
        <v>16706</v>
      </c>
      <c r="O1645" s="75" t="s">
        <v>2603</v>
      </c>
      <c r="P1645" s="75" t="s">
        <v>15373</v>
      </c>
      <c r="Q1645" s="154" t="s">
        <v>22516</v>
      </c>
    </row>
    <row r="1646">
      <c r="A1646" s="69" t="s">
        <v>2586</v>
      </c>
      <c r="B1646" s="232" t="s">
        <v>27691</v>
      </c>
      <c r="C1646" s="95"/>
      <c r="D1646" s="82" t="s">
        <v>2588</v>
      </c>
      <c r="E1646" s="113" t="s">
        <v>22516</v>
      </c>
      <c r="F1646" s="113" t="s">
        <v>22516</v>
      </c>
      <c r="G1646" s="99" t="s">
        <v>8038</v>
      </c>
      <c r="H1646" s="82" t="s">
        <v>27692</v>
      </c>
      <c r="I1646" s="201"/>
      <c r="J1646" s="62"/>
      <c r="K1646" s="247"/>
      <c r="L1646" s="99" t="s">
        <v>21765</v>
      </c>
      <c r="M1646" s="113" t="s">
        <v>22516</v>
      </c>
      <c r="N1646" s="162" t="s">
        <v>16706</v>
      </c>
      <c r="O1646" s="62" t="s">
        <v>3296</v>
      </c>
      <c r="P1646" s="75"/>
      <c r="Q1646" s="244" t="s">
        <v>27693</v>
      </c>
    </row>
    <row r="1647">
      <c r="A1647" s="69" t="s">
        <v>2586</v>
      </c>
      <c r="B1647" s="190" t="s">
        <v>27694</v>
      </c>
      <c r="C1647" s="95"/>
      <c r="D1647" s="101" t="s">
        <v>2588</v>
      </c>
      <c r="E1647" s="113" t="s">
        <v>22516</v>
      </c>
      <c r="F1647" s="113" t="s">
        <v>22516</v>
      </c>
      <c r="G1647" s="96"/>
      <c r="H1647" s="96" t="s">
        <v>27695</v>
      </c>
      <c r="I1647" s="113" t="s">
        <v>22516</v>
      </c>
      <c r="J1647" s="192"/>
      <c r="K1647" s="96"/>
      <c r="L1647" s="95" t="s">
        <v>21765</v>
      </c>
      <c r="M1647" s="113" t="s">
        <v>22516</v>
      </c>
      <c r="N1647" s="75" t="s">
        <v>16706</v>
      </c>
      <c r="O1647" s="75" t="s">
        <v>2802</v>
      </c>
      <c r="P1647" s="75" t="s">
        <v>15373</v>
      </c>
      <c r="Q1647" s="154" t="s">
        <v>22516</v>
      </c>
    </row>
    <row r="1648">
      <c r="A1648" s="69" t="s">
        <v>2586</v>
      </c>
      <c r="B1648" s="190" t="s">
        <v>27696</v>
      </c>
      <c r="C1648" s="95"/>
      <c r="D1648" s="101" t="s">
        <v>2588</v>
      </c>
      <c r="E1648" s="113" t="s">
        <v>22516</v>
      </c>
      <c r="F1648" s="113" t="s">
        <v>22516</v>
      </c>
      <c r="G1648" s="96"/>
      <c r="H1648" s="96" t="s">
        <v>27697</v>
      </c>
      <c r="I1648" s="113" t="s">
        <v>22516</v>
      </c>
      <c r="J1648" s="192"/>
      <c r="K1648" s="96"/>
      <c r="L1648" s="95" t="s">
        <v>21765</v>
      </c>
      <c r="M1648" s="113" t="s">
        <v>22516</v>
      </c>
      <c r="N1648" s="75" t="s">
        <v>16706</v>
      </c>
      <c r="O1648" s="75" t="s">
        <v>2603</v>
      </c>
      <c r="P1648" s="75" t="s">
        <v>15373</v>
      </c>
      <c r="Q1648" s="95"/>
    </row>
    <row r="1649">
      <c r="A1649" s="69" t="s">
        <v>2586</v>
      </c>
      <c r="B1649" s="232" t="s">
        <v>27698</v>
      </c>
      <c r="C1649" s="82"/>
      <c r="D1649" s="101" t="s">
        <v>2588</v>
      </c>
      <c r="E1649" s="113" t="s">
        <v>22516</v>
      </c>
      <c r="F1649" s="113" t="s">
        <v>22516</v>
      </c>
      <c r="G1649" s="62"/>
      <c r="H1649" s="62" t="s">
        <v>27699</v>
      </c>
      <c r="I1649" s="113" t="s">
        <v>22516</v>
      </c>
      <c r="J1649" s="198"/>
      <c r="K1649" s="62"/>
      <c r="L1649" s="82" t="s">
        <v>21765</v>
      </c>
      <c r="M1649" s="113" t="s">
        <v>22516</v>
      </c>
      <c r="N1649" s="99" t="s">
        <v>16706</v>
      </c>
      <c r="O1649" s="99" t="s">
        <v>22658</v>
      </c>
      <c r="P1649" s="99" t="s">
        <v>15373</v>
      </c>
      <c r="Q1649" s="82"/>
    </row>
    <row r="1650">
      <c r="A1650" s="69" t="s">
        <v>2586</v>
      </c>
      <c r="B1650" s="190" t="s">
        <v>27700</v>
      </c>
      <c r="C1650" s="95"/>
      <c r="D1650" s="101" t="s">
        <v>2588</v>
      </c>
      <c r="E1650" s="113" t="s">
        <v>22516</v>
      </c>
      <c r="F1650" s="113" t="s">
        <v>22516</v>
      </c>
      <c r="G1650" s="96"/>
      <c r="H1650" s="96" t="s">
        <v>27701</v>
      </c>
      <c r="I1650" s="113" t="s">
        <v>22516</v>
      </c>
      <c r="J1650" s="192"/>
      <c r="K1650" s="96"/>
      <c r="L1650" s="95" t="s">
        <v>21765</v>
      </c>
      <c r="M1650" s="113" t="s">
        <v>22516</v>
      </c>
      <c r="N1650" s="75" t="s">
        <v>16706</v>
      </c>
      <c r="O1650" s="75" t="s">
        <v>22658</v>
      </c>
      <c r="P1650" s="75" t="s">
        <v>15373</v>
      </c>
      <c r="Q1650" s="95"/>
    </row>
    <row r="1651">
      <c r="A1651" s="69" t="s">
        <v>2633</v>
      </c>
      <c r="B1651" s="190" t="s">
        <v>27702</v>
      </c>
      <c r="C1651" s="95"/>
      <c r="D1651" s="101" t="s">
        <v>2588</v>
      </c>
      <c r="E1651" s="113" t="s">
        <v>22516</v>
      </c>
      <c r="F1651" s="113" t="s">
        <v>22516</v>
      </c>
      <c r="G1651" s="96"/>
      <c r="H1651" s="96" t="s">
        <v>27703</v>
      </c>
      <c r="I1651" s="193" t="s">
        <v>27704</v>
      </c>
      <c r="J1651" s="192"/>
      <c r="K1651" s="96"/>
      <c r="L1651" s="95" t="s">
        <v>21765</v>
      </c>
      <c r="M1651" s="113" t="s">
        <v>22516</v>
      </c>
      <c r="N1651" s="75" t="s">
        <v>16706</v>
      </c>
      <c r="O1651" s="75" t="s">
        <v>22658</v>
      </c>
      <c r="P1651" s="75" t="s">
        <v>15373</v>
      </c>
      <c r="Q1651" s="95"/>
    </row>
    <row r="1652">
      <c r="A1652" s="69" t="s">
        <v>2586</v>
      </c>
      <c r="B1652" s="190" t="s">
        <v>27705</v>
      </c>
      <c r="C1652" s="95"/>
      <c r="D1652" s="101" t="s">
        <v>2588</v>
      </c>
      <c r="E1652" s="113" t="s">
        <v>22516</v>
      </c>
      <c r="F1652" s="113" t="s">
        <v>22516</v>
      </c>
      <c r="G1652" s="96"/>
      <c r="H1652" s="96" t="s">
        <v>27706</v>
      </c>
      <c r="I1652" s="113" t="s">
        <v>22516</v>
      </c>
      <c r="J1652" s="192"/>
      <c r="K1652" s="96"/>
      <c r="L1652" s="95" t="s">
        <v>21765</v>
      </c>
      <c r="M1652" s="113" t="s">
        <v>22516</v>
      </c>
      <c r="N1652" s="75" t="s">
        <v>16706</v>
      </c>
      <c r="O1652" s="75" t="s">
        <v>3792</v>
      </c>
      <c r="P1652" s="75" t="s">
        <v>8038</v>
      </c>
      <c r="Q1652" s="95"/>
    </row>
    <row r="1653">
      <c r="A1653" s="62" t="s">
        <v>23381</v>
      </c>
      <c r="B1653" s="210" t="s">
        <v>27707</v>
      </c>
      <c r="C1653" s="82"/>
      <c r="D1653" s="101" t="s">
        <v>2588</v>
      </c>
      <c r="E1653" s="113" t="s">
        <v>22516</v>
      </c>
      <c r="F1653" s="113" t="s">
        <v>22516</v>
      </c>
      <c r="G1653" s="62"/>
      <c r="H1653" s="62" t="s">
        <v>27708</v>
      </c>
      <c r="I1653" s="113" t="s">
        <v>22516</v>
      </c>
      <c r="J1653" s="198"/>
      <c r="K1653" s="62"/>
      <c r="L1653" s="82" t="s">
        <v>21765</v>
      </c>
      <c r="M1653" s="113" t="s">
        <v>22516</v>
      </c>
      <c r="N1653" s="99" t="s">
        <v>16706</v>
      </c>
      <c r="O1653" s="99" t="s">
        <v>2686</v>
      </c>
      <c r="P1653" s="99" t="s">
        <v>15373</v>
      </c>
      <c r="Q1653" s="82"/>
    </row>
    <row r="1654">
      <c r="A1654" s="69" t="s">
        <v>2586</v>
      </c>
      <c r="B1654" s="190" t="s">
        <v>27709</v>
      </c>
      <c r="C1654" s="95"/>
      <c r="D1654" s="101" t="s">
        <v>2588</v>
      </c>
      <c r="E1654" s="113" t="s">
        <v>22516</v>
      </c>
      <c r="F1654" s="113" t="s">
        <v>22516</v>
      </c>
      <c r="G1654" s="96"/>
      <c r="H1654" s="96" t="s">
        <v>27710</v>
      </c>
      <c r="I1654" s="113" t="s">
        <v>22516</v>
      </c>
      <c r="J1654" s="192"/>
      <c r="K1654" s="96"/>
      <c r="L1654" s="95" t="s">
        <v>21765</v>
      </c>
      <c r="M1654" s="113" t="s">
        <v>22516</v>
      </c>
      <c r="N1654" s="75" t="s">
        <v>16706</v>
      </c>
      <c r="O1654" s="75" t="s">
        <v>2765</v>
      </c>
      <c r="P1654" s="75" t="s">
        <v>15373</v>
      </c>
      <c r="Q1654" s="154" t="s">
        <v>22516</v>
      </c>
    </row>
    <row r="1655">
      <c r="A1655" s="69" t="s">
        <v>2586</v>
      </c>
      <c r="B1655" s="232" t="s">
        <v>27711</v>
      </c>
      <c r="C1655" s="82"/>
      <c r="D1655" s="101" t="s">
        <v>2588</v>
      </c>
      <c r="E1655" s="113" t="s">
        <v>22516</v>
      </c>
      <c r="F1655" s="113" t="s">
        <v>22516</v>
      </c>
      <c r="G1655" s="62"/>
      <c r="H1655" s="62" t="s">
        <v>27712</v>
      </c>
      <c r="I1655" s="113" t="s">
        <v>22516</v>
      </c>
      <c r="J1655" s="198"/>
      <c r="K1655" s="62"/>
      <c r="L1655" s="82" t="s">
        <v>21765</v>
      </c>
      <c r="M1655" s="113" t="s">
        <v>22516</v>
      </c>
      <c r="N1655" s="99" t="s">
        <v>16706</v>
      </c>
      <c r="O1655" s="99" t="s">
        <v>2603</v>
      </c>
      <c r="P1655" s="99" t="s">
        <v>8038</v>
      </c>
      <c r="Q1655" s="82"/>
    </row>
    <row r="1656">
      <c r="A1656" s="69" t="s">
        <v>2586</v>
      </c>
      <c r="B1656" s="232" t="s">
        <v>27713</v>
      </c>
      <c r="C1656" s="82"/>
      <c r="D1656" s="79" t="s">
        <v>2588</v>
      </c>
      <c r="E1656" s="113" t="s">
        <v>22516</v>
      </c>
      <c r="F1656" s="113" t="s">
        <v>22516</v>
      </c>
      <c r="G1656" s="62"/>
      <c r="H1656" s="62" t="s">
        <v>27714</v>
      </c>
      <c r="I1656" s="193" t="s">
        <v>27715</v>
      </c>
      <c r="J1656" s="198"/>
      <c r="K1656" s="62"/>
      <c r="L1656" s="82" t="s">
        <v>21765</v>
      </c>
      <c r="M1656" s="113" t="s">
        <v>22516</v>
      </c>
      <c r="N1656" s="99" t="s">
        <v>16706</v>
      </c>
      <c r="O1656" s="99" t="s">
        <v>2937</v>
      </c>
      <c r="P1656" s="99" t="s">
        <v>8038</v>
      </c>
      <c r="Q1656" s="82"/>
    </row>
    <row r="1657">
      <c r="A1657" s="69" t="s">
        <v>2586</v>
      </c>
      <c r="B1657" s="190" t="s">
        <v>27716</v>
      </c>
      <c r="C1657" s="95"/>
      <c r="D1657" s="79" t="s">
        <v>2588</v>
      </c>
      <c r="E1657" s="113" t="s">
        <v>22516</v>
      </c>
      <c r="F1657" s="113" t="s">
        <v>22516</v>
      </c>
      <c r="G1657" s="96"/>
      <c r="H1657" s="96" t="s">
        <v>27717</v>
      </c>
      <c r="I1657" s="167" t="s">
        <v>27718</v>
      </c>
      <c r="J1657" s="192"/>
      <c r="K1657" s="179"/>
      <c r="L1657" s="95" t="s">
        <v>21765</v>
      </c>
      <c r="M1657" s="113" t="s">
        <v>22516</v>
      </c>
      <c r="N1657" s="75" t="s">
        <v>16706</v>
      </c>
      <c r="O1657" s="75" t="s">
        <v>2802</v>
      </c>
      <c r="P1657" s="75" t="s">
        <v>8038</v>
      </c>
      <c r="Q1657" s="154" t="s">
        <v>22516</v>
      </c>
    </row>
    <row r="1658">
      <c r="A1658" s="69" t="s">
        <v>2633</v>
      </c>
      <c r="B1658" s="232" t="s">
        <v>27719</v>
      </c>
      <c r="C1658" s="82"/>
      <c r="D1658" s="79" t="s">
        <v>2588</v>
      </c>
      <c r="E1658" s="113" t="s">
        <v>22516</v>
      </c>
      <c r="F1658" s="113" t="s">
        <v>22516</v>
      </c>
      <c r="G1658" s="62"/>
      <c r="H1658" s="62" t="s">
        <v>27720</v>
      </c>
      <c r="I1658" s="113" t="s">
        <v>22516</v>
      </c>
      <c r="J1658" s="198"/>
      <c r="K1658" s="62"/>
      <c r="L1658" s="82" t="s">
        <v>21765</v>
      </c>
      <c r="M1658" s="113" t="s">
        <v>22516</v>
      </c>
      <c r="N1658" s="99" t="s">
        <v>16706</v>
      </c>
      <c r="O1658" s="99" t="s">
        <v>2603</v>
      </c>
      <c r="P1658" s="99" t="s">
        <v>8038</v>
      </c>
      <c r="Q1658" s="82"/>
    </row>
    <row r="1659">
      <c r="A1659" s="69" t="s">
        <v>2586</v>
      </c>
      <c r="B1659" s="232" t="s">
        <v>27721</v>
      </c>
      <c r="C1659" s="82"/>
      <c r="D1659" s="79" t="s">
        <v>2588</v>
      </c>
      <c r="E1659" s="113" t="s">
        <v>22516</v>
      </c>
      <c r="F1659" s="113" t="s">
        <v>22516</v>
      </c>
      <c r="G1659" s="62"/>
      <c r="H1659" s="62" t="s">
        <v>27722</v>
      </c>
      <c r="I1659" s="113" t="s">
        <v>22516</v>
      </c>
      <c r="J1659" s="198"/>
      <c r="K1659" s="62"/>
      <c r="L1659" s="82" t="s">
        <v>21765</v>
      </c>
      <c r="M1659" s="113" t="s">
        <v>22516</v>
      </c>
      <c r="N1659" s="99" t="s">
        <v>16706</v>
      </c>
      <c r="O1659" s="99" t="s">
        <v>2802</v>
      </c>
      <c r="P1659" s="99" t="s">
        <v>8038</v>
      </c>
      <c r="Q1659" s="82"/>
    </row>
    <row r="1660">
      <c r="A1660" s="69" t="s">
        <v>2586</v>
      </c>
      <c r="B1660" s="190" t="s">
        <v>27723</v>
      </c>
      <c r="C1660" s="95"/>
      <c r="D1660" s="79" t="s">
        <v>2588</v>
      </c>
      <c r="E1660" s="113" t="s">
        <v>22516</v>
      </c>
      <c r="F1660" s="113" t="s">
        <v>22516</v>
      </c>
      <c r="G1660" s="96"/>
      <c r="H1660" s="96" t="s">
        <v>27724</v>
      </c>
      <c r="I1660" s="113" t="s">
        <v>22516</v>
      </c>
      <c r="J1660" s="192"/>
      <c r="K1660" s="96"/>
      <c r="L1660" s="95" t="s">
        <v>21765</v>
      </c>
      <c r="M1660" s="113" t="s">
        <v>22516</v>
      </c>
      <c r="N1660" s="75" t="s">
        <v>16706</v>
      </c>
      <c r="O1660" s="75" t="s">
        <v>22658</v>
      </c>
      <c r="P1660" s="75" t="s">
        <v>15373</v>
      </c>
      <c r="Q1660" s="95"/>
    </row>
    <row r="1661">
      <c r="A1661" s="69" t="s">
        <v>2586</v>
      </c>
      <c r="B1661" s="190" t="s">
        <v>27725</v>
      </c>
      <c r="C1661" s="95"/>
      <c r="D1661" s="79" t="s">
        <v>2588</v>
      </c>
      <c r="E1661" s="113" t="s">
        <v>22516</v>
      </c>
      <c r="F1661" s="113" t="s">
        <v>22516</v>
      </c>
      <c r="G1661" s="96"/>
      <c r="H1661" s="96" t="s">
        <v>27726</v>
      </c>
      <c r="I1661" s="113" t="s">
        <v>22516</v>
      </c>
      <c r="J1661" s="192"/>
      <c r="K1661" s="96"/>
      <c r="L1661" s="95" t="s">
        <v>21765</v>
      </c>
      <c r="M1661" s="113" t="s">
        <v>22516</v>
      </c>
      <c r="N1661" s="75" t="s">
        <v>16706</v>
      </c>
      <c r="O1661" s="75" t="s">
        <v>4138</v>
      </c>
      <c r="P1661" s="75" t="s">
        <v>15373</v>
      </c>
      <c r="Q1661" s="95"/>
    </row>
    <row r="1662">
      <c r="A1662" s="69" t="s">
        <v>2586</v>
      </c>
      <c r="B1662" s="190" t="s">
        <v>27727</v>
      </c>
      <c r="C1662" s="95"/>
      <c r="D1662" s="79" t="s">
        <v>2588</v>
      </c>
      <c r="E1662" s="113" t="s">
        <v>22516</v>
      </c>
      <c r="F1662" s="113" t="s">
        <v>22516</v>
      </c>
      <c r="G1662" s="96"/>
      <c r="H1662" s="96" t="s">
        <v>27728</v>
      </c>
      <c r="I1662" s="113" t="s">
        <v>22516</v>
      </c>
      <c r="J1662" s="192"/>
      <c r="K1662" s="96"/>
      <c r="L1662" s="95" t="s">
        <v>21765</v>
      </c>
      <c r="M1662" s="113" t="s">
        <v>22516</v>
      </c>
      <c r="N1662" s="75" t="s">
        <v>16706</v>
      </c>
      <c r="O1662" s="75" t="s">
        <v>2937</v>
      </c>
      <c r="P1662" s="75" t="s">
        <v>15373</v>
      </c>
      <c r="Q1662" s="95"/>
    </row>
    <row r="1663">
      <c r="A1663" s="62" t="s">
        <v>2586</v>
      </c>
      <c r="B1663" s="224" t="s">
        <v>27729</v>
      </c>
      <c r="C1663" s="201"/>
      <c r="D1663" s="82" t="s">
        <v>2588</v>
      </c>
      <c r="E1663" s="113" t="s">
        <v>22516</v>
      </c>
      <c r="F1663" s="113" t="s">
        <v>22516</v>
      </c>
      <c r="G1663" s="99" t="s">
        <v>2741</v>
      </c>
      <c r="H1663" s="82" t="s">
        <v>27730</v>
      </c>
      <c r="I1663" s="201"/>
      <c r="J1663" s="246"/>
      <c r="K1663" s="247"/>
      <c r="L1663" s="99" t="s">
        <v>21765</v>
      </c>
      <c r="M1663" s="113" t="s">
        <v>22516</v>
      </c>
      <c r="N1663" s="162" t="s">
        <v>16706</v>
      </c>
      <c r="O1663" s="246" t="s">
        <v>2760</v>
      </c>
      <c r="P1663" s="162"/>
      <c r="Q1663" s="244" t="s">
        <v>27731</v>
      </c>
    </row>
    <row r="1664">
      <c r="A1664" s="69" t="s">
        <v>2586</v>
      </c>
      <c r="B1664" s="232" t="s">
        <v>27732</v>
      </c>
      <c r="C1664" s="82"/>
      <c r="D1664" s="79" t="s">
        <v>2588</v>
      </c>
      <c r="E1664" s="113" t="s">
        <v>22516</v>
      </c>
      <c r="F1664" s="113" t="s">
        <v>22516</v>
      </c>
      <c r="G1664" s="62"/>
      <c r="H1664" s="62" t="s">
        <v>27733</v>
      </c>
      <c r="I1664" s="113" t="s">
        <v>22516</v>
      </c>
      <c r="J1664" s="198"/>
      <c r="K1664" s="62"/>
      <c r="L1664" s="82" t="s">
        <v>21765</v>
      </c>
      <c r="M1664" s="113" t="s">
        <v>22516</v>
      </c>
      <c r="N1664" s="99" t="s">
        <v>16706</v>
      </c>
      <c r="O1664" s="99" t="s">
        <v>4225</v>
      </c>
      <c r="P1664" s="99" t="s">
        <v>15373</v>
      </c>
      <c r="Q1664" s="82"/>
    </row>
    <row r="1665">
      <c r="A1665" s="69" t="s">
        <v>2586</v>
      </c>
      <c r="B1665" s="190" t="s">
        <v>27734</v>
      </c>
      <c r="C1665" s="95"/>
      <c r="D1665" s="101" t="s">
        <v>2588</v>
      </c>
      <c r="E1665" s="113" t="s">
        <v>22516</v>
      </c>
      <c r="F1665" s="113" t="s">
        <v>22516</v>
      </c>
      <c r="G1665" s="96"/>
      <c r="H1665" s="96" t="s">
        <v>27735</v>
      </c>
      <c r="I1665" s="113" t="s">
        <v>22516</v>
      </c>
      <c r="J1665" s="192"/>
      <c r="K1665" s="96"/>
      <c r="L1665" s="95" t="s">
        <v>21765</v>
      </c>
      <c r="M1665" s="113" t="s">
        <v>22516</v>
      </c>
      <c r="N1665" s="75" t="s">
        <v>16706</v>
      </c>
      <c r="O1665" s="75" t="s">
        <v>2686</v>
      </c>
      <c r="P1665" s="75" t="s">
        <v>15373</v>
      </c>
      <c r="Q1665" s="95"/>
    </row>
    <row r="1666">
      <c r="A1666" s="69" t="s">
        <v>2586</v>
      </c>
      <c r="B1666" s="232" t="s">
        <v>27736</v>
      </c>
      <c r="C1666" s="82"/>
      <c r="D1666" s="101" t="s">
        <v>2588</v>
      </c>
      <c r="E1666" s="113" t="s">
        <v>22516</v>
      </c>
      <c r="F1666" s="113" t="s">
        <v>22516</v>
      </c>
      <c r="G1666" s="62"/>
      <c r="H1666" s="62" t="s">
        <v>27737</v>
      </c>
      <c r="I1666" s="113" t="s">
        <v>22516</v>
      </c>
      <c r="J1666" s="198"/>
      <c r="K1666" s="62"/>
      <c r="L1666" s="82" t="s">
        <v>21765</v>
      </c>
      <c r="M1666" s="113" t="s">
        <v>22516</v>
      </c>
      <c r="N1666" s="99" t="s">
        <v>16706</v>
      </c>
      <c r="O1666" s="99" t="s">
        <v>22571</v>
      </c>
      <c r="P1666" s="99" t="s">
        <v>15373</v>
      </c>
      <c r="Q1666" s="82"/>
    </row>
    <row r="1667">
      <c r="A1667" s="69" t="s">
        <v>2586</v>
      </c>
      <c r="B1667" s="232" t="s">
        <v>27738</v>
      </c>
      <c r="C1667" s="95"/>
      <c r="D1667" s="82" t="s">
        <v>2588</v>
      </c>
      <c r="E1667" s="113" t="s">
        <v>22516</v>
      </c>
      <c r="F1667" s="113" t="s">
        <v>22516</v>
      </c>
      <c r="G1667" s="99" t="s">
        <v>8038</v>
      </c>
      <c r="H1667" s="82" t="s">
        <v>27739</v>
      </c>
      <c r="I1667" s="199" t="s">
        <v>27740</v>
      </c>
      <c r="J1667" s="99"/>
      <c r="K1667" s="247"/>
      <c r="L1667" s="99" t="s">
        <v>21765</v>
      </c>
      <c r="M1667" s="113" t="s">
        <v>22516</v>
      </c>
      <c r="N1667" s="162" t="s">
        <v>16706</v>
      </c>
      <c r="O1667" s="99" t="s">
        <v>2760</v>
      </c>
      <c r="P1667" s="75"/>
      <c r="Q1667" s="244" t="s">
        <v>27741</v>
      </c>
    </row>
    <row r="1668">
      <c r="A1668" s="69" t="s">
        <v>2586</v>
      </c>
      <c r="B1668" s="190" t="s">
        <v>27742</v>
      </c>
      <c r="C1668" s="95"/>
      <c r="D1668" s="101" t="s">
        <v>2588</v>
      </c>
      <c r="E1668" s="113" t="s">
        <v>22516</v>
      </c>
      <c r="F1668" s="113" t="s">
        <v>22516</v>
      </c>
      <c r="G1668" s="96"/>
      <c r="H1668" s="96" t="s">
        <v>27743</v>
      </c>
      <c r="I1668" s="113" t="s">
        <v>22516</v>
      </c>
      <c r="J1668" s="192"/>
      <c r="K1668" s="96"/>
      <c r="L1668" s="95" t="s">
        <v>21765</v>
      </c>
      <c r="M1668" s="113" t="s">
        <v>22516</v>
      </c>
      <c r="N1668" s="75" t="s">
        <v>16706</v>
      </c>
      <c r="O1668" s="75" t="s">
        <v>22658</v>
      </c>
      <c r="P1668" s="75" t="s">
        <v>15373</v>
      </c>
      <c r="Q1668" s="95"/>
    </row>
    <row r="1669">
      <c r="A1669" s="69" t="s">
        <v>2586</v>
      </c>
      <c r="B1669" s="232" t="s">
        <v>27744</v>
      </c>
      <c r="C1669" s="82"/>
      <c r="D1669" s="79" t="s">
        <v>2588</v>
      </c>
      <c r="E1669" s="113" t="s">
        <v>22516</v>
      </c>
      <c r="F1669" s="113" t="s">
        <v>22516</v>
      </c>
      <c r="G1669" s="62"/>
      <c r="H1669" s="62" t="s">
        <v>27745</v>
      </c>
      <c r="I1669" s="113" t="s">
        <v>22516</v>
      </c>
      <c r="J1669" s="198"/>
      <c r="K1669" s="62"/>
      <c r="L1669" s="82" t="s">
        <v>21765</v>
      </c>
      <c r="M1669" s="113" t="s">
        <v>22516</v>
      </c>
      <c r="N1669" s="99" t="s">
        <v>16706</v>
      </c>
      <c r="O1669" s="99" t="s">
        <v>2802</v>
      </c>
      <c r="P1669" s="99" t="s">
        <v>15373</v>
      </c>
      <c r="Q1669" s="82"/>
    </row>
    <row r="1670">
      <c r="A1670" s="69" t="s">
        <v>2586</v>
      </c>
      <c r="B1670" s="232" t="s">
        <v>27746</v>
      </c>
      <c r="C1670" s="82"/>
      <c r="D1670" s="79" t="s">
        <v>2588</v>
      </c>
      <c r="E1670" s="113" t="s">
        <v>22516</v>
      </c>
      <c r="F1670" s="113" t="s">
        <v>22516</v>
      </c>
      <c r="G1670" s="62"/>
      <c r="H1670" s="62" t="s">
        <v>27747</v>
      </c>
      <c r="I1670" s="113" t="s">
        <v>22516</v>
      </c>
      <c r="J1670" s="198"/>
      <c r="K1670" s="62"/>
      <c r="L1670" s="82" t="s">
        <v>21765</v>
      </c>
      <c r="M1670" s="113" t="s">
        <v>22516</v>
      </c>
      <c r="N1670" s="99" t="s">
        <v>16706</v>
      </c>
      <c r="O1670" s="99" t="s">
        <v>2686</v>
      </c>
      <c r="P1670" s="99" t="s">
        <v>15373</v>
      </c>
      <c r="Q1670" s="82"/>
    </row>
    <row r="1671">
      <c r="A1671" s="69" t="s">
        <v>2586</v>
      </c>
      <c r="B1671" s="190" t="s">
        <v>27174</v>
      </c>
      <c r="C1671" s="95"/>
      <c r="D1671" s="101" t="s">
        <v>2588</v>
      </c>
      <c r="E1671" s="113" t="s">
        <v>22516</v>
      </c>
      <c r="F1671" s="113" t="s">
        <v>22516</v>
      </c>
      <c r="G1671" s="96"/>
      <c r="H1671" s="96" t="s">
        <v>27748</v>
      </c>
      <c r="I1671" s="113" t="s">
        <v>22516</v>
      </c>
      <c r="J1671" s="192"/>
      <c r="K1671" s="179"/>
      <c r="L1671" s="95" t="s">
        <v>21765</v>
      </c>
      <c r="M1671" s="113" t="s">
        <v>22516</v>
      </c>
      <c r="N1671" s="75" t="s">
        <v>16706</v>
      </c>
      <c r="O1671" s="75" t="s">
        <v>2813</v>
      </c>
      <c r="P1671" s="75" t="s">
        <v>15373</v>
      </c>
      <c r="Q1671" s="154" t="s">
        <v>22516</v>
      </c>
    </row>
    <row r="1672">
      <c r="A1672" s="69" t="s">
        <v>2586</v>
      </c>
      <c r="B1672" s="190" t="s">
        <v>27749</v>
      </c>
      <c r="C1672" s="95"/>
      <c r="D1672" s="101" t="s">
        <v>2588</v>
      </c>
      <c r="E1672" s="113" t="s">
        <v>22516</v>
      </c>
      <c r="F1672" s="113" t="s">
        <v>22516</v>
      </c>
      <c r="G1672" s="96"/>
      <c r="H1672" s="96" t="s">
        <v>27750</v>
      </c>
      <c r="I1672" s="113" t="s">
        <v>22516</v>
      </c>
      <c r="J1672" s="192"/>
      <c r="K1672" s="96"/>
      <c r="L1672" s="95" t="s">
        <v>21765</v>
      </c>
      <c r="M1672" s="113" t="s">
        <v>22516</v>
      </c>
      <c r="N1672" s="75" t="s">
        <v>16706</v>
      </c>
      <c r="O1672" s="75" t="s">
        <v>2765</v>
      </c>
      <c r="P1672" s="75" t="s">
        <v>15373</v>
      </c>
      <c r="Q1672" s="95"/>
    </row>
    <row r="1673">
      <c r="A1673" s="69" t="s">
        <v>2586</v>
      </c>
      <c r="B1673" s="190" t="s">
        <v>27751</v>
      </c>
      <c r="C1673" s="95"/>
      <c r="D1673" s="101" t="s">
        <v>2588</v>
      </c>
      <c r="E1673" s="113" t="s">
        <v>22516</v>
      </c>
      <c r="F1673" s="113" t="s">
        <v>22516</v>
      </c>
      <c r="G1673" s="96"/>
      <c r="H1673" s="96" t="s">
        <v>27752</v>
      </c>
      <c r="I1673" s="113" t="s">
        <v>22516</v>
      </c>
      <c r="J1673" s="192"/>
      <c r="K1673" s="96"/>
      <c r="L1673" s="95" t="s">
        <v>21765</v>
      </c>
      <c r="M1673" s="113" t="s">
        <v>22516</v>
      </c>
      <c r="N1673" s="75" t="s">
        <v>16706</v>
      </c>
      <c r="O1673" s="75" t="s">
        <v>2813</v>
      </c>
      <c r="P1673" s="75" t="s">
        <v>15373</v>
      </c>
      <c r="Q1673" s="154" t="s">
        <v>22516</v>
      </c>
    </row>
    <row r="1674">
      <c r="A1674" s="69" t="s">
        <v>2586</v>
      </c>
      <c r="B1674" s="190" t="s">
        <v>27753</v>
      </c>
      <c r="C1674" s="236"/>
      <c r="D1674" s="196" t="s">
        <v>2588</v>
      </c>
      <c r="E1674" s="113" t="s">
        <v>22516</v>
      </c>
      <c r="F1674" s="113" t="s">
        <v>22516</v>
      </c>
      <c r="G1674" s="177"/>
      <c r="H1674" s="177" t="s">
        <v>27754</v>
      </c>
      <c r="I1674" s="113" t="s">
        <v>22516</v>
      </c>
      <c r="J1674" s="179"/>
      <c r="K1674" s="179"/>
      <c r="L1674" s="95" t="s">
        <v>21765</v>
      </c>
      <c r="M1674" s="113" t="s">
        <v>22516</v>
      </c>
      <c r="N1674" s="75" t="s">
        <v>16706</v>
      </c>
      <c r="O1674" s="75" t="s">
        <v>2753</v>
      </c>
      <c r="P1674" s="75" t="s">
        <v>8038</v>
      </c>
      <c r="Q1674" s="180" t="s">
        <v>22516</v>
      </c>
    </row>
    <row r="1675">
      <c r="A1675" s="69" t="s">
        <v>2586</v>
      </c>
      <c r="B1675" s="232" t="s">
        <v>27755</v>
      </c>
      <c r="C1675" s="82"/>
      <c r="D1675" s="196" t="s">
        <v>2588</v>
      </c>
      <c r="E1675" s="113" t="s">
        <v>22516</v>
      </c>
      <c r="F1675" s="113" t="s">
        <v>22516</v>
      </c>
      <c r="G1675" s="62"/>
      <c r="H1675" s="62" t="s">
        <v>27756</v>
      </c>
      <c r="I1675" s="113" t="s">
        <v>22516</v>
      </c>
      <c r="J1675" s="198"/>
      <c r="K1675" s="62"/>
      <c r="L1675" s="82" t="s">
        <v>21765</v>
      </c>
      <c r="M1675" s="113" t="s">
        <v>22516</v>
      </c>
      <c r="N1675" s="99" t="s">
        <v>16706</v>
      </c>
      <c r="O1675" s="99" t="s">
        <v>22571</v>
      </c>
      <c r="P1675" s="99" t="s">
        <v>15373</v>
      </c>
      <c r="Q1675" s="82"/>
    </row>
    <row r="1676">
      <c r="A1676" s="69" t="s">
        <v>2586</v>
      </c>
      <c r="B1676" s="190" t="s">
        <v>27757</v>
      </c>
      <c r="C1676" s="95"/>
      <c r="D1676" s="196" t="s">
        <v>2588</v>
      </c>
      <c r="E1676" s="113" t="s">
        <v>22516</v>
      </c>
      <c r="F1676" s="113" t="s">
        <v>22516</v>
      </c>
      <c r="G1676" s="96"/>
      <c r="H1676" s="96" t="s">
        <v>27758</v>
      </c>
      <c r="I1676" s="113" t="s">
        <v>22516</v>
      </c>
      <c r="J1676" s="192"/>
      <c r="K1676" s="96"/>
      <c r="L1676" s="95" t="s">
        <v>21765</v>
      </c>
      <c r="M1676" s="113" t="s">
        <v>22516</v>
      </c>
      <c r="N1676" s="75" t="s">
        <v>16706</v>
      </c>
      <c r="O1676" s="75" t="s">
        <v>2813</v>
      </c>
      <c r="P1676" s="75" t="s">
        <v>15373</v>
      </c>
      <c r="Q1676" s="95"/>
    </row>
    <row r="1677">
      <c r="A1677" s="69" t="s">
        <v>2586</v>
      </c>
      <c r="B1677" s="232" t="s">
        <v>27759</v>
      </c>
      <c r="C1677" s="82"/>
      <c r="D1677" s="196" t="s">
        <v>2588</v>
      </c>
      <c r="E1677" s="113" t="s">
        <v>22516</v>
      </c>
      <c r="F1677" s="113" t="s">
        <v>22516</v>
      </c>
      <c r="G1677" s="62"/>
      <c r="H1677" s="62" t="s">
        <v>27760</v>
      </c>
      <c r="I1677" s="113" t="s">
        <v>22516</v>
      </c>
      <c r="J1677" s="198"/>
      <c r="K1677" s="62"/>
      <c r="L1677" s="82" t="s">
        <v>21765</v>
      </c>
      <c r="M1677" s="113" t="s">
        <v>22516</v>
      </c>
      <c r="N1677" s="99" t="s">
        <v>16706</v>
      </c>
      <c r="O1677" s="99" t="s">
        <v>2603</v>
      </c>
      <c r="P1677" s="99" t="s">
        <v>15373</v>
      </c>
      <c r="Q1677" s="82"/>
    </row>
    <row r="1678">
      <c r="A1678" s="62" t="s">
        <v>2586</v>
      </c>
      <c r="B1678" s="210" t="s">
        <v>27761</v>
      </c>
      <c r="C1678" s="82"/>
      <c r="D1678" s="101" t="s">
        <v>2588</v>
      </c>
      <c r="E1678" s="113" t="s">
        <v>22516</v>
      </c>
      <c r="F1678" s="113" t="s">
        <v>22516</v>
      </c>
      <c r="G1678" s="62"/>
      <c r="H1678" s="62" t="s">
        <v>27762</v>
      </c>
      <c r="I1678" s="113" t="s">
        <v>22516</v>
      </c>
      <c r="J1678" s="198"/>
      <c r="K1678" s="62"/>
      <c r="L1678" s="82" t="s">
        <v>21765</v>
      </c>
      <c r="M1678" s="113" t="s">
        <v>22516</v>
      </c>
      <c r="N1678" s="99" t="s">
        <v>16706</v>
      </c>
      <c r="O1678" s="99" t="s">
        <v>3143</v>
      </c>
      <c r="P1678" s="99" t="s">
        <v>15373</v>
      </c>
      <c r="Q1678" s="82"/>
    </row>
    <row r="1679">
      <c r="A1679" s="69" t="s">
        <v>2586</v>
      </c>
      <c r="B1679" s="232" t="s">
        <v>27763</v>
      </c>
      <c r="C1679" s="82"/>
      <c r="D1679" s="101" t="s">
        <v>2588</v>
      </c>
      <c r="E1679" s="113" t="s">
        <v>22516</v>
      </c>
      <c r="F1679" s="113" t="s">
        <v>22516</v>
      </c>
      <c r="G1679" s="62"/>
      <c r="H1679" s="62" t="s">
        <v>27764</v>
      </c>
      <c r="I1679" s="113" t="s">
        <v>22516</v>
      </c>
      <c r="J1679" s="198"/>
      <c r="K1679" s="62"/>
      <c r="L1679" s="82" t="s">
        <v>21765</v>
      </c>
      <c r="M1679" s="113" t="s">
        <v>22516</v>
      </c>
      <c r="N1679" s="99" t="s">
        <v>16706</v>
      </c>
      <c r="O1679" s="99" t="s">
        <v>22571</v>
      </c>
      <c r="P1679" s="99" t="s">
        <v>15373</v>
      </c>
      <c r="Q1679" s="82"/>
    </row>
    <row r="1680">
      <c r="A1680" s="69" t="s">
        <v>2586</v>
      </c>
      <c r="B1680" s="190" t="s">
        <v>27765</v>
      </c>
      <c r="C1680" s="95"/>
      <c r="D1680" s="101" t="s">
        <v>2588</v>
      </c>
      <c r="E1680" s="113" t="s">
        <v>22516</v>
      </c>
      <c r="F1680" s="113" t="s">
        <v>22516</v>
      </c>
      <c r="G1680" s="96"/>
      <c r="H1680" s="96" t="s">
        <v>27766</v>
      </c>
      <c r="I1680" s="113" t="s">
        <v>22516</v>
      </c>
      <c r="J1680" s="192"/>
      <c r="K1680" s="96"/>
      <c r="L1680" s="95" t="s">
        <v>21765</v>
      </c>
      <c r="M1680" s="113" t="s">
        <v>22516</v>
      </c>
      <c r="N1680" s="75" t="s">
        <v>16706</v>
      </c>
      <c r="O1680" s="75" t="s">
        <v>2802</v>
      </c>
      <c r="P1680" s="75" t="s">
        <v>15373</v>
      </c>
      <c r="Q1680" s="95"/>
    </row>
    <row r="1681">
      <c r="A1681" s="69" t="s">
        <v>2586</v>
      </c>
      <c r="B1681" s="232" t="s">
        <v>27767</v>
      </c>
      <c r="C1681" s="82"/>
      <c r="D1681" s="79" t="s">
        <v>2588</v>
      </c>
      <c r="E1681" s="113" t="s">
        <v>22516</v>
      </c>
      <c r="F1681" s="113" t="s">
        <v>22516</v>
      </c>
      <c r="G1681" s="62"/>
      <c r="H1681" s="62" t="s">
        <v>27768</v>
      </c>
      <c r="I1681" s="113" t="s">
        <v>22516</v>
      </c>
      <c r="J1681" s="198"/>
      <c r="K1681" s="62"/>
      <c r="L1681" s="82" t="s">
        <v>23002</v>
      </c>
      <c r="M1681" s="113" t="s">
        <v>22516</v>
      </c>
      <c r="N1681" s="99" t="s">
        <v>16706</v>
      </c>
      <c r="O1681" s="99" t="s">
        <v>3095</v>
      </c>
      <c r="P1681" s="99" t="s">
        <v>15373</v>
      </c>
      <c r="Q1681" s="82"/>
    </row>
    <row r="1682">
      <c r="A1682" s="69" t="s">
        <v>2586</v>
      </c>
      <c r="B1682" s="190" t="s">
        <v>27769</v>
      </c>
      <c r="C1682" s="95"/>
      <c r="D1682" s="101" t="s">
        <v>2588</v>
      </c>
      <c r="E1682" s="113" t="s">
        <v>22516</v>
      </c>
      <c r="F1682" s="113" t="s">
        <v>22516</v>
      </c>
      <c r="G1682" s="96"/>
      <c r="H1682" s="96" t="s">
        <v>27770</v>
      </c>
      <c r="I1682" s="113" t="s">
        <v>22516</v>
      </c>
      <c r="J1682" s="192"/>
      <c r="K1682" s="96"/>
      <c r="L1682" s="95" t="s">
        <v>23002</v>
      </c>
      <c r="M1682" s="113" t="s">
        <v>22516</v>
      </c>
      <c r="N1682" s="75" t="s">
        <v>16706</v>
      </c>
      <c r="O1682" s="75" t="s">
        <v>23558</v>
      </c>
      <c r="P1682" s="75" t="s">
        <v>15373</v>
      </c>
      <c r="Q1682" s="95"/>
    </row>
    <row r="1683">
      <c r="A1683" s="69" t="s">
        <v>2586</v>
      </c>
      <c r="B1683" s="190" t="s">
        <v>27771</v>
      </c>
      <c r="C1683" s="95"/>
      <c r="D1683" s="101" t="s">
        <v>2588</v>
      </c>
      <c r="E1683" s="113" t="s">
        <v>22516</v>
      </c>
      <c r="F1683" s="113" t="s">
        <v>22516</v>
      </c>
      <c r="G1683" s="96"/>
      <c r="H1683" s="96" t="s">
        <v>27772</v>
      </c>
      <c r="I1683" s="113" t="s">
        <v>22516</v>
      </c>
      <c r="J1683" s="192"/>
      <c r="K1683" s="96"/>
      <c r="L1683" s="95" t="s">
        <v>23002</v>
      </c>
      <c r="M1683" s="113" t="s">
        <v>22516</v>
      </c>
      <c r="N1683" s="75" t="s">
        <v>16706</v>
      </c>
      <c r="O1683" s="75" t="s">
        <v>27773</v>
      </c>
      <c r="P1683" s="75" t="s">
        <v>15373</v>
      </c>
      <c r="Q1683" s="95"/>
    </row>
    <row r="1684">
      <c r="A1684" s="62" t="s">
        <v>8032</v>
      </c>
      <c r="B1684" s="210" t="s">
        <v>27774</v>
      </c>
      <c r="C1684" s="82"/>
      <c r="D1684" s="101" t="s">
        <v>2588</v>
      </c>
      <c r="E1684" s="113" t="s">
        <v>22516</v>
      </c>
      <c r="F1684" s="113" t="s">
        <v>22516</v>
      </c>
      <c r="G1684" s="62"/>
      <c r="H1684" s="62" t="s">
        <v>27775</v>
      </c>
      <c r="I1684" s="113" t="s">
        <v>22516</v>
      </c>
      <c r="J1684" s="198"/>
      <c r="K1684" s="62"/>
      <c r="L1684" s="82" t="s">
        <v>23002</v>
      </c>
      <c r="M1684" s="113" t="s">
        <v>22516</v>
      </c>
      <c r="N1684" s="99" t="s">
        <v>16706</v>
      </c>
      <c r="O1684" s="99" t="s">
        <v>26516</v>
      </c>
      <c r="P1684" s="99" t="s">
        <v>15373</v>
      </c>
      <c r="Q1684" s="82"/>
    </row>
    <row r="1685">
      <c r="A1685" s="69" t="s">
        <v>2633</v>
      </c>
      <c r="B1685" s="190" t="s">
        <v>27776</v>
      </c>
      <c r="C1685" s="95"/>
      <c r="D1685" s="101" t="s">
        <v>2588</v>
      </c>
      <c r="E1685" s="113" t="s">
        <v>22516</v>
      </c>
      <c r="F1685" s="113" t="s">
        <v>22516</v>
      </c>
      <c r="G1685" s="96"/>
      <c r="H1685" s="96" t="s">
        <v>27777</v>
      </c>
      <c r="I1685" s="113" t="s">
        <v>22516</v>
      </c>
      <c r="J1685" s="192"/>
      <c r="K1685" s="96"/>
      <c r="L1685" s="95" t="s">
        <v>23002</v>
      </c>
      <c r="M1685" s="113" t="s">
        <v>22516</v>
      </c>
      <c r="N1685" s="75" t="s">
        <v>16706</v>
      </c>
      <c r="O1685" s="75" t="s">
        <v>3095</v>
      </c>
      <c r="P1685" s="75" t="s">
        <v>15373</v>
      </c>
      <c r="Q1685" s="95"/>
    </row>
    <row r="1686">
      <c r="A1686" s="69" t="s">
        <v>2586</v>
      </c>
      <c r="B1686" s="232" t="s">
        <v>27778</v>
      </c>
      <c r="C1686" s="82"/>
      <c r="D1686" s="79" t="s">
        <v>2588</v>
      </c>
      <c r="E1686" s="113" t="s">
        <v>22516</v>
      </c>
      <c r="F1686" s="113" t="s">
        <v>22516</v>
      </c>
      <c r="G1686" s="62"/>
      <c r="H1686" s="62" t="s">
        <v>27779</v>
      </c>
      <c r="I1686" s="113" t="s">
        <v>22516</v>
      </c>
      <c r="J1686" s="198"/>
      <c r="K1686" s="62"/>
      <c r="L1686" s="82" t="s">
        <v>23002</v>
      </c>
      <c r="M1686" s="113" t="s">
        <v>22516</v>
      </c>
      <c r="N1686" s="99" t="s">
        <v>16706</v>
      </c>
      <c r="O1686" s="99" t="s">
        <v>3296</v>
      </c>
      <c r="P1686" s="99" t="s">
        <v>15373</v>
      </c>
      <c r="Q1686" s="82"/>
    </row>
    <row r="1687">
      <c r="A1687" s="69" t="s">
        <v>2586</v>
      </c>
      <c r="B1687" s="190" t="s">
        <v>27780</v>
      </c>
      <c r="C1687" s="95"/>
      <c r="D1687" s="79" t="s">
        <v>2635</v>
      </c>
      <c r="E1687" s="154" t="s">
        <v>22516</v>
      </c>
      <c r="F1687" s="154" t="s">
        <v>22516</v>
      </c>
      <c r="G1687" s="96"/>
      <c r="H1687" s="96" t="s">
        <v>27781</v>
      </c>
      <c r="I1687" s="113" t="s">
        <v>22516</v>
      </c>
      <c r="J1687" s="192"/>
      <c r="K1687" s="96"/>
      <c r="L1687" s="95" t="s">
        <v>23002</v>
      </c>
      <c r="M1687" s="113" t="s">
        <v>22516</v>
      </c>
      <c r="N1687" s="75" t="s">
        <v>16706</v>
      </c>
      <c r="O1687" s="75" t="s">
        <v>26280</v>
      </c>
      <c r="P1687" s="75" t="s">
        <v>15373</v>
      </c>
      <c r="Q1687" s="95"/>
    </row>
    <row r="1688">
      <c r="A1688" s="69" t="s">
        <v>2586</v>
      </c>
      <c r="B1688" s="190" t="s">
        <v>27782</v>
      </c>
      <c r="C1688" s="95"/>
      <c r="D1688" s="79" t="s">
        <v>2588</v>
      </c>
      <c r="E1688" s="113" t="s">
        <v>22516</v>
      </c>
      <c r="F1688" s="113" t="s">
        <v>22516</v>
      </c>
      <c r="G1688" s="96"/>
      <c r="H1688" s="96" t="s">
        <v>27783</v>
      </c>
      <c r="I1688" s="113" t="s">
        <v>22516</v>
      </c>
      <c r="J1688" s="192"/>
      <c r="K1688" s="96"/>
      <c r="L1688" s="95" t="s">
        <v>23002</v>
      </c>
      <c r="M1688" s="113" t="s">
        <v>22516</v>
      </c>
      <c r="N1688" s="75" t="s">
        <v>16706</v>
      </c>
      <c r="O1688" s="75" t="s">
        <v>24018</v>
      </c>
      <c r="P1688" s="75" t="s">
        <v>15373</v>
      </c>
      <c r="Q1688" s="95"/>
    </row>
    <row r="1689">
      <c r="A1689" s="69" t="s">
        <v>23381</v>
      </c>
      <c r="B1689" s="190" t="s">
        <v>27784</v>
      </c>
      <c r="C1689" s="95"/>
      <c r="D1689" s="79" t="s">
        <v>2588</v>
      </c>
      <c r="E1689" s="113" t="s">
        <v>22516</v>
      </c>
      <c r="F1689" s="113" t="s">
        <v>22516</v>
      </c>
      <c r="G1689" s="96"/>
      <c r="H1689" s="96" t="s">
        <v>27785</v>
      </c>
      <c r="I1689" s="113" t="s">
        <v>22516</v>
      </c>
      <c r="J1689" s="192"/>
      <c r="K1689" s="96"/>
      <c r="L1689" s="95" t="s">
        <v>23002</v>
      </c>
      <c r="M1689" s="113" t="s">
        <v>22516</v>
      </c>
      <c r="N1689" s="75" t="s">
        <v>16706</v>
      </c>
      <c r="O1689" s="75" t="s">
        <v>4225</v>
      </c>
      <c r="P1689" s="75" t="s">
        <v>15373</v>
      </c>
      <c r="Q1689" s="95"/>
    </row>
    <row r="1690">
      <c r="A1690" s="69" t="s">
        <v>2633</v>
      </c>
      <c r="B1690" s="232" t="s">
        <v>27786</v>
      </c>
      <c r="C1690" s="82"/>
      <c r="D1690" s="79" t="s">
        <v>2635</v>
      </c>
      <c r="E1690" s="154" t="s">
        <v>22516</v>
      </c>
      <c r="F1690" s="154" t="s">
        <v>22516</v>
      </c>
      <c r="G1690" s="62"/>
      <c r="H1690" s="62" t="s">
        <v>27787</v>
      </c>
      <c r="I1690" s="113" t="s">
        <v>22516</v>
      </c>
      <c r="J1690" s="198"/>
      <c r="K1690" s="62"/>
      <c r="L1690" s="82" t="s">
        <v>23002</v>
      </c>
      <c r="M1690" s="113" t="s">
        <v>22516</v>
      </c>
      <c r="N1690" s="99" t="s">
        <v>16706</v>
      </c>
      <c r="O1690" s="99" t="s">
        <v>24018</v>
      </c>
      <c r="P1690" s="99" t="s">
        <v>15373</v>
      </c>
      <c r="Q1690" s="82"/>
    </row>
    <row r="1691">
      <c r="A1691" s="69" t="s">
        <v>23381</v>
      </c>
      <c r="B1691" s="232" t="s">
        <v>27788</v>
      </c>
      <c r="C1691" s="82"/>
      <c r="D1691" s="79" t="s">
        <v>2635</v>
      </c>
      <c r="E1691" s="154" t="s">
        <v>22516</v>
      </c>
      <c r="F1691" s="154" t="s">
        <v>22516</v>
      </c>
      <c r="G1691" s="62"/>
      <c r="H1691" s="62" t="s">
        <v>27789</v>
      </c>
      <c r="I1691" s="113" t="s">
        <v>22516</v>
      </c>
      <c r="J1691" s="198"/>
      <c r="K1691" s="62"/>
      <c r="L1691" s="82" t="s">
        <v>23002</v>
      </c>
      <c r="M1691" s="113" t="s">
        <v>22516</v>
      </c>
      <c r="N1691" s="99" t="s">
        <v>16706</v>
      </c>
      <c r="O1691" s="99" t="s">
        <v>26542</v>
      </c>
      <c r="P1691" s="99" t="s">
        <v>15373</v>
      </c>
      <c r="Q1691" s="82"/>
    </row>
    <row r="1692">
      <c r="A1692" s="69" t="s">
        <v>2586</v>
      </c>
      <c r="B1692" s="232" t="s">
        <v>27790</v>
      </c>
      <c r="C1692" s="82"/>
      <c r="D1692" s="79" t="s">
        <v>2588</v>
      </c>
      <c r="E1692" s="113" t="s">
        <v>22516</v>
      </c>
      <c r="F1692" s="113" t="s">
        <v>22516</v>
      </c>
      <c r="G1692" s="62"/>
      <c r="H1692" s="62" t="s">
        <v>27791</v>
      </c>
      <c r="I1692" s="113" t="s">
        <v>22516</v>
      </c>
      <c r="J1692" s="198"/>
      <c r="K1692" s="62"/>
      <c r="L1692" s="82" t="s">
        <v>23002</v>
      </c>
      <c r="M1692" s="113" t="s">
        <v>22516</v>
      </c>
      <c r="N1692" s="99" t="s">
        <v>16706</v>
      </c>
      <c r="O1692" s="99" t="s">
        <v>27792</v>
      </c>
      <c r="P1692" s="99" t="s">
        <v>15373</v>
      </c>
      <c r="Q1692" s="82"/>
    </row>
    <row r="1693">
      <c r="A1693" s="69" t="s">
        <v>2586</v>
      </c>
      <c r="B1693" s="232" t="s">
        <v>27793</v>
      </c>
      <c r="C1693" s="82"/>
      <c r="D1693" s="79" t="s">
        <v>2588</v>
      </c>
      <c r="E1693" s="113" t="s">
        <v>22516</v>
      </c>
      <c r="F1693" s="113" t="s">
        <v>22516</v>
      </c>
      <c r="G1693" s="62"/>
      <c r="H1693" s="62" t="s">
        <v>27794</v>
      </c>
      <c r="I1693" s="193" t="s">
        <v>27795</v>
      </c>
      <c r="J1693" s="198"/>
      <c r="K1693" s="62"/>
      <c r="L1693" s="82" t="s">
        <v>23002</v>
      </c>
      <c r="M1693" s="113" t="s">
        <v>22516</v>
      </c>
      <c r="N1693" s="99" t="s">
        <v>16706</v>
      </c>
      <c r="O1693" s="99" t="s">
        <v>27773</v>
      </c>
      <c r="P1693" s="99" t="s">
        <v>15373</v>
      </c>
      <c r="Q1693" s="82"/>
    </row>
    <row r="1694">
      <c r="A1694" s="69" t="s">
        <v>2586</v>
      </c>
      <c r="B1694" s="232" t="s">
        <v>27796</v>
      </c>
      <c r="C1694" s="82"/>
      <c r="D1694" s="79" t="s">
        <v>2588</v>
      </c>
      <c r="E1694" s="113" t="s">
        <v>22516</v>
      </c>
      <c r="F1694" s="113" t="s">
        <v>22516</v>
      </c>
      <c r="G1694" s="62"/>
      <c r="H1694" s="62" t="s">
        <v>27797</v>
      </c>
      <c r="I1694" s="113" t="s">
        <v>22516</v>
      </c>
      <c r="J1694" s="198"/>
      <c r="K1694" s="62"/>
      <c r="L1694" s="82" t="s">
        <v>23002</v>
      </c>
      <c r="M1694" s="113" t="s">
        <v>22516</v>
      </c>
      <c r="N1694" s="99" t="s">
        <v>16706</v>
      </c>
      <c r="O1694" s="99" t="s">
        <v>22571</v>
      </c>
      <c r="P1694" s="99" t="s">
        <v>15373</v>
      </c>
      <c r="Q1694" s="82"/>
    </row>
    <row r="1695">
      <c r="A1695" s="69" t="s">
        <v>2586</v>
      </c>
      <c r="B1695" s="232" t="s">
        <v>27798</v>
      </c>
      <c r="C1695" s="82"/>
      <c r="D1695" s="79" t="s">
        <v>2588</v>
      </c>
      <c r="E1695" s="113" t="s">
        <v>22516</v>
      </c>
      <c r="F1695" s="113" t="s">
        <v>22516</v>
      </c>
      <c r="G1695" s="62"/>
      <c r="H1695" s="62" t="s">
        <v>27799</v>
      </c>
      <c r="I1695" s="113" t="s">
        <v>22516</v>
      </c>
      <c r="J1695" s="198"/>
      <c r="K1695" s="62"/>
      <c r="L1695" s="82" t="s">
        <v>23002</v>
      </c>
      <c r="M1695" s="113" t="s">
        <v>22516</v>
      </c>
      <c r="N1695" s="99" t="s">
        <v>16706</v>
      </c>
      <c r="O1695" s="99" t="s">
        <v>23578</v>
      </c>
      <c r="P1695" s="99" t="s">
        <v>15373</v>
      </c>
      <c r="Q1695" s="82"/>
    </row>
    <row r="1696">
      <c r="A1696" s="69" t="s">
        <v>2586</v>
      </c>
      <c r="B1696" s="190" t="s">
        <v>27800</v>
      </c>
      <c r="C1696" s="95"/>
      <c r="D1696" s="79" t="s">
        <v>2588</v>
      </c>
      <c r="E1696" s="113" t="s">
        <v>22516</v>
      </c>
      <c r="F1696" s="113" t="s">
        <v>22516</v>
      </c>
      <c r="G1696" s="96"/>
      <c r="H1696" s="96" t="s">
        <v>27801</v>
      </c>
      <c r="I1696" s="113" t="s">
        <v>22516</v>
      </c>
      <c r="J1696" s="192"/>
      <c r="K1696" s="96"/>
      <c r="L1696" s="95" t="s">
        <v>23002</v>
      </c>
      <c r="M1696" s="113" t="s">
        <v>22516</v>
      </c>
      <c r="N1696" s="75" t="s">
        <v>16706</v>
      </c>
      <c r="O1696" s="75" t="s">
        <v>22571</v>
      </c>
      <c r="P1696" s="75" t="s">
        <v>15373</v>
      </c>
      <c r="Q1696" s="95"/>
    </row>
    <row r="1697">
      <c r="A1697" s="69" t="s">
        <v>2586</v>
      </c>
      <c r="B1697" s="232" t="s">
        <v>27802</v>
      </c>
      <c r="C1697" s="82"/>
      <c r="D1697" s="79" t="s">
        <v>2635</v>
      </c>
      <c r="E1697" s="113" t="s">
        <v>22516</v>
      </c>
      <c r="F1697" s="113" t="s">
        <v>22516</v>
      </c>
      <c r="G1697" s="62"/>
      <c r="H1697" s="62" t="s">
        <v>27803</v>
      </c>
      <c r="I1697" s="108" t="s">
        <v>27804</v>
      </c>
      <c r="J1697" s="198">
        <v>19011.0</v>
      </c>
      <c r="K1697" s="75" t="s">
        <v>22513</v>
      </c>
      <c r="L1697" s="82" t="s">
        <v>16627</v>
      </c>
      <c r="M1697" s="113" t="s">
        <v>22516</v>
      </c>
      <c r="N1697" s="99" t="s">
        <v>22689</v>
      </c>
      <c r="O1697" s="99" t="s">
        <v>6552</v>
      </c>
      <c r="P1697" s="99" t="s">
        <v>8038</v>
      </c>
      <c r="Q1697" s="113" t="s">
        <v>22516</v>
      </c>
    </row>
    <row r="1698">
      <c r="A1698" s="69" t="s">
        <v>2633</v>
      </c>
      <c r="B1698" s="190" t="s">
        <v>27805</v>
      </c>
      <c r="C1698" s="236"/>
      <c r="D1698" s="79" t="s">
        <v>2635</v>
      </c>
      <c r="E1698" s="113" t="s">
        <v>22516</v>
      </c>
      <c r="F1698" s="113" t="s">
        <v>22516</v>
      </c>
      <c r="G1698" s="177"/>
      <c r="H1698" s="177" t="s">
        <v>27806</v>
      </c>
      <c r="I1698" s="231" t="s">
        <v>27807</v>
      </c>
      <c r="J1698" s="235">
        <v>14300.0</v>
      </c>
      <c r="K1698" s="162" t="s">
        <v>22513</v>
      </c>
      <c r="L1698" s="95" t="s">
        <v>24848</v>
      </c>
      <c r="M1698" s="113" t="s">
        <v>22516</v>
      </c>
      <c r="N1698" s="75" t="s">
        <v>22689</v>
      </c>
      <c r="O1698" s="75" t="s">
        <v>8509</v>
      </c>
      <c r="P1698" s="75" t="s">
        <v>15373</v>
      </c>
      <c r="Q1698" s="180" t="s">
        <v>22516</v>
      </c>
    </row>
    <row r="1699">
      <c r="A1699" s="174"/>
      <c r="B1699" s="205" t="s">
        <v>27808</v>
      </c>
      <c r="C1699" s="188"/>
      <c r="D1699" s="67" t="s">
        <v>2635</v>
      </c>
      <c r="E1699" s="113" t="s">
        <v>22516</v>
      </c>
      <c r="F1699" s="113" t="s">
        <v>22516</v>
      </c>
      <c r="G1699" s="174"/>
      <c r="H1699" s="209" t="s">
        <v>27809</v>
      </c>
      <c r="I1699" s="209"/>
      <c r="J1699" s="174"/>
      <c r="K1699" s="174"/>
      <c r="L1699" s="69" t="s">
        <v>16627</v>
      </c>
      <c r="M1699" s="113" t="s">
        <v>22516</v>
      </c>
      <c r="N1699" s="67" t="s">
        <v>21448</v>
      </c>
      <c r="O1699" s="67" t="s">
        <v>27810</v>
      </c>
      <c r="P1699" s="174"/>
      <c r="Q1699" s="174"/>
    </row>
    <row r="1700">
      <c r="A1700" s="174"/>
      <c r="B1700" s="205" t="s">
        <v>27811</v>
      </c>
      <c r="C1700" s="188"/>
      <c r="D1700" s="67" t="s">
        <v>2635</v>
      </c>
      <c r="E1700" s="113" t="s">
        <v>22516</v>
      </c>
      <c r="F1700" s="113" t="s">
        <v>22516</v>
      </c>
      <c r="G1700" s="174"/>
      <c r="H1700" s="209" t="s">
        <v>27812</v>
      </c>
      <c r="I1700" s="209"/>
      <c r="J1700" s="174"/>
      <c r="K1700" s="174"/>
      <c r="L1700" s="69" t="s">
        <v>16627</v>
      </c>
      <c r="M1700" s="113" t="s">
        <v>22516</v>
      </c>
      <c r="N1700" s="67" t="s">
        <v>21448</v>
      </c>
      <c r="O1700" s="67" t="s">
        <v>27810</v>
      </c>
      <c r="P1700" s="174"/>
      <c r="Q1700" s="174"/>
    </row>
    <row r="1701">
      <c r="A1701" s="174"/>
      <c r="B1701" s="205" t="s">
        <v>27813</v>
      </c>
      <c r="C1701" s="188"/>
      <c r="D1701" s="67" t="s">
        <v>2635</v>
      </c>
      <c r="E1701" s="113" t="s">
        <v>22516</v>
      </c>
      <c r="F1701" s="113" t="s">
        <v>22516</v>
      </c>
      <c r="G1701" s="174"/>
      <c r="H1701" s="209" t="s">
        <v>27814</v>
      </c>
      <c r="I1701" s="209"/>
      <c r="J1701" s="174"/>
      <c r="K1701" s="174"/>
      <c r="L1701" s="69" t="s">
        <v>16627</v>
      </c>
      <c r="M1701" s="113" t="s">
        <v>22516</v>
      </c>
      <c r="N1701" s="67" t="s">
        <v>21448</v>
      </c>
      <c r="O1701" s="67" t="s">
        <v>27810</v>
      </c>
      <c r="P1701" s="174"/>
      <c r="Q1701" s="174"/>
    </row>
    <row r="1702">
      <c r="A1702" s="69" t="s">
        <v>2633</v>
      </c>
      <c r="B1702" s="190" t="s">
        <v>27815</v>
      </c>
      <c r="C1702" s="95"/>
      <c r="D1702" s="101" t="s">
        <v>2588</v>
      </c>
      <c r="E1702" s="113" t="s">
        <v>22516</v>
      </c>
      <c r="F1702" s="113" t="s">
        <v>22516</v>
      </c>
      <c r="G1702" s="96"/>
      <c r="H1702" s="96" t="s">
        <v>27816</v>
      </c>
      <c r="I1702" s="71" t="s">
        <v>27817</v>
      </c>
      <c r="J1702" s="192">
        <v>124906.0</v>
      </c>
      <c r="K1702" s="99" t="s">
        <v>22602</v>
      </c>
      <c r="L1702" s="95" t="s">
        <v>16627</v>
      </c>
      <c r="M1702" s="113" t="s">
        <v>22516</v>
      </c>
      <c r="N1702" s="75" t="s">
        <v>21624</v>
      </c>
      <c r="O1702" s="75" t="s">
        <v>7223</v>
      </c>
      <c r="P1702" s="75" t="s">
        <v>8038</v>
      </c>
      <c r="Q1702" s="95" t="s">
        <v>27818</v>
      </c>
    </row>
    <row r="1703">
      <c r="A1703" s="62" t="s">
        <v>2586</v>
      </c>
      <c r="B1703" s="210" t="s">
        <v>27819</v>
      </c>
      <c r="C1703" s="82"/>
      <c r="D1703" s="101" t="s">
        <v>2588</v>
      </c>
      <c r="E1703" s="113" t="s">
        <v>22516</v>
      </c>
      <c r="F1703" s="113" t="s">
        <v>22516</v>
      </c>
      <c r="G1703" s="62"/>
      <c r="H1703" s="62" t="s">
        <v>27820</v>
      </c>
      <c r="I1703" s="155" t="s">
        <v>27821</v>
      </c>
      <c r="J1703" s="200">
        <v>159000.0</v>
      </c>
      <c r="K1703" s="99" t="s">
        <v>22602</v>
      </c>
      <c r="L1703" s="82" t="s">
        <v>16627</v>
      </c>
      <c r="M1703" s="113" t="s">
        <v>22516</v>
      </c>
      <c r="N1703" s="99" t="s">
        <v>21624</v>
      </c>
      <c r="O1703" s="99" t="s">
        <v>4696</v>
      </c>
      <c r="P1703" s="99" t="s">
        <v>8038</v>
      </c>
      <c r="Q1703" s="82" t="s">
        <v>27822</v>
      </c>
    </row>
    <row r="1704">
      <c r="A1704" s="62" t="s">
        <v>2586</v>
      </c>
      <c r="B1704" s="210" t="s">
        <v>27823</v>
      </c>
      <c r="C1704" s="82"/>
      <c r="D1704" s="101" t="s">
        <v>2588</v>
      </c>
      <c r="E1704" s="113" t="s">
        <v>22516</v>
      </c>
      <c r="F1704" s="113" t="s">
        <v>22516</v>
      </c>
      <c r="G1704" s="160" t="s">
        <v>8038</v>
      </c>
      <c r="H1704" s="62" t="s">
        <v>27824</v>
      </c>
      <c r="I1704" s="108" t="s">
        <v>27825</v>
      </c>
      <c r="J1704" s="198">
        <v>629557.0</v>
      </c>
      <c r="K1704" s="99" t="s">
        <v>22602</v>
      </c>
      <c r="L1704" s="82" t="s">
        <v>16627</v>
      </c>
      <c r="M1704" s="113" t="s">
        <v>22516</v>
      </c>
      <c r="N1704" s="99" t="s">
        <v>21624</v>
      </c>
      <c r="O1704" s="99" t="s">
        <v>3162</v>
      </c>
      <c r="P1704" s="99" t="s">
        <v>8038</v>
      </c>
      <c r="Q1704" s="82" t="s">
        <v>27826</v>
      </c>
    </row>
    <row r="1705">
      <c r="A1705" s="62" t="s">
        <v>2586</v>
      </c>
      <c r="B1705" s="195" t="s">
        <v>27827</v>
      </c>
      <c r="C1705" s="201"/>
      <c r="D1705" s="101" t="s">
        <v>2588</v>
      </c>
      <c r="E1705" s="113" t="s">
        <v>22516</v>
      </c>
      <c r="F1705" s="113" t="s">
        <v>22516</v>
      </c>
      <c r="G1705" s="160" t="s">
        <v>8038</v>
      </c>
      <c r="H1705" s="198" t="s">
        <v>27828</v>
      </c>
      <c r="I1705" s="213" t="s">
        <v>27829</v>
      </c>
      <c r="J1705" s="198">
        <v>427160.0</v>
      </c>
      <c r="K1705" s="214" t="s">
        <v>22602</v>
      </c>
      <c r="L1705" s="201" t="s">
        <v>16627</v>
      </c>
      <c r="M1705" s="113" t="s">
        <v>22516</v>
      </c>
      <c r="N1705" s="162" t="s">
        <v>21624</v>
      </c>
      <c r="O1705" s="162" t="s">
        <v>3162</v>
      </c>
      <c r="P1705" s="162" t="s">
        <v>8038</v>
      </c>
      <c r="Q1705" s="201" t="s">
        <v>25074</v>
      </c>
    </row>
    <row r="1706">
      <c r="A1706" s="62" t="s">
        <v>23381</v>
      </c>
      <c r="B1706" s="175" t="s">
        <v>27830</v>
      </c>
      <c r="C1706" s="95"/>
      <c r="D1706" s="79" t="s">
        <v>2635</v>
      </c>
      <c r="E1706" s="113" t="s">
        <v>22516</v>
      </c>
      <c r="F1706" s="113" t="s">
        <v>22516</v>
      </c>
      <c r="G1706" s="160" t="s">
        <v>8038</v>
      </c>
      <c r="H1706" s="96" t="s">
        <v>27831</v>
      </c>
      <c r="I1706" s="191" t="s">
        <v>27832</v>
      </c>
      <c r="J1706" s="204">
        <v>140000.0</v>
      </c>
      <c r="K1706" s="99" t="s">
        <v>22602</v>
      </c>
      <c r="L1706" s="95" t="s">
        <v>16627</v>
      </c>
      <c r="M1706" s="113" t="s">
        <v>22516</v>
      </c>
      <c r="N1706" s="75" t="s">
        <v>21624</v>
      </c>
      <c r="O1706" s="75" t="s">
        <v>3649</v>
      </c>
      <c r="P1706" s="75" t="s">
        <v>8038</v>
      </c>
      <c r="Q1706" s="95" t="s">
        <v>27833</v>
      </c>
    </row>
    <row r="1707">
      <c r="A1707" s="69" t="s">
        <v>23381</v>
      </c>
      <c r="B1707" s="190" t="s">
        <v>22598</v>
      </c>
      <c r="C1707" s="95"/>
      <c r="D1707" s="79" t="s">
        <v>2635</v>
      </c>
      <c r="E1707" s="113" t="s">
        <v>22516</v>
      </c>
      <c r="F1707" s="113" t="s">
        <v>22516</v>
      </c>
      <c r="G1707" s="160" t="s">
        <v>8038</v>
      </c>
      <c r="H1707" s="96" t="s">
        <v>27834</v>
      </c>
      <c r="I1707" s="191" t="s">
        <v>22601</v>
      </c>
      <c r="J1707" s="204">
        <v>199000.0</v>
      </c>
      <c r="K1707" s="75" t="s">
        <v>22602</v>
      </c>
      <c r="L1707" s="95" t="s">
        <v>16627</v>
      </c>
      <c r="M1707" s="113" t="s">
        <v>22516</v>
      </c>
      <c r="N1707" s="75" t="s">
        <v>21624</v>
      </c>
      <c r="O1707" s="75" t="s">
        <v>3305</v>
      </c>
      <c r="P1707" s="75" t="s">
        <v>15373</v>
      </c>
      <c r="Q1707" s="95" t="s">
        <v>22603</v>
      </c>
    </row>
    <row r="1708">
      <c r="A1708" s="62" t="s">
        <v>2586</v>
      </c>
      <c r="B1708" s="210" t="s">
        <v>23185</v>
      </c>
      <c r="C1708" s="82"/>
      <c r="D1708" s="79" t="s">
        <v>2588</v>
      </c>
      <c r="E1708" s="113" t="s">
        <v>22516</v>
      </c>
      <c r="F1708" s="113" t="s">
        <v>22516</v>
      </c>
      <c r="G1708" s="160" t="s">
        <v>8038</v>
      </c>
      <c r="H1708" s="62" t="s">
        <v>27835</v>
      </c>
      <c r="I1708" s="155" t="s">
        <v>27836</v>
      </c>
      <c r="J1708" s="200">
        <v>140000.0</v>
      </c>
      <c r="K1708" s="75" t="s">
        <v>22602</v>
      </c>
      <c r="L1708" s="82" t="s">
        <v>16627</v>
      </c>
      <c r="M1708" s="113" t="s">
        <v>22516</v>
      </c>
      <c r="N1708" s="99" t="s">
        <v>21624</v>
      </c>
      <c r="O1708" s="99" t="s">
        <v>6799</v>
      </c>
      <c r="P1708" s="99" t="s">
        <v>8038</v>
      </c>
      <c r="Q1708" s="82" t="s">
        <v>27837</v>
      </c>
    </row>
    <row r="1709">
      <c r="A1709" s="62" t="s">
        <v>2586</v>
      </c>
      <c r="B1709" s="210" t="s">
        <v>23185</v>
      </c>
      <c r="C1709" s="82" t="s">
        <v>27838</v>
      </c>
      <c r="D1709" s="79" t="s">
        <v>2588</v>
      </c>
      <c r="E1709" s="113" t="s">
        <v>22516</v>
      </c>
      <c r="F1709" s="113" t="s">
        <v>22516</v>
      </c>
      <c r="G1709" s="160" t="s">
        <v>8038</v>
      </c>
      <c r="H1709" s="62" t="s">
        <v>27839</v>
      </c>
      <c r="I1709" s="155" t="s">
        <v>27836</v>
      </c>
      <c r="J1709" s="200">
        <v>140000.0</v>
      </c>
      <c r="K1709" s="75" t="s">
        <v>22602</v>
      </c>
      <c r="L1709" s="82" t="s">
        <v>16627</v>
      </c>
      <c r="M1709" s="113" t="s">
        <v>22516</v>
      </c>
      <c r="N1709" s="99" t="s">
        <v>21624</v>
      </c>
      <c r="O1709" s="99" t="s">
        <v>6799</v>
      </c>
      <c r="P1709" s="99" t="s">
        <v>8038</v>
      </c>
      <c r="Q1709" s="82" t="s">
        <v>27837</v>
      </c>
    </row>
    <row r="1710">
      <c r="A1710" s="62" t="s">
        <v>2586</v>
      </c>
      <c r="B1710" s="175" t="s">
        <v>27840</v>
      </c>
      <c r="C1710" s="95"/>
      <c r="D1710" s="101" t="s">
        <v>2588</v>
      </c>
      <c r="E1710" s="113" t="s">
        <v>22516</v>
      </c>
      <c r="F1710" s="113" t="s">
        <v>22516</v>
      </c>
      <c r="G1710" s="160" t="s">
        <v>2741</v>
      </c>
      <c r="H1710" s="96" t="s">
        <v>27841</v>
      </c>
      <c r="I1710" s="191" t="s">
        <v>27842</v>
      </c>
      <c r="J1710" s="204">
        <v>224000.0</v>
      </c>
      <c r="K1710" s="75" t="s">
        <v>22602</v>
      </c>
      <c r="L1710" s="95" t="s">
        <v>16627</v>
      </c>
      <c r="M1710" s="113" t="s">
        <v>22516</v>
      </c>
      <c r="N1710" s="75" t="s">
        <v>21624</v>
      </c>
      <c r="O1710" s="75" t="s">
        <v>3162</v>
      </c>
      <c r="P1710" s="75" t="s">
        <v>8038</v>
      </c>
      <c r="Q1710" s="95" t="s">
        <v>27843</v>
      </c>
    </row>
    <row r="1711">
      <c r="A1711" s="62" t="s">
        <v>2586</v>
      </c>
      <c r="B1711" s="195" t="s">
        <v>27827</v>
      </c>
      <c r="C1711" s="201"/>
      <c r="D1711" s="229" t="s">
        <v>2588</v>
      </c>
      <c r="E1711" s="113" t="s">
        <v>22516</v>
      </c>
      <c r="F1711" s="113" t="s">
        <v>22516</v>
      </c>
      <c r="G1711" s="160" t="s">
        <v>8038</v>
      </c>
      <c r="H1711" s="196" t="s">
        <v>27844</v>
      </c>
      <c r="I1711" s="213" t="s">
        <v>27829</v>
      </c>
      <c r="J1711" s="198">
        <v>427160.0</v>
      </c>
      <c r="K1711" s="214" t="s">
        <v>22602</v>
      </c>
      <c r="L1711" s="201" t="s">
        <v>16627</v>
      </c>
      <c r="M1711" s="113" t="s">
        <v>22516</v>
      </c>
      <c r="N1711" s="162" t="s">
        <v>21624</v>
      </c>
      <c r="O1711" s="162" t="s">
        <v>3162</v>
      </c>
      <c r="P1711" s="162" t="s">
        <v>8038</v>
      </c>
      <c r="Q1711" s="158" t="s">
        <v>22516</v>
      </c>
    </row>
    <row r="1712">
      <c r="A1712" s="69" t="s">
        <v>2586</v>
      </c>
      <c r="B1712" s="153" t="s">
        <v>27845</v>
      </c>
      <c r="C1712" s="95" t="s">
        <v>27846</v>
      </c>
      <c r="D1712" s="229" t="s">
        <v>2588</v>
      </c>
      <c r="E1712" s="113" t="s">
        <v>22516</v>
      </c>
      <c r="F1712" s="113" t="s">
        <v>22516</v>
      </c>
      <c r="G1712" s="160" t="s">
        <v>15373</v>
      </c>
      <c r="H1712" s="96" t="s">
        <v>27847</v>
      </c>
      <c r="I1712" s="191" t="s">
        <v>27848</v>
      </c>
      <c r="J1712" s="204">
        <v>588000.0</v>
      </c>
      <c r="K1712" s="75" t="s">
        <v>22602</v>
      </c>
      <c r="L1712" s="95" t="s">
        <v>21498</v>
      </c>
      <c r="M1712" s="75" t="s">
        <v>22837</v>
      </c>
      <c r="N1712" s="75" t="s">
        <v>21624</v>
      </c>
      <c r="O1712" s="75" t="s">
        <v>7223</v>
      </c>
      <c r="P1712" s="75" t="s">
        <v>8038</v>
      </c>
      <c r="Q1712" s="95" t="s">
        <v>27849</v>
      </c>
    </row>
    <row r="1713">
      <c r="A1713" s="62" t="s">
        <v>2586</v>
      </c>
      <c r="B1713" s="215" t="s">
        <v>27850</v>
      </c>
      <c r="C1713" s="95"/>
      <c r="D1713" s="101" t="s">
        <v>2588</v>
      </c>
      <c r="E1713" s="113" t="s">
        <v>22516</v>
      </c>
      <c r="F1713" s="113" t="s">
        <v>22516</v>
      </c>
      <c r="G1713" s="96"/>
      <c r="H1713" s="96" t="s">
        <v>27851</v>
      </c>
      <c r="I1713" s="191" t="s">
        <v>27852</v>
      </c>
      <c r="J1713" s="204">
        <v>127000.0</v>
      </c>
      <c r="K1713" s="65" t="s">
        <v>22602</v>
      </c>
      <c r="L1713" s="95" t="s">
        <v>21498</v>
      </c>
      <c r="M1713" s="75" t="s">
        <v>22798</v>
      </c>
      <c r="N1713" s="75" t="s">
        <v>21624</v>
      </c>
      <c r="O1713" s="75" t="s">
        <v>3649</v>
      </c>
      <c r="P1713" s="75" t="s">
        <v>15373</v>
      </c>
      <c r="Q1713" s="95" t="s">
        <v>27853</v>
      </c>
    </row>
    <row r="1714">
      <c r="A1714" s="69" t="s">
        <v>2586</v>
      </c>
      <c r="B1714" s="153" t="s">
        <v>27854</v>
      </c>
      <c r="C1714" s="97"/>
      <c r="D1714" s="79" t="s">
        <v>2635</v>
      </c>
      <c r="E1714" s="154" t="s">
        <v>22516</v>
      </c>
      <c r="F1714" s="154" t="s">
        <v>22516</v>
      </c>
      <c r="G1714" s="250"/>
      <c r="H1714" s="250" t="s">
        <v>27855</v>
      </c>
      <c r="I1714" s="191" t="s">
        <v>27856</v>
      </c>
      <c r="J1714" s="251">
        <v>100000.0</v>
      </c>
      <c r="K1714" s="99" t="s">
        <v>22602</v>
      </c>
      <c r="L1714" s="95" t="s">
        <v>21498</v>
      </c>
      <c r="M1714" s="75" t="s">
        <v>22798</v>
      </c>
      <c r="N1714" s="75" t="s">
        <v>21624</v>
      </c>
      <c r="O1714" s="75" t="s">
        <v>7223</v>
      </c>
      <c r="P1714" s="75" t="s">
        <v>8038</v>
      </c>
      <c r="Q1714" s="97" t="s">
        <v>27857</v>
      </c>
    </row>
    <row r="1715">
      <c r="A1715" s="69" t="s">
        <v>2586</v>
      </c>
      <c r="B1715" s="153" t="s">
        <v>24125</v>
      </c>
      <c r="C1715" s="95" t="s">
        <v>25018</v>
      </c>
      <c r="D1715" s="79" t="s">
        <v>2588</v>
      </c>
      <c r="E1715" s="113" t="s">
        <v>22516</v>
      </c>
      <c r="F1715" s="113" t="s">
        <v>22516</v>
      </c>
      <c r="G1715" s="96"/>
      <c r="H1715" s="96" t="s">
        <v>27858</v>
      </c>
      <c r="I1715" s="71" t="s">
        <v>24130</v>
      </c>
      <c r="J1715" s="192">
        <v>210595.0</v>
      </c>
      <c r="K1715" s="75" t="s">
        <v>22602</v>
      </c>
      <c r="L1715" s="95" t="s">
        <v>21498</v>
      </c>
      <c r="M1715" s="75" t="s">
        <v>22798</v>
      </c>
      <c r="N1715" s="75" t="s">
        <v>21624</v>
      </c>
      <c r="O1715" s="75" t="s">
        <v>11685</v>
      </c>
      <c r="P1715" s="75" t="s">
        <v>8038</v>
      </c>
      <c r="Q1715" s="95" t="s">
        <v>24131</v>
      </c>
    </row>
    <row r="1716">
      <c r="A1716" s="62" t="s">
        <v>2586</v>
      </c>
      <c r="B1716" s="233" t="s">
        <v>27859</v>
      </c>
      <c r="C1716" s="82" t="s">
        <v>7811</v>
      </c>
      <c r="D1716" s="79" t="s">
        <v>2588</v>
      </c>
      <c r="E1716" s="113" t="s">
        <v>22516</v>
      </c>
      <c r="F1716" s="113" t="s">
        <v>22516</v>
      </c>
      <c r="G1716" s="62"/>
      <c r="H1716" s="62" t="s">
        <v>27860</v>
      </c>
      <c r="I1716" s="108" t="s">
        <v>27861</v>
      </c>
      <c r="J1716" s="198">
        <v>100000.0</v>
      </c>
      <c r="K1716" s="99" t="s">
        <v>22602</v>
      </c>
      <c r="L1716" s="82" t="s">
        <v>21498</v>
      </c>
      <c r="M1716" s="62"/>
      <c r="N1716" s="99" t="s">
        <v>21624</v>
      </c>
      <c r="O1716" s="99" t="s">
        <v>3305</v>
      </c>
      <c r="P1716" s="99" t="s">
        <v>8038</v>
      </c>
      <c r="Q1716" s="113" t="s">
        <v>22516</v>
      </c>
    </row>
    <row r="1717">
      <c r="A1717" s="69" t="s">
        <v>2586</v>
      </c>
      <c r="B1717" s="190" t="s">
        <v>27862</v>
      </c>
      <c r="C1717" s="95"/>
      <c r="D1717" s="101" t="s">
        <v>2588</v>
      </c>
      <c r="E1717" s="113" t="s">
        <v>22516</v>
      </c>
      <c r="F1717" s="113" t="s">
        <v>22516</v>
      </c>
      <c r="G1717" s="96"/>
      <c r="H1717" s="96" t="s">
        <v>27863</v>
      </c>
      <c r="I1717" s="71" t="s">
        <v>27864</v>
      </c>
      <c r="J1717" s="204">
        <v>110000.0</v>
      </c>
      <c r="K1717" s="99" t="s">
        <v>22602</v>
      </c>
      <c r="L1717" s="95" t="s">
        <v>21765</v>
      </c>
      <c r="M1717" s="113" t="s">
        <v>22516</v>
      </c>
      <c r="N1717" s="75" t="s">
        <v>21624</v>
      </c>
      <c r="O1717" s="75" t="s">
        <v>3162</v>
      </c>
      <c r="P1717" s="75" t="s">
        <v>15373</v>
      </c>
      <c r="Q1717" s="95"/>
    </row>
    <row r="1718">
      <c r="A1718" s="69" t="s">
        <v>2586</v>
      </c>
      <c r="B1718" s="190" t="s">
        <v>27865</v>
      </c>
      <c r="C1718" s="95"/>
      <c r="D1718" s="101" t="s">
        <v>2588</v>
      </c>
      <c r="E1718" s="113" t="s">
        <v>22516</v>
      </c>
      <c r="F1718" s="113" t="s">
        <v>22516</v>
      </c>
      <c r="G1718" s="96"/>
      <c r="H1718" s="96" t="s">
        <v>27866</v>
      </c>
      <c r="I1718" s="191" t="s">
        <v>27867</v>
      </c>
      <c r="J1718" s="204">
        <v>13000.0</v>
      </c>
      <c r="K1718" s="75" t="s">
        <v>22513</v>
      </c>
      <c r="L1718" s="95" t="s">
        <v>16627</v>
      </c>
      <c r="M1718" s="113" t="s">
        <v>22516</v>
      </c>
      <c r="N1718" s="75" t="s">
        <v>21624</v>
      </c>
      <c r="O1718" s="75" t="s">
        <v>20012</v>
      </c>
      <c r="P1718" s="75" t="s">
        <v>15373</v>
      </c>
      <c r="Q1718" s="95" t="s">
        <v>27868</v>
      </c>
    </row>
    <row r="1719">
      <c r="A1719" s="69" t="s">
        <v>2586</v>
      </c>
      <c r="B1719" s="190" t="s">
        <v>27869</v>
      </c>
      <c r="C1719" s="95"/>
      <c r="D1719" s="101" t="s">
        <v>2588</v>
      </c>
      <c r="E1719" s="113" t="s">
        <v>22516</v>
      </c>
      <c r="F1719" s="113" t="s">
        <v>22516</v>
      </c>
      <c r="G1719" s="96"/>
      <c r="H1719" s="96" t="s">
        <v>27870</v>
      </c>
      <c r="I1719" s="242" t="s">
        <v>27871</v>
      </c>
      <c r="J1719" s="156">
        <v>4800.0</v>
      </c>
      <c r="K1719" s="99" t="s">
        <v>22513</v>
      </c>
      <c r="L1719" s="95" t="s">
        <v>16627</v>
      </c>
      <c r="M1719" s="113" t="s">
        <v>22516</v>
      </c>
      <c r="N1719" s="75" t="s">
        <v>21624</v>
      </c>
      <c r="O1719" s="75" t="s">
        <v>3305</v>
      </c>
      <c r="P1719" s="75" t="s">
        <v>8038</v>
      </c>
      <c r="Q1719" s="95" t="s">
        <v>27872</v>
      </c>
    </row>
    <row r="1720">
      <c r="A1720" s="69" t="s">
        <v>2586</v>
      </c>
      <c r="B1720" s="232" t="s">
        <v>27873</v>
      </c>
      <c r="C1720" s="82"/>
      <c r="D1720" s="101" t="s">
        <v>2588</v>
      </c>
      <c r="E1720" s="113" t="s">
        <v>22516</v>
      </c>
      <c r="F1720" s="113" t="s">
        <v>22516</v>
      </c>
      <c r="G1720" s="62"/>
      <c r="H1720" s="62" t="s">
        <v>27874</v>
      </c>
      <c r="I1720" s="193" t="s">
        <v>27875</v>
      </c>
      <c r="J1720" s="196">
        <v>1625.0</v>
      </c>
      <c r="K1720" s="99" t="s">
        <v>22513</v>
      </c>
      <c r="L1720" s="82" t="s">
        <v>16627</v>
      </c>
      <c r="M1720" s="113" t="s">
        <v>22516</v>
      </c>
      <c r="N1720" s="99" t="s">
        <v>21624</v>
      </c>
      <c r="O1720" s="99" t="s">
        <v>7223</v>
      </c>
      <c r="P1720" s="99" t="s">
        <v>8038</v>
      </c>
      <c r="Q1720" s="113" t="s">
        <v>22516</v>
      </c>
    </row>
    <row r="1721">
      <c r="A1721" s="62" t="s">
        <v>23381</v>
      </c>
      <c r="B1721" s="210" t="s">
        <v>27876</v>
      </c>
      <c r="C1721" s="82"/>
      <c r="D1721" s="79" t="s">
        <v>2588</v>
      </c>
      <c r="E1721" s="113" t="s">
        <v>22516</v>
      </c>
      <c r="F1721" s="113" t="s">
        <v>22516</v>
      </c>
      <c r="G1721" s="62"/>
      <c r="H1721" s="62" t="s">
        <v>27877</v>
      </c>
      <c r="I1721" s="193" t="s">
        <v>26003</v>
      </c>
      <c r="J1721" s="200">
        <v>3300.0</v>
      </c>
      <c r="K1721" s="99" t="s">
        <v>22513</v>
      </c>
      <c r="L1721" s="82" t="s">
        <v>16627</v>
      </c>
      <c r="M1721" s="113" t="s">
        <v>22516</v>
      </c>
      <c r="N1721" s="99" t="s">
        <v>21624</v>
      </c>
      <c r="O1721" s="99" t="s">
        <v>7223</v>
      </c>
      <c r="P1721" s="99" t="s">
        <v>8038</v>
      </c>
      <c r="Q1721" s="113" t="s">
        <v>22516</v>
      </c>
    </row>
    <row r="1722">
      <c r="A1722" s="62" t="s">
        <v>2633</v>
      </c>
      <c r="B1722" s="175" t="s">
        <v>27878</v>
      </c>
      <c r="C1722" s="95"/>
      <c r="D1722" s="79" t="s">
        <v>2635</v>
      </c>
      <c r="E1722" s="113" t="s">
        <v>22516</v>
      </c>
      <c r="F1722" s="113" t="s">
        <v>22516</v>
      </c>
      <c r="G1722" s="96"/>
      <c r="H1722" s="96" t="s">
        <v>27879</v>
      </c>
      <c r="I1722" s="191" t="s">
        <v>27880</v>
      </c>
      <c r="J1722" s="204">
        <v>10400.0</v>
      </c>
      <c r="K1722" s="75" t="s">
        <v>22513</v>
      </c>
      <c r="L1722" s="95" t="s">
        <v>16627</v>
      </c>
      <c r="M1722" s="113" t="s">
        <v>22516</v>
      </c>
      <c r="N1722" s="75" t="s">
        <v>21624</v>
      </c>
      <c r="O1722" s="75" t="s">
        <v>7223</v>
      </c>
      <c r="P1722" s="75" t="s">
        <v>15373</v>
      </c>
      <c r="Q1722" s="95" t="s">
        <v>27881</v>
      </c>
    </row>
    <row r="1723">
      <c r="A1723" s="62" t="s">
        <v>23381</v>
      </c>
      <c r="B1723" s="210" t="s">
        <v>27882</v>
      </c>
      <c r="C1723" s="82"/>
      <c r="D1723" s="79" t="s">
        <v>2588</v>
      </c>
      <c r="E1723" s="113" t="s">
        <v>22516</v>
      </c>
      <c r="F1723" s="113" t="s">
        <v>22516</v>
      </c>
      <c r="G1723" s="62"/>
      <c r="H1723" s="62" t="s">
        <v>27883</v>
      </c>
      <c r="I1723" s="155" t="s">
        <v>27884</v>
      </c>
      <c r="J1723" s="200">
        <v>7638.0</v>
      </c>
      <c r="K1723" s="99" t="s">
        <v>22513</v>
      </c>
      <c r="L1723" s="82" t="s">
        <v>16627</v>
      </c>
      <c r="M1723" s="113" t="s">
        <v>22516</v>
      </c>
      <c r="N1723" s="99" t="s">
        <v>21624</v>
      </c>
      <c r="O1723" s="99" t="s">
        <v>3305</v>
      </c>
      <c r="P1723" s="99" t="s">
        <v>15373</v>
      </c>
      <c r="Q1723" s="113" t="s">
        <v>22516</v>
      </c>
    </row>
    <row r="1724">
      <c r="A1724" s="69" t="s">
        <v>2586</v>
      </c>
      <c r="B1724" s="190" t="s">
        <v>27885</v>
      </c>
      <c r="C1724" s="95"/>
      <c r="D1724" s="79" t="s">
        <v>2588</v>
      </c>
      <c r="E1724" s="113" t="s">
        <v>22516</v>
      </c>
      <c r="F1724" s="113" t="s">
        <v>22516</v>
      </c>
      <c r="G1724" s="96"/>
      <c r="H1724" s="96" t="s">
        <v>27886</v>
      </c>
      <c r="I1724" s="71" t="s">
        <v>27887</v>
      </c>
      <c r="J1724" s="192">
        <v>11779.0</v>
      </c>
      <c r="K1724" s="75" t="s">
        <v>22513</v>
      </c>
      <c r="L1724" s="95" t="s">
        <v>16627</v>
      </c>
      <c r="M1724" s="113" t="s">
        <v>22516</v>
      </c>
      <c r="N1724" s="75" t="s">
        <v>21624</v>
      </c>
      <c r="O1724" s="75" t="s">
        <v>7223</v>
      </c>
      <c r="P1724" s="75" t="s">
        <v>8038</v>
      </c>
      <c r="Q1724" s="154" t="s">
        <v>22516</v>
      </c>
    </row>
    <row r="1725">
      <c r="A1725" s="69" t="s">
        <v>2586</v>
      </c>
      <c r="B1725" s="232" t="s">
        <v>27888</v>
      </c>
      <c r="C1725" s="82"/>
      <c r="D1725" s="79" t="s">
        <v>2588</v>
      </c>
      <c r="E1725" s="113" t="s">
        <v>22516</v>
      </c>
      <c r="F1725" s="113" t="s">
        <v>22516</v>
      </c>
      <c r="G1725" s="62"/>
      <c r="H1725" s="62" t="s">
        <v>27889</v>
      </c>
      <c r="I1725" s="193" t="s">
        <v>27890</v>
      </c>
      <c r="J1725" s="196">
        <v>3434.0</v>
      </c>
      <c r="K1725" s="75" t="s">
        <v>22513</v>
      </c>
      <c r="L1725" s="82" t="s">
        <v>16627</v>
      </c>
      <c r="M1725" s="113" t="s">
        <v>22516</v>
      </c>
      <c r="N1725" s="99" t="s">
        <v>21624</v>
      </c>
      <c r="O1725" s="99" t="s">
        <v>3305</v>
      </c>
      <c r="P1725" s="99" t="s">
        <v>8038</v>
      </c>
      <c r="Q1725" s="113" t="s">
        <v>22516</v>
      </c>
    </row>
    <row r="1726">
      <c r="A1726" s="62" t="s">
        <v>2586</v>
      </c>
      <c r="B1726" s="210" t="s">
        <v>27891</v>
      </c>
      <c r="C1726" s="82"/>
      <c r="D1726" s="79" t="s">
        <v>2588</v>
      </c>
      <c r="E1726" s="113" t="s">
        <v>22516</v>
      </c>
      <c r="F1726" s="113" t="s">
        <v>22516</v>
      </c>
      <c r="G1726" s="62"/>
      <c r="H1726" s="62" t="s">
        <v>27892</v>
      </c>
      <c r="I1726" s="193" t="s">
        <v>27893</v>
      </c>
      <c r="J1726" s="200">
        <v>10600.0</v>
      </c>
      <c r="K1726" s="99" t="s">
        <v>22513</v>
      </c>
      <c r="L1726" s="82" t="s">
        <v>21498</v>
      </c>
      <c r="M1726" s="99" t="s">
        <v>23557</v>
      </c>
      <c r="N1726" s="99" t="s">
        <v>21624</v>
      </c>
      <c r="O1726" s="99" t="s">
        <v>7223</v>
      </c>
      <c r="P1726" s="99" t="s">
        <v>8038</v>
      </c>
      <c r="Q1726" s="113" t="s">
        <v>22516</v>
      </c>
    </row>
    <row r="1727">
      <c r="A1727" s="69" t="s">
        <v>23381</v>
      </c>
      <c r="B1727" s="153" t="s">
        <v>27894</v>
      </c>
      <c r="C1727" s="95" t="s">
        <v>27895</v>
      </c>
      <c r="D1727" s="79" t="s">
        <v>2635</v>
      </c>
      <c r="E1727" s="154" t="s">
        <v>22516</v>
      </c>
      <c r="F1727" s="154" t="s">
        <v>22516</v>
      </c>
      <c r="G1727" s="96"/>
      <c r="H1727" s="96" t="s">
        <v>27896</v>
      </c>
      <c r="I1727" s="113" t="s">
        <v>22516</v>
      </c>
      <c r="J1727" s="192"/>
      <c r="K1727" s="75" t="s">
        <v>22513</v>
      </c>
      <c r="L1727" s="95" t="s">
        <v>21498</v>
      </c>
      <c r="M1727" s="75" t="s">
        <v>22798</v>
      </c>
      <c r="N1727" s="75" t="s">
        <v>21624</v>
      </c>
      <c r="O1727" s="75" t="s">
        <v>7223</v>
      </c>
      <c r="P1727" s="75" t="s">
        <v>15373</v>
      </c>
      <c r="Q1727" s="95" t="s">
        <v>27897</v>
      </c>
    </row>
    <row r="1728">
      <c r="A1728" s="62" t="s">
        <v>2586</v>
      </c>
      <c r="B1728" s="195" t="s">
        <v>27898</v>
      </c>
      <c r="C1728" s="201" t="s">
        <v>16658</v>
      </c>
      <c r="D1728" s="101" t="s">
        <v>2588</v>
      </c>
      <c r="E1728" s="113" t="s">
        <v>22516</v>
      </c>
      <c r="F1728" s="113" t="s">
        <v>22516</v>
      </c>
      <c r="G1728" s="198"/>
      <c r="H1728" s="198" t="s">
        <v>27899</v>
      </c>
      <c r="I1728" s="245" t="s">
        <v>27900</v>
      </c>
      <c r="J1728" s="198"/>
      <c r="K1728" s="162" t="s">
        <v>22513</v>
      </c>
      <c r="L1728" s="201" t="s">
        <v>21498</v>
      </c>
      <c r="M1728" s="162" t="s">
        <v>23140</v>
      </c>
      <c r="N1728" s="162" t="s">
        <v>21624</v>
      </c>
      <c r="O1728" s="162" t="s">
        <v>2824</v>
      </c>
      <c r="P1728" s="162" t="s">
        <v>8038</v>
      </c>
      <c r="Q1728" s="201" t="s">
        <v>23189</v>
      </c>
    </row>
    <row r="1729">
      <c r="A1729" s="62" t="s">
        <v>2586</v>
      </c>
      <c r="B1729" s="210" t="s">
        <v>27901</v>
      </c>
      <c r="C1729" s="82"/>
      <c r="D1729" s="79" t="s">
        <v>2635</v>
      </c>
      <c r="E1729" s="154" t="s">
        <v>22516</v>
      </c>
      <c r="F1729" s="154" t="s">
        <v>22516</v>
      </c>
      <c r="G1729" s="62"/>
      <c r="H1729" s="62" t="s">
        <v>27902</v>
      </c>
      <c r="I1729" s="193" t="s">
        <v>27903</v>
      </c>
      <c r="J1729" s="196">
        <v>254.0</v>
      </c>
      <c r="K1729" s="99" t="s">
        <v>22513</v>
      </c>
      <c r="L1729" s="82" t="s">
        <v>21498</v>
      </c>
      <c r="M1729" s="62"/>
      <c r="N1729" s="99" t="s">
        <v>21624</v>
      </c>
      <c r="O1729" s="99" t="s">
        <v>7223</v>
      </c>
      <c r="P1729" s="99" t="s">
        <v>15373</v>
      </c>
      <c r="Q1729" s="113" t="s">
        <v>22516</v>
      </c>
    </row>
    <row r="1730">
      <c r="A1730" s="62" t="s">
        <v>2586</v>
      </c>
      <c r="B1730" s="210" t="s">
        <v>27904</v>
      </c>
      <c r="C1730" s="82"/>
      <c r="D1730" s="101" t="s">
        <v>2588</v>
      </c>
      <c r="E1730" s="113" t="s">
        <v>22516</v>
      </c>
      <c r="F1730" s="113" t="s">
        <v>22516</v>
      </c>
      <c r="G1730" s="62"/>
      <c r="H1730" s="62" t="s">
        <v>27905</v>
      </c>
      <c r="I1730" s="193" t="s">
        <v>27906</v>
      </c>
      <c r="J1730" s="200">
        <v>7249.0</v>
      </c>
      <c r="K1730" s="99" t="s">
        <v>22513</v>
      </c>
      <c r="L1730" s="82" t="s">
        <v>21765</v>
      </c>
      <c r="M1730" s="113" t="s">
        <v>22516</v>
      </c>
      <c r="N1730" s="99" t="s">
        <v>21624</v>
      </c>
      <c r="O1730" s="99" t="s">
        <v>3649</v>
      </c>
      <c r="P1730" s="99" t="s">
        <v>8038</v>
      </c>
      <c r="Q1730" s="82"/>
    </row>
    <row r="1731">
      <c r="A1731" s="69" t="s">
        <v>2586</v>
      </c>
      <c r="B1731" s="190" t="s">
        <v>27907</v>
      </c>
      <c r="C1731" s="95"/>
      <c r="D1731" s="79" t="s">
        <v>2588</v>
      </c>
      <c r="E1731" s="113" t="s">
        <v>22516</v>
      </c>
      <c r="F1731" s="113" t="s">
        <v>22516</v>
      </c>
      <c r="G1731" s="96"/>
      <c r="H1731" s="96" t="s">
        <v>27908</v>
      </c>
      <c r="I1731" s="191" t="s">
        <v>27909</v>
      </c>
      <c r="J1731" s="156">
        <v>6549.0</v>
      </c>
      <c r="K1731" s="75" t="s">
        <v>22513</v>
      </c>
      <c r="L1731" s="95" t="s">
        <v>21765</v>
      </c>
      <c r="M1731" s="113" t="s">
        <v>22516</v>
      </c>
      <c r="N1731" s="75" t="s">
        <v>21624</v>
      </c>
      <c r="O1731" s="75" t="s">
        <v>3649</v>
      </c>
      <c r="P1731" s="75" t="s">
        <v>15373</v>
      </c>
      <c r="Q1731" s="95"/>
    </row>
    <row r="1732">
      <c r="A1732" s="62" t="s">
        <v>2586</v>
      </c>
      <c r="B1732" s="210" t="s">
        <v>27910</v>
      </c>
      <c r="C1732" s="82"/>
      <c r="D1732" s="79" t="s">
        <v>2588</v>
      </c>
      <c r="E1732" s="113" t="s">
        <v>22516</v>
      </c>
      <c r="F1732" s="113" t="s">
        <v>22516</v>
      </c>
      <c r="G1732" s="62"/>
      <c r="H1732" s="62" t="s">
        <v>27911</v>
      </c>
      <c r="I1732" s="193" t="s">
        <v>27912</v>
      </c>
      <c r="J1732" s="196">
        <v>1590.0</v>
      </c>
      <c r="K1732" s="99" t="s">
        <v>22513</v>
      </c>
      <c r="L1732" s="82" t="s">
        <v>21765</v>
      </c>
      <c r="M1732" s="113" t="s">
        <v>22516</v>
      </c>
      <c r="N1732" s="99" t="s">
        <v>21624</v>
      </c>
      <c r="O1732" s="99" t="s">
        <v>3649</v>
      </c>
      <c r="P1732" s="99" t="s">
        <v>8038</v>
      </c>
      <c r="Q1732" s="82"/>
    </row>
    <row r="1733">
      <c r="A1733" s="69" t="s">
        <v>2586</v>
      </c>
      <c r="B1733" s="232" t="s">
        <v>27913</v>
      </c>
      <c r="C1733" s="82"/>
      <c r="D1733" s="79" t="s">
        <v>2588</v>
      </c>
      <c r="E1733" s="113" t="s">
        <v>22516</v>
      </c>
      <c r="F1733" s="113" t="s">
        <v>22516</v>
      </c>
      <c r="G1733" s="62"/>
      <c r="H1733" s="62" t="s">
        <v>27914</v>
      </c>
      <c r="I1733" s="193" t="s">
        <v>27915</v>
      </c>
      <c r="J1733" s="196">
        <v>800.0</v>
      </c>
      <c r="K1733" s="75" t="s">
        <v>22513</v>
      </c>
      <c r="L1733" s="82" t="s">
        <v>21765</v>
      </c>
      <c r="M1733" s="113" t="s">
        <v>22516</v>
      </c>
      <c r="N1733" s="99" t="s">
        <v>21624</v>
      </c>
      <c r="O1733" s="99" t="s">
        <v>3162</v>
      </c>
      <c r="P1733" s="99" t="s">
        <v>8038</v>
      </c>
      <c r="Q1733" s="82"/>
    </row>
    <row r="1734">
      <c r="A1734" s="69" t="s">
        <v>2586</v>
      </c>
      <c r="B1734" s="190" t="s">
        <v>27916</v>
      </c>
      <c r="C1734" s="236"/>
      <c r="D1734" s="101" t="s">
        <v>2588</v>
      </c>
      <c r="E1734" s="113" t="s">
        <v>22516</v>
      </c>
      <c r="F1734" s="113" t="s">
        <v>22516</v>
      </c>
      <c r="G1734" s="177"/>
      <c r="H1734" s="177" t="s">
        <v>27917</v>
      </c>
      <c r="I1734" s="178" t="s">
        <v>27918</v>
      </c>
      <c r="J1734" s="179">
        <v>62234.0</v>
      </c>
      <c r="K1734" s="82" t="s">
        <v>22583</v>
      </c>
      <c r="L1734" s="95" t="s">
        <v>16627</v>
      </c>
      <c r="M1734" s="113" t="s">
        <v>22516</v>
      </c>
      <c r="N1734" s="75" t="s">
        <v>21624</v>
      </c>
      <c r="O1734" s="75" t="s">
        <v>3162</v>
      </c>
      <c r="P1734" s="75" t="s">
        <v>8038</v>
      </c>
      <c r="Q1734" s="236" t="s">
        <v>27919</v>
      </c>
    </row>
    <row r="1735">
      <c r="A1735" s="62" t="s">
        <v>2633</v>
      </c>
      <c r="B1735" s="175" t="s">
        <v>27920</v>
      </c>
      <c r="C1735" s="95"/>
      <c r="D1735" s="101" t="s">
        <v>2588</v>
      </c>
      <c r="E1735" s="113" t="s">
        <v>22516</v>
      </c>
      <c r="F1735" s="113" t="s">
        <v>22516</v>
      </c>
      <c r="G1735" s="96"/>
      <c r="H1735" s="96" t="s">
        <v>27921</v>
      </c>
      <c r="I1735" s="193" t="s">
        <v>26451</v>
      </c>
      <c r="J1735" s="200">
        <v>50700.0</v>
      </c>
      <c r="K1735" s="95" t="s">
        <v>22583</v>
      </c>
      <c r="L1735" s="82" t="s">
        <v>16627</v>
      </c>
      <c r="M1735" s="113" t="s">
        <v>22516</v>
      </c>
      <c r="N1735" s="75" t="s">
        <v>21624</v>
      </c>
      <c r="O1735" s="75" t="s">
        <v>3162</v>
      </c>
      <c r="P1735" s="75" t="s">
        <v>15373</v>
      </c>
      <c r="Q1735" s="95" t="s">
        <v>23566</v>
      </c>
    </row>
    <row r="1736">
      <c r="A1736" s="69" t="s">
        <v>23381</v>
      </c>
      <c r="B1736" s="190" t="s">
        <v>27922</v>
      </c>
      <c r="C1736" s="95"/>
      <c r="D1736" s="101" t="s">
        <v>2588</v>
      </c>
      <c r="E1736" s="113" t="s">
        <v>22516</v>
      </c>
      <c r="F1736" s="113" t="s">
        <v>22516</v>
      </c>
      <c r="G1736" s="96"/>
      <c r="H1736" s="96" t="s">
        <v>27923</v>
      </c>
      <c r="I1736" s="71" t="s">
        <v>27924</v>
      </c>
      <c r="J1736" s="204">
        <v>87700.0</v>
      </c>
      <c r="K1736" s="82" t="s">
        <v>22583</v>
      </c>
      <c r="L1736" s="95" t="s">
        <v>16627</v>
      </c>
      <c r="M1736" s="113" t="s">
        <v>22516</v>
      </c>
      <c r="N1736" s="75" t="s">
        <v>21624</v>
      </c>
      <c r="O1736" s="75" t="s">
        <v>3162</v>
      </c>
      <c r="P1736" s="75" t="s">
        <v>8038</v>
      </c>
      <c r="Q1736" s="95" t="s">
        <v>27925</v>
      </c>
    </row>
    <row r="1737">
      <c r="A1737" s="69" t="s">
        <v>2586</v>
      </c>
      <c r="B1737" s="190" t="s">
        <v>27926</v>
      </c>
      <c r="C1737" s="95"/>
      <c r="D1737" s="79" t="s">
        <v>2635</v>
      </c>
      <c r="E1737" s="113" t="s">
        <v>22516</v>
      </c>
      <c r="F1737" s="113" t="s">
        <v>22516</v>
      </c>
      <c r="G1737" s="96"/>
      <c r="H1737" s="96" t="s">
        <v>27927</v>
      </c>
      <c r="I1737" s="71" t="s">
        <v>27928</v>
      </c>
      <c r="J1737" s="192">
        <v>24420.0</v>
      </c>
      <c r="K1737" s="82" t="s">
        <v>22583</v>
      </c>
      <c r="L1737" s="95" t="s">
        <v>16627</v>
      </c>
      <c r="M1737" s="113" t="s">
        <v>22516</v>
      </c>
      <c r="N1737" s="75" t="s">
        <v>21624</v>
      </c>
      <c r="O1737" s="75" t="s">
        <v>4696</v>
      </c>
      <c r="P1737" s="75" t="s">
        <v>15373</v>
      </c>
      <c r="Q1737" s="154" t="s">
        <v>22516</v>
      </c>
    </row>
    <row r="1738">
      <c r="A1738" s="62" t="s">
        <v>2633</v>
      </c>
      <c r="B1738" s="210" t="s">
        <v>27929</v>
      </c>
      <c r="C1738" s="82"/>
      <c r="D1738" s="79" t="s">
        <v>2635</v>
      </c>
      <c r="E1738" s="113" t="s">
        <v>22516</v>
      </c>
      <c r="F1738" s="113" t="s">
        <v>22516</v>
      </c>
      <c r="G1738" s="62"/>
      <c r="H1738" s="62" t="s">
        <v>27930</v>
      </c>
      <c r="I1738" s="193" t="s">
        <v>27931</v>
      </c>
      <c r="J1738" s="200">
        <v>57600.0</v>
      </c>
      <c r="K1738" s="82" t="s">
        <v>22583</v>
      </c>
      <c r="L1738" s="82" t="s">
        <v>16627</v>
      </c>
      <c r="M1738" s="113" t="s">
        <v>22516</v>
      </c>
      <c r="N1738" s="99" t="s">
        <v>21624</v>
      </c>
      <c r="O1738" s="99" t="s">
        <v>7223</v>
      </c>
      <c r="P1738" s="99" t="s">
        <v>15373</v>
      </c>
      <c r="Q1738" s="82" t="s">
        <v>27932</v>
      </c>
    </row>
    <row r="1739">
      <c r="A1739" s="62" t="s">
        <v>2586</v>
      </c>
      <c r="B1739" s="210" t="s">
        <v>27933</v>
      </c>
      <c r="C1739" s="82"/>
      <c r="D1739" s="79" t="s">
        <v>2588</v>
      </c>
      <c r="E1739" s="113" t="s">
        <v>22516</v>
      </c>
      <c r="F1739" s="113" t="s">
        <v>22516</v>
      </c>
      <c r="G1739" s="62"/>
      <c r="H1739" s="62" t="s">
        <v>27934</v>
      </c>
      <c r="I1739" s="193" t="s">
        <v>27935</v>
      </c>
      <c r="J1739" s="200">
        <v>40500.0</v>
      </c>
      <c r="K1739" s="160" t="s">
        <v>22583</v>
      </c>
      <c r="L1739" s="82" t="s">
        <v>21498</v>
      </c>
      <c r="M1739" s="99" t="s">
        <v>23368</v>
      </c>
      <c r="N1739" s="99" t="s">
        <v>21624</v>
      </c>
      <c r="O1739" s="99" t="s">
        <v>3162</v>
      </c>
      <c r="P1739" s="99" t="s">
        <v>15373</v>
      </c>
      <c r="Q1739" s="113" t="s">
        <v>22516</v>
      </c>
    </row>
    <row r="1740">
      <c r="A1740" s="69" t="s">
        <v>2586</v>
      </c>
      <c r="B1740" s="153" t="s">
        <v>27936</v>
      </c>
      <c r="C1740" s="95"/>
      <c r="D1740" s="79" t="s">
        <v>2635</v>
      </c>
      <c r="E1740" s="154" t="s">
        <v>22516</v>
      </c>
      <c r="F1740" s="154" t="s">
        <v>22516</v>
      </c>
      <c r="G1740" s="96"/>
      <c r="H1740" s="96" t="s">
        <v>27937</v>
      </c>
      <c r="I1740" s="71" t="s">
        <v>27938</v>
      </c>
      <c r="J1740" s="204">
        <v>22500.0</v>
      </c>
      <c r="K1740" s="82" t="s">
        <v>22583</v>
      </c>
      <c r="L1740" s="95" t="s">
        <v>21498</v>
      </c>
      <c r="M1740" s="75" t="s">
        <v>22514</v>
      </c>
      <c r="N1740" s="75" t="s">
        <v>21624</v>
      </c>
      <c r="O1740" s="75" t="s">
        <v>4696</v>
      </c>
      <c r="P1740" s="75" t="s">
        <v>15373</v>
      </c>
      <c r="Q1740" s="154" t="s">
        <v>22516</v>
      </c>
    </row>
    <row r="1741">
      <c r="A1741" s="62" t="s">
        <v>2586</v>
      </c>
      <c r="B1741" s="210" t="s">
        <v>27939</v>
      </c>
      <c r="C1741" s="82"/>
      <c r="D1741" s="79" t="s">
        <v>2588</v>
      </c>
      <c r="E1741" s="113" t="s">
        <v>22516</v>
      </c>
      <c r="F1741" s="113" t="s">
        <v>22516</v>
      </c>
      <c r="G1741" s="62"/>
      <c r="H1741" s="62" t="s">
        <v>27940</v>
      </c>
      <c r="I1741" s="193" t="s">
        <v>27941</v>
      </c>
      <c r="J1741" s="200">
        <v>40000.0</v>
      </c>
      <c r="K1741" s="82" t="s">
        <v>22583</v>
      </c>
      <c r="L1741" s="82" t="s">
        <v>21498</v>
      </c>
      <c r="M1741" s="62"/>
      <c r="N1741" s="99" t="s">
        <v>21624</v>
      </c>
      <c r="O1741" s="99" t="s">
        <v>7223</v>
      </c>
      <c r="P1741" s="99" t="s">
        <v>15373</v>
      </c>
      <c r="Q1741" s="82" t="s">
        <v>27942</v>
      </c>
    </row>
    <row r="1742">
      <c r="A1742" s="62" t="s">
        <v>2586</v>
      </c>
      <c r="B1742" s="210" t="s">
        <v>27943</v>
      </c>
      <c r="C1742" s="82"/>
      <c r="D1742" s="79" t="s">
        <v>2588</v>
      </c>
      <c r="E1742" s="113" t="s">
        <v>22516</v>
      </c>
      <c r="F1742" s="113" t="s">
        <v>22516</v>
      </c>
      <c r="G1742" s="62"/>
      <c r="H1742" s="62" t="s">
        <v>27944</v>
      </c>
      <c r="I1742" s="193" t="s">
        <v>27945</v>
      </c>
      <c r="J1742" s="200">
        <v>74400.0</v>
      </c>
      <c r="K1742" s="82" t="s">
        <v>22583</v>
      </c>
      <c r="L1742" s="82" t="s">
        <v>21765</v>
      </c>
      <c r="M1742" s="113" t="s">
        <v>22516</v>
      </c>
      <c r="N1742" s="99" t="s">
        <v>21624</v>
      </c>
      <c r="O1742" s="99" t="s">
        <v>3162</v>
      </c>
      <c r="P1742" s="99" t="s">
        <v>8038</v>
      </c>
      <c r="Q1742" s="82"/>
    </row>
    <row r="1743">
      <c r="A1743" s="69" t="s">
        <v>2633</v>
      </c>
      <c r="B1743" s="190" t="s">
        <v>27946</v>
      </c>
      <c r="C1743" s="95"/>
      <c r="D1743" s="79" t="s">
        <v>2588</v>
      </c>
      <c r="E1743" s="113" t="s">
        <v>22516</v>
      </c>
      <c r="F1743" s="113" t="s">
        <v>22516</v>
      </c>
      <c r="G1743" s="96"/>
      <c r="H1743" s="96" t="s">
        <v>27947</v>
      </c>
      <c r="I1743" s="113" t="s">
        <v>22516</v>
      </c>
      <c r="J1743" s="192"/>
      <c r="K1743" s="96"/>
      <c r="L1743" s="95" t="s">
        <v>16627</v>
      </c>
      <c r="M1743" s="113" t="s">
        <v>22516</v>
      </c>
      <c r="N1743" s="75" t="s">
        <v>21624</v>
      </c>
      <c r="O1743" s="75" t="s">
        <v>3305</v>
      </c>
      <c r="P1743" s="75" t="s">
        <v>8038</v>
      </c>
      <c r="Q1743" s="95" t="s">
        <v>27948</v>
      </c>
    </row>
    <row r="1744">
      <c r="A1744" s="69" t="s">
        <v>23381</v>
      </c>
      <c r="B1744" s="190" t="s">
        <v>27949</v>
      </c>
      <c r="C1744" s="95"/>
      <c r="D1744" s="101" t="s">
        <v>2588</v>
      </c>
      <c r="E1744" s="113" t="s">
        <v>22516</v>
      </c>
      <c r="F1744" s="113" t="s">
        <v>22516</v>
      </c>
      <c r="G1744" s="96"/>
      <c r="H1744" s="96" t="s">
        <v>27950</v>
      </c>
      <c r="I1744" s="113" t="s">
        <v>22516</v>
      </c>
      <c r="J1744" s="192"/>
      <c r="K1744" s="96"/>
      <c r="L1744" s="95" t="s">
        <v>16627</v>
      </c>
      <c r="M1744" s="113" t="s">
        <v>22516</v>
      </c>
      <c r="N1744" s="75" t="s">
        <v>21624</v>
      </c>
      <c r="O1744" s="75" t="s">
        <v>3139</v>
      </c>
      <c r="P1744" s="75" t="s">
        <v>15373</v>
      </c>
      <c r="Q1744" s="95" t="s">
        <v>27951</v>
      </c>
    </row>
    <row r="1745">
      <c r="A1745" s="69" t="s">
        <v>2586</v>
      </c>
      <c r="B1745" s="190" t="s">
        <v>27952</v>
      </c>
      <c r="C1745" s="95"/>
      <c r="D1745" s="101" t="s">
        <v>2588</v>
      </c>
      <c r="E1745" s="113" t="s">
        <v>22516</v>
      </c>
      <c r="F1745" s="113" t="s">
        <v>22516</v>
      </c>
      <c r="G1745" s="96"/>
      <c r="H1745" s="96" t="s">
        <v>27953</v>
      </c>
      <c r="I1745" s="113" t="s">
        <v>22516</v>
      </c>
      <c r="J1745" s="192"/>
      <c r="K1745" s="96"/>
      <c r="L1745" s="95" t="s">
        <v>16627</v>
      </c>
      <c r="M1745" s="113" t="s">
        <v>22516</v>
      </c>
      <c r="N1745" s="75" t="s">
        <v>21624</v>
      </c>
      <c r="O1745" s="75" t="s">
        <v>27954</v>
      </c>
      <c r="P1745" s="75" t="s">
        <v>8038</v>
      </c>
      <c r="Q1745" s="95" t="s">
        <v>27955</v>
      </c>
    </row>
    <row r="1746">
      <c r="A1746" s="69" t="s">
        <v>2586</v>
      </c>
      <c r="B1746" s="190" t="s">
        <v>27956</v>
      </c>
      <c r="C1746" s="95"/>
      <c r="D1746" s="101" t="s">
        <v>2588</v>
      </c>
      <c r="E1746" s="113" t="s">
        <v>22516</v>
      </c>
      <c r="F1746" s="113" t="s">
        <v>22516</v>
      </c>
      <c r="G1746" s="96"/>
      <c r="H1746" s="96" t="s">
        <v>27957</v>
      </c>
      <c r="I1746" s="113" t="s">
        <v>22516</v>
      </c>
      <c r="J1746" s="192"/>
      <c r="K1746" s="96"/>
      <c r="L1746" s="95" t="s">
        <v>16627</v>
      </c>
      <c r="M1746" s="113" t="s">
        <v>22516</v>
      </c>
      <c r="N1746" s="75" t="s">
        <v>21624</v>
      </c>
      <c r="O1746" s="75" t="s">
        <v>20012</v>
      </c>
      <c r="P1746" s="75" t="s">
        <v>8038</v>
      </c>
      <c r="Q1746" s="95" t="s">
        <v>27958</v>
      </c>
    </row>
    <row r="1747">
      <c r="A1747" s="69" t="s">
        <v>2586</v>
      </c>
      <c r="B1747" s="190" t="s">
        <v>27959</v>
      </c>
      <c r="C1747" s="95"/>
      <c r="D1747" s="101" t="s">
        <v>2588</v>
      </c>
      <c r="E1747" s="113" t="s">
        <v>22516</v>
      </c>
      <c r="F1747" s="113" t="s">
        <v>22516</v>
      </c>
      <c r="G1747" s="96"/>
      <c r="H1747" s="96" t="s">
        <v>27960</v>
      </c>
      <c r="I1747" s="113" t="s">
        <v>22516</v>
      </c>
      <c r="J1747" s="192"/>
      <c r="K1747" s="96"/>
      <c r="L1747" s="95" t="s">
        <v>16627</v>
      </c>
      <c r="M1747" s="113" t="s">
        <v>22516</v>
      </c>
      <c r="N1747" s="75" t="s">
        <v>21624</v>
      </c>
      <c r="O1747" s="75" t="s">
        <v>7223</v>
      </c>
      <c r="P1747" s="75" t="s">
        <v>8038</v>
      </c>
      <c r="Q1747" s="95" t="s">
        <v>27961</v>
      </c>
    </row>
    <row r="1748">
      <c r="A1748" s="69" t="s">
        <v>2586</v>
      </c>
      <c r="B1748" s="190" t="s">
        <v>27962</v>
      </c>
      <c r="C1748" s="95"/>
      <c r="D1748" s="101" t="s">
        <v>2588</v>
      </c>
      <c r="E1748" s="113" t="s">
        <v>22516</v>
      </c>
      <c r="F1748" s="113" t="s">
        <v>22516</v>
      </c>
      <c r="G1748" s="96"/>
      <c r="H1748" s="96" t="s">
        <v>27963</v>
      </c>
      <c r="I1748" s="113" t="s">
        <v>22516</v>
      </c>
      <c r="J1748" s="192"/>
      <c r="K1748" s="96"/>
      <c r="L1748" s="95" t="s">
        <v>16627</v>
      </c>
      <c r="M1748" s="113" t="s">
        <v>22516</v>
      </c>
      <c r="N1748" s="75" t="s">
        <v>21624</v>
      </c>
      <c r="O1748" s="75" t="s">
        <v>7223</v>
      </c>
      <c r="P1748" s="75" t="s">
        <v>15373</v>
      </c>
      <c r="Q1748" s="95" t="s">
        <v>27964</v>
      </c>
    </row>
    <row r="1749">
      <c r="A1749" s="69" t="s">
        <v>2586</v>
      </c>
      <c r="B1749" s="190" t="s">
        <v>27965</v>
      </c>
      <c r="C1749" s="95"/>
      <c r="D1749" s="101" t="s">
        <v>2588</v>
      </c>
      <c r="E1749" s="113" t="s">
        <v>22516</v>
      </c>
      <c r="F1749" s="113" t="s">
        <v>22516</v>
      </c>
      <c r="G1749" s="96"/>
      <c r="H1749" s="96" t="s">
        <v>27966</v>
      </c>
      <c r="I1749" s="113" t="s">
        <v>22516</v>
      </c>
      <c r="J1749" s="192"/>
      <c r="K1749" s="96"/>
      <c r="L1749" s="95" t="s">
        <v>16627</v>
      </c>
      <c r="M1749" s="113" t="s">
        <v>22516</v>
      </c>
      <c r="N1749" s="75" t="s">
        <v>21624</v>
      </c>
      <c r="O1749" s="75" t="s">
        <v>3649</v>
      </c>
      <c r="P1749" s="75" t="s">
        <v>8038</v>
      </c>
      <c r="Q1749" s="154" t="s">
        <v>22516</v>
      </c>
    </row>
    <row r="1750">
      <c r="A1750" s="69" t="s">
        <v>23381</v>
      </c>
      <c r="B1750" s="232" t="s">
        <v>27967</v>
      </c>
      <c r="C1750" s="82"/>
      <c r="D1750" s="101" t="s">
        <v>2588</v>
      </c>
      <c r="E1750" s="113" t="s">
        <v>22516</v>
      </c>
      <c r="F1750" s="113" t="s">
        <v>22516</v>
      </c>
      <c r="G1750" s="62"/>
      <c r="H1750" s="62" t="s">
        <v>27968</v>
      </c>
      <c r="I1750" s="193" t="s">
        <v>27969</v>
      </c>
      <c r="J1750" s="198"/>
      <c r="K1750" s="62"/>
      <c r="L1750" s="82" t="s">
        <v>16627</v>
      </c>
      <c r="M1750" s="113" t="s">
        <v>22516</v>
      </c>
      <c r="N1750" s="99" t="s">
        <v>21624</v>
      </c>
      <c r="O1750" s="99" t="s">
        <v>7223</v>
      </c>
      <c r="P1750" s="99" t="s">
        <v>15373</v>
      </c>
      <c r="Q1750" s="113" t="s">
        <v>22516</v>
      </c>
    </row>
    <row r="1751">
      <c r="A1751" s="69" t="s">
        <v>2586</v>
      </c>
      <c r="B1751" s="190" t="s">
        <v>27970</v>
      </c>
      <c r="C1751" s="95"/>
      <c r="D1751" s="79" t="s">
        <v>2588</v>
      </c>
      <c r="E1751" s="113" t="s">
        <v>22516</v>
      </c>
      <c r="F1751" s="113" t="s">
        <v>22516</v>
      </c>
      <c r="G1751" s="96"/>
      <c r="H1751" s="96" t="s">
        <v>27971</v>
      </c>
      <c r="I1751" s="113" t="s">
        <v>22516</v>
      </c>
      <c r="J1751" s="192"/>
      <c r="K1751" s="96"/>
      <c r="L1751" s="95" t="s">
        <v>16627</v>
      </c>
      <c r="M1751" s="113" t="s">
        <v>22516</v>
      </c>
      <c r="N1751" s="75" t="s">
        <v>21624</v>
      </c>
      <c r="O1751" s="75" t="s">
        <v>20012</v>
      </c>
      <c r="P1751" s="75" t="s">
        <v>15373</v>
      </c>
      <c r="Q1751" s="154" t="s">
        <v>22516</v>
      </c>
    </row>
    <row r="1752">
      <c r="A1752" s="69" t="s">
        <v>2586</v>
      </c>
      <c r="B1752" s="232" t="s">
        <v>27972</v>
      </c>
      <c r="C1752" s="82"/>
      <c r="D1752" s="79" t="s">
        <v>2588</v>
      </c>
      <c r="E1752" s="113" t="s">
        <v>22516</v>
      </c>
      <c r="F1752" s="113" t="s">
        <v>22516</v>
      </c>
      <c r="G1752" s="62"/>
      <c r="H1752" s="62" t="s">
        <v>27973</v>
      </c>
      <c r="I1752" s="113" t="s">
        <v>22516</v>
      </c>
      <c r="J1752" s="198"/>
      <c r="K1752" s="62"/>
      <c r="L1752" s="82" t="s">
        <v>16627</v>
      </c>
      <c r="M1752" s="113" t="s">
        <v>22516</v>
      </c>
      <c r="N1752" s="99" t="s">
        <v>21624</v>
      </c>
      <c r="O1752" s="99" t="s">
        <v>3139</v>
      </c>
      <c r="P1752" s="99" t="s">
        <v>15373</v>
      </c>
      <c r="Q1752" s="113" t="s">
        <v>22516</v>
      </c>
    </row>
    <row r="1753">
      <c r="A1753" s="69" t="s">
        <v>2633</v>
      </c>
      <c r="B1753" s="190" t="s">
        <v>27946</v>
      </c>
      <c r="C1753" s="95"/>
      <c r="D1753" s="79" t="s">
        <v>2635</v>
      </c>
      <c r="E1753" s="113" t="s">
        <v>22516</v>
      </c>
      <c r="F1753" s="113" t="s">
        <v>22516</v>
      </c>
      <c r="G1753" s="96"/>
      <c r="H1753" s="96" t="s">
        <v>27974</v>
      </c>
      <c r="I1753" s="113" t="s">
        <v>22516</v>
      </c>
      <c r="J1753" s="192"/>
      <c r="K1753" s="96"/>
      <c r="L1753" s="95" t="s">
        <v>16627</v>
      </c>
      <c r="M1753" s="113" t="s">
        <v>22516</v>
      </c>
      <c r="N1753" s="75" t="s">
        <v>21624</v>
      </c>
      <c r="O1753" s="75" t="s">
        <v>3305</v>
      </c>
      <c r="P1753" s="75" t="s">
        <v>8038</v>
      </c>
      <c r="Q1753" s="95" t="s">
        <v>27948</v>
      </c>
    </row>
    <row r="1754">
      <c r="A1754" s="69" t="s">
        <v>23381</v>
      </c>
      <c r="B1754" s="232" t="s">
        <v>27975</v>
      </c>
      <c r="C1754" s="82"/>
      <c r="D1754" s="79" t="s">
        <v>2635</v>
      </c>
      <c r="E1754" s="113" t="s">
        <v>22516</v>
      </c>
      <c r="F1754" s="113" t="s">
        <v>22516</v>
      </c>
      <c r="G1754" s="62"/>
      <c r="H1754" s="62" t="s">
        <v>27976</v>
      </c>
      <c r="I1754" s="113" t="s">
        <v>22516</v>
      </c>
      <c r="J1754" s="198"/>
      <c r="K1754" s="62"/>
      <c r="L1754" s="82" t="s">
        <v>16627</v>
      </c>
      <c r="M1754" s="113" t="s">
        <v>22516</v>
      </c>
      <c r="N1754" s="99" t="s">
        <v>21624</v>
      </c>
      <c r="O1754" s="99" t="s">
        <v>3139</v>
      </c>
      <c r="P1754" s="99" t="s">
        <v>8038</v>
      </c>
      <c r="Q1754" s="113" t="s">
        <v>22516</v>
      </c>
    </row>
    <row r="1755">
      <c r="A1755" s="69" t="s">
        <v>23381</v>
      </c>
      <c r="B1755" s="232" t="s">
        <v>27977</v>
      </c>
      <c r="C1755" s="82"/>
      <c r="D1755" s="79" t="s">
        <v>2635</v>
      </c>
      <c r="E1755" s="113" t="s">
        <v>22516</v>
      </c>
      <c r="F1755" s="113" t="s">
        <v>22516</v>
      </c>
      <c r="G1755" s="62"/>
      <c r="H1755" s="62" t="s">
        <v>27978</v>
      </c>
      <c r="I1755" s="113" t="s">
        <v>22516</v>
      </c>
      <c r="J1755" s="198"/>
      <c r="K1755" s="62"/>
      <c r="L1755" s="82" t="s">
        <v>16627</v>
      </c>
      <c r="M1755" s="113" t="s">
        <v>22516</v>
      </c>
      <c r="N1755" s="99" t="s">
        <v>21624</v>
      </c>
      <c r="O1755" s="99" t="s">
        <v>3139</v>
      </c>
      <c r="P1755" s="99" t="s">
        <v>8038</v>
      </c>
      <c r="Q1755" s="113" t="s">
        <v>22516</v>
      </c>
    </row>
    <row r="1756">
      <c r="A1756" s="69" t="s">
        <v>2586</v>
      </c>
      <c r="B1756" s="232" t="s">
        <v>27979</v>
      </c>
      <c r="C1756" s="82"/>
      <c r="D1756" s="101" t="s">
        <v>2588</v>
      </c>
      <c r="E1756" s="113" t="s">
        <v>22516</v>
      </c>
      <c r="F1756" s="113" t="s">
        <v>22516</v>
      </c>
      <c r="G1756" s="62"/>
      <c r="H1756" s="62" t="s">
        <v>27980</v>
      </c>
      <c r="I1756" s="113" t="s">
        <v>22516</v>
      </c>
      <c r="J1756" s="198"/>
      <c r="K1756" s="62"/>
      <c r="L1756" s="82" t="s">
        <v>16627</v>
      </c>
      <c r="M1756" s="113" t="s">
        <v>22516</v>
      </c>
      <c r="N1756" s="99" t="s">
        <v>21624</v>
      </c>
      <c r="O1756" s="99" t="s">
        <v>3139</v>
      </c>
      <c r="P1756" s="99" t="s">
        <v>15373</v>
      </c>
      <c r="Q1756" s="113" t="s">
        <v>22516</v>
      </c>
    </row>
    <row r="1757">
      <c r="A1757" s="69" t="s">
        <v>2586</v>
      </c>
      <c r="B1757" s="190" t="s">
        <v>27981</v>
      </c>
      <c r="C1757" s="95"/>
      <c r="D1757" s="101" t="s">
        <v>2588</v>
      </c>
      <c r="E1757" s="113" t="s">
        <v>22516</v>
      </c>
      <c r="F1757" s="113" t="s">
        <v>22516</v>
      </c>
      <c r="G1757" s="96"/>
      <c r="H1757" s="96" t="s">
        <v>27982</v>
      </c>
      <c r="I1757" s="113" t="s">
        <v>22516</v>
      </c>
      <c r="J1757" s="192"/>
      <c r="K1757" s="96"/>
      <c r="L1757" s="95" t="s">
        <v>16627</v>
      </c>
      <c r="M1757" s="113" t="s">
        <v>22516</v>
      </c>
      <c r="N1757" s="75" t="s">
        <v>21624</v>
      </c>
      <c r="O1757" s="75" t="s">
        <v>3305</v>
      </c>
      <c r="P1757" s="75" t="s">
        <v>15373</v>
      </c>
      <c r="Q1757" s="154" t="s">
        <v>22516</v>
      </c>
    </row>
    <row r="1758">
      <c r="A1758" s="62" t="s">
        <v>2586</v>
      </c>
      <c r="B1758" s="215" t="s">
        <v>27983</v>
      </c>
      <c r="C1758" s="95"/>
      <c r="D1758" s="79" t="s">
        <v>2635</v>
      </c>
      <c r="E1758" s="113" t="s">
        <v>22516</v>
      </c>
      <c r="F1758" s="113" t="s">
        <v>22516</v>
      </c>
      <c r="G1758" s="96"/>
      <c r="H1758" s="96" t="s">
        <v>27984</v>
      </c>
      <c r="I1758" s="191" t="s">
        <v>27985</v>
      </c>
      <c r="J1758" s="204">
        <v>149000.0</v>
      </c>
      <c r="K1758" s="95"/>
      <c r="L1758" s="95" t="s">
        <v>21498</v>
      </c>
      <c r="M1758" s="75" t="s">
        <v>23368</v>
      </c>
      <c r="N1758" s="75" t="s">
        <v>21624</v>
      </c>
      <c r="O1758" s="75" t="s">
        <v>7223</v>
      </c>
      <c r="P1758" s="75" t="s">
        <v>15373</v>
      </c>
      <c r="Q1758" s="95" t="s">
        <v>27986</v>
      </c>
    </row>
    <row r="1759">
      <c r="A1759" s="69" t="s">
        <v>2586</v>
      </c>
      <c r="B1759" s="232" t="s">
        <v>27987</v>
      </c>
      <c r="C1759" s="82" t="s">
        <v>27988</v>
      </c>
      <c r="D1759" s="79" t="s">
        <v>2588</v>
      </c>
      <c r="E1759" s="113" t="s">
        <v>22516</v>
      </c>
      <c r="F1759" s="113" t="s">
        <v>22516</v>
      </c>
      <c r="G1759" s="62"/>
      <c r="H1759" s="62" t="s">
        <v>27989</v>
      </c>
      <c r="I1759" s="113" t="s">
        <v>22516</v>
      </c>
      <c r="J1759" s="198"/>
      <c r="K1759" s="62"/>
      <c r="L1759" s="82" t="s">
        <v>21765</v>
      </c>
      <c r="M1759" s="113" t="s">
        <v>22516</v>
      </c>
      <c r="N1759" s="99" t="s">
        <v>21624</v>
      </c>
      <c r="O1759" s="99" t="s">
        <v>3305</v>
      </c>
      <c r="P1759" s="99" t="s">
        <v>15373</v>
      </c>
      <c r="Q1759" s="82"/>
    </row>
    <row r="1760">
      <c r="A1760" s="69" t="s">
        <v>2586</v>
      </c>
      <c r="B1760" s="232" t="s">
        <v>27990</v>
      </c>
      <c r="C1760" s="82"/>
      <c r="D1760" s="229" t="s">
        <v>2588</v>
      </c>
      <c r="E1760" s="113" t="s">
        <v>22516</v>
      </c>
      <c r="F1760" s="113" t="s">
        <v>22516</v>
      </c>
      <c r="G1760" s="62"/>
      <c r="H1760" s="62" t="s">
        <v>27991</v>
      </c>
      <c r="I1760" s="113" t="s">
        <v>22516</v>
      </c>
      <c r="J1760" s="198"/>
      <c r="K1760" s="62"/>
      <c r="L1760" s="82" t="s">
        <v>21765</v>
      </c>
      <c r="M1760" s="113" t="s">
        <v>22516</v>
      </c>
      <c r="N1760" s="99" t="s">
        <v>21624</v>
      </c>
      <c r="O1760" s="99" t="s">
        <v>3649</v>
      </c>
      <c r="P1760" s="99" t="s">
        <v>15373</v>
      </c>
      <c r="Q1760" s="82"/>
    </row>
    <row r="1761">
      <c r="A1761" s="69" t="s">
        <v>2586</v>
      </c>
      <c r="B1761" s="190" t="s">
        <v>22982</v>
      </c>
      <c r="C1761" s="269"/>
      <c r="D1761" s="229" t="s">
        <v>2588</v>
      </c>
      <c r="E1761" s="113" t="s">
        <v>22516</v>
      </c>
      <c r="F1761" s="113" t="s">
        <v>22516</v>
      </c>
      <c r="G1761" s="269"/>
      <c r="H1761" s="269" t="s">
        <v>27992</v>
      </c>
      <c r="I1761" s="113" t="s">
        <v>22516</v>
      </c>
      <c r="J1761" s="269"/>
      <c r="K1761" s="179"/>
      <c r="L1761" s="95" t="s">
        <v>21765</v>
      </c>
      <c r="M1761" s="113" t="s">
        <v>22516</v>
      </c>
      <c r="N1761" s="75" t="s">
        <v>21624</v>
      </c>
      <c r="O1761" s="75" t="s">
        <v>3305</v>
      </c>
      <c r="P1761" s="75" t="s">
        <v>15373</v>
      </c>
      <c r="Q1761" s="63" t="s">
        <v>22516</v>
      </c>
    </row>
    <row r="1762">
      <c r="A1762" s="69" t="s">
        <v>2586</v>
      </c>
      <c r="B1762" s="190" t="s">
        <v>27591</v>
      </c>
      <c r="C1762" s="95"/>
      <c r="D1762" s="101" t="s">
        <v>2588</v>
      </c>
      <c r="E1762" s="113" t="s">
        <v>22516</v>
      </c>
      <c r="F1762" s="113" t="s">
        <v>22516</v>
      </c>
      <c r="G1762" s="96"/>
      <c r="H1762" s="96" t="s">
        <v>27993</v>
      </c>
      <c r="I1762" s="113" t="s">
        <v>22516</v>
      </c>
      <c r="J1762" s="192"/>
      <c r="K1762" s="179"/>
      <c r="L1762" s="95" t="s">
        <v>21765</v>
      </c>
      <c r="M1762" s="113" t="s">
        <v>22516</v>
      </c>
      <c r="N1762" s="75" t="s">
        <v>21624</v>
      </c>
      <c r="O1762" s="75" t="s">
        <v>7223</v>
      </c>
      <c r="P1762" s="75" t="s">
        <v>15373</v>
      </c>
      <c r="Q1762" s="154" t="s">
        <v>22516</v>
      </c>
    </row>
    <row r="1763">
      <c r="A1763" s="69" t="s">
        <v>2586</v>
      </c>
      <c r="B1763" s="190" t="s">
        <v>27994</v>
      </c>
      <c r="C1763" s="95"/>
      <c r="D1763" s="101" t="s">
        <v>2588</v>
      </c>
      <c r="E1763" s="113" t="s">
        <v>22516</v>
      </c>
      <c r="F1763" s="113" t="s">
        <v>22516</v>
      </c>
      <c r="G1763" s="96"/>
      <c r="H1763" s="96" t="s">
        <v>27995</v>
      </c>
      <c r="I1763" s="113" t="s">
        <v>22516</v>
      </c>
      <c r="J1763" s="192"/>
      <c r="K1763" s="96"/>
      <c r="L1763" s="95" t="s">
        <v>21765</v>
      </c>
      <c r="M1763" s="113" t="s">
        <v>22516</v>
      </c>
      <c r="N1763" s="75" t="s">
        <v>21624</v>
      </c>
      <c r="O1763" s="75" t="s">
        <v>7223</v>
      </c>
      <c r="P1763" s="75" t="s">
        <v>8038</v>
      </c>
      <c r="Q1763" s="154" t="s">
        <v>22516</v>
      </c>
    </row>
    <row r="1764">
      <c r="A1764" s="69" t="s">
        <v>2586</v>
      </c>
      <c r="B1764" s="190" t="s">
        <v>27996</v>
      </c>
      <c r="C1764" s="95"/>
      <c r="D1764" s="101" t="s">
        <v>2588</v>
      </c>
      <c r="E1764" s="113" t="s">
        <v>22516</v>
      </c>
      <c r="F1764" s="113" t="s">
        <v>22516</v>
      </c>
      <c r="G1764" s="96"/>
      <c r="H1764" s="96" t="s">
        <v>27997</v>
      </c>
      <c r="I1764" s="113" t="s">
        <v>22516</v>
      </c>
      <c r="J1764" s="192"/>
      <c r="K1764" s="96"/>
      <c r="L1764" s="95" t="s">
        <v>21765</v>
      </c>
      <c r="M1764" s="113" t="s">
        <v>22516</v>
      </c>
      <c r="N1764" s="75" t="s">
        <v>21624</v>
      </c>
      <c r="O1764" s="75" t="s">
        <v>7223</v>
      </c>
      <c r="P1764" s="75" t="s">
        <v>15373</v>
      </c>
      <c r="Q1764" s="154" t="s">
        <v>22516</v>
      </c>
    </row>
    <row r="1765">
      <c r="A1765" s="69" t="s">
        <v>2586</v>
      </c>
      <c r="B1765" s="190" t="s">
        <v>27998</v>
      </c>
      <c r="C1765" s="95"/>
      <c r="D1765" s="101" t="s">
        <v>2588</v>
      </c>
      <c r="E1765" s="113" t="s">
        <v>22516</v>
      </c>
      <c r="F1765" s="113" t="s">
        <v>22516</v>
      </c>
      <c r="G1765" s="96"/>
      <c r="H1765" s="96" t="s">
        <v>27999</v>
      </c>
      <c r="I1765" s="113" t="s">
        <v>22516</v>
      </c>
      <c r="J1765" s="192"/>
      <c r="K1765" s="96"/>
      <c r="L1765" s="95" t="s">
        <v>21765</v>
      </c>
      <c r="M1765" s="113" t="s">
        <v>22516</v>
      </c>
      <c r="N1765" s="75" t="s">
        <v>21624</v>
      </c>
      <c r="O1765" s="75" t="s">
        <v>3162</v>
      </c>
      <c r="P1765" s="75" t="s">
        <v>15373</v>
      </c>
      <c r="Q1765" s="95"/>
    </row>
    <row r="1766">
      <c r="A1766" s="69" t="s">
        <v>2586</v>
      </c>
      <c r="B1766" s="190" t="s">
        <v>28000</v>
      </c>
      <c r="C1766" s="95"/>
      <c r="D1766" s="101" t="s">
        <v>2588</v>
      </c>
      <c r="E1766" s="113" t="s">
        <v>22516</v>
      </c>
      <c r="F1766" s="113" t="s">
        <v>22516</v>
      </c>
      <c r="G1766" s="96"/>
      <c r="H1766" s="96" t="s">
        <v>28001</v>
      </c>
      <c r="I1766" s="113" t="s">
        <v>22516</v>
      </c>
      <c r="J1766" s="192"/>
      <c r="K1766" s="96"/>
      <c r="L1766" s="95" t="s">
        <v>21765</v>
      </c>
      <c r="M1766" s="113" t="s">
        <v>22516</v>
      </c>
      <c r="N1766" s="75" t="s">
        <v>21624</v>
      </c>
      <c r="O1766" s="75" t="s">
        <v>3162</v>
      </c>
      <c r="P1766" s="75" t="s">
        <v>15373</v>
      </c>
      <c r="Q1766" s="95"/>
    </row>
    <row r="1767">
      <c r="A1767" s="69" t="s">
        <v>2586</v>
      </c>
      <c r="B1767" s="190" t="s">
        <v>28002</v>
      </c>
      <c r="C1767" s="95"/>
      <c r="D1767" s="101" t="s">
        <v>2588</v>
      </c>
      <c r="E1767" s="113" t="s">
        <v>22516</v>
      </c>
      <c r="F1767" s="113" t="s">
        <v>22516</v>
      </c>
      <c r="G1767" s="96"/>
      <c r="H1767" s="96" t="s">
        <v>28003</v>
      </c>
      <c r="I1767" s="113" t="s">
        <v>22516</v>
      </c>
      <c r="J1767" s="192"/>
      <c r="K1767" s="96"/>
      <c r="L1767" s="95" t="s">
        <v>21765</v>
      </c>
      <c r="M1767" s="113" t="s">
        <v>22516</v>
      </c>
      <c r="N1767" s="75" t="s">
        <v>21624</v>
      </c>
      <c r="O1767" s="75" t="s">
        <v>7223</v>
      </c>
      <c r="P1767" s="75" t="s">
        <v>15373</v>
      </c>
      <c r="Q1767" s="95"/>
    </row>
    <row r="1768">
      <c r="A1768" s="69" t="s">
        <v>2586</v>
      </c>
      <c r="B1768" s="190" t="s">
        <v>28004</v>
      </c>
      <c r="C1768" s="95"/>
      <c r="D1768" s="101" t="s">
        <v>2588</v>
      </c>
      <c r="E1768" s="113" t="s">
        <v>22516</v>
      </c>
      <c r="F1768" s="113" t="s">
        <v>22516</v>
      </c>
      <c r="G1768" s="96"/>
      <c r="H1768" s="96" t="s">
        <v>28005</v>
      </c>
      <c r="I1768" s="113" t="s">
        <v>22516</v>
      </c>
      <c r="J1768" s="192"/>
      <c r="K1768" s="96"/>
      <c r="L1768" s="95" t="s">
        <v>21765</v>
      </c>
      <c r="M1768" s="113" t="s">
        <v>22516</v>
      </c>
      <c r="N1768" s="75" t="s">
        <v>21624</v>
      </c>
      <c r="O1768" s="75" t="s">
        <v>7223</v>
      </c>
      <c r="P1768" s="75" t="s">
        <v>15373</v>
      </c>
      <c r="Q1768" s="154" t="s">
        <v>22516</v>
      </c>
    </row>
    <row r="1769">
      <c r="A1769" s="69" t="s">
        <v>2586</v>
      </c>
      <c r="B1769" s="190" t="s">
        <v>28006</v>
      </c>
      <c r="C1769" s="95"/>
      <c r="D1769" s="101" t="s">
        <v>2588</v>
      </c>
      <c r="E1769" s="113" t="s">
        <v>22516</v>
      </c>
      <c r="F1769" s="113" t="s">
        <v>22516</v>
      </c>
      <c r="G1769" s="96"/>
      <c r="H1769" s="96" t="s">
        <v>28007</v>
      </c>
      <c r="I1769" s="113" t="s">
        <v>22516</v>
      </c>
      <c r="J1769" s="192"/>
      <c r="K1769" s="96"/>
      <c r="L1769" s="95" t="s">
        <v>21765</v>
      </c>
      <c r="M1769" s="113" t="s">
        <v>22516</v>
      </c>
      <c r="N1769" s="75" t="s">
        <v>21624</v>
      </c>
      <c r="O1769" s="75" t="s">
        <v>7223</v>
      </c>
      <c r="P1769" s="75" t="s">
        <v>15373</v>
      </c>
      <c r="Q1769" s="95"/>
    </row>
    <row r="1770">
      <c r="A1770" s="69" t="s">
        <v>2586</v>
      </c>
      <c r="B1770" s="190" t="s">
        <v>28008</v>
      </c>
      <c r="C1770" s="95"/>
      <c r="D1770" s="101" t="s">
        <v>2588</v>
      </c>
      <c r="E1770" s="113" t="s">
        <v>22516</v>
      </c>
      <c r="F1770" s="113" t="s">
        <v>22516</v>
      </c>
      <c r="G1770" s="96"/>
      <c r="H1770" s="96" t="s">
        <v>28009</v>
      </c>
      <c r="I1770" s="113" t="s">
        <v>22516</v>
      </c>
      <c r="J1770" s="192"/>
      <c r="K1770" s="96"/>
      <c r="L1770" s="95" t="s">
        <v>21765</v>
      </c>
      <c r="M1770" s="113" t="s">
        <v>22516</v>
      </c>
      <c r="N1770" s="75" t="s">
        <v>21624</v>
      </c>
      <c r="O1770" s="75" t="s">
        <v>3649</v>
      </c>
      <c r="P1770" s="75" t="s">
        <v>15373</v>
      </c>
      <c r="Q1770" s="95"/>
    </row>
    <row r="1771">
      <c r="A1771" s="69" t="s">
        <v>2586</v>
      </c>
      <c r="B1771" s="190" t="s">
        <v>28010</v>
      </c>
      <c r="C1771" s="95"/>
      <c r="D1771" s="101" t="s">
        <v>2588</v>
      </c>
      <c r="E1771" s="113" t="s">
        <v>22516</v>
      </c>
      <c r="F1771" s="113" t="s">
        <v>22516</v>
      </c>
      <c r="G1771" s="96"/>
      <c r="H1771" s="96" t="s">
        <v>28011</v>
      </c>
      <c r="I1771" s="113" t="s">
        <v>22516</v>
      </c>
      <c r="J1771" s="192"/>
      <c r="K1771" s="96"/>
      <c r="L1771" s="95" t="s">
        <v>21765</v>
      </c>
      <c r="M1771" s="113" t="s">
        <v>22516</v>
      </c>
      <c r="N1771" s="75" t="s">
        <v>21624</v>
      </c>
      <c r="O1771" s="75" t="s">
        <v>3305</v>
      </c>
      <c r="P1771" s="75" t="s">
        <v>15373</v>
      </c>
      <c r="Q1771" s="95"/>
    </row>
    <row r="1772">
      <c r="A1772" s="69" t="s">
        <v>2586</v>
      </c>
      <c r="B1772" s="190" t="s">
        <v>28012</v>
      </c>
      <c r="C1772" s="95"/>
      <c r="D1772" s="101" t="s">
        <v>2588</v>
      </c>
      <c r="E1772" s="113" t="s">
        <v>22516</v>
      </c>
      <c r="F1772" s="113" t="s">
        <v>22516</v>
      </c>
      <c r="G1772" s="96"/>
      <c r="H1772" s="96" t="s">
        <v>28013</v>
      </c>
      <c r="I1772" s="113" t="s">
        <v>22516</v>
      </c>
      <c r="J1772" s="192"/>
      <c r="K1772" s="96"/>
      <c r="L1772" s="95" t="s">
        <v>21765</v>
      </c>
      <c r="M1772" s="113" t="s">
        <v>22516</v>
      </c>
      <c r="N1772" s="75" t="s">
        <v>21624</v>
      </c>
      <c r="O1772" s="75" t="s">
        <v>7223</v>
      </c>
      <c r="P1772" s="75" t="s">
        <v>15373</v>
      </c>
      <c r="Q1772" s="95"/>
    </row>
    <row r="1773">
      <c r="A1773" s="69" t="s">
        <v>2586</v>
      </c>
      <c r="B1773" s="190" t="s">
        <v>28014</v>
      </c>
      <c r="C1773" s="95"/>
      <c r="D1773" s="101" t="s">
        <v>2588</v>
      </c>
      <c r="E1773" s="113" t="s">
        <v>22516</v>
      </c>
      <c r="F1773" s="113" t="s">
        <v>22516</v>
      </c>
      <c r="G1773" s="96"/>
      <c r="H1773" s="96" t="s">
        <v>28015</v>
      </c>
      <c r="I1773" s="113" t="s">
        <v>22516</v>
      </c>
      <c r="J1773" s="192"/>
      <c r="K1773" s="96"/>
      <c r="L1773" s="95" t="s">
        <v>21765</v>
      </c>
      <c r="M1773" s="113" t="s">
        <v>22516</v>
      </c>
      <c r="N1773" s="75" t="s">
        <v>21624</v>
      </c>
      <c r="O1773" s="75" t="s">
        <v>3649</v>
      </c>
      <c r="P1773" s="75" t="s">
        <v>8038</v>
      </c>
      <c r="Q1773" s="95"/>
    </row>
    <row r="1774">
      <c r="A1774" s="69" t="s">
        <v>2633</v>
      </c>
      <c r="B1774" s="190" t="s">
        <v>28016</v>
      </c>
      <c r="C1774" s="95"/>
      <c r="D1774" s="101" t="s">
        <v>2588</v>
      </c>
      <c r="E1774" s="113" t="s">
        <v>22516</v>
      </c>
      <c r="F1774" s="113" t="s">
        <v>22516</v>
      </c>
      <c r="G1774" s="96"/>
      <c r="H1774" s="96" t="s">
        <v>28017</v>
      </c>
      <c r="I1774" s="113" t="s">
        <v>22516</v>
      </c>
      <c r="J1774" s="192"/>
      <c r="K1774" s="96"/>
      <c r="L1774" s="95" t="s">
        <v>21765</v>
      </c>
      <c r="M1774" s="113" t="s">
        <v>22516</v>
      </c>
      <c r="N1774" s="75" t="s">
        <v>21624</v>
      </c>
      <c r="O1774" s="75" t="s">
        <v>3649</v>
      </c>
      <c r="P1774" s="75" t="s">
        <v>8038</v>
      </c>
      <c r="Q1774" s="95"/>
    </row>
    <row r="1775">
      <c r="A1775" s="69" t="s">
        <v>2586</v>
      </c>
      <c r="B1775" s="190" t="s">
        <v>28018</v>
      </c>
      <c r="C1775" s="95"/>
      <c r="D1775" s="101" t="s">
        <v>2588</v>
      </c>
      <c r="E1775" s="113" t="s">
        <v>22516</v>
      </c>
      <c r="F1775" s="113" t="s">
        <v>22516</v>
      </c>
      <c r="G1775" s="96"/>
      <c r="H1775" s="96" t="s">
        <v>28019</v>
      </c>
      <c r="I1775" s="113" t="s">
        <v>22516</v>
      </c>
      <c r="J1775" s="192"/>
      <c r="K1775" s="96"/>
      <c r="L1775" s="95" t="s">
        <v>21765</v>
      </c>
      <c r="M1775" s="113" t="s">
        <v>22516</v>
      </c>
      <c r="N1775" s="75" t="s">
        <v>21624</v>
      </c>
      <c r="O1775" s="75" t="s">
        <v>7223</v>
      </c>
      <c r="P1775" s="75" t="s">
        <v>15373</v>
      </c>
      <c r="Q1775" s="95"/>
    </row>
    <row r="1776">
      <c r="A1776" s="69" t="s">
        <v>2586</v>
      </c>
      <c r="B1776" s="190" t="s">
        <v>28020</v>
      </c>
      <c r="C1776" s="95"/>
      <c r="D1776" s="79" t="s">
        <v>2588</v>
      </c>
      <c r="E1776" s="113" t="s">
        <v>22516</v>
      </c>
      <c r="F1776" s="113" t="s">
        <v>22516</v>
      </c>
      <c r="G1776" s="96"/>
      <c r="H1776" s="96" t="s">
        <v>28021</v>
      </c>
      <c r="I1776" s="113" t="s">
        <v>22516</v>
      </c>
      <c r="J1776" s="192"/>
      <c r="K1776" s="96"/>
      <c r="L1776" s="95" t="s">
        <v>21765</v>
      </c>
      <c r="M1776" s="113" t="s">
        <v>22516</v>
      </c>
      <c r="N1776" s="75" t="s">
        <v>21624</v>
      </c>
      <c r="O1776" s="75" t="s">
        <v>3305</v>
      </c>
      <c r="P1776" s="75" t="s">
        <v>15373</v>
      </c>
      <c r="Q1776" s="95"/>
    </row>
    <row r="1777">
      <c r="A1777" s="69" t="s">
        <v>23381</v>
      </c>
      <c r="B1777" s="190" t="s">
        <v>28022</v>
      </c>
      <c r="C1777" s="95"/>
      <c r="D1777" s="79" t="s">
        <v>2588</v>
      </c>
      <c r="E1777" s="113" t="s">
        <v>22516</v>
      </c>
      <c r="F1777" s="113" t="s">
        <v>22516</v>
      </c>
      <c r="G1777" s="96"/>
      <c r="H1777" s="96" t="s">
        <v>28023</v>
      </c>
      <c r="I1777" s="113" t="s">
        <v>22516</v>
      </c>
      <c r="J1777" s="192"/>
      <c r="K1777" s="96"/>
      <c r="L1777" s="95" t="s">
        <v>21765</v>
      </c>
      <c r="M1777" s="113" t="s">
        <v>22516</v>
      </c>
      <c r="N1777" s="75" t="s">
        <v>21624</v>
      </c>
      <c r="O1777" s="75" t="s">
        <v>7223</v>
      </c>
      <c r="P1777" s="75" t="s">
        <v>15373</v>
      </c>
      <c r="Q1777" s="95"/>
    </row>
    <row r="1778">
      <c r="A1778" s="69" t="s">
        <v>2586</v>
      </c>
      <c r="B1778" s="190" t="s">
        <v>28024</v>
      </c>
      <c r="C1778" s="95"/>
      <c r="D1778" s="79" t="s">
        <v>2635</v>
      </c>
      <c r="E1778" s="113" t="s">
        <v>22516</v>
      </c>
      <c r="F1778" s="113" t="s">
        <v>22516</v>
      </c>
      <c r="G1778" s="96"/>
      <c r="H1778" s="96" t="s">
        <v>28025</v>
      </c>
      <c r="I1778" s="113" t="s">
        <v>22516</v>
      </c>
      <c r="J1778" s="192"/>
      <c r="K1778" s="96"/>
      <c r="L1778" s="95" t="s">
        <v>21765</v>
      </c>
      <c r="M1778" s="113" t="s">
        <v>22516</v>
      </c>
      <c r="N1778" s="75" t="s">
        <v>21624</v>
      </c>
      <c r="O1778" s="75" t="s">
        <v>7223</v>
      </c>
      <c r="P1778" s="75" t="s">
        <v>15373</v>
      </c>
      <c r="Q1778" s="95"/>
    </row>
    <row r="1779">
      <c r="A1779" s="69" t="s">
        <v>2633</v>
      </c>
      <c r="B1779" s="276" t="s">
        <v>28026</v>
      </c>
      <c r="C1779" s="82"/>
      <c r="D1779" s="79" t="s">
        <v>2588</v>
      </c>
      <c r="E1779" s="113" t="s">
        <v>22516</v>
      </c>
      <c r="F1779" s="113" t="s">
        <v>22516</v>
      </c>
      <c r="G1779" s="62"/>
      <c r="H1779" s="62" t="s">
        <v>28027</v>
      </c>
      <c r="I1779" s="113" t="s">
        <v>22516</v>
      </c>
      <c r="J1779" s="198"/>
      <c r="K1779" s="62"/>
      <c r="L1779" s="82" t="s">
        <v>21765</v>
      </c>
      <c r="M1779" s="113" t="s">
        <v>22516</v>
      </c>
      <c r="N1779" s="99" t="s">
        <v>21624</v>
      </c>
      <c r="O1779" s="99" t="s">
        <v>3649</v>
      </c>
      <c r="P1779" s="99" t="s">
        <v>15373</v>
      </c>
      <c r="Q1779" s="82"/>
    </row>
    <row r="1780">
      <c r="A1780" s="69" t="s">
        <v>2586</v>
      </c>
      <c r="B1780" s="232" t="s">
        <v>28028</v>
      </c>
      <c r="C1780" s="82"/>
      <c r="D1780" s="79" t="s">
        <v>2635</v>
      </c>
      <c r="E1780" s="113" t="s">
        <v>22516</v>
      </c>
      <c r="F1780" s="113" t="s">
        <v>22516</v>
      </c>
      <c r="G1780" s="62"/>
      <c r="H1780" s="62" t="s">
        <v>28029</v>
      </c>
      <c r="I1780" s="113" t="s">
        <v>22516</v>
      </c>
      <c r="J1780" s="198"/>
      <c r="K1780" s="62"/>
      <c r="L1780" s="82" t="s">
        <v>21765</v>
      </c>
      <c r="M1780" s="113" t="s">
        <v>22516</v>
      </c>
      <c r="N1780" s="99" t="s">
        <v>21624</v>
      </c>
      <c r="O1780" s="99" t="s">
        <v>6799</v>
      </c>
      <c r="P1780" s="99" t="s">
        <v>15373</v>
      </c>
      <c r="Q1780" s="82"/>
    </row>
    <row r="1781">
      <c r="A1781" s="69" t="s">
        <v>2586</v>
      </c>
      <c r="B1781" s="190" t="s">
        <v>28030</v>
      </c>
      <c r="C1781" s="95"/>
      <c r="D1781" s="101" t="s">
        <v>2588</v>
      </c>
      <c r="E1781" s="113" t="s">
        <v>22516</v>
      </c>
      <c r="F1781" s="113" t="s">
        <v>22516</v>
      </c>
      <c r="G1781" s="96"/>
      <c r="H1781" s="96" t="s">
        <v>28031</v>
      </c>
      <c r="I1781" s="113" t="s">
        <v>22516</v>
      </c>
      <c r="J1781" s="192"/>
      <c r="K1781" s="96"/>
      <c r="L1781" s="95" t="s">
        <v>21765</v>
      </c>
      <c r="M1781" s="113" t="s">
        <v>22516</v>
      </c>
      <c r="N1781" s="75" t="s">
        <v>21624</v>
      </c>
      <c r="O1781" s="75" t="s">
        <v>7223</v>
      </c>
      <c r="P1781" s="75" t="s">
        <v>15373</v>
      </c>
      <c r="Q1781" s="95"/>
    </row>
    <row r="1782">
      <c r="A1782" s="69" t="s">
        <v>2586</v>
      </c>
      <c r="B1782" s="190" t="s">
        <v>28032</v>
      </c>
      <c r="C1782" s="95"/>
      <c r="D1782" s="79" t="s">
        <v>2588</v>
      </c>
      <c r="E1782" s="113" t="s">
        <v>22516</v>
      </c>
      <c r="F1782" s="113" t="s">
        <v>22516</v>
      </c>
      <c r="G1782" s="96"/>
      <c r="H1782" s="96" t="s">
        <v>28033</v>
      </c>
      <c r="I1782" s="113" t="s">
        <v>22516</v>
      </c>
      <c r="J1782" s="192"/>
      <c r="K1782" s="96"/>
      <c r="L1782" s="95" t="s">
        <v>21765</v>
      </c>
      <c r="M1782" s="113" t="s">
        <v>22516</v>
      </c>
      <c r="N1782" s="75" t="s">
        <v>21624</v>
      </c>
      <c r="O1782" s="75" t="s">
        <v>3649</v>
      </c>
      <c r="P1782" s="75" t="s">
        <v>8038</v>
      </c>
      <c r="Q1782" s="154" t="s">
        <v>22516</v>
      </c>
    </row>
    <row r="1783">
      <c r="A1783" s="69" t="s">
        <v>2586</v>
      </c>
      <c r="B1783" s="232" t="s">
        <v>28034</v>
      </c>
      <c r="C1783" s="82"/>
      <c r="D1783" s="79" t="s">
        <v>2588</v>
      </c>
      <c r="E1783" s="113" t="s">
        <v>22516</v>
      </c>
      <c r="F1783" s="113" t="s">
        <v>22516</v>
      </c>
      <c r="G1783" s="62"/>
      <c r="H1783" s="62" t="s">
        <v>28035</v>
      </c>
      <c r="I1783" s="193" t="s">
        <v>28036</v>
      </c>
      <c r="J1783" s="198"/>
      <c r="K1783" s="62"/>
      <c r="L1783" s="82" t="s">
        <v>21765</v>
      </c>
      <c r="M1783" s="113" t="s">
        <v>22516</v>
      </c>
      <c r="N1783" s="99" t="s">
        <v>21624</v>
      </c>
      <c r="O1783" s="99" t="s">
        <v>3649</v>
      </c>
      <c r="P1783" s="99" t="s">
        <v>15373</v>
      </c>
      <c r="Q1783" s="82"/>
    </row>
    <row r="1784">
      <c r="A1784" s="69" t="s">
        <v>2586</v>
      </c>
      <c r="B1784" s="232" t="s">
        <v>28037</v>
      </c>
      <c r="C1784" s="82"/>
      <c r="D1784" s="79" t="s">
        <v>2588</v>
      </c>
      <c r="E1784" s="113" t="s">
        <v>22516</v>
      </c>
      <c r="F1784" s="113" t="s">
        <v>22516</v>
      </c>
      <c r="G1784" s="62"/>
      <c r="H1784" s="62" t="s">
        <v>28038</v>
      </c>
      <c r="I1784" s="113" t="s">
        <v>22516</v>
      </c>
      <c r="J1784" s="198"/>
      <c r="K1784" s="62"/>
      <c r="L1784" s="82" t="s">
        <v>21765</v>
      </c>
      <c r="M1784" s="113" t="s">
        <v>22516</v>
      </c>
      <c r="N1784" s="99" t="s">
        <v>21624</v>
      </c>
      <c r="O1784" s="99" t="s">
        <v>7223</v>
      </c>
      <c r="P1784" s="99" t="s">
        <v>8038</v>
      </c>
      <c r="Q1784" s="82"/>
    </row>
    <row r="1785">
      <c r="A1785" s="69" t="s">
        <v>2586</v>
      </c>
      <c r="B1785" s="232" t="s">
        <v>28039</v>
      </c>
      <c r="C1785" s="82"/>
      <c r="D1785" s="79" t="s">
        <v>2588</v>
      </c>
      <c r="E1785" s="113" t="s">
        <v>22516</v>
      </c>
      <c r="F1785" s="113" t="s">
        <v>22516</v>
      </c>
      <c r="G1785" s="62"/>
      <c r="H1785" s="62" t="s">
        <v>28040</v>
      </c>
      <c r="I1785" s="113" t="s">
        <v>22516</v>
      </c>
      <c r="J1785" s="198"/>
      <c r="K1785" s="62"/>
      <c r="L1785" s="82" t="s">
        <v>21765</v>
      </c>
      <c r="M1785" s="113" t="s">
        <v>22516</v>
      </c>
      <c r="N1785" s="99" t="s">
        <v>21624</v>
      </c>
      <c r="O1785" s="99" t="s">
        <v>3305</v>
      </c>
      <c r="P1785" s="99" t="s">
        <v>15373</v>
      </c>
      <c r="Q1785" s="82"/>
    </row>
    <row r="1786">
      <c r="A1786" s="69" t="s">
        <v>2586</v>
      </c>
      <c r="B1786" s="190" t="s">
        <v>28041</v>
      </c>
      <c r="C1786" s="269"/>
      <c r="D1786" s="79" t="s">
        <v>2588</v>
      </c>
      <c r="E1786" s="113" t="s">
        <v>22516</v>
      </c>
      <c r="F1786" s="113" t="s">
        <v>22516</v>
      </c>
      <c r="G1786" s="269"/>
      <c r="H1786" s="269" t="s">
        <v>28042</v>
      </c>
      <c r="I1786" s="113" t="s">
        <v>22516</v>
      </c>
      <c r="J1786" s="269"/>
      <c r="K1786" s="179"/>
      <c r="L1786" s="95" t="s">
        <v>21765</v>
      </c>
      <c r="M1786" s="113" t="s">
        <v>22516</v>
      </c>
      <c r="N1786" s="75" t="s">
        <v>21624</v>
      </c>
      <c r="O1786" s="75" t="s">
        <v>3305</v>
      </c>
      <c r="P1786" s="75" t="s">
        <v>8038</v>
      </c>
      <c r="Q1786" s="63" t="s">
        <v>22516</v>
      </c>
    </row>
    <row r="1787">
      <c r="A1787" s="69" t="s">
        <v>2586</v>
      </c>
      <c r="B1787" s="232" t="s">
        <v>28043</v>
      </c>
      <c r="C1787" s="82"/>
      <c r="D1787" s="79" t="s">
        <v>2588</v>
      </c>
      <c r="E1787" s="113" t="s">
        <v>22516</v>
      </c>
      <c r="F1787" s="113" t="s">
        <v>22516</v>
      </c>
      <c r="G1787" s="62"/>
      <c r="H1787" s="62" t="s">
        <v>28044</v>
      </c>
      <c r="I1787" s="113" t="s">
        <v>22516</v>
      </c>
      <c r="J1787" s="198"/>
      <c r="K1787" s="62"/>
      <c r="L1787" s="82" t="s">
        <v>21765</v>
      </c>
      <c r="M1787" s="113" t="s">
        <v>22516</v>
      </c>
      <c r="N1787" s="99" t="s">
        <v>21624</v>
      </c>
      <c r="O1787" s="99" t="s">
        <v>3162</v>
      </c>
      <c r="P1787" s="99" t="s">
        <v>15373</v>
      </c>
      <c r="Q1787" s="82"/>
    </row>
    <row r="1788">
      <c r="A1788" s="69" t="s">
        <v>2586</v>
      </c>
      <c r="B1788" s="232" t="s">
        <v>28045</v>
      </c>
      <c r="C1788" s="82"/>
      <c r="D1788" s="79" t="s">
        <v>2588</v>
      </c>
      <c r="E1788" s="113" t="s">
        <v>22516</v>
      </c>
      <c r="F1788" s="113" t="s">
        <v>22516</v>
      </c>
      <c r="G1788" s="62"/>
      <c r="H1788" s="62" t="s">
        <v>28046</v>
      </c>
      <c r="I1788" s="113" t="s">
        <v>22516</v>
      </c>
      <c r="J1788" s="198"/>
      <c r="K1788" s="62"/>
      <c r="L1788" s="82" t="s">
        <v>21765</v>
      </c>
      <c r="M1788" s="113" t="s">
        <v>22516</v>
      </c>
      <c r="N1788" s="99" t="s">
        <v>21624</v>
      </c>
      <c r="O1788" s="99" t="s">
        <v>3649</v>
      </c>
      <c r="P1788" s="99" t="s">
        <v>15373</v>
      </c>
      <c r="Q1788" s="82"/>
    </row>
    <row r="1789">
      <c r="A1789" s="69" t="s">
        <v>2586</v>
      </c>
      <c r="B1789" s="259" t="s">
        <v>28047</v>
      </c>
      <c r="C1789" s="201" t="s">
        <v>28048</v>
      </c>
      <c r="D1789" s="196" t="s">
        <v>2588</v>
      </c>
      <c r="E1789" s="113" t="s">
        <v>22516</v>
      </c>
      <c r="F1789" s="113" t="s">
        <v>22516</v>
      </c>
      <c r="G1789" s="160" t="s">
        <v>15373</v>
      </c>
      <c r="H1789" s="198" t="s">
        <v>28049</v>
      </c>
      <c r="I1789" s="199" t="s">
        <v>28050</v>
      </c>
      <c r="J1789" s="198">
        <v>600000.0</v>
      </c>
      <c r="K1789" s="263" t="s">
        <v>21498</v>
      </c>
      <c r="L1789" s="201" t="s">
        <v>21498</v>
      </c>
      <c r="M1789" s="162" t="s">
        <v>22837</v>
      </c>
      <c r="N1789" s="162" t="s">
        <v>22645</v>
      </c>
      <c r="O1789" s="162" t="s">
        <v>2742</v>
      </c>
      <c r="P1789" s="162" t="s">
        <v>8038</v>
      </c>
      <c r="Q1789" s="201" t="s">
        <v>28051</v>
      </c>
    </row>
    <row r="1790">
      <c r="A1790" s="69" t="s">
        <v>2633</v>
      </c>
      <c r="B1790" s="190" t="s">
        <v>28052</v>
      </c>
      <c r="C1790" s="95"/>
      <c r="D1790" s="101" t="s">
        <v>2588</v>
      </c>
      <c r="E1790" s="113" t="s">
        <v>22516</v>
      </c>
      <c r="F1790" s="113" t="s">
        <v>22516</v>
      </c>
      <c r="G1790" s="96"/>
      <c r="H1790" s="96" t="s">
        <v>28053</v>
      </c>
      <c r="I1790" s="71" t="s">
        <v>28054</v>
      </c>
      <c r="J1790" s="192">
        <v>282423.0</v>
      </c>
      <c r="K1790" s="75" t="s">
        <v>22602</v>
      </c>
      <c r="L1790" s="95" t="s">
        <v>16627</v>
      </c>
      <c r="M1790" s="113" t="s">
        <v>22516</v>
      </c>
      <c r="N1790" s="75" t="s">
        <v>22645</v>
      </c>
      <c r="O1790" s="75" t="s">
        <v>2742</v>
      </c>
      <c r="P1790" s="75" t="s">
        <v>8038</v>
      </c>
      <c r="Q1790" s="95" t="s">
        <v>28055</v>
      </c>
    </row>
    <row r="1791">
      <c r="A1791" s="62" t="s">
        <v>2586</v>
      </c>
      <c r="B1791" s="210" t="s">
        <v>28056</v>
      </c>
      <c r="C1791" s="82"/>
      <c r="D1791" s="79" t="s">
        <v>2588</v>
      </c>
      <c r="E1791" s="113" t="s">
        <v>22516</v>
      </c>
      <c r="F1791" s="113" t="s">
        <v>22516</v>
      </c>
      <c r="G1791" s="160" t="s">
        <v>15373</v>
      </c>
      <c r="H1791" s="62" t="s">
        <v>28057</v>
      </c>
      <c r="I1791" s="193" t="s">
        <v>28058</v>
      </c>
      <c r="J1791" s="200">
        <v>533000.0</v>
      </c>
      <c r="K1791" s="75" t="s">
        <v>22602</v>
      </c>
      <c r="L1791" s="82" t="s">
        <v>16627</v>
      </c>
      <c r="M1791" s="113" t="s">
        <v>22516</v>
      </c>
      <c r="N1791" s="99" t="s">
        <v>22645</v>
      </c>
      <c r="O1791" s="99" t="s">
        <v>22829</v>
      </c>
      <c r="P1791" s="99" t="s">
        <v>15373</v>
      </c>
      <c r="Q1791" s="82" t="s">
        <v>28059</v>
      </c>
    </row>
    <row r="1792">
      <c r="A1792" s="62" t="s">
        <v>2586</v>
      </c>
      <c r="B1792" s="195" t="s">
        <v>28060</v>
      </c>
      <c r="C1792" s="201" t="s">
        <v>28061</v>
      </c>
      <c r="D1792" s="101" t="s">
        <v>2588</v>
      </c>
      <c r="E1792" s="113" t="s">
        <v>22516</v>
      </c>
      <c r="F1792" s="113" t="s">
        <v>22516</v>
      </c>
      <c r="G1792" s="160" t="s">
        <v>2741</v>
      </c>
      <c r="H1792" s="198" t="s">
        <v>28062</v>
      </c>
      <c r="I1792" s="213" t="s">
        <v>28063</v>
      </c>
      <c r="J1792" s="198">
        <v>526390.0</v>
      </c>
      <c r="K1792" s="162" t="s">
        <v>22602</v>
      </c>
      <c r="L1792" s="201" t="s">
        <v>21498</v>
      </c>
      <c r="M1792" s="162" t="s">
        <v>22837</v>
      </c>
      <c r="N1792" s="162" t="s">
        <v>22645</v>
      </c>
      <c r="O1792" s="162" t="s">
        <v>28064</v>
      </c>
      <c r="P1792" s="162" t="s">
        <v>8038</v>
      </c>
      <c r="Q1792" s="201" t="s">
        <v>28065</v>
      </c>
    </row>
    <row r="1793">
      <c r="A1793" s="62" t="s">
        <v>2586</v>
      </c>
      <c r="B1793" s="195" t="s">
        <v>28060</v>
      </c>
      <c r="C1793" s="201" t="s">
        <v>28066</v>
      </c>
      <c r="D1793" s="101" t="s">
        <v>2588</v>
      </c>
      <c r="E1793" s="113" t="s">
        <v>22516</v>
      </c>
      <c r="F1793" s="113" t="s">
        <v>22516</v>
      </c>
      <c r="G1793" s="160" t="s">
        <v>2741</v>
      </c>
      <c r="H1793" s="198" t="s">
        <v>28067</v>
      </c>
      <c r="I1793" s="213" t="s">
        <v>28063</v>
      </c>
      <c r="J1793" s="198">
        <v>526390.0</v>
      </c>
      <c r="K1793" s="162" t="s">
        <v>22602</v>
      </c>
      <c r="L1793" s="201" t="s">
        <v>21498</v>
      </c>
      <c r="M1793" s="162" t="s">
        <v>22837</v>
      </c>
      <c r="N1793" s="162" t="s">
        <v>22645</v>
      </c>
      <c r="O1793" s="162" t="s">
        <v>28064</v>
      </c>
      <c r="P1793" s="162" t="s">
        <v>8038</v>
      </c>
      <c r="Q1793" s="201" t="s">
        <v>28068</v>
      </c>
    </row>
    <row r="1794">
      <c r="A1794" s="69" t="s">
        <v>2586</v>
      </c>
      <c r="B1794" s="153" t="s">
        <v>23142</v>
      </c>
      <c r="C1794" s="95"/>
      <c r="D1794" s="101" t="s">
        <v>2588</v>
      </c>
      <c r="E1794" s="113" t="s">
        <v>22516</v>
      </c>
      <c r="F1794" s="113" t="s">
        <v>22516</v>
      </c>
      <c r="G1794" s="96"/>
      <c r="H1794" s="96" t="s">
        <v>28069</v>
      </c>
      <c r="I1794" s="71" t="s">
        <v>23147</v>
      </c>
      <c r="J1794" s="192">
        <v>113428.0</v>
      </c>
      <c r="K1794" s="99" t="s">
        <v>22602</v>
      </c>
      <c r="L1794" s="95" t="s">
        <v>21498</v>
      </c>
      <c r="M1794" s="75" t="s">
        <v>22837</v>
      </c>
      <c r="N1794" s="75" t="s">
        <v>22645</v>
      </c>
      <c r="O1794" s="75" t="s">
        <v>23148</v>
      </c>
      <c r="P1794" s="75" t="s">
        <v>15373</v>
      </c>
      <c r="Q1794" s="95" t="s">
        <v>23149</v>
      </c>
    </row>
    <row r="1795">
      <c r="A1795" s="69" t="s">
        <v>2586</v>
      </c>
      <c r="B1795" s="153" t="s">
        <v>28070</v>
      </c>
      <c r="C1795" s="95" t="s">
        <v>27846</v>
      </c>
      <c r="D1795" s="229" t="s">
        <v>2588</v>
      </c>
      <c r="E1795" s="113" t="s">
        <v>22516</v>
      </c>
      <c r="F1795" s="113" t="s">
        <v>22516</v>
      </c>
      <c r="G1795" s="96"/>
      <c r="H1795" s="96" t="s">
        <v>27847</v>
      </c>
      <c r="I1795" s="191" t="s">
        <v>28071</v>
      </c>
      <c r="J1795" s="204">
        <v>299000.0</v>
      </c>
      <c r="K1795" s="99" t="s">
        <v>22602</v>
      </c>
      <c r="L1795" s="95" t="s">
        <v>21498</v>
      </c>
      <c r="M1795" s="75" t="s">
        <v>22837</v>
      </c>
      <c r="N1795" s="75" t="s">
        <v>22645</v>
      </c>
      <c r="O1795" s="75" t="s">
        <v>2742</v>
      </c>
      <c r="P1795" s="75" t="s">
        <v>8038</v>
      </c>
      <c r="Q1795" s="95" t="s">
        <v>28072</v>
      </c>
    </row>
    <row r="1796">
      <c r="A1796" s="62" t="s">
        <v>2586</v>
      </c>
      <c r="B1796" s="210" t="s">
        <v>28073</v>
      </c>
      <c r="C1796" s="82" t="s">
        <v>28074</v>
      </c>
      <c r="D1796" s="79" t="s">
        <v>2588</v>
      </c>
      <c r="E1796" s="113" t="s">
        <v>22516</v>
      </c>
      <c r="F1796" s="113" t="s">
        <v>22516</v>
      </c>
      <c r="G1796" s="62"/>
      <c r="H1796" s="62" t="s">
        <v>28075</v>
      </c>
      <c r="I1796" s="193" t="s">
        <v>28076</v>
      </c>
      <c r="J1796" s="198">
        <v>191851.0</v>
      </c>
      <c r="K1796" s="99" t="s">
        <v>22602</v>
      </c>
      <c r="L1796" s="82" t="s">
        <v>21498</v>
      </c>
      <c r="M1796" s="99" t="s">
        <v>22798</v>
      </c>
      <c r="N1796" s="99" t="s">
        <v>22645</v>
      </c>
      <c r="O1796" s="99" t="s">
        <v>2742</v>
      </c>
      <c r="P1796" s="99" t="s">
        <v>15373</v>
      </c>
      <c r="Q1796" s="82" t="s">
        <v>24836</v>
      </c>
    </row>
    <row r="1797">
      <c r="A1797" s="69" t="s">
        <v>2586</v>
      </c>
      <c r="B1797" s="153" t="s">
        <v>28077</v>
      </c>
      <c r="C1797" s="95"/>
      <c r="D1797" s="101" t="s">
        <v>2588</v>
      </c>
      <c r="E1797" s="113" t="s">
        <v>22516</v>
      </c>
      <c r="F1797" s="113" t="s">
        <v>22516</v>
      </c>
      <c r="G1797" s="96"/>
      <c r="H1797" s="96" t="s">
        <v>28078</v>
      </c>
      <c r="I1797" s="191" t="s">
        <v>23507</v>
      </c>
      <c r="J1797" s="204">
        <v>100000.0</v>
      </c>
      <c r="K1797" s="99" t="s">
        <v>22602</v>
      </c>
      <c r="L1797" s="95" t="s">
        <v>21498</v>
      </c>
      <c r="M1797" s="75" t="s">
        <v>22798</v>
      </c>
      <c r="N1797" s="75" t="s">
        <v>22645</v>
      </c>
      <c r="O1797" s="75" t="s">
        <v>2742</v>
      </c>
      <c r="P1797" s="75" t="s">
        <v>8038</v>
      </c>
      <c r="Q1797" s="95" t="s">
        <v>23508</v>
      </c>
    </row>
    <row r="1798">
      <c r="A1798" s="69" t="s">
        <v>2586</v>
      </c>
      <c r="B1798" s="153" t="s">
        <v>28079</v>
      </c>
      <c r="C1798" s="95" t="s">
        <v>28080</v>
      </c>
      <c r="D1798" s="229" t="s">
        <v>2588</v>
      </c>
      <c r="E1798" s="113" t="s">
        <v>22516</v>
      </c>
      <c r="F1798" s="113" t="s">
        <v>22516</v>
      </c>
      <c r="G1798" s="160" t="s">
        <v>15373</v>
      </c>
      <c r="H1798" s="96" t="s">
        <v>27847</v>
      </c>
      <c r="I1798" s="191" t="s">
        <v>28081</v>
      </c>
      <c r="J1798" s="204">
        <v>1200000.0</v>
      </c>
      <c r="K1798" s="75" t="s">
        <v>22602</v>
      </c>
      <c r="L1798" s="95" t="s">
        <v>21498</v>
      </c>
      <c r="M1798" s="75" t="s">
        <v>22798</v>
      </c>
      <c r="N1798" s="75" t="s">
        <v>22645</v>
      </c>
      <c r="O1798" s="75" t="s">
        <v>28082</v>
      </c>
      <c r="P1798" s="75" t="s">
        <v>15373</v>
      </c>
      <c r="Q1798" s="95" t="s">
        <v>28083</v>
      </c>
    </row>
    <row r="1799">
      <c r="A1799" s="62" t="s">
        <v>2633</v>
      </c>
      <c r="B1799" s="210" t="s">
        <v>28073</v>
      </c>
      <c r="C1799" s="82"/>
      <c r="D1799" s="101" t="s">
        <v>2588</v>
      </c>
      <c r="E1799" s="113" t="s">
        <v>22516</v>
      </c>
      <c r="F1799" s="113" t="s">
        <v>22516</v>
      </c>
      <c r="G1799" s="62"/>
      <c r="H1799" s="62" t="s">
        <v>28084</v>
      </c>
      <c r="I1799" s="193" t="s">
        <v>28076</v>
      </c>
      <c r="J1799" s="198">
        <v>191851.0</v>
      </c>
      <c r="K1799" s="99" t="s">
        <v>22602</v>
      </c>
      <c r="L1799" s="82" t="s">
        <v>21498</v>
      </c>
      <c r="M1799" s="99" t="s">
        <v>22798</v>
      </c>
      <c r="N1799" s="99" t="s">
        <v>22645</v>
      </c>
      <c r="O1799" s="99" t="s">
        <v>28085</v>
      </c>
      <c r="P1799" s="99" t="s">
        <v>8038</v>
      </c>
      <c r="Q1799" s="82" t="s">
        <v>24836</v>
      </c>
    </row>
    <row r="1800">
      <c r="A1800" s="69" t="s">
        <v>2586</v>
      </c>
      <c r="B1800" s="153" t="s">
        <v>24423</v>
      </c>
      <c r="C1800" s="95"/>
      <c r="D1800" s="79" t="s">
        <v>2635</v>
      </c>
      <c r="E1800" s="154" t="s">
        <v>22516</v>
      </c>
      <c r="F1800" s="154" t="s">
        <v>22516</v>
      </c>
      <c r="G1800" s="160" t="s">
        <v>8038</v>
      </c>
      <c r="H1800" s="96" t="s">
        <v>28086</v>
      </c>
      <c r="I1800" s="71" t="s">
        <v>28087</v>
      </c>
      <c r="J1800" s="192">
        <v>3490322.0</v>
      </c>
      <c r="K1800" s="75" t="s">
        <v>22602</v>
      </c>
      <c r="L1800" s="95" t="s">
        <v>21498</v>
      </c>
      <c r="M1800" s="96"/>
      <c r="N1800" s="75" t="s">
        <v>22645</v>
      </c>
      <c r="O1800" s="75" t="s">
        <v>28085</v>
      </c>
      <c r="P1800" s="75" t="s">
        <v>15373</v>
      </c>
      <c r="Q1800" s="95" t="s">
        <v>28088</v>
      </c>
    </row>
    <row r="1801">
      <c r="A1801" s="69" t="s">
        <v>2586</v>
      </c>
      <c r="B1801" s="153" t="s">
        <v>28089</v>
      </c>
      <c r="C1801" s="95"/>
      <c r="D1801" s="79" t="s">
        <v>2588</v>
      </c>
      <c r="E1801" s="113" t="s">
        <v>22516</v>
      </c>
      <c r="F1801" s="113" t="s">
        <v>22516</v>
      </c>
      <c r="G1801" s="96"/>
      <c r="H1801" s="96" t="s">
        <v>28090</v>
      </c>
      <c r="I1801" s="71" t="s">
        <v>28091</v>
      </c>
      <c r="J1801" s="156">
        <v>131000.0</v>
      </c>
      <c r="K1801" s="75" t="s">
        <v>22602</v>
      </c>
      <c r="L1801" s="95" t="s">
        <v>21765</v>
      </c>
      <c r="M1801" s="75" t="s">
        <v>22638</v>
      </c>
      <c r="N1801" s="75" t="s">
        <v>22645</v>
      </c>
      <c r="O1801" s="75" t="s">
        <v>28085</v>
      </c>
      <c r="P1801" s="75" t="s">
        <v>15373</v>
      </c>
      <c r="Q1801" s="95"/>
    </row>
    <row r="1802">
      <c r="A1802" s="62" t="s">
        <v>2586</v>
      </c>
      <c r="B1802" s="210" t="s">
        <v>28092</v>
      </c>
      <c r="C1802" s="82"/>
      <c r="D1802" s="79" t="s">
        <v>2588</v>
      </c>
      <c r="E1802" s="113" t="s">
        <v>22516</v>
      </c>
      <c r="F1802" s="113" t="s">
        <v>22516</v>
      </c>
      <c r="G1802" s="160" t="s">
        <v>2741</v>
      </c>
      <c r="H1802" s="62" t="s">
        <v>28093</v>
      </c>
      <c r="I1802" s="193" t="s">
        <v>28094</v>
      </c>
      <c r="J1802" s="200">
        <v>179000.0</v>
      </c>
      <c r="K1802" s="75" t="s">
        <v>22602</v>
      </c>
      <c r="L1802" s="82" t="s">
        <v>21765</v>
      </c>
      <c r="M1802" s="113" t="s">
        <v>22516</v>
      </c>
      <c r="N1802" s="99" t="s">
        <v>22645</v>
      </c>
      <c r="O1802" s="99" t="s">
        <v>22646</v>
      </c>
      <c r="P1802" s="99" t="s">
        <v>15373</v>
      </c>
      <c r="Q1802" s="82"/>
    </row>
    <row r="1803">
      <c r="A1803" s="69" t="s">
        <v>2633</v>
      </c>
      <c r="B1803" s="232" t="s">
        <v>28095</v>
      </c>
      <c r="C1803" s="82"/>
      <c r="D1803" s="79" t="s">
        <v>2588</v>
      </c>
      <c r="E1803" s="113" t="s">
        <v>22516</v>
      </c>
      <c r="F1803" s="113" t="s">
        <v>22516</v>
      </c>
      <c r="G1803" s="62"/>
      <c r="H1803" s="62" t="s">
        <v>28096</v>
      </c>
      <c r="I1803" s="108" t="s">
        <v>28097</v>
      </c>
      <c r="J1803" s="198">
        <v>109870.0</v>
      </c>
      <c r="K1803" s="99" t="s">
        <v>22602</v>
      </c>
      <c r="L1803" s="82" t="s">
        <v>21765</v>
      </c>
      <c r="M1803" s="113" t="s">
        <v>22516</v>
      </c>
      <c r="N1803" s="99" t="s">
        <v>22645</v>
      </c>
      <c r="O1803" s="99" t="s">
        <v>22646</v>
      </c>
      <c r="P1803" s="99" t="s">
        <v>15373</v>
      </c>
      <c r="Q1803" s="82"/>
    </row>
    <row r="1804">
      <c r="A1804" s="69" t="s">
        <v>2586</v>
      </c>
      <c r="B1804" s="190" t="s">
        <v>28098</v>
      </c>
      <c r="C1804" s="95"/>
      <c r="D1804" s="101" t="s">
        <v>2588</v>
      </c>
      <c r="E1804" s="113" t="s">
        <v>22516</v>
      </c>
      <c r="F1804" s="113" t="s">
        <v>22516</v>
      </c>
      <c r="G1804" s="160" t="s">
        <v>8038</v>
      </c>
      <c r="H1804" s="96" t="s">
        <v>28099</v>
      </c>
      <c r="I1804" s="71" t="s">
        <v>28100</v>
      </c>
      <c r="J1804" s="192">
        <v>145383.0</v>
      </c>
      <c r="K1804" s="75" t="s">
        <v>22602</v>
      </c>
      <c r="L1804" s="95" t="s">
        <v>21765</v>
      </c>
      <c r="M1804" s="113" t="s">
        <v>22516</v>
      </c>
      <c r="N1804" s="75" t="s">
        <v>22645</v>
      </c>
      <c r="O1804" s="75" t="s">
        <v>28085</v>
      </c>
      <c r="P1804" s="75" t="s">
        <v>8038</v>
      </c>
      <c r="Q1804" s="95"/>
    </row>
    <row r="1805">
      <c r="A1805" s="62" t="s">
        <v>2586</v>
      </c>
      <c r="B1805" s="233" t="s">
        <v>28101</v>
      </c>
      <c r="C1805" s="82"/>
      <c r="D1805" s="101" t="s">
        <v>2588</v>
      </c>
      <c r="E1805" s="113" t="s">
        <v>22516</v>
      </c>
      <c r="F1805" s="113" t="s">
        <v>22516</v>
      </c>
      <c r="G1805" s="62"/>
      <c r="H1805" s="62" t="s">
        <v>28102</v>
      </c>
      <c r="I1805" s="108" t="s">
        <v>28103</v>
      </c>
      <c r="J1805" s="198">
        <v>141237.0</v>
      </c>
      <c r="K1805" s="75" t="s">
        <v>22602</v>
      </c>
      <c r="L1805" s="82" t="s">
        <v>21765</v>
      </c>
      <c r="M1805" s="113" t="s">
        <v>22516</v>
      </c>
      <c r="N1805" s="99" t="s">
        <v>22645</v>
      </c>
      <c r="O1805" s="99" t="s">
        <v>22646</v>
      </c>
      <c r="P1805" s="99" t="s">
        <v>15373</v>
      </c>
      <c r="Q1805" s="82" t="s">
        <v>28104</v>
      </c>
    </row>
    <row r="1806">
      <c r="A1806" s="69" t="s">
        <v>2586</v>
      </c>
      <c r="B1806" s="190" t="s">
        <v>28105</v>
      </c>
      <c r="C1806" s="95"/>
      <c r="D1806" s="101" t="s">
        <v>2588</v>
      </c>
      <c r="E1806" s="113" t="s">
        <v>22516</v>
      </c>
      <c r="F1806" s="113" t="s">
        <v>22516</v>
      </c>
      <c r="G1806" s="96"/>
      <c r="H1806" s="96" t="s">
        <v>28106</v>
      </c>
      <c r="I1806" s="71" t="s">
        <v>22962</v>
      </c>
      <c r="J1806" s="192">
        <v>133761.0</v>
      </c>
      <c r="K1806" s="75" t="s">
        <v>22602</v>
      </c>
      <c r="L1806" s="95" t="s">
        <v>21765</v>
      </c>
      <c r="M1806" s="113" t="s">
        <v>22516</v>
      </c>
      <c r="N1806" s="75" t="s">
        <v>22645</v>
      </c>
      <c r="O1806" s="75" t="s">
        <v>28085</v>
      </c>
      <c r="P1806" s="75" t="s">
        <v>15373</v>
      </c>
      <c r="Q1806" s="95"/>
    </row>
    <row r="1807">
      <c r="A1807" s="69" t="s">
        <v>2586</v>
      </c>
      <c r="B1807" s="232" t="s">
        <v>28107</v>
      </c>
      <c r="C1807" s="82"/>
      <c r="D1807" s="79" t="s">
        <v>2588</v>
      </c>
      <c r="E1807" s="113" t="s">
        <v>22516</v>
      </c>
      <c r="F1807" s="113" t="s">
        <v>22516</v>
      </c>
      <c r="G1807" s="62"/>
      <c r="H1807" s="62" t="s">
        <v>28108</v>
      </c>
      <c r="I1807" s="193" t="s">
        <v>28109</v>
      </c>
      <c r="J1807" s="196">
        <v>5135.0</v>
      </c>
      <c r="K1807" s="99" t="s">
        <v>22513</v>
      </c>
      <c r="L1807" s="82" t="s">
        <v>16627</v>
      </c>
      <c r="M1807" s="113" t="s">
        <v>22516</v>
      </c>
      <c r="N1807" s="99" t="s">
        <v>22645</v>
      </c>
      <c r="O1807" s="99" t="s">
        <v>23148</v>
      </c>
      <c r="P1807" s="99" t="s">
        <v>15373</v>
      </c>
      <c r="Q1807" s="113" t="s">
        <v>22516</v>
      </c>
    </row>
    <row r="1808">
      <c r="A1808" s="69" t="s">
        <v>2586</v>
      </c>
      <c r="B1808" s="190" t="s">
        <v>28110</v>
      </c>
      <c r="C1808" s="95"/>
      <c r="D1808" s="79" t="s">
        <v>2588</v>
      </c>
      <c r="E1808" s="113" t="s">
        <v>22516</v>
      </c>
      <c r="F1808" s="113" t="s">
        <v>22516</v>
      </c>
      <c r="G1808" s="96"/>
      <c r="H1808" s="96" t="s">
        <v>28111</v>
      </c>
      <c r="I1808" s="242" t="s">
        <v>28112</v>
      </c>
      <c r="J1808" s="156">
        <v>12400.0</v>
      </c>
      <c r="K1808" s="99" t="s">
        <v>22513</v>
      </c>
      <c r="L1808" s="95" t="s">
        <v>16627</v>
      </c>
      <c r="M1808" s="113" t="s">
        <v>22516</v>
      </c>
      <c r="N1808" s="75" t="s">
        <v>22645</v>
      </c>
      <c r="O1808" s="75" t="s">
        <v>22646</v>
      </c>
      <c r="P1808" s="75" t="s">
        <v>8038</v>
      </c>
      <c r="Q1808" s="95" t="s">
        <v>28113</v>
      </c>
    </row>
    <row r="1809">
      <c r="A1809" s="62" t="s">
        <v>2586</v>
      </c>
      <c r="B1809" s="175" t="s">
        <v>28114</v>
      </c>
      <c r="C1809" s="95"/>
      <c r="D1809" s="79" t="s">
        <v>2588</v>
      </c>
      <c r="E1809" s="113" t="s">
        <v>22516</v>
      </c>
      <c r="F1809" s="113" t="s">
        <v>22516</v>
      </c>
      <c r="G1809" s="96"/>
      <c r="H1809" s="96" t="s">
        <v>28115</v>
      </c>
      <c r="I1809" s="191" t="s">
        <v>28116</v>
      </c>
      <c r="J1809" s="204">
        <v>12600.0</v>
      </c>
      <c r="K1809" s="75" t="s">
        <v>22513</v>
      </c>
      <c r="L1809" s="95" t="s">
        <v>16627</v>
      </c>
      <c r="M1809" s="113" t="s">
        <v>22516</v>
      </c>
      <c r="N1809" s="75" t="s">
        <v>22645</v>
      </c>
      <c r="O1809" s="75" t="s">
        <v>23148</v>
      </c>
      <c r="P1809" s="75" t="s">
        <v>15373</v>
      </c>
      <c r="Q1809" s="95" t="s">
        <v>28117</v>
      </c>
    </row>
    <row r="1810">
      <c r="A1810" s="62" t="s">
        <v>2586</v>
      </c>
      <c r="B1810" s="210" t="s">
        <v>28118</v>
      </c>
      <c r="C1810" s="82"/>
      <c r="D1810" s="79" t="s">
        <v>2588</v>
      </c>
      <c r="E1810" s="113" t="s">
        <v>22516</v>
      </c>
      <c r="F1810" s="113" t="s">
        <v>22516</v>
      </c>
      <c r="G1810" s="62"/>
      <c r="H1810" s="62" t="s">
        <v>28119</v>
      </c>
      <c r="I1810" s="193" t="s">
        <v>28120</v>
      </c>
      <c r="J1810" s="196">
        <v>3843.0</v>
      </c>
      <c r="K1810" s="99" t="s">
        <v>22513</v>
      </c>
      <c r="L1810" s="82" t="s">
        <v>16627</v>
      </c>
      <c r="M1810" s="113" t="s">
        <v>22516</v>
      </c>
      <c r="N1810" s="99" t="s">
        <v>22645</v>
      </c>
      <c r="O1810" s="99" t="s">
        <v>28085</v>
      </c>
      <c r="P1810" s="99" t="s">
        <v>8038</v>
      </c>
      <c r="Q1810" s="113" t="s">
        <v>22516</v>
      </c>
    </row>
    <row r="1811">
      <c r="A1811" s="62" t="s">
        <v>2586</v>
      </c>
      <c r="B1811" s="210" t="s">
        <v>28121</v>
      </c>
      <c r="C1811" s="82"/>
      <c r="D1811" s="79" t="s">
        <v>2635</v>
      </c>
      <c r="E1811" s="113" t="s">
        <v>22516</v>
      </c>
      <c r="F1811" s="113" t="s">
        <v>22516</v>
      </c>
      <c r="G1811" s="62"/>
      <c r="H1811" s="62" t="s">
        <v>28122</v>
      </c>
      <c r="I1811" s="193" t="s">
        <v>28123</v>
      </c>
      <c r="J1811" s="200">
        <v>17900.0</v>
      </c>
      <c r="K1811" s="75" t="s">
        <v>22513</v>
      </c>
      <c r="L1811" s="82" t="s">
        <v>16627</v>
      </c>
      <c r="M1811" s="113" t="s">
        <v>22516</v>
      </c>
      <c r="N1811" s="99" t="s">
        <v>22645</v>
      </c>
      <c r="O1811" s="99" t="s">
        <v>23148</v>
      </c>
      <c r="P1811" s="99" t="s">
        <v>15373</v>
      </c>
      <c r="Q1811" s="113" t="s">
        <v>22516</v>
      </c>
    </row>
    <row r="1812">
      <c r="A1812" s="69" t="s">
        <v>2586</v>
      </c>
      <c r="B1812" s="232" t="s">
        <v>28124</v>
      </c>
      <c r="C1812" s="82"/>
      <c r="D1812" s="79" t="s">
        <v>2588</v>
      </c>
      <c r="E1812" s="113" t="s">
        <v>22516</v>
      </c>
      <c r="F1812" s="113" t="s">
        <v>22516</v>
      </c>
      <c r="G1812" s="62"/>
      <c r="H1812" s="62" t="s">
        <v>28125</v>
      </c>
      <c r="I1812" s="193" t="s">
        <v>28126</v>
      </c>
      <c r="J1812" s="196">
        <v>1197.0</v>
      </c>
      <c r="K1812" s="162" t="s">
        <v>22513</v>
      </c>
      <c r="L1812" s="82" t="s">
        <v>16627</v>
      </c>
      <c r="M1812" s="113" t="s">
        <v>22516</v>
      </c>
      <c r="N1812" s="99" t="s">
        <v>22645</v>
      </c>
      <c r="O1812" s="99" t="s">
        <v>22735</v>
      </c>
      <c r="P1812" s="99" t="s">
        <v>8038</v>
      </c>
      <c r="Q1812" s="82"/>
    </row>
    <row r="1813">
      <c r="A1813" s="62" t="s">
        <v>2586</v>
      </c>
      <c r="B1813" s="210" t="s">
        <v>28127</v>
      </c>
      <c r="C1813" s="82"/>
      <c r="D1813" s="79" t="s">
        <v>2588</v>
      </c>
      <c r="E1813" s="113" t="s">
        <v>22516</v>
      </c>
      <c r="F1813" s="113" t="s">
        <v>22516</v>
      </c>
      <c r="G1813" s="62"/>
      <c r="H1813" s="62" t="s">
        <v>28128</v>
      </c>
      <c r="I1813" s="193" t="s">
        <v>28129</v>
      </c>
      <c r="J1813" s="196">
        <v>1469.0</v>
      </c>
      <c r="K1813" s="99" t="s">
        <v>22513</v>
      </c>
      <c r="L1813" s="82" t="s">
        <v>16627</v>
      </c>
      <c r="M1813" s="113" t="s">
        <v>22516</v>
      </c>
      <c r="N1813" s="99" t="s">
        <v>22645</v>
      </c>
      <c r="O1813" s="99" t="s">
        <v>28085</v>
      </c>
      <c r="P1813" s="99" t="s">
        <v>15373</v>
      </c>
      <c r="Q1813" s="113" t="s">
        <v>22516</v>
      </c>
    </row>
    <row r="1814">
      <c r="A1814" s="62" t="s">
        <v>2633</v>
      </c>
      <c r="B1814" s="195" t="s">
        <v>24543</v>
      </c>
      <c r="C1814" s="201"/>
      <c r="D1814" s="196" t="s">
        <v>2588</v>
      </c>
      <c r="E1814" s="113" t="s">
        <v>22516</v>
      </c>
      <c r="F1814" s="113" t="s">
        <v>22516</v>
      </c>
      <c r="G1814" s="198"/>
      <c r="H1814" s="198" t="s">
        <v>28130</v>
      </c>
      <c r="I1814" s="199" t="s">
        <v>24549</v>
      </c>
      <c r="J1814" s="196">
        <v>7200.0</v>
      </c>
      <c r="K1814" s="75" t="s">
        <v>22513</v>
      </c>
      <c r="L1814" s="201" t="s">
        <v>21498</v>
      </c>
      <c r="M1814" s="162" t="s">
        <v>23140</v>
      </c>
      <c r="N1814" s="162" t="s">
        <v>22645</v>
      </c>
      <c r="O1814" s="162" t="s">
        <v>24344</v>
      </c>
      <c r="P1814" s="162" t="s">
        <v>15373</v>
      </c>
      <c r="Q1814" s="201" t="s">
        <v>24550</v>
      </c>
    </row>
    <row r="1815">
      <c r="A1815" s="69" t="s">
        <v>2586</v>
      </c>
      <c r="B1815" s="220" t="s">
        <v>28131</v>
      </c>
      <c r="C1815" s="82" t="s">
        <v>28132</v>
      </c>
      <c r="D1815" s="101" t="s">
        <v>2588</v>
      </c>
      <c r="E1815" s="113" t="s">
        <v>22516</v>
      </c>
      <c r="F1815" s="113" t="s">
        <v>22516</v>
      </c>
      <c r="G1815" s="62"/>
      <c r="H1815" s="62" t="s">
        <v>28133</v>
      </c>
      <c r="I1815" s="113" t="s">
        <v>22516</v>
      </c>
      <c r="J1815" s="198"/>
      <c r="K1815" s="99" t="s">
        <v>22513</v>
      </c>
      <c r="L1815" s="82" t="s">
        <v>21498</v>
      </c>
      <c r="M1815" s="65" t="s">
        <v>22638</v>
      </c>
      <c r="N1815" s="99" t="s">
        <v>22645</v>
      </c>
      <c r="O1815" s="99" t="s">
        <v>2742</v>
      </c>
      <c r="P1815" s="99" t="s">
        <v>8038</v>
      </c>
      <c r="Q1815" s="82"/>
    </row>
    <row r="1816">
      <c r="A1816" s="69" t="s">
        <v>2586</v>
      </c>
      <c r="B1816" s="153" t="s">
        <v>28134</v>
      </c>
      <c r="C1816" s="95" t="s">
        <v>28135</v>
      </c>
      <c r="D1816" s="101" t="s">
        <v>2588</v>
      </c>
      <c r="E1816" s="113" t="s">
        <v>22516</v>
      </c>
      <c r="F1816" s="113" t="s">
        <v>22516</v>
      </c>
      <c r="G1816" s="96"/>
      <c r="H1816" s="96" t="s">
        <v>28136</v>
      </c>
      <c r="I1816" s="191" t="s">
        <v>28137</v>
      </c>
      <c r="J1816" s="204">
        <v>5432.0</v>
      </c>
      <c r="K1816" s="75" t="s">
        <v>22513</v>
      </c>
      <c r="L1816" s="95" t="s">
        <v>21498</v>
      </c>
      <c r="M1816" s="96"/>
      <c r="N1816" s="75" t="s">
        <v>22645</v>
      </c>
      <c r="O1816" s="75" t="s">
        <v>2952</v>
      </c>
      <c r="P1816" s="75" t="s">
        <v>8038</v>
      </c>
      <c r="Q1816" s="154" t="s">
        <v>22516</v>
      </c>
    </row>
    <row r="1817">
      <c r="A1817" s="69" t="s">
        <v>2586</v>
      </c>
      <c r="B1817" s="153" t="s">
        <v>28134</v>
      </c>
      <c r="C1817" s="95" t="s">
        <v>28135</v>
      </c>
      <c r="D1817" s="101" t="s">
        <v>2588</v>
      </c>
      <c r="E1817" s="113" t="s">
        <v>22516</v>
      </c>
      <c r="F1817" s="113" t="s">
        <v>22516</v>
      </c>
      <c r="G1817" s="96"/>
      <c r="H1817" s="96" t="s">
        <v>28138</v>
      </c>
      <c r="I1817" s="191" t="s">
        <v>28137</v>
      </c>
      <c r="J1817" s="204">
        <v>5432.0</v>
      </c>
      <c r="K1817" s="75" t="s">
        <v>22513</v>
      </c>
      <c r="L1817" s="95" t="s">
        <v>21498</v>
      </c>
      <c r="M1817" s="96"/>
      <c r="N1817" s="75" t="s">
        <v>22645</v>
      </c>
      <c r="O1817" s="75" t="s">
        <v>2952</v>
      </c>
      <c r="P1817" s="75" t="s">
        <v>8038</v>
      </c>
      <c r="Q1817" s="95" t="s">
        <v>28139</v>
      </c>
    </row>
    <row r="1818">
      <c r="A1818" s="69" t="s">
        <v>2586</v>
      </c>
      <c r="B1818" s="232" t="s">
        <v>28140</v>
      </c>
      <c r="C1818" s="82"/>
      <c r="D1818" s="229" t="s">
        <v>2588</v>
      </c>
      <c r="E1818" s="113" t="s">
        <v>22516</v>
      </c>
      <c r="F1818" s="113" t="s">
        <v>22516</v>
      </c>
      <c r="G1818" s="62"/>
      <c r="H1818" s="62" t="s">
        <v>28141</v>
      </c>
      <c r="I1818" s="193" t="s">
        <v>28142</v>
      </c>
      <c r="J1818" s="196">
        <v>3460.0</v>
      </c>
      <c r="K1818" s="99" t="s">
        <v>22513</v>
      </c>
      <c r="L1818" s="82" t="s">
        <v>21765</v>
      </c>
      <c r="M1818" s="113" t="s">
        <v>22516</v>
      </c>
      <c r="N1818" s="99" t="s">
        <v>22645</v>
      </c>
      <c r="O1818" s="99" t="s">
        <v>23148</v>
      </c>
      <c r="P1818" s="99" t="s">
        <v>8038</v>
      </c>
      <c r="Q1818" s="82"/>
    </row>
    <row r="1819">
      <c r="A1819" s="69" t="s">
        <v>2586</v>
      </c>
      <c r="B1819" s="190" t="s">
        <v>23266</v>
      </c>
      <c r="C1819" s="95"/>
      <c r="D1819" s="101" t="s">
        <v>2588</v>
      </c>
      <c r="E1819" s="113" t="s">
        <v>22516</v>
      </c>
      <c r="F1819" s="113" t="s">
        <v>22516</v>
      </c>
      <c r="G1819" s="96"/>
      <c r="H1819" s="96" t="s">
        <v>28143</v>
      </c>
      <c r="I1819" s="71" t="s">
        <v>28144</v>
      </c>
      <c r="J1819" s="156">
        <v>345.0</v>
      </c>
      <c r="K1819" s="75" t="s">
        <v>22513</v>
      </c>
      <c r="L1819" s="95" t="s">
        <v>21765</v>
      </c>
      <c r="M1819" s="113" t="s">
        <v>22516</v>
      </c>
      <c r="N1819" s="75" t="s">
        <v>22645</v>
      </c>
      <c r="O1819" s="75" t="s">
        <v>22646</v>
      </c>
      <c r="P1819" s="75" t="s">
        <v>15373</v>
      </c>
      <c r="Q1819" s="154" t="s">
        <v>22516</v>
      </c>
    </row>
    <row r="1820">
      <c r="A1820" s="69" t="s">
        <v>2586</v>
      </c>
      <c r="B1820" s="190" t="s">
        <v>28145</v>
      </c>
      <c r="C1820" s="95"/>
      <c r="D1820" s="101" t="s">
        <v>2588</v>
      </c>
      <c r="E1820" s="113" t="s">
        <v>22516</v>
      </c>
      <c r="F1820" s="113" t="s">
        <v>22516</v>
      </c>
      <c r="G1820" s="96"/>
      <c r="H1820" s="96" t="s">
        <v>28146</v>
      </c>
      <c r="I1820" s="71" t="s">
        <v>28147</v>
      </c>
      <c r="J1820" s="192">
        <v>4295.0</v>
      </c>
      <c r="K1820" s="99" t="s">
        <v>22513</v>
      </c>
      <c r="L1820" s="95" t="s">
        <v>21765</v>
      </c>
      <c r="M1820" s="113" t="s">
        <v>22516</v>
      </c>
      <c r="N1820" s="75" t="s">
        <v>22645</v>
      </c>
      <c r="O1820" s="75" t="s">
        <v>22735</v>
      </c>
      <c r="P1820" s="75" t="s">
        <v>15373</v>
      </c>
      <c r="Q1820" s="154" t="s">
        <v>22516</v>
      </c>
    </row>
    <row r="1821">
      <c r="A1821" s="69" t="s">
        <v>2633</v>
      </c>
      <c r="B1821" s="232" t="s">
        <v>28148</v>
      </c>
      <c r="C1821" s="82"/>
      <c r="D1821" s="79" t="s">
        <v>2588</v>
      </c>
      <c r="E1821" s="113" t="s">
        <v>22516</v>
      </c>
      <c r="F1821" s="113" t="s">
        <v>22516</v>
      </c>
      <c r="G1821" s="62"/>
      <c r="H1821" s="62" t="s">
        <v>28149</v>
      </c>
      <c r="I1821" s="193" t="s">
        <v>28150</v>
      </c>
      <c r="J1821" s="196">
        <v>5755.0</v>
      </c>
      <c r="K1821" s="75" t="s">
        <v>22513</v>
      </c>
      <c r="L1821" s="82" t="s">
        <v>21765</v>
      </c>
      <c r="M1821" s="113" t="s">
        <v>22516</v>
      </c>
      <c r="N1821" s="99" t="s">
        <v>22645</v>
      </c>
      <c r="O1821" s="99" t="s">
        <v>22829</v>
      </c>
      <c r="P1821" s="99" t="s">
        <v>15373</v>
      </c>
      <c r="Q1821" s="82"/>
    </row>
    <row r="1822">
      <c r="A1822" s="69" t="s">
        <v>2586</v>
      </c>
      <c r="B1822" s="190" t="s">
        <v>28151</v>
      </c>
      <c r="C1822" s="95"/>
      <c r="D1822" s="101" t="s">
        <v>2588</v>
      </c>
      <c r="E1822" s="113" t="s">
        <v>22516</v>
      </c>
      <c r="F1822" s="113" t="s">
        <v>22516</v>
      </c>
      <c r="G1822" s="96"/>
      <c r="H1822" s="96" t="s">
        <v>28152</v>
      </c>
      <c r="I1822" s="191" t="s">
        <v>28153</v>
      </c>
      <c r="J1822" s="156">
        <v>200.0</v>
      </c>
      <c r="K1822" s="75" t="s">
        <v>22513</v>
      </c>
      <c r="L1822" s="95" t="s">
        <v>21765</v>
      </c>
      <c r="M1822" s="113" t="s">
        <v>22516</v>
      </c>
      <c r="N1822" s="75" t="s">
        <v>22645</v>
      </c>
      <c r="O1822" s="75" t="s">
        <v>22646</v>
      </c>
      <c r="P1822" s="75" t="s">
        <v>15373</v>
      </c>
      <c r="Q1822" s="95"/>
    </row>
    <row r="1823">
      <c r="A1823" s="69" t="s">
        <v>2586</v>
      </c>
      <c r="B1823" s="190" t="s">
        <v>28154</v>
      </c>
      <c r="C1823" s="95"/>
      <c r="D1823" s="101" t="s">
        <v>2588</v>
      </c>
      <c r="E1823" s="113" t="s">
        <v>22516</v>
      </c>
      <c r="F1823" s="113" t="s">
        <v>22516</v>
      </c>
      <c r="G1823" s="96"/>
      <c r="H1823" s="96" t="s">
        <v>28155</v>
      </c>
      <c r="I1823" s="71" t="s">
        <v>28156</v>
      </c>
      <c r="J1823" s="156">
        <v>5471.0</v>
      </c>
      <c r="K1823" s="75" t="s">
        <v>22513</v>
      </c>
      <c r="L1823" s="95" t="s">
        <v>21765</v>
      </c>
      <c r="M1823" s="113" t="s">
        <v>22516</v>
      </c>
      <c r="N1823" s="75" t="s">
        <v>22645</v>
      </c>
      <c r="O1823" s="75" t="s">
        <v>22646</v>
      </c>
      <c r="P1823" s="75" t="s">
        <v>15373</v>
      </c>
      <c r="Q1823" s="95"/>
    </row>
    <row r="1824">
      <c r="A1824" s="69" t="s">
        <v>2586</v>
      </c>
      <c r="B1824" s="190" t="s">
        <v>28157</v>
      </c>
      <c r="C1824" s="95"/>
      <c r="D1824" s="101" t="s">
        <v>2588</v>
      </c>
      <c r="E1824" s="113" t="s">
        <v>22516</v>
      </c>
      <c r="F1824" s="113" t="s">
        <v>22516</v>
      </c>
      <c r="G1824" s="96"/>
      <c r="H1824" s="96" t="s">
        <v>28158</v>
      </c>
      <c r="I1824" s="71" t="s">
        <v>28159</v>
      </c>
      <c r="J1824" s="156">
        <v>2139.0</v>
      </c>
      <c r="K1824" s="75" t="s">
        <v>22513</v>
      </c>
      <c r="L1824" s="95" t="s">
        <v>21765</v>
      </c>
      <c r="M1824" s="113" t="s">
        <v>22516</v>
      </c>
      <c r="N1824" s="75" t="s">
        <v>22645</v>
      </c>
      <c r="O1824" s="75" t="s">
        <v>22646</v>
      </c>
      <c r="P1824" s="75" t="s">
        <v>15373</v>
      </c>
      <c r="Q1824" s="95"/>
    </row>
    <row r="1825">
      <c r="A1825" s="62" t="s">
        <v>2586</v>
      </c>
      <c r="B1825" s="210" t="s">
        <v>28160</v>
      </c>
      <c r="C1825" s="82"/>
      <c r="D1825" s="79" t="s">
        <v>2588</v>
      </c>
      <c r="E1825" s="113" t="s">
        <v>22516</v>
      </c>
      <c r="F1825" s="113" t="s">
        <v>22516</v>
      </c>
      <c r="G1825" s="62"/>
      <c r="H1825" s="62" t="s">
        <v>28161</v>
      </c>
      <c r="I1825" s="193" t="s">
        <v>28162</v>
      </c>
      <c r="J1825" s="200">
        <v>18000.0</v>
      </c>
      <c r="K1825" s="162" t="s">
        <v>22513</v>
      </c>
      <c r="L1825" s="82" t="s">
        <v>21765</v>
      </c>
      <c r="M1825" s="113" t="s">
        <v>22516</v>
      </c>
      <c r="N1825" s="99" t="s">
        <v>22645</v>
      </c>
      <c r="O1825" s="99" t="s">
        <v>22829</v>
      </c>
      <c r="P1825" s="99" t="s">
        <v>15373</v>
      </c>
      <c r="Q1825" s="82"/>
    </row>
    <row r="1826">
      <c r="A1826" s="69" t="s">
        <v>2586</v>
      </c>
      <c r="B1826" s="190" t="s">
        <v>28163</v>
      </c>
      <c r="C1826" s="95"/>
      <c r="D1826" s="101" t="s">
        <v>2588</v>
      </c>
      <c r="E1826" s="113" t="s">
        <v>22516</v>
      </c>
      <c r="F1826" s="113" t="s">
        <v>22516</v>
      </c>
      <c r="G1826" s="96"/>
      <c r="H1826" s="96" t="s">
        <v>28164</v>
      </c>
      <c r="I1826" s="71" t="s">
        <v>28165</v>
      </c>
      <c r="J1826" s="156">
        <v>2359.0</v>
      </c>
      <c r="K1826" s="162" t="s">
        <v>22513</v>
      </c>
      <c r="L1826" s="95" t="s">
        <v>21765</v>
      </c>
      <c r="M1826" s="113" t="s">
        <v>22516</v>
      </c>
      <c r="N1826" s="75" t="s">
        <v>22645</v>
      </c>
      <c r="O1826" s="75" t="s">
        <v>28085</v>
      </c>
      <c r="P1826" s="75" t="s">
        <v>15373</v>
      </c>
      <c r="Q1826" s="95"/>
    </row>
    <row r="1827">
      <c r="A1827" s="69" t="s">
        <v>2586</v>
      </c>
      <c r="B1827" s="190" t="s">
        <v>28166</v>
      </c>
      <c r="C1827" s="95"/>
      <c r="D1827" s="101" t="s">
        <v>2588</v>
      </c>
      <c r="E1827" s="113" t="s">
        <v>22516</v>
      </c>
      <c r="F1827" s="113" t="s">
        <v>22516</v>
      </c>
      <c r="G1827" s="96"/>
      <c r="H1827" s="96" t="s">
        <v>28167</v>
      </c>
      <c r="I1827" s="71" t="s">
        <v>28168</v>
      </c>
      <c r="J1827" s="156">
        <v>5478.0</v>
      </c>
      <c r="K1827" s="75" t="s">
        <v>22513</v>
      </c>
      <c r="L1827" s="95" t="s">
        <v>21765</v>
      </c>
      <c r="M1827" s="113" t="s">
        <v>22516</v>
      </c>
      <c r="N1827" s="75" t="s">
        <v>22645</v>
      </c>
      <c r="O1827" s="75" t="s">
        <v>23148</v>
      </c>
      <c r="P1827" s="75" t="s">
        <v>8038</v>
      </c>
      <c r="Q1827" s="95"/>
    </row>
    <row r="1828">
      <c r="A1828" s="69" t="s">
        <v>2586</v>
      </c>
      <c r="B1828" s="190" t="s">
        <v>28169</v>
      </c>
      <c r="C1828" s="95"/>
      <c r="D1828" s="101" t="s">
        <v>2588</v>
      </c>
      <c r="E1828" s="113" t="s">
        <v>22516</v>
      </c>
      <c r="F1828" s="113" t="s">
        <v>22516</v>
      </c>
      <c r="G1828" s="96"/>
      <c r="H1828" s="96" t="s">
        <v>28170</v>
      </c>
      <c r="I1828" s="191" t="s">
        <v>28171</v>
      </c>
      <c r="J1828" s="156">
        <v>2022.0</v>
      </c>
      <c r="K1828" s="75" t="s">
        <v>22513</v>
      </c>
      <c r="L1828" s="95" t="s">
        <v>21765</v>
      </c>
      <c r="M1828" s="113" t="s">
        <v>22516</v>
      </c>
      <c r="N1828" s="75" t="s">
        <v>22645</v>
      </c>
      <c r="O1828" s="75" t="s">
        <v>22646</v>
      </c>
      <c r="P1828" s="75" t="s">
        <v>15373</v>
      </c>
      <c r="Q1828" s="95"/>
    </row>
    <row r="1829">
      <c r="A1829" s="69" t="s">
        <v>2586</v>
      </c>
      <c r="B1829" s="190" t="s">
        <v>28172</v>
      </c>
      <c r="C1829" s="95"/>
      <c r="D1829" s="79" t="s">
        <v>2588</v>
      </c>
      <c r="E1829" s="113" t="s">
        <v>22516</v>
      </c>
      <c r="F1829" s="113" t="s">
        <v>22516</v>
      </c>
      <c r="G1829" s="96"/>
      <c r="H1829" s="96" t="s">
        <v>28173</v>
      </c>
      <c r="I1829" s="71" t="s">
        <v>28174</v>
      </c>
      <c r="J1829" s="192">
        <v>1035.0</v>
      </c>
      <c r="K1829" s="99" t="s">
        <v>22513</v>
      </c>
      <c r="L1829" s="95" t="s">
        <v>21765</v>
      </c>
      <c r="M1829" s="113" t="s">
        <v>22516</v>
      </c>
      <c r="N1829" s="75" t="s">
        <v>22645</v>
      </c>
      <c r="O1829" s="75" t="s">
        <v>22646</v>
      </c>
      <c r="P1829" s="75" t="s">
        <v>15373</v>
      </c>
      <c r="Q1829" s="95"/>
    </row>
    <row r="1830">
      <c r="A1830" s="69" t="s">
        <v>2586</v>
      </c>
      <c r="B1830" s="190" t="s">
        <v>28175</v>
      </c>
      <c r="C1830" s="95"/>
      <c r="D1830" s="101" t="s">
        <v>2588</v>
      </c>
      <c r="E1830" s="113" t="s">
        <v>22516</v>
      </c>
      <c r="F1830" s="113" t="s">
        <v>22516</v>
      </c>
      <c r="G1830" s="96"/>
      <c r="H1830" s="96" t="s">
        <v>28176</v>
      </c>
      <c r="I1830" s="191" t="s">
        <v>28177</v>
      </c>
      <c r="J1830" s="204">
        <v>11400.0</v>
      </c>
      <c r="K1830" s="99" t="s">
        <v>22513</v>
      </c>
      <c r="L1830" s="95" t="s">
        <v>21765</v>
      </c>
      <c r="M1830" s="113" t="s">
        <v>22516</v>
      </c>
      <c r="N1830" s="75" t="s">
        <v>22645</v>
      </c>
      <c r="O1830" s="75" t="s">
        <v>22646</v>
      </c>
      <c r="P1830" s="75" t="s">
        <v>15373</v>
      </c>
      <c r="Q1830" s="95"/>
    </row>
    <row r="1831">
      <c r="A1831" s="62" t="s">
        <v>2586</v>
      </c>
      <c r="B1831" s="175" t="s">
        <v>28178</v>
      </c>
      <c r="C1831" s="95"/>
      <c r="D1831" s="101" t="s">
        <v>2588</v>
      </c>
      <c r="E1831" s="113" t="s">
        <v>22516</v>
      </c>
      <c r="F1831" s="113" t="s">
        <v>22516</v>
      </c>
      <c r="G1831" s="96"/>
      <c r="H1831" s="96" t="s">
        <v>28179</v>
      </c>
      <c r="I1831" s="191" t="s">
        <v>28180</v>
      </c>
      <c r="J1831" s="156">
        <v>4075.0</v>
      </c>
      <c r="K1831" s="75" t="s">
        <v>22513</v>
      </c>
      <c r="L1831" s="95" t="s">
        <v>21765</v>
      </c>
      <c r="M1831" s="113" t="s">
        <v>22516</v>
      </c>
      <c r="N1831" s="75" t="s">
        <v>22645</v>
      </c>
      <c r="O1831" s="75" t="s">
        <v>28085</v>
      </c>
      <c r="P1831" s="75" t="s">
        <v>15373</v>
      </c>
      <c r="Q1831" s="95"/>
    </row>
    <row r="1832">
      <c r="A1832" s="69" t="s">
        <v>2586</v>
      </c>
      <c r="B1832" s="232" t="s">
        <v>28181</v>
      </c>
      <c r="C1832" s="82"/>
      <c r="D1832" s="79" t="s">
        <v>2588</v>
      </c>
      <c r="E1832" s="113" t="s">
        <v>22516</v>
      </c>
      <c r="F1832" s="113" t="s">
        <v>22516</v>
      </c>
      <c r="G1832" s="62"/>
      <c r="H1832" s="62" t="s">
        <v>28182</v>
      </c>
      <c r="I1832" s="108" t="s">
        <v>28183</v>
      </c>
      <c r="J1832" s="198">
        <v>14018.0</v>
      </c>
      <c r="K1832" s="99" t="s">
        <v>22513</v>
      </c>
      <c r="L1832" s="82" t="s">
        <v>21765</v>
      </c>
      <c r="M1832" s="113" t="s">
        <v>22516</v>
      </c>
      <c r="N1832" s="99" t="s">
        <v>22645</v>
      </c>
      <c r="O1832" s="99" t="s">
        <v>22646</v>
      </c>
      <c r="P1832" s="99" t="s">
        <v>15373</v>
      </c>
      <c r="Q1832" s="82"/>
    </row>
    <row r="1833">
      <c r="A1833" s="69" t="s">
        <v>2586</v>
      </c>
      <c r="B1833" s="232" t="s">
        <v>28184</v>
      </c>
      <c r="C1833" s="82"/>
      <c r="D1833" s="79" t="s">
        <v>2588</v>
      </c>
      <c r="E1833" s="113" t="s">
        <v>22516</v>
      </c>
      <c r="F1833" s="113" t="s">
        <v>22516</v>
      </c>
      <c r="G1833" s="62"/>
      <c r="H1833" s="62" t="s">
        <v>28185</v>
      </c>
      <c r="I1833" s="108" t="s">
        <v>28186</v>
      </c>
      <c r="J1833" s="196">
        <v>95.0</v>
      </c>
      <c r="K1833" s="99" t="s">
        <v>22513</v>
      </c>
      <c r="L1833" s="82" t="s">
        <v>21765</v>
      </c>
      <c r="M1833" s="113" t="s">
        <v>22516</v>
      </c>
      <c r="N1833" s="99" t="s">
        <v>22645</v>
      </c>
      <c r="O1833" s="99" t="s">
        <v>28085</v>
      </c>
      <c r="P1833" s="99" t="s">
        <v>15373</v>
      </c>
      <c r="Q1833" s="82"/>
    </row>
    <row r="1834">
      <c r="A1834" s="69" t="s">
        <v>2586</v>
      </c>
      <c r="B1834" s="190" t="s">
        <v>28187</v>
      </c>
      <c r="C1834" s="95"/>
      <c r="D1834" s="79" t="s">
        <v>2635</v>
      </c>
      <c r="E1834" s="113" t="s">
        <v>22516</v>
      </c>
      <c r="F1834" s="113" t="s">
        <v>22516</v>
      </c>
      <c r="G1834" s="96"/>
      <c r="H1834" s="96" t="s">
        <v>28188</v>
      </c>
      <c r="I1834" s="71" t="s">
        <v>28189</v>
      </c>
      <c r="J1834" s="192">
        <v>9486.0</v>
      </c>
      <c r="K1834" s="99" t="s">
        <v>22513</v>
      </c>
      <c r="L1834" s="95" t="s">
        <v>21765</v>
      </c>
      <c r="M1834" s="113" t="s">
        <v>22516</v>
      </c>
      <c r="N1834" s="75" t="s">
        <v>22645</v>
      </c>
      <c r="O1834" s="75" t="s">
        <v>22646</v>
      </c>
      <c r="P1834" s="75" t="s">
        <v>8038</v>
      </c>
      <c r="Q1834" s="154" t="s">
        <v>22516</v>
      </c>
    </row>
    <row r="1835">
      <c r="A1835" s="69" t="s">
        <v>2586</v>
      </c>
      <c r="B1835" s="190" t="s">
        <v>28190</v>
      </c>
      <c r="C1835" s="95"/>
      <c r="D1835" s="79" t="s">
        <v>2635</v>
      </c>
      <c r="E1835" s="113" t="s">
        <v>22516</v>
      </c>
      <c r="F1835" s="113" t="s">
        <v>22516</v>
      </c>
      <c r="G1835" s="96"/>
      <c r="H1835" s="96" t="s">
        <v>9701</v>
      </c>
      <c r="I1835" s="191" t="s">
        <v>28191</v>
      </c>
      <c r="J1835" s="156">
        <v>492.0</v>
      </c>
      <c r="K1835" s="99" t="s">
        <v>22513</v>
      </c>
      <c r="L1835" s="95" t="s">
        <v>21765</v>
      </c>
      <c r="M1835" s="113" t="s">
        <v>22516</v>
      </c>
      <c r="N1835" s="75" t="s">
        <v>22645</v>
      </c>
      <c r="O1835" s="75" t="s">
        <v>22646</v>
      </c>
      <c r="P1835" s="75" t="s">
        <v>15373</v>
      </c>
      <c r="Q1835" s="154" t="s">
        <v>22516</v>
      </c>
    </row>
    <row r="1836">
      <c r="A1836" s="69" t="s">
        <v>2586</v>
      </c>
      <c r="B1836" s="190" t="s">
        <v>28192</v>
      </c>
      <c r="C1836" s="95"/>
      <c r="D1836" s="79" t="s">
        <v>2635</v>
      </c>
      <c r="E1836" s="113" t="s">
        <v>22516</v>
      </c>
      <c r="F1836" s="113" t="s">
        <v>22516</v>
      </c>
      <c r="G1836" s="96"/>
      <c r="H1836" s="96" t="s">
        <v>28193</v>
      </c>
      <c r="I1836" s="71" t="s">
        <v>28194</v>
      </c>
      <c r="J1836" s="204">
        <v>12300.0</v>
      </c>
      <c r="K1836" s="75" t="s">
        <v>22513</v>
      </c>
      <c r="L1836" s="95" t="s">
        <v>21765</v>
      </c>
      <c r="M1836" s="113" t="s">
        <v>22516</v>
      </c>
      <c r="N1836" s="75" t="s">
        <v>22645</v>
      </c>
      <c r="O1836" s="75" t="s">
        <v>22829</v>
      </c>
      <c r="P1836" s="75" t="s">
        <v>15373</v>
      </c>
      <c r="Q1836" s="95"/>
    </row>
    <row r="1837">
      <c r="A1837" s="69" t="s">
        <v>2586</v>
      </c>
      <c r="B1837" s="190" t="s">
        <v>28195</v>
      </c>
      <c r="C1837" s="95"/>
      <c r="D1837" s="79" t="s">
        <v>2635</v>
      </c>
      <c r="E1837" s="113" t="s">
        <v>22516</v>
      </c>
      <c r="F1837" s="113" t="s">
        <v>22516</v>
      </c>
      <c r="G1837" s="96"/>
      <c r="H1837" s="96" t="s">
        <v>28196</v>
      </c>
      <c r="I1837" s="71" t="s">
        <v>28197</v>
      </c>
      <c r="J1837" s="192">
        <v>4785.0</v>
      </c>
      <c r="K1837" s="99" t="s">
        <v>22513</v>
      </c>
      <c r="L1837" s="95" t="s">
        <v>21765</v>
      </c>
      <c r="M1837" s="113" t="s">
        <v>22516</v>
      </c>
      <c r="N1837" s="75" t="s">
        <v>22645</v>
      </c>
      <c r="O1837" s="75" t="s">
        <v>28085</v>
      </c>
      <c r="P1837" s="75" t="s">
        <v>8038</v>
      </c>
      <c r="Q1837" s="95"/>
    </row>
    <row r="1838">
      <c r="A1838" s="69" t="s">
        <v>2633</v>
      </c>
      <c r="B1838" s="190" t="s">
        <v>28198</v>
      </c>
      <c r="C1838" s="95"/>
      <c r="D1838" s="79" t="s">
        <v>2588</v>
      </c>
      <c r="E1838" s="113" t="s">
        <v>22516</v>
      </c>
      <c r="F1838" s="113" t="s">
        <v>22516</v>
      </c>
      <c r="G1838" s="96"/>
      <c r="H1838" s="96" t="s">
        <v>28199</v>
      </c>
      <c r="I1838" s="71" t="s">
        <v>28200</v>
      </c>
      <c r="J1838" s="192">
        <v>13445.0</v>
      </c>
      <c r="K1838" s="99" t="s">
        <v>22513</v>
      </c>
      <c r="L1838" s="95" t="s">
        <v>21765</v>
      </c>
      <c r="M1838" s="113" t="s">
        <v>22516</v>
      </c>
      <c r="N1838" s="75" t="s">
        <v>22645</v>
      </c>
      <c r="O1838" s="75" t="s">
        <v>22646</v>
      </c>
      <c r="P1838" s="75" t="s">
        <v>15373</v>
      </c>
      <c r="Q1838" s="95"/>
    </row>
    <row r="1839">
      <c r="A1839" s="62" t="s">
        <v>2586</v>
      </c>
      <c r="B1839" s="210" t="s">
        <v>28201</v>
      </c>
      <c r="C1839" s="82"/>
      <c r="D1839" s="79" t="s">
        <v>2635</v>
      </c>
      <c r="E1839" s="113" t="s">
        <v>22516</v>
      </c>
      <c r="F1839" s="113" t="s">
        <v>22516</v>
      </c>
      <c r="G1839" s="62"/>
      <c r="H1839" s="62" t="s">
        <v>28202</v>
      </c>
      <c r="I1839" s="193" t="s">
        <v>28203</v>
      </c>
      <c r="J1839" s="200">
        <v>11900.0</v>
      </c>
      <c r="K1839" s="75" t="s">
        <v>22513</v>
      </c>
      <c r="L1839" s="82" t="s">
        <v>21765</v>
      </c>
      <c r="M1839" s="113" t="s">
        <v>22516</v>
      </c>
      <c r="N1839" s="99" t="s">
        <v>22645</v>
      </c>
      <c r="O1839" s="99" t="s">
        <v>22850</v>
      </c>
      <c r="P1839" s="99" t="s">
        <v>8038</v>
      </c>
      <c r="Q1839" s="82"/>
    </row>
    <row r="1840">
      <c r="A1840" s="62" t="s">
        <v>2633</v>
      </c>
      <c r="B1840" s="210" t="s">
        <v>28204</v>
      </c>
      <c r="C1840" s="82"/>
      <c r="D1840" s="79" t="s">
        <v>2635</v>
      </c>
      <c r="E1840" s="113" t="s">
        <v>22516</v>
      </c>
      <c r="F1840" s="113" t="s">
        <v>22516</v>
      </c>
      <c r="G1840" s="62"/>
      <c r="H1840" s="62" t="s">
        <v>28205</v>
      </c>
      <c r="I1840" s="193" t="s">
        <v>28206</v>
      </c>
      <c r="J1840" s="200">
        <v>10000.0</v>
      </c>
      <c r="K1840" s="99" t="s">
        <v>22513</v>
      </c>
      <c r="L1840" s="82" t="s">
        <v>21765</v>
      </c>
      <c r="M1840" s="113" t="s">
        <v>22516</v>
      </c>
      <c r="N1840" s="99" t="s">
        <v>22645</v>
      </c>
      <c r="O1840" s="99" t="s">
        <v>22735</v>
      </c>
      <c r="P1840" s="99" t="s">
        <v>8038</v>
      </c>
      <c r="Q1840" s="82"/>
    </row>
    <row r="1841">
      <c r="A1841" s="69" t="s">
        <v>2586</v>
      </c>
      <c r="B1841" s="232" t="s">
        <v>28207</v>
      </c>
      <c r="C1841" s="82"/>
      <c r="D1841" s="79" t="s">
        <v>2635</v>
      </c>
      <c r="E1841" s="113" t="s">
        <v>22516</v>
      </c>
      <c r="F1841" s="113" t="s">
        <v>22516</v>
      </c>
      <c r="G1841" s="62"/>
      <c r="H1841" s="62" t="s">
        <v>28208</v>
      </c>
      <c r="I1841" s="155" t="s">
        <v>28209</v>
      </c>
      <c r="J1841" s="196">
        <v>1203.0</v>
      </c>
      <c r="K1841" s="75" t="s">
        <v>22513</v>
      </c>
      <c r="L1841" s="82" t="s">
        <v>21765</v>
      </c>
      <c r="M1841" s="113" t="s">
        <v>22516</v>
      </c>
      <c r="N1841" s="99" t="s">
        <v>22645</v>
      </c>
      <c r="O1841" s="99" t="s">
        <v>22735</v>
      </c>
      <c r="P1841" s="99" t="s">
        <v>8038</v>
      </c>
      <c r="Q1841" s="82"/>
    </row>
    <row r="1842">
      <c r="A1842" s="62" t="s">
        <v>23381</v>
      </c>
      <c r="B1842" s="210" t="s">
        <v>28210</v>
      </c>
      <c r="C1842" s="82"/>
      <c r="D1842" s="79" t="s">
        <v>2635</v>
      </c>
      <c r="E1842" s="113" t="s">
        <v>22516</v>
      </c>
      <c r="F1842" s="113" t="s">
        <v>22516</v>
      </c>
      <c r="G1842" s="62"/>
      <c r="H1842" s="62" t="s">
        <v>28211</v>
      </c>
      <c r="I1842" s="193" t="s">
        <v>28212</v>
      </c>
      <c r="J1842" s="196">
        <v>1131.0</v>
      </c>
      <c r="K1842" s="99" t="s">
        <v>22513</v>
      </c>
      <c r="L1842" s="82" t="s">
        <v>21765</v>
      </c>
      <c r="M1842" s="113" t="s">
        <v>22516</v>
      </c>
      <c r="N1842" s="99" t="s">
        <v>22645</v>
      </c>
      <c r="O1842" s="99" t="s">
        <v>23148</v>
      </c>
      <c r="P1842" s="99" t="s">
        <v>8038</v>
      </c>
      <c r="Q1842" s="82"/>
    </row>
    <row r="1843">
      <c r="A1843" s="69" t="s">
        <v>2586</v>
      </c>
      <c r="B1843" s="190" t="s">
        <v>28157</v>
      </c>
      <c r="C1843" s="95"/>
      <c r="D1843" s="79" t="s">
        <v>2635</v>
      </c>
      <c r="E1843" s="113" t="s">
        <v>22516</v>
      </c>
      <c r="F1843" s="113" t="s">
        <v>22516</v>
      </c>
      <c r="G1843" s="96"/>
      <c r="H1843" s="96" t="s">
        <v>28213</v>
      </c>
      <c r="I1843" s="71" t="s">
        <v>28159</v>
      </c>
      <c r="J1843" s="156">
        <v>2139.0</v>
      </c>
      <c r="K1843" s="75" t="s">
        <v>22513</v>
      </c>
      <c r="L1843" s="95" t="s">
        <v>21765</v>
      </c>
      <c r="M1843" s="113" t="s">
        <v>22516</v>
      </c>
      <c r="N1843" s="75" t="s">
        <v>22645</v>
      </c>
      <c r="O1843" s="75" t="s">
        <v>22646</v>
      </c>
      <c r="P1843" s="75" t="s">
        <v>8038</v>
      </c>
      <c r="Q1843" s="95"/>
    </row>
    <row r="1844">
      <c r="A1844" s="69" t="s">
        <v>2586</v>
      </c>
      <c r="B1844" s="190" t="s">
        <v>28214</v>
      </c>
      <c r="C1844" s="95"/>
      <c r="D1844" s="79" t="s">
        <v>2635</v>
      </c>
      <c r="E1844" s="113" t="s">
        <v>22516</v>
      </c>
      <c r="F1844" s="113" t="s">
        <v>22516</v>
      </c>
      <c r="G1844" s="96"/>
      <c r="H1844" s="96" t="s">
        <v>28215</v>
      </c>
      <c r="I1844" s="71" t="s">
        <v>28216</v>
      </c>
      <c r="J1844" s="204">
        <v>18000.0</v>
      </c>
      <c r="K1844" s="75" t="s">
        <v>22513</v>
      </c>
      <c r="L1844" s="95" t="s">
        <v>21765</v>
      </c>
      <c r="M1844" s="113" t="s">
        <v>22516</v>
      </c>
      <c r="N1844" s="75" t="s">
        <v>22645</v>
      </c>
      <c r="O1844" s="75" t="s">
        <v>28085</v>
      </c>
      <c r="P1844" s="75" t="s">
        <v>15373</v>
      </c>
      <c r="Q1844" s="95"/>
    </row>
    <row r="1845">
      <c r="A1845" s="62" t="s">
        <v>2586</v>
      </c>
      <c r="B1845" s="210" t="s">
        <v>28217</v>
      </c>
      <c r="C1845" s="82"/>
      <c r="D1845" s="79" t="s">
        <v>2588</v>
      </c>
      <c r="E1845" s="113" t="s">
        <v>22516</v>
      </c>
      <c r="F1845" s="113" t="s">
        <v>22516</v>
      </c>
      <c r="G1845" s="62"/>
      <c r="H1845" s="62" t="s">
        <v>28218</v>
      </c>
      <c r="I1845" s="193" t="s">
        <v>28219</v>
      </c>
      <c r="J1845" s="196">
        <v>4805.0</v>
      </c>
      <c r="K1845" s="99" t="s">
        <v>22513</v>
      </c>
      <c r="L1845" s="82" t="s">
        <v>21765</v>
      </c>
      <c r="M1845" s="113" t="s">
        <v>22516</v>
      </c>
      <c r="N1845" s="99" t="s">
        <v>22645</v>
      </c>
      <c r="O1845" s="99" t="s">
        <v>22646</v>
      </c>
      <c r="P1845" s="99" t="s">
        <v>15373</v>
      </c>
      <c r="Q1845" s="82"/>
    </row>
    <row r="1846">
      <c r="A1846" s="69" t="s">
        <v>2586</v>
      </c>
      <c r="B1846" s="232" t="s">
        <v>28220</v>
      </c>
      <c r="C1846" s="82"/>
      <c r="D1846" s="79" t="s">
        <v>2588</v>
      </c>
      <c r="E1846" s="113" t="s">
        <v>22516</v>
      </c>
      <c r="F1846" s="113" t="s">
        <v>22516</v>
      </c>
      <c r="G1846" s="62"/>
      <c r="H1846" s="62" t="s">
        <v>28221</v>
      </c>
      <c r="I1846" s="193" t="s">
        <v>28222</v>
      </c>
      <c r="J1846" s="196">
        <v>443.0</v>
      </c>
      <c r="K1846" s="99" t="s">
        <v>22513</v>
      </c>
      <c r="L1846" s="82" t="s">
        <v>21765</v>
      </c>
      <c r="M1846" s="113" t="s">
        <v>22516</v>
      </c>
      <c r="N1846" s="99" t="s">
        <v>22645</v>
      </c>
      <c r="O1846" s="99" t="s">
        <v>28085</v>
      </c>
      <c r="P1846" s="99" t="s">
        <v>15373</v>
      </c>
      <c r="Q1846" s="82"/>
    </row>
    <row r="1847">
      <c r="A1847" s="62" t="s">
        <v>2586</v>
      </c>
      <c r="B1847" s="210" t="s">
        <v>28223</v>
      </c>
      <c r="C1847" s="82"/>
      <c r="D1847" s="79" t="s">
        <v>2588</v>
      </c>
      <c r="E1847" s="113" t="s">
        <v>22516</v>
      </c>
      <c r="F1847" s="113" t="s">
        <v>22516</v>
      </c>
      <c r="G1847" s="62"/>
      <c r="H1847" s="62" t="s">
        <v>28224</v>
      </c>
      <c r="I1847" s="193" t="s">
        <v>28225</v>
      </c>
      <c r="J1847" s="196">
        <v>438.0</v>
      </c>
      <c r="K1847" s="99" t="s">
        <v>22513</v>
      </c>
      <c r="L1847" s="82" t="s">
        <v>21765</v>
      </c>
      <c r="M1847" s="113" t="s">
        <v>22516</v>
      </c>
      <c r="N1847" s="99" t="s">
        <v>22645</v>
      </c>
      <c r="O1847" s="99" t="s">
        <v>22829</v>
      </c>
      <c r="P1847" s="99" t="s">
        <v>15373</v>
      </c>
      <c r="Q1847" s="82"/>
    </row>
    <row r="1848">
      <c r="A1848" s="69" t="s">
        <v>2586</v>
      </c>
      <c r="B1848" s="232" t="s">
        <v>28226</v>
      </c>
      <c r="C1848" s="82"/>
      <c r="D1848" s="79" t="s">
        <v>2588</v>
      </c>
      <c r="E1848" s="113" t="s">
        <v>22516</v>
      </c>
      <c r="F1848" s="113" t="s">
        <v>22516</v>
      </c>
      <c r="G1848" s="62"/>
      <c r="H1848" s="62" t="s">
        <v>28227</v>
      </c>
      <c r="I1848" s="193" t="s">
        <v>28228</v>
      </c>
      <c r="J1848" s="196">
        <v>1151.0</v>
      </c>
      <c r="K1848" s="162" t="s">
        <v>22513</v>
      </c>
      <c r="L1848" s="82" t="s">
        <v>21765</v>
      </c>
      <c r="M1848" s="113" t="s">
        <v>22516</v>
      </c>
      <c r="N1848" s="99" t="s">
        <v>22645</v>
      </c>
      <c r="O1848" s="99" t="s">
        <v>22646</v>
      </c>
      <c r="P1848" s="99" t="s">
        <v>8038</v>
      </c>
      <c r="Q1848" s="82"/>
    </row>
    <row r="1849">
      <c r="A1849" s="69" t="s">
        <v>2586</v>
      </c>
      <c r="B1849" s="190" t="s">
        <v>28229</v>
      </c>
      <c r="C1849" s="95"/>
      <c r="D1849" s="79" t="s">
        <v>2588</v>
      </c>
      <c r="E1849" s="113" t="s">
        <v>22516</v>
      </c>
      <c r="F1849" s="113" t="s">
        <v>22516</v>
      </c>
      <c r="G1849" s="96"/>
      <c r="H1849" s="96" t="s">
        <v>28230</v>
      </c>
      <c r="I1849" s="71" t="s">
        <v>28231</v>
      </c>
      <c r="J1849" s="192">
        <v>3180.0</v>
      </c>
      <c r="K1849" s="99" t="s">
        <v>22513</v>
      </c>
      <c r="L1849" s="95" t="s">
        <v>21765</v>
      </c>
      <c r="M1849" s="113" t="s">
        <v>22516</v>
      </c>
      <c r="N1849" s="75" t="s">
        <v>22645</v>
      </c>
      <c r="O1849" s="75" t="s">
        <v>22646</v>
      </c>
      <c r="P1849" s="75" t="s">
        <v>15373</v>
      </c>
      <c r="Q1849" s="154" t="s">
        <v>22516</v>
      </c>
    </row>
    <row r="1850">
      <c r="A1850" s="69" t="s">
        <v>2586</v>
      </c>
      <c r="B1850" s="190" t="s">
        <v>28232</v>
      </c>
      <c r="C1850" s="95"/>
      <c r="D1850" s="101" t="s">
        <v>2588</v>
      </c>
      <c r="E1850" s="113" t="s">
        <v>22516</v>
      </c>
      <c r="F1850" s="113" t="s">
        <v>22516</v>
      </c>
      <c r="G1850" s="96"/>
      <c r="H1850" s="96" t="s">
        <v>28233</v>
      </c>
      <c r="I1850" s="71" t="s">
        <v>28234</v>
      </c>
      <c r="J1850" s="192">
        <v>2724.0</v>
      </c>
      <c r="K1850" s="99" t="s">
        <v>22513</v>
      </c>
      <c r="L1850" s="95" t="s">
        <v>21765</v>
      </c>
      <c r="M1850" s="113" t="s">
        <v>22516</v>
      </c>
      <c r="N1850" s="75" t="s">
        <v>22645</v>
      </c>
      <c r="O1850" s="75" t="s">
        <v>22646</v>
      </c>
      <c r="P1850" s="75" t="s">
        <v>15373</v>
      </c>
      <c r="Q1850" s="95"/>
    </row>
    <row r="1851">
      <c r="A1851" s="69" t="s">
        <v>2586</v>
      </c>
      <c r="B1851" s="190" t="s">
        <v>28235</v>
      </c>
      <c r="C1851" s="95"/>
      <c r="D1851" s="113" t="s">
        <v>2635</v>
      </c>
      <c r="E1851" s="113" t="s">
        <v>22516</v>
      </c>
      <c r="F1851" s="113" t="s">
        <v>22516</v>
      </c>
      <c r="G1851" s="96"/>
      <c r="H1851" s="96" t="s">
        <v>28236</v>
      </c>
      <c r="I1851" s="71" t="s">
        <v>28237</v>
      </c>
      <c r="J1851" s="192">
        <v>3184.0</v>
      </c>
      <c r="K1851" s="99" t="s">
        <v>22513</v>
      </c>
      <c r="L1851" s="95" t="s">
        <v>21765</v>
      </c>
      <c r="M1851" s="113" t="s">
        <v>22516</v>
      </c>
      <c r="N1851" s="75" t="s">
        <v>22645</v>
      </c>
      <c r="O1851" s="75" t="s">
        <v>22646</v>
      </c>
      <c r="P1851" s="75" t="s">
        <v>8038</v>
      </c>
      <c r="Q1851" s="154" t="s">
        <v>22516</v>
      </c>
    </row>
    <row r="1852">
      <c r="A1852" s="69" t="s">
        <v>2586</v>
      </c>
      <c r="B1852" s="232" t="s">
        <v>28238</v>
      </c>
      <c r="C1852" s="82"/>
      <c r="D1852" s="101" t="s">
        <v>2588</v>
      </c>
      <c r="E1852" s="113" t="s">
        <v>22516</v>
      </c>
      <c r="F1852" s="113" t="s">
        <v>22516</v>
      </c>
      <c r="G1852" s="62"/>
      <c r="H1852" s="62" t="s">
        <v>28239</v>
      </c>
      <c r="I1852" s="193" t="s">
        <v>28240</v>
      </c>
      <c r="J1852" s="196">
        <v>672.0</v>
      </c>
      <c r="K1852" s="75" t="s">
        <v>22513</v>
      </c>
      <c r="L1852" s="82" t="s">
        <v>21765</v>
      </c>
      <c r="M1852" s="113" t="s">
        <v>22516</v>
      </c>
      <c r="N1852" s="99" t="s">
        <v>22645</v>
      </c>
      <c r="O1852" s="99" t="s">
        <v>22646</v>
      </c>
      <c r="P1852" s="99" t="s">
        <v>15373</v>
      </c>
      <c r="Q1852" s="82"/>
    </row>
    <row r="1853">
      <c r="A1853" s="69" t="s">
        <v>2586</v>
      </c>
      <c r="B1853" s="190" t="s">
        <v>28241</v>
      </c>
      <c r="C1853" s="95"/>
      <c r="D1853" s="79" t="s">
        <v>2588</v>
      </c>
      <c r="E1853" s="113" t="s">
        <v>22516</v>
      </c>
      <c r="F1853" s="113" t="s">
        <v>22516</v>
      </c>
      <c r="G1853" s="96"/>
      <c r="H1853" s="96" t="s">
        <v>28242</v>
      </c>
      <c r="I1853" s="191" t="s">
        <v>28243</v>
      </c>
      <c r="J1853" s="204">
        <v>21900.0</v>
      </c>
      <c r="K1853" s="82" t="s">
        <v>22583</v>
      </c>
      <c r="L1853" s="95" t="s">
        <v>16627</v>
      </c>
      <c r="M1853" s="113" t="s">
        <v>22516</v>
      </c>
      <c r="N1853" s="75" t="s">
        <v>22645</v>
      </c>
      <c r="O1853" s="75" t="s">
        <v>22735</v>
      </c>
      <c r="P1853" s="75" t="s">
        <v>15373</v>
      </c>
      <c r="Q1853" s="95" t="s">
        <v>28244</v>
      </c>
    </row>
    <row r="1854">
      <c r="A1854" s="62" t="s">
        <v>2633</v>
      </c>
      <c r="B1854" s="175" t="s">
        <v>23155</v>
      </c>
      <c r="C1854" s="95"/>
      <c r="D1854" s="79" t="s">
        <v>2588</v>
      </c>
      <c r="E1854" s="113" t="s">
        <v>22516</v>
      </c>
      <c r="F1854" s="113" t="s">
        <v>22516</v>
      </c>
      <c r="G1854" s="160" t="s">
        <v>8038</v>
      </c>
      <c r="H1854" s="96" t="s">
        <v>28245</v>
      </c>
      <c r="I1854" s="71" t="s">
        <v>23160</v>
      </c>
      <c r="J1854" s="192">
        <v>91168.0</v>
      </c>
      <c r="K1854" s="82" t="s">
        <v>22583</v>
      </c>
      <c r="L1854" s="95" t="s">
        <v>16627</v>
      </c>
      <c r="M1854" s="113" t="s">
        <v>22516</v>
      </c>
      <c r="N1854" s="75" t="s">
        <v>22645</v>
      </c>
      <c r="O1854" s="75" t="s">
        <v>28085</v>
      </c>
      <c r="P1854" s="75" t="s">
        <v>8038</v>
      </c>
      <c r="Q1854" s="95" t="s">
        <v>23161</v>
      </c>
    </row>
    <row r="1855">
      <c r="A1855" s="69" t="s">
        <v>23381</v>
      </c>
      <c r="B1855" s="190" t="s">
        <v>28246</v>
      </c>
      <c r="C1855" s="95"/>
      <c r="D1855" s="79" t="s">
        <v>2635</v>
      </c>
      <c r="E1855" s="113" t="s">
        <v>22516</v>
      </c>
      <c r="F1855" s="113" t="s">
        <v>22516</v>
      </c>
      <c r="G1855" s="96"/>
      <c r="H1855" s="96" t="s">
        <v>28247</v>
      </c>
      <c r="I1855" s="71" t="s">
        <v>28248</v>
      </c>
      <c r="J1855" s="192">
        <v>47661.0</v>
      </c>
      <c r="K1855" s="82" t="s">
        <v>22583</v>
      </c>
      <c r="L1855" s="95" t="s">
        <v>16627</v>
      </c>
      <c r="M1855" s="113" t="s">
        <v>22516</v>
      </c>
      <c r="N1855" s="75" t="s">
        <v>22645</v>
      </c>
      <c r="O1855" s="75" t="s">
        <v>28085</v>
      </c>
      <c r="P1855" s="75" t="s">
        <v>15373</v>
      </c>
      <c r="Q1855" s="95" t="s">
        <v>28249</v>
      </c>
    </row>
    <row r="1856">
      <c r="A1856" s="62" t="s">
        <v>2633</v>
      </c>
      <c r="B1856" s="175" t="s">
        <v>28250</v>
      </c>
      <c r="C1856" s="95"/>
      <c r="D1856" s="79" t="s">
        <v>2635</v>
      </c>
      <c r="E1856" s="113" t="s">
        <v>22516</v>
      </c>
      <c r="F1856" s="113" t="s">
        <v>22516</v>
      </c>
      <c r="G1856" s="96"/>
      <c r="H1856" s="96" t="s">
        <v>28251</v>
      </c>
      <c r="I1856" s="191" t="s">
        <v>28252</v>
      </c>
      <c r="J1856" s="204">
        <v>26700.0</v>
      </c>
      <c r="K1856" s="82" t="s">
        <v>22583</v>
      </c>
      <c r="L1856" s="95" t="s">
        <v>16627</v>
      </c>
      <c r="M1856" s="113" t="s">
        <v>22516</v>
      </c>
      <c r="N1856" s="75" t="s">
        <v>22645</v>
      </c>
      <c r="O1856" s="75" t="s">
        <v>28253</v>
      </c>
      <c r="P1856" s="75" t="s">
        <v>8038</v>
      </c>
      <c r="Q1856" s="95" t="s">
        <v>28254</v>
      </c>
    </row>
    <row r="1857">
      <c r="A1857" s="69" t="s">
        <v>2586</v>
      </c>
      <c r="B1857" s="190" t="s">
        <v>28255</v>
      </c>
      <c r="C1857" s="95"/>
      <c r="D1857" s="79" t="s">
        <v>2588</v>
      </c>
      <c r="E1857" s="113" t="s">
        <v>22516</v>
      </c>
      <c r="F1857" s="113" t="s">
        <v>22516</v>
      </c>
      <c r="G1857" s="101" t="s">
        <v>28256</v>
      </c>
      <c r="H1857" s="96" t="s">
        <v>28257</v>
      </c>
      <c r="I1857" s="242" t="s">
        <v>28258</v>
      </c>
      <c r="J1857" s="204">
        <v>29600.0</v>
      </c>
      <c r="K1857" s="82" t="s">
        <v>22583</v>
      </c>
      <c r="L1857" s="95" t="s">
        <v>16627</v>
      </c>
      <c r="M1857" s="113" t="s">
        <v>22516</v>
      </c>
      <c r="N1857" s="75" t="s">
        <v>22645</v>
      </c>
      <c r="O1857" s="75" t="s">
        <v>22850</v>
      </c>
      <c r="P1857" s="75" t="s">
        <v>15373</v>
      </c>
      <c r="Q1857" s="95" t="s">
        <v>28259</v>
      </c>
    </row>
    <row r="1858">
      <c r="A1858" s="62" t="s">
        <v>2586</v>
      </c>
      <c r="B1858" s="210" t="s">
        <v>28260</v>
      </c>
      <c r="C1858" s="82"/>
      <c r="D1858" s="79" t="s">
        <v>2588</v>
      </c>
      <c r="E1858" s="113" t="s">
        <v>22516</v>
      </c>
      <c r="F1858" s="113" t="s">
        <v>22516</v>
      </c>
      <c r="G1858" s="62"/>
      <c r="H1858" s="62" t="s">
        <v>28261</v>
      </c>
      <c r="I1858" s="193" t="s">
        <v>28262</v>
      </c>
      <c r="J1858" s="200">
        <v>41200.0</v>
      </c>
      <c r="K1858" s="160" t="s">
        <v>22583</v>
      </c>
      <c r="L1858" s="82" t="s">
        <v>16627</v>
      </c>
      <c r="M1858" s="113" t="s">
        <v>22516</v>
      </c>
      <c r="N1858" s="99" t="s">
        <v>22645</v>
      </c>
      <c r="O1858" s="99" t="s">
        <v>24146</v>
      </c>
      <c r="P1858" s="99" t="s">
        <v>15373</v>
      </c>
      <c r="Q1858" s="82" t="s">
        <v>28263</v>
      </c>
    </row>
    <row r="1859">
      <c r="A1859" s="62" t="s">
        <v>2586</v>
      </c>
      <c r="B1859" s="175" t="s">
        <v>23493</v>
      </c>
      <c r="C1859" s="95"/>
      <c r="D1859" s="79" t="s">
        <v>2588</v>
      </c>
      <c r="E1859" s="113" t="s">
        <v>22516</v>
      </c>
      <c r="F1859" s="113" t="s">
        <v>22516</v>
      </c>
      <c r="G1859" s="160" t="s">
        <v>8038</v>
      </c>
      <c r="H1859" s="96" t="s">
        <v>28264</v>
      </c>
      <c r="I1859" s="71" t="s">
        <v>28265</v>
      </c>
      <c r="J1859" s="192">
        <v>90000.0</v>
      </c>
      <c r="K1859" s="82" t="s">
        <v>22583</v>
      </c>
      <c r="L1859" s="95" t="s">
        <v>16627</v>
      </c>
      <c r="M1859" s="113" t="s">
        <v>22516</v>
      </c>
      <c r="N1859" s="75" t="s">
        <v>22645</v>
      </c>
      <c r="O1859" s="75" t="s">
        <v>22829</v>
      </c>
      <c r="P1859" s="75" t="s">
        <v>8038</v>
      </c>
      <c r="Q1859" s="95" t="s">
        <v>28266</v>
      </c>
    </row>
    <row r="1860">
      <c r="A1860" s="62" t="s">
        <v>2586</v>
      </c>
      <c r="B1860" s="175" t="s">
        <v>28267</v>
      </c>
      <c r="C1860" s="95"/>
      <c r="D1860" s="79" t="s">
        <v>2635</v>
      </c>
      <c r="E1860" s="113" t="s">
        <v>22516</v>
      </c>
      <c r="F1860" s="113" t="s">
        <v>22516</v>
      </c>
      <c r="G1860" s="96"/>
      <c r="H1860" s="96" t="s">
        <v>28268</v>
      </c>
      <c r="I1860" s="191" t="s">
        <v>28269</v>
      </c>
      <c r="J1860" s="204">
        <v>49300.0</v>
      </c>
      <c r="K1860" s="99" t="s">
        <v>22583</v>
      </c>
      <c r="L1860" s="95" t="s">
        <v>16627</v>
      </c>
      <c r="M1860" s="113" t="s">
        <v>22516</v>
      </c>
      <c r="N1860" s="75" t="s">
        <v>22645</v>
      </c>
      <c r="O1860" s="75" t="s">
        <v>22665</v>
      </c>
      <c r="P1860" s="75" t="s">
        <v>8038</v>
      </c>
      <c r="Q1860" s="95" t="s">
        <v>28270</v>
      </c>
    </row>
    <row r="1861">
      <c r="A1861" s="62" t="s">
        <v>2586</v>
      </c>
      <c r="B1861" s="210" t="s">
        <v>28271</v>
      </c>
      <c r="C1861" s="82"/>
      <c r="D1861" s="79" t="s">
        <v>2588</v>
      </c>
      <c r="E1861" s="113" t="s">
        <v>22516</v>
      </c>
      <c r="F1861" s="113" t="s">
        <v>22516</v>
      </c>
      <c r="G1861" s="62"/>
      <c r="H1861" s="62" t="s">
        <v>28272</v>
      </c>
      <c r="I1861" s="193" t="s">
        <v>28273</v>
      </c>
      <c r="J1861" s="200">
        <v>47000.0</v>
      </c>
      <c r="K1861" s="82" t="s">
        <v>22583</v>
      </c>
      <c r="L1861" s="82" t="s">
        <v>16627</v>
      </c>
      <c r="M1861" s="113" t="s">
        <v>22516</v>
      </c>
      <c r="N1861" s="99" t="s">
        <v>22645</v>
      </c>
      <c r="O1861" s="99" t="s">
        <v>22646</v>
      </c>
      <c r="P1861" s="99" t="s">
        <v>8038</v>
      </c>
      <c r="Q1861" s="82" t="s">
        <v>28274</v>
      </c>
    </row>
    <row r="1862">
      <c r="A1862" s="62" t="s">
        <v>2586</v>
      </c>
      <c r="B1862" s="210" t="s">
        <v>28275</v>
      </c>
      <c r="C1862" s="82"/>
      <c r="D1862" s="79" t="s">
        <v>2588</v>
      </c>
      <c r="E1862" s="113" t="s">
        <v>22516</v>
      </c>
      <c r="F1862" s="113" t="s">
        <v>22516</v>
      </c>
      <c r="G1862" s="160" t="s">
        <v>2741</v>
      </c>
      <c r="H1862" s="62" t="s">
        <v>28276</v>
      </c>
      <c r="I1862" s="193" t="s">
        <v>28277</v>
      </c>
      <c r="J1862" s="200">
        <v>30500.0</v>
      </c>
      <c r="K1862" s="82" t="s">
        <v>22583</v>
      </c>
      <c r="L1862" s="82" t="s">
        <v>16627</v>
      </c>
      <c r="M1862" s="113" t="s">
        <v>22516</v>
      </c>
      <c r="N1862" s="99" t="s">
        <v>22645</v>
      </c>
      <c r="O1862" s="99" t="s">
        <v>24521</v>
      </c>
      <c r="P1862" s="99" t="s">
        <v>8038</v>
      </c>
      <c r="Q1862" s="113" t="s">
        <v>22516</v>
      </c>
    </row>
    <row r="1863">
      <c r="A1863" s="62" t="s">
        <v>2586</v>
      </c>
      <c r="B1863" s="210" t="s">
        <v>28271</v>
      </c>
      <c r="C1863" s="82"/>
      <c r="D1863" s="101" t="s">
        <v>2588</v>
      </c>
      <c r="E1863" s="113" t="s">
        <v>22516</v>
      </c>
      <c r="F1863" s="113" t="s">
        <v>22516</v>
      </c>
      <c r="G1863" s="62"/>
      <c r="H1863" s="62" t="s">
        <v>28278</v>
      </c>
      <c r="I1863" s="193" t="s">
        <v>28273</v>
      </c>
      <c r="J1863" s="200">
        <v>47000.0</v>
      </c>
      <c r="K1863" s="82" t="s">
        <v>22583</v>
      </c>
      <c r="L1863" s="82" t="s">
        <v>16627</v>
      </c>
      <c r="M1863" s="113" t="s">
        <v>22516</v>
      </c>
      <c r="N1863" s="99" t="s">
        <v>22645</v>
      </c>
      <c r="O1863" s="99" t="s">
        <v>22646</v>
      </c>
      <c r="P1863" s="99" t="s">
        <v>8038</v>
      </c>
      <c r="Q1863" s="82" t="s">
        <v>28274</v>
      </c>
    </row>
    <row r="1864">
      <c r="A1864" s="62" t="s">
        <v>2586</v>
      </c>
      <c r="B1864" s="175" t="s">
        <v>28279</v>
      </c>
      <c r="C1864" s="95"/>
      <c r="D1864" s="79" t="s">
        <v>2588</v>
      </c>
      <c r="E1864" s="113" t="s">
        <v>22516</v>
      </c>
      <c r="F1864" s="113" t="s">
        <v>22516</v>
      </c>
      <c r="G1864" s="160" t="s">
        <v>2741</v>
      </c>
      <c r="H1864" s="96" t="s">
        <v>28280</v>
      </c>
      <c r="I1864" s="154" t="s">
        <v>28281</v>
      </c>
      <c r="J1864" s="237">
        <v>54000.0</v>
      </c>
      <c r="K1864" s="82" t="s">
        <v>22583</v>
      </c>
      <c r="L1864" s="95" t="s">
        <v>16627</v>
      </c>
      <c r="M1864" s="113" t="s">
        <v>22516</v>
      </c>
      <c r="N1864" s="75" t="s">
        <v>22645</v>
      </c>
      <c r="O1864" s="75" t="s">
        <v>22646</v>
      </c>
      <c r="P1864" s="75" t="s">
        <v>8038</v>
      </c>
      <c r="Q1864" s="95" t="s">
        <v>28282</v>
      </c>
    </row>
    <row r="1865">
      <c r="A1865" s="62" t="s">
        <v>2586</v>
      </c>
      <c r="B1865" s="210" t="s">
        <v>28283</v>
      </c>
      <c r="C1865" s="82"/>
      <c r="D1865" s="79" t="s">
        <v>2635</v>
      </c>
      <c r="E1865" s="154" t="s">
        <v>22516</v>
      </c>
      <c r="F1865" s="154" t="s">
        <v>22516</v>
      </c>
      <c r="G1865" s="62"/>
      <c r="H1865" s="62" t="s">
        <v>28284</v>
      </c>
      <c r="I1865" s="108" t="s">
        <v>28285</v>
      </c>
      <c r="J1865" s="198">
        <v>52018.0</v>
      </c>
      <c r="K1865" s="82" t="s">
        <v>22583</v>
      </c>
      <c r="L1865" s="82" t="s">
        <v>21498</v>
      </c>
      <c r="M1865" s="99" t="s">
        <v>23557</v>
      </c>
      <c r="N1865" s="99" t="s">
        <v>22645</v>
      </c>
      <c r="O1865" s="99" t="s">
        <v>2742</v>
      </c>
      <c r="P1865" s="99" t="s">
        <v>15373</v>
      </c>
      <c r="Q1865" s="82" t="s">
        <v>28286</v>
      </c>
    </row>
    <row r="1866">
      <c r="A1866" s="69" t="s">
        <v>2586</v>
      </c>
      <c r="B1866" s="232" t="s">
        <v>28287</v>
      </c>
      <c r="C1866" s="82" t="s">
        <v>28288</v>
      </c>
      <c r="D1866" s="79" t="s">
        <v>2588</v>
      </c>
      <c r="E1866" s="113" t="s">
        <v>22516</v>
      </c>
      <c r="F1866" s="113" t="s">
        <v>22516</v>
      </c>
      <c r="G1866" s="62"/>
      <c r="H1866" s="62" t="s">
        <v>28289</v>
      </c>
      <c r="I1866" s="108" t="s">
        <v>28290</v>
      </c>
      <c r="J1866" s="198">
        <v>29922.0</v>
      </c>
      <c r="K1866" s="95" t="s">
        <v>22583</v>
      </c>
      <c r="L1866" s="82" t="s">
        <v>21498</v>
      </c>
      <c r="M1866" s="99" t="s">
        <v>22798</v>
      </c>
      <c r="N1866" s="99" t="s">
        <v>22645</v>
      </c>
      <c r="O1866" s="99" t="s">
        <v>2742</v>
      </c>
      <c r="P1866" s="99" t="s">
        <v>15373</v>
      </c>
      <c r="Q1866" s="113" t="s">
        <v>22516</v>
      </c>
    </row>
    <row r="1867">
      <c r="A1867" s="69" t="s">
        <v>2586</v>
      </c>
      <c r="B1867" s="153" t="s">
        <v>28291</v>
      </c>
      <c r="C1867" s="95" t="s">
        <v>24270</v>
      </c>
      <c r="D1867" s="79" t="s">
        <v>2588</v>
      </c>
      <c r="E1867" s="113" t="s">
        <v>22516</v>
      </c>
      <c r="F1867" s="113" t="s">
        <v>22516</v>
      </c>
      <c r="G1867" s="96"/>
      <c r="H1867" s="96" t="s">
        <v>28292</v>
      </c>
      <c r="I1867" s="71" t="s">
        <v>28293</v>
      </c>
      <c r="J1867" s="192">
        <v>41215.0</v>
      </c>
      <c r="K1867" s="82" t="s">
        <v>22583</v>
      </c>
      <c r="L1867" s="95" t="s">
        <v>21498</v>
      </c>
      <c r="M1867" s="75" t="s">
        <v>22629</v>
      </c>
      <c r="N1867" s="75" t="s">
        <v>22645</v>
      </c>
      <c r="O1867" s="75" t="s">
        <v>2952</v>
      </c>
      <c r="P1867" s="75" t="s">
        <v>8038</v>
      </c>
      <c r="Q1867" s="154" t="s">
        <v>22516</v>
      </c>
    </row>
    <row r="1868">
      <c r="A1868" s="62" t="s">
        <v>2586</v>
      </c>
      <c r="B1868" s="210" t="s">
        <v>28294</v>
      </c>
      <c r="C1868" s="82" t="s">
        <v>28295</v>
      </c>
      <c r="D1868" s="101" t="s">
        <v>2588</v>
      </c>
      <c r="E1868" s="113" t="s">
        <v>22516</v>
      </c>
      <c r="F1868" s="113" t="s">
        <v>22516</v>
      </c>
      <c r="G1868" s="62"/>
      <c r="H1868" s="62" t="s">
        <v>28296</v>
      </c>
      <c r="I1868" s="193" t="s">
        <v>28297</v>
      </c>
      <c r="J1868" s="200">
        <v>97700.0</v>
      </c>
      <c r="K1868" s="82" t="s">
        <v>22583</v>
      </c>
      <c r="L1868" s="82" t="s">
        <v>21498</v>
      </c>
      <c r="M1868" s="99" t="s">
        <v>23140</v>
      </c>
      <c r="N1868" s="99" t="s">
        <v>22645</v>
      </c>
      <c r="O1868" s="99" t="s">
        <v>2742</v>
      </c>
      <c r="P1868" s="99" t="s">
        <v>8038</v>
      </c>
      <c r="Q1868" s="82" t="s">
        <v>28298</v>
      </c>
    </row>
    <row r="1869">
      <c r="A1869" s="69" t="s">
        <v>2586</v>
      </c>
      <c r="B1869" s="153" t="s">
        <v>28299</v>
      </c>
      <c r="C1869" s="95" t="s">
        <v>28300</v>
      </c>
      <c r="D1869" s="79" t="s">
        <v>2588</v>
      </c>
      <c r="E1869" s="113" t="s">
        <v>22516</v>
      </c>
      <c r="F1869" s="113" t="s">
        <v>22516</v>
      </c>
      <c r="G1869" s="96"/>
      <c r="H1869" s="96" t="s">
        <v>28301</v>
      </c>
      <c r="I1869" s="71" t="s">
        <v>28302</v>
      </c>
      <c r="J1869" s="192">
        <v>35719.0</v>
      </c>
      <c r="K1869" s="82" t="s">
        <v>22583</v>
      </c>
      <c r="L1869" s="95" t="s">
        <v>21498</v>
      </c>
      <c r="M1869" s="75" t="s">
        <v>23140</v>
      </c>
      <c r="N1869" s="75" t="s">
        <v>22645</v>
      </c>
      <c r="O1869" s="75" t="s">
        <v>2742</v>
      </c>
      <c r="P1869" s="75" t="s">
        <v>15373</v>
      </c>
      <c r="Q1869" s="95" t="s">
        <v>28303</v>
      </c>
    </row>
    <row r="1870">
      <c r="A1870" s="62" t="s">
        <v>2586</v>
      </c>
      <c r="B1870" s="210" t="s">
        <v>28304</v>
      </c>
      <c r="C1870" s="82"/>
      <c r="D1870" s="113" t="s">
        <v>2635</v>
      </c>
      <c r="E1870" s="113" t="s">
        <v>22516</v>
      </c>
      <c r="F1870" s="113" t="s">
        <v>22516</v>
      </c>
      <c r="G1870" s="62"/>
      <c r="H1870" s="62" t="s">
        <v>28305</v>
      </c>
      <c r="I1870" s="108" t="s">
        <v>24484</v>
      </c>
      <c r="J1870" s="198">
        <v>77229.0</v>
      </c>
      <c r="K1870" s="82" t="s">
        <v>22583</v>
      </c>
      <c r="L1870" s="82" t="s">
        <v>21498</v>
      </c>
      <c r="M1870" s="62"/>
      <c r="N1870" s="99" t="s">
        <v>22645</v>
      </c>
      <c r="O1870" s="99" t="s">
        <v>2742</v>
      </c>
      <c r="P1870" s="99" t="s">
        <v>8038</v>
      </c>
      <c r="Q1870" s="82" t="s">
        <v>28306</v>
      </c>
    </row>
    <row r="1871">
      <c r="A1871" s="62" t="s">
        <v>2633</v>
      </c>
      <c r="B1871" s="233" t="s">
        <v>28307</v>
      </c>
      <c r="C1871" s="82"/>
      <c r="D1871" s="79" t="s">
        <v>2635</v>
      </c>
      <c r="E1871" s="154" t="s">
        <v>22516</v>
      </c>
      <c r="F1871" s="154" t="s">
        <v>22516</v>
      </c>
      <c r="G1871" s="62"/>
      <c r="H1871" s="62" t="s">
        <v>28308</v>
      </c>
      <c r="I1871" s="193" t="s">
        <v>28309</v>
      </c>
      <c r="J1871" s="200">
        <v>60000.0</v>
      </c>
      <c r="K1871" s="82" t="s">
        <v>22583</v>
      </c>
      <c r="L1871" s="82" t="s">
        <v>21498</v>
      </c>
      <c r="M1871" s="62"/>
      <c r="N1871" s="99" t="s">
        <v>22645</v>
      </c>
      <c r="O1871" s="99" t="s">
        <v>28310</v>
      </c>
      <c r="P1871" s="99" t="s">
        <v>8038</v>
      </c>
      <c r="Q1871" s="113" t="s">
        <v>22516</v>
      </c>
    </row>
    <row r="1872">
      <c r="A1872" s="69" t="s">
        <v>2586</v>
      </c>
      <c r="B1872" s="153" t="s">
        <v>28311</v>
      </c>
      <c r="C1872" s="95"/>
      <c r="D1872" s="79" t="s">
        <v>2588</v>
      </c>
      <c r="E1872" s="113" t="s">
        <v>22516</v>
      </c>
      <c r="F1872" s="113" t="s">
        <v>22516</v>
      </c>
      <c r="G1872" s="96"/>
      <c r="H1872" s="96" t="s">
        <v>28312</v>
      </c>
      <c r="I1872" s="191" t="s">
        <v>28313</v>
      </c>
      <c r="J1872" s="204">
        <v>92900.0</v>
      </c>
      <c r="K1872" s="95" t="s">
        <v>22583</v>
      </c>
      <c r="L1872" s="95" t="s">
        <v>21498</v>
      </c>
      <c r="M1872" s="96"/>
      <c r="N1872" s="75" t="s">
        <v>22645</v>
      </c>
      <c r="O1872" s="75" t="s">
        <v>24344</v>
      </c>
      <c r="P1872" s="75" t="s">
        <v>8038</v>
      </c>
      <c r="Q1872" s="95" t="s">
        <v>28314</v>
      </c>
    </row>
    <row r="1873">
      <c r="A1873" s="69" t="s">
        <v>2586</v>
      </c>
      <c r="B1873" s="190" t="s">
        <v>28315</v>
      </c>
      <c r="C1873" s="95"/>
      <c r="D1873" s="101" t="s">
        <v>2588</v>
      </c>
      <c r="E1873" s="113" t="s">
        <v>22516</v>
      </c>
      <c r="F1873" s="113" t="s">
        <v>22516</v>
      </c>
      <c r="G1873" s="96"/>
      <c r="H1873" s="96" t="s">
        <v>28316</v>
      </c>
      <c r="I1873" s="71" t="s">
        <v>28317</v>
      </c>
      <c r="J1873" s="192">
        <v>71837.0</v>
      </c>
      <c r="K1873" s="82" t="s">
        <v>22583</v>
      </c>
      <c r="L1873" s="95" t="s">
        <v>21765</v>
      </c>
      <c r="M1873" s="113" t="s">
        <v>22516</v>
      </c>
      <c r="N1873" s="75" t="s">
        <v>22645</v>
      </c>
      <c r="O1873" s="75" t="s">
        <v>22646</v>
      </c>
      <c r="P1873" s="75" t="s">
        <v>8038</v>
      </c>
      <c r="Q1873" s="154" t="s">
        <v>22516</v>
      </c>
    </row>
    <row r="1874">
      <c r="A1874" s="62" t="s">
        <v>23381</v>
      </c>
      <c r="B1874" s="210" t="s">
        <v>28318</v>
      </c>
      <c r="C1874" s="82"/>
      <c r="D1874" s="79" t="s">
        <v>2588</v>
      </c>
      <c r="E1874" s="113" t="s">
        <v>22516</v>
      </c>
      <c r="F1874" s="113" t="s">
        <v>22516</v>
      </c>
      <c r="G1874" s="160" t="s">
        <v>2741</v>
      </c>
      <c r="H1874" s="62" t="s">
        <v>28319</v>
      </c>
      <c r="I1874" s="193" t="s">
        <v>28320</v>
      </c>
      <c r="J1874" s="200">
        <v>82000.0</v>
      </c>
      <c r="K1874" s="82" t="s">
        <v>22583</v>
      </c>
      <c r="L1874" s="82" t="s">
        <v>21765</v>
      </c>
      <c r="M1874" s="113" t="s">
        <v>22516</v>
      </c>
      <c r="N1874" s="99" t="s">
        <v>22645</v>
      </c>
      <c r="O1874" s="99" t="s">
        <v>22646</v>
      </c>
      <c r="P1874" s="99" t="s">
        <v>8038</v>
      </c>
      <c r="Q1874" s="82" t="s">
        <v>28321</v>
      </c>
    </row>
    <row r="1875">
      <c r="A1875" s="69" t="s">
        <v>2633</v>
      </c>
      <c r="B1875" s="232" t="s">
        <v>28322</v>
      </c>
      <c r="C1875" s="82"/>
      <c r="D1875" s="101" t="s">
        <v>2588</v>
      </c>
      <c r="E1875" s="113" t="s">
        <v>22516</v>
      </c>
      <c r="F1875" s="113" t="s">
        <v>22516</v>
      </c>
      <c r="G1875" s="62"/>
      <c r="H1875" s="62" t="s">
        <v>28323</v>
      </c>
      <c r="I1875" s="193" t="s">
        <v>28324</v>
      </c>
      <c r="J1875" s="200">
        <v>27300.0</v>
      </c>
      <c r="K1875" s="82" t="s">
        <v>22583</v>
      </c>
      <c r="L1875" s="82" t="s">
        <v>21765</v>
      </c>
      <c r="M1875" s="113" t="s">
        <v>22516</v>
      </c>
      <c r="N1875" s="99" t="s">
        <v>22645</v>
      </c>
      <c r="O1875" s="99" t="s">
        <v>22829</v>
      </c>
      <c r="P1875" s="99" t="s">
        <v>15373</v>
      </c>
      <c r="Q1875" s="82"/>
    </row>
    <row r="1876">
      <c r="A1876" s="62" t="s">
        <v>2586</v>
      </c>
      <c r="B1876" s="210" t="s">
        <v>28325</v>
      </c>
      <c r="C1876" s="82"/>
      <c r="D1876" s="101" t="s">
        <v>2588</v>
      </c>
      <c r="E1876" s="113" t="s">
        <v>22516</v>
      </c>
      <c r="F1876" s="113" t="s">
        <v>22516</v>
      </c>
      <c r="G1876" s="62"/>
      <c r="H1876" s="62" t="s">
        <v>28326</v>
      </c>
      <c r="I1876" s="108" t="s">
        <v>28327</v>
      </c>
      <c r="J1876" s="198">
        <v>20246.0</v>
      </c>
      <c r="K1876" s="95" t="s">
        <v>22583</v>
      </c>
      <c r="L1876" s="82" t="s">
        <v>21765</v>
      </c>
      <c r="M1876" s="113" t="s">
        <v>22516</v>
      </c>
      <c r="N1876" s="99" t="s">
        <v>22645</v>
      </c>
      <c r="O1876" s="99" t="s">
        <v>24521</v>
      </c>
      <c r="P1876" s="99" t="s">
        <v>8038</v>
      </c>
      <c r="Q1876" s="82"/>
    </row>
    <row r="1877">
      <c r="A1877" s="62" t="s">
        <v>2586</v>
      </c>
      <c r="B1877" s="175" t="s">
        <v>28328</v>
      </c>
      <c r="C1877" s="95"/>
      <c r="D1877" s="101" t="s">
        <v>2588</v>
      </c>
      <c r="E1877" s="113" t="s">
        <v>22516</v>
      </c>
      <c r="F1877" s="113" t="s">
        <v>22516</v>
      </c>
      <c r="G1877" s="160" t="s">
        <v>8038</v>
      </c>
      <c r="H1877" s="96" t="s">
        <v>28329</v>
      </c>
      <c r="I1877" s="191" t="s">
        <v>28330</v>
      </c>
      <c r="J1877" s="204">
        <v>63400.0</v>
      </c>
      <c r="K1877" s="95" t="s">
        <v>22583</v>
      </c>
      <c r="L1877" s="95" t="s">
        <v>21765</v>
      </c>
      <c r="M1877" s="113" t="s">
        <v>22516</v>
      </c>
      <c r="N1877" s="75" t="s">
        <v>22645</v>
      </c>
      <c r="O1877" s="75" t="s">
        <v>22829</v>
      </c>
      <c r="P1877" s="75" t="s">
        <v>15373</v>
      </c>
      <c r="Q1877" s="95"/>
    </row>
    <row r="1878">
      <c r="A1878" s="69" t="s">
        <v>2586</v>
      </c>
      <c r="B1878" s="190" t="s">
        <v>28331</v>
      </c>
      <c r="C1878" s="95"/>
      <c r="D1878" s="79" t="s">
        <v>2588</v>
      </c>
      <c r="E1878" s="113" t="s">
        <v>22516</v>
      </c>
      <c r="F1878" s="113" t="s">
        <v>22516</v>
      </c>
      <c r="G1878" s="96"/>
      <c r="H1878" s="96" t="s">
        <v>28332</v>
      </c>
      <c r="I1878" s="71" t="s">
        <v>28333</v>
      </c>
      <c r="J1878" s="204">
        <v>77900.0</v>
      </c>
      <c r="K1878" s="65" t="s">
        <v>22583</v>
      </c>
      <c r="L1878" s="95" t="s">
        <v>21765</v>
      </c>
      <c r="M1878" s="113" t="s">
        <v>22516</v>
      </c>
      <c r="N1878" s="75" t="s">
        <v>22645</v>
      </c>
      <c r="O1878" s="75" t="s">
        <v>22646</v>
      </c>
      <c r="P1878" s="75" t="s">
        <v>8038</v>
      </c>
      <c r="Q1878" s="95"/>
    </row>
    <row r="1879">
      <c r="A1879" s="69" t="s">
        <v>23381</v>
      </c>
      <c r="B1879" s="190" t="s">
        <v>28334</v>
      </c>
      <c r="C1879" s="95"/>
      <c r="D1879" s="79" t="s">
        <v>2588</v>
      </c>
      <c r="E1879" s="113" t="s">
        <v>22516</v>
      </c>
      <c r="F1879" s="113" t="s">
        <v>22516</v>
      </c>
      <c r="G1879" s="96"/>
      <c r="H1879" s="96" t="s">
        <v>28335</v>
      </c>
      <c r="I1879" s="71" t="s">
        <v>28336</v>
      </c>
      <c r="J1879" s="204">
        <v>22800.0</v>
      </c>
      <c r="K1879" s="160" t="s">
        <v>22583</v>
      </c>
      <c r="L1879" s="95" t="s">
        <v>21765</v>
      </c>
      <c r="M1879" s="113" t="s">
        <v>22516</v>
      </c>
      <c r="N1879" s="75" t="s">
        <v>22645</v>
      </c>
      <c r="O1879" s="75" t="s">
        <v>22646</v>
      </c>
      <c r="P1879" s="75" t="s">
        <v>15373</v>
      </c>
      <c r="Q1879" s="95"/>
    </row>
    <row r="1880">
      <c r="A1880" s="69" t="s">
        <v>2586</v>
      </c>
      <c r="B1880" s="190" t="s">
        <v>28337</v>
      </c>
      <c r="C1880" s="95"/>
      <c r="D1880" s="79" t="s">
        <v>2635</v>
      </c>
      <c r="E1880" s="113" t="s">
        <v>22516</v>
      </c>
      <c r="F1880" s="113" t="s">
        <v>22516</v>
      </c>
      <c r="G1880" s="96"/>
      <c r="H1880" s="96" t="s">
        <v>28338</v>
      </c>
      <c r="I1880" s="71" t="s">
        <v>28339</v>
      </c>
      <c r="J1880" s="192">
        <v>25386.0</v>
      </c>
      <c r="K1880" s="82" t="s">
        <v>22583</v>
      </c>
      <c r="L1880" s="95" t="s">
        <v>21765</v>
      </c>
      <c r="M1880" s="113" t="s">
        <v>22516</v>
      </c>
      <c r="N1880" s="75" t="s">
        <v>22645</v>
      </c>
      <c r="O1880" s="75" t="s">
        <v>22829</v>
      </c>
      <c r="P1880" s="75" t="s">
        <v>15373</v>
      </c>
      <c r="Q1880" s="95"/>
    </row>
    <row r="1881">
      <c r="A1881" s="69" t="s">
        <v>2586</v>
      </c>
      <c r="B1881" s="232" t="s">
        <v>28340</v>
      </c>
      <c r="C1881" s="82"/>
      <c r="D1881" s="79" t="s">
        <v>2635</v>
      </c>
      <c r="E1881" s="113" t="s">
        <v>22516</v>
      </c>
      <c r="F1881" s="113" t="s">
        <v>22516</v>
      </c>
      <c r="G1881" s="62"/>
      <c r="H1881" s="62" t="s">
        <v>28341</v>
      </c>
      <c r="I1881" s="108" t="s">
        <v>28342</v>
      </c>
      <c r="J1881" s="198">
        <v>68158.0</v>
      </c>
      <c r="K1881" s="82" t="s">
        <v>22583</v>
      </c>
      <c r="L1881" s="82" t="s">
        <v>21765</v>
      </c>
      <c r="M1881" s="113" t="s">
        <v>22516</v>
      </c>
      <c r="N1881" s="99" t="s">
        <v>22645</v>
      </c>
      <c r="O1881" s="99" t="s">
        <v>28085</v>
      </c>
      <c r="P1881" s="99" t="s">
        <v>15373</v>
      </c>
      <c r="Q1881" s="82"/>
    </row>
    <row r="1882">
      <c r="A1882" s="62" t="s">
        <v>2586</v>
      </c>
      <c r="B1882" s="210" t="s">
        <v>28343</v>
      </c>
      <c r="C1882" s="82"/>
      <c r="D1882" s="101" t="s">
        <v>2588</v>
      </c>
      <c r="E1882" s="113" t="s">
        <v>22516</v>
      </c>
      <c r="F1882" s="113" t="s">
        <v>22516</v>
      </c>
      <c r="G1882" s="62"/>
      <c r="H1882" s="62" t="s">
        <v>28344</v>
      </c>
      <c r="I1882" s="193" t="s">
        <v>28345</v>
      </c>
      <c r="J1882" s="200">
        <v>23700.0</v>
      </c>
      <c r="K1882" s="95" t="s">
        <v>22583</v>
      </c>
      <c r="L1882" s="82" t="s">
        <v>21765</v>
      </c>
      <c r="M1882" s="113" t="s">
        <v>22516</v>
      </c>
      <c r="N1882" s="99" t="s">
        <v>22645</v>
      </c>
      <c r="O1882" s="99" t="s">
        <v>23148</v>
      </c>
      <c r="P1882" s="99" t="s">
        <v>8038</v>
      </c>
      <c r="Q1882" s="82"/>
    </row>
    <row r="1883">
      <c r="A1883" s="62" t="s">
        <v>2586</v>
      </c>
      <c r="B1883" s="175" t="s">
        <v>28346</v>
      </c>
      <c r="C1883" s="95"/>
      <c r="D1883" s="79" t="s">
        <v>2588</v>
      </c>
      <c r="E1883" s="113" t="s">
        <v>22516</v>
      </c>
      <c r="F1883" s="113" t="s">
        <v>22516</v>
      </c>
      <c r="G1883" s="96"/>
      <c r="H1883" s="96" t="s">
        <v>28347</v>
      </c>
      <c r="I1883" s="191" t="s">
        <v>28348</v>
      </c>
      <c r="J1883" s="156">
        <v>8327.0</v>
      </c>
      <c r="K1883" s="96"/>
      <c r="L1883" s="95" t="s">
        <v>16627</v>
      </c>
      <c r="M1883" s="113" t="s">
        <v>22516</v>
      </c>
      <c r="N1883" s="75" t="s">
        <v>22645</v>
      </c>
      <c r="O1883" s="75" t="s">
        <v>22665</v>
      </c>
      <c r="P1883" s="75" t="s">
        <v>15373</v>
      </c>
      <c r="Q1883" s="95" t="s">
        <v>28349</v>
      </c>
    </row>
    <row r="1884">
      <c r="A1884" s="62" t="s">
        <v>2586</v>
      </c>
      <c r="B1884" s="210" t="s">
        <v>28350</v>
      </c>
      <c r="C1884" s="82"/>
      <c r="D1884" s="101" t="s">
        <v>2588</v>
      </c>
      <c r="E1884" s="113" t="s">
        <v>22516</v>
      </c>
      <c r="F1884" s="113" t="s">
        <v>22516</v>
      </c>
      <c r="G1884" s="62"/>
      <c r="H1884" s="62" t="s">
        <v>28351</v>
      </c>
      <c r="I1884" s="193" t="s">
        <v>28352</v>
      </c>
      <c r="J1884" s="198"/>
      <c r="K1884" s="62"/>
      <c r="L1884" s="82" t="s">
        <v>16627</v>
      </c>
      <c r="M1884" s="113" t="s">
        <v>22516</v>
      </c>
      <c r="N1884" s="99" t="s">
        <v>22645</v>
      </c>
      <c r="O1884" s="99" t="s">
        <v>23148</v>
      </c>
      <c r="P1884" s="99" t="s">
        <v>15373</v>
      </c>
      <c r="Q1884" s="113" t="s">
        <v>22516</v>
      </c>
    </row>
    <row r="1885">
      <c r="A1885" s="69" t="s">
        <v>2586</v>
      </c>
      <c r="B1885" s="232" t="s">
        <v>28353</v>
      </c>
      <c r="C1885" s="82"/>
      <c r="D1885" s="79" t="s">
        <v>2588</v>
      </c>
      <c r="E1885" s="113" t="s">
        <v>22516</v>
      </c>
      <c r="F1885" s="113" t="s">
        <v>22516</v>
      </c>
      <c r="G1885" s="62"/>
      <c r="H1885" s="62" t="s">
        <v>28354</v>
      </c>
      <c r="I1885" s="113" t="s">
        <v>22516</v>
      </c>
      <c r="J1885" s="198"/>
      <c r="K1885" s="62"/>
      <c r="L1885" s="82" t="s">
        <v>16627</v>
      </c>
      <c r="M1885" s="113" t="s">
        <v>22516</v>
      </c>
      <c r="N1885" s="99" t="s">
        <v>22645</v>
      </c>
      <c r="O1885" s="99" t="s">
        <v>22646</v>
      </c>
      <c r="P1885" s="99" t="s">
        <v>8038</v>
      </c>
      <c r="Q1885" s="113" t="s">
        <v>22516</v>
      </c>
    </row>
    <row r="1886">
      <c r="A1886" s="69" t="s">
        <v>2586</v>
      </c>
      <c r="B1886" s="190" t="s">
        <v>28355</v>
      </c>
      <c r="C1886" s="95"/>
      <c r="D1886" s="79" t="s">
        <v>2588</v>
      </c>
      <c r="E1886" s="113" t="s">
        <v>22516</v>
      </c>
      <c r="F1886" s="113" t="s">
        <v>22516</v>
      </c>
      <c r="G1886" s="96"/>
      <c r="H1886" s="96" t="s">
        <v>28356</v>
      </c>
      <c r="I1886" s="113" t="s">
        <v>22516</v>
      </c>
      <c r="J1886" s="192"/>
      <c r="K1886" s="96"/>
      <c r="L1886" s="95" t="s">
        <v>16627</v>
      </c>
      <c r="M1886" s="113" t="s">
        <v>22516</v>
      </c>
      <c r="N1886" s="75" t="s">
        <v>22645</v>
      </c>
      <c r="O1886" s="75" t="s">
        <v>22735</v>
      </c>
      <c r="P1886" s="75" t="s">
        <v>8038</v>
      </c>
      <c r="Q1886" s="95" t="s">
        <v>28357</v>
      </c>
    </row>
    <row r="1887">
      <c r="A1887" s="69" t="s">
        <v>2586</v>
      </c>
      <c r="B1887" s="190" t="s">
        <v>28358</v>
      </c>
      <c r="C1887" s="95"/>
      <c r="D1887" s="79" t="s">
        <v>2635</v>
      </c>
      <c r="E1887" s="113" t="s">
        <v>22516</v>
      </c>
      <c r="F1887" s="113" t="s">
        <v>22516</v>
      </c>
      <c r="G1887" s="96"/>
      <c r="H1887" s="96" t="s">
        <v>28359</v>
      </c>
      <c r="I1887" s="113" t="s">
        <v>22516</v>
      </c>
      <c r="J1887" s="192"/>
      <c r="K1887" s="96"/>
      <c r="L1887" s="95" t="s">
        <v>16627</v>
      </c>
      <c r="M1887" s="113" t="s">
        <v>22516</v>
      </c>
      <c r="N1887" s="75" t="s">
        <v>22645</v>
      </c>
      <c r="O1887" s="75" t="s">
        <v>23169</v>
      </c>
      <c r="P1887" s="75" t="s">
        <v>8038</v>
      </c>
      <c r="Q1887" s="154" t="s">
        <v>22516</v>
      </c>
    </row>
    <row r="1888">
      <c r="A1888" s="69" t="s">
        <v>2586</v>
      </c>
      <c r="B1888" s="232" t="s">
        <v>28360</v>
      </c>
      <c r="C1888" s="82"/>
      <c r="D1888" s="79" t="s">
        <v>2588</v>
      </c>
      <c r="E1888" s="113" t="s">
        <v>22516</v>
      </c>
      <c r="F1888" s="113" t="s">
        <v>22516</v>
      </c>
      <c r="G1888" s="62"/>
      <c r="H1888" s="62" t="s">
        <v>28361</v>
      </c>
      <c r="I1888" s="113" t="s">
        <v>22516</v>
      </c>
      <c r="J1888" s="198"/>
      <c r="K1888" s="62"/>
      <c r="L1888" s="82" t="s">
        <v>16627</v>
      </c>
      <c r="M1888" s="113" t="s">
        <v>22516</v>
      </c>
      <c r="N1888" s="99" t="s">
        <v>22645</v>
      </c>
      <c r="O1888" s="99" t="s">
        <v>22735</v>
      </c>
      <c r="P1888" s="99" t="s">
        <v>8038</v>
      </c>
      <c r="Q1888" s="113" t="s">
        <v>22516</v>
      </c>
    </row>
    <row r="1889">
      <c r="A1889" s="69" t="s">
        <v>8032</v>
      </c>
      <c r="B1889" s="190" t="s">
        <v>28362</v>
      </c>
      <c r="C1889" s="95"/>
      <c r="D1889" s="79" t="s">
        <v>2588</v>
      </c>
      <c r="E1889" s="113" t="s">
        <v>22516</v>
      </c>
      <c r="F1889" s="113" t="s">
        <v>22516</v>
      </c>
      <c r="G1889" s="96"/>
      <c r="H1889" s="96" t="s">
        <v>28363</v>
      </c>
      <c r="I1889" s="113" t="s">
        <v>22516</v>
      </c>
      <c r="J1889" s="192"/>
      <c r="K1889" s="96"/>
      <c r="L1889" s="95" t="s">
        <v>16627</v>
      </c>
      <c r="M1889" s="113" t="s">
        <v>22516</v>
      </c>
      <c r="N1889" s="75" t="s">
        <v>22645</v>
      </c>
      <c r="O1889" s="75" t="s">
        <v>28085</v>
      </c>
      <c r="P1889" s="75" t="s">
        <v>15373</v>
      </c>
      <c r="Q1889" s="154" t="s">
        <v>22516</v>
      </c>
    </row>
    <row r="1890">
      <c r="A1890" s="69" t="s">
        <v>2586</v>
      </c>
      <c r="B1890" s="220" t="s">
        <v>28364</v>
      </c>
      <c r="C1890" s="82"/>
      <c r="D1890" s="79" t="s">
        <v>2588</v>
      </c>
      <c r="E1890" s="113" t="s">
        <v>22516</v>
      </c>
      <c r="F1890" s="113" t="s">
        <v>22516</v>
      </c>
      <c r="G1890" s="62"/>
      <c r="H1890" s="62" t="s">
        <v>28365</v>
      </c>
      <c r="I1890" s="113" t="s">
        <v>22516</v>
      </c>
      <c r="J1890" s="198"/>
      <c r="K1890" s="62"/>
      <c r="L1890" s="82" t="s">
        <v>16627</v>
      </c>
      <c r="M1890" s="113" t="s">
        <v>22516</v>
      </c>
      <c r="N1890" s="99" t="s">
        <v>22645</v>
      </c>
      <c r="O1890" s="99" t="s">
        <v>22646</v>
      </c>
      <c r="P1890" s="99" t="s">
        <v>15373</v>
      </c>
      <c r="Q1890" s="113" t="s">
        <v>22516</v>
      </c>
    </row>
    <row r="1891">
      <c r="A1891" s="69" t="s">
        <v>2586</v>
      </c>
      <c r="B1891" s="190" t="s">
        <v>28366</v>
      </c>
      <c r="C1891" s="95"/>
      <c r="D1891" s="79" t="s">
        <v>2588</v>
      </c>
      <c r="E1891" s="113" t="s">
        <v>22516</v>
      </c>
      <c r="F1891" s="113" t="s">
        <v>22516</v>
      </c>
      <c r="G1891" s="96"/>
      <c r="H1891" s="96" t="s">
        <v>28367</v>
      </c>
      <c r="I1891" s="113" t="s">
        <v>22516</v>
      </c>
      <c r="J1891" s="192"/>
      <c r="K1891" s="96"/>
      <c r="L1891" s="95" t="s">
        <v>21765</v>
      </c>
      <c r="M1891" s="113" t="s">
        <v>22516</v>
      </c>
      <c r="N1891" s="75" t="s">
        <v>22645</v>
      </c>
      <c r="O1891" s="75" t="s">
        <v>22646</v>
      </c>
      <c r="P1891" s="75" t="s">
        <v>15373</v>
      </c>
      <c r="Q1891" s="95"/>
    </row>
    <row r="1892">
      <c r="A1892" s="69" t="s">
        <v>2586</v>
      </c>
      <c r="B1892" s="190" t="s">
        <v>28368</v>
      </c>
      <c r="C1892" s="236"/>
      <c r="D1892" s="229" t="s">
        <v>2588</v>
      </c>
      <c r="E1892" s="113" t="s">
        <v>22516</v>
      </c>
      <c r="F1892" s="113" t="s">
        <v>22516</v>
      </c>
      <c r="G1892" s="177"/>
      <c r="H1892" s="177" t="s">
        <v>28369</v>
      </c>
      <c r="I1892" s="113" t="s">
        <v>22516</v>
      </c>
      <c r="J1892" s="179"/>
      <c r="K1892" s="179"/>
      <c r="L1892" s="95" t="s">
        <v>21765</v>
      </c>
      <c r="M1892" s="113" t="s">
        <v>22516</v>
      </c>
      <c r="N1892" s="75" t="s">
        <v>22645</v>
      </c>
      <c r="O1892" s="75" t="s">
        <v>23169</v>
      </c>
      <c r="P1892" s="75" t="s">
        <v>8038</v>
      </c>
      <c r="Q1892" s="180" t="s">
        <v>22516</v>
      </c>
    </row>
    <row r="1893">
      <c r="A1893" s="69" t="s">
        <v>2586</v>
      </c>
      <c r="B1893" s="190" t="s">
        <v>28370</v>
      </c>
      <c r="C1893" s="236"/>
      <c r="D1893" s="229" t="s">
        <v>2588</v>
      </c>
      <c r="E1893" s="113" t="s">
        <v>22516</v>
      </c>
      <c r="F1893" s="113" t="s">
        <v>22516</v>
      </c>
      <c r="G1893" s="177"/>
      <c r="H1893" s="177" t="s">
        <v>28371</v>
      </c>
      <c r="I1893" s="231" t="s">
        <v>28372</v>
      </c>
      <c r="J1893" s="83">
        <v>1106.0</v>
      </c>
      <c r="K1893" s="179"/>
      <c r="L1893" s="95" t="s">
        <v>21765</v>
      </c>
      <c r="M1893" s="113" t="s">
        <v>22516</v>
      </c>
      <c r="N1893" s="75" t="s">
        <v>22645</v>
      </c>
      <c r="O1893" s="75" t="s">
        <v>22646</v>
      </c>
      <c r="P1893" s="75" t="s">
        <v>8038</v>
      </c>
      <c r="Q1893" s="180" t="s">
        <v>22516</v>
      </c>
    </row>
    <row r="1894">
      <c r="A1894" s="69" t="s">
        <v>2586</v>
      </c>
      <c r="B1894" s="190" t="s">
        <v>28373</v>
      </c>
      <c r="C1894" s="95"/>
      <c r="D1894" s="229" t="s">
        <v>2588</v>
      </c>
      <c r="E1894" s="113" t="s">
        <v>22516</v>
      </c>
      <c r="F1894" s="113" t="s">
        <v>22516</v>
      </c>
      <c r="G1894" s="96"/>
      <c r="H1894" s="96" t="s">
        <v>28374</v>
      </c>
      <c r="I1894" s="113" t="s">
        <v>22516</v>
      </c>
      <c r="J1894" s="192"/>
      <c r="K1894" s="96"/>
      <c r="L1894" s="95" t="s">
        <v>21765</v>
      </c>
      <c r="M1894" s="113" t="s">
        <v>22516</v>
      </c>
      <c r="N1894" s="75" t="s">
        <v>22645</v>
      </c>
      <c r="O1894" s="75" t="s">
        <v>22646</v>
      </c>
      <c r="P1894" s="75" t="s">
        <v>15373</v>
      </c>
      <c r="Q1894" s="95"/>
    </row>
    <row r="1895">
      <c r="A1895" s="69" t="s">
        <v>2586</v>
      </c>
      <c r="B1895" s="190" t="s">
        <v>28375</v>
      </c>
      <c r="C1895" s="95"/>
      <c r="D1895" s="101" t="s">
        <v>2588</v>
      </c>
      <c r="E1895" s="113" t="s">
        <v>22516</v>
      </c>
      <c r="F1895" s="113" t="s">
        <v>22516</v>
      </c>
      <c r="G1895" s="96"/>
      <c r="H1895" s="96" t="s">
        <v>28376</v>
      </c>
      <c r="I1895" s="113" t="s">
        <v>22516</v>
      </c>
      <c r="J1895" s="192"/>
      <c r="K1895" s="96"/>
      <c r="L1895" s="95" t="s">
        <v>21765</v>
      </c>
      <c r="M1895" s="113" t="s">
        <v>22516</v>
      </c>
      <c r="N1895" s="75" t="s">
        <v>22645</v>
      </c>
      <c r="O1895" s="75" t="s">
        <v>22829</v>
      </c>
      <c r="P1895" s="75" t="s">
        <v>15373</v>
      </c>
      <c r="Q1895" s="154" t="s">
        <v>22516</v>
      </c>
    </row>
    <row r="1896">
      <c r="A1896" s="69" t="s">
        <v>2586</v>
      </c>
      <c r="B1896" s="190" t="s">
        <v>28377</v>
      </c>
      <c r="C1896" s="95"/>
      <c r="D1896" s="101" t="s">
        <v>2588</v>
      </c>
      <c r="E1896" s="113" t="s">
        <v>22516</v>
      </c>
      <c r="F1896" s="113" t="s">
        <v>22516</v>
      </c>
      <c r="G1896" s="96"/>
      <c r="H1896" s="96" t="s">
        <v>28378</v>
      </c>
      <c r="I1896" s="113" t="s">
        <v>22516</v>
      </c>
      <c r="J1896" s="192"/>
      <c r="K1896" s="96"/>
      <c r="L1896" s="95" t="s">
        <v>21765</v>
      </c>
      <c r="M1896" s="113" t="s">
        <v>22516</v>
      </c>
      <c r="N1896" s="75" t="s">
        <v>22645</v>
      </c>
      <c r="O1896" s="75" t="s">
        <v>22646</v>
      </c>
      <c r="P1896" s="75" t="s">
        <v>15373</v>
      </c>
      <c r="Q1896" s="154" t="s">
        <v>22516</v>
      </c>
    </row>
    <row r="1897">
      <c r="A1897" s="69" t="s">
        <v>2586</v>
      </c>
      <c r="B1897" s="190" t="s">
        <v>28379</v>
      </c>
      <c r="C1897" s="95"/>
      <c r="D1897" s="79" t="s">
        <v>2588</v>
      </c>
      <c r="E1897" s="113" t="s">
        <v>22516</v>
      </c>
      <c r="F1897" s="113" t="s">
        <v>22516</v>
      </c>
      <c r="G1897" s="96"/>
      <c r="H1897" s="96" t="s">
        <v>28380</v>
      </c>
      <c r="I1897" s="242" t="s">
        <v>28381</v>
      </c>
      <c r="J1897" s="204">
        <v>12200.0</v>
      </c>
      <c r="K1897" s="96"/>
      <c r="L1897" s="95" t="s">
        <v>21765</v>
      </c>
      <c r="M1897" s="113" t="s">
        <v>22516</v>
      </c>
      <c r="N1897" s="75" t="s">
        <v>22645</v>
      </c>
      <c r="O1897" s="75" t="s">
        <v>22646</v>
      </c>
      <c r="P1897" s="75" t="s">
        <v>8038</v>
      </c>
      <c r="Q1897" s="154" t="s">
        <v>22516</v>
      </c>
    </row>
    <row r="1898">
      <c r="A1898" s="69" t="s">
        <v>2586</v>
      </c>
      <c r="B1898" s="190" t="s">
        <v>28382</v>
      </c>
      <c r="C1898" s="95"/>
      <c r="D1898" s="79" t="s">
        <v>2588</v>
      </c>
      <c r="E1898" s="113" t="s">
        <v>22516</v>
      </c>
      <c r="F1898" s="113" t="s">
        <v>22516</v>
      </c>
      <c r="G1898" s="96"/>
      <c r="H1898" s="96" t="s">
        <v>28383</v>
      </c>
      <c r="I1898" s="113" t="s">
        <v>22516</v>
      </c>
      <c r="J1898" s="192"/>
      <c r="K1898" s="96"/>
      <c r="L1898" s="95" t="s">
        <v>21765</v>
      </c>
      <c r="M1898" s="113" t="s">
        <v>22516</v>
      </c>
      <c r="N1898" s="75" t="s">
        <v>22645</v>
      </c>
      <c r="O1898" s="75" t="s">
        <v>22850</v>
      </c>
      <c r="P1898" s="75" t="s">
        <v>15373</v>
      </c>
      <c r="Q1898" s="154" t="s">
        <v>22516</v>
      </c>
    </row>
    <row r="1899">
      <c r="A1899" s="69" t="s">
        <v>2586</v>
      </c>
      <c r="B1899" s="190" t="s">
        <v>28384</v>
      </c>
      <c r="C1899" s="95"/>
      <c r="D1899" s="79" t="s">
        <v>2588</v>
      </c>
      <c r="E1899" s="113" t="s">
        <v>22516</v>
      </c>
      <c r="F1899" s="113" t="s">
        <v>22516</v>
      </c>
      <c r="G1899" s="96"/>
      <c r="H1899" s="96" t="s">
        <v>28385</v>
      </c>
      <c r="I1899" s="113" t="s">
        <v>22516</v>
      </c>
      <c r="J1899" s="192"/>
      <c r="K1899" s="96"/>
      <c r="L1899" s="95" t="s">
        <v>21765</v>
      </c>
      <c r="M1899" s="113" t="s">
        <v>22516</v>
      </c>
      <c r="N1899" s="75" t="s">
        <v>22645</v>
      </c>
      <c r="O1899" s="75" t="s">
        <v>23169</v>
      </c>
      <c r="P1899" s="75" t="s">
        <v>15373</v>
      </c>
      <c r="Q1899" s="154" t="s">
        <v>22516</v>
      </c>
    </row>
    <row r="1900">
      <c r="A1900" s="69" t="s">
        <v>2586</v>
      </c>
      <c r="B1900" s="190" t="s">
        <v>28386</v>
      </c>
      <c r="C1900" s="95"/>
      <c r="D1900" s="79" t="s">
        <v>2588</v>
      </c>
      <c r="E1900" s="113" t="s">
        <v>22516</v>
      </c>
      <c r="F1900" s="113" t="s">
        <v>22516</v>
      </c>
      <c r="G1900" s="96"/>
      <c r="H1900" s="96" t="s">
        <v>28387</v>
      </c>
      <c r="I1900" s="113" t="s">
        <v>22516</v>
      </c>
      <c r="J1900" s="192"/>
      <c r="K1900" s="96"/>
      <c r="L1900" s="95" t="s">
        <v>21765</v>
      </c>
      <c r="M1900" s="113" t="s">
        <v>22516</v>
      </c>
      <c r="N1900" s="75" t="s">
        <v>22645</v>
      </c>
      <c r="O1900" s="75" t="s">
        <v>22646</v>
      </c>
      <c r="P1900" s="75" t="s">
        <v>15373</v>
      </c>
      <c r="Q1900" s="154" t="s">
        <v>22516</v>
      </c>
    </row>
    <row r="1901">
      <c r="A1901" s="69" t="s">
        <v>2586</v>
      </c>
      <c r="B1901" s="190" t="s">
        <v>28388</v>
      </c>
      <c r="C1901" s="95"/>
      <c r="D1901" s="101" t="s">
        <v>2588</v>
      </c>
      <c r="E1901" s="113" t="s">
        <v>22516</v>
      </c>
      <c r="F1901" s="113" t="s">
        <v>22516</v>
      </c>
      <c r="G1901" s="96"/>
      <c r="H1901" s="96" t="s">
        <v>28389</v>
      </c>
      <c r="I1901" s="113" t="s">
        <v>22516</v>
      </c>
      <c r="J1901" s="192"/>
      <c r="K1901" s="96"/>
      <c r="L1901" s="95" t="s">
        <v>21765</v>
      </c>
      <c r="M1901" s="113" t="s">
        <v>22516</v>
      </c>
      <c r="N1901" s="75" t="s">
        <v>22645</v>
      </c>
      <c r="O1901" s="75" t="s">
        <v>23148</v>
      </c>
      <c r="P1901" s="75" t="s">
        <v>8038</v>
      </c>
      <c r="Q1901" s="154" t="s">
        <v>22516</v>
      </c>
    </row>
    <row r="1902">
      <c r="A1902" s="69" t="s">
        <v>2586</v>
      </c>
      <c r="B1902" s="190" t="s">
        <v>28390</v>
      </c>
      <c r="C1902" s="95"/>
      <c r="D1902" s="101" t="s">
        <v>2588</v>
      </c>
      <c r="E1902" s="113" t="s">
        <v>22516</v>
      </c>
      <c r="F1902" s="113" t="s">
        <v>22516</v>
      </c>
      <c r="G1902" s="96"/>
      <c r="H1902" s="96" t="s">
        <v>28391</v>
      </c>
      <c r="I1902" s="113" t="s">
        <v>22516</v>
      </c>
      <c r="J1902" s="192"/>
      <c r="K1902" s="96"/>
      <c r="L1902" s="95" t="s">
        <v>21765</v>
      </c>
      <c r="M1902" s="113" t="s">
        <v>22516</v>
      </c>
      <c r="N1902" s="75" t="s">
        <v>22645</v>
      </c>
      <c r="O1902" s="75" t="s">
        <v>28085</v>
      </c>
      <c r="P1902" s="75" t="s">
        <v>15373</v>
      </c>
      <c r="Q1902" s="154" t="s">
        <v>22516</v>
      </c>
    </row>
    <row r="1903">
      <c r="A1903" s="69" t="s">
        <v>2586</v>
      </c>
      <c r="B1903" s="190" t="s">
        <v>28392</v>
      </c>
      <c r="C1903" s="95"/>
      <c r="D1903" s="101" t="s">
        <v>2588</v>
      </c>
      <c r="E1903" s="113" t="s">
        <v>22516</v>
      </c>
      <c r="F1903" s="113" t="s">
        <v>22516</v>
      </c>
      <c r="G1903" s="96"/>
      <c r="H1903" s="96" t="s">
        <v>28393</v>
      </c>
      <c r="I1903" s="113" t="s">
        <v>22516</v>
      </c>
      <c r="J1903" s="192"/>
      <c r="K1903" s="96"/>
      <c r="L1903" s="95" t="s">
        <v>21765</v>
      </c>
      <c r="M1903" s="113" t="s">
        <v>22516</v>
      </c>
      <c r="N1903" s="75" t="s">
        <v>22645</v>
      </c>
      <c r="O1903" s="75" t="s">
        <v>22646</v>
      </c>
      <c r="P1903" s="75" t="s">
        <v>8038</v>
      </c>
      <c r="Q1903" s="154" t="s">
        <v>22516</v>
      </c>
    </row>
    <row r="1904">
      <c r="A1904" s="69" t="s">
        <v>2586</v>
      </c>
      <c r="B1904" s="190" t="s">
        <v>28394</v>
      </c>
      <c r="C1904" s="95"/>
      <c r="D1904" s="101" t="s">
        <v>2588</v>
      </c>
      <c r="E1904" s="113" t="s">
        <v>22516</v>
      </c>
      <c r="F1904" s="113" t="s">
        <v>22516</v>
      </c>
      <c r="G1904" s="96"/>
      <c r="H1904" s="96" t="s">
        <v>28395</v>
      </c>
      <c r="I1904" s="113" t="s">
        <v>22516</v>
      </c>
      <c r="J1904" s="192"/>
      <c r="K1904" s="96"/>
      <c r="L1904" s="95" t="s">
        <v>21765</v>
      </c>
      <c r="M1904" s="113" t="s">
        <v>22516</v>
      </c>
      <c r="N1904" s="75" t="s">
        <v>22645</v>
      </c>
      <c r="O1904" s="75" t="s">
        <v>22829</v>
      </c>
      <c r="P1904" s="75" t="s">
        <v>15373</v>
      </c>
      <c r="Q1904" s="154" t="s">
        <v>22516</v>
      </c>
    </row>
    <row r="1905">
      <c r="A1905" s="69" t="s">
        <v>2586</v>
      </c>
      <c r="B1905" s="190" t="s">
        <v>28396</v>
      </c>
      <c r="C1905" s="95"/>
      <c r="D1905" s="101" t="s">
        <v>2588</v>
      </c>
      <c r="E1905" s="113" t="s">
        <v>22516</v>
      </c>
      <c r="F1905" s="113" t="s">
        <v>22516</v>
      </c>
      <c r="G1905" s="96"/>
      <c r="H1905" s="96" t="s">
        <v>28397</v>
      </c>
      <c r="I1905" s="113" t="s">
        <v>22516</v>
      </c>
      <c r="J1905" s="192"/>
      <c r="K1905" s="96"/>
      <c r="L1905" s="95" t="s">
        <v>21765</v>
      </c>
      <c r="M1905" s="113" t="s">
        <v>22516</v>
      </c>
      <c r="N1905" s="75" t="s">
        <v>22645</v>
      </c>
      <c r="O1905" s="75" t="s">
        <v>22646</v>
      </c>
      <c r="P1905" s="75" t="s">
        <v>8038</v>
      </c>
      <c r="Q1905" s="154" t="s">
        <v>22516</v>
      </c>
    </row>
    <row r="1906">
      <c r="A1906" s="69" t="s">
        <v>2586</v>
      </c>
      <c r="B1906" s="190" t="s">
        <v>28398</v>
      </c>
      <c r="C1906" s="95"/>
      <c r="D1906" s="101" t="s">
        <v>2588</v>
      </c>
      <c r="E1906" s="113" t="s">
        <v>22516</v>
      </c>
      <c r="F1906" s="113" t="s">
        <v>22516</v>
      </c>
      <c r="G1906" s="96"/>
      <c r="H1906" s="96" t="s">
        <v>28399</v>
      </c>
      <c r="I1906" s="113" t="s">
        <v>22516</v>
      </c>
      <c r="J1906" s="192"/>
      <c r="K1906" s="96"/>
      <c r="L1906" s="95" t="s">
        <v>21765</v>
      </c>
      <c r="M1906" s="113" t="s">
        <v>22516</v>
      </c>
      <c r="N1906" s="75" t="s">
        <v>22645</v>
      </c>
      <c r="O1906" s="75" t="s">
        <v>22735</v>
      </c>
      <c r="P1906" s="75" t="s">
        <v>8038</v>
      </c>
      <c r="Q1906" s="95" t="s">
        <v>28400</v>
      </c>
    </row>
    <row r="1907">
      <c r="A1907" s="69" t="s">
        <v>2586</v>
      </c>
      <c r="B1907" s="190" t="s">
        <v>28401</v>
      </c>
      <c r="C1907" s="95"/>
      <c r="D1907" s="101" t="s">
        <v>2588</v>
      </c>
      <c r="E1907" s="113" t="s">
        <v>22516</v>
      </c>
      <c r="F1907" s="113" t="s">
        <v>22516</v>
      </c>
      <c r="G1907" s="96"/>
      <c r="H1907" s="96" t="s">
        <v>28402</v>
      </c>
      <c r="I1907" s="113" t="s">
        <v>22516</v>
      </c>
      <c r="J1907" s="192"/>
      <c r="K1907" s="96"/>
      <c r="L1907" s="95" t="s">
        <v>21765</v>
      </c>
      <c r="M1907" s="113" t="s">
        <v>22516</v>
      </c>
      <c r="N1907" s="75" t="s">
        <v>22645</v>
      </c>
      <c r="O1907" s="75" t="s">
        <v>22829</v>
      </c>
      <c r="P1907" s="75" t="s">
        <v>15373</v>
      </c>
      <c r="Q1907" s="95"/>
    </row>
    <row r="1908">
      <c r="A1908" s="69" t="s">
        <v>2586</v>
      </c>
      <c r="B1908" s="190" t="s">
        <v>28403</v>
      </c>
      <c r="C1908" s="95"/>
      <c r="D1908" s="101" t="s">
        <v>2588</v>
      </c>
      <c r="E1908" s="113" t="s">
        <v>22516</v>
      </c>
      <c r="F1908" s="113" t="s">
        <v>22516</v>
      </c>
      <c r="G1908" s="96"/>
      <c r="H1908" s="96" t="s">
        <v>28404</v>
      </c>
      <c r="I1908" s="113" t="s">
        <v>22516</v>
      </c>
      <c r="J1908" s="192"/>
      <c r="K1908" s="96"/>
      <c r="L1908" s="95" t="s">
        <v>21765</v>
      </c>
      <c r="M1908" s="113" t="s">
        <v>22516</v>
      </c>
      <c r="N1908" s="75" t="s">
        <v>22645</v>
      </c>
      <c r="O1908" s="75" t="s">
        <v>22646</v>
      </c>
      <c r="P1908" s="75" t="s">
        <v>15373</v>
      </c>
      <c r="Q1908" s="95"/>
    </row>
    <row r="1909">
      <c r="A1909" s="62" t="s">
        <v>2586</v>
      </c>
      <c r="B1909" s="175" t="s">
        <v>28405</v>
      </c>
      <c r="C1909" s="95"/>
      <c r="D1909" s="101" t="s">
        <v>2588</v>
      </c>
      <c r="E1909" s="113" t="s">
        <v>22516</v>
      </c>
      <c r="F1909" s="113" t="s">
        <v>22516</v>
      </c>
      <c r="G1909" s="96"/>
      <c r="H1909" s="96" t="s">
        <v>28406</v>
      </c>
      <c r="I1909" s="113" t="s">
        <v>22516</v>
      </c>
      <c r="J1909" s="192"/>
      <c r="K1909" s="96"/>
      <c r="L1909" s="95" t="s">
        <v>21765</v>
      </c>
      <c r="M1909" s="113" t="s">
        <v>22516</v>
      </c>
      <c r="N1909" s="75" t="s">
        <v>22645</v>
      </c>
      <c r="O1909" s="75" t="s">
        <v>22829</v>
      </c>
      <c r="P1909" s="75" t="s">
        <v>15373</v>
      </c>
      <c r="Q1909" s="95"/>
    </row>
    <row r="1910">
      <c r="A1910" s="69" t="s">
        <v>2586</v>
      </c>
      <c r="B1910" s="232" t="s">
        <v>28407</v>
      </c>
      <c r="C1910" s="82"/>
      <c r="D1910" s="101" t="s">
        <v>2588</v>
      </c>
      <c r="E1910" s="113" t="s">
        <v>22516</v>
      </c>
      <c r="F1910" s="113" t="s">
        <v>22516</v>
      </c>
      <c r="G1910" s="62"/>
      <c r="H1910" s="62" t="s">
        <v>28408</v>
      </c>
      <c r="I1910" s="113" t="s">
        <v>22516</v>
      </c>
      <c r="J1910" s="198"/>
      <c r="K1910" s="62"/>
      <c r="L1910" s="82" t="s">
        <v>21765</v>
      </c>
      <c r="M1910" s="113" t="s">
        <v>22516</v>
      </c>
      <c r="N1910" s="99" t="s">
        <v>22645</v>
      </c>
      <c r="O1910" s="99" t="s">
        <v>28409</v>
      </c>
      <c r="P1910" s="99" t="s">
        <v>15373</v>
      </c>
      <c r="Q1910" s="82"/>
    </row>
    <row r="1911">
      <c r="A1911" s="69" t="s">
        <v>2586</v>
      </c>
      <c r="B1911" s="190" t="s">
        <v>28410</v>
      </c>
      <c r="C1911" s="95"/>
      <c r="D1911" s="101" t="s">
        <v>2588</v>
      </c>
      <c r="E1911" s="113" t="s">
        <v>22516</v>
      </c>
      <c r="F1911" s="113" t="s">
        <v>22516</v>
      </c>
      <c r="G1911" s="96"/>
      <c r="H1911" s="96" t="s">
        <v>28411</v>
      </c>
      <c r="I1911" s="113" t="s">
        <v>22516</v>
      </c>
      <c r="J1911" s="192"/>
      <c r="K1911" s="96"/>
      <c r="L1911" s="95" t="s">
        <v>21765</v>
      </c>
      <c r="M1911" s="113" t="s">
        <v>22516</v>
      </c>
      <c r="N1911" s="75" t="s">
        <v>22645</v>
      </c>
      <c r="O1911" s="75" t="s">
        <v>28253</v>
      </c>
      <c r="P1911" s="75" t="s">
        <v>15373</v>
      </c>
      <c r="Q1911" s="95"/>
    </row>
    <row r="1912">
      <c r="A1912" s="69" t="s">
        <v>2586</v>
      </c>
      <c r="B1912" s="190" t="s">
        <v>28412</v>
      </c>
      <c r="C1912" s="95"/>
      <c r="D1912" s="101" t="s">
        <v>2588</v>
      </c>
      <c r="E1912" s="113" t="s">
        <v>22516</v>
      </c>
      <c r="F1912" s="113" t="s">
        <v>22516</v>
      </c>
      <c r="G1912" s="96"/>
      <c r="H1912" s="96" t="s">
        <v>28413</v>
      </c>
      <c r="I1912" s="113" t="s">
        <v>22516</v>
      </c>
      <c r="J1912" s="192"/>
      <c r="K1912" s="96"/>
      <c r="L1912" s="95" t="s">
        <v>21765</v>
      </c>
      <c r="M1912" s="113" t="s">
        <v>22516</v>
      </c>
      <c r="N1912" s="75" t="s">
        <v>22645</v>
      </c>
      <c r="O1912" s="75" t="s">
        <v>22646</v>
      </c>
      <c r="P1912" s="75" t="s">
        <v>15373</v>
      </c>
      <c r="Q1912" s="95"/>
    </row>
    <row r="1913">
      <c r="A1913" s="69" t="s">
        <v>2586</v>
      </c>
      <c r="B1913" s="190" t="s">
        <v>28414</v>
      </c>
      <c r="C1913" s="95"/>
      <c r="D1913" s="101" t="s">
        <v>2588</v>
      </c>
      <c r="E1913" s="113" t="s">
        <v>22516</v>
      </c>
      <c r="F1913" s="113" t="s">
        <v>22516</v>
      </c>
      <c r="G1913" s="96"/>
      <c r="H1913" s="96" t="s">
        <v>28415</v>
      </c>
      <c r="I1913" s="113" t="s">
        <v>22516</v>
      </c>
      <c r="J1913" s="192"/>
      <c r="K1913" s="96"/>
      <c r="L1913" s="95" t="s">
        <v>21765</v>
      </c>
      <c r="M1913" s="113" t="s">
        <v>22516</v>
      </c>
      <c r="N1913" s="75" t="s">
        <v>22645</v>
      </c>
      <c r="O1913" s="75" t="s">
        <v>22646</v>
      </c>
      <c r="P1913" s="75" t="s">
        <v>15373</v>
      </c>
      <c r="Q1913" s="95"/>
    </row>
    <row r="1914">
      <c r="A1914" s="69" t="s">
        <v>2586</v>
      </c>
      <c r="B1914" s="190" t="s">
        <v>28416</v>
      </c>
      <c r="C1914" s="95"/>
      <c r="D1914" s="101" t="s">
        <v>2588</v>
      </c>
      <c r="E1914" s="113" t="s">
        <v>22516</v>
      </c>
      <c r="F1914" s="113" t="s">
        <v>22516</v>
      </c>
      <c r="G1914" s="96"/>
      <c r="H1914" s="96" t="s">
        <v>28417</v>
      </c>
      <c r="I1914" s="113" t="s">
        <v>22516</v>
      </c>
      <c r="J1914" s="192"/>
      <c r="K1914" s="96"/>
      <c r="L1914" s="95" t="s">
        <v>21765</v>
      </c>
      <c r="M1914" s="113" t="s">
        <v>22516</v>
      </c>
      <c r="N1914" s="75" t="s">
        <v>22645</v>
      </c>
      <c r="O1914" s="75" t="s">
        <v>22829</v>
      </c>
      <c r="P1914" s="75" t="s">
        <v>15373</v>
      </c>
      <c r="Q1914" s="95"/>
    </row>
    <row r="1915">
      <c r="A1915" s="69" t="s">
        <v>2586</v>
      </c>
      <c r="B1915" s="190" t="s">
        <v>28418</v>
      </c>
      <c r="C1915" s="95"/>
      <c r="D1915" s="101" t="s">
        <v>2588</v>
      </c>
      <c r="E1915" s="113" t="s">
        <v>22516</v>
      </c>
      <c r="F1915" s="113" t="s">
        <v>22516</v>
      </c>
      <c r="G1915" s="96"/>
      <c r="H1915" s="96" t="s">
        <v>28419</v>
      </c>
      <c r="I1915" s="113" t="s">
        <v>22516</v>
      </c>
      <c r="J1915" s="192"/>
      <c r="K1915" s="96"/>
      <c r="L1915" s="95" t="s">
        <v>21765</v>
      </c>
      <c r="M1915" s="113" t="s">
        <v>22516</v>
      </c>
      <c r="N1915" s="75" t="s">
        <v>22645</v>
      </c>
      <c r="O1915" s="75" t="s">
        <v>22646</v>
      </c>
      <c r="P1915" s="75" t="s">
        <v>15373</v>
      </c>
      <c r="Q1915" s="95"/>
    </row>
    <row r="1916">
      <c r="A1916" s="69" t="s">
        <v>2586</v>
      </c>
      <c r="B1916" s="190" t="s">
        <v>28420</v>
      </c>
      <c r="C1916" s="95"/>
      <c r="D1916" s="101" t="s">
        <v>2588</v>
      </c>
      <c r="E1916" s="113" t="s">
        <v>22516</v>
      </c>
      <c r="F1916" s="113" t="s">
        <v>22516</v>
      </c>
      <c r="G1916" s="96"/>
      <c r="H1916" s="96" t="s">
        <v>28421</v>
      </c>
      <c r="I1916" s="113" t="s">
        <v>22516</v>
      </c>
      <c r="J1916" s="192"/>
      <c r="K1916" s="96"/>
      <c r="L1916" s="95" t="s">
        <v>21765</v>
      </c>
      <c r="M1916" s="113" t="s">
        <v>22516</v>
      </c>
      <c r="N1916" s="75" t="s">
        <v>22645</v>
      </c>
      <c r="O1916" s="75" t="s">
        <v>28085</v>
      </c>
      <c r="P1916" s="75" t="s">
        <v>15373</v>
      </c>
      <c r="Q1916" s="95"/>
    </row>
    <row r="1917">
      <c r="A1917" s="69" t="s">
        <v>2586</v>
      </c>
      <c r="B1917" s="190" t="s">
        <v>28422</v>
      </c>
      <c r="C1917" s="95"/>
      <c r="D1917" s="101" t="s">
        <v>2588</v>
      </c>
      <c r="E1917" s="113" t="s">
        <v>22516</v>
      </c>
      <c r="F1917" s="113" t="s">
        <v>22516</v>
      </c>
      <c r="G1917" s="96"/>
      <c r="H1917" s="96" t="s">
        <v>28423</v>
      </c>
      <c r="I1917" s="113" t="s">
        <v>22516</v>
      </c>
      <c r="J1917" s="192"/>
      <c r="K1917" s="96"/>
      <c r="L1917" s="95" t="s">
        <v>21765</v>
      </c>
      <c r="M1917" s="113" t="s">
        <v>22516</v>
      </c>
      <c r="N1917" s="75" t="s">
        <v>22645</v>
      </c>
      <c r="O1917" s="75" t="s">
        <v>28085</v>
      </c>
      <c r="P1917" s="75" t="s">
        <v>15373</v>
      </c>
      <c r="Q1917" s="95"/>
    </row>
    <row r="1918">
      <c r="A1918" s="69" t="s">
        <v>2586</v>
      </c>
      <c r="B1918" s="232" t="s">
        <v>28424</v>
      </c>
      <c r="C1918" s="82"/>
      <c r="D1918" s="101" t="s">
        <v>2588</v>
      </c>
      <c r="E1918" s="113" t="s">
        <v>22516</v>
      </c>
      <c r="F1918" s="113" t="s">
        <v>22516</v>
      </c>
      <c r="G1918" s="62"/>
      <c r="H1918" s="62" t="s">
        <v>28425</v>
      </c>
      <c r="I1918" s="113" t="s">
        <v>22516</v>
      </c>
      <c r="J1918" s="198"/>
      <c r="K1918" s="62"/>
      <c r="L1918" s="82" t="s">
        <v>21765</v>
      </c>
      <c r="M1918" s="113" t="s">
        <v>22516</v>
      </c>
      <c r="N1918" s="99" t="s">
        <v>22645</v>
      </c>
      <c r="O1918" s="99" t="s">
        <v>22646</v>
      </c>
      <c r="P1918" s="99" t="s">
        <v>15373</v>
      </c>
      <c r="Q1918" s="82"/>
    </row>
    <row r="1919">
      <c r="A1919" s="69" t="s">
        <v>2586</v>
      </c>
      <c r="B1919" s="190" t="s">
        <v>28426</v>
      </c>
      <c r="C1919" s="95"/>
      <c r="D1919" s="101" t="s">
        <v>2588</v>
      </c>
      <c r="E1919" s="113" t="s">
        <v>22516</v>
      </c>
      <c r="F1919" s="113" t="s">
        <v>22516</v>
      </c>
      <c r="G1919" s="96"/>
      <c r="H1919" s="96" t="s">
        <v>28427</v>
      </c>
      <c r="I1919" s="113" t="s">
        <v>22516</v>
      </c>
      <c r="J1919" s="192"/>
      <c r="K1919" s="96"/>
      <c r="L1919" s="95" t="s">
        <v>21765</v>
      </c>
      <c r="M1919" s="113" t="s">
        <v>22516</v>
      </c>
      <c r="N1919" s="75" t="s">
        <v>22645</v>
      </c>
      <c r="O1919" s="75" t="s">
        <v>22646</v>
      </c>
      <c r="P1919" s="75" t="s">
        <v>15373</v>
      </c>
      <c r="Q1919" s="95"/>
    </row>
    <row r="1920">
      <c r="A1920" s="69" t="s">
        <v>2586</v>
      </c>
      <c r="B1920" s="190" t="s">
        <v>28428</v>
      </c>
      <c r="C1920" s="95"/>
      <c r="D1920" s="101" t="s">
        <v>2588</v>
      </c>
      <c r="E1920" s="113" t="s">
        <v>22516</v>
      </c>
      <c r="F1920" s="113" t="s">
        <v>22516</v>
      </c>
      <c r="G1920" s="96"/>
      <c r="H1920" s="96" t="s">
        <v>28429</v>
      </c>
      <c r="I1920" s="113" t="s">
        <v>22516</v>
      </c>
      <c r="J1920" s="192"/>
      <c r="K1920" s="96"/>
      <c r="L1920" s="95" t="s">
        <v>21765</v>
      </c>
      <c r="M1920" s="113" t="s">
        <v>22516</v>
      </c>
      <c r="N1920" s="75" t="s">
        <v>22645</v>
      </c>
      <c r="O1920" s="75" t="s">
        <v>28085</v>
      </c>
      <c r="P1920" s="75" t="s">
        <v>15373</v>
      </c>
      <c r="Q1920" s="95"/>
    </row>
    <row r="1921">
      <c r="A1921" s="69" t="s">
        <v>2586</v>
      </c>
      <c r="B1921" s="190" t="s">
        <v>28430</v>
      </c>
      <c r="C1921" s="95"/>
      <c r="D1921" s="101" t="s">
        <v>2588</v>
      </c>
      <c r="E1921" s="113" t="s">
        <v>22516</v>
      </c>
      <c r="F1921" s="113" t="s">
        <v>22516</v>
      </c>
      <c r="G1921" s="96"/>
      <c r="H1921" s="96" t="s">
        <v>28431</v>
      </c>
      <c r="I1921" s="113" t="s">
        <v>22516</v>
      </c>
      <c r="J1921" s="192"/>
      <c r="K1921" s="96"/>
      <c r="L1921" s="95" t="s">
        <v>21765</v>
      </c>
      <c r="M1921" s="113" t="s">
        <v>22516</v>
      </c>
      <c r="N1921" s="75" t="s">
        <v>22645</v>
      </c>
      <c r="O1921" s="75" t="s">
        <v>24146</v>
      </c>
      <c r="P1921" s="75" t="s">
        <v>8038</v>
      </c>
      <c r="Q1921" s="95"/>
    </row>
    <row r="1922">
      <c r="A1922" s="69" t="s">
        <v>2633</v>
      </c>
      <c r="B1922" s="232" t="s">
        <v>28432</v>
      </c>
      <c r="C1922" s="82"/>
      <c r="D1922" s="101" t="s">
        <v>2588</v>
      </c>
      <c r="E1922" s="113" t="s">
        <v>22516</v>
      </c>
      <c r="F1922" s="113" t="s">
        <v>22516</v>
      </c>
      <c r="G1922" s="62"/>
      <c r="H1922" s="62" t="s">
        <v>28433</v>
      </c>
      <c r="I1922" s="113" t="s">
        <v>22516</v>
      </c>
      <c r="J1922" s="198"/>
      <c r="K1922" s="62"/>
      <c r="L1922" s="82" t="s">
        <v>21765</v>
      </c>
      <c r="M1922" s="113" t="s">
        <v>22516</v>
      </c>
      <c r="N1922" s="99" t="s">
        <v>22645</v>
      </c>
      <c r="O1922" s="99" t="s">
        <v>22646</v>
      </c>
      <c r="P1922" s="99" t="s">
        <v>15373</v>
      </c>
      <c r="Q1922" s="82"/>
    </row>
    <row r="1923">
      <c r="A1923" s="69" t="s">
        <v>2633</v>
      </c>
      <c r="B1923" s="190" t="s">
        <v>28434</v>
      </c>
      <c r="C1923" s="95"/>
      <c r="D1923" s="101" t="s">
        <v>2588</v>
      </c>
      <c r="E1923" s="113" t="s">
        <v>22516</v>
      </c>
      <c r="F1923" s="113" t="s">
        <v>22516</v>
      </c>
      <c r="G1923" s="96"/>
      <c r="H1923" s="96" t="s">
        <v>28435</v>
      </c>
      <c r="I1923" s="113" t="s">
        <v>22516</v>
      </c>
      <c r="J1923" s="192"/>
      <c r="K1923" s="96"/>
      <c r="L1923" s="95" t="s">
        <v>21765</v>
      </c>
      <c r="M1923" s="113" t="s">
        <v>22516</v>
      </c>
      <c r="N1923" s="75" t="s">
        <v>22645</v>
      </c>
      <c r="O1923" s="75" t="s">
        <v>22646</v>
      </c>
      <c r="P1923" s="75" t="s">
        <v>15373</v>
      </c>
      <c r="Q1923" s="95"/>
    </row>
    <row r="1924">
      <c r="A1924" s="69" t="s">
        <v>2586</v>
      </c>
      <c r="B1924" s="190" t="s">
        <v>3187</v>
      </c>
      <c r="C1924" s="95"/>
      <c r="D1924" s="101" t="s">
        <v>2588</v>
      </c>
      <c r="E1924" s="113" t="s">
        <v>22516</v>
      </c>
      <c r="F1924" s="113" t="s">
        <v>22516</v>
      </c>
      <c r="G1924" s="96"/>
      <c r="H1924" s="96" t="s">
        <v>28436</v>
      </c>
      <c r="I1924" s="113" t="s">
        <v>22516</v>
      </c>
      <c r="J1924" s="192"/>
      <c r="K1924" s="96"/>
      <c r="L1924" s="95" t="s">
        <v>21765</v>
      </c>
      <c r="M1924" s="113" t="s">
        <v>22516</v>
      </c>
      <c r="N1924" s="75" t="s">
        <v>22645</v>
      </c>
      <c r="O1924" s="75" t="s">
        <v>23148</v>
      </c>
      <c r="P1924" s="75" t="s">
        <v>8038</v>
      </c>
      <c r="Q1924" s="95"/>
    </row>
    <row r="1925">
      <c r="A1925" s="69" t="s">
        <v>2586</v>
      </c>
      <c r="B1925" s="190" t="s">
        <v>28437</v>
      </c>
      <c r="C1925" s="95"/>
      <c r="D1925" s="101" t="s">
        <v>2588</v>
      </c>
      <c r="E1925" s="113" t="s">
        <v>22516</v>
      </c>
      <c r="F1925" s="113" t="s">
        <v>22516</v>
      </c>
      <c r="G1925" s="96"/>
      <c r="H1925" s="96" t="s">
        <v>28438</v>
      </c>
      <c r="I1925" s="113" t="s">
        <v>22516</v>
      </c>
      <c r="J1925" s="192"/>
      <c r="K1925" s="96"/>
      <c r="L1925" s="95" t="s">
        <v>21765</v>
      </c>
      <c r="M1925" s="113" t="s">
        <v>22516</v>
      </c>
      <c r="N1925" s="75" t="s">
        <v>22645</v>
      </c>
      <c r="O1925" s="75" t="s">
        <v>22646</v>
      </c>
      <c r="P1925" s="75" t="s">
        <v>15373</v>
      </c>
      <c r="Q1925" s="95"/>
    </row>
    <row r="1926">
      <c r="A1926" s="69" t="s">
        <v>2586</v>
      </c>
      <c r="B1926" s="190" t="s">
        <v>28439</v>
      </c>
      <c r="C1926" s="95"/>
      <c r="D1926" s="101" t="s">
        <v>2588</v>
      </c>
      <c r="E1926" s="113" t="s">
        <v>22516</v>
      </c>
      <c r="F1926" s="113" t="s">
        <v>22516</v>
      </c>
      <c r="G1926" s="96"/>
      <c r="H1926" s="96" t="s">
        <v>28440</v>
      </c>
      <c r="I1926" s="113" t="s">
        <v>22516</v>
      </c>
      <c r="J1926" s="192"/>
      <c r="K1926" s="96"/>
      <c r="L1926" s="95" t="s">
        <v>21765</v>
      </c>
      <c r="M1926" s="113" t="s">
        <v>22516</v>
      </c>
      <c r="N1926" s="75" t="s">
        <v>22645</v>
      </c>
      <c r="O1926" s="75" t="s">
        <v>22646</v>
      </c>
      <c r="P1926" s="75" t="s">
        <v>15373</v>
      </c>
      <c r="Q1926" s="95"/>
    </row>
    <row r="1927">
      <c r="A1927" s="69" t="s">
        <v>2633</v>
      </c>
      <c r="B1927" s="232" t="s">
        <v>28441</v>
      </c>
      <c r="C1927" s="82"/>
      <c r="D1927" s="101" t="s">
        <v>2588</v>
      </c>
      <c r="E1927" s="113" t="s">
        <v>22516</v>
      </c>
      <c r="F1927" s="113" t="s">
        <v>22516</v>
      </c>
      <c r="G1927" s="62"/>
      <c r="H1927" s="62" t="s">
        <v>28442</v>
      </c>
      <c r="I1927" s="113" t="s">
        <v>22516</v>
      </c>
      <c r="J1927" s="198"/>
      <c r="K1927" s="62"/>
      <c r="L1927" s="82" t="s">
        <v>21765</v>
      </c>
      <c r="M1927" s="113" t="s">
        <v>22516</v>
      </c>
      <c r="N1927" s="99" t="s">
        <v>22645</v>
      </c>
      <c r="O1927" s="99" t="s">
        <v>24521</v>
      </c>
      <c r="P1927" s="99" t="s">
        <v>15373</v>
      </c>
      <c r="Q1927" s="82"/>
    </row>
    <row r="1928">
      <c r="A1928" s="69" t="s">
        <v>2586</v>
      </c>
      <c r="B1928" s="190" t="s">
        <v>28443</v>
      </c>
      <c r="C1928" s="95"/>
      <c r="D1928" s="101" t="s">
        <v>2588</v>
      </c>
      <c r="E1928" s="113" t="s">
        <v>22516</v>
      </c>
      <c r="F1928" s="113" t="s">
        <v>22516</v>
      </c>
      <c r="G1928" s="96"/>
      <c r="H1928" s="96" t="s">
        <v>17795</v>
      </c>
      <c r="I1928" s="113" t="s">
        <v>22516</v>
      </c>
      <c r="J1928" s="192"/>
      <c r="K1928" s="96"/>
      <c r="L1928" s="95" t="s">
        <v>21765</v>
      </c>
      <c r="M1928" s="113" t="s">
        <v>22516</v>
      </c>
      <c r="N1928" s="75" t="s">
        <v>22645</v>
      </c>
      <c r="O1928" s="75" t="s">
        <v>22646</v>
      </c>
      <c r="P1928" s="75" t="s">
        <v>15373</v>
      </c>
      <c r="Q1928" s="95"/>
    </row>
    <row r="1929">
      <c r="A1929" s="69" t="s">
        <v>2586</v>
      </c>
      <c r="B1929" s="190" t="s">
        <v>28444</v>
      </c>
      <c r="C1929" s="95"/>
      <c r="D1929" s="101" t="s">
        <v>2588</v>
      </c>
      <c r="E1929" s="113" t="s">
        <v>22516</v>
      </c>
      <c r="F1929" s="113" t="s">
        <v>22516</v>
      </c>
      <c r="G1929" s="96"/>
      <c r="H1929" s="96" t="s">
        <v>28445</v>
      </c>
      <c r="I1929" s="113" t="s">
        <v>22516</v>
      </c>
      <c r="J1929" s="192"/>
      <c r="K1929" s="96"/>
      <c r="L1929" s="95" t="s">
        <v>21765</v>
      </c>
      <c r="M1929" s="113" t="s">
        <v>22516</v>
      </c>
      <c r="N1929" s="75" t="s">
        <v>22645</v>
      </c>
      <c r="O1929" s="75" t="s">
        <v>22646</v>
      </c>
      <c r="P1929" s="75" t="s">
        <v>15373</v>
      </c>
      <c r="Q1929" s="95"/>
    </row>
    <row r="1930">
      <c r="A1930" s="69" t="s">
        <v>2586</v>
      </c>
      <c r="B1930" s="190" t="s">
        <v>28446</v>
      </c>
      <c r="C1930" s="95"/>
      <c r="D1930" s="101" t="s">
        <v>2588</v>
      </c>
      <c r="E1930" s="113" t="s">
        <v>22516</v>
      </c>
      <c r="F1930" s="113" t="s">
        <v>22516</v>
      </c>
      <c r="G1930" s="96"/>
      <c r="H1930" s="96" t="s">
        <v>28447</v>
      </c>
      <c r="I1930" s="113" t="s">
        <v>22516</v>
      </c>
      <c r="J1930" s="192"/>
      <c r="K1930" s="96"/>
      <c r="L1930" s="95" t="s">
        <v>21765</v>
      </c>
      <c r="M1930" s="113" t="s">
        <v>22516</v>
      </c>
      <c r="N1930" s="75" t="s">
        <v>22645</v>
      </c>
      <c r="O1930" s="75" t="s">
        <v>22735</v>
      </c>
      <c r="P1930" s="75" t="s">
        <v>15373</v>
      </c>
      <c r="Q1930" s="95"/>
    </row>
    <row r="1931">
      <c r="A1931" s="69" t="s">
        <v>2586</v>
      </c>
      <c r="B1931" s="190" t="s">
        <v>28448</v>
      </c>
      <c r="C1931" s="95"/>
      <c r="D1931" s="101" t="s">
        <v>2588</v>
      </c>
      <c r="E1931" s="113" t="s">
        <v>22516</v>
      </c>
      <c r="F1931" s="113" t="s">
        <v>22516</v>
      </c>
      <c r="G1931" s="96"/>
      <c r="H1931" s="96" t="s">
        <v>28449</v>
      </c>
      <c r="I1931" s="113" t="s">
        <v>22516</v>
      </c>
      <c r="J1931" s="192"/>
      <c r="K1931" s="96"/>
      <c r="L1931" s="95" t="s">
        <v>21765</v>
      </c>
      <c r="M1931" s="113" t="s">
        <v>22516</v>
      </c>
      <c r="N1931" s="75" t="s">
        <v>22645</v>
      </c>
      <c r="O1931" s="75" t="s">
        <v>28085</v>
      </c>
      <c r="P1931" s="75" t="s">
        <v>15373</v>
      </c>
      <c r="Q1931" s="95"/>
    </row>
    <row r="1932">
      <c r="A1932" s="69" t="s">
        <v>2586</v>
      </c>
      <c r="B1932" s="190" t="s">
        <v>28450</v>
      </c>
      <c r="C1932" s="95"/>
      <c r="D1932" s="101" t="s">
        <v>2635</v>
      </c>
      <c r="E1932" s="113" t="s">
        <v>22516</v>
      </c>
      <c r="F1932" s="113" t="s">
        <v>22516</v>
      </c>
      <c r="G1932" s="96"/>
      <c r="H1932" s="96" t="s">
        <v>28451</v>
      </c>
      <c r="I1932" s="113" t="s">
        <v>22516</v>
      </c>
      <c r="J1932" s="192"/>
      <c r="K1932" s="96"/>
      <c r="L1932" s="95" t="s">
        <v>21765</v>
      </c>
      <c r="M1932" s="113" t="s">
        <v>22516</v>
      </c>
      <c r="N1932" s="75" t="s">
        <v>22645</v>
      </c>
      <c r="O1932" s="75" t="s">
        <v>22646</v>
      </c>
      <c r="P1932" s="75" t="s">
        <v>15373</v>
      </c>
      <c r="Q1932" s="95"/>
    </row>
    <row r="1933">
      <c r="A1933" s="69" t="s">
        <v>2586</v>
      </c>
      <c r="B1933" s="190" t="s">
        <v>28452</v>
      </c>
      <c r="C1933" s="95"/>
      <c r="D1933" s="101" t="s">
        <v>2588</v>
      </c>
      <c r="E1933" s="113" t="s">
        <v>22516</v>
      </c>
      <c r="F1933" s="113" t="s">
        <v>22516</v>
      </c>
      <c r="G1933" s="96"/>
      <c r="H1933" s="96" t="s">
        <v>28453</v>
      </c>
      <c r="I1933" s="113" t="s">
        <v>22516</v>
      </c>
      <c r="J1933" s="192"/>
      <c r="K1933" s="96"/>
      <c r="L1933" s="95" t="s">
        <v>21765</v>
      </c>
      <c r="M1933" s="113" t="s">
        <v>22516</v>
      </c>
      <c r="N1933" s="75" t="s">
        <v>22645</v>
      </c>
      <c r="O1933" s="75" t="s">
        <v>22646</v>
      </c>
      <c r="P1933" s="75" t="s">
        <v>15373</v>
      </c>
      <c r="Q1933" s="95"/>
    </row>
    <row r="1934">
      <c r="A1934" s="69" t="s">
        <v>2586</v>
      </c>
      <c r="B1934" s="190" t="s">
        <v>28454</v>
      </c>
      <c r="C1934" s="95"/>
      <c r="D1934" s="101" t="s">
        <v>2588</v>
      </c>
      <c r="E1934" s="113" t="s">
        <v>22516</v>
      </c>
      <c r="F1934" s="113" t="s">
        <v>22516</v>
      </c>
      <c r="G1934" s="96"/>
      <c r="H1934" s="96" t="s">
        <v>28455</v>
      </c>
      <c r="I1934" s="113" t="s">
        <v>22516</v>
      </c>
      <c r="J1934" s="192"/>
      <c r="K1934" s="96"/>
      <c r="L1934" s="95" t="s">
        <v>21765</v>
      </c>
      <c r="M1934" s="113" t="s">
        <v>22516</v>
      </c>
      <c r="N1934" s="75" t="s">
        <v>22645</v>
      </c>
      <c r="O1934" s="75" t="s">
        <v>22646</v>
      </c>
      <c r="P1934" s="75" t="s">
        <v>15373</v>
      </c>
      <c r="Q1934" s="95"/>
    </row>
    <row r="1935">
      <c r="A1935" s="69" t="s">
        <v>2586</v>
      </c>
      <c r="B1935" s="190" t="s">
        <v>28456</v>
      </c>
      <c r="C1935" s="95"/>
      <c r="D1935" s="101" t="s">
        <v>2588</v>
      </c>
      <c r="E1935" s="113" t="s">
        <v>22516</v>
      </c>
      <c r="F1935" s="113" t="s">
        <v>22516</v>
      </c>
      <c r="G1935" s="96"/>
      <c r="H1935" s="96" t="s">
        <v>28457</v>
      </c>
      <c r="I1935" s="113" t="s">
        <v>22516</v>
      </c>
      <c r="J1935" s="192"/>
      <c r="K1935" s="96"/>
      <c r="L1935" s="95" t="s">
        <v>21765</v>
      </c>
      <c r="M1935" s="113" t="s">
        <v>22516</v>
      </c>
      <c r="N1935" s="75" t="s">
        <v>22645</v>
      </c>
      <c r="O1935" s="75" t="s">
        <v>22646</v>
      </c>
      <c r="P1935" s="75" t="s">
        <v>15373</v>
      </c>
      <c r="Q1935" s="95"/>
    </row>
    <row r="1936">
      <c r="A1936" s="69" t="s">
        <v>2586</v>
      </c>
      <c r="B1936" s="190" t="s">
        <v>28458</v>
      </c>
      <c r="C1936" s="95"/>
      <c r="D1936" s="101" t="s">
        <v>2588</v>
      </c>
      <c r="E1936" s="113" t="s">
        <v>22516</v>
      </c>
      <c r="F1936" s="113" t="s">
        <v>22516</v>
      </c>
      <c r="G1936" s="96"/>
      <c r="H1936" s="96" t="s">
        <v>28459</v>
      </c>
      <c r="I1936" s="113" t="s">
        <v>22516</v>
      </c>
      <c r="J1936" s="192"/>
      <c r="K1936" s="96"/>
      <c r="L1936" s="95" t="s">
        <v>21765</v>
      </c>
      <c r="M1936" s="113" t="s">
        <v>22516</v>
      </c>
      <c r="N1936" s="75" t="s">
        <v>22645</v>
      </c>
      <c r="O1936" s="75" t="s">
        <v>22646</v>
      </c>
      <c r="P1936" s="75" t="s">
        <v>15373</v>
      </c>
      <c r="Q1936" s="95"/>
    </row>
    <row r="1937">
      <c r="A1937" s="69" t="s">
        <v>23381</v>
      </c>
      <c r="B1937" s="190" t="s">
        <v>28460</v>
      </c>
      <c r="C1937" s="95"/>
      <c r="D1937" s="79" t="s">
        <v>2588</v>
      </c>
      <c r="E1937" s="113" t="s">
        <v>22516</v>
      </c>
      <c r="F1937" s="113" t="s">
        <v>22516</v>
      </c>
      <c r="G1937" s="96"/>
      <c r="H1937" s="96" t="s">
        <v>28461</v>
      </c>
      <c r="I1937" s="113" t="s">
        <v>22516</v>
      </c>
      <c r="J1937" s="192"/>
      <c r="K1937" s="96"/>
      <c r="L1937" s="95" t="s">
        <v>21765</v>
      </c>
      <c r="M1937" s="113" t="s">
        <v>22516</v>
      </c>
      <c r="N1937" s="75" t="s">
        <v>22645</v>
      </c>
      <c r="O1937" s="75" t="s">
        <v>22646</v>
      </c>
      <c r="P1937" s="75" t="s">
        <v>15373</v>
      </c>
      <c r="Q1937" s="95"/>
    </row>
    <row r="1938">
      <c r="A1938" s="69" t="s">
        <v>2586</v>
      </c>
      <c r="B1938" s="232" t="s">
        <v>28462</v>
      </c>
      <c r="C1938" s="82"/>
      <c r="D1938" s="101" t="s">
        <v>2588</v>
      </c>
      <c r="E1938" s="113" t="s">
        <v>22516</v>
      </c>
      <c r="F1938" s="113" t="s">
        <v>22516</v>
      </c>
      <c r="G1938" s="62"/>
      <c r="H1938" s="62" t="s">
        <v>28463</v>
      </c>
      <c r="I1938" s="113" t="s">
        <v>22516</v>
      </c>
      <c r="J1938" s="198"/>
      <c r="K1938" s="62"/>
      <c r="L1938" s="82" t="s">
        <v>21765</v>
      </c>
      <c r="M1938" s="113" t="s">
        <v>22516</v>
      </c>
      <c r="N1938" s="99" t="s">
        <v>22645</v>
      </c>
      <c r="O1938" s="99" t="s">
        <v>22646</v>
      </c>
      <c r="P1938" s="99" t="s">
        <v>15373</v>
      </c>
      <c r="Q1938" s="82"/>
    </row>
    <row r="1939">
      <c r="A1939" s="69" t="s">
        <v>2586</v>
      </c>
      <c r="B1939" s="190" t="s">
        <v>28464</v>
      </c>
      <c r="C1939" s="95"/>
      <c r="D1939" s="101" t="s">
        <v>2588</v>
      </c>
      <c r="E1939" s="113" t="s">
        <v>22516</v>
      </c>
      <c r="F1939" s="113" t="s">
        <v>22516</v>
      </c>
      <c r="G1939" s="96"/>
      <c r="H1939" s="96" t="s">
        <v>28465</v>
      </c>
      <c r="I1939" s="113" t="s">
        <v>22516</v>
      </c>
      <c r="J1939" s="192"/>
      <c r="K1939" s="96"/>
      <c r="L1939" s="95" t="s">
        <v>21765</v>
      </c>
      <c r="M1939" s="113" t="s">
        <v>22516</v>
      </c>
      <c r="N1939" s="75" t="s">
        <v>22645</v>
      </c>
      <c r="O1939" s="75" t="s">
        <v>28085</v>
      </c>
      <c r="P1939" s="75" t="s">
        <v>8038</v>
      </c>
      <c r="Q1939" s="95"/>
    </row>
    <row r="1940">
      <c r="A1940" s="69" t="s">
        <v>2586</v>
      </c>
      <c r="B1940" s="190" t="s">
        <v>28466</v>
      </c>
      <c r="C1940" s="95"/>
      <c r="D1940" s="101" t="s">
        <v>2588</v>
      </c>
      <c r="E1940" s="113" t="s">
        <v>22516</v>
      </c>
      <c r="F1940" s="113" t="s">
        <v>22516</v>
      </c>
      <c r="G1940" s="96"/>
      <c r="H1940" s="96" t="s">
        <v>28467</v>
      </c>
      <c r="I1940" s="113" t="s">
        <v>22516</v>
      </c>
      <c r="J1940" s="192"/>
      <c r="K1940" s="96"/>
      <c r="L1940" s="95" t="s">
        <v>21765</v>
      </c>
      <c r="M1940" s="113" t="s">
        <v>22516</v>
      </c>
      <c r="N1940" s="75" t="s">
        <v>22645</v>
      </c>
      <c r="O1940" s="75" t="s">
        <v>28085</v>
      </c>
      <c r="P1940" s="75" t="s">
        <v>15373</v>
      </c>
      <c r="Q1940" s="95"/>
    </row>
    <row r="1941">
      <c r="A1941" s="69" t="s">
        <v>2586</v>
      </c>
      <c r="B1941" s="190" t="s">
        <v>28468</v>
      </c>
      <c r="C1941" s="95"/>
      <c r="D1941" s="101" t="s">
        <v>2588</v>
      </c>
      <c r="E1941" s="113" t="s">
        <v>22516</v>
      </c>
      <c r="F1941" s="113" t="s">
        <v>22516</v>
      </c>
      <c r="G1941" s="96"/>
      <c r="H1941" s="96" t="s">
        <v>28469</v>
      </c>
      <c r="I1941" s="113" t="s">
        <v>22516</v>
      </c>
      <c r="J1941" s="192"/>
      <c r="K1941" s="96"/>
      <c r="L1941" s="95" t="s">
        <v>21765</v>
      </c>
      <c r="M1941" s="113" t="s">
        <v>22516</v>
      </c>
      <c r="N1941" s="75" t="s">
        <v>22645</v>
      </c>
      <c r="O1941" s="75" t="s">
        <v>22829</v>
      </c>
      <c r="P1941" s="75" t="s">
        <v>15373</v>
      </c>
      <c r="Q1941" s="95"/>
    </row>
    <row r="1942">
      <c r="A1942" s="69" t="s">
        <v>2586</v>
      </c>
      <c r="B1942" s="190" t="s">
        <v>28470</v>
      </c>
      <c r="C1942" s="95"/>
      <c r="D1942" s="101" t="s">
        <v>2588</v>
      </c>
      <c r="E1942" s="113" t="s">
        <v>22516</v>
      </c>
      <c r="F1942" s="113" t="s">
        <v>22516</v>
      </c>
      <c r="G1942" s="96"/>
      <c r="H1942" s="96" t="s">
        <v>28471</v>
      </c>
      <c r="I1942" s="113" t="s">
        <v>22516</v>
      </c>
      <c r="J1942" s="192"/>
      <c r="K1942" s="96"/>
      <c r="L1942" s="95" t="s">
        <v>21765</v>
      </c>
      <c r="M1942" s="113" t="s">
        <v>22516</v>
      </c>
      <c r="N1942" s="75" t="s">
        <v>22645</v>
      </c>
      <c r="O1942" s="75" t="s">
        <v>22646</v>
      </c>
      <c r="P1942" s="75" t="s">
        <v>15373</v>
      </c>
      <c r="Q1942" s="95"/>
    </row>
    <row r="1943">
      <c r="A1943" s="69" t="s">
        <v>2586</v>
      </c>
      <c r="B1943" s="190" t="s">
        <v>28472</v>
      </c>
      <c r="C1943" s="95"/>
      <c r="D1943" s="101" t="s">
        <v>2588</v>
      </c>
      <c r="E1943" s="113" t="s">
        <v>22516</v>
      </c>
      <c r="F1943" s="113" t="s">
        <v>22516</v>
      </c>
      <c r="G1943" s="96"/>
      <c r="H1943" s="96" t="s">
        <v>28473</v>
      </c>
      <c r="I1943" s="113" t="s">
        <v>22516</v>
      </c>
      <c r="J1943" s="192"/>
      <c r="K1943" s="96"/>
      <c r="L1943" s="95" t="s">
        <v>21765</v>
      </c>
      <c r="M1943" s="113" t="s">
        <v>22516</v>
      </c>
      <c r="N1943" s="75" t="s">
        <v>22645</v>
      </c>
      <c r="O1943" s="75" t="s">
        <v>22646</v>
      </c>
      <c r="P1943" s="75" t="s">
        <v>15373</v>
      </c>
      <c r="Q1943" s="95"/>
    </row>
    <row r="1944">
      <c r="A1944" s="69" t="s">
        <v>2586</v>
      </c>
      <c r="B1944" s="190" t="s">
        <v>28474</v>
      </c>
      <c r="C1944" s="95"/>
      <c r="D1944" s="101" t="s">
        <v>2588</v>
      </c>
      <c r="E1944" s="113" t="s">
        <v>22516</v>
      </c>
      <c r="F1944" s="113" t="s">
        <v>22516</v>
      </c>
      <c r="G1944" s="96"/>
      <c r="H1944" s="96" t="s">
        <v>28475</v>
      </c>
      <c r="I1944" s="113" t="s">
        <v>22516</v>
      </c>
      <c r="J1944" s="192"/>
      <c r="K1944" s="96"/>
      <c r="L1944" s="95" t="s">
        <v>21765</v>
      </c>
      <c r="M1944" s="113" t="s">
        <v>22516</v>
      </c>
      <c r="N1944" s="75" t="s">
        <v>22645</v>
      </c>
      <c r="O1944" s="75" t="s">
        <v>22646</v>
      </c>
      <c r="P1944" s="75" t="s">
        <v>15373</v>
      </c>
      <c r="Q1944" s="95"/>
    </row>
    <row r="1945">
      <c r="A1945" s="69" t="s">
        <v>2586</v>
      </c>
      <c r="B1945" s="190" t="s">
        <v>28476</v>
      </c>
      <c r="C1945" s="95"/>
      <c r="D1945" s="101" t="s">
        <v>2588</v>
      </c>
      <c r="E1945" s="113" t="s">
        <v>22516</v>
      </c>
      <c r="F1945" s="113" t="s">
        <v>22516</v>
      </c>
      <c r="G1945" s="96"/>
      <c r="H1945" s="96" t="s">
        <v>28477</v>
      </c>
      <c r="I1945" s="193" t="s">
        <v>28478</v>
      </c>
      <c r="J1945" s="192"/>
      <c r="K1945" s="96"/>
      <c r="L1945" s="95" t="s">
        <v>21765</v>
      </c>
      <c r="M1945" s="113" t="s">
        <v>22516</v>
      </c>
      <c r="N1945" s="75" t="s">
        <v>22645</v>
      </c>
      <c r="O1945" s="75" t="s">
        <v>28085</v>
      </c>
      <c r="P1945" s="75" t="s">
        <v>15373</v>
      </c>
      <c r="Q1945" s="95"/>
    </row>
    <row r="1946">
      <c r="A1946" s="69" t="s">
        <v>2586</v>
      </c>
      <c r="B1946" s="190" t="s">
        <v>28479</v>
      </c>
      <c r="C1946" s="95"/>
      <c r="D1946" s="79" t="s">
        <v>2588</v>
      </c>
      <c r="E1946" s="113" t="s">
        <v>22516</v>
      </c>
      <c r="F1946" s="113" t="s">
        <v>22516</v>
      </c>
      <c r="G1946" s="96"/>
      <c r="H1946" s="96" t="s">
        <v>28480</v>
      </c>
      <c r="I1946" s="113" t="s">
        <v>22516</v>
      </c>
      <c r="J1946" s="192"/>
      <c r="K1946" s="96"/>
      <c r="L1946" s="95" t="s">
        <v>21765</v>
      </c>
      <c r="M1946" s="113" t="s">
        <v>22516</v>
      </c>
      <c r="N1946" s="75" t="s">
        <v>22645</v>
      </c>
      <c r="O1946" s="75" t="s">
        <v>23169</v>
      </c>
      <c r="P1946" s="75" t="s">
        <v>15373</v>
      </c>
      <c r="Q1946" s="95"/>
    </row>
    <row r="1947">
      <c r="A1947" s="69" t="s">
        <v>2586</v>
      </c>
      <c r="B1947" s="190" t="s">
        <v>28481</v>
      </c>
      <c r="C1947" s="95"/>
      <c r="D1947" s="79" t="s">
        <v>2588</v>
      </c>
      <c r="E1947" s="113" t="s">
        <v>22516</v>
      </c>
      <c r="F1947" s="113" t="s">
        <v>22516</v>
      </c>
      <c r="G1947" s="96"/>
      <c r="H1947" s="96" t="s">
        <v>28482</v>
      </c>
      <c r="I1947" s="113" t="s">
        <v>22516</v>
      </c>
      <c r="J1947" s="192"/>
      <c r="K1947" s="96"/>
      <c r="L1947" s="95" t="s">
        <v>21765</v>
      </c>
      <c r="M1947" s="113" t="s">
        <v>22516</v>
      </c>
      <c r="N1947" s="75" t="s">
        <v>22645</v>
      </c>
      <c r="O1947" s="75" t="s">
        <v>22646</v>
      </c>
      <c r="P1947" s="75" t="s">
        <v>15373</v>
      </c>
      <c r="Q1947" s="95"/>
    </row>
    <row r="1948">
      <c r="A1948" s="69" t="s">
        <v>2586</v>
      </c>
      <c r="B1948" s="190" t="s">
        <v>28483</v>
      </c>
      <c r="C1948" s="95"/>
      <c r="D1948" s="79" t="s">
        <v>2588</v>
      </c>
      <c r="E1948" s="113" t="s">
        <v>22516</v>
      </c>
      <c r="F1948" s="113" t="s">
        <v>22516</v>
      </c>
      <c r="G1948" s="96"/>
      <c r="H1948" s="96" t="s">
        <v>28484</v>
      </c>
      <c r="I1948" s="113" t="s">
        <v>22516</v>
      </c>
      <c r="J1948" s="192"/>
      <c r="K1948" s="96"/>
      <c r="L1948" s="95" t="s">
        <v>21765</v>
      </c>
      <c r="M1948" s="113" t="s">
        <v>22516</v>
      </c>
      <c r="N1948" s="75" t="s">
        <v>22645</v>
      </c>
      <c r="O1948" s="75" t="s">
        <v>22646</v>
      </c>
      <c r="P1948" s="75" t="s">
        <v>15373</v>
      </c>
      <c r="Q1948" s="95"/>
    </row>
    <row r="1949">
      <c r="A1949" s="69" t="s">
        <v>2586</v>
      </c>
      <c r="B1949" s="232" t="s">
        <v>28485</v>
      </c>
      <c r="C1949" s="82"/>
      <c r="D1949" s="79" t="s">
        <v>2588</v>
      </c>
      <c r="E1949" s="113" t="s">
        <v>22516</v>
      </c>
      <c r="F1949" s="113" t="s">
        <v>22516</v>
      </c>
      <c r="G1949" s="62"/>
      <c r="H1949" s="62" t="s">
        <v>28486</v>
      </c>
      <c r="I1949" s="113" t="s">
        <v>22516</v>
      </c>
      <c r="J1949" s="198"/>
      <c r="K1949" s="62"/>
      <c r="L1949" s="82" t="s">
        <v>21765</v>
      </c>
      <c r="M1949" s="113" t="s">
        <v>22516</v>
      </c>
      <c r="N1949" s="99" t="s">
        <v>22645</v>
      </c>
      <c r="O1949" s="99" t="s">
        <v>22646</v>
      </c>
      <c r="P1949" s="99" t="s">
        <v>15373</v>
      </c>
      <c r="Q1949" s="82"/>
    </row>
    <row r="1950">
      <c r="A1950" s="62" t="s">
        <v>2586</v>
      </c>
      <c r="B1950" s="210" t="s">
        <v>28487</v>
      </c>
      <c r="C1950" s="82"/>
      <c r="D1950" s="79" t="s">
        <v>2588</v>
      </c>
      <c r="E1950" s="113" t="s">
        <v>22516</v>
      </c>
      <c r="F1950" s="113" t="s">
        <v>22516</v>
      </c>
      <c r="G1950" s="62"/>
      <c r="H1950" s="62" t="s">
        <v>28488</v>
      </c>
      <c r="I1950" s="113" t="s">
        <v>22516</v>
      </c>
      <c r="J1950" s="198"/>
      <c r="K1950" s="62"/>
      <c r="L1950" s="82" t="s">
        <v>21765</v>
      </c>
      <c r="M1950" s="113" t="s">
        <v>22516</v>
      </c>
      <c r="N1950" s="99" t="s">
        <v>22645</v>
      </c>
      <c r="O1950" s="99" t="s">
        <v>22646</v>
      </c>
      <c r="P1950" s="99" t="s">
        <v>15373</v>
      </c>
      <c r="Q1950" s="82"/>
    </row>
    <row r="1951">
      <c r="A1951" s="69" t="s">
        <v>2586</v>
      </c>
      <c r="B1951" s="232" t="s">
        <v>28489</v>
      </c>
      <c r="C1951" s="82"/>
      <c r="D1951" s="79" t="s">
        <v>2588</v>
      </c>
      <c r="E1951" s="113" t="s">
        <v>22516</v>
      </c>
      <c r="F1951" s="113" t="s">
        <v>22516</v>
      </c>
      <c r="G1951" s="62"/>
      <c r="H1951" s="62" t="s">
        <v>28490</v>
      </c>
      <c r="I1951" s="113" t="s">
        <v>22516</v>
      </c>
      <c r="J1951" s="198"/>
      <c r="K1951" s="62"/>
      <c r="L1951" s="82" t="s">
        <v>21765</v>
      </c>
      <c r="M1951" s="113" t="s">
        <v>22516</v>
      </c>
      <c r="N1951" s="99" t="s">
        <v>22645</v>
      </c>
      <c r="O1951" s="99" t="s">
        <v>22646</v>
      </c>
      <c r="P1951" s="99" t="s">
        <v>15373</v>
      </c>
      <c r="Q1951" s="82"/>
    </row>
    <row r="1952">
      <c r="A1952" s="69" t="s">
        <v>2586</v>
      </c>
      <c r="B1952" s="232" t="s">
        <v>28491</v>
      </c>
      <c r="C1952" s="82"/>
      <c r="D1952" s="79" t="s">
        <v>2588</v>
      </c>
      <c r="E1952" s="113" t="s">
        <v>22516</v>
      </c>
      <c r="F1952" s="113" t="s">
        <v>22516</v>
      </c>
      <c r="G1952" s="62"/>
      <c r="H1952" s="62" t="s">
        <v>28492</v>
      </c>
      <c r="I1952" s="113" t="s">
        <v>22516</v>
      </c>
      <c r="J1952" s="198"/>
      <c r="K1952" s="62"/>
      <c r="L1952" s="82" t="s">
        <v>21765</v>
      </c>
      <c r="M1952" s="113" t="s">
        <v>22516</v>
      </c>
      <c r="N1952" s="99" t="s">
        <v>22645</v>
      </c>
      <c r="O1952" s="99" t="s">
        <v>22646</v>
      </c>
      <c r="P1952" s="99" t="s">
        <v>15373</v>
      </c>
      <c r="Q1952" s="82"/>
    </row>
    <row r="1953">
      <c r="A1953" s="62" t="s">
        <v>2586</v>
      </c>
      <c r="B1953" s="175" t="s">
        <v>28493</v>
      </c>
      <c r="C1953" s="95"/>
      <c r="D1953" s="79" t="s">
        <v>2635</v>
      </c>
      <c r="E1953" s="113" t="s">
        <v>22516</v>
      </c>
      <c r="F1953" s="113" t="s">
        <v>22516</v>
      </c>
      <c r="G1953" s="96"/>
      <c r="H1953" s="96" t="s">
        <v>28494</v>
      </c>
      <c r="I1953" s="191" t="s">
        <v>28495</v>
      </c>
      <c r="J1953" s="156">
        <v>6500.0</v>
      </c>
      <c r="K1953" s="179"/>
      <c r="L1953" s="95" t="s">
        <v>21765</v>
      </c>
      <c r="M1953" s="113" t="s">
        <v>22516</v>
      </c>
      <c r="N1953" s="75" t="s">
        <v>22645</v>
      </c>
      <c r="O1953" s="75" t="s">
        <v>23148</v>
      </c>
      <c r="P1953" s="75" t="s">
        <v>8038</v>
      </c>
      <c r="Q1953" s="95"/>
    </row>
    <row r="1954">
      <c r="A1954" s="69" t="s">
        <v>2586</v>
      </c>
      <c r="B1954" s="190" t="s">
        <v>28496</v>
      </c>
      <c r="C1954" s="95"/>
      <c r="D1954" s="79" t="s">
        <v>2635</v>
      </c>
      <c r="E1954" s="113" t="s">
        <v>22516</v>
      </c>
      <c r="F1954" s="113" t="s">
        <v>22516</v>
      </c>
      <c r="G1954" s="96"/>
      <c r="H1954" s="96" t="s">
        <v>28497</v>
      </c>
      <c r="I1954" s="113" t="s">
        <v>22516</v>
      </c>
      <c r="J1954" s="192"/>
      <c r="K1954" s="96"/>
      <c r="L1954" s="95" t="s">
        <v>21765</v>
      </c>
      <c r="M1954" s="113" t="s">
        <v>22516</v>
      </c>
      <c r="N1954" s="75" t="s">
        <v>22645</v>
      </c>
      <c r="O1954" s="75" t="s">
        <v>22646</v>
      </c>
      <c r="P1954" s="75" t="s">
        <v>15373</v>
      </c>
      <c r="Q1954" s="154" t="s">
        <v>22516</v>
      </c>
    </row>
    <row r="1955">
      <c r="A1955" s="69" t="s">
        <v>23381</v>
      </c>
      <c r="B1955" s="190" t="s">
        <v>28498</v>
      </c>
      <c r="C1955" s="95"/>
      <c r="D1955" s="79" t="s">
        <v>2635</v>
      </c>
      <c r="E1955" s="113" t="s">
        <v>22516</v>
      </c>
      <c r="F1955" s="113" t="s">
        <v>22516</v>
      </c>
      <c r="G1955" s="96"/>
      <c r="H1955" s="96" t="s">
        <v>28499</v>
      </c>
      <c r="I1955" s="113" t="s">
        <v>22516</v>
      </c>
      <c r="J1955" s="192"/>
      <c r="K1955" s="96"/>
      <c r="L1955" s="95" t="s">
        <v>21765</v>
      </c>
      <c r="M1955" s="113" t="s">
        <v>22516</v>
      </c>
      <c r="N1955" s="75" t="s">
        <v>22645</v>
      </c>
      <c r="O1955" s="75" t="s">
        <v>22646</v>
      </c>
      <c r="P1955" s="75" t="s">
        <v>15373</v>
      </c>
      <c r="Q1955" s="95"/>
    </row>
    <row r="1956">
      <c r="A1956" s="69" t="s">
        <v>2633</v>
      </c>
      <c r="B1956" s="190" t="s">
        <v>28500</v>
      </c>
      <c r="C1956" s="95"/>
      <c r="D1956" s="79" t="s">
        <v>2588</v>
      </c>
      <c r="E1956" s="113" t="s">
        <v>22516</v>
      </c>
      <c r="F1956" s="113" t="s">
        <v>22516</v>
      </c>
      <c r="G1956" s="96"/>
      <c r="H1956" s="96" t="s">
        <v>28501</v>
      </c>
      <c r="I1956" s="113" t="s">
        <v>22516</v>
      </c>
      <c r="J1956" s="192"/>
      <c r="K1956" s="96"/>
      <c r="L1956" s="95" t="s">
        <v>21765</v>
      </c>
      <c r="M1956" s="113" t="s">
        <v>22516</v>
      </c>
      <c r="N1956" s="75" t="s">
        <v>22645</v>
      </c>
      <c r="O1956" s="75" t="s">
        <v>28085</v>
      </c>
      <c r="P1956" s="75" t="s">
        <v>15373</v>
      </c>
      <c r="Q1956" s="95"/>
    </row>
    <row r="1957">
      <c r="A1957" s="69" t="s">
        <v>2586</v>
      </c>
      <c r="B1957" s="190" t="s">
        <v>28502</v>
      </c>
      <c r="C1957" s="95"/>
      <c r="D1957" s="79" t="s">
        <v>2635</v>
      </c>
      <c r="E1957" s="113" t="s">
        <v>22516</v>
      </c>
      <c r="F1957" s="113" t="s">
        <v>22516</v>
      </c>
      <c r="G1957" s="96"/>
      <c r="H1957" s="96" t="s">
        <v>28503</v>
      </c>
      <c r="I1957" s="113" t="s">
        <v>22516</v>
      </c>
      <c r="J1957" s="192"/>
      <c r="K1957" s="96"/>
      <c r="L1957" s="95" t="s">
        <v>21765</v>
      </c>
      <c r="M1957" s="113" t="s">
        <v>22516</v>
      </c>
      <c r="N1957" s="75" t="s">
        <v>22645</v>
      </c>
      <c r="O1957" s="75" t="s">
        <v>22646</v>
      </c>
      <c r="P1957" s="75" t="s">
        <v>15373</v>
      </c>
      <c r="Q1957" s="95"/>
    </row>
    <row r="1958">
      <c r="A1958" s="69" t="s">
        <v>2586</v>
      </c>
      <c r="B1958" s="190" t="s">
        <v>28504</v>
      </c>
      <c r="C1958" s="95"/>
      <c r="D1958" s="79" t="s">
        <v>2588</v>
      </c>
      <c r="E1958" s="113" t="s">
        <v>22516</v>
      </c>
      <c r="F1958" s="113" t="s">
        <v>22516</v>
      </c>
      <c r="G1958" s="96"/>
      <c r="H1958" s="96" t="s">
        <v>28505</v>
      </c>
      <c r="I1958" s="193" t="s">
        <v>28506</v>
      </c>
      <c r="J1958" s="192"/>
      <c r="K1958" s="96"/>
      <c r="L1958" s="95" t="s">
        <v>21765</v>
      </c>
      <c r="M1958" s="113" t="s">
        <v>22516</v>
      </c>
      <c r="N1958" s="75" t="s">
        <v>22645</v>
      </c>
      <c r="O1958" s="75" t="s">
        <v>28085</v>
      </c>
      <c r="P1958" s="75" t="s">
        <v>15373</v>
      </c>
      <c r="Q1958" s="95"/>
    </row>
    <row r="1959">
      <c r="A1959" s="69" t="s">
        <v>2586</v>
      </c>
      <c r="B1959" s="190" t="s">
        <v>28507</v>
      </c>
      <c r="C1959" s="95"/>
      <c r="D1959" s="79" t="s">
        <v>2588</v>
      </c>
      <c r="E1959" s="113" t="s">
        <v>22516</v>
      </c>
      <c r="F1959" s="113" t="s">
        <v>22516</v>
      </c>
      <c r="G1959" s="96"/>
      <c r="H1959" s="96" t="s">
        <v>28508</v>
      </c>
      <c r="I1959" s="193" t="s">
        <v>28509</v>
      </c>
      <c r="J1959" s="192"/>
      <c r="K1959" s="96"/>
      <c r="L1959" s="95" t="s">
        <v>21765</v>
      </c>
      <c r="M1959" s="113" t="s">
        <v>22516</v>
      </c>
      <c r="N1959" s="75" t="s">
        <v>22645</v>
      </c>
      <c r="O1959" s="75" t="s">
        <v>28085</v>
      </c>
      <c r="P1959" s="75" t="s">
        <v>15373</v>
      </c>
      <c r="Q1959" s="95"/>
    </row>
    <row r="1960">
      <c r="A1960" s="62" t="s">
        <v>2633</v>
      </c>
      <c r="B1960" s="210" t="s">
        <v>28510</v>
      </c>
      <c r="C1960" s="82"/>
      <c r="D1960" s="79" t="s">
        <v>2588</v>
      </c>
      <c r="E1960" s="113" t="s">
        <v>22516</v>
      </c>
      <c r="F1960" s="113" t="s">
        <v>22516</v>
      </c>
      <c r="G1960" s="62"/>
      <c r="H1960" s="62" t="s">
        <v>28511</v>
      </c>
      <c r="I1960" s="113" t="s">
        <v>22516</v>
      </c>
      <c r="J1960" s="198"/>
      <c r="K1960" s="62"/>
      <c r="L1960" s="82" t="s">
        <v>21765</v>
      </c>
      <c r="M1960" s="113" t="s">
        <v>22516</v>
      </c>
      <c r="N1960" s="99" t="s">
        <v>22645</v>
      </c>
      <c r="O1960" s="99" t="s">
        <v>22646</v>
      </c>
      <c r="P1960" s="99" t="s">
        <v>15373</v>
      </c>
      <c r="Q1960" s="82"/>
    </row>
    <row r="1961">
      <c r="A1961" s="69" t="s">
        <v>2586</v>
      </c>
      <c r="B1961" s="232" t="s">
        <v>28512</v>
      </c>
      <c r="C1961" s="82"/>
      <c r="D1961" s="79" t="s">
        <v>2635</v>
      </c>
      <c r="E1961" s="113" t="s">
        <v>22516</v>
      </c>
      <c r="F1961" s="113" t="s">
        <v>22516</v>
      </c>
      <c r="G1961" s="62"/>
      <c r="H1961" s="62" t="s">
        <v>28513</v>
      </c>
      <c r="I1961" s="193" t="s">
        <v>28514</v>
      </c>
      <c r="J1961" s="198"/>
      <c r="K1961" s="62"/>
      <c r="L1961" s="82" t="s">
        <v>21765</v>
      </c>
      <c r="M1961" s="113" t="s">
        <v>22516</v>
      </c>
      <c r="N1961" s="99" t="s">
        <v>22645</v>
      </c>
      <c r="O1961" s="99" t="s">
        <v>28085</v>
      </c>
      <c r="P1961" s="99" t="s">
        <v>15373</v>
      </c>
      <c r="Q1961" s="82"/>
    </row>
    <row r="1962">
      <c r="A1962" s="69" t="s">
        <v>2633</v>
      </c>
      <c r="B1962" s="232" t="s">
        <v>28515</v>
      </c>
      <c r="C1962" s="82"/>
      <c r="D1962" s="79" t="s">
        <v>2588</v>
      </c>
      <c r="E1962" s="113" t="s">
        <v>22516</v>
      </c>
      <c r="F1962" s="113" t="s">
        <v>22516</v>
      </c>
      <c r="G1962" s="62"/>
      <c r="H1962" s="62" t="s">
        <v>28516</v>
      </c>
      <c r="I1962" s="193" t="s">
        <v>28517</v>
      </c>
      <c r="J1962" s="198"/>
      <c r="K1962" s="62"/>
      <c r="L1962" s="82" t="s">
        <v>21765</v>
      </c>
      <c r="M1962" s="113" t="s">
        <v>22516</v>
      </c>
      <c r="N1962" s="99" t="s">
        <v>22645</v>
      </c>
      <c r="O1962" s="99" t="s">
        <v>24521</v>
      </c>
      <c r="P1962" s="99" t="s">
        <v>8038</v>
      </c>
      <c r="Q1962" s="82"/>
    </row>
    <row r="1963">
      <c r="A1963" s="69" t="s">
        <v>2586</v>
      </c>
      <c r="B1963" s="232" t="s">
        <v>28518</v>
      </c>
      <c r="C1963" s="82"/>
      <c r="D1963" s="79" t="s">
        <v>2635</v>
      </c>
      <c r="E1963" s="113" t="s">
        <v>22516</v>
      </c>
      <c r="F1963" s="113" t="s">
        <v>22516</v>
      </c>
      <c r="G1963" s="62"/>
      <c r="H1963" s="62" t="s">
        <v>28519</v>
      </c>
      <c r="I1963" s="113" t="s">
        <v>22516</v>
      </c>
      <c r="J1963" s="198"/>
      <c r="K1963" s="62"/>
      <c r="L1963" s="82" t="s">
        <v>21765</v>
      </c>
      <c r="M1963" s="113" t="s">
        <v>22516</v>
      </c>
      <c r="N1963" s="99" t="s">
        <v>22645</v>
      </c>
      <c r="O1963" s="99" t="s">
        <v>22646</v>
      </c>
      <c r="P1963" s="99" t="s">
        <v>15373</v>
      </c>
      <c r="Q1963" s="82"/>
    </row>
    <row r="1964">
      <c r="A1964" s="69" t="s">
        <v>2633</v>
      </c>
      <c r="B1964" s="232" t="s">
        <v>28520</v>
      </c>
      <c r="C1964" s="82"/>
      <c r="D1964" s="79" t="s">
        <v>2588</v>
      </c>
      <c r="E1964" s="113" t="s">
        <v>22516</v>
      </c>
      <c r="F1964" s="113" t="s">
        <v>22516</v>
      </c>
      <c r="G1964" s="62"/>
      <c r="H1964" s="62" t="s">
        <v>28521</v>
      </c>
      <c r="I1964" s="113" t="s">
        <v>22516</v>
      </c>
      <c r="J1964" s="198"/>
      <c r="K1964" s="62"/>
      <c r="L1964" s="82" t="s">
        <v>21765</v>
      </c>
      <c r="M1964" s="113" t="s">
        <v>22516</v>
      </c>
      <c r="N1964" s="99" t="s">
        <v>22645</v>
      </c>
      <c r="O1964" s="99" t="s">
        <v>22646</v>
      </c>
      <c r="P1964" s="99" t="s">
        <v>15373</v>
      </c>
      <c r="Q1964" s="82"/>
    </row>
    <row r="1965">
      <c r="A1965" s="69" t="s">
        <v>2586</v>
      </c>
      <c r="B1965" s="232" t="s">
        <v>28522</v>
      </c>
      <c r="C1965" s="82"/>
      <c r="D1965" s="79" t="s">
        <v>2588</v>
      </c>
      <c r="E1965" s="113" t="s">
        <v>22516</v>
      </c>
      <c r="F1965" s="113" t="s">
        <v>22516</v>
      </c>
      <c r="G1965" s="62"/>
      <c r="H1965" s="62" t="s">
        <v>28523</v>
      </c>
      <c r="I1965" s="113" t="s">
        <v>22516</v>
      </c>
      <c r="J1965" s="198"/>
      <c r="K1965" s="62"/>
      <c r="L1965" s="82" t="s">
        <v>21765</v>
      </c>
      <c r="M1965" s="113" t="s">
        <v>22516</v>
      </c>
      <c r="N1965" s="99" t="s">
        <v>22645</v>
      </c>
      <c r="O1965" s="99" t="s">
        <v>22646</v>
      </c>
      <c r="P1965" s="99" t="s">
        <v>15373</v>
      </c>
      <c r="Q1965" s="82"/>
    </row>
    <row r="1966">
      <c r="A1966" s="69" t="s">
        <v>2586</v>
      </c>
      <c r="B1966" s="232" t="s">
        <v>28524</v>
      </c>
      <c r="C1966" s="82"/>
      <c r="D1966" s="79" t="s">
        <v>2588</v>
      </c>
      <c r="E1966" s="113" t="s">
        <v>22516</v>
      </c>
      <c r="F1966" s="113" t="s">
        <v>22516</v>
      </c>
      <c r="G1966" s="62"/>
      <c r="H1966" s="62" t="s">
        <v>28525</v>
      </c>
      <c r="I1966" s="113" t="s">
        <v>22516</v>
      </c>
      <c r="J1966" s="198"/>
      <c r="K1966" s="62"/>
      <c r="L1966" s="82" t="s">
        <v>21765</v>
      </c>
      <c r="M1966" s="113" t="s">
        <v>22516</v>
      </c>
      <c r="N1966" s="99" t="s">
        <v>22645</v>
      </c>
      <c r="O1966" s="99" t="s">
        <v>22646</v>
      </c>
      <c r="P1966" s="99" t="s">
        <v>15373</v>
      </c>
      <c r="Q1966" s="82"/>
    </row>
    <row r="1967">
      <c r="A1967" s="69" t="s">
        <v>2586</v>
      </c>
      <c r="B1967" s="232" t="s">
        <v>28526</v>
      </c>
      <c r="C1967" s="82"/>
      <c r="D1967" s="79" t="s">
        <v>2588</v>
      </c>
      <c r="E1967" s="113" t="s">
        <v>22516</v>
      </c>
      <c r="F1967" s="113" t="s">
        <v>22516</v>
      </c>
      <c r="G1967" s="62"/>
      <c r="H1967" s="62" t="s">
        <v>28527</v>
      </c>
      <c r="I1967" s="113" t="s">
        <v>22516</v>
      </c>
      <c r="J1967" s="198"/>
      <c r="K1967" s="62"/>
      <c r="L1967" s="82" t="s">
        <v>21765</v>
      </c>
      <c r="M1967" s="113" t="s">
        <v>22516</v>
      </c>
      <c r="N1967" s="99" t="s">
        <v>22645</v>
      </c>
      <c r="O1967" s="99" t="s">
        <v>23148</v>
      </c>
      <c r="P1967" s="99" t="s">
        <v>8038</v>
      </c>
      <c r="Q1967" s="82"/>
    </row>
    <row r="1968">
      <c r="A1968" s="69" t="s">
        <v>2586</v>
      </c>
      <c r="B1968" s="232" t="s">
        <v>28528</v>
      </c>
      <c r="C1968" s="82"/>
      <c r="D1968" s="79" t="s">
        <v>2588</v>
      </c>
      <c r="E1968" s="113" t="s">
        <v>22516</v>
      </c>
      <c r="F1968" s="113" t="s">
        <v>22516</v>
      </c>
      <c r="G1968" s="62"/>
      <c r="H1968" s="62" t="s">
        <v>28529</v>
      </c>
      <c r="I1968" s="113" t="s">
        <v>22516</v>
      </c>
      <c r="J1968" s="198"/>
      <c r="K1968" s="62"/>
      <c r="L1968" s="82" t="s">
        <v>21765</v>
      </c>
      <c r="M1968" s="113" t="s">
        <v>22516</v>
      </c>
      <c r="N1968" s="99" t="s">
        <v>22645</v>
      </c>
      <c r="O1968" s="99" t="s">
        <v>28085</v>
      </c>
      <c r="P1968" s="99" t="s">
        <v>15373</v>
      </c>
      <c r="Q1968" s="82"/>
    </row>
    <row r="1969">
      <c r="A1969" s="69" t="s">
        <v>23381</v>
      </c>
      <c r="B1969" s="190" t="s">
        <v>28530</v>
      </c>
      <c r="C1969" s="95"/>
      <c r="D1969" s="101" t="s">
        <v>2588</v>
      </c>
      <c r="E1969" s="113" t="s">
        <v>22516</v>
      </c>
      <c r="F1969" s="113" t="s">
        <v>22516</v>
      </c>
      <c r="G1969" s="96"/>
      <c r="H1969" s="96" t="s">
        <v>28531</v>
      </c>
      <c r="I1969" s="113" t="s">
        <v>22516</v>
      </c>
      <c r="J1969" s="192"/>
      <c r="K1969" s="96"/>
      <c r="L1969" s="95" t="s">
        <v>21765</v>
      </c>
      <c r="M1969" s="113" t="s">
        <v>22516</v>
      </c>
      <c r="N1969" s="75" t="s">
        <v>22645</v>
      </c>
      <c r="O1969" s="75" t="s">
        <v>22646</v>
      </c>
      <c r="P1969" s="75" t="s">
        <v>15373</v>
      </c>
      <c r="Q1969" s="95"/>
    </row>
    <row r="1970">
      <c r="A1970" s="69" t="s">
        <v>2586</v>
      </c>
      <c r="B1970" s="190" t="s">
        <v>28532</v>
      </c>
      <c r="C1970" s="95"/>
      <c r="D1970" s="101" t="s">
        <v>2588</v>
      </c>
      <c r="E1970" s="113" t="s">
        <v>22516</v>
      </c>
      <c r="F1970" s="113" t="s">
        <v>22516</v>
      </c>
      <c r="G1970" s="96"/>
      <c r="H1970" s="96" t="s">
        <v>28533</v>
      </c>
      <c r="I1970" s="113" t="s">
        <v>22516</v>
      </c>
      <c r="J1970" s="192"/>
      <c r="K1970" s="96"/>
      <c r="L1970" s="95" t="s">
        <v>21765</v>
      </c>
      <c r="M1970" s="113" t="s">
        <v>22516</v>
      </c>
      <c r="N1970" s="75" t="s">
        <v>22645</v>
      </c>
      <c r="O1970" s="75" t="s">
        <v>22646</v>
      </c>
      <c r="P1970" s="75" t="s">
        <v>15373</v>
      </c>
      <c r="Q1970" s="95"/>
    </row>
    <row r="1971">
      <c r="A1971" s="69" t="s">
        <v>2586</v>
      </c>
      <c r="B1971" s="190" t="s">
        <v>28534</v>
      </c>
      <c r="C1971" s="95"/>
      <c r="D1971" s="101" t="s">
        <v>2588</v>
      </c>
      <c r="E1971" s="113" t="s">
        <v>22516</v>
      </c>
      <c r="F1971" s="113" t="s">
        <v>22516</v>
      </c>
      <c r="G1971" s="96"/>
      <c r="H1971" s="96" t="s">
        <v>28535</v>
      </c>
      <c r="I1971" s="113" t="s">
        <v>22516</v>
      </c>
      <c r="J1971" s="192"/>
      <c r="K1971" s="96"/>
      <c r="L1971" s="95" t="s">
        <v>21765</v>
      </c>
      <c r="M1971" s="113" t="s">
        <v>22516</v>
      </c>
      <c r="N1971" s="75" t="s">
        <v>22645</v>
      </c>
      <c r="O1971" s="75" t="s">
        <v>22646</v>
      </c>
      <c r="P1971" s="75" t="s">
        <v>15373</v>
      </c>
      <c r="Q1971" s="95"/>
    </row>
    <row r="1972">
      <c r="A1972" s="69" t="s">
        <v>2586</v>
      </c>
      <c r="B1972" s="232" t="s">
        <v>28536</v>
      </c>
      <c r="C1972" s="82"/>
      <c r="D1972" s="79" t="s">
        <v>2588</v>
      </c>
      <c r="E1972" s="113" t="s">
        <v>22516</v>
      </c>
      <c r="F1972" s="113" t="s">
        <v>22516</v>
      </c>
      <c r="G1972" s="62"/>
      <c r="H1972" s="62" t="s">
        <v>28537</v>
      </c>
      <c r="I1972" s="113" t="s">
        <v>22516</v>
      </c>
      <c r="J1972" s="198"/>
      <c r="K1972" s="62"/>
      <c r="L1972" s="82" t="s">
        <v>21765</v>
      </c>
      <c r="M1972" s="113" t="s">
        <v>22516</v>
      </c>
      <c r="N1972" s="99" t="s">
        <v>22645</v>
      </c>
      <c r="O1972" s="99" t="s">
        <v>22646</v>
      </c>
      <c r="P1972" s="99" t="s">
        <v>15373</v>
      </c>
      <c r="Q1972" s="82"/>
    </row>
    <row r="1973">
      <c r="A1973" s="69" t="s">
        <v>2586</v>
      </c>
      <c r="B1973" s="232" t="s">
        <v>28538</v>
      </c>
      <c r="C1973" s="82"/>
      <c r="D1973" s="79" t="s">
        <v>2588</v>
      </c>
      <c r="E1973" s="113" t="s">
        <v>22516</v>
      </c>
      <c r="F1973" s="113" t="s">
        <v>22516</v>
      </c>
      <c r="G1973" s="62"/>
      <c r="H1973" s="62" t="s">
        <v>28539</v>
      </c>
      <c r="I1973" s="113" t="s">
        <v>22516</v>
      </c>
      <c r="J1973" s="198"/>
      <c r="K1973" s="62"/>
      <c r="L1973" s="82" t="s">
        <v>21765</v>
      </c>
      <c r="M1973" s="113" t="s">
        <v>22516</v>
      </c>
      <c r="N1973" s="99" t="s">
        <v>22645</v>
      </c>
      <c r="O1973" s="99" t="s">
        <v>28085</v>
      </c>
      <c r="P1973" s="99" t="s">
        <v>15373</v>
      </c>
      <c r="Q1973" s="82"/>
    </row>
    <row r="1974">
      <c r="A1974" s="69" t="s">
        <v>2586</v>
      </c>
      <c r="B1974" s="232" t="s">
        <v>28540</v>
      </c>
      <c r="C1974" s="82"/>
      <c r="D1974" s="79" t="s">
        <v>2588</v>
      </c>
      <c r="E1974" s="113" t="s">
        <v>22516</v>
      </c>
      <c r="F1974" s="113" t="s">
        <v>22516</v>
      </c>
      <c r="G1974" s="62"/>
      <c r="H1974" s="62" t="s">
        <v>28541</v>
      </c>
      <c r="I1974" s="113" t="s">
        <v>22516</v>
      </c>
      <c r="J1974" s="198"/>
      <c r="K1974" s="62"/>
      <c r="L1974" s="82" t="s">
        <v>21765</v>
      </c>
      <c r="M1974" s="113" t="s">
        <v>22516</v>
      </c>
      <c r="N1974" s="99" t="s">
        <v>22645</v>
      </c>
      <c r="O1974" s="99" t="s">
        <v>22646</v>
      </c>
      <c r="P1974" s="99" t="s">
        <v>15373</v>
      </c>
      <c r="Q1974" s="82"/>
    </row>
    <row r="1975">
      <c r="A1975" s="69" t="s">
        <v>2586</v>
      </c>
      <c r="B1975" s="232" t="s">
        <v>28542</v>
      </c>
      <c r="C1975" s="82"/>
      <c r="D1975" s="79" t="s">
        <v>2588</v>
      </c>
      <c r="E1975" s="113" t="s">
        <v>22516</v>
      </c>
      <c r="F1975" s="113" t="s">
        <v>22516</v>
      </c>
      <c r="G1975" s="62"/>
      <c r="H1975" s="62" t="s">
        <v>28543</v>
      </c>
      <c r="I1975" s="113" t="s">
        <v>22516</v>
      </c>
      <c r="J1975" s="198"/>
      <c r="K1975" s="62"/>
      <c r="L1975" s="82" t="s">
        <v>21765</v>
      </c>
      <c r="M1975" s="113" t="s">
        <v>22516</v>
      </c>
      <c r="N1975" s="99" t="s">
        <v>22645</v>
      </c>
      <c r="O1975" s="99" t="s">
        <v>28085</v>
      </c>
      <c r="P1975" s="99" t="s">
        <v>8038</v>
      </c>
      <c r="Q1975" s="82"/>
    </row>
    <row r="1976">
      <c r="A1976" s="69" t="s">
        <v>2586</v>
      </c>
      <c r="B1976" s="232" t="s">
        <v>28544</v>
      </c>
      <c r="C1976" s="82"/>
      <c r="D1976" s="79" t="s">
        <v>2588</v>
      </c>
      <c r="E1976" s="113" t="s">
        <v>22516</v>
      </c>
      <c r="F1976" s="113" t="s">
        <v>22516</v>
      </c>
      <c r="G1976" s="62"/>
      <c r="H1976" s="62" t="s">
        <v>28545</v>
      </c>
      <c r="I1976" s="113" t="s">
        <v>22516</v>
      </c>
      <c r="J1976" s="198"/>
      <c r="K1976" s="62"/>
      <c r="L1976" s="82" t="s">
        <v>21765</v>
      </c>
      <c r="M1976" s="113" t="s">
        <v>22516</v>
      </c>
      <c r="N1976" s="99" t="s">
        <v>22645</v>
      </c>
      <c r="O1976" s="99" t="s">
        <v>22646</v>
      </c>
      <c r="P1976" s="99" t="s">
        <v>15373</v>
      </c>
      <c r="Q1976" s="82"/>
    </row>
    <row r="1977">
      <c r="A1977" s="69" t="s">
        <v>2586</v>
      </c>
      <c r="B1977" s="190" t="s">
        <v>28546</v>
      </c>
      <c r="C1977" s="95"/>
      <c r="D1977" s="79" t="s">
        <v>2588</v>
      </c>
      <c r="E1977" s="113" t="s">
        <v>22516</v>
      </c>
      <c r="F1977" s="113" t="s">
        <v>22516</v>
      </c>
      <c r="G1977" s="96"/>
      <c r="H1977" s="96" t="s">
        <v>28547</v>
      </c>
      <c r="I1977" s="113" t="s">
        <v>22516</v>
      </c>
      <c r="J1977" s="192"/>
      <c r="K1977" s="96"/>
      <c r="L1977" s="95" t="s">
        <v>21765</v>
      </c>
      <c r="M1977" s="113" t="s">
        <v>22516</v>
      </c>
      <c r="N1977" s="75" t="s">
        <v>22645</v>
      </c>
      <c r="O1977" s="75" t="s">
        <v>22646</v>
      </c>
      <c r="P1977" s="75" t="s">
        <v>15373</v>
      </c>
      <c r="Q1977" s="95"/>
    </row>
    <row r="1978">
      <c r="A1978" s="69" t="s">
        <v>2586</v>
      </c>
      <c r="B1978" s="232" t="s">
        <v>28548</v>
      </c>
      <c r="C1978" s="82"/>
      <c r="D1978" s="79" t="s">
        <v>2588</v>
      </c>
      <c r="E1978" s="113" t="s">
        <v>22516</v>
      </c>
      <c r="F1978" s="113" t="s">
        <v>22516</v>
      </c>
      <c r="G1978" s="62"/>
      <c r="H1978" s="62" t="s">
        <v>28549</v>
      </c>
      <c r="I1978" s="113" t="s">
        <v>22516</v>
      </c>
      <c r="J1978" s="198"/>
      <c r="K1978" s="62"/>
      <c r="L1978" s="82" t="s">
        <v>21765</v>
      </c>
      <c r="M1978" s="113" t="s">
        <v>22516</v>
      </c>
      <c r="N1978" s="99" t="s">
        <v>22645</v>
      </c>
      <c r="O1978" s="99" t="s">
        <v>22735</v>
      </c>
      <c r="P1978" s="99" t="s">
        <v>15373</v>
      </c>
      <c r="Q1978" s="82"/>
    </row>
    <row r="1979">
      <c r="A1979" s="62" t="s">
        <v>2586</v>
      </c>
      <c r="B1979" s="210" t="s">
        <v>28550</v>
      </c>
      <c r="C1979" s="82"/>
      <c r="D1979" s="79" t="s">
        <v>2588</v>
      </c>
      <c r="E1979" s="113" t="s">
        <v>22516</v>
      </c>
      <c r="F1979" s="113" t="s">
        <v>22516</v>
      </c>
      <c r="G1979" s="62"/>
      <c r="H1979" s="62" t="s">
        <v>28551</v>
      </c>
      <c r="I1979" s="113" t="s">
        <v>22516</v>
      </c>
      <c r="J1979" s="198"/>
      <c r="K1979" s="62"/>
      <c r="L1979" s="82" t="s">
        <v>21765</v>
      </c>
      <c r="M1979" s="113" t="s">
        <v>22516</v>
      </c>
      <c r="N1979" s="99" t="s">
        <v>22645</v>
      </c>
      <c r="O1979" s="99" t="s">
        <v>23169</v>
      </c>
      <c r="P1979" s="99" t="s">
        <v>8038</v>
      </c>
      <c r="Q1979" s="82"/>
    </row>
    <row r="1980">
      <c r="A1980" s="69" t="s">
        <v>2586</v>
      </c>
      <c r="B1980" s="232" t="s">
        <v>28552</v>
      </c>
      <c r="C1980" s="82"/>
      <c r="D1980" s="101" t="s">
        <v>2588</v>
      </c>
      <c r="E1980" s="113" t="s">
        <v>22516</v>
      </c>
      <c r="F1980" s="113" t="s">
        <v>22516</v>
      </c>
      <c r="G1980" s="62"/>
      <c r="H1980" s="62" t="s">
        <v>28553</v>
      </c>
      <c r="I1980" s="113" t="s">
        <v>22516</v>
      </c>
      <c r="J1980" s="198"/>
      <c r="K1980" s="62"/>
      <c r="L1980" s="82" t="s">
        <v>21765</v>
      </c>
      <c r="M1980" s="113" t="s">
        <v>22516</v>
      </c>
      <c r="N1980" s="99" t="s">
        <v>22645</v>
      </c>
      <c r="O1980" s="99" t="s">
        <v>22829</v>
      </c>
      <c r="P1980" s="99" t="s">
        <v>15373</v>
      </c>
      <c r="Q1980" s="82"/>
    </row>
    <row r="1981">
      <c r="A1981" s="69" t="s">
        <v>2586</v>
      </c>
      <c r="B1981" s="232" t="s">
        <v>28554</v>
      </c>
      <c r="C1981" s="82"/>
      <c r="D1981" s="79" t="s">
        <v>2588</v>
      </c>
      <c r="E1981" s="113" t="s">
        <v>22516</v>
      </c>
      <c r="F1981" s="113" t="s">
        <v>22516</v>
      </c>
      <c r="G1981" s="62"/>
      <c r="H1981" s="62" t="s">
        <v>28555</v>
      </c>
      <c r="I1981" s="113" t="s">
        <v>22516</v>
      </c>
      <c r="J1981" s="198"/>
      <c r="K1981" s="62"/>
      <c r="L1981" s="82" t="s">
        <v>21765</v>
      </c>
      <c r="M1981" s="113" t="s">
        <v>22516</v>
      </c>
      <c r="N1981" s="99" t="s">
        <v>22645</v>
      </c>
      <c r="O1981" s="99" t="s">
        <v>28085</v>
      </c>
      <c r="P1981" s="99" t="s">
        <v>15373</v>
      </c>
      <c r="Q1981" s="82"/>
    </row>
    <row r="1982">
      <c r="A1982" s="69" t="s">
        <v>2586</v>
      </c>
      <c r="B1982" s="232" t="s">
        <v>28556</v>
      </c>
      <c r="C1982" s="82"/>
      <c r="D1982" s="79" t="s">
        <v>2588</v>
      </c>
      <c r="E1982" s="113" t="s">
        <v>22516</v>
      </c>
      <c r="F1982" s="113" t="s">
        <v>22516</v>
      </c>
      <c r="G1982" s="62"/>
      <c r="H1982" s="62" t="s">
        <v>28557</v>
      </c>
      <c r="I1982" s="113" t="s">
        <v>22516</v>
      </c>
      <c r="J1982" s="198"/>
      <c r="K1982" s="62"/>
      <c r="L1982" s="82" t="s">
        <v>21765</v>
      </c>
      <c r="M1982" s="113" t="s">
        <v>22516</v>
      </c>
      <c r="N1982" s="99" t="s">
        <v>22645</v>
      </c>
      <c r="O1982" s="99" t="s">
        <v>23169</v>
      </c>
      <c r="P1982" s="99" t="s">
        <v>8038</v>
      </c>
      <c r="Q1982" s="82"/>
    </row>
    <row r="1983">
      <c r="A1983" s="69" t="s">
        <v>2586</v>
      </c>
      <c r="B1983" s="190" t="s">
        <v>28558</v>
      </c>
      <c r="C1983" s="95"/>
      <c r="D1983" s="79" t="s">
        <v>2588</v>
      </c>
      <c r="E1983" s="113" t="s">
        <v>22516</v>
      </c>
      <c r="F1983" s="113" t="s">
        <v>22516</v>
      </c>
      <c r="G1983" s="96"/>
      <c r="H1983" s="96" t="s">
        <v>28559</v>
      </c>
      <c r="I1983" s="113" t="s">
        <v>22516</v>
      </c>
      <c r="J1983" s="192"/>
      <c r="K1983" s="96"/>
      <c r="L1983" s="95" t="s">
        <v>21765</v>
      </c>
      <c r="M1983" s="113" t="s">
        <v>22516</v>
      </c>
      <c r="N1983" s="75" t="s">
        <v>22645</v>
      </c>
      <c r="O1983" s="75" t="s">
        <v>22646</v>
      </c>
      <c r="P1983" s="75" t="s">
        <v>15373</v>
      </c>
      <c r="Q1983" s="95"/>
    </row>
    <row r="1984">
      <c r="A1984" s="69" t="s">
        <v>2586</v>
      </c>
      <c r="B1984" s="190" t="s">
        <v>28560</v>
      </c>
      <c r="C1984" s="95"/>
      <c r="D1984" s="79" t="s">
        <v>2588</v>
      </c>
      <c r="E1984" s="113" t="s">
        <v>22516</v>
      </c>
      <c r="F1984" s="113" t="s">
        <v>22516</v>
      </c>
      <c r="G1984" s="96"/>
      <c r="H1984" s="96" t="s">
        <v>28561</v>
      </c>
      <c r="I1984" s="113" t="s">
        <v>22516</v>
      </c>
      <c r="J1984" s="192"/>
      <c r="K1984" s="96"/>
      <c r="L1984" s="95" t="s">
        <v>21765</v>
      </c>
      <c r="M1984" s="113" t="s">
        <v>22516</v>
      </c>
      <c r="N1984" s="75" t="s">
        <v>22645</v>
      </c>
      <c r="O1984" s="75" t="s">
        <v>22829</v>
      </c>
      <c r="P1984" s="75" t="s">
        <v>15373</v>
      </c>
      <c r="Q1984" s="95"/>
    </row>
    <row r="1985">
      <c r="A1985" s="69" t="s">
        <v>2586</v>
      </c>
      <c r="B1985" s="232" t="s">
        <v>28562</v>
      </c>
      <c r="C1985" s="82"/>
      <c r="D1985" s="101" t="s">
        <v>2588</v>
      </c>
      <c r="E1985" s="113" t="s">
        <v>22516</v>
      </c>
      <c r="F1985" s="113" t="s">
        <v>22516</v>
      </c>
      <c r="G1985" s="62"/>
      <c r="H1985" s="62" t="s">
        <v>28563</v>
      </c>
      <c r="I1985" s="113" t="s">
        <v>22516</v>
      </c>
      <c r="J1985" s="198"/>
      <c r="K1985" s="62"/>
      <c r="L1985" s="82" t="s">
        <v>21765</v>
      </c>
      <c r="M1985" s="113" t="s">
        <v>22516</v>
      </c>
      <c r="N1985" s="99" t="s">
        <v>22645</v>
      </c>
      <c r="O1985" s="99" t="s">
        <v>22735</v>
      </c>
      <c r="P1985" s="99" t="s">
        <v>15373</v>
      </c>
      <c r="Q1985" s="82"/>
    </row>
    <row r="1986">
      <c r="A1986" s="69" t="s">
        <v>2586</v>
      </c>
      <c r="B1986" s="153" t="s">
        <v>28564</v>
      </c>
      <c r="C1986" s="95"/>
      <c r="D1986" s="79" t="s">
        <v>2588</v>
      </c>
      <c r="E1986" s="113" t="s">
        <v>22516</v>
      </c>
      <c r="F1986" s="113" t="s">
        <v>22516</v>
      </c>
      <c r="G1986" s="96"/>
      <c r="H1986" s="96" t="s">
        <v>28565</v>
      </c>
      <c r="I1986" s="113" t="s">
        <v>22516</v>
      </c>
      <c r="J1986" s="192"/>
      <c r="K1986" s="96"/>
      <c r="L1986" s="95" t="s">
        <v>21765</v>
      </c>
      <c r="M1986" s="113" t="s">
        <v>22516</v>
      </c>
      <c r="N1986" s="75" t="s">
        <v>22645</v>
      </c>
      <c r="O1986" s="75" t="s">
        <v>22646</v>
      </c>
      <c r="P1986" s="75" t="s">
        <v>15373</v>
      </c>
      <c r="Q1986" s="95"/>
    </row>
    <row r="1987">
      <c r="A1987" s="69" t="s">
        <v>2633</v>
      </c>
      <c r="B1987" s="190" t="s">
        <v>28566</v>
      </c>
      <c r="C1987" s="95"/>
      <c r="D1987" s="79" t="s">
        <v>2588</v>
      </c>
      <c r="E1987" s="113" t="s">
        <v>22516</v>
      </c>
      <c r="F1987" s="113" t="s">
        <v>22516</v>
      </c>
      <c r="G1987" s="96"/>
      <c r="H1987" s="96" t="s">
        <v>28567</v>
      </c>
      <c r="I1987" s="113" t="s">
        <v>22516</v>
      </c>
      <c r="J1987" s="192"/>
      <c r="K1987" s="179"/>
      <c r="L1987" s="95" t="s">
        <v>21765</v>
      </c>
      <c r="M1987" s="113" t="s">
        <v>22516</v>
      </c>
      <c r="N1987" s="75" t="s">
        <v>22645</v>
      </c>
      <c r="O1987" s="75" t="s">
        <v>28085</v>
      </c>
      <c r="P1987" s="75" t="s">
        <v>15373</v>
      </c>
      <c r="Q1987" s="154" t="s">
        <v>22516</v>
      </c>
    </row>
    <row r="1988">
      <c r="A1988" s="69" t="s">
        <v>2586</v>
      </c>
      <c r="B1988" s="190" t="s">
        <v>28568</v>
      </c>
      <c r="C1988" s="95"/>
      <c r="D1988" s="101" t="s">
        <v>2588</v>
      </c>
      <c r="E1988" s="113" t="s">
        <v>22516</v>
      </c>
      <c r="F1988" s="113" t="s">
        <v>22516</v>
      </c>
      <c r="G1988" s="96"/>
      <c r="H1988" s="96" t="s">
        <v>28569</v>
      </c>
      <c r="I1988" s="191" t="s">
        <v>28570</v>
      </c>
      <c r="J1988" s="204">
        <v>27000.0</v>
      </c>
      <c r="K1988" s="179"/>
      <c r="L1988" s="95" t="s">
        <v>21765</v>
      </c>
      <c r="M1988" s="113" t="s">
        <v>22516</v>
      </c>
      <c r="N1988" s="75" t="s">
        <v>22645</v>
      </c>
      <c r="O1988" s="75" t="s">
        <v>23148</v>
      </c>
      <c r="P1988" s="75" t="s">
        <v>15373</v>
      </c>
      <c r="Q1988" s="154" t="s">
        <v>22516</v>
      </c>
    </row>
    <row r="1989">
      <c r="A1989" s="69" t="s">
        <v>2586</v>
      </c>
      <c r="B1989" s="232" t="s">
        <v>28571</v>
      </c>
      <c r="C1989" s="82"/>
      <c r="D1989" s="79" t="s">
        <v>2588</v>
      </c>
      <c r="E1989" s="113" t="s">
        <v>22516</v>
      </c>
      <c r="F1989" s="113" t="s">
        <v>22516</v>
      </c>
      <c r="G1989" s="62"/>
      <c r="H1989" s="62" t="s">
        <v>28572</v>
      </c>
      <c r="I1989" s="113" t="s">
        <v>22516</v>
      </c>
      <c r="J1989" s="198"/>
      <c r="K1989" s="62"/>
      <c r="L1989" s="82" t="s">
        <v>21765</v>
      </c>
      <c r="M1989" s="113" t="s">
        <v>22516</v>
      </c>
      <c r="N1989" s="99" t="s">
        <v>22645</v>
      </c>
      <c r="O1989" s="99" t="s">
        <v>22646</v>
      </c>
      <c r="P1989" s="99" t="s">
        <v>15373</v>
      </c>
      <c r="Q1989" s="82"/>
    </row>
    <row r="1990">
      <c r="A1990" s="69" t="s">
        <v>2586</v>
      </c>
      <c r="B1990" s="190" t="s">
        <v>28573</v>
      </c>
      <c r="C1990" s="95"/>
      <c r="D1990" s="79" t="s">
        <v>2588</v>
      </c>
      <c r="E1990" s="113" t="s">
        <v>22516</v>
      </c>
      <c r="F1990" s="113" t="s">
        <v>22516</v>
      </c>
      <c r="G1990" s="96"/>
      <c r="H1990" s="96" t="s">
        <v>28574</v>
      </c>
      <c r="I1990" s="113" t="s">
        <v>22516</v>
      </c>
      <c r="J1990" s="192"/>
      <c r="K1990" s="96"/>
      <c r="L1990" s="95" t="s">
        <v>21765</v>
      </c>
      <c r="M1990" s="113" t="s">
        <v>22516</v>
      </c>
      <c r="N1990" s="75" t="s">
        <v>22645</v>
      </c>
      <c r="O1990" s="75" t="s">
        <v>22646</v>
      </c>
      <c r="P1990" s="75" t="s">
        <v>15373</v>
      </c>
      <c r="Q1990" s="95"/>
    </row>
    <row r="1991">
      <c r="A1991" s="69" t="s">
        <v>2586</v>
      </c>
      <c r="B1991" s="232" t="s">
        <v>28575</v>
      </c>
      <c r="C1991" s="82"/>
      <c r="D1991" s="101" t="s">
        <v>2588</v>
      </c>
      <c r="E1991" s="113" t="s">
        <v>22516</v>
      </c>
      <c r="F1991" s="113" t="s">
        <v>22516</v>
      </c>
      <c r="G1991" s="62"/>
      <c r="H1991" s="62" t="s">
        <v>28576</v>
      </c>
      <c r="I1991" s="113" t="s">
        <v>22516</v>
      </c>
      <c r="J1991" s="198"/>
      <c r="K1991" s="62"/>
      <c r="L1991" s="82" t="s">
        <v>21765</v>
      </c>
      <c r="M1991" s="113" t="s">
        <v>22516</v>
      </c>
      <c r="N1991" s="99" t="s">
        <v>22645</v>
      </c>
      <c r="O1991" s="99" t="s">
        <v>22646</v>
      </c>
      <c r="P1991" s="99" t="s">
        <v>15373</v>
      </c>
      <c r="Q1991" s="82"/>
    </row>
    <row r="1992">
      <c r="A1992" s="69" t="s">
        <v>2586</v>
      </c>
      <c r="B1992" s="190" t="s">
        <v>28577</v>
      </c>
      <c r="C1992" s="95"/>
      <c r="D1992" s="196" t="s">
        <v>2588</v>
      </c>
      <c r="E1992" s="113" t="s">
        <v>22516</v>
      </c>
      <c r="F1992" s="113" t="s">
        <v>22516</v>
      </c>
      <c r="G1992" s="96"/>
      <c r="H1992" s="96" t="s">
        <v>28578</v>
      </c>
      <c r="I1992" s="113" t="s">
        <v>22516</v>
      </c>
      <c r="J1992" s="192"/>
      <c r="K1992" s="96"/>
      <c r="L1992" s="95" t="s">
        <v>21765</v>
      </c>
      <c r="M1992" s="113" t="s">
        <v>22516</v>
      </c>
      <c r="N1992" s="75" t="s">
        <v>22645</v>
      </c>
      <c r="O1992" s="75" t="s">
        <v>22646</v>
      </c>
      <c r="P1992" s="75" t="s">
        <v>15373</v>
      </c>
      <c r="Q1992" s="95"/>
    </row>
    <row r="1993">
      <c r="A1993" s="69" t="s">
        <v>2586</v>
      </c>
      <c r="B1993" s="190" t="s">
        <v>28579</v>
      </c>
      <c r="C1993" s="95"/>
      <c r="D1993" s="196" t="s">
        <v>2588</v>
      </c>
      <c r="E1993" s="113" t="s">
        <v>22516</v>
      </c>
      <c r="F1993" s="113" t="s">
        <v>22516</v>
      </c>
      <c r="G1993" s="96"/>
      <c r="H1993" s="96" t="s">
        <v>28580</v>
      </c>
      <c r="I1993" s="113" t="s">
        <v>22516</v>
      </c>
      <c r="J1993" s="192"/>
      <c r="K1993" s="96"/>
      <c r="L1993" s="95" t="s">
        <v>21765</v>
      </c>
      <c r="M1993" s="113" t="s">
        <v>22516</v>
      </c>
      <c r="N1993" s="75" t="s">
        <v>22645</v>
      </c>
      <c r="O1993" s="75" t="s">
        <v>22646</v>
      </c>
      <c r="P1993" s="75" t="s">
        <v>8038</v>
      </c>
      <c r="Q1993" s="154" t="s">
        <v>22516</v>
      </c>
    </row>
    <row r="1994">
      <c r="A1994" s="69" t="s">
        <v>2586</v>
      </c>
      <c r="B1994" s="190" t="s">
        <v>28581</v>
      </c>
      <c r="C1994" s="95"/>
      <c r="D1994" s="101" t="s">
        <v>2588</v>
      </c>
      <c r="E1994" s="113" t="s">
        <v>22516</v>
      </c>
      <c r="F1994" s="113" t="s">
        <v>22516</v>
      </c>
      <c r="G1994" s="96"/>
      <c r="H1994" s="96" t="s">
        <v>28582</v>
      </c>
      <c r="I1994" s="113" t="s">
        <v>22516</v>
      </c>
      <c r="J1994" s="192"/>
      <c r="K1994" s="96"/>
      <c r="L1994" s="95" t="s">
        <v>21765</v>
      </c>
      <c r="M1994" s="113" t="s">
        <v>22516</v>
      </c>
      <c r="N1994" s="75" t="s">
        <v>22645</v>
      </c>
      <c r="O1994" s="75" t="s">
        <v>22646</v>
      </c>
      <c r="P1994" s="75" t="s">
        <v>15373</v>
      </c>
      <c r="Q1994" s="95"/>
    </row>
    <row r="1995">
      <c r="A1995" s="62" t="s">
        <v>2586</v>
      </c>
      <c r="B1995" s="224" t="s">
        <v>28583</v>
      </c>
      <c r="C1995" s="201"/>
      <c r="D1995" s="113" t="s">
        <v>2635</v>
      </c>
      <c r="E1995" s="113" t="s">
        <v>22516</v>
      </c>
      <c r="F1995" s="113" t="s">
        <v>22516</v>
      </c>
      <c r="G1995" s="99" t="s">
        <v>2741</v>
      </c>
      <c r="H1995" s="158" t="s">
        <v>28584</v>
      </c>
      <c r="I1995" s="158"/>
      <c r="J1995" s="246"/>
      <c r="K1995" s="277" t="s">
        <v>28585</v>
      </c>
      <c r="L1995" s="62"/>
      <c r="M1995" s="113" t="s">
        <v>22516</v>
      </c>
      <c r="N1995" s="162"/>
      <c r="O1995" s="246" t="s">
        <v>2937</v>
      </c>
      <c r="P1995" s="162"/>
      <c r="Q1995" s="201"/>
    </row>
    <row r="1996">
      <c r="A1996" s="62" t="s">
        <v>2586</v>
      </c>
      <c r="B1996" s="224" t="s">
        <v>28586</v>
      </c>
      <c r="C1996" s="82"/>
      <c r="D1996" s="82" t="s">
        <v>2588</v>
      </c>
      <c r="E1996" s="113" t="s">
        <v>22516</v>
      </c>
      <c r="F1996" s="113" t="s">
        <v>22516</v>
      </c>
      <c r="G1996" s="99" t="s">
        <v>2741</v>
      </c>
      <c r="H1996" s="82" t="s">
        <v>28587</v>
      </c>
      <c r="I1996" s="201"/>
      <c r="J1996" s="246"/>
      <c r="K1996" s="244" t="s">
        <v>28588</v>
      </c>
      <c r="L1996" s="62"/>
      <c r="M1996" s="113" t="s">
        <v>22516</v>
      </c>
      <c r="N1996" s="62"/>
      <c r="O1996" s="246" t="s">
        <v>2802</v>
      </c>
      <c r="P1996" s="62"/>
      <c r="Q1996" s="82"/>
    </row>
    <row r="1997">
      <c r="A1997" s="62" t="s">
        <v>2586</v>
      </c>
      <c r="B1997" s="224" t="s">
        <v>28589</v>
      </c>
      <c r="C1997" s="82"/>
      <c r="D1997" s="82" t="s">
        <v>2588</v>
      </c>
      <c r="E1997" s="113" t="s">
        <v>22516</v>
      </c>
      <c r="F1997" s="113" t="s">
        <v>22516</v>
      </c>
      <c r="G1997" s="99" t="s">
        <v>2741</v>
      </c>
      <c r="H1997" s="82" t="s">
        <v>28590</v>
      </c>
      <c r="I1997" s="82"/>
      <c r="J1997" s="161"/>
      <c r="K1997" s="244" t="s">
        <v>28591</v>
      </c>
      <c r="L1997" s="62"/>
      <c r="M1997" s="113" t="s">
        <v>22516</v>
      </c>
      <c r="N1997" s="62"/>
      <c r="O1997" s="161" t="s">
        <v>2813</v>
      </c>
      <c r="P1997" s="62"/>
      <c r="Q1997" s="82"/>
    </row>
    <row r="1998">
      <c r="A1998" s="62" t="s">
        <v>2586</v>
      </c>
      <c r="B1998" s="224" t="s">
        <v>28592</v>
      </c>
      <c r="C1998" s="82"/>
      <c r="D1998" s="82" t="s">
        <v>2588</v>
      </c>
      <c r="E1998" s="113" t="s">
        <v>22516</v>
      </c>
      <c r="F1998" s="113" t="s">
        <v>22516</v>
      </c>
      <c r="G1998" s="99" t="s">
        <v>2741</v>
      </c>
      <c r="H1998" s="82" t="s">
        <v>28593</v>
      </c>
      <c r="I1998" s="82"/>
      <c r="J1998" s="161"/>
      <c r="K1998" s="244" t="s">
        <v>28594</v>
      </c>
      <c r="L1998" s="62"/>
      <c r="M1998" s="113" t="s">
        <v>22516</v>
      </c>
      <c r="N1998" s="62"/>
      <c r="O1998" s="161" t="s">
        <v>28595</v>
      </c>
      <c r="P1998" s="62"/>
      <c r="Q1998" s="82"/>
    </row>
    <row r="1999">
      <c r="A1999" s="62" t="s">
        <v>2586</v>
      </c>
      <c r="B1999" s="224" t="s">
        <v>28596</v>
      </c>
      <c r="C1999" s="201"/>
      <c r="D1999" s="82" t="s">
        <v>2588</v>
      </c>
      <c r="E1999" s="113" t="s">
        <v>22516</v>
      </c>
      <c r="F1999" s="113" t="s">
        <v>22516</v>
      </c>
      <c r="G1999" s="99" t="s">
        <v>2741</v>
      </c>
      <c r="H1999" s="79" t="s">
        <v>28597</v>
      </c>
      <c r="I1999" s="113"/>
      <c r="J1999" s="246"/>
      <c r="K1999" s="244" t="s">
        <v>28598</v>
      </c>
      <c r="L1999" s="62"/>
      <c r="M1999" s="113" t="s">
        <v>22516</v>
      </c>
      <c r="N1999" s="162"/>
      <c r="O1999" s="246" t="s">
        <v>2742</v>
      </c>
      <c r="P1999" s="162"/>
      <c r="Q1999" s="201"/>
    </row>
    <row r="2000">
      <c r="A2000" s="62" t="s">
        <v>2586</v>
      </c>
      <c r="B2000" s="224" t="s">
        <v>26654</v>
      </c>
      <c r="C2000" s="201"/>
      <c r="D2000" s="113" t="s">
        <v>2635</v>
      </c>
      <c r="E2000" s="113" t="s">
        <v>22516</v>
      </c>
      <c r="F2000" s="113" t="s">
        <v>22516</v>
      </c>
      <c r="G2000" s="99" t="s">
        <v>2741</v>
      </c>
      <c r="H2000" s="158" t="s">
        <v>28599</v>
      </c>
      <c r="I2000" s="158"/>
      <c r="J2000" s="246"/>
      <c r="K2000" s="277" t="s">
        <v>28600</v>
      </c>
      <c r="L2000" s="62"/>
      <c r="M2000" s="113" t="s">
        <v>22516</v>
      </c>
      <c r="N2000" s="162"/>
      <c r="O2000" s="246" t="s">
        <v>2802</v>
      </c>
      <c r="P2000" s="162"/>
      <c r="Q2000" s="201"/>
    </row>
    <row r="2001">
      <c r="A2001" s="62" t="s">
        <v>23381</v>
      </c>
      <c r="B2001" s="224" t="s">
        <v>28601</v>
      </c>
      <c r="C2001" s="82"/>
      <c r="D2001" s="82" t="s">
        <v>2588</v>
      </c>
      <c r="E2001" s="113" t="s">
        <v>22516</v>
      </c>
      <c r="F2001" s="113" t="s">
        <v>22516</v>
      </c>
      <c r="G2001" s="99" t="s">
        <v>2741</v>
      </c>
      <c r="H2001" s="82" t="s">
        <v>28602</v>
      </c>
      <c r="I2001" s="201"/>
      <c r="J2001" s="246"/>
      <c r="K2001" s="244" t="s">
        <v>28603</v>
      </c>
      <c r="L2001" s="62"/>
      <c r="M2001" s="113" t="s">
        <v>22516</v>
      </c>
      <c r="N2001" s="62"/>
      <c r="O2001" s="246" t="s">
        <v>2760</v>
      </c>
      <c r="P2001" s="62"/>
      <c r="Q2001" s="82"/>
    </row>
    <row r="2002">
      <c r="A2002" s="69" t="s">
        <v>2586</v>
      </c>
      <c r="B2002" s="232" t="s">
        <v>28604</v>
      </c>
      <c r="C2002" s="82"/>
      <c r="D2002" s="79" t="s">
        <v>2635</v>
      </c>
      <c r="E2002" s="154" t="s">
        <v>22516</v>
      </c>
      <c r="F2002" s="154" t="s">
        <v>22516</v>
      </c>
      <c r="G2002" s="62"/>
      <c r="H2002" s="62" t="s">
        <v>28605</v>
      </c>
      <c r="I2002" s="193" t="s">
        <v>28606</v>
      </c>
      <c r="J2002" s="200">
        <v>39200.0</v>
      </c>
      <c r="K2002" s="95" t="s">
        <v>22583</v>
      </c>
      <c r="L2002" s="82" t="s">
        <v>21498</v>
      </c>
      <c r="M2002" s="62"/>
      <c r="N2002" s="62"/>
      <c r="O2002" s="62"/>
      <c r="P2002" s="99" t="s">
        <v>8038</v>
      </c>
      <c r="Q2002" s="113" t="s">
        <v>22516</v>
      </c>
    </row>
    <row r="2003">
      <c r="A2003" s="69" t="s">
        <v>2586</v>
      </c>
      <c r="B2003" s="278" t="s">
        <v>28607</v>
      </c>
      <c r="C2003" s="82"/>
      <c r="D2003" s="101" t="s">
        <v>2588</v>
      </c>
      <c r="E2003" s="113" t="s">
        <v>22516</v>
      </c>
      <c r="F2003" s="113" t="s">
        <v>22516</v>
      </c>
      <c r="G2003" s="62"/>
      <c r="H2003" s="62" t="s">
        <v>28608</v>
      </c>
      <c r="I2003" s="193" t="s">
        <v>28609</v>
      </c>
      <c r="J2003" s="279">
        <v>36000.0</v>
      </c>
      <c r="K2003" s="65" t="s">
        <v>22583</v>
      </c>
      <c r="L2003" s="62"/>
      <c r="M2003" s="113" t="s">
        <v>22516</v>
      </c>
      <c r="N2003" s="62"/>
      <c r="O2003" s="62"/>
      <c r="P2003" s="82" t="s">
        <v>28610</v>
      </c>
      <c r="Q2003" s="82"/>
    </row>
    <row r="2004">
      <c r="A2004" s="62" t="s">
        <v>2586</v>
      </c>
      <c r="B2004" s="175" t="s">
        <v>27167</v>
      </c>
      <c r="C2004" s="95"/>
      <c r="D2004" s="229" t="s">
        <v>2588</v>
      </c>
      <c r="E2004" s="113" t="s">
        <v>22516</v>
      </c>
      <c r="F2004" s="113" t="s">
        <v>22516</v>
      </c>
      <c r="G2004" s="96"/>
      <c r="H2004" s="96" t="s">
        <v>28611</v>
      </c>
      <c r="I2004" s="191" t="s">
        <v>28612</v>
      </c>
      <c r="J2004" s="156">
        <v>810.0</v>
      </c>
      <c r="K2004" s="179"/>
      <c r="L2004" s="95" t="s">
        <v>21765</v>
      </c>
      <c r="M2004" s="113" t="s">
        <v>22516</v>
      </c>
      <c r="N2004" s="96"/>
      <c r="O2004" s="96" t="s">
        <v>2765</v>
      </c>
      <c r="P2004" s="250" t="s">
        <v>8038</v>
      </c>
      <c r="Q2004" s="154" t="s">
        <v>22516</v>
      </c>
    </row>
    <row r="2005">
      <c r="A2005" s="62" t="s">
        <v>2586</v>
      </c>
      <c r="B2005" s="224" t="s">
        <v>28613</v>
      </c>
      <c r="C2005" s="201"/>
      <c r="D2005" s="82" t="s">
        <v>2588</v>
      </c>
      <c r="E2005" s="113" t="s">
        <v>22516</v>
      </c>
      <c r="F2005" s="113" t="s">
        <v>22516</v>
      </c>
      <c r="G2005" s="99" t="s">
        <v>2741</v>
      </c>
      <c r="H2005" s="82" t="s">
        <v>28614</v>
      </c>
      <c r="I2005" s="201"/>
      <c r="J2005" s="161"/>
      <c r="K2005" s="247"/>
      <c r="L2005" s="99" t="s">
        <v>21765</v>
      </c>
      <c r="M2005" s="113" t="s">
        <v>22516</v>
      </c>
      <c r="N2005" s="162"/>
      <c r="O2005" s="161" t="s">
        <v>26516</v>
      </c>
      <c r="P2005" s="162"/>
      <c r="Q2005" s="244" t="s">
        <v>28615</v>
      </c>
    </row>
    <row r="2006">
      <c r="A2006" s="62" t="s">
        <v>2586</v>
      </c>
      <c r="B2006" s="224" t="s">
        <v>28616</v>
      </c>
      <c r="C2006" s="201"/>
      <c r="D2006" s="82" t="s">
        <v>2588</v>
      </c>
      <c r="E2006" s="113" t="s">
        <v>22516</v>
      </c>
      <c r="F2006" s="113" t="s">
        <v>22516</v>
      </c>
      <c r="G2006" s="99" t="s">
        <v>2741</v>
      </c>
      <c r="H2006" s="82" t="s">
        <v>28617</v>
      </c>
      <c r="I2006" s="201"/>
      <c r="J2006" s="161"/>
      <c r="K2006" s="247"/>
      <c r="L2006" s="99" t="s">
        <v>21765</v>
      </c>
      <c r="M2006" s="113" t="s">
        <v>22516</v>
      </c>
      <c r="N2006" s="162"/>
      <c r="O2006" s="161" t="s">
        <v>28618</v>
      </c>
      <c r="P2006" s="162"/>
      <c r="Q2006" s="244" t="s">
        <v>28619</v>
      </c>
    </row>
    <row r="2007">
      <c r="A2007" s="62" t="s">
        <v>2586</v>
      </c>
      <c r="B2007" s="224" t="s">
        <v>28620</v>
      </c>
      <c r="C2007" s="201"/>
      <c r="D2007" s="82" t="s">
        <v>2588</v>
      </c>
      <c r="E2007" s="113" t="s">
        <v>22516</v>
      </c>
      <c r="F2007" s="113" t="s">
        <v>22516</v>
      </c>
      <c r="G2007" s="99" t="s">
        <v>2741</v>
      </c>
      <c r="H2007" s="82" t="s">
        <v>28621</v>
      </c>
      <c r="I2007" s="201"/>
      <c r="J2007" s="161"/>
      <c r="K2007" s="82"/>
      <c r="L2007" s="99" t="s">
        <v>21765</v>
      </c>
      <c r="M2007" s="113" t="s">
        <v>22516</v>
      </c>
      <c r="N2007" s="162"/>
      <c r="O2007" s="161" t="s">
        <v>2813</v>
      </c>
      <c r="P2007" s="162"/>
      <c r="Q2007" s="82" t="s">
        <v>28622</v>
      </c>
    </row>
    <row r="2008">
      <c r="A2008" s="62" t="s">
        <v>2586</v>
      </c>
      <c r="B2008" s="224" t="s">
        <v>28623</v>
      </c>
      <c r="C2008" s="82"/>
      <c r="D2008" s="82" t="s">
        <v>2588</v>
      </c>
      <c r="E2008" s="113" t="s">
        <v>22516</v>
      </c>
      <c r="F2008" s="113" t="s">
        <v>22516</v>
      </c>
      <c r="G2008" s="99" t="s">
        <v>2741</v>
      </c>
      <c r="H2008" s="82" t="s">
        <v>28624</v>
      </c>
      <c r="I2008" s="82"/>
      <c r="J2008" s="161"/>
      <c r="K2008" s="247"/>
      <c r="L2008" s="99" t="s">
        <v>21765</v>
      </c>
      <c r="M2008" s="113" t="s">
        <v>22516</v>
      </c>
      <c r="N2008" s="62"/>
      <c r="O2008" s="161" t="s">
        <v>2813</v>
      </c>
      <c r="P2008" s="62"/>
      <c r="Q2008" s="244" t="s">
        <v>28625</v>
      </c>
    </row>
    <row r="2009">
      <c r="A2009" s="69" t="s">
        <v>2586</v>
      </c>
      <c r="B2009" s="190" t="s">
        <v>28626</v>
      </c>
      <c r="C2009" s="95"/>
      <c r="D2009" s="229" t="s">
        <v>2588</v>
      </c>
      <c r="E2009" s="113" t="s">
        <v>22516</v>
      </c>
      <c r="F2009" s="113" t="s">
        <v>22516</v>
      </c>
      <c r="G2009" s="96"/>
      <c r="H2009" s="96" t="s">
        <v>28627</v>
      </c>
      <c r="I2009" s="113" t="s">
        <v>22516</v>
      </c>
      <c r="J2009" s="192"/>
      <c r="K2009" s="179"/>
      <c r="L2009" s="95" t="s">
        <v>28628</v>
      </c>
      <c r="M2009" s="113" t="s">
        <v>22516</v>
      </c>
      <c r="N2009" s="96"/>
      <c r="O2009" s="75" t="s">
        <v>2686</v>
      </c>
      <c r="P2009" s="96"/>
      <c r="Q2009" s="95"/>
    </row>
    <row r="2010">
      <c r="A2010" s="62" t="s">
        <v>24604</v>
      </c>
      <c r="B2010" s="224" t="s">
        <v>28629</v>
      </c>
      <c r="C2010" s="201"/>
      <c r="D2010" s="62" t="s">
        <v>2588</v>
      </c>
      <c r="E2010" s="113" t="s">
        <v>22516</v>
      </c>
      <c r="F2010" s="113" t="s">
        <v>22516</v>
      </c>
      <c r="G2010" s="62"/>
      <c r="H2010" s="161" t="s">
        <v>28630</v>
      </c>
      <c r="I2010" s="82"/>
      <c r="J2010" s="161"/>
      <c r="K2010" s="62"/>
      <c r="L2010" s="62"/>
      <c r="M2010" s="113" t="s">
        <v>22516</v>
      </c>
      <c r="N2010" s="162"/>
      <c r="O2010" s="162"/>
      <c r="P2010" s="162"/>
      <c r="Q2010" s="201"/>
    </row>
    <row r="2011">
      <c r="A2011" s="62" t="s">
        <v>2586</v>
      </c>
      <c r="B2011" s="157" t="s">
        <v>28631</v>
      </c>
      <c r="C2011" s="201"/>
      <c r="D2011" s="62" t="s">
        <v>2588</v>
      </c>
      <c r="E2011" s="113" t="s">
        <v>22516</v>
      </c>
      <c r="F2011" s="113" t="s">
        <v>22516</v>
      </c>
      <c r="G2011" s="62" t="s">
        <v>2741</v>
      </c>
      <c r="H2011" s="158" t="s">
        <v>28632</v>
      </c>
      <c r="I2011" s="166" t="s">
        <v>24224</v>
      </c>
      <c r="J2011" s="161"/>
      <c r="K2011" s="62"/>
      <c r="L2011" s="161"/>
      <c r="M2011" s="113" t="s">
        <v>22516</v>
      </c>
      <c r="N2011" s="162"/>
      <c r="O2011" s="161" t="s">
        <v>2760</v>
      </c>
      <c r="P2011" s="162"/>
      <c r="Q2011" s="62"/>
    </row>
    <row r="2012">
      <c r="A2012" s="62" t="s">
        <v>2586</v>
      </c>
      <c r="B2012" s="157" t="s">
        <v>28633</v>
      </c>
      <c r="C2012" s="82"/>
      <c r="D2012" s="62" t="s">
        <v>2588</v>
      </c>
      <c r="E2012" s="113" t="s">
        <v>22516</v>
      </c>
      <c r="F2012" s="113" t="s">
        <v>22516</v>
      </c>
      <c r="G2012" s="99" t="s">
        <v>2741</v>
      </c>
      <c r="H2012" s="62" t="s">
        <v>28634</v>
      </c>
      <c r="I2012" s="82"/>
      <c r="J2012" s="161"/>
      <c r="K2012" s="161"/>
      <c r="L2012" s="62"/>
      <c r="M2012" s="113" t="s">
        <v>22516</v>
      </c>
      <c r="N2012" s="62"/>
      <c r="O2012" s="161" t="s">
        <v>2937</v>
      </c>
      <c r="P2012" s="62"/>
      <c r="Q2012" s="62"/>
    </row>
    <row r="2013">
      <c r="A2013" s="62" t="s">
        <v>2586</v>
      </c>
      <c r="B2013" s="157" t="s">
        <v>28635</v>
      </c>
      <c r="C2013" s="201"/>
      <c r="D2013" s="62" t="s">
        <v>2588</v>
      </c>
      <c r="E2013" s="113" t="s">
        <v>22516</v>
      </c>
      <c r="F2013" s="113" t="s">
        <v>22516</v>
      </c>
      <c r="G2013" s="99" t="s">
        <v>2741</v>
      </c>
      <c r="H2013" s="82" t="s">
        <v>28636</v>
      </c>
      <c r="I2013" s="82"/>
      <c r="J2013" s="161"/>
      <c r="K2013" s="161"/>
      <c r="L2013" s="161"/>
      <c r="M2013" s="113" t="s">
        <v>22516</v>
      </c>
      <c r="N2013" s="162"/>
      <c r="O2013" s="161" t="s">
        <v>2760</v>
      </c>
      <c r="P2013" s="162"/>
      <c r="Q2013" s="62"/>
    </row>
    <row r="2014">
      <c r="A2014" s="62" t="s">
        <v>2586</v>
      </c>
      <c r="B2014" s="157" t="s">
        <v>28637</v>
      </c>
      <c r="C2014" s="82"/>
      <c r="D2014" s="62" t="s">
        <v>2588</v>
      </c>
      <c r="E2014" s="113" t="s">
        <v>22516</v>
      </c>
      <c r="F2014" s="113" t="s">
        <v>22516</v>
      </c>
      <c r="G2014" s="99" t="s">
        <v>2741</v>
      </c>
      <c r="H2014" s="62" t="s">
        <v>28638</v>
      </c>
      <c r="I2014" s="82"/>
      <c r="J2014" s="161"/>
      <c r="K2014" s="161"/>
      <c r="L2014" s="62"/>
      <c r="M2014" s="113" t="s">
        <v>22516</v>
      </c>
      <c r="N2014" s="62"/>
      <c r="O2014" s="161" t="s">
        <v>2603</v>
      </c>
      <c r="P2014" s="62"/>
      <c r="Q2014" s="62"/>
    </row>
    <row r="2015">
      <c r="A2015" s="62" t="s">
        <v>2586</v>
      </c>
      <c r="B2015" s="157" t="s">
        <v>28639</v>
      </c>
      <c r="C2015" s="201"/>
      <c r="D2015" s="62" t="s">
        <v>2588</v>
      </c>
      <c r="E2015" s="154" t="s">
        <v>22516</v>
      </c>
      <c r="F2015" s="154" t="s">
        <v>22516</v>
      </c>
      <c r="G2015" s="62" t="s">
        <v>2741</v>
      </c>
      <c r="H2015" s="82" t="s">
        <v>28640</v>
      </c>
      <c r="I2015" s="82"/>
      <c r="J2015" s="161" t="s">
        <v>21663</v>
      </c>
      <c r="K2015" s="62"/>
      <c r="L2015" s="161"/>
      <c r="M2015" s="113" t="s">
        <v>22516</v>
      </c>
      <c r="N2015" s="162"/>
      <c r="O2015" s="162"/>
      <c r="P2015" s="162"/>
      <c r="Q2015" s="62"/>
    </row>
    <row r="2016">
      <c r="A2016" s="62" t="s">
        <v>2586</v>
      </c>
      <c r="B2016" s="157" t="s">
        <v>28641</v>
      </c>
      <c r="C2016" s="201"/>
      <c r="D2016" s="62" t="s">
        <v>2588</v>
      </c>
      <c r="E2016" s="113" t="s">
        <v>22516</v>
      </c>
      <c r="F2016" s="113" t="s">
        <v>22516</v>
      </c>
      <c r="G2016" s="82"/>
      <c r="H2016" s="82" t="s">
        <v>28642</v>
      </c>
      <c r="I2016" s="82"/>
      <c r="J2016" s="161"/>
      <c r="K2016" s="62"/>
      <c r="L2016" s="161"/>
      <c r="M2016" s="113" t="s">
        <v>22516</v>
      </c>
      <c r="N2016" s="162"/>
      <c r="O2016" s="161" t="s">
        <v>7223</v>
      </c>
      <c r="P2016" s="62" t="s">
        <v>2741</v>
      </c>
      <c r="Q2016" s="62"/>
    </row>
    <row r="2017">
      <c r="A2017" s="62" t="s">
        <v>2586</v>
      </c>
      <c r="B2017" s="157" t="s">
        <v>28643</v>
      </c>
      <c r="C2017" s="201"/>
      <c r="D2017" s="79" t="s">
        <v>2588</v>
      </c>
      <c r="E2017" s="113" t="s">
        <v>22516</v>
      </c>
      <c r="F2017" s="113" t="s">
        <v>22516</v>
      </c>
      <c r="G2017" s="82"/>
      <c r="H2017" s="82" t="s">
        <v>28644</v>
      </c>
      <c r="I2017" s="82"/>
      <c r="J2017" s="161"/>
      <c r="K2017" s="62"/>
      <c r="L2017" s="161"/>
      <c r="M2017" s="113" t="s">
        <v>22516</v>
      </c>
      <c r="N2017" s="162"/>
      <c r="O2017" s="161" t="s">
        <v>3933</v>
      </c>
      <c r="P2017" s="62" t="s">
        <v>2741</v>
      </c>
      <c r="Q2017" s="62"/>
    </row>
    <row r="2018">
      <c r="A2018" s="62" t="s">
        <v>2586</v>
      </c>
      <c r="B2018" s="157" t="s">
        <v>28645</v>
      </c>
      <c r="C2018" s="201"/>
      <c r="D2018" s="62" t="s">
        <v>2588</v>
      </c>
      <c r="E2018" s="113" t="s">
        <v>22516</v>
      </c>
      <c r="F2018" s="113" t="s">
        <v>22516</v>
      </c>
      <c r="G2018" s="62" t="s">
        <v>2741</v>
      </c>
      <c r="H2018" s="82" t="s">
        <v>28646</v>
      </c>
      <c r="I2018" s="82"/>
      <c r="J2018" s="161"/>
      <c r="K2018" s="161"/>
      <c r="L2018" s="161"/>
      <c r="M2018" s="113" t="s">
        <v>22516</v>
      </c>
      <c r="N2018" s="162"/>
      <c r="O2018" s="161" t="s">
        <v>2760</v>
      </c>
      <c r="P2018" s="162"/>
      <c r="Q2018" s="62"/>
    </row>
    <row r="2019">
      <c r="A2019" s="62" t="s">
        <v>2586</v>
      </c>
      <c r="B2019" s="157" t="s">
        <v>24773</v>
      </c>
      <c r="C2019" s="201"/>
      <c r="D2019" s="79" t="s">
        <v>2588</v>
      </c>
      <c r="E2019" s="113" t="s">
        <v>22516</v>
      </c>
      <c r="F2019" s="113" t="s">
        <v>22516</v>
      </c>
      <c r="G2019" s="99" t="s">
        <v>2741</v>
      </c>
      <c r="H2019" s="158" t="s">
        <v>28647</v>
      </c>
      <c r="I2019" s="82"/>
      <c r="J2019" s="161"/>
      <c r="K2019" s="62"/>
      <c r="L2019" s="161"/>
      <c r="M2019" s="113" t="s">
        <v>22516</v>
      </c>
      <c r="N2019" s="162"/>
      <c r="O2019" s="162"/>
      <c r="P2019" s="162"/>
      <c r="Q2019" s="62"/>
    </row>
    <row r="2020">
      <c r="A2020" s="62" t="s">
        <v>2586</v>
      </c>
      <c r="B2020" s="157" t="s">
        <v>28648</v>
      </c>
      <c r="C2020" s="201"/>
      <c r="D2020" s="62" t="s">
        <v>2588</v>
      </c>
      <c r="E2020" s="113" t="s">
        <v>22516</v>
      </c>
      <c r="F2020" s="113" t="s">
        <v>22516</v>
      </c>
      <c r="G2020" s="62" t="s">
        <v>5595</v>
      </c>
      <c r="H2020" s="82" t="s">
        <v>28649</v>
      </c>
      <c r="I2020" s="82"/>
      <c r="J2020" s="161"/>
      <c r="K2020" s="161"/>
      <c r="L2020" s="161"/>
      <c r="M2020" s="113" t="s">
        <v>22516</v>
      </c>
      <c r="N2020" s="162"/>
      <c r="O2020" s="161" t="s">
        <v>2952</v>
      </c>
      <c r="P2020" s="162"/>
      <c r="Q2020" s="62"/>
    </row>
    <row r="2021">
      <c r="A2021" s="62" t="s">
        <v>2586</v>
      </c>
      <c r="B2021" s="157" t="s">
        <v>28650</v>
      </c>
      <c r="C2021" s="201"/>
      <c r="D2021" s="62" t="s">
        <v>2588</v>
      </c>
      <c r="E2021" s="113" t="s">
        <v>22516</v>
      </c>
      <c r="F2021" s="113" t="s">
        <v>22516</v>
      </c>
      <c r="G2021" s="62" t="s">
        <v>5595</v>
      </c>
      <c r="H2021" s="82" t="s">
        <v>28651</v>
      </c>
      <c r="I2021" s="82"/>
      <c r="J2021" s="161"/>
      <c r="K2021" s="62"/>
      <c r="L2021" s="161"/>
      <c r="M2021" s="113" t="s">
        <v>22516</v>
      </c>
      <c r="N2021" s="162"/>
      <c r="O2021" s="161" t="s">
        <v>15374</v>
      </c>
      <c r="P2021" s="162"/>
      <c r="Q2021" s="62"/>
    </row>
    <row r="2022">
      <c r="A2022" s="62" t="s">
        <v>2586</v>
      </c>
      <c r="B2022" s="157" t="s">
        <v>28652</v>
      </c>
      <c r="C2022" s="201"/>
      <c r="D2022" s="79" t="s">
        <v>2588</v>
      </c>
      <c r="E2022" s="113" t="s">
        <v>22516</v>
      </c>
      <c r="F2022" s="113" t="s">
        <v>22516</v>
      </c>
      <c r="G2022" s="62" t="s">
        <v>2741</v>
      </c>
      <c r="H2022" s="82" t="s">
        <v>28653</v>
      </c>
      <c r="I2022" s="82"/>
      <c r="J2022" s="161"/>
      <c r="K2022" s="62"/>
      <c r="L2022" s="161"/>
      <c r="M2022" s="113" t="s">
        <v>22516</v>
      </c>
      <c r="N2022" s="162"/>
      <c r="O2022" s="161" t="s">
        <v>22653</v>
      </c>
      <c r="P2022" s="162"/>
      <c r="Q2022" s="62"/>
    </row>
    <row r="2023">
      <c r="A2023" s="62" t="s">
        <v>2586</v>
      </c>
      <c r="B2023" s="157" t="s">
        <v>28654</v>
      </c>
      <c r="C2023" s="201"/>
      <c r="D2023" s="62" t="s">
        <v>2588</v>
      </c>
      <c r="E2023" s="113" t="s">
        <v>22516</v>
      </c>
      <c r="F2023" s="113" t="s">
        <v>22516</v>
      </c>
      <c r="G2023" s="62" t="s">
        <v>5595</v>
      </c>
      <c r="H2023" s="82" t="s">
        <v>28655</v>
      </c>
      <c r="I2023" s="82"/>
      <c r="J2023" s="161"/>
      <c r="K2023" s="62"/>
      <c r="L2023" s="161"/>
      <c r="M2023" s="113" t="s">
        <v>22516</v>
      </c>
      <c r="N2023" s="162"/>
      <c r="O2023" s="161" t="s">
        <v>22653</v>
      </c>
      <c r="P2023" s="162"/>
      <c r="Q2023" s="62"/>
    </row>
    <row r="2024">
      <c r="A2024" s="62" t="s">
        <v>2586</v>
      </c>
      <c r="B2024" s="157" t="s">
        <v>28656</v>
      </c>
      <c r="C2024" s="201"/>
      <c r="D2024" s="62" t="s">
        <v>2588</v>
      </c>
      <c r="E2024" s="113" t="s">
        <v>22516</v>
      </c>
      <c r="F2024" s="113" t="s">
        <v>22516</v>
      </c>
      <c r="G2024" s="62" t="s">
        <v>5595</v>
      </c>
      <c r="H2024" s="82" t="s">
        <v>28657</v>
      </c>
      <c r="I2024" s="82"/>
      <c r="J2024" s="161"/>
      <c r="K2024" s="62"/>
      <c r="L2024" s="161"/>
      <c r="M2024" s="113" t="s">
        <v>22516</v>
      </c>
      <c r="N2024" s="162"/>
      <c r="O2024" s="161" t="s">
        <v>22245</v>
      </c>
      <c r="P2024" s="162"/>
      <c r="Q2024" s="62"/>
    </row>
    <row r="2025">
      <c r="A2025" s="62" t="s">
        <v>2586</v>
      </c>
      <c r="B2025" s="157" t="s">
        <v>28658</v>
      </c>
      <c r="C2025" s="201"/>
      <c r="D2025" s="62" t="s">
        <v>2635</v>
      </c>
      <c r="E2025" s="154" t="s">
        <v>22516</v>
      </c>
      <c r="F2025" s="154" t="s">
        <v>22516</v>
      </c>
      <c r="G2025" s="82"/>
      <c r="H2025" s="82" t="s">
        <v>28659</v>
      </c>
      <c r="I2025" s="82"/>
      <c r="J2025" s="161"/>
      <c r="K2025" s="62"/>
      <c r="L2025" s="161"/>
      <c r="M2025" s="113" t="s">
        <v>22516</v>
      </c>
      <c r="N2025" s="162"/>
      <c r="O2025" s="161" t="s">
        <v>2937</v>
      </c>
      <c r="P2025" s="62" t="s">
        <v>8038</v>
      </c>
      <c r="Q2025" s="62"/>
    </row>
    <row r="2026">
      <c r="A2026" s="62" t="s">
        <v>2586</v>
      </c>
      <c r="B2026" s="157" t="s">
        <v>28660</v>
      </c>
      <c r="C2026" s="201"/>
      <c r="D2026" s="62" t="s">
        <v>2588</v>
      </c>
      <c r="E2026" s="113" t="s">
        <v>22516</v>
      </c>
      <c r="F2026" s="113" t="s">
        <v>22516</v>
      </c>
      <c r="G2026" s="99" t="s">
        <v>2741</v>
      </c>
      <c r="H2026" s="82" t="s">
        <v>28661</v>
      </c>
      <c r="I2026" s="82"/>
      <c r="J2026" s="161"/>
      <c r="K2026" s="62"/>
      <c r="L2026" s="161"/>
      <c r="M2026" s="113" t="s">
        <v>22516</v>
      </c>
      <c r="N2026" s="162"/>
      <c r="O2026" s="161" t="s">
        <v>21663</v>
      </c>
      <c r="P2026" s="162"/>
      <c r="Q2026" s="62"/>
    </row>
    <row r="2027">
      <c r="A2027" s="62" t="s">
        <v>2586</v>
      </c>
      <c r="B2027" s="224" t="s">
        <v>28662</v>
      </c>
      <c r="C2027" s="82"/>
      <c r="D2027" s="82" t="s">
        <v>2588</v>
      </c>
      <c r="E2027" s="113" t="s">
        <v>22516</v>
      </c>
      <c r="F2027" s="113" t="s">
        <v>22516</v>
      </c>
      <c r="G2027" s="99" t="s">
        <v>2741</v>
      </c>
      <c r="H2027" s="82" t="s">
        <v>28663</v>
      </c>
      <c r="I2027" s="82"/>
      <c r="J2027" s="246"/>
      <c r="K2027" s="62"/>
      <c r="L2027" s="62"/>
      <c r="M2027" s="113" t="s">
        <v>22516</v>
      </c>
      <c r="N2027" s="62"/>
      <c r="O2027" s="161"/>
      <c r="P2027" s="62"/>
      <c r="Q2027" s="82"/>
    </row>
    <row r="2028">
      <c r="A2028" s="62" t="s">
        <v>24604</v>
      </c>
      <c r="B2028" s="224" t="s">
        <v>28664</v>
      </c>
      <c r="C2028" s="201"/>
      <c r="D2028" s="62" t="s">
        <v>2588</v>
      </c>
      <c r="E2028" s="113" t="s">
        <v>22516</v>
      </c>
      <c r="F2028" s="113" t="s">
        <v>22516</v>
      </c>
      <c r="G2028" s="62"/>
      <c r="H2028" s="161" t="s">
        <v>28665</v>
      </c>
      <c r="I2028" s="82"/>
      <c r="J2028" s="161"/>
      <c r="K2028" s="62"/>
      <c r="L2028" s="62"/>
      <c r="M2028" s="113" t="s">
        <v>22516</v>
      </c>
      <c r="N2028" s="162"/>
      <c r="O2028" s="162"/>
      <c r="P2028" s="162"/>
      <c r="Q2028" s="201"/>
    </row>
    <row r="2029">
      <c r="A2029" s="62" t="s">
        <v>2586</v>
      </c>
      <c r="B2029" s="157" t="s">
        <v>28652</v>
      </c>
      <c r="C2029" s="201"/>
      <c r="D2029" s="79" t="s">
        <v>2588</v>
      </c>
      <c r="E2029" s="113" t="s">
        <v>22516</v>
      </c>
      <c r="F2029" s="113" t="s">
        <v>22516</v>
      </c>
      <c r="G2029" s="62" t="s">
        <v>2741</v>
      </c>
      <c r="H2029" s="82" t="s">
        <v>28666</v>
      </c>
      <c r="I2029" s="82"/>
      <c r="J2029" s="161"/>
      <c r="K2029" s="62"/>
      <c r="L2029" s="161"/>
      <c r="M2029" s="113" t="s">
        <v>22516</v>
      </c>
      <c r="N2029" s="162"/>
      <c r="O2029" s="161" t="s">
        <v>22653</v>
      </c>
      <c r="P2029" s="162"/>
      <c r="Q2029" s="62"/>
    </row>
    <row r="2030">
      <c r="A2030" s="62" t="s">
        <v>2586</v>
      </c>
      <c r="B2030" s="157" t="s">
        <v>28667</v>
      </c>
      <c r="C2030" s="201"/>
      <c r="D2030" s="62" t="s">
        <v>2635</v>
      </c>
      <c r="E2030" s="113" t="s">
        <v>22516</v>
      </c>
      <c r="F2030" s="113" t="s">
        <v>22516</v>
      </c>
      <c r="G2030" s="62" t="s">
        <v>2741</v>
      </c>
      <c r="H2030" s="62" t="s">
        <v>28668</v>
      </c>
      <c r="I2030" s="82"/>
      <c r="J2030" s="161"/>
      <c r="K2030" s="161"/>
      <c r="L2030" s="161"/>
      <c r="M2030" s="113" t="s">
        <v>22516</v>
      </c>
      <c r="N2030" s="162"/>
      <c r="O2030" s="161" t="s">
        <v>22653</v>
      </c>
      <c r="P2030" s="162"/>
      <c r="Q2030" s="62"/>
    </row>
    <row r="2031">
      <c r="A2031" s="62" t="s">
        <v>2633</v>
      </c>
      <c r="B2031" s="157" t="s">
        <v>28669</v>
      </c>
      <c r="C2031" s="201"/>
      <c r="D2031" s="62" t="s">
        <v>2588</v>
      </c>
      <c r="E2031" s="113" t="s">
        <v>22516</v>
      </c>
      <c r="F2031" s="113" t="s">
        <v>22516</v>
      </c>
      <c r="G2031" s="62" t="s">
        <v>2741</v>
      </c>
      <c r="H2031" s="82" t="s">
        <v>28670</v>
      </c>
      <c r="I2031" s="82"/>
      <c r="J2031" s="161"/>
      <c r="K2031" s="62"/>
      <c r="L2031" s="161"/>
      <c r="M2031" s="113" t="s">
        <v>22516</v>
      </c>
      <c r="N2031" s="162"/>
      <c r="O2031" s="161" t="s">
        <v>21663</v>
      </c>
      <c r="P2031" s="162"/>
      <c r="Q2031" s="62"/>
    </row>
    <row r="2032">
      <c r="A2032" s="62" t="s">
        <v>2586</v>
      </c>
      <c r="B2032" s="157" t="s">
        <v>28671</v>
      </c>
      <c r="C2032" s="201"/>
      <c r="D2032" s="62" t="s">
        <v>2588</v>
      </c>
      <c r="E2032" s="113" t="s">
        <v>22516</v>
      </c>
      <c r="F2032" s="113" t="s">
        <v>22516</v>
      </c>
      <c r="G2032" s="62" t="s">
        <v>5595</v>
      </c>
      <c r="H2032" s="82" t="s">
        <v>28672</v>
      </c>
      <c r="I2032" s="82"/>
      <c r="J2032" s="161"/>
      <c r="K2032" s="62"/>
      <c r="L2032" s="161"/>
      <c r="M2032" s="113" t="s">
        <v>22516</v>
      </c>
      <c r="N2032" s="162"/>
      <c r="O2032" s="161" t="s">
        <v>2603</v>
      </c>
      <c r="P2032" s="162"/>
      <c r="Q2032" s="62"/>
    </row>
    <row r="2033">
      <c r="A2033" s="62" t="s">
        <v>2586</v>
      </c>
      <c r="B2033" s="157" t="s">
        <v>28673</v>
      </c>
      <c r="C2033" s="201"/>
      <c r="D2033" s="62" t="s">
        <v>2588</v>
      </c>
      <c r="E2033" s="113" t="s">
        <v>22516</v>
      </c>
      <c r="F2033" s="113" t="s">
        <v>22516</v>
      </c>
      <c r="G2033" s="62" t="s">
        <v>5595</v>
      </c>
      <c r="H2033" s="82" t="s">
        <v>28674</v>
      </c>
      <c r="I2033" s="82"/>
      <c r="J2033" s="161"/>
      <c r="K2033" s="62"/>
      <c r="L2033" s="161"/>
      <c r="M2033" s="113" t="s">
        <v>22516</v>
      </c>
      <c r="N2033" s="162"/>
      <c r="O2033" s="161" t="s">
        <v>2603</v>
      </c>
      <c r="P2033" s="162"/>
      <c r="Q2033" s="62"/>
    </row>
    <row r="2034">
      <c r="A2034" s="62" t="s">
        <v>2586</v>
      </c>
      <c r="B2034" s="157" t="s">
        <v>28675</v>
      </c>
      <c r="C2034" s="201"/>
      <c r="D2034" s="62" t="s">
        <v>2588</v>
      </c>
      <c r="E2034" s="113" t="s">
        <v>22516</v>
      </c>
      <c r="F2034" s="113" t="s">
        <v>22516</v>
      </c>
      <c r="G2034" s="62" t="s">
        <v>5595</v>
      </c>
      <c r="H2034" s="82" t="s">
        <v>28676</v>
      </c>
      <c r="I2034" s="82"/>
      <c r="J2034" s="161"/>
      <c r="K2034" s="161"/>
      <c r="L2034" s="161"/>
      <c r="M2034" s="113" t="s">
        <v>22516</v>
      </c>
      <c r="N2034" s="162"/>
      <c r="O2034" s="161" t="s">
        <v>28677</v>
      </c>
      <c r="P2034" s="162"/>
      <c r="Q2034" s="62"/>
    </row>
    <row r="2035">
      <c r="A2035" s="62" t="s">
        <v>24604</v>
      </c>
      <c r="B2035" s="224" t="s">
        <v>28678</v>
      </c>
      <c r="C2035" s="201"/>
      <c r="D2035" s="62" t="s">
        <v>2635</v>
      </c>
      <c r="E2035" s="154" t="s">
        <v>22516</v>
      </c>
      <c r="F2035" s="154" t="s">
        <v>22516</v>
      </c>
      <c r="G2035" s="62"/>
      <c r="H2035" s="161" t="s">
        <v>28679</v>
      </c>
      <c r="I2035" s="113"/>
      <c r="J2035" s="161"/>
      <c r="K2035" s="62"/>
      <c r="L2035" s="62"/>
      <c r="M2035" s="113" t="s">
        <v>22516</v>
      </c>
      <c r="N2035" s="162"/>
      <c r="O2035" s="162"/>
      <c r="P2035" s="162"/>
      <c r="Q2035" s="201"/>
    </row>
    <row r="2036">
      <c r="A2036" s="62" t="s">
        <v>2586</v>
      </c>
      <c r="B2036" s="157" t="s">
        <v>28680</v>
      </c>
      <c r="C2036" s="201"/>
      <c r="D2036" s="62" t="s">
        <v>2588</v>
      </c>
      <c r="E2036" s="113" t="s">
        <v>22516</v>
      </c>
      <c r="F2036" s="113" t="s">
        <v>22516</v>
      </c>
      <c r="G2036" s="62" t="s">
        <v>2741</v>
      </c>
      <c r="H2036" s="82" t="s">
        <v>28681</v>
      </c>
      <c r="I2036" s="82"/>
      <c r="J2036" s="161"/>
      <c r="K2036" s="161"/>
      <c r="L2036" s="161"/>
      <c r="M2036" s="113" t="s">
        <v>22516</v>
      </c>
      <c r="N2036" s="162"/>
      <c r="O2036" s="161" t="s">
        <v>2742</v>
      </c>
      <c r="P2036" s="162"/>
      <c r="Q2036" s="62"/>
    </row>
    <row r="2037">
      <c r="A2037" s="62" t="s">
        <v>2586</v>
      </c>
      <c r="B2037" s="157" t="s">
        <v>28682</v>
      </c>
      <c r="C2037" s="201"/>
      <c r="D2037" s="62" t="s">
        <v>2588</v>
      </c>
      <c r="E2037" s="113" t="s">
        <v>22516</v>
      </c>
      <c r="F2037" s="113" t="s">
        <v>22516</v>
      </c>
      <c r="G2037" s="82"/>
      <c r="H2037" s="82" t="s">
        <v>28683</v>
      </c>
      <c r="I2037" s="82"/>
      <c r="J2037" s="161"/>
      <c r="K2037" s="62"/>
      <c r="L2037" s="161"/>
      <c r="M2037" s="113" t="s">
        <v>22516</v>
      </c>
      <c r="N2037" s="162"/>
      <c r="O2037" s="161" t="s">
        <v>2765</v>
      </c>
      <c r="P2037" s="162"/>
      <c r="Q2037" s="62"/>
    </row>
    <row r="2038">
      <c r="A2038" s="62" t="s">
        <v>2586</v>
      </c>
      <c r="B2038" s="157" t="s">
        <v>28684</v>
      </c>
      <c r="C2038" s="201"/>
      <c r="D2038" s="62" t="s">
        <v>2635</v>
      </c>
      <c r="E2038" s="113" t="s">
        <v>22516</v>
      </c>
      <c r="F2038" s="113" t="s">
        <v>22516</v>
      </c>
      <c r="G2038" s="62" t="s">
        <v>8038</v>
      </c>
      <c r="H2038" s="62" t="s">
        <v>28685</v>
      </c>
      <c r="I2038" s="82"/>
      <c r="J2038" s="161"/>
      <c r="K2038" s="62"/>
      <c r="L2038" s="161"/>
      <c r="M2038" s="113" t="s">
        <v>22516</v>
      </c>
      <c r="N2038" s="162"/>
      <c r="O2038" s="161" t="s">
        <v>2760</v>
      </c>
      <c r="P2038" s="162"/>
      <c r="Q2038" s="62"/>
    </row>
    <row r="2039">
      <c r="A2039" s="62" t="s">
        <v>2586</v>
      </c>
      <c r="B2039" s="224" t="s">
        <v>28686</v>
      </c>
      <c r="C2039" s="82"/>
      <c r="D2039" s="82" t="s">
        <v>2588</v>
      </c>
      <c r="E2039" s="113" t="s">
        <v>22516</v>
      </c>
      <c r="F2039" s="113" t="s">
        <v>22516</v>
      </c>
      <c r="G2039" s="99" t="s">
        <v>8038</v>
      </c>
      <c r="H2039" s="82" t="s">
        <v>28687</v>
      </c>
      <c r="I2039" s="82"/>
      <c r="J2039" s="161"/>
      <c r="K2039" s="161"/>
      <c r="L2039" s="62"/>
      <c r="M2039" s="113" t="s">
        <v>22516</v>
      </c>
      <c r="N2039" s="62"/>
      <c r="O2039" s="161" t="s">
        <v>2742</v>
      </c>
      <c r="P2039" s="62"/>
      <c r="Q2039" s="62"/>
    </row>
    <row r="2040">
      <c r="A2040" s="62" t="s">
        <v>2586</v>
      </c>
      <c r="B2040" s="157" t="s">
        <v>28688</v>
      </c>
      <c r="C2040" s="201"/>
      <c r="D2040" s="62" t="s">
        <v>2588</v>
      </c>
      <c r="E2040" s="113" t="s">
        <v>22516</v>
      </c>
      <c r="F2040" s="113" t="s">
        <v>22516</v>
      </c>
      <c r="G2040" s="62" t="s">
        <v>2741</v>
      </c>
      <c r="H2040" s="82" t="s">
        <v>28689</v>
      </c>
      <c r="I2040" s="82"/>
      <c r="J2040" s="161"/>
      <c r="K2040" s="62"/>
      <c r="L2040" s="161"/>
      <c r="M2040" s="113" t="s">
        <v>22516</v>
      </c>
      <c r="N2040" s="162"/>
      <c r="O2040" s="161" t="s">
        <v>28690</v>
      </c>
      <c r="P2040" s="162"/>
      <c r="Q2040" s="62"/>
    </row>
    <row r="2041">
      <c r="A2041" s="62" t="s">
        <v>2586</v>
      </c>
      <c r="B2041" s="157" t="s">
        <v>28691</v>
      </c>
      <c r="C2041" s="82"/>
      <c r="D2041" s="62" t="s">
        <v>28692</v>
      </c>
      <c r="E2041" s="113" t="s">
        <v>22516</v>
      </c>
      <c r="F2041" s="113" t="s">
        <v>22516</v>
      </c>
      <c r="G2041" s="99" t="s">
        <v>2741</v>
      </c>
      <c r="H2041" s="62" t="s">
        <v>28693</v>
      </c>
      <c r="I2041" s="82"/>
      <c r="J2041" s="161"/>
      <c r="K2041" s="161"/>
      <c r="L2041" s="62"/>
      <c r="M2041" s="113" t="s">
        <v>22516</v>
      </c>
      <c r="N2041" s="62"/>
      <c r="O2041" s="161" t="s">
        <v>2686</v>
      </c>
      <c r="P2041" s="62"/>
      <c r="Q2041" s="62"/>
    </row>
    <row r="2042">
      <c r="A2042" s="62" t="s">
        <v>2586</v>
      </c>
      <c r="B2042" s="157" t="s">
        <v>28694</v>
      </c>
      <c r="C2042" s="201"/>
      <c r="D2042" s="62" t="s">
        <v>2588</v>
      </c>
      <c r="E2042" s="113" t="s">
        <v>22516</v>
      </c>
      <c r="F2042" s="113" t="s">
        <v>22516</v>
      </c>
      <c r="G2042" s="99" t="s">
        <v>2741</v>
      </c>
      <c r="H2042" s="82" t="s">
        <v>28695</v>
      </c>
      <c r="I2042" s="82"/>
      <c r="J2042" s="161"/>
      <c r="K2042" s="161"/>
      <c r="L2042" s="161"/>
      <c r="M2042" s="113" t="s">
        <v>22516</v>
      </c>
      <c r="N2042" s="162"/>
      <c r="O2042" s="161" t="s">
        <v>2937</v>
      </c>
      <c r="P2042" s="162"/>
      <c r="Q2042" s="62"/>
    </row>
    <row r="2043">
      <c r="A2043" s="62" t="s">
        <v>2586</v>
      </c>
      <c r="B2043" s="157" t="s">
        <v>28696</v>
      </c>
      <c r="C2043" s="201"/>
      <c r="D2043" s="62" t="s">
        <v>2588</v>
      </c>
      <c r="E2043" s="113" t="s">
        <v>22516</v>
      </c>
      <c r="F2043" s="113" t="s">
        <v>22516</v>
      </c>
      <c r="G2043" s="62" t="s">
        <v>2741</v>
      </c>
      <c r="H2043" s="62" t="s">
        <v>28697</v>
      </c>
      <c r="I2043" s="82"/>
      <c r="J2043" s="161"/>
      <c r="K2043" s="62"/>
      <c r="L2043" s="161"/>
      <c r="M2043" s="113" t="s">
        <v>22516</v>
      </c>
      <c r="N2043" s="162"/>
      <c r="O2043" s="161" t="s">
        <v>2760</v>
      </c>
      <c r="P2043" s="162"/>
      <c r="Q2043" s="62"/>
    </row>
    <row r="2044">
      <c r="A2044" s="62" t="s">
        <v>24604</v>
      </c>
      <c r="B2044" s="224" t="s">
        <v>28698</v>
      </c>
      <c r="C2044" s="201"/>
      <c r="D2044" s="62" t="s">
        <v>2588</v>
      </c>
      <c r="E2044" s="113" t="s">
        <v>22516</v>
      </c>
      <c r="F2044" s="113" t="s">
        <v>22516</v>
      </c>
      <c r="G2044" s="62"/>
      <c r="H2044" s="161" t="s">
        <v>28699</v>
      </c>
      <c r="I2044" s="113"/>
      <c r="J2044" s="161"/>
      <c r="K2044" s="62"/>
      <c r="L2044" s="62"/>
      <c r="M2044" s="113" t="s">
        <v>22516</v>
      </c>
      <c r="N2044" s="162"/>
      <c r="O2044" s="162"/>
      <c r="P2044" s="162"/>
      <c r="Q2044" s="201"/>
    </row>
    <row r="2045">
      <c r="A2045" s="62" t="s">
        <v>24604</v>
      </c>
      <c r="B2045" s="224" t="s">
        <v>28700</v>
      </c>
      <c r="C2045" s="201"/>
      <c r="D2045" s="62" t="s">
        <v>2588</v>
      </c>
      <c r="E2045" s="113" t="s">
        <v>22516</v>
      </c>
      <c r="F2045" s="113" t="s">
        <v>22516</v>
      </c>
      <c r="G2045" s="62"/>
      <c r="H2045" s="161" t="s">
        <v>28701</v>
      </c>
      <c r="I2045" s="113"/>
      <c r="J2045" s="161"/>
      <c r="K2045" s="62"/>
      <c r="L2045" s="62"/>
      <c r="M2045" s="113" t="s">
        <v>22516</v>
      </c>
      <c r="N2045" s="162"/>
      <c r="O2045" s="162"/>
      <c r="P2045" s="162"/>
      <c r="Q2045" s="201"/>
    </row>
    <row r="2046">
      <c r="A2046" s="62" t="s">
        <v>24604</v>
      </c>
      <c r="B2046" s="224" t="s">
        <v>28698</v>
      </c>
      <c r="C2046" s="201"/>
      <c r="D2046" s="62" t="s">
        <v>2588</v>
      </c>
      <c r="E2046" s="113" t="s">
        <v>22516</v>
      </c>
      <c r="F2046" s="113" t="s">
        <v>22516</v>
      </c>
      <c r="G2046" s="62"/>
      <c r="H2046" s="161" t="s">
        <v>28702</v>
      </c>
      <c r="I2046" s="113"/>
      <c r="J2046" s="161"/>
      <c r="K2046" s="62"/>
      <c r="L2046" s="62"/>
      <c r="M2046" s="113" t="s">
        <v>22516</v>
      </c>
      <c r="N2046" s="162"/>
      <c r="O2046" s="162"/>
      <c r="P2046" s="162"/>
      <c r="Q2046" s="201"/>
    </row>
    <row r="2047">
      <c r="A2047" s="62" t="s">
        <v>2586</v>
      </c>
      <c r="B2047" s="157" t="s">
        <v>28703</v>
      </c>
      <c r="C2047" s="201"/>
      <c r="D2047" s="62" t="s">
        <v>2588</v>
      </c>
      <c r="E2047" s="113" t="s">
        <v>22516</v>
      </c>
      <c r="F2047" s="113" t="s">
        <v>22516</v>
      </c>
      <c r="G2047" s="62" t="s">
        <v>5595</v>
      </c>
      <c r="H2047" s="82" t="s">
        <v>28704</v>
      </c>
      <c r="I2047" s="82"/>
      <c r="J2047" s="161"/>
      <c r="K2047" s="62"/>
      <c r="L2047" s="161"/>
      <c r="M2047" s="113" t="s">
        <v>22516</v>
      </c>
      <c r="N2047" s="162"/>
      <c r="O2047" s="161" t="s">
        <v>2765</v>
      </c>
      <c r="P2047" s="162"/>
      <c r="Q2047" s="62"/>
    </row>
    <row r="2048">
      <c r="A2048" s="62" t="s">
        <v>2586</v>
      </c>
      <c r="B2048" s="157" t="s">
        <v>28705</v>
      </c>
      <c r="C2048" s="82"/>
      <c r="D2048" s="62" t="s">
        <v>2588</v>
      </c>
      <c r="E2048" s="113" t="s">
        <v>22516</v>
      </c>
      <c r="F2048" s="113" t="s">
        <v>22516</v>
      </c>
      <c r="G2048" s="99" t="s">
        <v>8038</v>
      </c>
      <c r="H2048" s="62" t="s">
        <v>28706</v>
      </c>
      <c r="I2048" s="82"/>
      <c r="J2048" s="161"/>
      <c r="K2048" s="161"/>
      <c r="L2048" s="161"/>
      <c r="M2048" s="113" t="s">
        <v>22516</v>
      </c>
      <c r="N2048" s="62"/>
      <c r="O2048" s="161" t="s">
        <v>2937</v>
      </c>
      <c r="P2048" s="62"/>
      <c r="Q2048" s="62"/>
    </row>
    <row r="2049">
      <c r="A2049" s="62" t="s">
        <v>2586</v>
      </c>
      <c r="B2049" s="157" t="s">
        <v>28707</v>
      </c>
      <c r="C2049" s="201"/>
      <c r="D2049" s="62" t="s">
        <v>2588</v>
      </c>
      <c r="E2049" s="113" t="s">
        <v>22516</v>
      </c>
      <c r="F2049" s="113" t="s">
        <v>22516</v>
      </c>
      <c r="G2049" s="62" t="s">
        <v>5595</v>
      </c>
      <c r="H2049" s="82" t="s">
        <v>28708</v>
      </c>
      <c r="I2049" s="82"/>
      <c r="J2049" s="161"/>
      <c r="K2049" s="62"/>
      <c r="L2049" s="161"/>
      <c r="M2049" s="113" t="s">
        <v>22516</v>
      </c>
      <c r="N2049" s="162"/>
      <c r="O2049" s="161" t="s">
        <v>28709</v>
      </c>
      <c r="P2049" s="162"/>
      <c r="Q2049" s="62"/>
    </row>
    <row r="2050">
      <c r="A2050" s="62" t="s">
        <v>2586</v>
      </c>
      <c r="B2050" s="224" t="s">
        <v>28710</v>
      </c>
      <c r="C2050" s="82"/>
      <c r="D2050" s="62" t="s">
        <v>2588</v>
      </c>
      <c r="E2050" s="113" t="s">
        <v>22516</v>
      </c>
      <c r="F2050" s="113" t="s">
        <v>22516</v>
      </c>
      <c r="G2050" s="62" t="s">
        <v>2741</v>
      </c>
      <c r="H2050" s="82" t="s">
        <v>28711</v>
      </c>
      <c r="I2050" s="82"/>
      <c r="J2050" s="161"/>
      <c r="K2050" s="62"/>
      <c r="L2050" s="161"/>
      <c r="M2050" s="113" t="s">
        <v>22516</v>
      </c>
      <c r="N2050" s="62"/>
      <c r="O2050" s="161" t="s">
        <v>2765</v>
      </c>
      <c r="P2050" s="62"/>
      <c r="Q2050" s="62"/>
    </row>
    <row r="2051">
      <c r="A2051" s="62" t="s">
        <v>2586</v>
      </c>
      <c r="B2051" s="157" t="s">
        <v>28712</v>
      </c>
      <c r="C2051" s="201"/>
      <c r="D2051" s="62" t="s">
        <v>28713</v>
      </c>
      <c r="E2051" s="113" t="s">
        <v>22516</v>
      </c>
      <c r="F2051" s="113" t="s">
        <v>22516</v>
      </c>
      <c r="G2051" s="99" t="s">
        <v>2741</v>
      </c>
      <c r="H2051" s="158" t="s">
        <v>28714</v>
      </c>
      <c r="I2051" s="82"/>
      <c r="J2051" s="161"/>
      <c r="K2051" s="62"/>
      <c r="L2051" s="161"/>
      <c r="M2051" s="113" t="s">
        <v>22516</v>
      </c>
      <c r="N2051" s="162"/>
      <c r="O2051" s="161" t="s">
        <v>2937</v>
      </c>
      <c r="P2051" s="162"/>
      <c r="Q2051" s="62"/>
    </row>
    <row r="2052">
      <c r="A2052" s="62" t="s">
        <v>2586</v>
      </c>
      <c r="B2052" s="157" t="s">
        <v>28715</v>
      </c>
      <c r="C2052" s="201"/>
      <c r="D2052" s="62" t="s">
        <v>2588</v>
      </c>
      <c r="E2052" s="113" t="s">
        <v>22516</v>
      </c>
      <c r="F2052" s="113" t="s">
        <v>22516</v>
      </c>
      <c r="G2052" s="160" t="s">
        <v>2741</v>
      </c>
      <c r="H2052" s="82" t="s">
        <v>28716</v>
      </c>
      <c r="I2052" s="82"/>
      <c r="J2052" s="161"/>
      <c r="K2052" s="62"/>
      <c r="L2052" s="161"/>
      <c r="M2052" s="113" t="s">
        <v>22516</v>
      </c>
      <c r="N2052" s="162"/>
      <c r="O2052" s="161" t="s">
        <v>2802</v>
      </c>
      <c r="P2052" s="162"/>
      <c r="Q2052" s="62"/>
    </row>
    <row r="2053">
      <c r="A2053" s="62" t="s">
        <v>2586</v>
      </c>
      <c r="B2053" s="157" t="s">
        <v>28717</v>
      </c>
      <c r="C2053" s="201"/>
      <c r="D2053" s="62" t="s">
        <v>2588</v>
      </c>
      <c r="E2053" s="113" t="s">
        <v>22516</v>
      </c>
      <c r="F2053" s="113" t="s">
        <v>22516</v>
      </c>
      <c r="G2053" s="62" t="s">
        <v>5595</v>
      </c>
      <c r="H2053" s="82" t="s">
        <v>28718</v>
      </c>
      <c r="I2053" s="82"/>
      <c r="J2053" s="161"/>
      <c r="K2053" s="62"/>
      <c r="L2053" s="161"/>
      <c r="M2053" s="113" t="s">
        <v>22516</v>
      </c>
      <c r="N2053" s="162"/>
      <c r="O2053" s="161" t="s">
        <v>2742</v>
      </c>
      <c r="P2053" s="162"/>
      <c r="Q2053" s="62"/>
    </row>
    <row r="2054">
      <c r="A2054" s="62" t="s">
        <v>2586</v>
      </c>
      <c r="B2054" s="157" t="s">
        <v>28719</v>
      </c>
      <c r="C2054" s="201"/>
      <c r="D2054" s="62" t="s">
        <v>2588</v>
      </c>
      <c r="E2054" s="113" t="s">
        <v>22516</v>
      </c>
      <c r="F2054" s="113" t="s">
        <v>22516</v>
      </c>
      <c r="G2054" s="62" t="s">
        <v>8038</v>
      </c>
      <c r="H2054" s="154" t="s">
        <v>28720</v>
      </c>
      <c r="I2054" s="82"/>
      <c r="J2054" s="161"/>
      <c r="K2054" s="62"/>
      <c r="L2054" s="161"/>
      <c r="M2054" s="113" t="s">
        <v>22516</v>
      </c>
      <c r="N2054" s="162"/>
      <c r="O2054" s="161" t="s">
        <v>3328</v>
      </c>
      <c r="P2054" s="162"/>
      <c r="Q2054" s="62"/>
    </row>
    <row r="2055">
      <c r="A2055" s="62" t="s">
        <v>2586</v>
      </c>
      <c r="B2055" s="157" t="s">
        <v>28721</v>
      </c>
      <c r="C2055" s="201"/>
      <c r="D2055" s="62" t="s">
        <v>2588</v>
      </c>
      <c r="E2055" s="113" t="s">
        <v>22516</v>
      </c>
      <c r="F2055" s="113" t="s">
        <v>22516</v>
      </c>
      <c r="G2055" s="160" t="s">
        <v>2741</v>
      </c>
      <c r="H2055" s="82" t="s">
        <v>28722</v>
      </c>
      <c r="I2055" s="82"/>
      <c r="J2055" s="161"/>
      <c r="K2055" s="161"/>
      <c r="L2055" s="161"/>
      <c r="M2055" s="113" t="s">
        <v>22516</v>
      </c>
      <c r="N2055" s="162"/>
      <c r="O2055" s="161" t="s">
        <v>2937</v>
      </c>
      <c r="P2055" s="162"/>
      <c r="Q2055" s="62"/>
    </row>
    <row r="2056">
      <c r="A2056" s="62" t="s">
        <v>2586</v>
      </c>
      <c r="B2056" s="157" t="s">
        <v>28723</v>
      </c>
      <c r="C2056" s="82"/>
      <c r="D2056" s="62" t="s">
        <v>2635</v>
      </c>
      <c r="E2056" s="154" t="s">
        <v>22516</v>
      </c>
      <c r="F2056" s="154" t="s">
        <v>22516</v>
      </c>
      <c r="G2056" s="62" t="s">
        <v>8038</v>
      </c>
      <c r="H2056" s="62" t="s">
        <v>28724</v>
      </c>
      <c r="I2056" s="82"/>
      <c r="J2056" s="246"/>
      <c r="K2056" s="62"/>
      <c r="L2056" s="161"/>
      <c r="M2056" s="113" t="s">
        <v>22516</v>
      </c>
      <c r="N2056" s="62"/>
      <c r="O2056" s="246" t="s">
        <v>2760</v>
      </c>
      <c r="P2056" s="62"/>
      <c r="Q2056" s="62"/>
    </row>
    <row r="2057">
      <c r="A2057" s="62" t="s">
        <v>2586</v>
      </c>
      <c r="B2057" s="157" t="s">
        <v>28725</v>
      </c>
      <c r="C2057" s="201"/>
      <c r="D2057" s="62" t="s">
        <v>2588</v>
      </c>
      <c r="E2057" s="113" t="s">
        <v>22516</v>
      </c>
      <c r="F2057" s="113" t="s">
        <v>22516</v>
      </c>
      <c r="G2057" s="160" t="s">
        <v>2741</v>
      </c>
      <c r="H2057" s="82" t="s">
        <v>28726</v>
      </c>
      <c r="I2057" s="82"/>
      <c r="J2057" s="161"/>
      <c r="K2057" s="161"/>
      <c r="L2057" s="161"/>
      <c r="M2057" s="113" t="s">
        <v>22516</v>
      </c>
      <c r="N2057" s="162"/>
      <c r="O2057" s="161" t="s">
        <v>2765</v>
      </c>
      <c r="P2057" s="162"/>
      <c r="Q2057" s="62"/>
    </row>
    <row r="2058">
      <c r="A2058" s="62" t="s">
        <v>2586</v>
      </c>
      <c r="B2058" s="157" t="s">
        <v>28727</v>
      </c>
      <c r="C2058" s="201"/>
      <c r="D2058" s="62" t="s">
        <v>2588</v>
      </c>
      <c r="E2058" s="113" t="s">
        <v>22516</v>
      </c>
      <c r="F2058" s="113" t="s">
        <v>22516</v>
      </c>
      <c r="G2058" s="99" t="s">
        <v>2741</v>
      </c>
      <c r="H2058" s="82" t="s">
        <v>28728</v>
      </c>
      <c r="I2058" s="82"/>
      <c r="J2058" s="161"/>
      <c r="K2058" s="161"/>
      <c r="L2058" s="161"/>
      <c r="M2058" s="113" t="s">
        <v>22516</v>
      </c>
      <c r="N2058" s="162"/>
      <c r="O2058" s="161" t="s">
        <v>8480</v>
      </c>
      <c r="P2058" s="162"/>
      <c r="Q2058" s="62"/>
    </row>
    <row r="2059">
      <c r="A2059" s="62" t="s">
        <v>24604</v>
      </c>
      <c r="B2059" s="224" t="s">
        <v>28700</v>
      </c>
      <c r="C2059" s="201"/>
      <c r="D2059" s="62" t="s">
        <v>2588</v>
      </c>
      <c r="E2059" s="113" t="s">
        <v>22516</v>
      </c>
      <c r="F2059" s="113" t="s">
        <v>22516</v>
      </c>
      <c r="G2059" s="62"/>
      <c r="H2059" s="161" t="s">
        <v>28729</v>
      </c>
      <c r="I2059" s="113"/>
      <c r="J2059" s="161"/>
      <c r="K2059" s="62"/>
      <c r="L2059" s="62"/>
      <c r="M2059" s="113" t="s">
        <v>22516</v>
      </c>
      <c r="N2059" s="162"/>
      <c r="O2059" s="162"/>
      <c r="P2059" s="162"/>
      <c r="Q2059" s="201"/>
    </row>
    <row r="2060">
      <c r="A2060" s="62" t="s">
        <v>2586</v>
      </c>
      <c r="B2060" s="157" t="s">
        <v>28730</v>
      </c>
      <c r="C2060" s="201"/>
      <c r="D2060" s="62" t="s">
        <v>2588</v>
      </c>
      <c r="E2060" s="113" t="s">
        <v>22516</v>
      </c>
      <c r="F2060" s="113" t="s">
        <v>22516</v>
      </c>
      <c r="G2060" s="99" t="s">
        <v>2741</v>
      </c>
      <c r="H2060" s="82" t="s">
        <v>28731</v>
      </c>
      <c r="I2060" s="82"/>
      <c r="J2060" s="161"/>
      <c r="K2060" s="62"/>
      <c r="L2060" s="161"/>
      <c r="M2060" s="113" t="s">
        <v>22516</v>
      </c>
      <c r="N2060" s="162"/>
      <c r="O2060" s="161" t="s">
        <v>2760</v>
      </c>
      <c r="P2060" s="162"/>
      <c r="Q2060" s="62"/>
    </row>
    <row r="2061">
      <c r="A2061" s="62" t="s">
        <v>2586</v>
      </c>
      <c r="B2061" s="157" t="s">
        <v>28732</v>
      </c>
      <c r="C2061" s="201"/>
      <c r="D2061" s="62" t="s">
        <v>2588</v>
      </c>
      <c r="E2061" s="113" t="s">
        <v>22516</v>
      </c>
      <c r="F2061" s="113" t="s">
        <v>22516</v>
      </c>
      <c r="G2061" s="99" t="s">
        <v>2741</v>
      </c>
      <c r="H2061" s="82" t="s">
        <v>28733</v>
      </c>
      <c r="I2061" s="82"/>
      <c r="J2061" s="161"/>
      <c r="K2061" s="62"/>
      <c r="L2061" s="161"/>
      <c r="M2061" s="113" t="s">
        <v>22516</v>
      </c>
      <c r="N2061" s="162"/>
      <c r="O2061" s="161" t="s">
        <v>2937</v>
      </c>
      <c r="P2061" s="162"/>
      <c r="Q2061" s="62"/>
    </row>
    <row r="2062">
      <c r="A2062" s="62" t="s">
        <v>2586</v>
      </c>
      <c r="B2062" s="157" t="s">
        <v>28734</v>
      </c>
      <c r="C2062" s="201"/>
      <c r="D2062" s="62" t="s">
        <v>2588</v>
      </c>
      <c r="E2062" s="113" t="s">
        <v>22516</v>
      </c>
      <c r="F2062" s="113" t="s">
        <v>22516</v>
      </c>
      <c r="G2062" s="99" t="s">
        <v>2741</v>
      </c>
      <c r="H2062" s="82" t="s">
        <v>28735</v>
      </c>
      <c r="I2062" s="82"/>
      <c r="J2062" s="161"/>
      <c r="K2062" s="62"/>
      <c r="L2062" s="161"/>
      <c r="M2062" s="113" t="s">
        <v>22516</v>
      </c>
      <c r="N2062" s="162"/>
      <c r="O2062" s="161" t="s">
        <v>28736</v>
      </c>
      <c r="P2062" s="162"/>
      <c r="Q2062" s="62"/>
    </row>
    <row r="2063">
      <c r="A2063" s="62" t="s">
        <v>2586</v>
      </c>
      <c r="B2063" s="157" t="s">
        <v>28737</v>
      </c>
      <c r="C2063" s="201"/>
      <c r="D2063" s="62" t="s">
        <v>2588</v>
      </c>
      <c r="E2063" s="113" t="s">
        <v>22516</v>
      </c>
      <c r="F2063" s="113" t="s">
        <v>22516</v>
      </c>
      <c r="G2063" s="99" t="s">
        <v>2741</v>
      </c>
      <c r="H2063" s="82" t="s">
        <v>28738</v>
      </c>
      <c r="I2063" s="82"/>
      <c r="J2063" s="161"/>
      <c r="K2063" s="161"/>
      <c r="L2063" s="161"/>
      <c r="M2063" s="113" t="s">
        <v>22516</v>
      </c>
      <c r="N2063" s="162"/>
      <c r="O2063" s="161" t="s">
        <v>2742</v>
      </c>
      <c r="P2063" s="162"/>
      <c r="Q2063" s="62"/>
    </row>
    <row r="2064">
      <c r="A2064" s="62" t="s">
        <v>2586</v>
      </c>
      <c r="B2064" s="157" t="s">
        <v>28739</v>
      </c>
      <c r="C2064" s="201"/>
      <c r="D2064" s="62" t="s">
        <v>2588</v>
      </c>
      <c r="E2064" s="113" t="s">
        <v>22516</v>
      </c>
      <c r="F2064" s="113" t="s">
        <v>22516</v>
      </c>
      <c r="G2064" s="99" t="s">
        <v>2741</v>
      </c>
      <c r="H2064" s="82" t="s">
        <v>28740</v>
      </c>
      <c r="I2064" s="82"/>
      <c r="J2064" s="161"/>
      <c r="K2064" s="62"/>
      <c r="L2064" s="161"/>
      <c r="M2064" s="113" t="s">
        <v>22516</v>
      </c>
      <c r="N2064" s="162"/>
      <c r="O2064" s="161" t="s">
        <v>21663</v>
      </c>
      <c r="P2064" s="162"/>
      <c r="Q2064" s="62"/>
    </row>
    <row r="2065">
      <c r="A2065" s="62" t="s">
        <v>2586</v>
      </c>
      <c r="B2065" s="157" t="s">
        <v>28741</v>
      </c>
      <c r="C2065" s="201"/>
      <c r="D2065" s="62" t="s">
        <v>2588</v>
      </c>
      <c r="E2065" s="113" t="s">
        <v>22516</v>
      </c>
      <c r="F2065" s="113" t="s">
        <v>22516</v>
      </c>
      <c r="G2065" s="99" t="s">
        <v>2741</v>
      </c>
      <c r="H2065" s="82" t="s">
        <v>28742</v>
      </c>
      <c r="I2065" s="82"/>
      <c r="J2065" s="161"/>
      <c r="K2065" s="62"/>
      <c r="L2065" s="161"/>
      <c r="M2065" s="113" t="s">
        <v>22516</v>
      </c>
      <c r="N2065" s="162"/>
      <c r="O2065" s="161" t="s">
        <v>2760</v>
      </c>
      <c r="P2065" s="162"/>
      <c r="Q2065" s="62"/>
    </row>
    <row r="2066">
      <c r="A2066" s="62" t="s">
        <v>2586</v>
      </c>
      <c r="B2066" s="157" t="s">
        <v>28743</v>
      </c>
      <c r="C2066" s="201"/>
      <c r="D2066" s="62" t="s">
        <v>2635</v>
      </c>
      <c r="E2066" s="113" t="s">
        <v>22516</v>
      </c>
      <c r="F2066" s="113" t="s">
        <v>22516</v>
      </c>
      <c r="G2066" s="62" t="s">
        <v>2741</v>
      </c>
      <c r="H2066" s="62" t="s">
        <v>28744</v>
      </c>
      <c r="I2066" s="82"/>
      <c r="J2066" s="161"/>
      <c r="K2066" s="62"/>
      <c r="L2066" s="161"/>
      <c r="M2066" s="113" t="s">
        <v>22516</v>
      </c>
      <c r="N2066" s="162"/>
      <c r="O2066" s="161" t="s">
        <v>2802</v>
      </c>
      <c r="P2066" s="162"/>
      <c r="Q2066" s="62"/>
    </row>
    <row r="2067">
      <c r="A2067" s="62" t="s">
        <v>2586</v>
      </c>
      <c r="B2067" s="157" t="s">
        <v>28745</v>
      </c>
      <c r="C2067" s="201"/>
      <c r="D2067" s="62" t="s">
        <v>2635</v>
      </c>
      <c r="E2067" s="154" t="s">
        <v>22516</v>
      </c>
      <c r="F2067" s="154" t="s">
        <v>22516</v>
      </c>
      <c r="G2067" s="99" t="s">
        <v>2741</v>
      </c>
      <c r="H2067" s="82" t="s">
        <v>28746</v>
      </c>
      <c r="I2067" s="82"/>
      <c r="J2067" s="161"/>
      <c r="K2067" s="62"/>
      <c r="L2067" s="161"/>
      <c r="M2067" s="113" t="s">
        <v>22516</v>
      </c>
      <c r="N2067" s="162"/>
      <c r="O2067" s="161" t="s">
        <v>2760</v>
      </c>
      <c r="P2067" s="162"/>
      <c r="Q2067" s="62"/>
    </row>
    <row r="2068">
      <c r="A2068" s="62" t="s">
        <v>2586</v>
      </c>
      <c r="B2068" s="157" t="s">
        <v>28747</v>
      </c>
      <c r="C2068" s="201"/>
      <c r="D2068" s="62" t="s">
        <v>2635</v>
      </c>
      <c r="E2068" s="113" t="s">
        <v>22516</v>
      </c>
      <c r="F2068" s="113" t="s">
        <v>22516</v>
      </c>
      <c r="G2068" s="99" t="s">
        <v>2741</v>
      </c>
      <c r="H2068" s="82" t="s">
        <v>28748</v>
      </c>
      <c r="I2068" s="82"/>
      <c r="J2068" s="161"/>
      <c r="K2068" s="62"/>
      <c r="L2068" s="161"/>
      <c r="M2068" s="113" t="s">
        <v>22516</v>
      </c>
      <c r="N2068" s="162"/>
      <c r="O2068" s="161" t="s">
        <v>3410</v>
      </c>
      <c r="P2068" s="162"/>
      <c r="Q2068" s="62"/>
    </row>
    <row r="2069">
      <c r="A2069" s="62"/>
      <c r="B2069" s="164" t="s">
        <v>28749</v>
      </c>
      <c r="C2069" s="166" t="s">
        <v>28750</v>
      </c>
      <c r="D2069" s="79" t="s">
        <v>3382</v>
      </c>
      <c r="E2069" s="166" t="s">
        <v>22743</v>
      </c>
      <c r="F2069" s="113" t="s">
        <v>22516</v>
      </c>
      <c r="G2069" s="62" t="s">
        <v>2741</v>
      </c>
      <c r="H2069" s="221" t="s">
        <v>28751</v>
      </c>
      <c r="I2069" s="166" t="s">
        <v>28752</v>
      </c>
      <c r="J2069" s="222"/>
      <c r="K2069" s="168"/>
      <c r="L2069" s="161" t="s">
        <v>28753</v>
      </c>
      <c r="M2069" s="162"/>
      <c r="N2069" s="162"/>
      <c r="O2069" s="62" t="s">
        <v>2760</v>
      </c>
      <c r="P2069" s="162"/>
      <c r="Q2069" s="201"/>
    </row>
    <row r="2070">
      <c r="A2070" s="62"/>
      <c r="B2070" s="164" t="s">
        <v>28754</v>
      </c>
      <c r="C2070" s="201"/>
      <c r="D2070" s="163" t="s">
        <v>28755</v>
      </c>
      <c r="E2070" s="166" t="s">
        <v>28756</v>
      </c>
      <c r="F2070" s="267" t="s">
        <v>22516</v>
      </c>
      <c r="G2070" s="168"/>
      <c r="H2070" s="113" t="s">
        <v>22516</v>
      </c>
      <c r="I2070" s="264"/>
      <c r="J2070" s="222"/>
      <c r="K2070" s="168"/>
      <c r="L2070" s="168"/>
      <c r="M2070" s="113" t="s">
        <v>22516</v>
      </c>
      <c r="N2070" s="162"/>
      <c r="O2070" s="162"/>
      <c r="P2070" s="162"/>
      <c r="Q2070" s="201"/>
    </row>
    <row r="2071">
      <c r="A2071" s="62"/>
      <c r="B2071" s="164" t="s">
        <v>24153</v>
      </c>
      <c r="C2071" s="201"/>
      <c r="D2071" s="163" t="s">
        <v>28757</v>
      </c>
      <c r="E2071" s="166" t="s">
        <v>21765</v>
      </c>
      <c r="F2071" s="113" t="s">
        <v>22516</v>
      </c>
      <c r="G2071" s="168"/>
      <c r="H2071" s="183" t="s">
        <v>28758</v>
      </c>
      <c r="I2071" s="167" t="s">
        <v>28759</v>
      </c>
      <c r="J2071" s="170"/>
      <c r="K2071" s="168"/>
      <c r="L2071" s="69" t="s">
        <v>24159</v>
      </c>
      <c r="M2071" s="75" t="s">
        <v>23557</v>
      </c>
      <c r="N2071" s="62" t="s">
        <v>16706</v>
      </c>
      <c r="O2071" s="162"/>
      <c r="P2071" s="162"/>
      <c r="Q2071" s="62"/>
    </row>
    <row r="2072">
      <c r="A2072" s="69" t="s">
        <v>2586</v>
      </c>
      <c r="B2072" s="232" t="s">
        <v>28760</v>
      </c>
      <c r="C2072" s="82"/>
      <c r="D2072" s="101" t="s">
        <v>196</v>
      </c>
      <c r="E2072" s="113"/>
      <c r="F2072" s="113" t="s">
        <v>22516</v>
      </c>
      <c r="G2072" s="62"/>
      <c r="H2072" s="62" t="s">
        <v>28761</v>
      </c>
      <c r="I2072" s="193" t="s">
        <v>28762</v>
      </c>
      <c r="J2072" s="198"/>
      <c r="K2072" s="62"/>
      <c r="L2072" s="82" t="s">
        <v>16627</v>
      </c>
      <c r="M2072" s="113" t="s">
        <v>22516</v>
      </c>
      <c r="N2072" s="99" t="s">
        <v>22887</v>
      </c>
      <c r="O2072" s="99" t="s">
        <v>4202</v>
      </c>
      <c r="P2072" s="99" t="s">
        <v>15373</v>
      </c>
      <c r="Q2072" s="113" t="s">
        <v>22516</v>
      </c>
    </row>
    <row r="2073">
      <c r="A2073" s="62" t="s">
        <v>2633</v>
      </c>
      <c r="B2073" s="210" t="s">
        <v>23434</v>
      </c>
      <c r="C2073" s="82" t="s">
        <v>28763</v>
      </c>
      <c r="D2073" s="101" t="s">
        <v>20992</v>
      </c>
      <c r="E2073" s="113"/>
      <c r="F2073" s="113" t="s">
        <v>22516</v>
      </c>
      <c r="G2073" s="160" t="s">
        <v>8038</v>
      </c>
      <c r="H2073" s="62" t="s">
        <v>28764</v>
      </c>
      <c r="I2073" s="108" t="s">
        <v>23438</v>
      </c>
      <c r="J2073" s="198">
        <v>400000.0</v>
      </c>
      <c r="K2073" s="99" t="s">
        <v>22602</v>
      </c>
      <c r="L2073" s="82" t="s">
        <v>16627</v>
      </c>
      <c r="M2073" s="113" t="s">
        <v>22516</v>
      </c>
      <c r="N2073" s="99" t="s">
        <v>16706</v>
      </c>
      <c r="O2073" s="99" t="s">
        <v>2937</v>
      </c>
      <c r="P2073" s="99" t="s">
        <v>15373</v>
      </c>
      <c r="Q2073" s="82" t="s">
        <v>28765</v>
      </c>
    </row>
    <row r="2074">
      <c r="A2074" s="62" t="s">
        <v>2586</v>
      </c>
      <c r="B2074" s="195" t="s">
        <v>25035</v>
      </c>
      <c r="C2074" s="201" t="s">
        <v>25036</v>
      </c>
      <c r="D2074" s="196" t="s">
        <v>4947</v>
      </c>
      <c r="E2074" s="154"/>
      <c r="F2074" s="113" t="s">
        <v>22516</v>
      </c>
      <c r="G2074" s="160" t="s">
        <v>2741</v>
      </c>
      <c r="H2074" s="198" t="s">
        <v>28766</v>
      </c>
      <c r="I2074" s="199" t="s">
        <v>25038</v>
      </c>
      <c r="J2074" s="198">
        <v>242333.0</v>
      </c>
      <c r="K2074" s="162" t="s">
        <v>22602</v>
      </c>
      <c r="L2074" s="201" t="s">
        <v>16627</v>
      </c>
      <c r="M2074" s="113" t="s">
        <v>22516</v>
      </c>
      <c r="N2074" s="162" t="s">
        <v>16706</v>
      </c>
      <c r="O2074" s="162" t="s">
        <v>22658</v>
      </c>
      <c r="P2074" s="162" t="s">
        <v>8038</v>
      </c>
      <c r="Q2074" s="201" t="s">
        <v>25039</v>
      </c>
    </row>
    <row r="2075">
      <c r="A2075" s="62" t="s">
        <v>2586</v>
      </c>
      <c r="B2075" s="175" t="s">
        <v>23673</v>
      </c>
      <c r="C2075" s="95" t="s">
        <v>28767</v>
      </c>
      <c r="D2075" s="101" t="s">
        <v>196</v>
      </c>
      <c r="E2075" s="113"/>
      <c r="F2075" s="113" t="s">
        <v>22516</v>
      </c>
      <c r="G2075" s="160" t="s">
        <v>2741</v>
      </c>
      <c r="H2075" s="96" t="s">
        <v>28768</v>
      </c>
      <c r="I2075" s="191" t="s">
        <v>28769</v>
      </c>
      <c r="J2075" s="156">
        <v>378000.0</v>
      </c>
      <c r="K2075" s="75" t="s">
        <v>22602</v>
      </c>
      <c r="L2075" s="95" t="s">
        <v>16627</v>
      </c>
      <c r="M2075" s="113" t="s">
        <v>22516</v>
      </c>
      <c r="N2075" s="75" t="s">
        <v>16706</v>
      </c>
      <c r="O2075" s="75" t="s">
        <v>2760</v>
      </c>
      <c r="P2075" s="75" t="s">
        <v>8038</v>
      </c>
      <c r="Q2075" s="95" t="s">
        <v>28770</v>
      </c>
    </row>
    <row r="2076">
      <c r="A2076" s="62" t="s">
        <v>2586</v>
      </c>
      <c r="B2076" s="195" t="s">
        <v>25035</v>
      </c>
      <c r="C2076" s="201" t="s">
        <v>25036</v>
      </c>
      <c r="D2076" s="196" t="s">
        <v>28771</v>
      </c>
      <c r="E2076" s="158"/>
      <c r="F2076" s="113" t="s">
        <v>22516</v>
      </c>
      <c r="G2076" s="160" t="s">
        <v>2741</v>
      </c>
      <c r="H2076" s="198" t="s">
        <v>28772</v>
      </c>
      <c r="I2076" s="199" t="s">
        <v>25038</v>
      </c>
      <c r="J2076" s="198">
        <v>242333.0</v>
      </c>
      <c r="K2076" s="162" t="s">
        <v>22602</v>
      </c>
      <c r="L2076" s="201" t="s">
        <v>16627</v>
      </c>
      <c r="M2076" s="113" t="s">
        <v>22516</v>
      </c>
      <c r="N2076" s="162" t="s">
        <v>16706</v>
      </c>
      <c r="O2076" s="162" t="s">
        <v>22658</v>
      </c>
      <c r="P2076" s="162" t="s">
        <v>8038</v>
      </c>
      <c r="Q2076" s="201" t="s">
        <v>25039</v>
      </c>
    </row>
    <row r="2077">
      <c r="A2077" s="62" t="s">
        <v>2586</v>
      </c>
      <c r="B2077" s="175" t="s">
        <v>23673</v>
      </c>
      <c r="C2077" s="95" t="s">
        <v>28773</v>
      </c>
      <c r="D2077" s="101" t="s">
        <v>28774</v>
      </c>
      <c r="E2077" s="154"/>
      <c r="F2077" s="113" t="s">
        <v>22516</v>
      </c>
      <c r="G2077" s="160" t="s">
        <v>2741</v>
      </c>
      <c r="H2077" s="96" t="s">
        <v>28775</v>
      </c>
      <c r="I2077" s="191" t="s">
        <v>28769</v>
      </c>
      <c r="J2077" s="156">
        <v>378000.0</v>
      </c>
      <c r="K2077" s="75" t="s">
        <v>22602</v>
      </c>
      <c r="L2077" s="95" t="s">
        <v>16627</v>
      </c>
      <c r="M2077" s="113" t="s">
        <v>22516</v>
      </c>
      <c r="N2077" s="75" t="s">
        <v>16706</v>
      </c>
      <c r="O2077" s="75" t="s">
        <v>2760</v>
      </c>
      <c r="P2077" s="75" t="s">
        <v>8038</v>
      </c>
      <c r="Q2077" s="95" t="s">
        <v>28770</v>
      </c>
    </row>
    <row r="2078">
      <c r="A2078" s="69" t="s">
        <v>2586</v>
      </c>
      <c r="B2078" s="190" t="s">
        <v>28776</v>
      </c>
      <c r="C2078" s="95" t="s">
        <v>28777</v>
      </c>
      <c r="D2078" s="101" t="s">
        <v>20660</v>
      </c>
      <c r="E2078" s="154"/>
      <c r="F2078" s="113" t="s">
        <v>22516</v>
      </c>
      <c r="G2078" s="160" t="s">
        <v>8038</v>
      </c>
      <c r="H2078" s="96" t="s">
        <v>28778</v>
      </c>
      <c r="I2078" s="191" t="s">
        <v>28779</v>
      </c>
      <c r="J2078" s="156">
        <v>522000.0</v>
      </c>
      <c r="K2078" s="75" t="s">
        <v>22602</v>
      </c>
      <c r="L2078" s="95" t="s">
        <v>16627</v>
      </c>
      <c r="M2078" s="113" t="s">
        <v>22516</v>
      </c>
      <c r="N2078" s="75" t="s">
        <v>16706</v>
      </c>
      <c r="O2078" s="75" t="s">
        <v>2937</v>
      </c>
      <c r="P2078" s="75" t="s">
        <v>8038</v>
      </c>
      <c r="Q2078" s="154" t="s">
        <v>22516</v>
      </c>
    </row>
    <row r="2079">
      <c r="A2079" s="62" t="s">
        <v>2586</v>
      </c>
      <c r="B2079" s="210" t="s">
        <v>25156</v>
      </c>
      <c r="C2079" s="82"/>
      <c r="D2079" s="196" t="s">
        <v>4947</v>
      </c>
      <c r="E2079" s="154"/>
      <c r="F2079" s="154" t="s">
        <v>22516</v>
      </c>
      <c r="G2079" s="62"/>
      <c r="H2079" s="62" t="s">
        <v>28780</v>
      </c>
      <c r="I2079" s="193" t="s">
        <v>25158</v>
      </c>
      <c r="J2079" s="200">
        <v>109000.0</v>
      </c>
      <c r="K2079" s="99" t="s">
        <v>22602</v>
      </c>
      <c r="L2079" s="82" t="s">
        <v>21498</v>
      </c>
      <c r="M2079" s="99" t="s">
        <v>22576</v>
      </c>
      <c r="N2079" s="99" t="s">
        <v>16706</v>
      </c>
      <c r="O2079" s="99" t="s">
        <v>2686</v>
      </c>
      <c r="P2079" s="99" t="s">
        <v>8038</v>
      </c>
      <c r="Q2079" s="82" t="s">
        <v>28781</v>
      </c>
    </row>
    <row r="2080">
      <c r="A2080" s="69" t="s">
        <v>2586</v>
      </c>
      <c r="B2080" s="190" t="s">
        <v>28782</v>
      </c>
      <c r="C2080" s="95" t="s">
        <v>23452</v>
      </c>
      <c r="D2080" s="196" t="s">
        <v>1418</v>
      </c>
      <c r="E2080" s="154"/>
      <c r="F2080" s="154" t="s">
        <v>22516</v>
      </c>
      <c r="G2080" s="160" t="s">
        <v>2741</v>
      </c>
      <c r="H2080" s="96" t="s">
        <v>1430</v>
      </c>
      <c r="I2080" s="71" t="s">
        <v>25112</v>
      </c>
      <c r="J2080" s="192">
        <v>500000.0</v>
      </c>
      <c r="K2080" s="75" t="s">
        <v>22602</v>
      </c>
      <c r="L2080" s="95" t="s">
        <v>21498</v>
      </c>
      <c r="M2080" s="75" t="s">
        <v>22576</v>
      </c>
      <c r="N2080" s="75" t="s">
        <v>16706</v>
      </c>
      <c r="O2080" s="75" t="s">
        <v>2760</v>
      </c>
      <c r="P2080" s="75" t="s">
        <v>8038</v>
      </c>
      <c r="Q2080" s="95" t="s">
        <v>25113</v>
      </c>
    </row>
    <row r="2081">
      <c r="A2081" s="69" t="s">
        <v>2586</v>
      </c>
      <c r="B2081" s="232" t="s">
        <v>28783</v>
      </c>
      <c r="C2081" s="82"/>
      <c r="D2081" s="79" t="s">
        <v>8274</v>
      </c>
      <c r="E2081" s="154"/>
      <c r="F2081" s="154" t="s">
        <v>22516</v>
      </c>
      <c r="G2081" s="160" t="s">
        <v>2741</v>
      </c>
      <c r="H2081" s="62" t="s">
        <v>28784</v>
      </c>
      <c r="I2081" s="193" t="s">
        <v>28785</v>
      </c>
      <c r="J2081" s="200">
        <v>367000.0</v>
      </c>
      <c r="K2081" s="75" t="s">
        <v>22602</v>
      </c>
      <c r="L2081" s="82" t="s">
        <v>21498</v>
      </c>
      <c r="M2081" s="99" t="s">
        <v>22629</v>
      </c>
      <c r="N2081" s="99" t="s">
        <v>16706</v>
      </c>
      <c r="O2081" s="99" t="s">
        <v>2603</v>
      </c>
      <c r="P2081" s="99" t="s">
        <v>15373</v>
      </c>
      <c r="Q2081" s="82" t="s">
        <v>28786</v>
      </c>
    </row>
    <row r="2082">
      <c r="A2082" s="69" t="s">
        <v>2633</v>
      </c>
      <c r="B2082" s="153" t="s">
        <v>28787</v>
      </c>
      <c r="C2082" s="95"/>
      <c r="D2082" s="101" t="s">
        <v>196</v>
      </c>
      <c r="E2082" s="113"/>
      <c r="F2082" s="113" t="s">
        <v>22516</v>
      </c>
      <c r="G2082" s="160" t="s">
        <v>8038</v>
      </c>
      <c r="H2082" s="96" t="s">
        <v>28788</v>
      </c>
      <c r="I2082" s="71" t="s">
        <v>28789</v>
      </c>
      <c r="J2082" s="192">
        <v>467483.0</v>
      </c>
      <c r="K2082" s="75" t="s">
        <v>22602</v>
      </c>
      <c r="L2082" s="95" t="s">
        <v>21498</v>
      </c>
      <c r="M2082" s="75" t="s">
        <v>22739</v>
      </c>
      <c r="N2082" s="75" t="s">
        <v>16706</v>
      </c>
      <c r="O2082" s="75" t="s">
        <v>2760</v>
      </c>
      <c r="P2082" s="75" t="s">
        <v>15373</v>
      </c>
      <c r="Q2082" s="95" t="s">
        <v>28790</v>
      </c>
    </row>
    <row r="2083">
      <c r="A2083" s="62" t="s">
        <v>2633</v>
      </c>
      <c r="B2083" s="210" t="s">
        <v>28791</v>
      </c>
      <c r="C2083" s="82"/>
      <c r="D2083" s="101" t="s">
        <v>1214</v>
      </c>
      <c r="E2083" s="154"/>
      <c r="F2083" s="154" t="s">
        <v>22516</v>
      </c>
      <c r="G2083" s="160" t="s">
        <v>2741</v>
      </c>
      <c r="H2083" s="62" t="s">
        <v>28792</v>
      </c>
      <c r="I2083" s="108" t="s">
        <v>28793</v>
      </c>
      <c r="J2083" s="198">
        <v>102459.0</v>
      </c>
      <c r="K2083" s="99" t="s">
        <v>22602</v>
      </c>
      <c r="L2083" s="82" t="s">
        <v>21498</v>
      </c>
      <c r="M2083" s="99" t="s">
        <v>22739</v>
      </c>
      <c r="N2083" s="99" t="s">
        <v>16706</v>
      </c>
      <c r="O2083" s="99" t="s">
        <v>2813</v>
      </c>
      <c r="P2083" s="99" t="s">
        <v>15373</v>
      </c>
      <c r="Q2083" s="113" t="s">
        <v>22516</v>
      </c>
    </row>
    <row r="2084">
      <c r="A2084" s="62" t="s">
        <v>2633</v>
      </c>
      <c r="B2084" s="210" t="s">
        <v>28794</v>
      </c>
      <c r="C2084" s="82"/>
      <c r="D2084" s="79" t="s">
        <v>28795</v>
      </c>
      <c r="E2084" s="113"/>
      <c r="F2084" s="113" t="s">
        <v>22516</v>
      </c>
      <c r="G2084" s="160" t="s">
        <v>15373</v>
      </c>
      <c r="H2084" s="62" t="s">
        <v>28796</v>
      </c>
      <c r="I2084" s="193" t="s">
        <v>28797</v>
      </c>
      <c r="J2084" s="200">
        <v>583000.0</v>
      </c>
      <c r="K2084" s="160" t="s">
        <v>22602</v>
      </c>
      <c r="L2084" s="82" t="s">
        <v>21498</v>
      </c>
      <c r="M2084" s="99" t="s">
        <v>22739</v>
      </c>
      <c r="N2084" s="99" t="s">
        <v>16706</v>
      </c>
      <c r="O2084" s="99" t="s">
        <v>2760</v>
      </c>
      <c r="P2084" s="99" t="s">
        <v>15373</v>
      </c>
      <c r="Q2084" s="82" t="s">
        <v>28798</v>
      </c>
    </row>
    <row r="2085">
      <c r="A2085" s="69" t="s">
        <v>2633</v>
      </c>
      <c r="B2085" s="153" t="s">
        <v>28787</v>
      </c>
      <c r="C2085" s="95" t="s">
        <v>28799</v>
      </c>
      <c r="D2085" s="101" t="s">
        <v>283</v>
      </c>
      <c r="E2085" s="113"/>
      <c r="F2085" s="113" t="s">
        <v>22516</v>
      </c>
      <c r="G2085" s="160" t="s">
        <v>8038</v>
      </c>
      <c r="H2085" s="96" t="s">
        <v>28800</v>
      </c>
      <c r="I2085" s="71" t="s">
        <v>28789</v>
      </c>
      <c r="J2085" s="192">
        <v>467483.0</v>
      </c>
      <c r="K2085" s="75" t="s">
        <v>22602</v>
      </c>
      <c r="L2085" s="95" t="s">
        <v>21765</v>
      </c>
      <c r="M2085" s="113" t="s">
        <v>22516</v>
      </c>
      <c r="N2085" s="75" t="s">
        <v>16706</v>
      </c>
      <c r="O2085" s="75" t="s">
        <v>22584</v>
      </c>
      <c r="P2085" s="75" t="s">
        <v>15373</v>
      </c>
      <c r="Q2085" s="95"/>
    </row>
    <row r="2086">
      <c r="A2086" s="62" t="s">
        <v>2633</v>
      </c>
      <c r="B2086" s="255" t="s">
        <v>23654</v>
      </c>
      <c r="C2086" s="95"/>
      <c r="D2086" s="101" t="s">
        <v>1472</v>
      </c>
      <c r="E2086" s="113"/>
      <c r="F2086" s="113" t="s">
        <v>22516</v>
      </c>
      <c r="G2086" s="160" t="s">
        <v>2741</v>
      </c>
      <c r="H2086" s="96" t="s">
        <v>28801</v>
      </c>
      <c r="I2086" s="71" t="s">
        <v>23656</v>
      </c>
      <c r="J2086" s="192">
        <v>242674.0</v>
      </c>
      <c r="K2086" s="75" t="s">
        <v>22602</v>
      </c>
      <c r="L2086" s="95" t="s">
        <v>21765</v>
      </c>
      <c r="M2086" s="113" t="s">
        <v>22516</v>
      </c>
      <c r="N2086" s="75" t="s">
        <v>16706</v>
      </c>
      <c r="O2086" s="75" t="s">
        <v>22584</v>
      </c>
      <c r="P2086" s="75" t="s">
        <v>15373</v>
      </c>
      <c r="Q2086" s="95"/>
    </row>
    <row r="2087">
      <c r="A2087" s="62" t="s">
        <v>2586</v>
      </c>
      <c r="B2087" s="210" t="s">
        <v>28802</v>
      </c>
      <c r="C2087" s="82"/>
      <c r="D2087" s="101" t="s">
        <v>1472</v>
      </c>
      <c r="E2087" s="113"/>
      <c r="F2087" s="113" t="s">
        <v>22516</v>
      </c>
      <c r="G2087" s="160" t="s">
        <v>2741</v>
      </c>
      <c r="H2087" s="79" t="s">
        <v>28803</v>
      </c>
      <c r="I2087" s="244" t="s">
        <v>28769</v>
      </c>
      <c r="J2087" s="62">
        <v>378000.0</v>
      </c>
      <c r="K2087" s="99" t="s">
        <v>22602</v>
      </c>
      <c r="L2087" s="82" t="s">
        <v>23002</v>
      </c>
      <c r="M2087" s="113" t="s">
        <v>22516</v>
      </c>
      <c r="N2087" s="99" t="s">
        <v>16706</v>
      </c>
      <c r="O2087" s="99" t="s">
        <v>2813</v>
      </c>
      <c r="P2087" s="99" t="s">
        <v>15373</v>
      </c>
      <c r="Q2087" s="82"/>
    </row>
    <row r="2088">
      <c r="A2088" s="69" t="s">
        <v>23381</v>
      </c>
      <c r="B2088" s="190" t="s">
        <v>28804</v>
      </c>
      <c r="C2088" s="95"/>
      <c r="D2088" s="101" t="s">
        <v>28805</v>
      </c>
      <c r="E2088" s="154"/>
      <c r="F2088" s="113" t="s">
        <v>22516</v>
      </c>
      <c r="G2088" s="160" t="s">
        <v>2741</v>
      </c>
      <c r="H2088" s="96" t="s">
        <v>28806</v>
      </c>
      <c r="I2088" s="154" t="s">
        <v>25305</v>
      </c>
      <c r="J2088" s="237">
        <v>14000.0</v>
      </c>
      <c r="K2088" s="75" t="s">
        <v>22513</v>
      </c>
      <c r="L2088" s="95" t="s">
        <v>16627</v>
      </c>
      <c r="M2088" s="113" t="s">
        <v>22516</v>
      </c>
      <c r="N2088" s="75" t="s">
        <v>16706</v>
      </c>
      <c r="O2088" s="75" t="s">
        <v>3768</v>
      </c>
      <c r="P2088" s="75" t="s">
        <v>15373</v>
      </c>
      <c r="Q2088" s="95" t="s">
        <v>25306</v>
      </c>
    </row>
    <row r="2089">
      <c r="A2089" s="69" t="s">
        <v>2586</v>
      </c>
      <c r="B2089" s="232" t="s">
        <v>28807</v>
      </c>
      <c r="C2089" s="82"/>
      <c r="D2089" s="196" t="s">
        <v>2744</v>
      </c>
      <c r="E2089" s="113"/>
      <c r="F2089" s="113" t="s">
        <v>22516</v>
      </c>
      <c r="G2089" s="62"/>
      <c r="H2089" s="62" t="s">
        <v>28808</v>
      </c>
      <c r="I2089" s="108" t="s">
        <v>28809</v>
      </c>
      <c r="J2089" s="198">
        <v>5180.0</v>
      </c>
      <c r="K2089" s="75" t="s">
        <v>22513</v>
      </c>
      <c r="L2089" s="82" t="s">
        <v>16627</v>
      </c>
      <c r="M2089" s="113" t="s">
        <v>22516</v>
      </c>
      <c r="N2089" s="99" t="s">
        <v>16706</v>
      </c>
      <c r="O2089" s="99" t="s">
        <v>25299</v>
      </c>
      <c r="P2089" s="99" t="s">
        <v>15373</v>
      </c>
      <c r="Q2089" s="82" t="s">
        <v>28810</v>
      </c>
    </row>
    <row r="2090">
      <c r="A2090" s="69" t="s">
        <v>2633</v>
      </c>
      <c r="B2090" s="210" t="s">
        <v>28811</v>
      </c>
      <c r="C2090" s="82"/>
      <c r="D2090" s="79" t="s">
        <v>28812</v>
      </c>
      <c r="E2090" s="113"/>
      <c r="F2090" s="113" t="s">
        <v>22516</v>
      </c>
      <c r="G2090" s="62"/>
      <c r="H2090" s="62" t="s">
        <v>28813</v>
      </c>
      <c r="I2090" s="108" t="s">
        <v>28814</v>
      </c>
      <c r="J2090" s="198">
        <v>11687.0</v>
      </c>
      <c r="K2090" s="99" t="s">
        <v>22513</v>
      </c>
      <c r="L2090" s="82" t="s">
        <v>16627</v>
      </c>
      <c r="M2090" s="113" t="s">
        <v>22516</v>
      </c>
      <c r="N2090" s="99" t="s">
        <v>16706</v>
      </c>
      <c r="O2090" s="99" t="s">
        <v>2686</v>
      </c>
      <c r="P2090" s="99" t="s">
        <v>8038</v>
      </c>
      <c r="Q2090" s="82"/>
    </row>
    <row r="2091">
      <c r="A2091" s="69" t="s">
        <v>2586</v>
      </c>
      <c r="B2091" s="190" t="s">
        <v>28815</v>
      </c>
      <c r="C2091" s="95"/>
      <c r="D2091" s="79" t="s">
        <v>28816</v>
      </c>
      <c r="E2091" s="113"/>
      <c r="F2091" s="113" t="s">
        <v>22516</v>
      </c>
      <c r="G2091" s="96"/>
      <c r="H2091" s="96" t="s">
        <v>28817</v>
      </c>
      <c r="I2091" s="191" t="s">
        <v>28818</v>
      </c>
      <c r="J2091" s="204">
        <v>12400.0</v>
      </c>
      <c r="K2091" s="99" t="s">
        <v>22513</v>
      </c>
      <c r="L2091" s="95" t="s">
        <v>16627</v>
      </c>
      <c r="M2091" s="113" t="s">
        <v>22516</v>
      </c>
      <c r="N2091" s="75" t="s">
        <v>16706</v>
      </c>
      <c r="O2091" s="75" t="s">
        <v>25797</v>
      </c>
      <c r="P2091" s="75" t="s">
        <v>15373</v>
      </c>
      <c r="Q2091" s="95" t="s">
        <v>28819</v>
      </c>
    </row>
    <row r="2092">
      <c r="A2092" s="69" t="s">
        <v>2586</v>
      </c>
      <c r="B2092" s="190" t="s">
        <v>25233</v>
      </c>
      <c r="C2092" s="95"/>
      <c r="D2092" s="101" t="s">
        <v>1032</v>
      </c>
      <c r="E2092" s="154"/>
      <c r="F2092" s="113" t="s">
        <v>22516</v>
      </c>
      <c r="G2092" s="96"/>
      <c r="H2092" s="96" t="s">
        <v>28820</v>
      </c>
      <c r="I2092" s="242" t="s">
        <v>25235</v>
      </c>
      <c r="J2092" s="156">
        <v>450.0</v>
      </c>
      <c r="K2092" s="99" t="s">
        <v>22513</v>
      </c>
      <c r="L2092" s="95" t="s">
        <v>16627</v>
      </c>
      <c r="M2092" s="113" t="s">
        <v>22516</v>
      </c>
      <c r="N2092" s="75" t="s">
        <v>16706</v>
      </c>
      <c r="O2092" s="75" t="s">
        <v>3296</v>
      </c>
      <c r="P2092" s="75" t="s">
        <v>8038</v>
      </c>
      <c r="Q2092" s="95" t="s">
        <v>25236</v>
      </c>
    </row>
    <row r="2093">
      <c r="A2093" s="69" t="s">
        <v>23381</v>
      </c>
      <c r="B2093" s="190" t="s">
        <v>25490</v>
      </c>
      <c r="C2093" s="95"/>
      <c r="D2093" s="101" t="s">
        <v>1296</v>
      </c>
      <c r="E2093" s="154"/>
      <c r="F2093" s="113" t="s">
        <v>22516</v>
      </c>
      <c r="G2093" s="96"/>
      <c r="H2093" s="96" t="s">
        <v>28821</v>
      </c>
      <c r="I2093" s="191" t="s">
        <v>25492</v>
      </c>
      <c r="J2093" s="156">
        <v>2893.0</v>
      </c>
      <c r="K2093" s="75" t="s">
        <v>22513</v>
      </c>
      <c r="L2093" s="95" t="s">
        <v>16627</v>
      </c>
      <c r="M2093" s="113" t="s">
        <v>22516</v>
      </c>
      <c r="N2093" s="75" t="s">
        <v>16706</v>
      </c>
      <c r="O2093" s="75" t="s">
        <v>22571</v>
      </c>
      <c r="P2093" s="75" t="s">
        <v>15373</v>
      </c>
      <c r="Q2093" s="95" t="s">
        <v>25493</v>
      </c>
    </row>
    <row r="2094">
      <c r="A2094" s="69" t="s">
        <v>2586</v>
      </c>
      <c r="B2094" s="190" t="s">
        <v>26281</v>
      </c>
      <c r="C2094" s="95"/>
      <c r="D2094" s="101" t="s">
        <v>2375</v>
      </c>
      <c r="E2094" s="154"/>
      <c r="F2094" s="113" t="s">
        <v>22516</v>
      </c>
      <c r="G2094" s="96"/>
      <c r="H2094" s="96" t="s">
        <v>28822</v>
      </c>
      <c r="I2094" s="71" t="s">
        <v>28823</v>
      </c>
      <c r="J2094" s="204">
        <v>13200.0</v>
      </c>
      <c r="K2094" s="75" t="s">
        <v>22513</v>
      </c>
      <c r="L2094" s="95" t="s">
        <v>16627</v>
      </c>
      <c r="M2094" s="113" t="s">
        <v>22516</v>
      </c>
      <c r="N2094" s="75" t="s">
        <v>16706</v>
      </c>
      <c r="O2094" s="75" t="s">
        <v>26507</v>
      </c>
      <c r="P2094" s="75" t="s">
        <v>15373</v>
      </c>
      <c r="Q2094" s="95" t="s">
        <v>28824</v>
      </c>
    </row>
    <row r="2095">
      <c r="A2095" s="62" t="s">
        <v>2586</v>
      </c>
      <c r="B2095" s="210" t="s">
        <v>28825</v>
      </c>
      <c r="C2095" s="82" t="s">
        <v>28826</v>
      </c>
      <c r="D2095" s="101" t="s">
        <v>2463</v>
      </c>
      <c r="E2095" s="113"/>
      <c r="F2095" s="113" t="s">
        <v>22516</v>
      </c>
      <c r="G2095" s="62"/>
      <c r="H2095" s="62" t="s">
        <v>28827</v>
      </c>
      <c r="I2095" s="193" t="s">
        <v>28828</v>
      </c>
      <c r="J2095" s="200">
        <v>13500.0</v>
      </c>
      <c r="K2095" s="99" t="s">
        <v>22513</v>
      </c>
      <c r="L2095" s="82" t="s">
        <v>16627</v>
      </c>
      <c r="M2095" s="113" t="s">
        <v>22516</v>
      </c>
      <c r="N2095" s="99" t="s">
        <v>16706</v>
      </c>
      <c r="O2095" s="99" t="s">
        <v>28829</v>
      </c>
      <c r="P2095" s="99" t="s">
        <v>15373</v>
      </c>
      <c r="Q2095" s="113" t="s">
        <v>22516</v>
      </c>
    </row>
    <row r="2096">
      <c r="A2096" s="69" t="s">
        <v>2586</v>
      </c>
      <c r="B2096" s="210" t="s">
        <v>28830</v>
      </c>
      <c r="C2096" s="82"/>
      <c r="D2096" s="101" t="s">
        <v>574</v>
      </c>
      <c r="E2096" s="113"/>
      <c r="F2096" s="113" t="s">
        <v>22516</v>
      </c>
      <c r="G2096" s="62"/>
      <c r="H2096" s="62" t="s">
        <v>28831</v>
      </c>
      <c r="I2096" s="193" t="s">
        <v>28832</v>
      </c>
      <c r="J2096" s="198"/>
      <c r="K2096" s="99" t="s">
        <v>22513</v>
      </c>
      <c r="L2096" s="82" t="s">
        <v>21498</v>
      </c>
      <c r="M2096" s="99" t="s">
        <v>22576</v>
      </c>
      <c r="N2096" s="99" t="s">
        <v>16706</v>
      </c>
      <c r="O2096" s="99" t="s">
        <v>23459</v>
      </c>
      <c r="P2096" s="99" t="s">
        <v>15373</v>
      </c>
      <c r="Q2096" s="82" t="s">
        <v>25751</v>
      </c>
    </row>
    <row r="2097">
      <c r="A2097" s="69" t="s">
        <v>2633</v>
      </c>
      <c r="B2097" s="153" t="s">
        <v>28833</v>
      </c>
      <c r="C2097" s="95"/>
      <c r="D2097" s="79" t="s">
        <v>5378</v>
      </c>
      <c r="E2097" s="154"/>
      <c r="F2097" s="154" t="s">
        <v>22516</v>
      </c>
      <c r="G2097" s="96"/>
      <c r="H2097" s="96" t="s">
        <v>28834</v>
      </c>
      <c r="I2097" s="247"/>
      <c r="J2097" s="192"/>
      <c r="K2097" s="75" t="s">
        <v>22513</v>
      </c>
      <c r="L2097" s="95" t="s">
        <v>21498</v>
      </c>
      <c r="M2097" s="75" t="s">
        <v>22576</v>
      </c>
      <c r="N2097" s="75" t="s">
        <v>16706</v>
      </c>
      <c r="O2097" s="75" t="s">
        <v>2760</v>
      </c>
      <c r="P2097" s="75" t="s">
        <v>15373</v>
      </c>
      <c r="Q2097" s="95" t="s">
        <v>28835</v>
      </c>
    </row>
    <row r="2098">
      <c r="A2098" s="62" t="s">
        <v>2633</v>
      </c>
      <c r="B2098" s="195" t="s">
        <v>28836</v>
      </c>
      <c r="C2098" s="201"/>
      <c r="D2098" s="196" t="s">
        <v>28837</v>
      </c>
      <c r="E2098" s="158"/>
      <c r="F2098" s="158" t="s">
        <v>22516</v>
      </c>
      <c r="G2098" s="198"/>
      <c r="H2098" s="198" t="s">
        <v>28838</v>
      </c>
      <c r="I2098" s="113" t="s">
        <v>22516</v>
      </c>
      <c r="J2098" s="198"/>
      <c r="K2098" s="162" t="s">
        <v>22513</v>
      </c>
      <c r="L2098" s="201" t="s">
        <v>21498</v>
      </c>
      <c r="M2098" s="162" t="s">
        <v>22629</v>
      </c>
      <c r="N2098" s="162" t="s">
        <v>16706</v>
      </c>
      <c r="O2098" s="162" t="s">
        <v>2802</v>
      </c>
      <c r="P2098" s="162" t="s">
        <v>15373</v>
      </c>
      <c r="Q2098" s="158" t="s">
        <v>22516</v>
      </c>
    </row>
    <row r="2099">
      <c r="A2099" s="62" t="s">
        <v>2633</v>
      </c>
      <c r="B2099" s="195" t="s">
        <v>28839</v>
      </c>
      <c r="C2099" s="201"/>
      <c r="D2099" s="196" t="s">
        <v>1032</v>
      </c>
      <c r="E2099" s="154"/>
      <c r="F2099" s="154" t="s">
        <v>22516</v>
      </c>
      <c r="G2099" s="198"/>
      <c r="H2099" s="198" t="s">
        <v>28840</v>
      </c>
      <c r="I2099" s="113" t="s">
        <v>22516</v>
      </c>
      <c r="J2099" s="198"/>
      <c r="K2099" s="162" t="s">
        <v>22513</v>
      </c>
      <c r="L2099" s="201" t="s">
        <v>21498</v>
      </c>
      <c r="M2099" s="162" t="s">
        <v>22629</v>
      </c>
      <c r="N2099" s="162" t="s">
        <v>16706</v>
      </c>
      <c r="O2099" s="162" t="s">
        <v>2686</v>
      </c>
      <c r="P2099" s="162" t="s">
        <v>15373</v>
      </c>
      <c r="Q2099" s="158" t="s">
        <v>22516</v>
      </c>
    </row>
    <row r="2100">
      <c r="A2100" s="69" t="s">
        <v>23381</v>
      </c>
      <c r="B2100" s="232" t="s">
        <v>28841</v>
      </c>
      <c r="C2100" s="82" t="s">
        <v>16309</v>
      </c>
      <c r="D2100" s="79" t="s">
        <v>28842</v>
      </c>
      <c r="E2100" s="113"/>
      <c r="F2100" s="113" t="s">
        <v>22516</v>
      </c>
      <c r="G2100" s="62"/>
      <c r="H2100" s="62" t="s">
        <v>28843</v>
      </c>
      <c r="I2100" s="108" t="s">
        <v>28844</v>
      </c>
      <c r="J2100" s="198">
        <v>10726.0</v>
      </c>
      <c r="K2100" s="99" t="s">
        <v>22513</v>
      </c>
      <c r="L2100" s="82" t="s">
        <v>21498</v>
      </c>
      <c r="M2100" s="99" t="s">
        <v>22739</v>
      </c>
      <c r="N2100" s="99" t="s">
        <v>16706</v>
      </c>
      <c r="O2100" s="99" t="s">
        <v>2760</v>
      </c>
      <c r="P2100" s="99" t="s">
        <v>8038</v>
      </c>
      <c r="Q2100" s="82" t="s">
        <v>28845</v>
      </c>
    </row>
    <row r="2101">
      <c r="A2101" s="62" t="s">
        <v>2633</v>
      </c>
      <c r="B2101" s="195" t="s">
        <v>24849</v>
      </c>
      <c r="C2101" s="201"/>
      <c r="D2101" s="196" t="s">
        <v>28846</v>
      </c>
      <c r="E2101" s="158"/>
      <c r="F2101" s="158" t="s">
        <v>22516</v>
      </c>
      <c r="G2101" s="198"/>
      <c r="H2101" s="198" t="s">
        <v>28847</v>
      </c>
      <c r="I2101" s="245" t="s">
        <v>28848</v>
      </c>
      <c r="J2101" s="198"/>
      <c r="K2101" s="162" t="s">
        <v>22513</v>
      </c>
      <c r="L2101" s="201" t="s">
        <v>21498</v>
      </c>
      <c r="M2101" s="162" t="s">
        <v>23140</v>
      </c>
      <c r="N2101" s="162" t="s">
        <v>16706</v>
      </c>
      <c r="O2101" s="162" t="s">
        <v>22214</v>
      </c>
      <c r="P2101" s="162" t="s">
        <v>15373</v>
      </c>
      <c r="Q2101" s="158" t="s">
        <v>22516</v>
      </c>
    </row>
    <row r="2102">
      <c r="A2102" s="62" t="s">
        <v>2586</v>
      </c>
      <c r="B2102" s="195" t="s">
        <v>24849</v>
      </c>
      <c r="C2102" s="201"/>
      <c r="D2102" s="196" t="s">
        <v>28849</v>
      </c>
      <c r="E2102" s="158"/>
      <c r="F2102" s="158" t="s">
        <v>22516</v>
      </c>
      <c r="G2102" s="198"/>
      <c r="H2102" s="198" t="s">
        <v>28850</v>
      </c>
      <c r="I2102" s="245" t="s">
        <v>28848</v>
      </c>
      <c r="J2102" s="198"/>
      <c r="K2102" s="162" t="s">
        <v>22513</v>
      </c>
      <c r="L2102" s="201" t="s">
        <v>21498</v>
      </c>
      <c r="M2102" s="198"/>
      <c r="N2102" s="162" t="s">
        <v>16706</v>
      </c>
      <c r="O2102" s="162" t="s">
        <v>22214</v>
      </c>
      <c r="P2102" s="162" t="s">
        <v>15373</v>
      </c>
      <c r="Q2102" s="158" t="s">
        <v>22516</v>
      </c>
    </row>
    <row r="2103">
      <c r="A2103" s="69" t="s">
        <v>2633</v>
      </c>
      <c r="B2103" s="153" t="s">
        <v>27511</v>
      </c>
      <c r="C2103" s="95"/>
      <c r="D2103" s="101" t="s">
        <v>1472</v>
      </c>
      <c r="E2103" s="113"/>
      <c r="F2103" s="113" t="s">
        <v>22516</v>
      </c>
      <c r="G2103" s="96"/>
      <c r="H2103" s="96" t="s">
        <v>28851</v>
      </c>
      <c r="I2103" s="113" t="s">
        <v>22516</v>
      </c>
      <c r="J2103" s="192"/>
      <c r="K2103" s="75" t="s">
        <v>22513</v>
      </c>
      <c r="L2103" s="95" t="s">
        <v>21498</v>
      </c>
      <c r="M2103" s="96"/>
      <c r="N2103" s="75" t="s">
        <v>16706</v>
      </c>
      <c r="O2103" s="75" t="s">
        <v>2802</v>
      </c>
      <c r="P2103" s="75" t="s">
        <v>8038</v>
      </c>
      <c r="Q2103" s="154" t="s">
        <v>22516</v>
      </c>
    </row>
    <row r="2104">
      <c r="A2104" s="62" t="s">
        <v>2586</v>
      </c>
      <c r="B2104" s="210" t="s">
        <v>28852</v>
      </c>
      <c r="C2104" s="82"/>
      <c r="D2104" s="79" t="s">
        <v>28853</v>
      </c>
      <c r="E2104" s="154"/>
      <c r="F2104" s="154" t="s">
        <v>22516</v>
      </c>
      <c r="G2104" s="62"/>
      <c r="H2104" s="62" t="s">
        <v>28854</v>
      </c>
      <c r="I2104" s="113" t="s">
        <v>22516</v>
      </c>
      <c r="J2104" s="198"/>
      <c r="K2104" s="99" t="s">
        <v>22513</v>
      </c>
      <c r="L2104" s="82" t="s">
        <v>21498</v>
      </c>
      <c r="M2104" s="62"/>
      <c r="N2104" s="99" t="s">
        <v>16706</v>
      </c>
      <c r="O2104" s="99" t="s">
        <v>3933</v>
      </c>
      <c r="P2104" s="99" t="s">
        <v>8038</v>
      </c>
      <c r="Q2104" s="113" t="s">
        <v>22516</v>
      </c>
    </row>
    <row r="2105">
      <c r="A2105" s="69" t="s">
        <v>2586</v>
      </c>
      <c r="B2105" s="232" t="s">
        <v>28855</v>
      </c>
      <c r="C2105" s="82"/>
      <c r="D2105" s="196" t="s">
        <v>4947</v>
      </c>
      <c r="E2105" s="154"/>
      <c r="F2105" s="113" t="s">
        <v>22516</v>
      </c>
      <c r="G2105" s="62"/>
      <c r="H2105" s="62" t="s">
        <v>28856</v>
      </c>
      <c r="I2105" s="193" t="s">
        <v>28857</v>
      </c>
      <c r="J2105" s="196">
        <v>2582.0</v>
      </c>
      <c r="K2105" s="99" t="s">
        <v>22513</v>
      </c>
      <c r="L2105" s="82" t="s">
        <v>21765</v>
      </c>
      <c r="M2105" s="113" t="s">
        <v>22516</v>
      </c>
      <c r="N2105" s="99" t="s">
        <v>16706</v>
      </c>
      <c r="O2105" s="99" t="s">
        <v>2937</v>
      </c>
      <c r="P2105" s="99" t="s">
        <v>15373</v>
      </c>
      <c r="Q2105" s="82"/>
    </row>
    <row r="2106">
      <c r="A2106" s="69" t="s">
        <v>2633</v>
      </c>
      <c r="B2106" s="190" t="s">
        <v>28858</v>
      </c>
      <c r="C2106" s="95"/>
      <c r="D2106" s="101" t="s">
        <v>471</v>
      </c>
      <c r="E2106" s="154"/>
      <c r="F2106" s="113" t="s">
        <v>22516</v>
      </c>
      <c r="G2106" s="96"/>
      <c r="H2106" s="96" t="s">
        <v>28859</v>
      </c>
      <c r="I2106" s="71" t="s">
        <v>28860</v>
      </c>
      <c r="J2106" s="156">
        <v>1547.0</v>
      </c>
      <c r="K2106" s="99" t="s">
        <v>22513</v>
      </c>
      <c r="L2106" s="95" t="s">
        <v>21765</v>
      </c>
      <c r="M2106" s="113" t="s">
        <v>22516</v>
      </c>
      <c r="N2106" s="75" t="s">
        <v>16706</v>
      </c>
      <c r="O2106" s="75" t="s">
        <v>22571</v>
      </c>
      <c r="P2106" s="75" t="s">
        <v>15373</v>
      </c>
      <c r="Q2106" s="95"/>
    </row>
    <row r="2107">
      <c r="A2107" s="69" t="s">
        <v>2586</v>
      </c>
      <c r="B2107" s="190" t="s">
        <v>28861</v>
      </c>
      <c r="C2107" s="95"/>
      <c r="D2107" s="101" t="s">
        <v>28862</v>
      </c>
      <c r="E2107" s="158"/>
      <c r="F2107" s="113" t="s">
        <v>22516</v>
      </c>
      <c r="G2107" s="96"/>
      <c r="H2107" s="96" t="s">
        <v>28863</v>
      </c>
      <c r="I2107" s="71" t="s">
        <v>28864</v>
      </c>
      <c r="J2107" s="156">
        <v>497.0</v>
      </c>
      <c r="K2107" s="99" t="s">
        <v>22513</v>
      </c>
      <c r="L2107" s="95" t="s">
        <v>21765</v>
      </c>
      <c r="M2107" s="113" t="s">
        <v>22516</v>
      </c>
      <c r="N2107" s="75" t="s">
        <v>16706</v>
      </c>
      <c r="O2107" s="75" t="s">
        <v>22571</v>
      </c>
      <c r="P2107" s="75" t="s">
        <v>8038</v>
      </c>
      <c r="Q2107" s="154" t="s">
        <v>22516</v>
      </c>
    </row>
    <row r="2108">
      <c r="A2108" s="69" t="s">
        <v>2586</v>
      </c>
      <c r="B2108" s="232" t="s">
        <v>28865</v>
      </c>
      <c r="C2108" s="82"/>
      <c r="D2108" s="79" t="s">
        <v>28866</v>
      </c>
      <c r="E2108" s="113"/>
      <c r="F2108" s="113" t="s">
        <v>22516</v>
      </c>
      <c r="G2108" s="62"/>
      <c r="H2108" s="62" t="s">
        <v>28867</v>
      </c>
      <c r="I2108" s="193" t="s">
        <v>28868</v>
      </c>
      <c r="J2108" s="196">
        <v>500.0</v>
      </c>
      <c r="K2108" s="99" t="s">
        <v>22513</v>
      </c>
      <c r="L2108" s="82" t="s">
        <v>21765</v>
      </c>
      <c r="M2108" s="113" t="s">
        <v>22516</v>
      </c>
      <c r="N2108" s="99" t="s">
        <v>16706</v>
      </c>
      <c r="O2108" s="99" t="s">
        <v>2765</v>
      </c>
      <c r="P2108" s="99" t="s">
        <v>15373</v>
      </c>
      <c r="Q2108" s="82"/>
    </row>
    <row r="2109">
      <c r="A2109" s="69" t="s">
        <v>23381</v>
      </c>
      <c r="B2109" s="232" t="s">
        <v>28869</v>
      </c>
      <c r="C2109" s="82" t="s">
        <v>28870</v>
      </c>
      <c r="D2109" s="101" t="s">
        <v>1311</v>
      </c>
      <c r="E2109" s="113"/>
      <c r="F2109" s="113" t="s">
        <v>22516</v>
      </c>
      <c r="G2109" s="62"/>
      <c r="H2109" s="62" t="s">
        <v>28871</v>
      </c>
      <c r="I2109" s="193" t="s">
        <v>28872</v>
      </c>
      <c r="J2109" s="196">
        <v>917.0</v>
      </c>
      <c r="K2109" s="75" t="s">
        <v>22513</v>
      </c>
      <c r="L2109" s="82" t="s">
        <v>21765</v>
      </c>
      <c r="M2109" s="113" t="s">
        <v>22516</v>
      </c>
      <c r="N2109" s="99" t="s">
        <v>16706</v>
      </c>
      <c r="O2109" s="99" t="s">
        <v>28873</v>
      </c>
      <c r="P2109" s="99" t="s">
        <v>15373</v>
      </c>
      <c r="Q2109" s="82"/>
    </row>
    <row r="2110">
      <c r="A2110" s="69" t="s">
        <v>2586</v>
      </c>
      <c r="B2110" s="190" t="s">
        <v>28874</v>
      </c>
      <c r="C2110" s="95" t="s">
        <v>1428</v>
      </c>
      <c r="D2110" s="101" t="s">
        <v>1418</v>
      </c>
      <c r="E2110" s="154"/>
      <c r="F2110" s="113" t="s">
        <v>22516</v>
      </c>
      <c r="G2110" s="96"/>
      <c r="H2110" s="96" t="s">
        <v>1430</v>
      </c>
      <c r="I2110" s="191" t="s">
        <v>28875</v>
      </c>
      <c r="J2110" s="156">
        <v>4112.0</v>
      </c>
      <c r="K2110" s="75" t="s">
        <v>22513</v>
      </c>
      <c r="L2110" s="95" t="s">
        <v>21765</v>
      </c>
      <c r="M2110" s="113" t="s">
        <v>22516</v>
      </c>
      <c r="N2110" s="75" t="s">
        <v>16706</v>
      </c>
      <c r="O2110" s="75" t="s">
        <v>2760</v>
      </c>
      <c r="P2110" s="75" t="s">
        <v>8038</v>
      </c>
      <c r="Q2110" s="95"/>
    </row>
    <row r="2111">
      <c r="A2111" s="69" t="s">
        <v>2586</v>
      </c>
      <c r="B2111" s="232" t="s">
        <v>28876</v>
      </c>
      <c r="C2111" s="82"/>
      <c r="D2111" s="79" t="s">
        <v>28877</v>
      </c>
      <c r="E2111" s="113"/>
      <c r="F2111" s="113" t="s">
        <v>22516</v>
      </c>
      <c r="G2111" s="62"/>
      <c r="H2111" s="62" t="s">
        <v>28878</v>
      </c>
      <c r="I2111" s="193" t="s">
        <v>28879</v>
      </c>
      <c r="J2111" s="196">
        <v>897.0</v>
      </c>
      <c r="K2111" s="99" t="s">
        <v>22513</v>
      </c>
      <c r="L2111" s="82" t="s">
        <v>21765</v>
      </c>
      <c r="M2111" s="113" t="s">
        <v>22516</v>
      </c>
      <c r="N2111" s="99" t="s">
        <v>16706</v>
      </c>
      <c r="O2111" s="99" t="s">
        <v>4138</v>
      </c>
      <c r="P2111" s="99" t="s">
        <v>15373</v>
      </c>
      <c r="Q2111" s="82"/>
    </row>
    <row r="2112">
      <c r="A2112" s="69" t="s">
        <v>2586</v>
      </c>
      <c r="B2112" s="232" t="s">
        <v>26449</v>
      </c>
      <c r="C2112" s="82"/>
      <c r="D2112" s="79" t="s">
        <v>28880</v>
      </c>
      <c r="E2112" s="113"/>
      <c r="F2112" s="113" t="s">
        <v>22516</v>
      </c>
      <c r="G2112" s="160" t="s">
        <v>8038</v>
      </c>
      <c r="H2112" s="62" t="s">
        <v>28881</v>
      </c>
      <c r="I2112" s="193" t="s">
        <v>26451</v>
      </c>
      <c r="J2112" s="200">
        <v>50700.0</v>
      </c>
      <c r="K2112" s="95" t="s">
        <v>22583</v>
      </c>
      <c r="L2112" s="82" t="s">
        <v>16627</v>
      </c>
      <c r="M2112" s="113" t="s">
        <v>22516</v>
      </c>
      <c r="N2112" s="99" t="s">
        <v>16706</v>
      </c>
      <c r="O2112" s="99" t="s">
        <v>2753</v>
      </c>
      <c r="P2112" s="99" t="s">
        <v>8038</v>
      </c>
      <c r="Q2112" s="82" t="s">
        <v>26452</v>
      </c>
    </row>
    <row r="2113">
      <c r="A2113" s="62" t="s">
        <v>2586</v>
      </c>
      <c r="B2113" s="195" t="s">
        <v>28882</v>
      </c>
      <c r="C2113" s="201"/>
      <c r="D2113" s="196" t="s">
        <v>28883</v>
      </c>
      <c r="E2113" s="113"/>
      <c r="F2113" s="113" t="s">
        <v>22516</v>
      </c>
      <c r="G2113" s="198"/>
      <c r="H2113" s="198" t="s">
        <v>28884</v>
      </c>
      <c r="I2113" s="245" t="s">
        <v>28885</v>
      </c>
      <c r="J2113" s="198"/>
      <c r="K2113" s="201" t="s">
        <v>22583</v>
      </c>
      <c r="L2113" s="201" t="s">
        <v>16627</v>
      </c>
      <c r="M2113" s="113" t="s">
        <v>22516</v>
      </c>
      <c r="N2113" s="162" t="s">
        <v>16706</v>
      </c>
      <c r="O2113" s="162" t="s">
        <v>8612</v>
      </c>
      <c r="P2113" s="162" t="s">
        <v>15373</v>
      </c>
      <c r="Q2113" s="158" t="s">
        <v>22516</v>
      </c>
    </row>
    <row r="2114">
      <c r="A2114" s="62" t="s">
        <v>2586</v>
      </c>
      <c r="B2114" s="210" t="s">
        <v>23443</v>
      </c>
      <c r="C2114" s="82"/>
      <c r="D2114" s="79" t="s">
        <v>527</v>
      </c>
      <c r="E2114" s="158"/>
      <c r="F2114" s="113" t="s">
        <v>22516</v>
      </c>
      <c r="G2114" s="160" t="s">
        <v>2741</v>
      </c>
      <c r="H2114" s="62" t="s">
        <v>28886</v>
      </c>
      <c r="I2114" s="193" t="s">
        <v>23447</v>
      </c>
      <c r="J2114" s="200">
        <v>62300.0</v>
      </c>
      <c r="K2114" s="82" t="s">
        <v>22583</v>
      </c>
      <c r="L2114" s="82" t="s">
        <v>16627</v>
      </c>
      <c r="M2114" s="113" t="s">
        <v>22516</v>
      </c>
      <c r="N2114" s="99" t="s">
        <v>16706</v>
      </c>
      <c r="O2114" s="99" t="s">
        <v>23448</v>
      </c>
      <c r="P2114" s="99" t="s">
        <v>8038</v>
      </c>
      <c r="Q2114" s="82" t="s">
        <v>23449</v>
      </c>
    </row>
    <row r="2115">
      <c r="A2115" s="62" t="s">
        <v>2586</v>
      </c>
      <c r="B2115" s="210" t="s">
        <v>28887</v>
      </c>
      <c r="C2115" s="82"/>
      <c r="D2115" s="79" t="s">
        <v>28888</v>
      </c>
      <c r="E2115" s="113"/>
      <c r="F2115" s="113" t="s">
        <v>22516</v>
      </c>
      <c r="G2115" s="160" t="s">
        <v>2741</v>
      </c>
      <c r="H2115" s="62" t="s">
        <v>28889</v>
      </c>
      <c r="I2115" s="193" t="s">
        <v>28890</v>
      </c>
      <c r="J2115" s="200">
        <v>41500.0</v>
      </c>
      <c r="K2115" s="82" t="s">
        <v>22583</v>
      </c>
      <c r="L2115" s="82" t="s">
        <v>16627</v>
      </c>
      <c r="M2115" s="113" t="s">
        <v>22516</v>
      </c>
      <c r="N2115" s="99" t="s">
        <v>16706</v>
      </c>
      <c r="O2115" s="99" t="s">
        <v>22772</v>
      </c>
      <c r="P2115" s="99" t="s">
        <v>8038</v>
      </c>
      <c r="Q2115" s="113" t="s">
        <v>22516</v>
      </c>
    </row>
    <row r="2116">
      <c r="A2116" s="62" t="s">
        <v>2586</v>
      </c>
      <c r="B2116" s="210" t="s">
        <v>28891</v>
      </c>
      <c r="C2116" s="82"/>
      <c r="D2116" s="101" t="s">
        <v>1472</v>
      </c>
      <c r="E2116" s="113"/>
      <c r="F2116" s="113" t="s">
        <v>22516</v>
      </c>
      <c r="G2116" s="160" t="s">
        <v>8038</v>
      </c>
      <c r="H2116" s="62" t="s">
        <v>28892</v>
      </c>
      <c r="I2116" s="108" t="s">
        <v>28893</v>
      </c>
      <c r="J2116" s="198">
        <v>61946.0</v>
      </c>
      <c r="K2116" s="82" t="s">
        <v>22583</v>
      </c>
      <c r="L2116" s="82" t="s">
        <v>16627</v>
      </c>
      <c r="M2116" s="113" t="s">
        <v>22516</v>
      </c>
      <c r="N2116" s="99" t="s">
        <v>16706</v>
      </c>
      <c r="O2116" s="99" t="s">
        <v>2937</v>
      </c>
      <c r="P2116" s="99" t="s">
        <v>8038</v>
      </c>
      <c r="Q2116" s="113" t="s">
        <v>22516</v>
      </c>
    </row>
    <row r="2117">
      <c r="A2117" s="69" t="s">
        <v>2633</v>
      </c>
      <c r="B2117" s="232" t="s">
        <v>28894</v>
      </c>
      <c r="C2117" s="82" t="s">
        <v>28895</v>
      </c>
      <c r="D2117" s="101" t="s">
        <v>196</v>
      </c>
      <c r="E2117" s="113"/>
      <c r="F2117" s="113" t="s">
        <v>22516</v>
      </c>
      <c r="G2117" s="62"/>
      <c r="H2117" s="62" t="s">
        <v>28896</v>
      </c>
      <c r="I2117" s="108" t="s">
        <v>28897</v>
      </c>
      <c r="J2117" s="198">
        <v>29100.0</v>
      </c>
      <c r="K2117" s="160" t="s">
        <v>22583</v>
      </c>
      <c r="L2117" s="82" t="s">
        <v>21498</v>
      </c>
      <c r="M2117" s="99" t="s">
        <v>22798</v>
      </c>
      <c r="N2117" s="99" t="s">
        <v>16706</v>
      </c>
      <c r="O2117" s="99" t="s">
        <v>2760</v>
      </c>
      <c r="P2117" s="99" t="s">
        <v>8038</v>
      </c>
      <c r="Q2117" s="113" t="s">
        <v>22516</v>
      </c>
    </row>
    <row r="2118">
      <c r="A2118" s="62" t="s">
        <v>2633</v>
      </c>
      <c r="B2118" s="210" t="s">
        <v>28898</v>
      </c>
      <c r="C2118" s="82"/>
      <c r="D2118" s="229" t="s">
        <v>1356</v>
      </c>
      <c r="E2118" s="113"/>
      <c r="F2118" s="113" t="s">
        <v>22516</v>
      </c>
      <c r="G2118" s="62"/>
      <c r="H2118" s="62" t="s">
        <v>28899</v>
      </c>
      <c r="I2118" s="108" t="s">
        <v>28900</v>
      </c>
      <c r="J2118" s="198">
        <v>30000.0</v>
      </c>
      <c r="K2118" s="82" t="s">
        <v>22583</v>
      </c>
      <c r="L2118" s="82" t="s">
        <v>21498</v>
      </c>
      <c r="M2118" s="99" t="s">
        <v>22798</v>
      </c>
      <c r="N2118" s="99" t="s">
        <v>16706</v>
      </c>
      <c r="O2118" s="99" t="s">
        <v>2840</v>
      </c>
      <c r="P2118" s="99" t="s">
        <v>8038</v>
      </c>
      <c r="Q2118" s="82" t="s">
        <v>28901</v>
      </c>
    </row>
    <row r="2119">
      <c r="A2119" s="62" t="s">
        <v>2586</v>
      </c>
      <c r="B2119" s="210" t="s">
        <v>23065</v>
      </c>
      <c r="C2119" s="82" t="s">
        <v>23452</v>
      </c>
      <c r="D2119" s="196" t="s">
        <v>1418</v>
      </c>
      <c r="E2119" s="113"/>
      <c r="F2119" s="113" t="s">
        <v>22516</v>
      </c>
      <c r="G2119" s="160" t="s">
        <v>8038</v>
      </c>
      <c r="H2119" s="62" t="s">
        <v>1430</v>
      </c>
      <c r="I2119" s="193" t="s">
        <v>23070</v>
      </c>
      <c r="J2119" s="200">
        <v>67000.0</v>
      </c>
      <c r="K2119" s="82" t="s">
        <v>22583</v>
      </c>
      <c r="L2119" s="82" t="s">
        <v>21498</v>
      </c>
      <c r="M2119" s="99" t="s">
        <v>22798</v>
      </c>
      <c r="N2119" s="99" t="s">
        <v>16706</v>
      </c>
      <c r="O2119" s="99" t="s">
        <v>2760</v>
      </c>
      <c r="P2119" s="99" t="s">
        <v>8038</v>
      </c>
      <c r="Q2119" s="82" t="s">
        <v>23071</v>
      </c>
    </row>
    <row r="2120">
      <c r="A2120" s="62" t="s">
        <v>2633</v>
      </c>
      <c r="B2120" s="210" t="s">
        <v>24831</v>
      </c>
      <c r="C2120" s="82"/>
      <c r="D2120" s="79" t="s">
        <v>28902</v>
      </c>
      <c r="E2120" s="158"/>
      <c r="F2120" s="158" t="s">
        <v>22516</v>
      </c>
      <c r="G2120" s="62"/>
      <c r="H2120" s="62" t="s">
        <v>28903</v>
      </c>
      <c r="I2120" s="193" t="s">
        <v>24834</v>
      </c>
      <c r="J2120" s="200">
        <v>31000.0</v>
      </c>
      <c r="K2120" s="82" t="s">
        <v>22583</v>
      </c>
      <c r="L2120" s="82" t="s">
        <v>21498</v>
      </c>
      <c r="M2120" s="99" t="s">
        <v>22576</v>
      </c>
      <c r="N2120" s="99" t="s">
        <v>16706</v>
      </c>
      <c r="O2120" s="99" t="s">
        <v>3182</v>
      </c>
      <c r="P2120" s="99" t="s">
        <v>15373</v>
      </c>
      <c r="Q2120" s="82" t="s">
        <v>24836</v>
      </c>
    </row>
    <row r="2121">
      <c r="A2121" s="62" t="s">
        <v>2586</v>
      </c>
      <c r="B2121" s="210" t="s">
        <v>28904</v>
      </c>
      <c r="C2121" s="82" t="s">
        <v>23452</v>
      </c>
      <c r="D2121" s="196" t="s">
        <v>1418</v>
      </c>
      <c r="E2121" s="113"/>
      <c r="F2121" s="113" t="s">
        <v>22516</v>
      </c>
      <c r="G2121" s="160" t="s">
        <v>2741</v>
      </c>
      <c r="H2121" s="62" t="s">
        <v>1430</v>
      </c>
      <c r="I2121" s="108" t="s">
        <v>28905</v>
      </c>
      <c r="J2121" s="198">
        <v>48032.0</v>
      </c>
      <c r="K2121" s="82" t="s">
        <v>22583</v>
      </c>
      <c r="L2121" s="82" t="s">
        <v>21498</v>
      </c>
      <c r="M2121" s="99" t="s">
        <v>22576</v>
      </c>
      <c r="N2121" s="99" t="s">
        <v>16706</v>
      </c>
      <c r="O2121" s="99" t="s">
        <v>3182</v>
      </c>
      <c r="P2121" s="99" t="s">
        <v>8038</v>
      </c>
      <c r="Q2121" s="82" t="s">
        <v>23071</v>
      </c>
    </row>
    <row r="2122">
      <c r="A2122" s="62" t="s">
        <v>2586</v>
      </c>
      <c r="B2122" s="210" t="s">
        <v>28906</v>
      </c>
      <c r="C2122" s="82" t="s">
        <v>22793</v>
      </c>
      <c r="D2122" s="196" t="s">
        <v>4947</v>
      </c>
      <c r="E2122" s="154"/>
      <c r="F2122" s="154" t="s">
        <v>22516</v>
      </c>
      <c r="G2122" s="62"/>
      <c r="H2122" s="62" t="s">
        <v>28907</v>
      </c>
      <c r="I2122" s="108" t="s">
        <v>28908</v>
      </c>
      <c r="J2122" s="198">
        <v>23492.0</v>
      </c>
      <c r="K2122" s="82" t="s">
        <v>22583</v>
      </c>
      <c r="L2122" s="82" t="s">
        <v>21498</v>
      </c>
      <c r="M2122" s="99" t="s">
        <v>22629</v>
      </c>
      <c r="N2122" s="99" t="s">
        <v>16706</v>
      </c>
      <c r="O2122" s="99" t="s">
        <v>2760</v>
      </c>
      <c r="P2122" s="99" t="s">
        <v>8038</v>
      </c>
      <c r="Q2122" s="82" t="s">
        <v>28909</v>
      </c>
    </row>
    <row r="2123">
      <c r="A2123" s="69" t="s">
        <v>2633</v>
      </c>
      <c r="B2123" s="153" t="s">
        <v>28910</v>
      </c>
      <c r="C2123" s="95"/>
      <c r="D2123" s="101" t="s">
        <v>163</v>
      </c>
      <c r="E2123" s="113"/>
      <c r="F2123" s="113" t="s">
        <v>22516</v>
      </c>
      <c r="G2123" s="96"/>
      <c r="H2123" s="96" t="s">
        <v>28911</v>
      </c>
      <c r="I2123" s="191" t="s">
        <v>28912</v>
      </c>
      <c r="J2123" s="204">
        <v>40000.0</v>
      </c>
      <c r="K2123" s="82" t="s">
        <v>22583</v>
      </c>
      <c r="L2123" s="95" t="s">
        <v>21498</v>
      </c>
      <c r="M2123" s="75" t="s">
        <v>22629</v>
      </c>
      <c r="N2123" s="75" t="s">
        <v>16706</v>
      </c>
      <c r="O2123" s="75" t="s">
        <v>2937</v>
      </c>
      <c r="P2123" s="75" t="s">
        <v>15373</v>
      </c>
      <c r="Q2123" s="95" t="s">
        <v>28913</v>
      </c>
    </row>
    <row r="2124">
      <c r="A2124" s="62" t="s">
        <v>2586</v>
      </c>
      <c r="B2124" s="215" t="s">
        <v>28914</v>
      </c>
      <c r="C2124" s="95"/>
      <c r="D2124" s="101" t="s">
        <v>15801</v>
      </c>
      <c r="E2124" s="113"/>
      <c r="F2124" s="113" t="s">
        <v>22516</v>
      </c>
      <c r="G2124" s="96"/>
      <c r="H2124" s="96" t="s">
        <v>28915</v>
      </c>
      <c r="I2124" s="191" t="s">
        <v>26584</v>
      </c>
      <c r="J2124" s="204">
        <v>32000.0</v>
      </c>
      <c r="K2124" s="82" t="s">
        <v>22583</v>
      </c>
      <c r="L2124" s="95" t="s">
        <v>21498</v>
      </c>
      <c r="M2124" s="75" t="s">
        <v>22629</v>
      </c>
      <c r="N2124" s="75" t="s">
        <v>16706</v>
      </c>
      <c r="O2124" s="75" t="s">
        <v>2760</v>
      </c>
      <c r="P2124" s="75" t="s">
        <v>15373</v>
      </c>
      <c r="Q2124" s="95" t="s">
        <v>26585</v>
      </c>
    </row>
    <row r="2125">
      <c r="A2125" s="62" t="s">
        <v>2633</v>
      </c>
      <c r="B2125" s="210" t="s">
        <v>24036</v>
      </c>
      <c r="C2125" s="82"/>
      <c r="D2125" s="79" t="s">
        <v>28795</v>
      </c>
      <c r="E2125" s="113"/>
      <c r="F2125" s="113" t="s">
        <v>22516</v>
      </c>
      <c r="G2125" s="160" t="s">
        <v>8038</v>
      </c>
      <c r="H2125" s="62" t="s">
        <v>28796</v>
      </c>
      <c r="I2125" s="108" t="s">
        <v>24041</v>
      </c>
      <c r="J2125" s="198">
        <v>91646.0</v>
      </c>
      <c r="K2125" s="82" t="s">
        <v>22583</v>
      </c>
      <c r="L2125" s="82" t="s">
        <v>21498</v>
      </c>
      <c r="M2125" s="99" t="s">
        <v>22629</v>
      </c>
      <c r="N2125" s="99" t="s">
        <v>16706</v>
      </c>
      <c r="O2125" s="99" t="s">
        <v>2760</v>
      </c>
      <c r="P2125" s="99" t="s">
        <v>15373</v>
      </c>
      <c r="Q2125" s="113" t="s">
        <v>22516</v>
      </c>
    </row>
    <row r="2126">
      <c r="A2126" s="62" t="s">
        <v>2586</v>
      </c>
      <c r="B2126" s="210" t="s">
        <v>28916</v>
      </c>
      <c r="C2126" s="82"/>
      <c r="D2126" s="79" t="s">
        <v>28917</v>
      </c>
      <c r="E2126" s="113"/>
      <c r="F2126" s="113" t="s">
        <v>22516</v>
      </c>
      <c r="G2126" s="62"/>
      <c r="H2126" s="62" t="s">
        <v>28918</v>
      </c>
      <c r="I2126" s="108" t="s">
        <v>26733</v>
      </c>
      <c r="J2126" s="198">
        <v>31828.0</v>
      </c>
      <c r="K2126" s="82" t="s">
        <v>22583</v>
      </c>
      <c r="L2126" s="82" t="s">
        <v>21498</v>
      </c>
      <c r="M2126" s="99" t="s">
        <v>22739</v>
      </c>
      <c r="N2126" s="99" t="s">
        <v>16706</v>
      </c>
      <c r="O2126" s="99" t="s">
        <v>3296</v>
      </c>
      <c r="P2126" s="99" t="s">
        <v>15373</v>
      </c>
      <c r="Q2126" s="82" t="s">
        <v>28919</v>
      </c>
    </row>
    <row r="2127">
      <c r="A2127" s="62" t="s">
        <v>2586</v>
      </c>
      <c r="B2127" s="210" t="s">
        <v>28916</v>
      </c>
      <c r="C2127" s="82"/>
      <c r="D2127" s="79" t="s">
        <v>28917</v>
      </c>
      <c r="E2127" s="113"/>
      <c r="F2127" s="113" t="s">
        <v>22516</v>
      </c>
      <c r="G2127" s="62"/>
      <c r="H2127" s="62" t="s">
        <v>28918</v>
      </c>
      <c r="I2127" s="108" t="s">
        <v>26733</v>
      </c>
      <c r="J2127" s="198">
        <v>31828.0</v>
      </c>
      <c r="K2127" s="82" t="s">
        <v>22583</v>
      </c>
      <c r="L2127" s="82" t="s">
        <v>21498</v>
      </c>
      <c r="M2127" s="99" t="s">
        <v>22739</v>
      </c>
      <c r="N2127" s="99" t="s">
        <v>16706</v>
      </c>
      <c r="O2127" s="99" t="s">
        <v>3296</v>
      </c>
      <c r="P2127" s="99" t="s">
        <v>15373</v>
      </c>
      <c r="Q2127" s="82" t="s">
        <v>28919</v>
      </c>
    </row>
    <row r="2128">
      <c r="A2128" s="62" t="s">
        <v>2633</v>
      </c>
      <c r="B2128" s="210" t="s">
        <v>26747</v>
      </c>
      <c r="C2128" s="82"/>
      <c r="D2128" s="79" t="s">
        <v>1390</v>
      </c>
      <c r="E2128" s="113"/>
      <c r="F2128" s="113" t="s">
        <v>22516</v>
      </c>
      <c r="G2128" s="160" t="s">
        <v>8038</v>
      </c>
      <c r="H2128" s="62" t="s">
        <v>28920</v>
      </c>
      <c r="I2128" s="193" t="s">
        <v>26749</v>
      </c>
      <c r="J2128" s="198">
        <v>53712.0</v>
      </c>
      <c r="K2128" s="82" t="s">
        <v>22583</v>
      </c>
      <c r="L2128" s="82" t="s">
        <v>21498</v>
      </c>
      <c r="M2128" s="99" t="s">
        <v>22739</v>
      </c>
      <c r="N2128" s="99" t="s">
        <v>16706</v>
      </c>
      <c r="O2128" s="99" t="s">
        <v>2813</v>
      </c>
      <c r="P2128" s="99" t="s">
        <v>15373</v>
      </c>
      <c r="Q2128" s="82" t="s">
        <v>25570</v>
      </c>
    </row>
    <row r="2129">
      <c r="A2129" s="69" t="s">
        <v>2586</v>
      </c>
      <c r="B2129" s="157" t="s">
        <v>28921</v>
      </c>
      <c r="C2129" s="95" t="s">
        <v>28922</v>
      </c>
      <c r="D2129" s="101" t="s">
        <v>1429</v>
      </c>
      <c r="E2129" s="154"/>
      <c r="F2129" s="154" t="s">
        <v>22516</v>
      </c>
      <c r="G2129" s="160" t="s">
        <v>2741</v>
      </c>
      <c r="H2129" s="96" t="s">
        <v>28923</v>
      </c>
      <c r="I2129" s="71" t="s">
        <v>26636</v>
      </c>
      <c r="J2129" s="192">
        <v>76073.0</v>
      </c>
      <c r="K2129" s="95" t="s">
        <v>22583</v>
      </c>
      <c r="L2129" s="95" t="s">
        <v>21498</v>
      </c>
      <c r="M2129" s="75" t="s">
        <v>23140</v>
      </c>
      <c r="N2129" s="75" t="s">
        <v>16706</v>
      </c>
      <c r="O2129" s="75" t="s">
        <v>3182</v>
      </c>
      <c r="P2129" s="75" t="s">
        <v>15373</v>
      </c>
      <c r="Q2129" s="95" t="s">
        <v>26637</v>
      </c>
    </row>
    <row r="2130">
      <c r="A2130" s="69" t="s">
        <v>2633</v>
      </c>
      <c r="B2130" s="153" t="s">
        <v>26634</v>
      </c>
      <c r="C2130" s="95"/>
      <c r="D2130" s="101" t="s">
        <v>1472</v>
      </c>
      <c r="E2130" s="113"/>
      <c r="F2130" s="113" t="s">
        <v>22516</v>
      </c>
      <c r="G2130" s="160" t="s">
        <v>2741</v>
      </c>
      <c r="H2130" s="96" t="s">
        <v>28924</v>
      </c>
      <c r="I2130" s="71" t="s">
        <v>26636</v>
      </c>
      <c r="J2130" s="192">
        <v>76073.0</v>
      </c>
      <c r="K2130" s="95" t="s">
        <v>22583</v>
      </c>
      <c r="L2130" s="95" t="s">
        <v>21498</v>
      </c>
      <c r="M2130" s="75" t="s">
        <v>23140</v>
      </c>
      <c r="N2130" s="75" t="s">
        <v>16706</v>
      </c>
      <c r="O2130" s="75" t="s">
        <v>3182</v>
      </c>
      <c r="P2130" s="75" t="s">
        <v>15373</v>
      </c>
      <c r="Q2130" s="95" t="s">
        <v>26637</v>
      </c>
    </row>
    <row r="2131">
      <c r="A2131" s="62" t="s">
        <v>2586</v>
      </c>
      <c r="B2131" s="195" t="s">
        <v>22577</v>
      </c>
      <c r="C2131" s="201"/>
      <c r="D2131" s="196" t="s">
        <v>28925</v>
      </c>
      <c r="E2131" s="158"/>
      <c r="F2131" s="158" t="s">
        <v>22516</v>
      </c>
      <c r="G2131" s="160" t="s">
        <v>2741</v>
      </c>
      <c r="H2131" s="198" t="s">
        <v>28926</v>
      </c>
      <c r="I2131" s="199" t="s">
        <v>22582</v>
      </c>
      <c r="J2131" s="200">
        <v>40000.0</v>
      </c>
      <c r="K2131" s="82" t="s">
        <v>22583</v>
      </c>
      <c r="L2131" s="201" t="s">
        <v>21498</v>
      </c>
      <c r="M2131" s="198"/>
      <c r="N2131" s="162" t="s">
        <v>16706</v>
      </c>
      <c r="O2131" s="162" t="s">
        <v>22584</v>
      </c>
      <c r="P2131" s="162" t="s">
        <v>15373</v>
      </c>
      <c r="Q2131" s="201"/>
    </row>
    <row r="2132">
      <c r="A2132" s="69" t="s">
        <v>2633</v>
      </c>
      <c r="B2132" s="232" t="s">
        <v>28927</v>
      </c>
      <c r="C2132" s="82"/>
      <c r="D2132" s="79" t="s">
        <v>28928</v>
      </c>
      <c r="E2132" s="113"/>
      <c r="F2132" s="113" t="s">
        <v>22516</v>
      </c>
      <c r="G2132" s="62"/>
      <c r="H2132" s="62" t="s">
        <v>28929</v>
      </c>
      <c r="I2132" s="108" t="s">
        <v>28930</v>
      </c>
      <c r="J2132" s="198">
        <v>80000.0</v>
      </c>
      <c r="K2132" s="82" t="s">
        <v>22583</v>
      </c>
      <c r="L2132" s="82" t="s">
        <v>21498</v>
      </c>
      <c r="M2132" s="62"/>
      <c r="N2132" s="99" t="s">
        <v>16706</v>
      </c>
      <c r="O2132" s="99" t="s">
        <v>2802</v>
      </c>
      <c r="P2132" s="99" t="s">
        <v>15373</v>
      </c>
      <c r="Q2132" s="113" t="s">
        <v>22516</v>
      </c>
    </row>
    <row r="2133">
      <c r="A2133" s="69" t="s">
        <v>2586</v>
      </c>
      <c r="B2133" s="190" t="s">
        <v>26704</v>
      </c>
      <c r="C2133" s="95"/>
      <c r="D2133" s="101" t="s">
        <v>471</v>
      </c>
      <c r="E2133" s="113"/>
      <c r="F2133" s="113" t="s">
        <v>22516</v>
      </c>
      <c r="G2133" s="96"/>
      <c r="H2133" s="96" t="s">
        <v>28931</v>
      </c>
      <c r="I2133" s="191" t="s">
        <v>26706</v>
      </c>
      <c r="J2133" s="156">
        <v>35300.0</v>
      </c>
      <c r="K2133" s="82" t="s">
        <v>22583</v>
      </c>
      <c r="L2133" s="95" t="s">
        <v>21765</v>
      </c>
      <c r="M2133" s="113" t="s">
        <v>22516</v>
      </c>
      <c r="N2133" s="75" t="s">
        <v>16706</v>
      </c>
      <c r="O2133" s="75" t="s">
        <v>3328</v>
      </c>
      <c r="P2133" s="75" t="s">
        <v>15373</v>
      </c>
      <c r="Q2133" s="95"/>
    </row>
    <row r="2134">
      <c r="A2134" s="62" t="s">
        <v>2586</v>
      </c>
      <c r="B2134" s="195" t="s">
        <v>28932</v>
      </c>
      <c r="C2134" s="201"/>
      <c r="D2134" s="196" t="s">
        <v>28933</v>
      </c>
      <c r="E2134" s="113"/>
      <c r="F2134" s="113" t="s">
        <v>22516</v>
      </c>
      <c r="G2134" s="198"/>
      <c r="H2134" s="198" t="s">
        <v>28934</v>
      </c>
      <c r="I2134" s="113" t="s">
        <v>22516</v>
      </c>
      <c r="J2134" s="198"/>
      <c r="K2134" s="201" t="s">
        <v>22583</v>
      </c>
      <c r="L2134" s="201" t="s">
        <v>21765</v>
      </c>
      <c r="M2134" s="113" t="s">
        <v>22516</v>
      </c>
      <c r="N2134" s="162" t="s">
        <v>16706</v>
      </c>
      <c r="O2134" s="162" t="s">
        <v>25797</v>
      </c>
      <c r="P2134" s="162" t="s">
        <v>15373</v>
      </c>
      <c r="Q2134" s="201"/>
    </row>
    <row r="2135">
      <c r="A2135" s="62" t="s">
        <v>2586</v>
      </c>
      <c r="B2135" s="210" t="s">
        <v>28935</v>
      </c>
      <c r="C2135" s="82"/>
      <c r="D2135" s="79" t="s">
        <v>28936</v>
      </c>
      <c r="E2135" s="113"/>
      <c r="F2135" s="113" t="s">
        <v>22516</v>
      </c>
      <c r="G2135" s="160" t="s">
        <v>8038</v>
      </c>
      <c r="H2135" s="62" t="s">
        <v>28937</v>
      </c>
      <c r="I2135" s="108" t="s">
        <v>28938</v>
      </c>
      <c r="J2135" s="198">
        <v>60000.0</v>
      </c>
      <c r="K2135" s="95" t="s">
        <v>22583</v>
      </c>
      <c r="L2135" s="82" t="s">
        <v>21765</v>
      </c>
      <c r="M2135" s="113" t="s">
        <v>22516</v>
      </c>
      <c r="N2135" s="99" t="s">
        <v>16706</v>
      </c>
      <c r="O2135" s="99" t="s">
        <v>22584</v>
      </c>
      <c r="P2135" s="99" t="s">
        <v>15373</v>
      </c>
      <c r="Q2135" s="82"/>
    </row>
    <row r="2136">
      <c r="A2136" s="62" t="s">
        <v>2586</v>
      </c>
      <c r="B2136" s="175" t="s">
        <v>23113</v>
      </c>
      <c r="C2136" s="95"/>
      <c r="D2136" s="101" t="s">
        <v>21023</v>
      </c>
      <c r="E2136" s="154"/>
      <c r="F2136" s="113" t="s">
        <v>22516</v>
      </c>
      <c r="G2136" s="160" t="s">
        <v>8038</v>
      </c>
      <c r="H2136" s="96" t="s">
        <v>28939</v>
      </c>
      <c r="I2136" s="191" t="s">
        <v>23117</v>
      </c>
      <c r="J2136" s="204">
        <v>70100.0</v>
      </c>
      <c r="K2136" s="82" t="s">
        <v>22583</v>
      </c>
      <c r="L2136" s="95" t="s">
        <v>21765</v>
      </c>
      <c r="M2136" s="113" t="s">
        <v>22516</v>
      </c>
      <c r="N2136" s="75" t="s">
        <v>16706</v>
      </c>
      <c r="O2136" s="75" t="s">
        <v>22584</v>
      </c>
      <c r="P2136" s="75" t="s">
        <v>15373</v>
      </c>
      <c r="Q2136" s="95"/>
    </row>
    <row r="2137">
      <c r="A2137" s="69" t="s">
        <v>2633</v>
      </c>
      <c r="B2137" s="232" t="s">
        <v>28940</v>
      </c>
      <c r="C2137" s="82"/>
      <c r="D2137" s="79" t="s">
        <v>5041</v>
      </c>
      <c r="E2137" s="113"/>
      <c r="F2137" s="113" t="s">
        <v>22516</v>
      </c>
      <c r="G2137" s="62"/>
      <c r="H2137" s="62" t="s">
        <v>28941</v>
      </c>
      <c r="I2137" s="113" t="s">
        <v>22516</v>
      </c>
      <c r="J2137" s="198"/>
      <c r="K2137" s="62"/>
      <c r="L2137" s="82" t="s">
        <v>16627</v>
      </c>
      <c r="M2137" s="113" t="s">
        <v>22516</v>
      </c>
      <c r="N2137" s="99" t="s">
        <v>16706</v>
      </c>
      <c r="O2137" s="99" t="s">
        <v>4138</v>
      </c>
      <c r="P2137" s="99" t="s">
        <v>15373</v>
      </c>
      <c r="Q2137" s="113" t="s">
        <v>22516</v>
      </c>
    </row>
    <row r="2138">
      <c r="A2138" s="62" t="s">
        <v>23381</v>
      </c>
      <c r="B2138" s="210" t="s">
        <v>28942</v>
      </c>
      <c r="C2138" s="82"/>
      <c r="D2138" s="101" t="s">
        <v>550</v>
      </c>
      <c r="E2138" s="113"/>
      <c r="F2138" s="113" t="s">
        <v>22516</v>
      </c>
      <c r="G2138" s="62"/>
      <c r="H2138" s="62" t="s">
        <v>28943</v>
      </c>
      <c r="I2138" s="113" t="s">
        <v>22516</v>
      </c>
      <c r="J2138" s="198"/>
      <c r="K2138" s="62"/>
      <c r="L2138" s="82" t="s">
        <v>16627</v>
      </c>
      <c r="M2138" s="113" t="s">
        <v>22516</v>
      </c>
      <c r="N2138" s="99" t="s">
        <v>16706</v>
      </c>
      <c r="O2138" s="99" t="s">
        <v>22658</v>
      </c>
      <c r="P2138" s="99" t="s">
        <v>15373</v>
      </c>
      <c r="Q2138" s="82"/>
    </row>
    <row r="2139">
      <c r="A2139" s="62" t="s">
        <v>2586</v>
      </c>
      <c r="B2139" s="210" t="s">
        <v>28944</v>
      </c>
      <c r="C2139" s="82"/>
      <c r="D2139" s="101" t="s">
        <v>1073</v>
      </c>
      <c r="E2139" s="113"/>
      <c r="F2139" s="113" t="s">
        <v>22516</v>
      </c>
      <c r="G2139" s="62"/>
      <c r="H2139" s="62" t="s">
        <v>28945</v>
      </c>
      <c r="I2139" s="113" t="s">
        <v>22516</v>
      </c>
      <c r="J2139" s="198"/>
      <c r="K2139" s="62"/>
      <c r="L2139" s="82" t="s">
        <v>16627</v>
      </c>
      <c r="M2139" s="113" t="s">
        <v>22516</v>
      </c>
      <c r="N2139" s="99" t="s">
        <v>16706</v>
      </c>
      <c r="O2139" s="99" t="s">
        <v>22658</v>
      </c>
      <c r="P2139" s="99" t="s">
        <v>15373</v>
      </c>
      <c r="Q2139" s="113" t="s">
        <v>22516</v>
      </c>
    </row>
    <row r="2140">
      <c r="A2140" s="69" t="s">
        <v>2586</v>
      </c>
      <c r="B2140" s="232" t="s">
        <v>28946</v>
      </c>
      <c r="C2140" s="82" t="s">
        <v>28947</v>
      </c>
      <c r="D2140" s="101" t="s">
        <v>1214</v>
      </c>
      <c r="E2140" s="154"/>
      <c r="F2140" s="113" t="s">
        <v>22516</v>
      </c>
      <c r="G2140" s="62"/>
      <c r="H2140" s="62" t="s">
        <v>28948</v>
      </c>
      <c r="I2140" s="113" t="s">
        <v>22516</v>
      </c>
      <c r="J2140" s="198"/>
      <c r="K2140" s="62"/>
      <c r="L2140" s="82" t="s">
        <v>16627</v>
      </c>
      <c r="M2140" s="113" t="s">
        <v>22516</v>
      </c>
      <c r="N2140" s="99" t="s">
        <v>16706</v>
      </c>
      <c r="O2140" s="99" t="s">
        <v>23459</v>
      </c>
      <c r="P2140" s="99" t="s">
        <v>15373</v>
      </c>
      <c r="Q2140" s="82"/>
    </row>
    <row r="2141">
      <c r="A2141" s="69" t="s">
        <v>2586</v>
      </c>
      <c r="B2141" s="232" t="s">
        <v>28949</v>
      </c>
      <c r="C2141" s="82"/>
      <c r="D2141" s="79" t="s">
        <v>1241</v>
      </c>
      <c r="E2141" s="154"/>
      <c r="F2141" s="113" t="s">
        <v>22516</v>
      </c>
      <c r="G2141" s="62"/>
      <c r="H2141" s="62" t="s">
        <v>28950</v>
      </c>
      <c r="I2141" s="113" t="s">
        <v>22516</v>
      </c>
      <c r="J2141" s="198"/>
      <c r="K2141" s="62"/>
      <c r="L2141" s="82" t="s">
        <v>16627</v>
      </c>
      <c r="M2141" s="113" t="s">
        <v>22516</v>
      </c>
      <c r="N2141" s="99" t="s">
        <v>16706</v>
      </c>
      <c r="O2141" s="99" t="s">
        <v>2603</v>
      </c>
      <c r="P2141" s="99" t="s">
        <v>15373</v>
      </c>
      <c r="Q2141" s="113" t="s">
        <v>22516</v>
      </c>
    </row>
    <row r="2142">
      <c r="A2142" s="69" t="s">
        <v>2586</v>
      </c>
      <c r="B2142" s="232" t="s">
        <v>15714</v>
      </c>
      <c r="C2142" s="82"/>
      <c r="D2142" s="79" t="s">
        <v>5202</v>
      </c>
      <c r="E2142" s="113"/>
      <c r="F2142" s="113" t="s">
        <v>22516</v>
      </c>
      <c r="G2142" s="62"/>
      <c r="H2142" s="62" t="s">
        <v>28951</v>
      </c>
      <c r="I2142" s="113" t="s">
        <v>22516</v>
      </c>
      <c r="J2142" s="198"/>
      <c r="K2142" s="62"/>
      <c r="L2142" s="82" t="s">
        <v>16627</v>
      </c>
      <c r="M2142" s="113" t="s">
        <v>22516</v>
      </c>
      <c r="N2142" s="99" t="s">
        <v>16706</v>
      </c>
      <c r="O2142" s="99" t="s">
        <v>3768</v>
      </c>
      <c r="P2142" s="99" t="s">
        <v>15373</v>
      </c>
      <c r="Q2142" s="113" t="s">
        <v>22516</v>
      </c>
    </row>
    <row r="2143">
      <c r="A2143" s="69" t="s">
        <v>2586</v>
      </c>
      <c r="B2143" s="232" t="s">
        <v>28952</v>
      </c>
      <c r="C2143" s="82"/>
      <c r="D2143" s="79" t="s">
        <v>1620</v>
      </c>
      <c r="E2143" s="113"/>
      <c r="F2143" s="113" t="s">
        <v>22516</v>
      </c>
      <c r="G2143" s="62"/>
      <c r="H2143" s="62" t="s">
        <v>28953</v>
      </c>
      <c r="I2143" s="113" t="s">
        <v>22516</v>
      </c>
      <c r="J2143" s="198"/>
      <c r="K2143" s="62"/>
      <c r="L2143" s="82" t="s">
        <v>16627</v>
      </c>
      <c r="M2143" s="113" t="s">
        <v>22516</v>
      </c>
      <c r="N2143" s="99" t="s">
        <v>16706</v>
      </c>
      <c r="O2143" s="99" t="s">
        <v>23558</v>
      </c>
      <c r="P2143" s="99" t="s">
        <v>15373</v>
      </c>
      <c r="Q2143" s="82"/>
    </row>
    <row r="2144">
      <c r="A2144" s="69" t="s">
        <v>2586</v>
      </c>
      <c r="B2144" s="232" t="s">
        <v>28954</v>
      </c>
      <c r="C2144" s="82"/>
      <c r="D2144" s="101" t="s">
        <v>28955</v>
      </c>
      <c r="E2144" s="113"/>
      <c r="F2144" s="113" t="s">
        <v>22516</v>
      </c>
      <c r="G2144" s="62"/>
      <c r="H2144" s="62" t="s">
        <v>28956</v>
      </c>
      <c r="I2144" s="245" t="s">
        <v>28957</v>
      </c>
      <c r="J2144" s="198"/>
      <c r="K2144" s="62"/>
      <c r="L2144" s="82" t="s">
        <v>16627</v>
      </c>
      <c r="M2144" s="113" t="s">
        <v>22516</v>
      </c>
      <c r="N2144" s="99" t="s">
        <v>16706</v>
      </c>
      <c r="O2144" s="99" t="s">
        <v>4138</v>
      </c>
      <c r="P2144" s="99" t="s">
        <v>15373</v>
      </c>
      <c r="Q2144" s="113" t="s">
        <v>22516</v>
      </c>
    </row>
    <row r="2145">
      <c r="A2145" s="69" t="s">
        <v>2586</v>
      </c>
      <c r="B2145" s="232" t="s">
        <v>28958</v>
      </c>
      <c r="C2145" s="82"/>
      <c r="D2145" s="79" t="s">
        <v>28959</v>
      </c>
      <c r="E2145" s="113"/>
      <c r="F2145" s="113" t="s">
        <v>22516</v>
      </c>
      <c r="G2145" s="62"/>
      <c r="H2145" s="62" t="s">
        <v>28960</v>
      </c>
      <c r="I2145" s="113" t="s">
        <v>22516</v>
      </c>
      <c r="J2145" s="198"/>
      <c r="K2145" s="62"/>
      <c r="L2145" s="82" t="s">
        <v>16627</v>
      </c>
      <c r="M2145" s="113" t="s">
        <v>22516</v>
      </c>
      <c r="N2145" s="99" t="s">
        <v>16706</v>
      </c>
      <c r="O2145" s="99" t="s">
        <v>22571</v>
      </c>
      <c r="P2145" s="99" t="s">
        <v>8038</v>
      </c>
      <c r="Q2145" s="113" t="s">
        <v>22516</v>
      </c>
    </row>
    <row r="2146">
      <c r="A2146" s="69" t="s">
        <v>2586</v>
      </c>
      <c r="B2146" s="190" t="s">
        <v>28961</v>
      </c>
      <c r="C2146" s="95"/>
      <c r="D2146" s="101" t="s">
        <v>2298</v>
      </c>
      <c r="E2146" s="154"/>
      <c r="F2146" s="113" t="s">
        <v>22516</v>
      </c>
      <c r="G2146" s="96"/>
      <c r="H2146" s="96" t="s">
        <v>28962</v>
      </c>
      <c r="I2146" s="113" t="s">
        <v>22516</v>
      </c>
      <c r="J2146" s="192"/>
      <c r="K2146" s="96"/>
      <c r="L2146" s="95" t="s">
        <v>16627</v>
      </c>
      <c r="M2146" s="113" t="s">
        <v>22516</v>
      </c>
      <c r="N2146" s="75" t="s">
        <v>16706</v>
      </c>
      <c r="O2146" s="75" t="s">
        <v>2802</v>
      </c>
      <c r="P2146" s="75" t="s">
        <v>15373</v>
      </c>
      <c r="Q2146" s="95" t="s">
        <v>28963</v>
      </c>
    </row>
    <row r="2147">
      <c r="A2147" s="69" t="s">
        <v>2633</v>
      </c>
      <c r="B2147" s="153" t="s">
        <v>28964</v>
      </c>
      <c r="C2147" s="95" t="s">
        <v>28965</v>
      </c>
      <c r="D2147" s="101" t="s">
        <v>28966</v>
      </c>
      <c r="E2147" s="158"/>
      <c r="F2147" s="158" t="s">
        <v>22516</v>
      </c>
      <c r="G2147" s="96"/>
      <c r="H2147" s="96" t="s">
        <v>28967</v>
      </c>
      <c r="I2147" s="113" t="s">
        <v>22516</v>
      </c>
      <c r="J2147" s="192"/>
      <c r="K2147" s="75"/>
      <c r="L2147" s="95" t="s">
        <v>21498</v>
      </c>
      <c r="M2147" s="75" t="s">
        <v>23140</v>
      </c>
      <c r="N2147" s="75" t="s">
        <v>16706</v>
      </c>
      <c r="O2147" s="75" t="s">
        <v>2760</v>
      </c>
      <c r="P2147" s="75" t="s">
        <v>8038</v>
      </c>
      <c r="Q2147" s="154" t="s">
        <v>22516</v>
      </c>
    </row>
    <row r="2148">
      <c r="A2148" s="69" t="s">
        <v>2586</v>
      </c>
      <c r="B2148" s="153" t="s">
        <v>28968</v>
      </c>
      <c r="C2148" s="95" t="s">
        <v>28969</v>
      </c>
      <c r="D2148" s="101" t="s">
        <v>1305</v>
      </c>
      <c r="E2148" s="113"/>
      <c r="F2148" s="113" t="s">
        <v>22516</v>
      </c>
      <c r="G2148" s="96"/>
      <c r="H2148" s="96" t="s">
        <v>28970</v>
      </c>
      <c r="I2148" s="191" t="s">
        <v>28971</v>
      </c>
      <c r="J2148" s="156">
        <v>8314.0</v>
      </c>
      <c r="K2148" s="179"/>
      <c r="L2148" s="95" t="s">
        <v>21498</v>
      </c>
      <c r="M2148" s="75" t="s">
        <v>23140</v>
      </c>
      <c r="N2148" s="75" t="s">
        <v>16706</v>
      </c>
      <c r="O2148" s="75" t="s">
        <v>2760</v>
      </c>
      <c r="P2148" s="75" t="s">
        <v>8038</v>
      </c>
      <c r="Q2148" s="154" t="s">
        <v>22516</v>
      </c>
    </row>
    <row r="2149">
      <c r="A2149" s="69" t="s">
        <v>2586</v>
      </c>
      <c r="B2149" s="153" t="s">
        <v>28972</v>
      </c>
      <c r="C2149" s="95"/>
      <c r="D2149" s="196" t="s">
        <v>1418</v>
      </c>
      <c r="E2149" s="154"/>
      <c r="F2149" s="154" t="s">
        <v>22516</v>
      </c>
      <c r="G2149" s="96"/>
      <c r="H2149" s="96" t="s">
        <v>28973</v>
      </c>
      <c r="I2149" s="113" t="s">
        <v>22516</v>
      </c>
      <c r="J2149" s="192"/>
      <c r="K2149" s="75"/>
      <c r="L2149" s="95" t="s">
        <v>21498</v>
      </c>
      <c r="M2149" s="96"/>
      <c r="N2149" s="75" t="s">
        <v>16706</v>
      </c>
      <c r="O2149" s="75" t="s">
        <v>3182</v>
      </c>
      <c r="P2149" s="75" t="s">
        <v>8038</v>
      </c>
      <c r="Q2149" s="154" t="s">
        <v>22516</v>
      </c>
    </row>
    <row r="2150">
      <c r="A2150" s="69" t="s">
        <v>2586</v>
      </c>
      <c r="B2150" s="190" t="s">
        <v>28974</v>
      </c>
      <c r="C2150" s="95"/>
      <c r="D2150" s="101" t="s">
        <v>28975</v>
      </c>
      <c r="E2150" s="113"/>
      <c r="F2150" s="113" t="s">
        <v>22516</v>
      </c>
      <c r="G2150" s="96"/>
      <c r="H2150" s="96" t="s">
        <v>28976</v>
      </c>
      <c r="I2150" s="242" t="s">
        <v>28977</v>
      </c>
      <c r="J2150" s="204">
        <v>27000.0</v>
      </c>
      <c r="K2150" s="96"/>
      <c r="L2150" s="95" t="s">
        <v>21765</v>
      </c>
      <c r="M2150" s="113" t="s">
        <v>22516</v>
      </c>
      <c r="N2150" s="75" t="s">
        <v>16706</v>
      </c>
      <c r="O2150" s="75" t="s">
        <v>3095</v>
      </c>
      <c r="P2150" s="75" t="s">
        <v>15373</v>
      </c>
      <c r="Q2150" s="154" t="s">
        <v>22516</v>
      </c>
    </row>
    <row r="2151">
      <c r="A2151" s="69" t="s">
        <v>2586</v>
      </c>
      <c r="B2151" s="190" t="s">
        <v>28978</v>
      </c>
      <c r="C2151" s="95"/>
      <c r="D2151" s="101" t="s">
        <v>23743</v>
      </c>
      <c r="E2151" s="154"/>
      <c r="F2151" s="113" t="s">
        <v>22516</v>
      </c>
      <c r="G2151" s="96"/>
      <c r="H2151" s="96" t="s">
        <v>28979</v>
      </c>
      <c r="I2151" s="193" t="s">
        <v>28980</v>
      </c>
      <c r="J2151" s="192"/>
      <c r="K2151" s="96"/>
      <c r="L2151" s="95" t="s">
        <v>21765</v>
      </c>
      <c r="M2151" s="113" t="s">
        <v>22516</v>
      </c>
      <c r="N2151" s="75" t="s">
        <v>16706</v>
      </c>
      <c r="O2151" s="75" t="s">
        <v>4225</v>
      </c>
      <c r="P2151" s="75" t="s">
        <v>15373</v>
      </c>
      <c r="Q2151" s="95"/>
    </row>
    <row r="2152">
      <c r="A2152" s="69" t="s">
        <v>2586</v>
      </c>
      <c r="B2152" s="190" t="s">
        <v>28981</v>
      </c>
      <c r="C2152" s="95"/>
      <c r="D2152" s="79" t="s">
        <v>8274</v>
      </c>
      <c r="E2152" s="154"/>
      <c r="F2152" s="113" t="s">
        <v>22516</v>
      </c>
      <c r="G2152" s="96"/>
      <c r="H2152" s="96" t="s">
        <v>28982</v>
      </c>
      <c r="I2152" s="113" t="s">
        <v>22516</v>
      </c>
      <c r="J2152" s="192"/>
      <c r="K2152" s="96"/>
      <c r="L2152" s="95" t="s">
        <v>21765</v>
      </c>
      <c r="M2152" s="113" t="s">
        <v>22516</v>
      </c>
      <c r="N2152" s="75" t="s">
        <v>16706</v>
      </c>
      <c r="O2152" s="75" t="s">
        <v>2603</v>
      </c>
      <c r="P2152" s="75" t="s">
        <v>8038</v>
      </c>
      <c r="Q2152" s="95"/>
    </row>
    <row r="2153">
      <c r="A2153" s="69" t="s">
        <v>2586</v>
      </c>
      <c r="B2153" s="190" t="s">
        <v>28983</v>
      </c>
      <c r="C2153" s="95"/>
      <c r="D2153" s="196" t="s">
        <v>4947</v>
      </c>
      <c r="E2153" s="154"/>
      <c r="F2153" s="113" t="s">
        <v>22516</v>
      </c>
      <c r="G2153" s="96"/>
      <c r="H2153" s="96" t="s">
        <v>28984</v>
      </c>
      <c r="I2153" s="113" t="s">
        <v>22516</v>
      </c>
      <c r="J2153" s="192"/>
      <c r="K2153" s="154"/>
      <c r="L2153" s="95" t="s">
        <v>21765</v>
      </c>
      <c r="M2153" s="113" t="s">
        <v>22516</v>
      </c>
      <c r="N2153" s="75" t="s">
        <v>16706</v>
      </c>
      <c r="O2153" s="75" t="s">
        <v>3961</v>
      </c>
      <c r="P2153" s="75" t="s">
        <v>15373</v>
      </c>
      <c r="Q2153" s="95"/>
    </row>
    <row r="2154">
      <c r="A2154" s="69" t="s">
        <v>2586</v>
      </c>
      <c r="B2154" s="232" t="s">
        <v>28985</v>
      </c>
      <c r="C2154" s="82" t="s">
        <v>28986</v>
      </c>
      <c r="D2154" s="196" t="s">
        <v>4947</v>
      </c>
      <c r="E2154" s="154"/>
      <c r="F2154" s="113" t="s">
        <v>22516</v>
      </c>
      <c r="G2154" s="62"/>
      <c r="H2154" s="62" t="s">
        <v>28987</v>
      </c>
      <c r="I2154" s="113" t="s">
        <v>22516</v>
      </c>
      <c r="J2154" s="198"/>
      <c r="K2154" s="154"/>
      <c r="L2154" s="82" t="s">
        <v>21765</v>
      </c>
      <c r="M2154" s="113" t="s">
        <v>22516</v>
      </c>
      <c r="N2154" s="99" t="s">
        <v>16706</v>
      </c>
      <c r="O2154" s="99" t="s">
        <v>28873</v>
      </c>
      <c r="P2154" s="99" t="s">
        <v>8038</v>
      </c>
      <c r="Q2154" s="82"/>
    </row>
    <row r="2155">
      <c r="A2155" s="69" t="s">
        <v>2586</v>
      </c>
      <c r="B2155" s="190" t="s">
        <v>28988</v>
      </c>
      <c r="C2155" s="95"/>
      <c r="D2155" s="101" t="s">
        <v>28989</v>
      </c>
      <c r="E2155" s="113"/>
      <c r="F2155" s="113" t="s">
        <v>22516</v>
      </c>
      <c r="G2155" s="96"/>
      <c r="H2155" s="96" t="s">
        <v>28990</v>
      </c>
      <c r="I2155" s="113" t="s">
        <v>22516</v>
      </c>
      <c r="J2155" s="192"/>
      <c r="K2155" s="96"/>
      <c r="L2155" s="95" t="s">
        <v>21765</v>
      </c>
      <c r="M2155" s="113" t="s">
        <v>22516</v>
      </c>
      <c r="N2155" s="75" t="s">
        <v>16706</v>
      </c>
      <c r="O2155" s="75" t="s">
        <v>2603</v>
      </c>
      <c r="P2155" s="75" t="s">
        <v>8038</v>
      </c>
      <c r="Q2155" s="95"/>
    </row>
    <row r="2156">
      <c r="A2156" s="69" t="s">
        <v>2586</v>
      </c>
      <c r="B2156" s="190" t="s">
        <v>28991</v>
      </c>
      <c r="C2156" s="95"/>
      <c r="D2156" s="101" t="s">
        <v>3680</v>
      </c>
      <c r="E2156" s="113"/>
      <c r="F2156" s="113" t="s">
        <v>22516</v>
      </c>
      <c r="G2156" s="96"/>
      <c r="H2156" s="96" t="s">
        <v>28992</v>
      </c>
      <c r="I2156" s="113" t="s">
        <v>22516</v>
      </c>
      <c r="J2156" s="192"/>
      <c r="K2156" s="179"/>
      <c r="L2156" s="95" t="s">
        <v>21765</v>
      </c>
      <c r="M2156" s="113" t="s">
        <v>22516</v>
      </c>
      <c r="N2156" s="75" t="s">
        <v>16706</v>
      </c>
      <c r="O2156" s="75" t="s">
        <v>22658</v>
      </c>
      <c r="P2156" s="75" t="s">
        <v>8038</v>
      </c>
      <c r="Q2156" s="154" t="s">
        <v>22516</v>
      </c>
    </row>
    <row r="2157">
      <c r="A2157" s="69" t="s">
        <v>2586</v>
      </c>
      <c r="B2157" s="232" t="s">
        <v>28993</v>
      </c>
      <c r="C2157" s="82"/>
      <c r="D2157" s="229" t="s">
        <v>2914</v>
      </c>
      <c r="E2157" s="113"/>
      <c r="F2157" s="113" t="s">
        <v>22516</v>
      </c>
      <c r="G2157" s="62"/>
      <c r="H2157" s="62" t="s">
        <v>28994</v>
      </c>
      <c r="I2157" s="113" t="s">
        <v>22516</v>
      </c>
      <c r="J2157" s="198"/>
      <c r="K2157" s="62"/>
      <c r="L2157" s="82" t="s">
        <v>21765</v>
      </c>
      <c r="M2157" s="113" t="s">
        <v>22516</v>
      </c>
      <c r="N2157" s="99" t="s">
        <v>16706</v>
      </c>
      <c r="O2157" s="99" t="s">
        <v>23459</v>
      </c>
      <c r="P2157" s="99" t="s">
        <v>15373</v>
      </c>
      <c r="Q2157" s="82"/>
    </row>
    <row r="2158">
      <c r="A2158" s="69" t="s">
        <v>2586</v>
      </c>
      <c r="B2158" s="190" t="s">
        <v>28995</v>
      </c>
      <c r="C2158" s="236"/>
      <c r="D2158" s="101" t="s">
        <v>338</v>
      </c>
      <c r="E2158" s="113"/>
      <c r="F2158" s="113" t="s">
        <v>22516</v>
      </c>
      <c r="G2158" s="177"/>
      <c r="H2158" s="177" t="s">
        <v>28996</v>
      </c>
      <c r="I2158" s="113" t="s">
        <v>22516</v>
      </c>
      <c r="J2158" s="179"/>
      <c r="K2158" s="179"/>
      <c r="L2158" s="95" t="s">
        <v>21765</v>
      </c>
      <c r="M2158" s="113" t="s">
        <v>22516</v>
      </c>
      <c r="N2158" s="75" t="s">
        <v>16706</v>
      </c>
      <c r="O2158" s="75" t="s">
        <v>2813</v>
      </c>
      <c r="P2158" s="75" t="s">
        <v>15373</v>
      </c>
      <c r="Q2158" s="180" t="s">
        <v>22516</v>
      </c>
    </row>
    <row r="2159">
      <c r="A2159" s="69" t="s">
        <v>2586</v>
      </c>
      <c r="B2159" s="232" t="s">
        <v>28997</v>
      </c>
      <c r="C2159" s="82"/>
      <c r="D2159" s="79" t="s">
        <v>28998</v>
      </c>
      <c r="E2159" s="154"/>
      <c r="F2159" s="113" t="s">
        <v>22516</v>
      </c>
      <c r="G2159" s="62"/>
      <c r="H2159" s="62" t="s">
        <v>28999</v>
      </c>
      <c r="I2159" s="113" t="s">
        <v>22516</v>
      </c>
      <c r="J2159" s="198"/>
      <c r="K2159" s="62"/>
      <c r="L2159" s="82" t="s">
        <v>21765</v>
      </c>
      <c r="M2159" s="113" t="s">
        <v>22516</v>
      </c>
      <c r="N2159" s="99" t="s">
        <v>16706</v>
      </c>
      <c r="O2159" s="99" t="s">
        <v>22571</v>
      </c>
      <c r="P2159" s="99" t="s">
        <v>15373</v>
      </c>
      <c r="Q2159" s="82"/>
    </row>
    <row r="2160">
      <c r="A2160" s="69" t="s">
        <v>2586</v>
      </c>
      <c r="B2160" s="190" t="s">
        <v>29000</v>
      </c>
      <c r="C2160" s="95"/>
      <c r="D2160" s="101" t="s">
        <v>29001</v>
      </c>
      <c r="E2160" s="158"/>
      <c r="F2160" s="113" t="s">
        <v>22516</v>
      </c>
      <c r="G2160" s="96"/>
      <c r="H2160" s="96" t="s">
        <v>29002</v>
      </c>
      <c r="I2160" s="113" t="s">
        <v>22516</v>
      </c>
      <c r="J2160" s="192"/>
      <c r="K2160" s="96"/>
      <c r="L2160" s="95" t="s">
        <v>21765</v>
      </c>
      <c r="M2160" s="113" t="s">
        <v>22516</v>
      </c>
      <c r="N2160" s="75" t="s">
        <v>16706</v>
      </c>
      <c r="O2160" s="75" t="s">
        <v>6703</v>
      </c>
      <c r="P2160" s="75" t="s">
        <v>8038</v>
      </c>
      <c r="Q2160" s="154" t="s">
        <v>22516</v>
      </c>
    </row>
    <row r="2161">
      <c r="A2161" s="69" t="s">
        <v>2586</v>
      </c>
      <c r="B2161" s="232" t="s">
        <v>29003</v>
      </c>
      <c r="C2161" s="82"/>
      <c r="D2161" s="79" t="s">
        <v>878</v>
      </c>
      <c r="E2161" s="158"/>
      <c r="F2161" s="113" t="s">
        <v>22516</v>
      </c>
      <c r="G2161" s="62"/>
      <c r="H2161" s="62" t="s">
        <v>29004</v>
      </c>
      <c r="I2161" s="113" t="s">
        <v>22516</v>
      </c>
      <c r="J2161" s="198"/>
      <c r="K2161" s="62"/>
      <c r="L2161" s="82" t="s">
        <v>21765</v>
      </c>
      <c r="M2161" s="113" t="s">
        <v>22516</v>
      </c>
      <c r="N2161" s="99" t="s">
        <v>16706</v>
      </c>
      <c r="O2161" s="99" t="s">
        <v>2937</v>
      </c>
      <c r="P2161" s="99" t="s">
        <v>15373</v>
      </c>
      <c r="Q2161" s="82"/>
    </row>
    <row r="2162">
      <c r="A2162" s="69" t="s">
        <v>2586</v>
      </c>
      <c r="B2162" s="190" t="s">
        <v>29005</v>
      </c>
      <c r="C2162" s="95"/>
      <c r="D2162" s="101" t="s">
        <v>1032</v>
      </c>
      <c r="E2162" s="154"/>
      <c r="F2162" s="113" t="s">
        <v>22516</v>
      </c>
      <c r="G2162" s="96"/>
      <c r="H2162" s="96" t="s">
        <v>29006</v>
      </c>
      <c r="I2162" s="113" t="s">
        <v>22516</v>
      </c>
      <c r="J2162" s="192"/>
      <c r="K2162" s="96"/>
      <c r="L2162" s="95" t="s">
        <v>21765</v>
      </c>
      <c r="M2162" s="113" t="s">
        <v>22516</v>
      </c>
      <c r="N2162" s="75" t="s">
        <v>16706</v>
      </c>
      <c r="O2162" s="75" t="s">
        <v>6917</v>
      </c>
      <c r="P2162" s="75" t="s">
        <v>8038</v>
      </c>
      <c r="Q2162" s="95"/>
    </row>
    <row r="2163">
      <c r="A2163" s="69" t="s">
        <v>2586</v>
      </c>
      <c r="B2163" s="190" t="s">
        <v>29007</v>
      </c>
      <c r="C2163" s="95"/>
      <c r="D2163" s="101" t="s">
        <v>1032</v>
      </c>
      <c r="E2163" s="154"/>
      <c r="F2163" s="113" t="s">
        <v>22516</v>
      </c>
      <c r="G2163" s="96"/>
      <c r="H2163" s="96" t="s">
        <v>29008</v>
      </c>
      <c r="I2163" s="113" t="s">
        <v>22516</v>
      </c>
      <c r="J2163" s="192"/>
      <c r="K2163" s="96"/>
      <c r="L2163" s="95" t="s">
        <v>21765</v>
      </c>
      <c r="M2163" s="113" t="s">
        <v>22516</v>
      </c>
      <c r="N2163" s="75" t="s">
        <v>16706</v>
      </c>
      <c r="O2163" s="75" t="s">
        <v>2813</v>
      </c>
      <c r="P2163" s="75" t="s">
        <v>15373</v>
      </c>
      <c r="Q2163" s="95"/>
    </row>
    <row r="2164">
      <c r="A2164" s="69" t="s">
        <v>2586</v>
      </c>
      <c r="B2164" s="190" t="s">
        <v>29009</v>
      </c>
      <c r="C2164" s="95"/>
      <c r="D2164" s="79" t="s">
        <v>1053</v>
      </c>
      <c r="E2164" s="154"/>
      <c r="F2164" s="113" t="s">
        <v>22516</v>
      </c>
      <c r="G2164" s="96"/>
      <c r="H2164" s="96" t="s">
        <v>29010</v>
      </c>
      <c r="I2164" s="113" t="s">
        <v>22516</v>
      </c>
      <c r="J2164" s="192"/>
      <c r="K2164" s="96"/>
      <c r="L2164" s="95" t="s">
        <v>21765</v>
      </c>
      <c r="M2164" s="113" t="s">
        <v>22516</v>
      </c>
      <c r="N2164" s="75" t="s">
        <v>16706</v>
      </c>
      <c r="O2164" s="75" t="s">
        <v>22658</v>
      </c>
      <c r="P2164" s="75" t="s">
        <v>15373</v>
      </c>
      <c r="Q2164" s="154" t="s">
        <v>22516</v>
      </c>
    </row>
    <row r="2165">
      <c r="A2165" s="69" t="s">
        <v>2586</v>
      </c>
      <c r="B2165" s="190" t="s">
        <v>29011</v>
      </c>
      <c r="C2165" s="95"/>
      <c r="D2165" s="101" t="s">
        <v>29012</v>
      </c>
      <c r="E2165" s="154"/>
      <c r="F2165" s="113" t="s">
        <v>22516</v>
      </c>
      <c r="G2165" s="96"/>
      <c r="H2165" s="96" t="s">
        <v>29013</v>
      </c>
      <c r="I2165" s="113" t="s">
        <v>22516</v>
      </c>
      <c r="J2165" s="192"/>
      <c r="K2165" s="96"/>
      <c r="L2165" s="95" t="s">
        <v>21765</v>
      </c>
      <c r="M2165" s="113" t="s">
        <v>22516</v>
      </c>
      <c r="N2165" s="75" t="s">
        <v>16706</v>
      </c>
      <c r="O2165" s="75" t="s">
        <v>8571</v>
      </c>
      <c r="P2165" s="75" t="s">
        <v>15373</v>
      </c>
      <c r="Q2165" s="95"/>
    </row>
    <row r="2166">
      <c r="A2166" s="69" t="s">
        <v>2586</v>
      </c>
      <c r="B2166" s="190" t="s">
        <v>29014</v>
      </c>
      <c r="C2166" s="95"/>
      <c r="D2166" s="101" t="s">
        <v>7516</v>
      </c>
      <c r="E2166" s="154"/>
      <c r="F2166" s="113" t="s">
        <v>22516</v>
      </c>
      <c r="G2166" s="96"/>
      <c r="H2166" s="96" t="s">
        <v>29015</v>
      </c>
      <c r="I2166" s="113" t="s">
        <v>22516</v>
      </c>
      <c r="J2166" s="192"/>
      <c r="K2166" s="96"/>
      <c r="L2166" s="95" t="s">
        <v>21765</v>
      </c>
      <c r="M2166" s="113" t="s">
        <v>22516</v>
      </c>
      <c r="N2166" s="75" t="s">
        <v>16706</v>
      </c>
      <c r="O2166" s="75" t="s">
        <v>3328</v>
      </c>
      <c r="P2166" s="75" t="s">
        <v>8038</v>
      </c>
      <c r="Q2166" s="95"/>
    </row>
    <row r="2167">
      <c r="A2167" s="69" t="s">
        <v>2586</v>
      </c>
      <c r="B2167" s="232" t="s">
        <v>29016</v>
      </c>
      <c r="C2167" s="82"/>
      <c r="D2167" s="79" t="s">
        <v>29017</v>
      </c>
      <c r="E2167" s="113"/>
      <c r="F2167" s="113" t="s">
        <v>22516</v>
      </c>
      <c r="G2167" s="62"/>
      <c r="H2167" s="62" t="s">
        <v>29018</v>
      </c>
      <c r="I2167" s="113" t="s">
        <v>22516</v>
      </c>
      <c r="J2167" s="198"/>
      <c r="K2167" s="62"/>
      <c r="L2167" s="82" t="s">
        <v>21765</v>
      </c>
      <c r="M2167" s="113" t="s">
        <v>22516</v>
      </c>
      <c r="N2167" s="99" t="s">
        <v>16706</v>
      </c>
      <c r="O2167" s="99" t="s">
        <v>22658</v>
      </c>
      <c r="P2167" s="99" t="s">
        <v>15373</v>
      </c>
      <c r="Q2167" s="82"/>
    </row>
    <row r="2168">
      <c r="A2168" s="69" t="s">
        <v>2586</v>
      </c>
      <c r="B2168" s="190" t="s">
        <v>29019</v>
      </c>
      <c r="C2168" s="95"/>
      <c r="D2168" s="101" t="s">
        <v>1311</v>
      </c>
      <c r="E2168" s="113"/>
      <c r="F2168" s="113" t="s">
        <v>22516</v>
      </c>
      <c r="G2168" s="96"/>
      <c r="H2168" s="96" t="s">
        <v>29020</v>
      </c>
      <c r="I2168" s="113" t="s">
        <v>22516</v>
      </c>
      <c r="J2168" s="192"/>
      <c r="K2168" s="96"/>
      <c r="L2168" s="95" t="s">
        <v>21765</v>
      </c>
      <c r="M2168" s="113" t="s">
        <v>22516</v>
      </c>
      <c r="N2168" s="75" t="s">
        <v>16706</v>
      </c>
      <c r="O2168" s="75" t="s">
        <v>3328</v>
      </c>
      <c r="P2168" s="75" t="s">
        <v>15373</v>
      </c>
      <c r="Q2168" s="95"/>
    </row>
    <row r="2169">
      <c r="A2169" s="62" t="s">
        <v>2586</v>
      </c>
      <c r="B2169" s="224" t="s">
        <v>29021</v>
      </c>
      <c r="C2169" s="201"/>
      <c r="D2169" s="82" t="s">
        <v>29022</v>
      </c>
      <c r="E2169" s="158"/>
      <c r="F2169" s="113" t="s">
        <v>22516</v>
      </c>
      <c r="G2169" s="99" t="s">
        <v>2741</v>
      </c>
      <c r="H2169" s="82" t="s">
        <v>29023</v>
      </c>
      <c r="I2169" s="201"/>
      <c r="J2169" s="246"/>
      <c r="K2169" s="247"/>
      <c r="L2169" s="99" t="s">
        <v>21765</v>
      </c>
      <c r="M2169" s="113" t="s">
        <v>22516</v>
      </c>
      <c r="N2169" s="162" t="s">
        <v>16706</v>
      </c>
      <c r="O2169" s="246" t="s">
        <v>2603</v>
      </c>
      <c r="P2169" s="162"/>
      <c r="Q2169" s="244" t="s">
        <v>29024</v>
      </c>
    </row>
    <row r="2170">
      <c r="A2170" s="69" t="s">
        <v>2586</v>
      </c>
      <c r="B2170" s="190" t="s">
        <v>29025</v>
      </c>
      <c r="C2170" s="95"/>
      <c r="D2170" s="79" t="s">
        <v>23539</v>
      </c>
      <c r="E2170" s="154"/>
      <c r="F2170" s="113" t="s">
        <v>22516</v>
      </c>
      <c r="G2170" s="96"/>
      <c r="H2170" s="96" t="s">
        <v>29026</v>
      </c>
      <c r="I2170" s="113" t="s">
        <v>22516</v>
      </c>
      <c r="J2170" s="192"/>
      <c r="K2170" s="96"/>
      <c r="L2170" s="95" t="s">
        <v>21765</v>
      </c>
      <c r="M2170" s="113" t="s">
        <v>22516</v>
      </c>
      <c r="N2170" s="75" t="s">
        <v>16706</v>
      </c>
      <c r="O2170" s="75" t="s">
        <v>3768</v>
      </c>
      <c r="P2170" s="75" t="s">
        <v>8038</v>
      </c>
      <c r="Q2170" s="95"/>
    </row>
    <row r="2171">
      <c r="A2171" s="69" t="s">
        <v>2633</v>
      </c>
      <c r="B2171" s="232" t="s">
        <v>29027</v>
      </c>
      <c r="C2171" s="82"/>
      <c r="D2171" s="79" t="s">
        <v>1620</v>
      </c>
      <c r="E2171" s="113"/>
      <c r="F2171" s="113" t="s">
        <v>22516</v>
      </c>
      <c r="G2171" s="62"/>
      <c r="H2171" s="62" t="s">
        <v>29028</v>
      </c>
      <c r="I2171" s="113" t="s">
        <v>22516</v>
      </c>
      <c r="J2171" s="198"/>
      <c r="K2171" s="62"/>
      <c r="L2171" s="82" t="s">
        <v>21765</v>
      </c>
      <c r="M2171" s="113" t="s">
        <v>22516</v>
      </c>
      <c r="N2171" s="99" t="s">
        <v>16706</v>
      </c>
      <c r="O2171" s="99" t="s">
        <v>2802</v>
      </c>
      <c r="P2171" s="99" t="s">
        <v>15373</v>
      </c>
      <c r="Q2171" s="82"/>
    </row>
    <row r="2172">
      <c r="A2172" s="69" t="s">
        <v>2586</v>
      </c>
      <c r="B2172" s="190" t="s">
        <v>29029</v>
      </c>
      <c r="C2172" s="95"/>
      <c r="D2172" s="280" t="s">
        <v>1657</v>
      </c>
      <c r="E2172" s="158"/>
      <c r="F2172" s="113" t="s">
        <v>22516</v>
      </c>
      <c r="G2172" s="96"/>
      <c r="H2172" s="96" t="s">
        <v>29030</v>
      </c>
      <c r="I2172" s="113" t="s">
        <v>22516</v>
      </c>
      <c r="J2172" s="192"/>
      <c r="K2172" s="96"/>
      <c r="L2172" s="95" t="s">
        <v>21765</v>
      </c>
      <c r="M2172" s="113" t="s">
        <v>22516</v>
      </c>
      <c r="N2172" s="75" t="s">
        <v>16706</v>
      </c>
      <c r="O2172" s="75" t="s">
        <v>2937</v>
      </c>
      <c r="P2172" s="75" t="s">
        <v>15373</v>
      </c>
      <c r="Q2172" s="95"/>
    </row>
    <row r="2173">
      <c r="A2173" s="69" t="s">
        <v>2586</v>
      </c>
      <c r="B2173" s="190" t="s">
        <v>29031</v>
      </c>
      <c r="C2173" s="95"/>
      <c r="D2173" s="101" t="s">
        <v>1848</v>
      </c>
      <c r="E2173" s="113"/>
      <c r="F2173" s="113" t="s">
        <v>22516</v>
      </c>
      <c r="G2173" s="96"/>
      <c r="H2173" s="96" t="s">
        <v>29032</v>
      </c>
      <c r="I2173" s="113" t="s">
        <v>22516</v>
      </c>
      <c r="J2173" s="192"/>
      <c r="K2173" s="96"/>
      <c r="L2173" s="95" t="s">
        <v>21765</v>
      </c>
      <c r="M2173" s="113" t="s">
        <v>22516</v>
      </c>
      <c r="N2173" s="75" t="s">
        <v>16706</v>
      </c>
      <c r="O2173" s="75" t="s">
        <v>2813</v>
      </c>
      <c r="P2173" s="75" t="s">
        <v>15373</v>
      </c>
      <c r="Q2173" s="154" t="s">
        <v>22516</v>
      </c>
    </row>
    <row r="2174">
      <c r="A2174" s="69" t="s">
        <v>2586</v>
      </c>
      <c r="B2174" s="190" t="s">
        <v>27528</v>
      </c>
      <c r="C2174" s="95"/>
      <c r="D2174" s="101" t="s">
        <v>29033</v>
      </c>
      <c r="E2174" s="154"/>
      <c r="F2174" s="113" t="s">
        <v>22516</v>
      </c>
      <c r="G2174" s="96"/>
      <c r="H2174" s="96" t="s">
        <v>29034</v>
      </c>
      <c r="I2174" s="113" t="s">
        <v>22516</v>
      </c>
      <c r="J2174" s="192"/>
      <c r="K2174" s="96"/>
      <c r="L2174" s="95" t="s">
        <v>21765</v>
      </c>
      <c r="M2174" s="113" t="s">
        <v>22516</v>
      </c>
      <c r="N2174" s="75" t="s">
        <v>16706</v>
      </c>
      <c r="O2174" s="75" t="s">
        <v>3095</v>
      </c>
      <c r="P2174" s="75" t="s">
        <v>15373</v>
      </c>
      <c r="Q2174" s="95"/>
    </row>
    <row r="2175">
      <c r="A2175" s="69" t="s">
        <v>2586</v>
      </c>
      <c r="B2175" s="190" t="s">
        <v>29035</v>
      </c>
      <c r="C2175" s="95"/>
      <c r="D2175" s="101" t="s">
        <v>2428</v>
      </c>
      <c r="E2175" s="154"/>
      <c r="F2175" s="113" t="s">
        <v>22516</v>
      </c>
      <c r="G2175" s="96"/>
      <c r="H2175" s="96" t="s">
        <v>29036</v>
      </c>
      <c r="I2175" s="113" t="s">
        <v>22516</v>
      </c>
      <c r="J2175" s="192"/>
      <c r="K2175" s="96"/>
      <c r="L2175" s="95" t="s">
        <v>21765</v>
      </c>
      <c r="M2175" s="113" t="s">
        <v>22516</v>
      </c>
      <c r="N2175" s="75" t="s">
        <v>16706</v>
      </c>
      <c r="O2175" s="75" t="s">
        <v>3328</v>
      </c>
      <c r="P2175" s="75" t="s">
        <v>8038</v>
      </c>
      <c r="Q2175" s="95"/>
    </row>
    <row r="2176">
      <c r="A2176" s="69" t="s">
        <v>2633</v>
      </c>
      <c r="B2176" s="190" t="s">
        <v>29037</v>
      </c>
      <c r="C2176" s="95"/>
      <c r="D2176" s="101" t="s">
        <v>29038</v>
      </c>
      <c r="E2176" s="154"/>
      <c r="F2176" s="113" t="s">
        <v>22516</v>
      </c>
      <c r="G2176" s="96"/>
      <c r="H2176" s="96" t="s">
        <v>29039</v>
      </c>
      <c r="I2176" s="113" t="s">
        <v>22516</v>
      </c>
      <c r="J2176" s="192"/>
      <c r="K2176" s="96"/>
      <c r="L2176" s="95" t="s">
        <v>21765</v>
      </c>
      <c r="M2176" s="113" t="s">
        <v>22516</v>
      </c>
      <c r="N2176" s="75" t="s">
        <v>16706</v>
      </c>
      <c r="O2176" s="75" t="s">
        <v>2802</v>
      </c>
      <c r="P2176" s="75" t="s">
        <v>15373</v>
      </c>
      <c r="Q2176" s="95"/>
    </row>
    <row r="2177">
      <c r="A2177" s="69" t="s">
        <v>2586</v>
      </c>
      <c r="B2177" s="232" t="s">
        <v>29040</v>
      </c>
      <c r="C2177" s="82"/>
      <c r="D2177" s="79" t="s">
        <v>136</v>
      </c>
      <c r="E2177" s="113"/>
      <c r="F2177" s="113" t="s">
        <v>22516</v>
      </c>
      <c r="G2177" s="62"/>
      <c r="H2177" s="62" t="s">
        <v>29041</v>
      </c>
      <c r="I2177" s="113" t="s">
        <v>22516</v>
      </c>
      <c r="J2177" s="198"/>
      <c r="K2177" s="62"/>
      <c r="L2177" s="82" t="s">
        <v>21765</v>
      </c>
      <c r="M2177" s="113" t="s">
        <v>22516</v>
      </c>
      <c r="N2177" s="99" t="s">
        <v>16706</v>
      </c>
      <c r="O2177" s="99" t="s">
        <v>22658</v>
      </c>
      <c r="P2177" s="99" t="s">
        <v>15373</v>
      </c>
      <c r="Q2177" s="82"/>
    </row>
    <row r="2178">
      <c r="A2178" s="62" t="s">
        <v>23381</v>
      </c>
      <c r="B2178" s="210" t="s">
        <v>28942</v>
      </c>
      <c r="C2178" s="82"/>
      <c r="D2178" s="101" t="s">
        <v>550</v>
      </c>
      <c r="E2178" s="113"/>
      <c r="F2178" s="113" t="s">
        <v>22516</v>
      </c>
      <c r="G2178" s="62"/>
      <c r="H2178" s="62" t="s">
        <v>28943</v>
      </c>
      <c r="I2178" s="113" t="s">
        <v>22516</v>
      </c>
      <c r="J2178" s="198"/>
      <c r="K2178" s="62"/>
      <c r="L2178" s="82" t="s">
        <v>23002</v>
      </c>
      <c r="M2178" s="113" t="s">
        <v>22516</v>
      </c>
      <c r="N2178" s="99" t="s">
        <v>16706</v>
      </c>
      <c r="O2178" s="99" t="s">
        <v>22658</v>
      </c>
      <c r="P2178" s="99" t="s">
        <v>15373</v>
      </c>
      <c r="Q2178" s="82"/>
    </row>
    <row r="2179">
      <c r="A2179" s="62" t="s">
        <v>2586</v>
      </c>
      <c r="B2179" s="175" t="s">
        <v>27840</v>
      </c>
      <c r="C2179" s="95"/>
      <c r="D2179" s="101" t="s">
        <v>29042</v>
      </c>
      <c r="E2179" s="113"/>
      <c r="F2179" s="113" t="s">
        <v>22516</v>
      </c>
      <c r="G2179" s="160" t="s">
        <v>2741</v>
      </c>
      <c r="H2179" s="96" t="s">
        <v>16654</v>
      </c>
      <c r="I2179" s="191" t="s">
        <v>27842</v>
      </c>
      <c r="J2179" s="204">
        <v>224000.0</v>
      </c>
      <c r="K2179" s="75" t="s">
        <v>22602</v>
      </c>
      <c r="L2179" s="95" t="s">
        <v>16627</v>
      </c>
      <c r="M2179" s="113" t="s">
        <v>22516</v>
      </c>
      <c r="N2179" s="75" t="s">
        <v>21624</v>
      </c>
      <c r="O2179" s="75" t="s">
        <v>3162</v>
      </c>
      <c r="P2179" s="75" t="s">
        <v>15373</v>
      </c>
      <c r="Q2179" s="95" t="s">
        <v>27843</v>
      </c>
    </row>
    <row r="2180">
      <c r="A2180" s="62" t="s">
        <v>2586</v>
      </c>
      <c r="B2180" s="175" t="s">
        <v>27840</v>
      </c>
      <c r="C2180" s="95"/>
      <c r="D2180" s="101" t="s">
        <v>29042</v>
      </c>
      <c r="E2180" s="113"/>
      <c r="F2180" s="113" t="s">
        <v>22516</v>
      </c>
      <c r="G2180" s="160" t="s">
        <v>2741</v>
      </c>
      <c r="H2180" s="96" t="s">
        <v>29043</v>
      </c>
      <c r="I2180" s="191" t="s">
        <v>27842</v>
      </c>
      <c r="J2180" s="204">
        <v>224000.0</v>
      </c>
      <c r="K2180" s="75" t="s">
        <v>22602</v>
      </c>
      <c r="L2180" s="95" t="s">
        <v>16627</v>
      </c>
      <c r="M2180" s="113" t="s">
        <v>22516</v>
      </c>
      <c r="N2180" s="75" t="s">
        <v>21624</v>
      </c>
      <c r="O2180" s="75" t="s">
        <v>3162</v>
      </c>
      <c r="P2180" s="75" t="s">
        <v>8038</v>
      </c>
      <c r="Q2180" s="95" t="s">
        <v>27843</v>
      </c>
    </row>
    <row r="2181">
      <c r="A2181" s="62" t="s">
        <v>2586</v>
      </c>
      <c r="B2181" s="195" t="s">
        <v>27827</v>
      </c>
      <c r="C2181" s="201" t="s">
        <v>29044</v>
      </c>
      <c r="D2181" s="229" t="s">
        <v>781</v>
      </c>
      <c r="E2181" s="158"/>
      <c r="F2181" s="113" t="s">
        <v>22516</v>
      </c>
      <c r="G2181" s="160" t="s">
        <v>8038</v>
      </c>
      <c r="H2181" s="196" t="s">
        <v>29045</v>
      </c>
      <c r="I2181" s="213" t="s">
        <v>27829</v>
      </c>
      <c r="J2181" s="198">
        <v>427160.0</v>
      </c>
      <c r="K2181" s="214" t="s">
        <v>22602</v>
      </c>
      <c r="L2181" s="201" t="s">
        <v>16627</v>
      </c>
      <c r="M2181" s="113" t="s">
        <v>22516</v>
      </c>
      <c r="N2181" s="162" t="s">
        <v>21624</v>
      </c>
      <c r="O2181" s="162" t="s">
        <v>3162</v>
      </c>
      <c r="P2181" s="162" t="s">
        <v>15373</v>
      </c>
      <c r="Q2181" s="201" t="s">
        <v>25074</v>
      </c>
    </row>
    <row r="2182">
      <c r="A2182" s="62" t="s">
        <v>2586</v>
      </c>
      <c r="B2182" s="195" t="s">
        <v>29046</v>
      </c>
      <c r="C2182" s="201" t="s">
        <v>29047</v>
      </c>
      <c r="D2182" s="79" t="s">
        <v>29048</v>
      </c>
      <c r="E2182" s="113"/>
      <c r="F2182" s="113" t="s">
        <v>22516</v>
      </c>
      <c r="G2182" s="160" t="s">
        <v>8038</v>
      </c>
      <c r="H2182" s="198" t="s">
        <v>29049</v>
      </c>
      <c r="I2182" s="199" t="s">
        <v>29050</v>
      </c>
      <c r="J2182" s="200">
        <v>547000.0</v>
      </c>
      <c r="K2182" s="214" t="s">
        <v>22602</v>
      </c>
      <c r="L2182" s="201" t="s">
        <v>21498</v>
      </c>
      <c r="M2182" s="198"/>
      <c r="N2182" s="162" t="s">
        <v>21624</v>
      </c>
      <c r="O2182" s="263" t="s">
        <v>7223</v>
      </c>
      <c r="P2182" s="162" t="s">
        <v>8038</v>
      </c>
      <c r="Q2182" s="201"/>
    </row>
    <row r="2183">
      <c r="A2183" s="62" t="s">
        <v>2586</v>
      </c>
      <c r="B2183" s="195" t="s">
        <v>29051</v>
      </c>
      <c r="C2183" s="201"/>
      <c r="D2183" s="196" t="s">
        <v>29052</v>
      </c>
      <c r="E2183" s="158"/>
      <c r="F2183" s="158" t="s">
        <v>22516</v>
      </c>
      <c r="G2183" s="198"/>
      <c r="H2183" s="198" t="s">
        <v>29053</v>
      </c>
      <c r="I2183" s="113" t="s">
        <v>22516</v>
      </c>
      <c r="J2183" s="198"/>
      <c r="K2183" s="162" t="s">
        <v>22513</v>
      </c>
      <c r="L2183" s="201" t="s">
        <v>21498</v>
      </c>
      <c r="M2183" s="162" t="s">
        <v>22576</v>
      </c>
      <c r="N2183" s="162" t="s">
        <v>21624</v>
      </c>
      <c r="O2183" s="162" t="s">
        <v>2840</v>
      </c>
      <c r="P2183" s="162" t="s">
        <v>15373</v>
      </c>
      <c r="Q2183" s="158" t="s">
        <v>22516</v>
      </c>
    </row>
    <row r="2184">
      <c r="A2184" s="62" t="s">
        <v>2586</v>
      </c>
      <c r="B2184" s="175" t="s">
        <v>29054</v>
      </c>
      <c r="C2184" s="95"/>
      <c r="D2184" s="229" t="s">
        <v>781</v>
      </c>
      <c r="E2184" s="158"/>
      <c r="F2184" s="113" t="s">
        <v>22516</v>
      </c>
      <c r="G2184" s="96"/>
      <c r="H2184" s="96" t="s">
        <v>29055</v>
      </c>
      <c r="I2184" s="71" t="s">
        <v>29056</v>
      </c>
      <c r="J2184" s="192">
        <v>7049.0</v>
      </c>
      <c r="K2184" s="99" t="s">
        <v>22513</v>
      </c>
      <c r="L2184" s="95" t="s">
        <v>21765</v>
      </c>
      <c r="M2184" s="113" t="s">
        <v>22516</v>
      </c>
      <c r="N2184" s="75" t="s">
        <v>21624</v>
      </c>
      <c r="O2184" s="75" t="s">
        <v>3162</v>
      </c>
      <c r="P2184" s="75" t="s">
        <v>15373</v>
      </c>
      <c r="Q2184" s="154" t="s">
        <v>22516</v>
      </c>
    </row>
    <row r="2185">
      <c r="A2185" s="69" t="s">
        <v>2586</v>
      </c>
      <c r="B2185" s="190" t="s">
        <v>29057</v>
      </c>
      <c r="C2185" s="95"/>
      <c r="D2185" s="101" t="s">
        <v>29058</v>
      </c>
      <c r="E2185" s="154"/>
      <c r="F2185" s="113" t="s">
        <v>22516</v>
      </c>
      <c r="G2185" s="96"/>
      <c r="H2185" s="96" t="s">
        <v>29059</v>
      </c>
      <c r="I2185" s="71" t="s">
        <v>29060</v>
      </c>
      <c r="J2185" s="156">
        <v>738.0</v>
      </c>
      <c r="K2185" s="99" t="s">
        <v>22513</v>
      </c>
      <c r="L2185" s="95" t="s">
        <v>21765</v>
      </c>
      <c r="M2185" s="113" t="s">
        <v>22516</v>
      </c>
      <c r="N2185" s="75" t="s">
        <v>21624</v>
      </c>
      <c r="O2185" s="75" t="s">
        <v>7223</v>
      </c>
      <c r="P2185" s="75" t="s">
        <v>15373</v>
      </c>
      <c r="Q2185" s="95"/>
    </row>
    <row r="2186">
      <c r="A2186" s="69" t="s">
        <v>2586</v>
      </c>
      <c r="B2186" s="190" t="s">
        <v>29061</v>
      </c>
      <c r="C2186" s="95"/>
      <c r="D2186" s="196" t="s">
        <v>4947</v>
      </c>
      <c r="E2186" s="154"/>
      <c r="F2186" s="113" t="s">
        <v>22516</v>
      </c>
      <c r="G2186" s="96"/>
      <c r="H2186" s="96" t="s">
        <v>29062</v>
      </c>
      <c r="I2186" s="113" t="s">
        <v>22516</v>
      </c>
      <c r="J2186" s="192"/>
      <c r="K2186" s="154"/>
      <c r="L2186" s="95" t="s">
        <v>21765</v>
      </c>
      <c r="M2186" s="113" t="s">
        <v>22516</v>
      </c>
      <c r="N2186" s="75" t="s">
        <v>21624</v>
      </c>
      <c r="O2186" s="75" t="s">
        <v>7223</v>
      </c>
      <c r="P2186" s="75" t="s">
        <v>15373</v>
      </c>
      <c r="Q2186" s="95"/>
    </row>
    <row r="2187">
      <c r="A2187" s="69" t="s">
        <v>2586</v>
      </c>
      <c r="B2187" s="190" t="s">
        <v>29063</v>
      </c>
      <c r="C2187" s="95"/>
      <c r="D2187" s="101" t="s">
        <v>1220</v>
      </c>
      <c r="E2187" s="154"/>
      <c r="F2187" s="113" t="s">
        <v>22516</v>
      </c>
      <c r="G2187" s="96"/>
      <c r="H2187" s="96" t="s">
        <v>29064</v>
      </c>
      <c r="I2187" s="113" t="s">
        <v>22516</v>
      </c>
      <c r="J2187" s="192"/>
      <c r="K2187" s="96"/>
      <c r="L2187" s="95" t="s">
        <v>21765</v>
      </c>
      <c r="M2187" s="113" t="s">
        <v>22516</v>
      </c>
      <c r="N2187" s="75" t="s">
        <v>21624</v>
      </c>
      <c r="O2187" s="75" t="s">
        <v>3305</v>
      </c>
      <c r="P2187" s="75" t="s">
        <v>15373</v>
      </c>
      <c r="Q2187" s="95"/>
    </row>
    <row r="2188">
      <c r="A2188" s="62" t="s">
        <v>2633</v>
      </c>
      <c r="B2188" s="210" t="s">
        <v>28073</v>
      </c>
      <c r="C2188" s="82" t="s">
        <v>29065</v>
      </c>
      <c r="D2188" s="79" t="s">
        <v>3425</v>
      </c>
      <c r="E2188" s="113"/>
      <c r="F2188" s="113" t="s">
        <v>22516</v>
      </c>
      <c r="G2188" s="62"/>
      <c r="H2188" s="62" t="s">
        <v>29066</v>
      </c>
      <c r="I2188" s="193" t="s">
        <v>28076</v>
      </c>
      <c r="J2188" s="198">
        <v>191851.0</v>
      </c>
      <c r="K2188" s="99" t="s">
        <v>22602</v>
      </c>
      <c r="L2188" s="82" t="s">
        <v>21498</v>
      </c>
      <c r="M2188" s="99" t="s">
        <v>22798</v>
      </c>
      <c r="N2188" s="99" t="s">
        <v>22645</v>
      </c>
      <c r="O2188" s="99" t="s">
        <v>2742</v>
      </c>
      <c r="P2188" s="99" t="s">
        <v>15373</v>
      </c>
      <c r="Q2188" s="82" t="s">
        <v>29067</v>
      </c>
    </row>
    <row r="2189">
      <c r="A2189" s="69" t="s">
        <v>2586</v>
      </c>
      <c r="B2189" s="259" t="s">
        <v>25119</v>
      </c>
      <c r="C2189" s="201" t="s">
        <v>7794</v>
      </c>
      <c r="D2189" s="196" t="s">
        <v>689</v>
      </c>
      <c r="E2189" s="158"/>
      <c r="F2189" s="158" t="s">
        <v>22516</v>
      </c>
      <c r="G2189" s="160" t="s">
        <v>15373</v>
      </c>
      <c r="H2189" s="198" t="s">
        <v>29068</v>
      </c>
      <c r="I2189" s="199" t="s">
        <v>25121</v>
      </c>
      <c r="J2189" s="198">
        <v>243824.0</v>
      </c>
      <c r="K2189" s="75" t="s">
        <v>22602</v>
      </c>
      <c r="L2189" s="201" t="s">
        <v>21498</v>
      </c>
      <c r="M2189" s="162" t="s">
        <v>22629</v>
      </c>
      <c r="N2189" s="162" t="s">
        <v>22645</v>
      </c>
      <c r="O2189" s="162" t="s">
        <v>2742</v>
      </c>
      <c r="P2189" s="162" t="s">
        <v>15373</v>
      </c>
      <c r="Q2189" s="201" t="s">
        <v>25122</v>
      </c>
    </row>
    <row r="2190">
      <c r="A2190" s="69" t="s">
        <v>2586</v>
      </c>
      <c r="B2190" s="190" t="s">
        <v>29069</v>
      </c>
      <c r="C2190" s="95"/>
      <c r="D2190" s="101" t="s">
        <v>29070</v>
      </c>
      <c r="E2190" s="158"/>
      <c r="F2190" s="113" t="s">
        <v>22516</v>
      </c>
      <c r="G2190" s="96"/>
      <c r="H2190" s="96" t="s">
        <v>29071</v>
      </c>
      <c r="I2190" s="71" t="s">
        <v>29072</v>
      </c>
      <c r="J2190" s="156">
        <v>9024.0</v>
      </c>
      <c r="K2190" s="99" t="s">
        <v>22513</v>
      </c>
      <c r="L2190" s="95" t="s">
        <v>16627</v>
      </c>
      <c r="M2190" s="113" t="s">
        <v>22516</v>
      </c>
      <c r="N2190" s="75" t="s">
        <v>22645</v>
      </c>
      <c r="O2190" s="75" t="s">
        <v>22829</v>
      </c>
      <c r="P2190" s="75" t="s">
        <v>15373</v>
      </c>
      <c r="Q2190" s="154" t="s">
        <v>22516</v>
      </c>
    </row>
    <row r="2191">
      <c r="A2191" s="69" t="s">
        <v>2633</v>
      </c>
      <c r="B2191" s="153" t="s">
        <v>29073</v>
      </c>
      <c r="C2191" s="95" t="s">
        <v>20538</v>
      </c>
      <c r="D2191" s="101" t="s">
        <v>1032</v>
      </c>
      <c r="E2191" s="154"/>
      <c r="F2191" s="154" t="s">
        <v>22516</v>
      </c>
      <c r="G2191" s="96"/>
      <c r="H2191" s="96" t="s">
        <v>29074</v>
      </c>
      <c r="I2191" s="71" t="s">
        <v>29075</v>
      </c>
      <c r="J2191" s="192">
        <v>18164.0</v>
      </c>
      <c r="K2191" s="99" t="s">
        <v>22513</v>
      </c>
      <c r="L2191" s="95" t="s">
        <v>21498</v>
      </c>
      <c r="M2191" s="75" t="s">
        <v>23753</v>
      </c>
      <c r="N2191" s="75" t="s">
        <v>22645</v>
      </c>
      <c r="O2191" s="75" t="s">
        <v>2742</v>
      </c>
      <c r="P2191" s="75" t="s">
        <v>8038</v>
      </c>
      <c r="Q2191" s="95" t="s">
        <v>29076</v>
      </c>
    </row>
    <row r="2192">
      <c r="A2192" s="62" t="s">
        <v>2586</v>
      </c>
      <c r="B2192" s="195" t="s">
        <v>29077</v>
      </c>
      <c r="C2192" s="201" t="s">
        <v>29078</v>
      </c>
      <c r="D2192" s="196" t="s">
        <v>29079</v>
      </c>
      <c r="E2192" s="158"/>
      <c r="F2192" s="158" t="s">
        <v>22516</v>
      </c>
      <c r="G2192" s="198"/>
      <c r="H2192" s="198" t="s">
        <v>29080</v>
      </c>
      <c r="I2192" s="199" t="s">
        <v>29081</v>
      </c>
      <c r="J2192" s="196">
        <v>7700.0</v>
      </c>
      <c r="K2192" s="162" t="s">
        <v>22513</v>
      </c>
      <c r="L2192" s="201" t="s">
        <v>21498</v>
      </c>
      <c r="M2192" s="198"/>
      <c r="N2192" s="162" t="s">
        <v>22645</v>
      </c>
      <c r="O2192" s="162" t="s">
        <v>2742</v>
      </c>
      <c r="P2192" s="162" t="s">
        <v>8038</v>
      </c>
      <c r="Q2192" s="158" t="s">
        <v>22516</v>
      </c>
    </row>
    <row r="2193">
      <c r="A2193" s="62" t="s">
        <v>2633</v>
      </c>
      <c r="B2193" s="195" t="s">
        <v>29077</v>
      </c>
      <c r="C2193" s="201" t="s">
        <v>28061</v>
      </c>
      <c r="D2193" s="101" t="s">
        <v>29082</v>
      </c>
      <c r="E2193" s="158"/>
      <c r="F2193" s="158" t="s">
        <v>22516</v>
      </c>
      <c r="G2193" s="198"/>
      <c r="H2193" s="198" t="s">
        <v>29083</v>
      </c>
      <c r="I2193" s="199" t="s">
        <v>29081</v>
      </c>
      <c r="J2193" s="196">
        <v>7700.0</v>
      </c>
      <c r="K2193" s="162" t="s">
        <v>22513</v>
      </c>
      <c r="L2193" s="201" t="s">
        <v>21498</v>
      </c>
      <c r="M2193" s="198"/>
      <c r="N2193" s="162" t="s">
        <v>22645</v>
      </c>
      <c r="O2193" s="162" t="s">
        <v>2742</v>
      </c>
      <c r="P2193" s="162" t="s">
        <v>8038</v>
      </c>
      <c r="Q2193" s="158" t="s">
        <v>22516</v>
      </c>
    </row>
    <row r="2194">
      <c r="A2194" s="69" t="s">
        <v>2633</v>
      </c>
      <c r="B2194" s="153" t="s">
        <v>29084</v>
      </c>
      <c r="C2194" s="95" t="s">
        <v>603</v>
      </c>
      <c r="D2194" s="101" t="s">
        <v>29085</v>
      </c>
      <c r="E2194" s="158"/>
      <c r="F2194" s="158" t="s">
        <v>22516</v>
      </c>
      <c r="G2194" s="96"/>
      <c r="H2194" s="96" t="s">
        <v>29086</v>
      </c>
      <c r="I2194" s="113" t="s">
        <v>22516</v>
      </c>
      <c r="J2194" s="192"/>
      <c r="K2194" s="75" t="s">
        <v>22513</v>
      </c>
      <c r="L2194" s="95" t="s">
        <v>21498</v>
      </c>
      <c r="M2194" s="96"/>
      <c r="N2194" s="75" t="s">
        <v>22645</v>
      </c>
      <c r="O2194" s="75" t="s">
        <v>2742</v>
      </c>
      <c r="P2194" s="75" t="s">
        <v>8038</v>
      </c>
      <c r="Q2194" s="154" t="s">
        <v>22516</v>
      </c>
    </row>
    <row r="2195">
      <c r="A2195" s="62" t="s">
        <v>2586</v>
      </c>
      <c r="B2195" s="210" t="s">
        <v>29087</v>
      </c>
      <c r="C2195" s="82"/>
      <c r="D2195" s="101" t="s">
        <v>163</v>
      </c>
      <c r="E2195" s="113"/>
      <c r="F2195" s="113" t="s">
        <v>22516</v>
      </c>
      <c r="G2195" s="62"/>
      <c r="H2195" s="62" t="s">
        <v>29088</v>
      </c>
      <c r="I2195" s="193" t="s">
        <v>29089</v>
      </c>
      <c r="J2195" s="200">
        <v>2056.0</v>
      </c>
      <c r="K2195" s="99" t="s">
        <v>22513</v>
      </c>
      <c r="L2195" s="82" t="s">
        <v>21765</v>
      </c>
      <c r="M2195" s="113" t="s">
        <v>22516</v>
      </c>
      <c r="N2195" s="99" t="s">
        <v>22645</v>
      </c>
      <c r="O2195" s="99" t="s">
        <v>22646</v>
      </c>
      <c r="P2195" s="99" t="s">
        <v>15373</v>
      </c>
      <c r="Q2195" s="82"/>
    </row>
    <row r="2196">
      <c r="A2196" s="69" t="s">
        <v>2586</v>
      </c>
      <c r="B2196" s="190" t="s">
        <v>29090</v>
      </c>
      <c r="C2196" s="95"/>
      <c r="D2196" s="101" t="s">
        <v>749</v>
      </c>
      <c r="E2196" s="154"/>
      <c r="F2196" s="113" t="s">
        <v>22516</v>
      </c>
      <c r="G2196" s="96"/>
      <c r="H2196" s="96" t="s">
        <v>29091</v>
      </c>
      <c r="I2196" s="71" t="s">
        <v>29092</v>
      </c>
      <c r="J2196" s="156">
        <v>1574.0</v>
      </c>
      <c r="K2196" s="99" t="s">
        <v>22513</v>
      </c>
      <c r="L2196" s="95" t="s">
        <v>21765</v>
      </c>
      <c r="M2196" s="113" t="s">
        <v>22516</v>
      </c>
      <c r="N2196" s="75" t="s">
        <v>22645</v>
      </c>
      <c r="O2196" s="75" t="s">
        <v>28085</v>
      </c>
      <c r="P2196" s="75" t="s">
        <v>8038</v>
      </c>
      <c r="Q2196" s="95"/>
    </row>
    <row r="2197">
      <c r="A2197" s="62" t="s">
        <v>2586</v>
      </c>
      <c r="B2197" s="210" t="s">
        <v>29093</v>
      </c>
      <c r="C2197" s="82"/>
      <c r="D2197" s="79" t="s">
        <v>2602</v>
      </c>
      <c r="E2197" s="158"/>
      <c r="F2197" s="113" t="s">
        <v>22516</v>
      </c>
      <c r="G2197" s="62"/>
      <c r="H2197" s="62" t="s">
        <v>29094</v>
      </c>
      <c r="I2197" s="193" t="s">
        <v>29095</v>
      </c>
      <c r="J2197" s="196">
        <v>2330.0</v>
      </c>
      <c r="K2197" s="162" t="s">
        <v>22513</v>
      </c>
      <c r="L2197" s="82" t="s">
        <v>21765</v>
      </c>
      <c r="M2197" s="113" t="s">
        <v>22516</v>
      </c>
      <c r="N2197" s="99" t="s">
        <v>22645</v>
      </c>
      <c r="O2197" s="99" t="s">
        <v>22646</v>
      </c>
      <c r="P2197" s="99" t="s">
        <v>15373</v>
      </c>
      <c r="Q2197" s="82"/>
    </row>
    <row r="2198">
      <c r="A2198" s="69" t="s">
        <v>2586</v>
      </c>
      <c r="B2198" s="190" t="s">
        <v>29096</v>
      </c>
      <c r="C2198" s="95"/>
      <c r="D2198" s="101" t="s">
        <v>1032</v>
      </c>
      <c r="E2198" s="154"/>
      <c r="F2198" s="113" t="s">
        <v>22516</v>
      </c>
      <c r="G2198" s="96"/>
      <c r="H2198" s="96" t="s">
        <v>17783</v>
      </c>
      <c r="I2198" s="71" t="s">
        <v>29097</v>
      </c>
      <c r="J2198" s="156">
        <v>1918.0</v>
      </c>
      <c r="K2198" s="99" t="s">
        <v>22513</v>
      </c>
      <c r="L2198" s="95" t="s">
        <v>21765</v>
      </c>
      <c r="M2198" s="113" t="s">
        <v>22516</v>
      </c>
      <c r="N2198" s="75" t="s">
        <v>22645</v>
      </c>
      <c r="O2198" s="75" t="s">
        <v>23148</v>
      </c>
      <c r="P2198" s="75" t="s">
        <v>8038</v>
      </c>
      <c r="Q2198" s="95"/>
    </row>
    <row r="2199">
      <c r="A2199" s="69" t="s">
        <v>2586</v>
      </c>
      <c r="B2199" s="190" t="s">
        <v>16360</v>
      </c>
      <c r="C2199" s="95"/>
      <c r="D2199" s="101" t="s">
        <v>29098</v>
      </c>
      <c r="E2199" s="154"/>
      <c r="F2199" s="113" t="s">
        <v>22516</v>
      </c>
      <c r="G2199" s="96"/>
      <c r="H2199" s="96" t="s">
        <v>29099</v>
      </c>
      <c r="I2199" s="71" t="s">
        <v>29100</v>
      </c>
      <c r="J2199" s="156">
        <v>595.0</v>
      </c>
      <c r="K2199" s="99" t="s">
        <v>22513</v>
      </c>
      <c r="L2199" s="95" t="s">
        <v>21765</v>
      </c>
      <c r="M2199" s="113" t="s">
        <v>22516</v>
      </c>
      <c r="N2199" s="75" t="s">
        <v>22645</v>
      </c>
      <c r="O2199" s="75" t="s">
        <v>28085</v>
      </c>
      <c r="P2199" s="75" t="s">
        <v>15373</v>
      </c>
      <c r="Q2199" s="95"/>
    </row>
    <row r="2200">
      <c r="A2200" s="62" t="s">
        <v>2586</v>
      </c>
      <c r="B2200" s="210" t="s">
        <v>29101</v>
      </c>
      <c r="C2200" s="82"/>
      <c r="D2200" s="196" t="s">
        <v>29102</v>
      </c>
      <c r="E2200" s="113"/>
      <c r="F2200" s="113" t="s">
        <v>22516</v>
      </c>
      <c r="G2200" s="62"/>
      <c r="H2200" s="62" t="s">
        <v>29103</v>
      </c>
      <c r="I2200" s="193" t="s">
        <v>29104</v>
      </c>
      <c r="J2200" s="196">
        <v>5277.0</v>
      </c>
      <c r="K2200" s="99" t="s">
        <v>22513</v>
      </c>
      <c r="L2200" s="82" t="s">
        <v>21765</v>
      </c>
      <c r="M2200" s="113" t="s">
        <v>22516</v>
      </c>
      <c r="N2200" s="99" t="s">
        <v>22645</v>
      </c>
      <c r="O2200" s="99" t="s">
        <v>22829</v>
      </c>
      <c r="P2200" s="99" t="s">
        <v>15373</v>
      </c>
      <c r="Q2200" s="82"/>
    </row>
    <row r="2201">
      <c r="A2201" s="62" t="s">
        <v>2586</v>
      </c>
      <c r="B2201" s="195" t="s">
        <v>29105</v>
      </c>
      <c r="C2201" s="281"/>
      <c r="D2201" s="79" t="s">
        <v>3425</v>
      </c>
      <c r="E2201" s="282"/>
      <c r="F2201" s="282" t="s">
        <v>22516</v>
      </c>
      <c r="G2201" s="156"/>
      <c r="H2201" s="156" t="s">
        <v>29106</v>
      </c>
      <c r="I2201" s="283" t="s">
        <v>29107</v>
      </c>
      <c r="J2201" s="196">
        <v>9418.0</v>
      </c>
      <c r="K2201" s="214" t="s">
        <v>22513</v>
      </c>
      <c r="L2201" s="281"/>
      <c r="M2201" s="113" t="s">
        <v>22516</v>
      </c>
      <c r="N2201" s="162" t="s">
        <v>22645</v>
      </c>
      <c r="O2201" s="162" t="s">
        <v>22829</v>
      </c>
      <c r="P2201" s="214" t="s">
        <v>8038</v>
      </c>
      <c r="Q2201" s="281"/>
    </row>
    <row r="2202">
      <c r="A2202" s="69" t="s">
        <v>2586</v>
      </c>
      <c r="B2202" s="190" t="s">
        <v>29108</v>
      </c>
      <c r="C2202" s="236"/>
      <c r="D2202" s="229" t="s">
        <v>781</v>
      </c>
      <c r="E2202" s="158"/>
      <c r="F2202" s="113" t="s">
        <v>22516</v>
      </c>
      <c r="G2202" s="177"/>
      <c r="H2202" s="177" t="s">
        <v>29109</v>
      </c>
      <c r="I2202" s="167" t="s">
        <v>29110</v>
      </c>
      <c r="J2202" s="235">
        <v>38000.0</v>
      </c>
      <c r="K2202" s="82" t="s">
        <v>22583</v>
      </c>
      <c r="L2202" s="95" t="s">
        <v>21765</v>
      </c>
      <c r="M2202" s="113" t="s">
        <v>22516</v>
      </c>
      <c r="N2202" s="75" t="s">
        <v>22645</v>
      </c>
      <c r="O2202" s="75" t="s">
        <v>22646</v>
      </c>
      <c r="P2202" s="75" t="s">
        <v>8038</v>
      </c>
      <c r="Q2202" s="180" t="s">
        <v>22516</v>
      </c>
    </row>
    <row r="2203">
      <c r="A2203" s="69" t="s">
        <v>2586</v>
      </c>
      <c r="B2203" s="190" t="s">
        <v>29111</v>
      </c>
      <c r="C2203" s="95"/>
      <c r="D2203" s="101" t="s">
        <v>29112</v>
      </c>
      <c r="E2203" s="158"/>
      <c r="F2203" s="113" t="s">
        <v>22516</v>
      </c>
      <c r="G2203" s="96"/>
      <c r="H2203" s="96" t="s">
        <v>29113</v>
      </c>
      <c r="I2203" s="71" t="s">
        <v>29114</v>
      </c>
      <c r="J2203" s="192">
        <v>20270.0</v>
      </c>
      <c r="K2203" s="95" t="s">
        <v>22583</v>
      </c>
      <c r="L2203" s="95" t="s">
        <v>21765</v>
      </c>
      <c r="M2203" s="113" t="s">
        <v>22516</v>
      </c>
      <c r="N2203" s="75" t="s">
        <v>22645</v>
      </c>
      <c r="O2203" s="75" t="s">
        <v>22646</v>
      </c>
      <c r="P2203" s="75" t="s">
        <v>8038</v>
      </c>
      <c r="Q2203" s="154" t="s">
        <v>22516</v>
      </c>
    </row>
    <row r="2204">
      <c r="A2204" s="69" t="s">
        <v>2586</v>
      </c>
      <c r="B2204" s="232" t="s">
        <v>29115</v>
      </c>
      <c r="C2204" s="82"/>
      <c r="D2204" s="196" t="s">
        <v>4947</v>
      </c>
      <c r="E2204" s="154"/>
      <c r="F2204" s="113" t="s">
        <v>22516</v>
      </c>
      <c r="G2204" s="62"/>
      <c r="H2204" s="62" t="s">
        <v>29116</v>
      </c>
      <c r="I2204" s="113" t="s">
        <v>22516</v>
      </c>
      <c r="J2204" s="198"/>
      <c r="K2204" s="154"/>
      <c r="L2204" s="82" t="s">
        <v>16627</v>
      </c>
      <c r="M2204" s="113" t="s">
        <v>22516</v>
      </c>
      <c r="N2204" s="99" t="s">
        <v>22645</v>
      </c>
      <c r="O2204" s="99" t="s">
        <v>22735</v>
      </c>
      <c r="P2204" s="99" t="s">
        <v>15373</v>
      </c>
      <c r="Q2204" s="113" t="s">
        <v>22516</v>
      </c>
    </row>
    <row r="2205">
      <c r="A2205" s="69" t="s">
        <v>2586</v>
      </c>
      <c r="B2205" s="190" t="s">
        <v>29117</v>
      </c>
      <c r="C2205" s="95"/>
      <c r="D2205" s="196" t="s">
        <v>4947</v>
      </c>
      <c r="E2205" s="154"/>
      <c r="F2205" s="113" t="s">
        <v>22516</v>
      </c>
      <c r="G2205" s="96"/>
      <c r="H2205" s="96" t="s">
        <v>29118</v>
      </c>
      <c r="I2205" s="247"/>
      <c r="J2205" s="192"/>
      <c r="K2205" s="154"/>
      <c r="L2205" s="95" t="s">
        <v>16627</v>
      </c>
      <c r="M2205" s="113" t="s">
        <v>22516</v>
      </c>
      <c r="N2205" s="75" t="s">
        <v>22645</v>
      </c>
      <c r="O2205" s="75" t="s">
        <v>22646</v>
      </c>
      <c r="P2205" s="75" t="s">
        <v>15373</v>
      </c>
      <c r="Q2205" s="95" t="s">
        <v>29119</v>
      </c>
    </row>
    <row r="2206">
      <c r="A2206" s="62" t="s">
        <v>2586</v>
      </c>
      <c r="B2206" s="175" t="s">
        <v>29120</v>
      </c>
      <c r="C2206" s="95"/>
      <c r="D2206" s="101" t="s">
        <v>21397</v>
      </c>
      <c r="E2206" s="113"/>
      <c r="F2206" s="113" t="s">
        <v>22516</v>
      </c>
      <c r="G2206" s="96"/>
      <c r="H2206" s="96" t="s">
        <v>21398</v>
      </c>
      <c r="I2206" s="242" t="s">
        <v>29121</v>
      </c>
      <c r="J2206" s="156">
        <v>2700.0</v>
      </c>
      <c r="K2206" s="96"/>
      <c r="L2206" s="95" t="s">
        <v>21765</v>
      </c>
      <c r="M2206" s="113" t="s">
        <v>22516</v>
      </c>
      <c r="N2206" s="75" t="s">
        <v>22645</v>
      </c>
      <c r="O2206" s="75" t="s">
        <v>28085</v>
      </c>
      <c r="P2206" s="75" t="s">
        <v>15373</v>
      </c>
      <c r="Q2206" s="95"/>
    </row>
    <row r="2207">
      <c r="A2207" s="69" t="s">
        <v>2586</v>
      </c>
      <c r="B2207" s="232" t="s">
        <v>29122</v>
      </c>
      <c r="C2207" s="82"/>
      <c r="D2207" s="79" t="s">
        <v>439</v>
      </c>
      <c r="E2207" s="113"/>
      <c r="F2207" s="113" t="s">
        <v>22516</v>
      </c>
      <c r="G2207" s="62"/>
      <c r="H2207" s="62" t="s">
        <v>29123</v>
      </c>
      <c r="I2207" s="113" t="s">
        <v>22516</v>
      </c>
      <c r="J2207" s="198"/>
      <c r="K2207" s="62"/>
      <c r="L2207" s="82" t="s">
        <v>21765</v>
      </c>
      <c r="M2207" s="113" t="s">
        <v>22516</v>
      </c>
      <c r="N2207" s="99" t="s">
        <v>22645</v>
      </c>
      <c r="O2207" s="99" t="s">
        <v>23148</v>
      </c>
      <c r="P2207" s="99" t="s">
        <v>8038</v>
      </c>
      <c r="Q2207" s="82"/>
    </row>
    <row r="2208">
      <c r="A2208" s="69" t="s">
        <v>2586</v>
      </c>
      <c r="B2208" s="190" t="s">
        <v>29124</v>
      </c>
      <c r="C2208" s="95"/>
      <c r="D2208" s="79" t="s">
        <v>5300</v>
      </c>
      <c r="E2208" s="154"/>
      <c r="F2208" s="113" t="s">
        <v>22516</v>
      </c>
      <c r="G2208" s="96"/>
      <c r="H2208" s="96" t="s">
        <v>29125</v>
      </c>
      <c r="I2208" s="113" t="s">
        <v>22516</v>
      </c>
      <c r="J2208" s="192"/>
      <c r="K2208" s="96"/>
      <c r="L2208" s="95" t="s">
        <v>21765</v>
      </c>
      <c r="M2208" s="113" t="s">
        <v>22516</v>
      </c>
      <c r="N2208" s="75" t="s">
        <v>22645</v>
      </c>
      <c r="O2208" s="75" t="s">
        <v>23148</v>
      </c>
      <c r="P2208" s="75" t="s">
        <v>8038</v>
      </c>
      <c r="Q2208" s="95"/>
    </row>
    <row r="2209">
      <c r="A2209" s="69" t="s">
        <v>2586</v>
      </c>
      <c r="B2209" s="190" t="s">
        <v>29126</v>
      </c>
      <c r="C2209" s="95"/>
      <c r="D2209" s="101" t="s">
        <v>29127</v>
      </c>
      <c r="E2209" s="158"/>
      <c r="F2209" s="113" t="s">
        <v>22516</v>
      </c>
      <c r="G2209" s="96"/>
      <c r="H2209" s="96" t="s">
        <v>29128</v>
      </c>
      <c r="I2209" s="113" t="s">
        <v>22516</v>
      </c>
      <c r="J2209" s="192"/>
      <c r="K2209" s="96"/>
      <c r="L2209" s="95" t="s">
        <v>21765</v>
      </c>
      <c r="M2209" s="113" t="s">
        <v>22516</v>
      </c>
      <c r="N2209" s="75" t="s">
        <v>22645</v>
      </c>
      <c r="O2209" s="75" t="s">
        <v>22646</v>
      </c>
      <c r="P2209" s="75" t="s">
        <v>15373</v>
      </c>
      <c r="Q2209" s="154" t="s">
        <v>22516</v>
      </c>
    </row>
    <row r="2210">
      <c r="A2210" s="69" t="s">
        <v>2586</v>
      </c>
      <c r="B2210" s="190" t="s">
        <v>29129</v>
      </c>
      <c r="C2210" s="95"/>
      <c r="D2210" s="101" t="s">
        <v>29130</v>
      </c>
      <c r="E2210" s="154"/>
      <c r="F2210" s="113" t="s">
        <v>22516</v>
      </c>
      <c r="G2210" s="96"/>
      <c r="H2210" s="96" t="s">
        <v>29131</v>
      </c>
      <c r="I2210" s="113" t="s">
        <v>22516</v>
      </c>
      <c r="J2210" s="192"/>
      <c r="K2210" s="96"/>
      <c r="L2210" s="95" t="s">
        <v>21765</v>
      </c>
      <c r="M2210" s="113" t="s">
        <v>22516</v>
      </c>
      <c r="N2210" s="75" t="s">
        <v>22645</v>
      </c>
      <c r="O2210" s="75" t="s">
        <v>24521</v>
      </c>
      <c r="P2210" s="75" t="s">
        <v>15373</v>
      </c>
      <c r="Q2210" s="95"/>
    </row>
    <row r="2211">
      <c r="A2211" s="69" t="s">
        <v>23381</v>
      </c>
      <c r="B2211" s="190" t="s">
        <v>29132</v>
      </c>
      <c r="C2211" s="95"/>
      <c r="D2211" s="101" t="s">
        <v>2428</v>
      </c>
      <c r="E2211" s="154"/>
      <c r="F2211" s="113" t="s">
        <v>22516</v>
      </c>
      <c r="G2211" s="96"/>
      <c r="H2211" s="96" t="s">
        <v>2424</v>
      </c>
      <c r="I2211" s="113" t="s">
        <v>22516</v>
      </c>
      <c r="J2211" s="192"/>
      <c r="K2211" s="96"/>
      <c r="L2211" s="95" t="s">
        <v>21765</v>
      </c>
      <c r="M2211" s="113" t="s">
        <v>22516</v>
      </c>
      <c r="N2211" s="75" t="s">
        <v>22645</v>
      </c>
      <c r="O2211" s="75" t="s">
        <v>22646</v>
      </c>
      <c r="P2211" s="75" t="s">
        <v>15373</v>
      </c>
      <c r="Q2211" s="95"/>
    </row>
    <row r="2212">
      <c r="A2212" s="62" t="s">
        <v>2586</v>
      </c>
      <c r="B2212" s="284" t="s">
        <v>29133</v>
      </c>
      <c r="C2212" s="82"/>
      <c r="D2212" s="79" t="s">
        <v>29134</v>
      </c>
      <c r="E2212" s="113"/>
      <c r="F2212" s="113" t="s">
        <v>22516</v>
      </c>
      <c r="G2212" s="62"/>
      <c r="H2212" s="62" t="s">
        <v>29135</v>
      </c>
      <c r="I2212" s="193" t="s">
        <v>29136</v>
      </c>
      <c r="J2212" s="200">
        <v>30000.0</v>
      </c>
      <c r="K2212" s="65" t="s">
        <v>22583</v>
      </c>
      <c r="L2212" s="82"/>
      <c r="M2212" s="113" t="s">
        <v>22516</v>
      </c>
      <c r="N2212" s="99"/>
      <c r="O2212" s="99"/>
      <c r="P2212" s="99"/>
      <c r="Q2212" s="82"/>
    </row>
    <row r="2213">
      <c r="A2213" s="62" t="s">
        <v>2586</v>
      </c>
      <c r="B2213" s="157" t="s">
        <v>29137</v>
      </c>
      <c r="C2213" s="201"/>
      <c r="D2213" s="62" t="s">
        <v>28883</v>
      </c>
      <c r="E2213" s="113"/>
      <c r="F2213" s="113" t="s">
        <v>22516</v>
      </c>
      <c r="G2213" s="99" t="s">
        <v>2741</v>
      </c>
      <c r="H2213" s="158" t="s">
        <v>28884</v>
      </c>
      <c r="I2213" s="158"/>
      <c r="J2213" s="161"/>
      <c r="K2213" s="62"/>
      <c r="L2213" s="62"/>
      <c r="M2213" s="113" t="s">
        <v>22516</v>
      </c>
      <c r="N2213" s="162"/>
      <c r="O2213" s="161" t="s">
        <v>8612</v>
      </c>
      <c r="P2213" s="162"/>
      <c r="Q2213" s="201"/>
    </row>
    <row r="2214">
      <c r="A2214" s="62" t="s">
        <v>2586</v>
      </c>
      <c r="B2214" s="157" t="s">
        <v>29138</v>
      </c>
      <c r="C2214" s="201"/>
      <c r="D2214" s="62" t="s">
        <v>4947</v>
      </c>
      <c r="E2214" s="154"/>
      <c r="F2214" s="154" t="s">
        <v>22516</v>
      </c>
      <c r="G2214" s="160" t="s">
        <v>2741</v>
      </c>
      <c r="H2214" s="154" t="s">
        <v>29139</v>
      </c>
      <c r="I2214" s="154"/>
      <c r="J2214" s="154"/>
      <c r="K2214" s="154"/>
      <c r="L2214" s="154"/>
      <c r="M2214" s="113" t="s">
        <v>22516</v>
      </c>
      <c r="N2214" s="162"/>
      <c r="O2214" s="161" t="s">
        <v>2937</v>
      </c>
      <c r="P2214" s="162"/>
      <c r="Q2214" s="62"/>
    </row>
    <row r="2215">
      <c r="A2215" s="62" t="s">
        <v>24604</v>
      </c>
      <c r="B2215" s="224" t="s">
        <v>29140</v>
      </c>
      <c r="C2215" s="201"/>
      <c r="D2215" s="62" t="s">
        <v>5041</v>
      </c>
      <c r="E2215" s="113"/>
      <c r="F2215" s="113" t="s">
        <v>22516</v>
      </c>
      <c r="G2215" s="62"/>
      <c r="H2215" s="161" t="s">
        <v>29141</v>
      </c>
      <c r="I2215" s="82"/>
      <c r="J2215" s="161"/>
      <c r="K2215" s="62"/>
      <c r="L2215" s="62"/>
      <c r="M2215" s="113" t="s">
        <v>22516</v>
      </c>
      <c r="N2215" s="162"/>
      <c r="O2215" s="162"/>
      <c r="P2215" s="162"/>
      <c r="Q2215" s="201"/>
    </row>
    <row r="2216">
      <c r="A2216" s="62" t="s">
        <v>2586</v>
      </c>
      <c r="B2216" s="157" t="s">
        <v>29142</v>
      </c>
      <c r="C2216" s="201"/>
      <c r="D2216" s="62" t="s">
        <v>125</v>
      </c>
      <c r="E2216" s="113"/>
      <c r="F2216" s="113" t="s">
        <v>22516</v>
      </c>
      <c r="G2216" s="99" t="s">
        <v>2741</v>
      </c>
      <c r="H2216" s="82" t="s">
        <v>29143</v>
      </c>
      <c r="I2216" s="82"/>
      <c r="J2216" s="161"/>
      <c r="K2216" s="161"/>
      <c r="L2216" s="161"/>
      <c r="M2216" s="113" t="s">
        <v>22516</v>
      </c>
      <c r="N2216" s="162"/>
      <c r="O2216" s="161" t="s">
        <v>2603</v>
      </c>
      <c r="P2216" s="162"/>
      <c r="Q2216" s="62"/>
    </row>
    <row r="2217">
      <c r="A2217" s="62" t="s">
        <v>2586</v>
      </c>
      <c r="B2217" s="157" t="s">
        <v>29144</v>
      </c>
      <c r="C2217" s="201"/>
      <c r="D2217" s="62" t="s">
        <v>125</v>
      </c>
      <c r="E2217" s="113"/>
      <c r="F2217" s="113" t="s">
        <v>22516</v>
      </c>
      <c r="G2217" s="99" t="s">
        <v>2741</v>
      </c>
      <c r="H2217" s="82" t="s">
        <v>29145</v>
      </c>
      <c r="I2217" s="82"/>
      <c r="J2217" s="161"/>
      <c r="K2217" s="161"/>
      <c r="L2217" s="161"/>
      <c r="M2217" s="113" t="s">
        <v>22516</v>
      </c>
      <c r="N2217" s="162"/>
      <c r="O2217" s="161" t="s">
        <v>29146</v>
      </c>
      <c r="P2217" s="162"/>
      <c r="Q2217" s="62"/>
    </row>
    <row r="2218">
      <c r="A2218" s="62" t="s">
        <v>2586</v>
      </c>
      <c r="B2218" s="157" t="s">
        <v>29147</v>
      </c>
      <c r="C2218" s="201"/>
      <c r="D2218" s="62" t="s">
        <v>29148</v>
      </c>
      <c r="E2218" s="158"/>
      <c r="F2218" s="113" t="s">
        <v>22516</v>
      </c>
      <c r="G2218" s="62" t="s">
        <v>8038</v>
      </c>
      <c r="H2218" s="62" t="s">
        <v>29149</v>
      </c>
      <c r="I2218" s="82"/>
      <c r="J2218" s="161"/>
      <c r="K2218" s="62"/>
      <c r="L2218" s="161"/>
      <c r="M2218" s="113" t="s">
        <v>22516</v>
      </c>
      <c r="N2218" s="162"/>
      <c r="O2218" s="161" t="s">
        <v>2765</v>
      </c>
      <c r="P2218" s="162"/>
      <c r="Q2218" s="62"/>
    </row>
    <row r="2219">
      <c r="A2219" s="62" t="s">
        <v>2586</v>
      </c>
      <c r="B2219" s="157" t="s">
        <v>29150</v>
      </c>
      <c r="C2219" s="201"/>
      <c r="D2219" s="62" t="s">
        <v>29151</v>
      </c>
      <c r="E2219" s="158"/>
      <c r="F2219" s="113" t="s">
        <v>22516</v>
      </c>
      <c r="G2219" s="62" t="s">
        <v>2741</v>
      </c>
      <c r="H2219" s="62" t="s">
        <v>29152</v>
      </c>
      <c r="I2219" s="82"/>
      <c r="J2219" s="246"/>
      <c r="K2219" s="161"/>
      <c r="L2219" s="161"/>
      <c r="M2219" s="113" t="s">
        <v>22516</v>
      </c>
      <c r="N2219" s="162"/>
      <c r="O2219" s="246" t="s">
        <v>3162</v>
      </c>
      <c r="P2219" s="162"/>
      <c r="Q2219" s="62"/>
    </row>
    <row r="2220">
      <c r="A2220" s="62" t="s">
        <v>2586</v>
      </c>
      <c r="B2220" s="224" t="s">
        <v>29153</v>
      </c>
      <c r="C2220" s="82"/>
      <c r="D2220" s="82" t="s">
        <v>5185</v>
      </c>
      <c r="E2220" s="113"/>
      <c r="F2220" s="113" t="s">
        <v>22516</v>
      </c>
      <c r="G2220" s="99" t="s">
        <v>2741</v>
      </c>
      <c r="H2220" s="82" t="s">
        <v>29154</v>
      </c>
      <c r="I2220" s="82"/>
      <c r="J2220" s="161"/>
      <c r="K2220" s="161"/>
      <c r="L2220" s="62"/>
      <c r="M2220" s="113" t="s">
        <v>22516</v>
      </c>
      <c r="N2220" s="62"/>
      <c r="O2220" s="161" t="s">
        <v>2742</v>
      </c>
      <c r="P2220" s="62"/>
      <c r="Q2220" s="62"/>
    </row>
    <row r="2221">
      <c r="A2221" s="62" t="s">
        <v>2586</v>
      </c>
      <c r="B2221" s="157" t="s">
        <v>29155</v>
      </c>
      <c r="C2221" s="201"/>
      <c r="D2221" s="62" t="s">
        <v>23317</v>
      </c>
      <c r="E2221" s="158"/>
      <c r="F2221" s="158" t="s">
        <v>22516</v>
      </c>
      <c r="G2221" s="82"/>
      <c r="H2221" s="82" t="s">
        <v>29156</v>
      </c>
      <c r="I2221" s="82"/>
      <c r="J2221" s="161"/>
      <c r="K2221" s="161"/>
      <c r="L2221" s="161"/>
      <c r="M2221" s="113" t="s">
        <v>22516</v>
      </c>
      <c r="N2221" s="162"/>
      <c r="O2221" s="161" t="s">
        <v>21663</v>
      </c>
      <c r="P2221" s="62" t="s">
        <v>2741</v>
      </c>
      <c r="Q2221" s="62"/>
    </row>
    <row r="2222">
      <c r="A2222" s="62" t="s">
        <v>23381</v>
      </c>
      <c r="B2222" s="157" t="s">
        <v>29157</v>
      </c>
      <c r="C2222" s="201"/>
      <c r="D2222" s="62" t="s">
        <v>2785</v>
      </c>
      <c r="E2222" s="158"/>
      <c r="F2222" s="158" t="s">
        <v>22516</v>
      </c>
      <c r="G2222" s="62" t="s">
        <v>9708</v>
      </c>
      <c r="H2222" s="82" t="s">
        <v>29158</v>
      </c>
      <c r="I2222" s="82"/>
      <c r="J2222" s="161"/>
      <c r="K2222" s="154"/>
      <c r="L2222" s="161"/>
      <c r="M2222" s="113" t="s">
        <v>22516</v>
      </c>
      <c r="N2222" s="162"/>
      <c r="O2222" s="161" t="s">
        <v>29159</v>
      </c>
      <c r="P2222" s="162"/>
      <c r="Q2222" s="62"/>
    </row>
    <row r="2223">
      <c r="A2223" s="62" t="s">
        <v>23381</v>
      </c>
      <c r="B2223" s="157" t="s">
        <v>29160</v>
      </c>
      <c r="C2223" s="201"/>
      <c r="D2223" s="62" t="s">
        <v>1318</v>
      </c>
      <c r="E2223" s="113"/>
      <c r="F2223" s="113" t="s">
        <v>22516</v>
      </c>
      <c r="G2223" s="82"/>
      <c r="H2223" s="82" t="s">
        <v>29161</v>
      </c>
      <c r="I2223" s="82"/>
      <c r="J2223" s="161"/>
      <c r="K2223" s="62"/>
      <c r="L2223" s="161"/>
      <c r="M2223" s="113" t="s">
        <v>22516</v>
      </c>
      <c r="N2223" s="162"/>
      <c r="O2223" s="161" t="s">
        <v>2824</v>
      </c>
      <c r="P2223" s="62" t="s">
        <v>8038</v>
      </c>
      <c r="Q2223" s="62"/>
    </row>
    <row r="2224">
      <c r="A2224" s="62" t="s">
        <v>2586</v>
      </c>
      <c r="B2224" s="157" t="s">
        <v>29162</v>
      </c>
      <c r="C2224" s="201"/>
      <c r="D2224" s="62" t="s">
        <v>1379</v>
      </c>
      <c r="E2224" s="113"/>
      <c r="F2224" s="113" t="s">
        <v>22516</v>
      </c>
      <c r="G2224" s="82"/>
      <c r="H2224" s="82" t="s">
        <v>29163</v>
      </c>
      <c r="I2224" s="82"/>
      <c r="J2224" s="161"/>
      <c r="K2224" s="62"/>
      <c r="L2224" s="161"/>
      <c r="M2224" s="113" t="s">
        <v>22516</v>
      </c>
      <c r="N2224" s="162"/>
      <c r="O2224" s="161" t="s">
        <v>2760</v>
      </c>
      <c r="P2224" s="62" t="s">
        <v>2741</v>
      </c>
      <c r="Q2224" s="62"/>
    </row>
    <row r="2225">
      <c r="A2225" s="62" t="s">
        <v>2633</v>
      </c>
      <c r="B2225" s="157" t="s">
        <v>29164</v>
      </c>
      <c r="C2225" s="82"/>
      <c r="D2225" s="62" t="s">
        <v>29165</v>
      </c>
      <c r="E2225" s="113"/>
      <c r="F2225" s="113" t="s">
        <v>22516</v>
      </c>
      <c r="G2225" s="62"/>
      <c r="H2225" s="62" t="s">
        <v>29166</v>
      </c>
      <c r="I2225" s="82"/>
      <c r="J2225" s="161"/>
      <c r="K2225" s="161"/>
      <c r="L2225" s="62"/>
      <c r="M2225" s="113" t="s">
        <v>22516</v>
      </c>
      <c r="N2225" s="62"/>
      <c r="O2225" s="161"/>
      <c r="P2225" s="62"/>
      <c r="Q2225" s="62"/>
    </row>
    <row r="2226">
      <c r="A2226" s="62" t="s">
        <v>2633</v>
      </c>
      <c r="B2226" s="157" t="s">
        <v>29167</v>
      </c>
      <c r="C2226" s="201"/>
      <c r="D2226" s="62" t="s">
        <v>29168</v>
      </c>
      <c r="E2226" s="158"/>
      <c r="F2226" s="158" t="s">
        <v>22516</v>
      </c>
      <c r="G2226" s="99" t="s">
        <v>2741</v>
      </c>
      <c r="H2226" s="82" t="s">
        <v>29169</v>
      </c>
      <c r="I2226" s="82"/>
      <c r="J2226" s="161"/>
      <c r="K2226" s="161"/>
      <c r="L2226" s="161"/>
      <c r="M2226" s="113" t="s">
        <v>22516</v>
      </c>
      <c r="N2226" s="162"/>
      <c r="O2226" s="161" t="s">
        <v>29170</v>
      </c>
      <c r="P2226" s="162"/>
      <c r="Q2226" s="62"/>
    </row>
    <row r="2227">
      <c r="A2227" s="62" t="s">
        <v>2586</v>
      </c>
      <c r="B2227" s="157" t="s">
        <v>29171</v>
      </c>
      <c r="C2227" s="82"/>
      <c r="D2227" s="62" t="s">
        <v>29172</v>
      </c>
      <c r="E2227" s="113"/>
      <c r="F2227" s="113" t="s">
        <v>22516</v>
      </c>
      <c r="G2227" s="99" t="s">
        <v>8038</v>
      </c>
      <c r="H2227" s="62" t="s">
        <v>29173</v>
      </c>
      <c r="I2227" s="82"/>
      <c r="J2227" s="161"/>
      <c r="K2227" s="161"/>
      <c r="L2227" s="62"/>
      <c r="M2227" s="113" t="s">
        <v>22516</v>
      </c>
      <c r="N2227" s="62"/>
      <c r="O2227" s="161" t="s">
        <v>2742</v>
      </c>
      <c r="P2227" s="62"/>
      <c r="Q2227" s="62"/>
    </row>
    <row r="2228">
      <c r="A2228" s="62" t="s">
        <v>2586</v>
      </c>
      <c r="B2228" s="157" t="s">
        <v>29174</v>
      </c>
      <c r="C2228" s="201"/>
      <c r="D2228" s="62" t="s">
        <v>19384</v>
      </c>
      <c r="E2228" s="113"/>
      <c r="F2228" s="113" t="s">
        <v>22516</v>
      </c>
      <c r="G2228" s="62" t="s">
        <v>2741</v>
      </c>
      <c r="H2228" s="79" t="s">
        <v>29175</v>
      </c>
      <c r="I2228" s="82"/>
      <c r="J2228" s="161"/>
      <c r="K2228" s="161"/>
      <c r="L2228" s="161"/>
      <c r="M2228" s="113" t="s">
        <v>22516</v>
      </c>
      <c r="N2228" s="162"/>
      <c r="O2228" s="161" t="s">
        <v>2937</v>
      </c>
      <c r="P2228" s="162"/>
      <c r="Q2228" s="62"/>
    </row>
    <row r="2229">
      <c r="A2229" s="62" t="s">
        <v>2586</v>
      </c>
      <c r="B2229" s="224" t="s">
        <v>29176</v>
      </c>
      <c r="C2229" s="201"/>
      <c r="D2229" s="82" t="s">
        <v>16658</v>
      </c>
      <c r="E2229" s="158"/>
      <c r="F2229" s="158" t="s">
        <v>22516</v>
      </c>
      <c r="G2229" s="99" t="s">
        <v>2741</v>
      </c>
      <c r="H2229" s="82" t="s">
        <v>15361</v>
      </c>
      <c r="I2229" s="82"/>
      <c r="J2229" s="161"/>
      <c r="K2229" s="62"/>
      <c r="L2229" s="62"/>
      <c r="M2229" s="113" t="s">
        <v>22516</v>
      </c>
      <c r="N2229" s="162"/>
      <c r="O2229" s="162"/>
      <c r="P2229" s="162"/>
      <c r="Q2229" s="201"/>
    </row>
    <row r="2230">
      <c r="A2230" s="62" t="s">
        <v>2586</v>
      </c>
      <c r="B2230" s="223" t="s">
        <v>29177</v>
      </c>
      <c r="C2230" s="201"/>
      <c r="D2230" s="79" t="s">
        <v>29178</v>
      </c>
      <c r="E2230" s="158"/>
      <c r="F2230" s="158" t="s">
        <v>22516</v>
      </c>
      <c r="G2230" s="99" t="s">
        <v>2741</v>
      </c>
      <c r="H2230" s="62" t="s">
        <v>29179</v>
      </c>
      <c r="I2230" s="82"/>
      <c r="J2230" s="161"/>
      <c r="K2230" s="62"/>
      <c r="L2230" s="62"/>
      <c r="M2230" s="113" t="s">
        <v>22516</v>
      </c>
      <c r="N2230" s="162"/>
      <c r="O2230" s="162"/>
      <c r="P2230" s="162"/>
      <c r="Q2230" s="201"/>
    </row>
    <row r="2231">
      <c r="A2231" s="62" t="s">
        <v>2586</v>
      </c>
      <c r="B2231" s="195" t="s">
        <v>29180</v>
      </c>
      <c r="C2231" s="201"/>
      <c r="D2231" s="79" t="s">
        <v>1429</v>
      </c>
      <c r="E2231" s="158"/>
      <c r="F2231" s="158" t="s">
        <v>22516</v>
      </c>
      <c r="G2231" s="160" t="s">
        <v>2741</v>
      </c>
      <c r="H2231" s="196" t="s">
        <v>29181</v>
      </c>
      <c r="I2231" s="158"/>
      <c r="J2231" s="200"/>
      <c r="K2231" s="82"/>
      <c r="L2231" s="201"/>
      <c r="M2231" s="113" t="s">
        <v>22516</v>
      </c>
      <c r="N2231" s="162"/>
      <c r="O2231" s="162"/>
      <c r="P2231" s="162"/>
      <c r="Q2231" s="201"/>
    </row>
    <row r="2232">
      <c r="A2232" s="62" t="s">
        <v>2586</v>
      </c>
      <c r="B2232" s="223" t="s">
        <v>29182</v>
      </c>
      <c r="C2232" s="201"/>
      <c r="D2232" s="79" t="s">
        <v>29183</v>
      </c>
      <c r="E2232" s="113"/>
      <c r="F2232" s="113" t="s">
        <v>22516</v>
      </c>
      <c r="G2232" s="62"/>
      <c r="H2232" s="62" t="s">
        <v>29184</v>
      </c>
      <c r="I2232" s="82"/>
      <c r="J2232" s="161"/>
      <c r="K2232" s="62"/>
      <c r="L2232" s="62"/>
      <c r="M2232" s="113" t="s">
        <v>22516</v>
      </c>
      <c r="N2232" s="162"/>
      <c r="O2232" s="161"/>
      <c r="P2232" s="162"/>
      <c r="Q2232" s="201"/>
    </row>
    <row r="2233">
      <c r="A2233" s="174"/>
      <c r="B2233" s="172" t="s">
        <v>22069</v>
      </c>
      <c r="C2233" s="188"/>
      <c r="D2233" s="171"/>
      <c r="E2233" s="171"/>
      <c r="F2233" s="171" t="s">
        <v>22070</v>
      </c>
      <c r="G2233" s="173"/>
      <c r="H2233" s="113" t="s">
        <v>22516</v>
      </c>
      <c r="I2233" s="173" t="s">
        <v>22071</v>
      </c>
      <c r="J2233" s="171"/>
      <c r="K2233" s="67"/>
      <c r="L2233" s="69" t="s">
        <v>21498</v>
      </c>
      <c r="M2233" s="65" t="s">
        <v>22638</v>
      </c>
      <c r="N2233" s="171" t="s">
        <v>21449</v>
      </c>
      <c r="O2233" s="171"/>
      <c r="P2233" s="174"/>
      <c r="Q2233" s="171" t="s">
        <v>2742</v>
      </c>
    </row>
    <row r="2234">
      <c r="A2234" s="69" t="s">
        <v>23381</v>
      </c>
      <c r="B2234" s="190" t="s">
        <v>29185</v>
      </c>
      <c r="C2234" s="236" t="s">
        <v>29186</v>
      </c>
      <c r="D2234" s="163" t="s">
        <v>29187</v>
      </c>
      <c r="E2234" s="166" t="s">
        <v>29188</v>
      </c>
      <c r="F2234" s="236"/>
      <c r="G2234" s="177"/>
      <c r="H2234" s="177" t="s">
        <v>29189</v>
      </c>
      <c r="I2234" s="231" t="s">
        <v>29190</v>
      </c>
      <c r="J2234" s="235">
        <v>33200.0</v>
      </c>
      <c r="K2234" s="179"/>
      <c r="L2234" s="95" t="s">
        <v>21765</v>
      </c>
      <c r="M2234" s="113" t="s">
        <v>22516</v>
      </c>
      <c r="N2234" s="75" t="s">
        <v>21624</v>
      </c>
      <c r="O2234" s="75" t="s">
        <v>7223</v>
      </c>
      <c r="P2234" s="75" t="s">
        <v>15373</v>
      </c>
      <c r="Q2234" s="236"/>
    </row>
    <row r="2235">
      <c r="A2235" s="174"/>
      <c r="B2235" s="205" t="s">
        <v>20743</v>
      </c>
      <c r="C2235" s="188"/>
      <c r="D2235" s="67" t="s">
        <v>16711</v>
      </c>
      <c r="E2235" s="285" t="s">
        <v>29191</v>
      </c>
      <c r="F2235" s="188"/>
      <c r="G2235" s="174"/>
      <c r="H2235" s="209" t="s">
        <v>29192</v>
      </c>
      <c r="I2235" s="209"/>
      <c r="J2235" s="174"/>
      <c r="K2235" s="174"/>
      <c r="L2235" s="67" t="s">
        <v>29193</v>
      </c>
      <c r="M2235" s="113" t="s">
        <v>22516</v>
      </c>
      <c r="N2235" s="67" t="s">
        <v>16706</v>
      </c>
      <c r="O2235" s="67" t="s">
        <v>29194</v>
      </c>
      <c r="P2235" s="174"/>
      <c r="Q2235" s="174"/>
    </row>
    <row r="2236">
      <c r="A2236" s="62"/>
      <c r="B2236" s="224" t="s">
        <v>29195</v>
      </c>
      <c r="C2236" s="201"/>
      <c r="D2236" s="82" t="s">
        <v>29196</v>
      </c>
      <c r="E2236" s="82" t="s">
        <v>21455</v>
      </c>
      <c r="F2236" s="82"/>
      <c r="G2236" s="99" t="s">
        <v>2741</v>
      </c>
      <c r="H2236" s="225" t="s">
        <v>16711</v>
      </c>
      <c r="I2236" s="227" t="s">
        <v>29197</v>
      </c>
      <c r="J2236" s="227"/>
      <c r="K2236" s="82" t="s">
        <v>21498</v>
      </c>
      <c r="L2236" s="82"/>
      <c r="M2236" s="99" t="s">
        <v>22629</v>
      </c>
      <c r="N2236" s="82"/>
      <c r="O2236" s="82" t="s">
        <v>2603</v>
      </c>
      <c r="P2236" s="162"/>
      <c r="Q2236" s="82"/>
    </row>
    <row r="2237">
      <c r="A2237" s="174"/>
      <c r="B2237" s="205" t="s">
        <v>29198</v>
      </c>
      <c r="C2237" s="188"/>
      <c r="D2237" s="67" t="s">
        <v>29199</v>
      </c>
      <c r="E2237" s="285" t="s">
        <v>29200</v>
      </c>
      <c r="F2237" s="188"/>
      <c r="G2237" s="174"/>
      <c r="H2237" s="209" t="s">
        <v>29201</v>
      </c>
      <c r="I2237" s="209"/>
      <c r="J2237" s="174"/>
      <c r="K2237" s="174"/>
      <c r="L2237" s="69" t="s">
        <v>16627</v>
      </c>
      <c r="M2237" s="113" t="s">
        <v>22516</v>
      </c>
      <c r="N2237" s="67" t="s">
        <v>16706</v>
      </c>
      <c r="O2237" s="67" t="s">
        <v>2802</v>
      </c>
      <c r="P2237" s="174"/>
      <c r="Q2237" s="174"/>
    </row>
    <row r="2238">
      <c r="A2238" s="174"/>
      <c r="B2238" s="205" t="s">
        <v>29202</v>
      </c>
      <c r="C2238" s="188"/>
      <c r="D2238" s="67" t="s">
        <v>29203</v>
      </c>
      <c r="E2238" s="285" t="s">
        <v>29204</v>
      </c>
      <c r="F2238" s="188"/>
      <c r="G2238" s="174"/>
      <c r="H2238" s="209" t="s">
        <v>29205</v>
      </c>
      <c r="I2238" s="209"/>
      <c r="J2238" s="174"/>
      <c r="K2238" s="174"/>
      <c r="L2238" s="69" t="s">
        <v>21498</v>
      </c>
      <c r="M2238" s="75" t="s">
        <v>22607</v>
      </c>
      <c r="N2238" s="67" t="s">
        <v>21632</v>
      </c>
      <c r="O2238" s="67" t="s">
        <v>29206</v>
      </c>
      <c r="P2238" s="174"/>
      <c r="Q2238" s="174"/>
    </row>
    <row r="2239">
      <c r="A2239" s="69" t="s">
        <v>2633</v>
      </c>
      <c r="B2239" s="153" t="s">
        <v>26704</v>
      </c>
      <c r="C2239" s="154" t="s">
        <v>29207</v>
      </c>
      <c r="D2239" s="101" t="s">
        <v>29208</v>
      </c>
      <c r="E2239" s="154" t="s">
        <v>29209</v>
      </c>
      <c r="F2239" s="95"/>
      <c r="G2239" s="96"/>
      <c r="H2239" s="96" t="s">
        <v>29210</v>
      </c>
      <c r="I2239" s="191" t="s">
        <v>26706</v>
      </c>
      <c r="J2239" s="156">
        <v>35300.0</v>
      </c>
      <c r="K2239" s="82" t="s">
        <v>22583</v>
      </c>
      <c r="L2239" s="95" t="s">
        <v>21498</v>
      </c>
      <c r="M2239" s="75" t="s">
        <v>22798</v>
      </c>
      <c r="N2239" s="75" t="s">
        <v>16706</v>
      </c>
      <c r="O2239" s="75" t="s">
        <v>3287</v>
      </c>
      <c r="P2239" s="75" t="s">
        <v>8038</v>
      </c>
      <c r="Q2239" s="95" t="s">
        <v>26707</v>
      </c>
    </row>
    <row r="2240">
      <c r="A2240" s="62"/>
      <c r="B2240" s="164" t="s">
        <v>29211</v>
      </c>
      <c r="C2240" s="201"/>
      <c r="D2240" s="163" t="s">
        <v>29212</v>
      </c>
      <c r="E2240" s="166" t="s">
        <v>22977</v>
      </c>
      <c r="F2240" s="166"/>
      <c r="G2240" s="168"/>
      <c r="H2240" s="286" t="s">
        <v>29213</v>
      </c>
      <c r="I2240" s="264"/>
      <c r="J2240" s="222"/>
      <c r="K2240" s="168"/>
      <c r="L2240" s="168"/>
      <c r="M2240" s="113" t="s">
        <v>22516</v>
      </c>
      <c r="N2240" s="162"/>
      <c r="O2240" s="162"/>
      <c r="P2240" s="162"/>
      <c r="Q2240" s="201"/>
    </row>
    <row r="2241">
      <c r="A2241" s="62"/>
      <c r="B2241" s="164" t="s">
        <v>29211</v>
      </c>
      <c r="C2241" s="201"/>
      <c r="D2241" s="163" t="s">
        <v>29214</v>
      </c>
      <c r="E2241" s="166" t="s">
        <v>22977</v>
      </c>
      <c r="F2241" s="166"/>
      <c r="G2241" s="168"/>
      <c r="H2241" s="286" t="s">
        <v>29215</v>
      </c>
      <c r="I2241" s="264"/>
      <c r="J2241" s="222"/>
      <c r="K2241" s="168"/>
      <c r="L2241" s="168"/>
      <c r="M2241" s="113" t="s">
        <v>22516</v>
      </c>
      <c r="N2241" s="162"/>
      <c r="O2241" s="162"/>
      <c r="P2241" s="162"/>
      <c r="Q2241" s="201"/>
    </row>
    <row r="2242">
      <c r="A2242" s="174"/>
      <c r="B2242" s="205" t="s">
        <v>29216</v>
      </c>
      <c r="C2242" s="171" t="s">
        <v>29217</v>
      </c>
      <c r="D2242" s="206" t="s">
        <v>29218</v>
      </c>
      <c r="E2242" s="171" t="s">
        <v>29219</v>
      </c>
      <c r="F2242" s="188"/>
      <c r="G2242" s="174"/>
      <c r="H2242" s="113" t="s">
        <v>22516</v>
      </c>
      <c r="I2242" s="67"/>
      <c r="J2242" s="174"/>
      <c r="K2242" s="174"/>
      <c r="L2242" s="69" t="s">
        <v>21498</v>
      </c>
      <c r="M2242" s="75" t="s">
        <v>22576</v>
      </c>
      <c r="N2242" s="67" t="s">
        <v>16706</v>
      </c>
      <c r="O2242" s="67" t="s">
        <v>23302</v>
      </c>
      <c r="P2242" s="174"/>
      <c r="Q2242" s="174"/>
    </row>
    <row r="2243">
      <c r="A2243" s="62"/>
      <c r="B2243" s="164" t="s">
        <v>29220</v>
      </c>
      <c r="C2243" s="201"/>
      <c r="D2243" s="163" t="s">
        <v>29221</v>
      </c>
      <c r="E2243" s="166" t="s">
        <v>29222</v>
      </c>
      <c r="F2243" s="287"/>
      <c r="G2243" s="168"/>
      <c r="H2243" s="183" t="s">
        <v>29223</v>
      </c>
      <c r="I2243" s="167" t="s">
        <v>29224</v>
      </c>
      <c r="J2243" s="170"/>
      <c r="K2243" s="168"/>
      <c r="L2243" s="69" t="s">
        <v>16627</v>
      </c>
      <c r="M2243" s="113" t="s">
        <v>22516</v>
      </c>
      <c r="N2243" s="62" t="s">
        <v>16706</v>
      </c>
      <c r="O2243" s="162"/>
      <c r="P2243" s="162"/>
      <c r="Q2243" s="62"/>
    </row>
    <row r="2244">
      <c r="A2244" s="174"/>
      <c r="B2244" s="205" t="s">
        <v>29225</v>
      </c>
      <c r="C2244" s="188"/>
      <c r="D2244" s="67" t="s">
        <v>29199</v>
      </c>
      <c r="E2244" s="285" t="s">
        <v>29226</v>
      </c>
      <c r="F2244" s="188"/>
      <c r="G2244" s="174"/>
      <c r="H2244" s="209" t="s">
        <v>29227</v>
      </c>
      <c r="I2244" s="209"/>
      <c r="J2244" s="174"/>
      <c r="K2244" s="174"/>
      <c r="L2244" s="69" t="s">
        <v>16627</v>
      </c>
      <c r="M2244" s="113" t="s">
        <v>22516</v>
      </c>
      <c r="N2244" s="67" t="s">
        <v>16706</v>
      </c>
      <c r="O2244" s="67" t="s">
        <v>2765</v>
      </c>
      <c r="P2244" s="174"/>
      <c r="Q2244" s="174"/>
    </row>
    <row r="2245">
      <c r="A2245" s="62"/>
      <c r="B2245" s="164" t="s">
        <v>29228</v>
      </c>
      <c r="C2245" s="166" t="s">
        <v>29229</v>
      </c>
      <c r="D2245" s="163" t="s">
        <v>29230</v>
      </c>
      <c r="E2245" s="166" t="s">
        <v>22709</v>
      </c>
      <c r="F2245" s="287"/>
      <c r="G2245" s="62"/>
      <c r="H2245" s="158" t="s">
        <v>29231</v>
      </c>
      <c r="I2245" s="167" t="s">
        <v>29232</v>
      </c>
      <c r="J2245" s="170"/>
      <c r="K2245" s="168"/>
      <c r="L2245" s="69" t="s">
        <v>22528</v>
      </c>
      <c r="M2245" s="113" t="s">
        <v>22516</v>
      </c>
      <c r="N2245" s="75" t="s">
        <v>21513</v>
      </c>
      <c r="O2245" s="162"/>
      <c r="P2245" s="162"/>
      <c r="Q2245" s="62"/>
    </row>
    <row r="2246">
      <c r="A2246" s="62"/>
      <c r="B2246" s="164" t="s">
        <v>29233</v>
      </c>
      <c r="C2246" s="166" t="s">
        <v>29234</v>
      </c>
      <c r="D2246" s="163" t="s">
        <v>29235</v>
      </c>
      <c r="E2246" s="166" t="s">
        <v>22709</v>
      </c>
      <c r="F2246" s="287"/>
      <c r="G2246" s="168"/>
      <c r="H2246" s="113" t="s">
        <v>22516</v>
      </c>
      <c r="I2246" s="167" t="s">
        <v>29236</v>
      </c>
      <c r="J2246" s="170"/>
      <c r="K2246" s="168"/>
      <c r="L2246" s="69" t="s">
        <v>21498</v>
      </c>
      <c r="M2246" s="99" t="s">
        <v>22629</v>
      </c>
      <c r="N2246" s="62" t="s">
        <v>16706</v>
      </c>
      <c r="O2246" s="162"/>
      <c r="P2246" s="162"/>
      <c r="Q2246" s="62"/>
    </row>
    <row r="2247">
      <c r="A2247" s="62"/>
      <c r="B2247" s="164" t="s">
        <v>29233</v>
      </c>
      <c r="C2247" s="201"/>
      <c r="D2247" s="163" t="s">
        <v>29237</v>
      </c>
      <c r="E2247" s="166" t="s">
        <v>22709</v>
      </c>
      <c r="F2247" s="287"/>
      <c r="G2247" s="168"/>
      <c r="H2247" s="113" t="s">
        <v>22516</v>
      </c>
      <c r="I2247" s="167" t="s">
        <v>29238</v>
      </c>
      <c r="J2247" s="170"/>
      <c r="K2247" s="168"/>
      <c r="L2247" s="69" t="s">
        <v>21498</v>
      </c>
      <c r="M2247" s="99" t="s">
        <v>22629</v>
      </c>
      <c r="N2247" s="62" t="s">
        <v>16706</v>
      </c>
      <c r="O2247" s="162"/>
      <c r="P2247" s="162"/>
      <c r="Q2247" s="62"/>
    </row>
    <row r="2248">
      <c r="A2248" s="62"/>
      <c r="B2248" s="164" t="s">
        <v>29239</v>
      </c>
      <c r="C2248" s="166" t="s">
        <v>29240</v>
      </c>
      <c r="D2248" s="163" t="s">
        <v>4620</v>
      </c>
      <c r="E2248" s="166" t="s">
        <v>22709</v>
      </c>
      <c r="F2248" s="287"/>
      <c r="G2248" s="168"/>
      <c r="H2248" s="113" t="s">
        <v>22516</v>
      </c>
      <c r="I2248" s="167" t="s">
        <v>29241</v>
      </c>
      <c r="J2248" s="170"/>
      <c r="K2248" s="168"/>
      <c r="L2248" s="69" t="s">
        <v>16627</v>
      </c>
      <c r="M2248" s="113" t="s">
        <v>22516</v>
      </c>
      <c r="N2248" s="62" t="s">
        <v>21448</v>
      </c>
      <c r="O2248" s="162"/>
      <c r="P2248" s="162"/>
      <c r="Q2248" s="62"/>
    </row>
    <row r="2249">
      <c r="A2249" s="62"/>
      <c r="B2249" s="164" t="s">
        <v>29242</v>
      </c>
      <c r="C2249" s="166" t="s">
        <v>29243</v>
      </c>
      <c r="D2249" s="163" t="s">
        <v>29244</v>
      </c>
      <c r="E2249" s="166" t="s">
        <v>22709</v>
      </c>
      <c r="F2249" s="287"/>
      <c r="G2249" s="168"/>
      <c r="H2249" s="113" t="s">
        <v>22516</v>
      </c>
      <c r="I2249" s="167" t="s">
        <v>29245</v>
      </c>
      <c r="J2249" s="170"/>
      <c r="K2249" s="168"/>
      <c r="L2249" s="69" t="s">
        <v>21498</v>
      </c>
      <c r="M2249" s="75" t="s">
        <v>23557</v>
      </c>
      <c r="N2249" s="62" t="s">
        <v>21624</v>
      </c>
      <c r="O2249" s="162"/>
      <c r="P2249" s="162"/>
      <c r="Q2249" s="62"/>
    </row>
    <row r="2250">
      <c r="A2250" s="62"/>
      <c r="B2250" s="224" t="s">
        <v>23863</v>
      </c>
      <c r="C2250" s="82" t="s">
        <v>29246</v>
      </c>
      <c r="D2250" s="113" t="s">
        <v>7297</v>
      </c>
      <c r="E2250" s="82" t="s">
        <v>29247</v>
      </c>
      <c r="F2250" s="82"/>
      <c r="G2250" s="99" t="s">
        <v>2741</v>
      </c>
      <c r="H2250" s="227" t="s">
        <v>29248</v>
      </c>
      <c r="I2250" s="227" t="s">
        <v>29249</v>
      </c>
      <c r="J2250" s="227"/>
      <c r="K2250" s="82" t="s">
        <v>16627</v>
      </c>
      <c r="L2250" s="82"/>
      <c r="M2250" s="99" t="s">
        <v>22629</v>
      </c>
      <c r="N2250" s="82"/>
      <c r="O2250" s="82" t="s">
        <v>2760</v>
      </c>
      <c r="P2250" s="162"/>
      <c r="Q2250" s="82"/>
    </row>
    <row r="2251">
      <c r="A2251" s="62"/>
      <c r="B2251" s="164" t="s">
        <v>29250</v>
      </c>
      <c r="C2251" s="201"/>
      <c r="D2251" s="163" t="s">
        <v>29251</v>
      </c>
      <c r="E2251" s="166" t="s">
        <v>22709</v>
      </c>
      <c r="F2251" s="166"/>
      <c r="G2251" s="168"/>
      <c r="H2251" s="288" t="s">
        <v>29252</v>
      </c>
      <c r="I2251" s="264"/>
      <c r="J2251" s="222"/>
      <c r="K2251" s="168"/>
      <c r="L2251" s="168"/>
      <c r="M2251" s="113" t="s">
        <v>22516</v>
      </c>
      <c r="N2251" s="162"/>
      <c r="O2251" s="162"/>
      <c r="P2251" s="162"/>
      <c r="Q2251" s="201"/>
    </row>
    <row r="2252">
      <c r="A2252" s="62"/>
      <c r="B2252" s="164" t="s">
        <v>29250</v>
      </c>
      <c r="C2252" s="201"/>
      <c r="D2252" s="163" t="s">
        <v>29253</v>
      </c>
      <c r="E2252" s="166" t="s">
        <v>22709</v>
      </c>
      <c r="F2252" s="166"/>
      <c r="G2252" s="168"/>
      <c r="H2252" s="289" t="s">
        <v>29254</v>
      </c>
      <c r="I2252" s="264"/>
      <c r="J2252" s="222"/>
      <c r="K2252" s="168"/>
      <c r="L2252" s="168"/>
      <c r="M2252" s="113" t="s">
        <v>22516</v>
      </c>
      <c r="N2252" s="162"/>
      <c r="O2252" s="162"/>
      <c r="P2252" s="162"/>
      <c r="Q2252" s="201"/>
    </row>
    <row r="2253">
      <c r="A2253" s="62"/>
      <c r="B2253" s="164" t="s">
        <v>29255</v>
      </c>
      <c r="C2253" s="201"/>
      <c r="D2253" s="163" t="s">
        <v>29256</v>
      </c>
      <c r="E2253" s="166" t="s">
        <v>22709</v>
      </c>
      <c r="F2253" s="166"/>
      <c r="G2253" s="160" t="s">
        <v>2741</v>
      </c>
      <c r="H2253" s="221" t="s">
        <v>29257</v>
      </c>
      <c r="I2253" s="264"/>
      <c r="J2253" s="222"/>
      <c r="K2253" s="168"/>
      <c r="L2253" s="168"/>
      <c r="M2253" s="113" t="s">
        <v>22516</v>
      </c>
      <c r="N2253" s="162"/>
      <c r="O2253" s="162"/>
      <c r="P2253" s="162"/>
      <c r="Q2253" s="201"/>
    </row>
    <row r="2254">
      <c r="A2254" s="62"/>
      <c r="B2254" s="164" t="s">
        <v>29255</v>
      </c>
      <c r="C2254" s="201"/>
      <c r="D2254" s="163" t="s">
        <v>29258</v>
      </c>
      <c r="E2254" s="166" t="s">
        <v>22709</v>
      </c>
      <c r="F2254" s="166"/>
      <c r="G2254" s="160" t="s">
        <v>2741</v>
      </c>
      <c r="H2254" s="221" t="s">
        <v>29259</v>
      </c>
      <c r="I2254" s="264"/>
      <c r="J2254" s="222"/>
      <c r="K2254" s="168"/>
      <c r="L2254" s="168"/>
      <c r="M2254" s="113" t="s">
        <v>22516</v>
      </c>
      <c r="N2254" s="162"/>
      <c r="O2254" s="162"/>
      <c r="P2254" s="162"/>
      <c r="Q2254" s="201"/>
    </row>
    <row r="2255">
      <c r="A2255" s="69" t="s">
        <v>2586</v>
      </c>
      <c r="B2255" s="153" t="s">
        <v>24788</v>
      </c>
      <c r="C2255" s="154" t="s">
        <v>24789</v>
      </c>
      <c r="D2255" s="101" t="s">
        <v>12350</v>
      </c>
      <c r="E2255" s="154" t="s">
        <v>24790</v>
      </c>
      <c r="F2255" s="95"/>
      <c r="G2255" s="96"/>
      <c r="H2255" s="96" t="s">
        <v>29260</v>
      </c>
      <c r="I2255" s="71" t="s">
        <v>24792</v>
      </c>
      <c r="J2255" s="192">
        <v>29018.0</v>
      </c>
      <c r="K2255" s="82" t="s">
        <v>22583</v>
      </c>
      <c r="L2255" s="95" t="s">
        <v>21498</v>
      </c>
      <c r="M2255" s="75" t="s">
        <v>22607</v>
      </c>
      <c r="N2255" s="75" t="s">
        <v>22515</v>
      </c>
      <c r="O2255" s="75" t="s">
        <v>4080</v>
      </c>
      <c r="P2255" s="75" t="s">
        <v>8038</v>
      </c>
      <c r="Q2255" s="95" t="s">
        <v>24474</v>
      </c>
    </row>
    <row r="2256">
      <c r="A2256" s="62"/>
      <c r="B2256" s="224" t="s">
        <v>23962</v>
      </c>
      <c r="C2256" s="201"/>
      <c r="D2256" s="82" t="s">
        <v>29261</v>
      </c>
      <c r="E2256" s="82" t="s">
        <v>29262</v>
      </c>
      <c r="F2256" s="82"/>
      <c r="G2256" s="99" t="s">
        <v>2741</v>
      </c>
      <c r="H2256" s="227" t="s">
        <v>29263</v>
      </c>
      <c r="I2256" s="227" t="s">
        <v>23967</v>
      </c>
      <c r="J2256" s="227"/>
      <c r="K2256" s="113"/>
      <c r="L2256" s="144" t="s">
        <v>21765</v>
      </c>
      <c r="M2256" s="99" t="s">
        <v>22629</v>
      </c>
      <c r="N2256" s="82"/>
      <c r="O2256" s="82" t="s">
        <v>2802</v>
      </c>
      <c r="P2256" s="162"/>
      <c r="Q2256" s="82"/>
    </row>
    <row r="2257">
      <c r="A2257" s="62" t="s">
        <v>2586</v>
      </c>
      <c r="B2257" s="210" t="s">
        <v>27823</v>
      </c>
      <c r="C2257" s="82" t="s">
        <v>19754</v>
      </c>
      <c r="D2257" s="101" t="s">
        <v>338</v>
      </c>
      <c r="E2257" s="113" t="s">
        <v>22610</v>
      </c>
      <c r="F2257" s="203"/>
      <c r="G2257" s="160" t="s">
        <v>8038</v>
      </c>
      <c r="H2257" s="62" t="s">
        <v>29264</v>
      </c>
      <c r="I2257" s="108" t="s">
        <v>27825</v>
      </c>
      <c r="J2257" s="198">
        <v>629557.0</v>
      </c>
      <c r="K2257" s="99" t="s">
        <v>22602</v>
      </c>
      <c r="L2257" s="82" t="s">
        <v>16627</v>
      </c>
      <c r="M2257" s="113" t="s">
        <v>22516</v>
      </c>
      <c r="N2257" s="99" t="s">
        <v>21624</v>
      </c>
      <c r="O2257" s="99" t="s">
        <v>3162</v>
      </c>
      <c r="P2257" s="99" t="s">
        <v>8038</v>
      </c>
      <c r="Q2257" s="82" t="s">
        <v>27826</v>
      </c>
    </row>
    <row r="2258">
      <c r="A2258" s="174"/>
      <c r="B2258" s="205" t="s">
        <v>29265</v>
      </c>
      <c r="C2258" s="171" t="s">
        <v>29266</v>
      </c>
      <c r="D2258" s="206" t="s">
        <v>29267</v>
      </c>
      <c r="E2258" s="181" t="s">
        <v>22714</v>
      </c>
      <c r="F2258" s="188"/>
      <c r="G2258" s="174"/>
      <c r="H2258" s="113" t="s">
        <v>22516</v>
      </c>
      <c r="I2258" s="67"/>
      <c r="J2258" s="174"/>
      <c r="K2258" s="174"/>
      <c r="L2258" s="69" t="s">
        <v>21498</v>
      </c>
      <c r="M2258" s="65" t="s">
        <v>22798</v>
      </c>
      <c r="N2258" s="67" t="s">
        <v>16706</v>
      </c>
      <c r="O2258" s="67" t="s">
        <v>24804</v>
      </c>
      <c r="P2258" s="174"/>
      <c r="Q2258" s="174"/>
    </row>
    <row r="2259">
      <c r="A2259" s="62"/>
      <c r="B2259" s="164" t="s">
        <v>29268</v>
      </c>
      <c r="C2259" s="201"/>
      <c r="D2259" s="163" t="s">
        <v>20538</v>
      </c>
      <c r="E2259" s="166" t="s">
        <v>29269</v>
      </c>
      <c r="F2259" s="287"/>
      <c r="G2259" s="168"/>
      <c r="H2259" s="113" t="s">
        <v>22516</v>
      </c>
      <c r="I2259" s="167" t="s">
        <v>29270</v>
      </c>
      <c r="J2259" s="170"/>
      <c r="K2259" s="168"/>
      <c r="L2259" s="69" t="s">
        <v>21498</v>
      </c>
      <c r="M2259" s="99" t="s">
        <v>22739</v>
      </c>
      <c r="N2259" s="62" t="s">
        <v>16706</v>
      </c>
      <c r="O2259" s="162"/>
      <c r="P2259" s="162"/>
      <c r="Q2259" s="62"/>
    </row>
    <row r="2260">
      <c r="A2260" s="174"/>
      <c r="B2260" s="205" t="s">
        <v>29271</v>
      </c>
      <c r="C2260" s="188"/>
      <c r="D2260" s="67" t="s">
        <v>29272</v>
      </c>
      <c r="E2260" s="181" t="s">
        <v>22743</v>
      </c>
      <c r="F2260" s="188"/>
      <c r="G2260" s="174"/>
      <c r="H2260" s="209" t="s">
        <v>29273</v>
      </c>
      <c r="I2260" s="209"/>
      <c r="J2260" s="174"/>
      <c r="K2260" s="174"/>
      <c r="L2260" s="69" t="s">
        <v>21498</v>
      </c>
      <c r="M2260" s="67"/>
      <c r="N2260" s="67" t="s">
        <v>16706</v>
      </c>
      <c r="O2260" s="67" t="s">
        <v>16722</v>
      </c>
      <c r="P2260" s="174"/>
      <c r="Q2260" s="174"/>
    </row>
    <row r="2261">
      <c r="A2261" s="62" t="s">
        <v>2586</v>
      </c>
      <c r="B2261" s="210" t="s">
        <v>29274</v>
      </c>
      <c r="C2261" s="82" t="s">
        <v>29275</v>
      </c>
      <c r="D2261" s="79" t="s">
        <v>29276</v>
      </c>
      <c r="E2261" s="82"/>
      <c r="F2261" s="82"/>
      <c r="G2261" s="62"/>
      <c r="H2261" s="62" t="s">
        <v>29277</v>
      </c>
      <c r="I2261" s="108" t="s">
        <v>29278</v>
      </c>
      <c r="J2261" s="198">
        <v>88699.0</v>
      </c>
      <c r="K2261" s="82" t="s">
        <v>22583</v>
      </c>
      <c r="L2261" s="82" t="s">
        <v>21498</v>
      </c>
      <c r="M2261" s="62"/>
      <c r="N2261" s="99" t="s">
        <v>22515</v>
      </c>
      <c r="O2261" s="99" t="s">
        <v>4080</v>
      </c>
      <c r="P2261" s="99" t="s">
        <v>8038</v>
      </c>
      <c r="Q2261" s="82" t="s">
        <v>29279</v>
      </c>
    </row>
    <row r="2262">
      <c r="A2262" s="174"/>
      <c r="B2262" s="185" t="s">
        <v>22439</v>
      </c>
      <c r="C2262" s="188"/>
      <c r="D2262" s="188"/>
      <c r="E2262" s="188"/>
      <c r="F2262" s="186"/>
      <c r="G2262" s="186"/>
      <c r="H2262" s="165" t="s">
        <v>22440</v>
      </c>
      <c r="I2262" s="187" t="s">
        <v>22441</v>
      </c>
      <c r="J2262" s="188"/>
      <c r="K2262" s="188"/>
      <c r="L2262" s="69" t="s">
        <v>16627</v>
      </c>
      <c r="M2262" s="113" t="s">
        <v>22516</v>
      </c>
      <c r="N2262" s="181" t="s">
        <v>16706</v>
      </c>
      <c r="O2262" s="186" t="s">
        <v>23700</v>
      </c>
      <c r="P2262" s="174"/>
      <c r="Q2262" s="186"/>
    </row>
    <row r="2263">
      <c r="A2263" s="174"/>
      <c r="B2263" s="217" t="s">
        <v>29280</v>
      </c>
      <c r="C2263" s="188"/>
      <c r="D2263" s="174"/>
      <c r="E2263" s="188"/>
      <c r="F2263" s="188"/>
      <c r="G2263" s="174"/>
      <c r="H2263" s="219" t="s">
        <v>29281</v>
      </c>
      <c r="I2263" s="219" t="s">
        <v>29282</v>
      </c>
      <c r="J2263" s="174"/>
      <c r="K2263" s="182" t="s">
        <v>16627</v>
      </c>
      <c r="L2263" s="174"/>
      <c r="M2263" s="113" t="s">
        <v>22516</v>
      </c>
      <c r="N2263" s="67" t="s">
        <v>21513</v>
      </c>
      <c r="O2263" s="67"/>
      <c r="P2263" s="174"/>
      <c r="Q2263" s="174"/>
    </row>
    <row r="2264">
      <c r="A2264" s="62" t="s">
        <v>2586</v>
      </c>
      <c r="B2264" s="210" t="s">
        <v>23874</v>
      </c>
      <c r="C2264" s="82"/>
      <c r="D2264" s="79" t="s">
        <v>16116</v>
      </c>
      <c r="E2264" s="82"/>
      <c r="F2264" s="82"/>
      <c r="G2264" s="62"/>
      <c r="H2264" s="62" t="s">
        <v>29283</v>
      </c>
      <c r="I2264" s="193" t="s">
        <v>23879</v>
      </c>
      <c r="J2264" s="200">
        <v>128000.0</v>
      </c>
      <c r="K2264" s="99" t="s">
        <v>22602</v>
      </c>
      <c r="L2264" s="82" t="s">
        <v>16627</v>
      </c>
      <c r="M2264" s="113" t="s">
        <v>22516</v>
      </c>
      <c r="N2264" s="99" t="s">
        <v>21513</v>
      </c>
      <c r="O2264" s="99" t="s">
        <v>7203</v>
      </c>
      <c r="P2264" s="99" t="s">
        <v>8038</v>
      </c>
      <c r="Q2264" s="82" t="s">
        <v>23880</v>
      </c>
    </row>
    <row r="2265">
      <c r="A2265" s="62" t="s">
        <v>2586</v>
      </c>
      <c r="B2265" s="210" t="s">
        <v>29284</v>
      </c>
      <c r="C2265" s="82"/>
      <c r="D2265" s="79" t="s">
        <v>6993</v>
      </c>
      <c r="E2265" s="82"/>
      <c r="F2265" s="82"/>
      <c r="G2265" s="160" t="s">
        <v>2741</v>
      </c>
      <c r="H2265" s="62" t="s">
        <v>29285</v>
      </c>
      <c r="I2265" s="108" t="s">
        <v>29286</v>
      </c>
      <c r="J2265" s="198">
        <v>265747.0</v>
      </c>
      <c r="K2265" s="75" t="s">
        <v>22602</v>
      </c>
      <c r="L2265" s="82" t="s">
        <v>16627</v>
      </c>
      <c r="M2265" s="113" t="s">
        <v>22516</v>
      </c>
      <c r="N2265" s="99" t="s">
        <v>21513</v>
      </c>
      <c r="O2265" s="99" t="s">
        <v>24932</v>
      </c>
      <c r="P2265" s="99" t="s">
        <v>8038</v>
      </c>
      <c r="Q2265" s="82" t="s">
        <v>29287</v>
      </c>
    </row>
    <row r="2266">
      <c r="A2266" s="69" t="s">
        <v>2586</v>
      </c>
      <c r="B2266" s="153" t="s">
        <v>29288</v>
      </c>
      <c r="C2266" s="95"/>
      <c r="D2266" s="101" t="s">
        <v>7276</v>
      </c>
      <c r="E2266" s="95"/>
      <c r="F2266" s="95"/>
      <c r="G2266" s="96"/>
      <c r="H2266" s="96" t="s">
        <v>29289</v>
      </c>
      <c r="I2266" s="71" t="s">
        <v>29290</v>
      </c>
      <c r="J2266" s="192">
        <v>110000.0</v>
      </c>
      <c r="K2266" s="99" t="s">
        <v>22602</v>
      </c>
      <c r="L2266" s="95" t="s">
        <v>21498</v>
      </c>
      <c r="M2266" s="75" t="s">
        <v>22739</v>
      </c>
      <c r="N2266" s="75" t="s">
        <v>21513</v>
      </c>
      <c r="O2266" s="75" t="s">
        <v>29291</v>
      </c>
      <c r="P2266" s="75" t="s">
        <v>8038</v>
      </c>
      <c r="Q2266" s="154" t="s">
        <v>22516</v>
      </c>
    </row>
    <row r="2267">
      <c r="A2267" s="69" t="s">
        <v>23381</v>
      </c>
      <c r="B2267" s="190" t="s">
        <v>29292</v>
      </c>
      <c r="C2267" s="95" t="s">
        <v>29293</v>
      </c>
      <c r="D2267" s="154" t="s">
        <v>16668</v>
      </c>
      <c r="E2267" s="95"/>
      <c r="F2267" s="95"/>
      <c r="G2267" s="96"/>
      <c r="H2267" s="96" t="s">
        <v>29294</v>
      </c>
      <c r="I2267" s="191" t="s">
        <v>29295</v>
      </c>
      <c r="J2267" s="192">
        <v>221297.0</v>
      </c>
      <c r="K2267" s="75" t="s">
        <v>22602</v>
      </c>
      <c r="L2267" s="95" t="s">
        <v>24848</v>
      </c>
      <c r="M2267" s="113" t="s">
        <v>22516</v>
      </c>
      <c r="N2267" s="75" t="s">
        <v>21513</v>
      </c>
      <c r="O2267" s="75" t="s">
        <v>7203</v>
      </c>
      <c r="P2267" s="75" t="s">
        <v>15373</v>
      </c>
      <c r="Q2267" s="154" t="s">
        <v>22516</v>
      </c>
    </row>
    <row r="2268">
      <c r="A2268" s="69" t="s">
        <v>23381</v>
      </c>
      <c r="B2268" s="190" t="s">
        <v>29296</v>
      </c>
      <c r="C2268" s="95" t="s">
        <v>29297</v>
      </c>
      <c r="D2268" s="101" t="s">
        <v>3448</v>
      </c>
      <c r="E2268" s="95"/>
      <c r="F2268" s="95"/>
      <c r="G2268" s="96"/>
      <c r="H2268" s="96" t="s">
        <v>29298</v>
      </c>
      <c r="I2268" s="154" t="s">
        <v>29299</v>
      </c>
      <c r="J2268" s="192">
        <v>160000.0</v>
      </c>
      <c r="K2268" s="99" t="s">
        <v>22602</v>
      </c>
      <c r="L2268" s="95" t="s">
        <v>24848</v>
      </c>
      <c r="M2268" s="113" t="s">
        <v>22516</v>
      </c>
      <c r="N2268" s="75" t="s">
        <v>21513</v>
      </c>
      <c r="O2268" s="75" t="s">
        <v>7203</v>
      </c>
      <c r="P2268" s="75" t="s">
        <v>15373</v>
      </c>
      <c r="Q2268" s="95" t="s">
        <v>29300</v>
      </c>
    </row>
    <row r="2269">
      <c r="A2269" s="62" t="s">
        <v>2586</v>
      </c>
      <c r="B2269" s="175" t="s">
        <v>24867</v>
      </c>
      <c r="C2269" s="95"/>
      <c r="D2269" s="101" t="s">
        <v>29301</v>
      </c>
      <c r="E2269" s="95"/>
      <c r="F2269" s="95"/>
      <c r="G2269" s="96"/>
      <c r="H2269" s="96" t="s">
        <v>29302</v>
      </c>
      <c r="I2269" s="191" t="s">
        <v>24869</v>
      </c>
      <c r="J2269" s="204">
        <v>19100.0</v>
      </c>
      <c r="K2269" s="75" t="s">
        <v>22513</v>
      </c>
      <c r="L2269" s="95" t="s">
        <v>16627</v>
      </c>
      <c r="M2269" s="113" t="s">
        <v>22516</v>
      </c>
      <c r="N2269" s="75" t="s">
        <v>21513</v>
      </c>
      <c r="O2269" s="75" t="s">
        <v>3742</v>
      </c>
      <c r="P2269" s="75" t="s">
        <v>15373</v>
      </c>
      <c r="Q2269" s="95" t="s">
        <v>24872</v>
      </c>
    </row>
    <row r="2270">
      <c r="A2270" s="62" t="s">
        <v>2586</v>
      </c>
      <c r="B2270" s="175" t="s">
        <v>29303</v>
      </c>
      <c r="C2270" s="95"/>
      <c r="D2270" s="196" t="s">
        <v>3526</v>
      </c>
      <c r="E2270" s="95"/>
      <c r="F2270" s="95"/>
      <c r="G2270" s="96"/>
      <c r="H2270" s="96" t="s">
        <v>29304</v>
      </c>
      <c r="I2270" s="191" t="s">
        <v>29305</v>
      </c>
      <c r="J2270" s="156">
        <v>7026.0</v>
      </c>
      <c r="K2270" s="99" t="s">
        <v>22513</v>
      </c>
      <c r="L2270" s="95" t="s">
        <v>16627</v>
      </c>
      <c r="M2270" s="113" t="s">
        <v>22516</v>
      </c>
      <c r="N2270" s="75" t="s">
        <v>21513</v>
      </c>
      <c r="O2270" s="75" t="s">
        <v>24866</v>
      </c>
      <c r="P2270" s="75" t="s">
        <v>15373</v>
      </c>
      <c r="Q2270" s="95"/>
    </row>
    <row r="2271">
      <c r="A2271" s="62" t="s">
        <v>2586</v>
      </c>
      <c r="B2271" s="175" t="s">
        <v>29306</v>
      </c>
      <c r="C2271" s="95"/>
      <c r="D2271" s="101" t="s">
        <v>3448</v>
      </c>
      <c r="E2271" s="95"/>
      <c r="F2271" s="95"/>
      <c r="G2271" s="96"/>
      <c r="H2271" s="96" t="s">
        <v>29307</v>
      </c>
      <c r="I2271" s="191" t="s">
        <v>29308</v>
      </c>
      <c r="J2271" s="156">
        <v>8297.0</v>
      </c>
      <c r="K2271" s="99" t="s">
        <v>22513</v>
      </c>
      <c r="L2271" s="95" t="s">
        <v>16627</v>
      </c>
      <c r="M2271" s="113" t="s">
        <v>22516</v>
      </c>
      <c r="N2271" s="75" t="s">
        <v>21513</v>
      </c>
      <c r="O2271" s="75" t="s">
        <v>24866</v>
      </c>
      <c r="P2271" s="75" t="s">
        <v>15373</v>
      </c>
      <c r="Q2271" s="95" t="s">
        <v>29309</v>
      </c>
    </row>
    <row r="2272">
      <c r="A2272" s="69" t="s">
        <v>2633</v>
      </c>
      <c r="B2272" s="232" t="s">
        <v>29310</v>
      </c>
      <c r="C2272" s="154" t="s">
        <v>3711</v>
      </c>
      <c r="D2272" s="101" t="s">
        <v>3711</v>
      </c>
      <c r="E2272" s="82"/>
      <c r="F2272" s="82"/>
      <c r="G2272" s="62"/>
      <c r="H2272" s="62" t="s">
        <v>29311</v>
      </c>
      <c r="I2272" s="113" t="s">
        <v>22516</v>
      </c>
      <c r="J2272" s="198"/>
      <c r="K2272" s="99" t="s">
        <v>22513</v>
      </c>
      <c r="L2272" s="82" t="s">
        <v>21498</v>
      </c>
      <c r="M2272" s="99" t="s">
        <v>22798</v>
      </c>
      <c r="N2272" s="99" t="s">
        <v>21513</v>
      </c>
      <c r="O2272" s="99" t="s">
        <v>5170</v>
      </c>
      <c r="P2272" s="99" t="s">
        <v>15373</v>
      </c>
      <c r="Q2272" s="82" t="s">
        <v>23543</v>
      </c>
    </row>
    <row r="2273">
      <c r="A2273" s="62" t="s">
        <v>2586</v>
      </c>
      <c r="B2273" s="210" t="s">
        <v>23786</v>
      </c>
      <c r="C2273" s="82" t="s">
        <v>29312</v>
      </c>
      <c r="D2273" s="79" t="s">
        <v>2209</v>
      </c>
      <c r="E2273" s="82"/>
      <c r="F2273" s="82"/>
      <c r="G2273" s="62"/>
      <c r="H2273" s="62" t="s">
        <v>29313</v>
      </c>
      <c r="I2273" s="108" t="s">
        <v>23790</v>
      </c>
      <c r="J2273" s="198">
        <v>8697.0</v>
      </c>
      <c r="K2273" s="99" t="s">
        <v>22513</v>
      </c>
      <c r="L2273" s="82" t="s">
        <v>21498</v>
      </c>
      <c r="M2273" s="99" t="s">
        <v>23753</v>
      </c>
      <c r="N2273" s="99" t="s">
        <v>21513</v>
      </c>
      <c r="O2273" s="99" t="s">
        <v>9821</v>
      </c>
      <c r="P2273" s="99" t="s">
        <v>15373</v>
      </c>
      <c r="Q2273" s="82" t="s">
        <v>23791</v>
      </c>
    </row>
    <row r="2274">
      <c r="A2274" s="62" t="s">
        <v>2586</v>
      </c>
      <c r="B2274" s="210" t="s">
        <v>29314</v>
      </c>
      <c r="C2274" s="82" t="s">
        <v>29315</v>
      </c>
      <c r="D2274" s="79" t="s">
        <v>23957</v>
      </c>
      <c r="E2274" s="82"/>
      <c r="F2274" s="82"/>
      <c r="G2274" s="62"/>
      <c r="H2274" s="62" t="s">
        <v>29316</v>
      </c>
      <c r="I2274" s="193" t="s">
        <v>29317</v>
      </c>
      <c r="J2274" s="196">
        <v>355.0</v>
      </c>
      <c r="K2274" s="99" t="s">
        <v>22513</v>
      </c>
      <c r="L2274" s="82" t="s">
        <v>21498</v>
      </c>
      <c r="M2274" s="62"/>
      <c r="N2274" s="99" t="s">
        <v>21513</v>
      </c>
      <c r="O2274" s="99" t="s">
        <v>21771</v>
      </c>
      <c r="P2274" s="99" t="s">
        <v>8038</v>
      </c>
      <c r="Q2274" s="113" t="s">
        <v>22516</v>
      </c>
    </row>
    <row r="2275">
      <c r="A2275" s="62" t="s">
        <v>23381</v>
      </c>
      <c r="B2275" s="210" t="s">
        <v>29318</v>
      </c>
      <c r="C2275" s="82"/>
      <c r="D2275" s="79" t="s">
        <v>29319</v>
      </c>
      <c r="E2275" s="82"/>
      <c r="F2275" s="82"/>
      <c r="G2275" s="62"/>
      <c r="H2275" s="62" t="s">
        <v>29320</v>
      </c>
      <c r="I2275" s="193" t="s">
        <v>29321</v>
      </c>
      <c r="J2275" s="196">
        <v>165.0</v>
      </c>
      <c r="K2275" s="99" t="s">
        <v>22513</v>
      </c>
      <c r="L2275" s="82" t="s">
        <v>21498</v>
      </c>
      <c r="M2275" s="62"/>
      <c r="N2275" s="99" t="s">
        <v>21513</v>
      </c>
      <c r="O2275" s="99" t="s">
        <v>7203</v>
      </c>
      <c r="P2275" s="99" t="s">
        <v>8038</v>
      </c>
      <c r="Q2275" s="113" t="s">
        <v>22516</v>
      </c>
    </row>
    <row r="2276">
      <c r="A2276" s="62" t="s">
        <v>2586</v>
      </c>
      <c r="B2276" s="175" t="s">
        <v>24867</v>
      </c>
      <c r="C2276" s="95"/>
      <c r="D2276" s="101" t="s">
        <v>29322</v>
      </c>
      <c r="E2276" s="95"/>
      <c r="F2276" s="95"/>
      <c r="G2276" s="96"/>
      <c r="H2276" s="96" t="s">
        <v>29323</v>
      </c>
      <c r="I2276" s="191" t="s">
        <v>24869</v>
      </c>
      <c r="J2276" s="204">
        <v>19100.0</v>
      </c>
      <c r="K2276" s="75" t="s">
        <v>22513</v>
      </c>
      <c r="L2276" s="95" t="s">
        <v>21765</v>
      </c>
      <c r="M2276" s="113" t="s">
        <v>22516</v>
      </c>
      <c r="N2276" s="75" t="s">
        <v>21513</v>
      </c>
      <c r="O2276" s="75" t="s">
        <v>3742</v>
      </c>
      <c r="P2276" s="75" t="s">
        <v>8038</v>
      </c>
      <c r="Q2276" s="154" t="s">
        <v>22516</v>
      </c>
    </row>
    <row r="2277">
      <c r="A2277" s="62" t="s">
        <v>2586</v>
      </c>
      <c r="B2277" s="210" t="s">
        <v>29324</v>
      </c>
      <c r="C2277" s="82"/>
      <c r="D2277" s="79" t="s">
        <v>29325</v>
      </c>
      <c r="E2277" s="82"/>
      <c r="F2277" s="82"/>
      <c r="G2277" s="62"/>
      <c r="H2277" s="62" t="s">
        <v>29326</v>
      </c>
      <c r="I2277" s="193" t="s">
        <v>29327</v>
      </c>
      <c r="J2277" s="196">
        <v>426.0</v>
      </c>
      <c r="K2277" s="75" t="s">
        <v>22513</v>
      </c>
      <c r="L2277" s="82" t="s">
        <v>21765</v>
      </c>
      <c r="M2277" s="113" t="s">
        <v>22516</v>
      </c>
      <c r="N2277" s="99" t="s">
        <v>21513</v>
      </c>
      <c r="O2277" s="99" t="s">
        <v>3742</v>
      </c>
      <c r="P2277" s="99" t="s">
        <v>15373</v>
      </c>
      <c r="Q2277" s="82"/>
    </row>
    <row r="2278">
      <c r="A2278" s="62" t="s">
        <v>2586</v>
      </c>
      <c r="B2278" s="175" t="s">
        <v>29328</v>
      </c>
      <c r="C2278" s="95"/>
      <c r="D2278" s="101" t="s">
        <v>24716</v>
      </c>
      <c r="E2278" s="95"/>
      <c r="F2278" s="95"/>
      <c r="G2278" s="96"/>
      <c r="H2278" s="96" t="s">
        <v>29329</v>
      </c>
      <c r="I2278" s="71" t="s">
        <v>29330</v>
      </c>
      <c r="J2278" s="192">
        <v>31369.0</v>
      </c>
      <c r="K2278" s="95" t="s">
        <v>22583</v>
      </c>
      <c r="L2278" s="95" t="s">
        <v>16627</v>
      </c>
      <c r="M2278" s="113" t="s">
        <v>22516</v>
      </c>
      <c r="N2278" s="75" t="s">
        <v>21513</v>
      </c>
      <c r="O2278" s="75" t="s">
        <v>3742</v>
      </c>
      <c r="P2278" s="75" t="s">
        <v>8038</v>
      </c>
      <c r="Q2278" s="95" t="s">
        <v>29331</v>
      </c>
    </row>
    <row r="2279">
      <c r="A2279" s="62" t="s">
        <v>2633</v>
      </c>
      <c r="B2279" s="195" t="s">
        <v>29332</v>
      </c>
      <c r="C2279" s="201"/>
      <c r="D2279" s="196" t="s">
        <v>29333</v>
      </c>
      <c r="E2279" s="201"/>
      <c r="F2279" s="201"/>
      <c r="G2279" s="198"/>
      <c r="H2279" s="198" t="s">
        <v>29334</v>
      </c>
      <c r="I2279" s="245" t="s">
        <v>29335</v>
      </c>
      <c r="J2279" s="198"/>
      <c r="K2279" s="201" t="s">
        <v>22583</v>
      </c>
      <c r="L2279" s="201" t="s">
        <v>21498</v>
      </c>
      <c r="M2279" s="198"/>
      <c r="N2279" s="162" t="s">
        <v>21513</v>
      </c>
      <c r="O2279" s="162" t="s">
        <v>22214</v>
      </c>
      <c r="P2279" s="162" t="s">
        <v>8038</v>
      </c>
      <c r="Q2279" s="201" t="s">
        <v>24092</v>
      </c>
    </row>
    <row r="2280">
      <c r="A2280" s="62" t="s">
        <v>2633</v>
      </c>
      <c r="B2280" s="290" t="s">
        <v>29336</v>
      </c>
      <c r="C2280" s="201"/>
      <c r="D2280" s="196" t="s">
        <v>29337</v>
      </c>
      <c r="E2280" s="201"/>
      <c r="F2280" s="201"/>
      <c r="G2280" s="198"/>
      <c r="H2280" s="198" t="s">
        <v>29338</v>
      </c>
      <c r="I2280" s="245" t="s">
        <v>29339</v>
      </c>
      <c r="J2280" s="198"/>
      <c r="K2280" s="201" t="s">
        <v>22583</v>
      </c>
      <c r="L2280" s="201" t="s">
        <v>21498</v>
      </c>
      <c r="M2280" s="198"/>
      <c r="N2280" s="162" t="s">
        <v>21513</v>
      </c>
      <c r="O2280" s="162" t="s">
        <v>22214</v>
      </c>
      <c r="P2280" s="162" t="s">
        <v>8038</v>
      </c>
      <c r="Q2280" s="201" t="s">
        <v>24944</v>
      </c>
    </row>
    <row r="2281">
      <c r="A2281" s="62" t="s">
        <v>2586</v>
      </c>
      <c r="B2281" s="195" t="s">
        <v>29340</v>
      </c>
      <c r="C2281" s="201" t="s">
        <v>29341</v>
      </c>
      <c r="D2281" s="196" t="s">
        <v>29342</v>
      </c>
      <c r="E2281" s="201"/>
      <c r="F2281" s="201"/>
      <c r="G2281" s="160" t="s">
        <v>2741</v>
      </c>
      <c r="H2281" s="198" t="s">
        <v>29343</v>
      </c>
      <c r="I2281" s="242" t="s">
        <v>29344</v>
      </c>
      <c r="J2281" s="196">
        <v>53800.0</v>
      </c>
      <c r="K2281" s="162" t="s">
        <v>22583</v>
      </c>
      <c r="L2281" s="201" t="s">
        <v>21765</v>
      </c>
      <c r="M2281" s="113" t="s">
        <v>22516</v>
      </c>
      <c r="N2281" s="162" t="s">
        <v>21513</v>
      </c>
      <c r="O2281" s="162" t="s">
        <v>3742</v>
      </c>
      <c r="P2281" s="162" t="s">
        <v>15373</v>
      </c>
      <c r="Q2281" s="201" t="s">
        <v>29345</v>
      </c>
    </row>
    <row r="2282">
      <c r="A2282" s="174"/>
      <c r="B2282" s="217" t="s">
        <v>29346</v>
      </c>
      <c r="C2282" s="188"/>
      <c r="D2282" s="174"/>
      <c r="E2282" s="188"/>
      <c r="F2282" s="188"/>
      <c r="G2282" s="174"/>
      <c r="H2282" s="113" t="s">
        <v>22516</v>
      </c>
      <c r="I2282" s="219" t="s">
        <v>29347</v>
      </c>
      <c r="J2282" s="174"/>
      <c r="K2282" s="182"/>
      <c r="L2282" s="67" t="s">
        <v>29348</v>
      </c>
      <c r="M2282" s="113" t="s">
        <v>22516</v>
      </c>
      <c r="N2282" s="67" t="s">
        <v>21513</v>
      </c>
      <c r="O2282" s="67"/>
      <c r="P2282" s="174"/>
      <c r="Q2282" s="174"/>
    </row>
    <row r="2283">
      <c r="A2283" s="174"/>
      <c r="B2283" s="205" t="s">
        <v>29349</v>
      </c>
      <c r="C2283" s="188"/>
      <c r="D2283" s="67"/>
      <c r="E2283" s="171"/>
      <c r="F2283" s="188"/>
      <c r="G2283" s="174"/>
      <c r="H2283" s="209" t="s">
        <v>29350</v>
      </c>
      <c r="I2283" s="209"/>
      <c r="J2283" s="174"/>
      <c r="K2283" s="174"/>
      <c r="L2283" s="69" t="s">
        <v>16627</v>
      </c>
      <c r="M2283" s="113" t="s">
        <v>22516</v>
      </c>
      <c r="N2283" s="99" t="s">
        <v>21513</v>
      </c>
      <c r="O2283" s="75" t="s">
        <v>3742</v>
      </c>
      <c r="P2283" s="174"/>
      <c r="Q2283" s="174"/>
    </row>
    <row r="2284">
      <c r="A2284" s="174"/>
      <c r="B2284" s="205" t="s">
        <v>29351</v>
      </c>
      <c r="C2284" s="188"/>
      <c r="D2284" s="67"/>
      <c r="E2284" s="171"/>
      <c r="F2284" s="188"/>
      <c r="G2284" s="174"/>
      <c r="H2284" s="113" t="s">
        <v>22516</v>
      </c>
      <c r="I2284" s="67"/>
      <c r="J2284" s="174"/>
      <c r="K2284" s="174"/>
      <c r="L2284" s="69" t="s">
        <v>16627</v>
      </c>
      <c r="M2284" s="113" t="s">
        <v>22516</v>
      </c>
      <c r="N2284" s="99" t="s">
        <v>21513</v>
      </c>
      <c r="O2284" s="67" t="s">
        <v>29352</v>
      </c>
      <c r="P2284" s="174"/>
      <c r="Q2284" s="174"/>
    </row>
    <row r="2285">
      <c r="A2285" s="174"/>
      <c r="B2285" s="205" t="s">
        <v>29353</v>
      </c>
      <c r="C2285" s="188"/>
      <c r="D2285" s="67"/>
      <c r="E2285" s="171"/>
      <c r="F2285" s="188"/>
      <c r="G2285" s="174"/>
      <c r="H2285" s="209" t="s">
        <v>29354</v>
      </c>
      <c r="I2285" s="209"/>
      <c r="J2285" s="174"/>
      <c r="K2285" s="174"/>
      <c r="L2285" s="69" t="s">
        <v>16627</v>
      </c>
      <c r="M2285" s="113" t="s">
        <v>22516</v>
      </c>
      <c r="N2285" s="99" t="s">
        <v>21513</v>
      </c>
      <c r="O2285" s="67" t="s">
        <v>29355</v>
      </c>
      <c r="P2285" s="174"/>
      <c r="Q2285" s="174"/>
    </row>
    <row r="2286">
      <c r="A2286" s="174"/>
      <c r="B2286" s="205" t="s">
        <v>29356</v>
      </c>
      <c r="C2286" s="188"/>
      <c r="D2286" s="67"/>
      <c r="E2286" s="171"/>
      <c r="F2286" s="188"/>
      <c r="G2286" s="174"/>
      <c r="H2286" s="113" t="s">
        <v>22516</v>
      </c>
      <c r="I2286" s="67"/>
      <c r="J2286" s="174"/>
      <c r="K2286" s="174"/>
      <c r="L2286" s="69" t="s">
        <v>21498</v>
      </c>
      <c r="M2286" s="65" t="s">
        <v>23753</v>
      </c>
      <c r="N2286" s="99" t="s">
        <v>21513</v>
      </c>
      <c r="O2286" s="67" t="s">
        <v>9821</v>
      </c>
      <c r="P2286" s="174"/>
      <c r="Q2286" s="174"/>
    </row>
    <row r="2287">
      <c r="A2287" s="174"/>
      <c r="B2287" s="205" t="s">
        <v>29357</v>
      </c>
      <c r="C2287" s="188"/>
      <c r="D2287" s="67"/>
      <c r="E2287" s="171"/>
      <c r="F2287" s="188"/>
      <c r="G2287" s="174"/>
      <c r="H2287" s="209" t="s">
        <v>29358</v>
      </c>
      <c r="I2287" s="209"/>
      <c r="J2287" s="174"/>
      <c r="K2287" s="174"/>
      <c r="L2287" s="69" t="s">
        <v>21498</v>
      </c>
      <c r="M2287" s="65" t="s">
        <v>23753</v>
      </c>
      <c r="N2287" s="99" t="s">
        <v>21513</v>
      </c>
      <c r="O2287" s="67" t="s">
        <v>7267</v>
      </c>
      <c r="P2287" s="174"/>
      <c r="Q2287" s="174"/>
    </row>
    <row r="2288">
      <c r="A2288" s="174"/>
      <c r="B2288" s="205" t="s">
        <v>29359</v>
      </c>
      <c r="C2288" s="188"/>
      <c r="D2288" s="67"/>
      <c r="E2288" s="171"/>
      <c r="F2288" s="188"/>
      <c r="G2288" s="174"/>
      <c r="H2288" s="209" t="s">
        <v>29360</v>
      </c>
      <c r="I2288" s="209"/>
      <c r="J2288" s="174"/>
      <c r="K2288" s="174"/>
      <c r="L2288" s="69" t="s">
        <v>21498</v>
      </c>
      <c r="M2288" s="65" t="s">
        <v>23753</v>
      </c>
      <c r="N2288" s="99" t="s">
        <v>21513</v>
      </c>
      <c r="O2288" s="67" t="s">
        <v>7267</v>
      </c>
      <c r="P2288" s="174"/>
      <c r="Q2288" s="174"/>
    </row>
    <row r="2289">
      <c r="A2289" s="69" t="s">
        <v>2586</v>
      </c>
      <c r="B2289" s="232" t="s">
        <v>29361</v>
      </c>
      <c r="C2289" s="82"/>
      <c r="D2289" s="79" t="s">
        <v>29362</v>
      </c>
      <c r="E2289" s="82"/>
      <c r="F2289" s="82"/>
      <c r="G2289" s="62"/>
      <c r="H2289" s="62" t="s">
        <v>29363</v>
      </c>
      <c r="I2289" s="113" t="s">
        <v>22516</v>
      </c>
      <c r="J2289" s="198"/>
      <c r="K2289" s="62"/>
      <c r="L2289" s="82" t="s">
        <v>21765</v>
      </c>
      <c r="M2289" s="113" t="s">
        <v>22516</v>
      </c>
      <c r="N2289" s="99" t="s">
        <v>21513</v>
      </c>
      <c r="O2289" s="99" t="s">
        <v>18509</v>
      </c>
      <c r="P2289" s="99" t="s">
        <v>15373</v>
      </c>
      <c r="Q2289" s="113" t="s">
        <v>22516</v>
      </c>
    </row>
    <row r="2290">
      <c r="A2290" s="69" t="s">
        <v>2633</v>
      </c>
      <c r="B2290" s="190" t="s">
        <v>29364</v>
      </c>
      <c r="C2290" s="95"/>
      <c r="D2290" s="101" t="s">
        <v>5638</v>
      </c>
      <c r="E2290" s="95"/>
      <c r="F2290" s="95"/>
      <c r="G2290" s="96"/>
      <c r="H2290" s="96" t="s">
        <v>29365</v>
      </c>
      <c r="I2290" s="113" t="s">
        <v>22516</v>
      </c>
      <c r="J2290" s="192"/>
      <c r="K2290" s="96"/>
      <c r="L2290" s="95" t="s">
        <v>21765</v>
      </c>
      <c r="M2290" s="113" t="s">
        <v>22516</v>
      </c>
      <c r="N2290" s="75" t="s">
        <v>21513</v>
      </c>
      <c r="O2290" s="75" t="s">
        <v>3742</v>
      </c>
      <c r="P2290" s="75" t="s">
        <v>8038</v>
      </c>
      <c r="Q2290" s="95"/>
    </row>
    <row r="2291">
      <c r="A2291" s="62" t="s">
        <v>2586</v>
      </c>
      <c r="B2291" s="210" t="s">
        <v>29366</v>
      </c>
      <c r="C2291" s="82"/>
      <c r="D2291" s="79" t="s">
        <v>29367</v>
      </c>
      <c r="E2291" s="82"/>
      <c r="F2291" s="82"/>
      <c r="G2291" s="62"/>
      <c r="H2291" s="62" t="s">
        <v>29368</v>
      </c>
      <c r="I2291" s="113" t="s">
        <v>22516</v>
      </c>
      <c r="J2291" s="198"/>
      <c r="K2291" s="62"/>
      <c r="L2291" s="82" t="s">
        <v>21765</v>
      </c>
      <c r="M2291" s="113" t="s">
        <v>22516</v>
      </c>
      <c r="N2291" s="99" t="s">
        <v>21513</v>
      </c>
      <c r="O2291" s="99" t="s">
        <v>24866</v>
      </c>
      <c r="P2291" s="99" t="s">
        <v>8038</v>
      </c>
      <c r="Q2291" s="82"/>
    </row>
    <row r="2292">
      <c r="A2292" s="174"/>
      <c r="B2292" s="217" t="s">
        <v>29328</v>
      </c>
      <c r="C2292" s="188"/>
      <c r="D2292" s="238"/>
      <c r="E2292" s="291"/>
      <c r="F2292" s="188"/>
      <c r="G2292" s="174"/>
      <c r="H2292" s="113" t="s">
        <v>22516</v>
      </c>
      <c r="I2292" s="252" t="s">
        <v>29369</v>
      </c>
      <c r="J2292" s="174"/>
      <c r="K2292" s="174"/>
      <c r="L2292" s="174"/>
      <c r="M2292" s="113" t="s">
        <v>22516</v>
      </c>
      <c r="N2292" s="67" t="s">
        <v>21513</v>
      </c>
      <c r="O2292" s="67" t="s">
        <v>29370</v>
      </c>
      <c r="P2292" s="174"/>
      <c r="Q2292" s="174"/>
    </row>
    <row r="2293">
      <c r="A2293" s="174"/>
      <c r="B2293" s="217" t="s">
        <v>29371</v>
      </c>
      <c r="C2293" s="188"/>
      <c r="D2293" s="174"/>
      <c r="E2293" s="188"/>
      <c r="F2293" s="188"/>
      <c r="G2293" s="174"/>
      <c r="H2293" s="219" t="s">
        <v>29372</v>
      </c>
      <c r="I2293" s="219" t="s">
        <v>29373</v>
      </c>
      <c r="J2293" s="174"/>
      <c r="K2293" s="182" t="s">
        <v>16627</v>
      </c>
      <c r="L2293" s="174"/>
      <c r="M2293" s="113" t="s">
        <v>22516</v>
      </c>
      <c r="N2293" s="75" t="s">
        <v>22887</v>
      </c>
      <c r="O2293" s="67"/>
      <c r="P2293" s="174"/>
      <c r="Q2293" s="174"/>
    </row>
    <row r="2294">
      <c r="A2294" s="69" t="s">
        <v>2586</v>
      </c>
      <c r="B2294" s="153" t="s">
        <v>29374</v>
      </c>
      <c r="C2294" s="95" t="s">
        <v>15741</v>
      </c>
      <c r="D2294" s="101" t="s">
        <v>6282</v>
      </c>
      <c r="E2294" s="95"/>
      <c r="F2294" s="95"/>
      <c r="G2294" s="96"/>
      <c r="H2294" s="96" t="s">
        <v>29375</v>
      </c>
      <c r="I2294" s="71" t="s">
        <v>23275</v>
      </c>
      <c r="J2294" s="192">
        <v>156535.0</v>
      </c>
      <c r="K2294" s="75" t="s">
        <v>22602</v>
      </c>
      <c r="L2294" s="95" t="s">
        <v>21498</v>
      </c>
      <c r="M2294" s="75" t="s">
        <v>22607</v>
      </c>
      <c r="N2294" s="75" t="s">
        <v>22887</v>
      </c>
      <c r="O2294" s="75" t="s">
        <v>3110</v>
      </c>
      <c r="P2294" s="75" t="s">
        <v>8038</v>
      </c>
      <c r="Q2294" s="95" t="s">
        <v>23276</v>
      </c>
    </row>
    <row r="2295">
      <c r="A2295" s="69" t="s">
        <v>2586</v>
      </c>
      <c r="B2295" s="153" t="s">
        <v>29374</v>
      </c>
      <c r="C2295" s="95" t="s">
        <v>12578</v>
      </c>
      <c r="D2295" s="101" t="s">
        <v>5466</v>
      </c>
      <c r="E2295" s="95"/>
      <c r="F2295" s="95"/>
      <c r="G2295" s="96"/>
      <c r="H2295" s="96" t="s">
        <v>29376</v>
      </c>
      <c r="I2295" s="71" t="s">
        <v>23275</v>
      </c>
      <c r="J2295" s="192">
        <v>156535.0</v>
      </c>
      <c r="K2295" s="75" t="s">
        <v>22602</v>
      </c>
      <c r="L2295" s="95" t="s">
        <v>21498</v>
      </c>
      <c r="M2295" s="75" t="s">
        <v>22607</v>
      </c>
      <c r="N2295" s="75" t="s">
        <v>22887</v>
      </c>
      <c r="O2295" s="75" t="s">
        <v>3110</v>
      </c>
      <c r="P2295" s="75" t="s">
        <v>8038</v>
      </c>
      <c r="Q2295" s="95" t="s">
        <v>23276</v>
      </c>
    </row>
    <row r="2296">
      <c r="A2296" s="69" t="s">
        <v>2586</v>
      </c>
      <c r="B2296" s="153" t="s">
        <v>29374</v>
      </c>
      <c r="C2296" s="95"/>
      <c r="D2296" s="101" t="s">
        <v>29377</v>
      </c>
      <c r="E2296" s="95"/>
      <c r="F2296" s="95"/>
      <c r="G2296" s="96"/>
      <c r="H2296" s="96" t="s">
        <v>29378</v>
      </c>
      <c r="I2296" s="71" t="s">
        <v>23275</v>
      </c>
      <c r="J2296" s="192">
        <v>156535.0</v>
      </c>
      <c r="K2296" s="75" t="s">
        <v>22602</v>
      </c>
      <c r="L2296" s="95" t="s">
        <v>21498</v>
      </c>
      <c r="M2296" s="75" t="s">
        <v>22607</v>
      </c>
      <c r="N2296" s="75" t="s">
        <v>22887</v>
      </c>
      <c r="O2296" s="75" t="s">
        <v>3110</v>
      </c>
      <c r="P2296" s="75" t="s">
        <v>15373</v>
      </c>
      <c r="Q2296" s="95" t="s">
        <v>23276</v>
      </c>
    </row>
    <row r="2297">
      <c r="A2297" s="62" t="s">
        <v>2586</v>
      </c>
      <c r="B2297" s="175" t="s">
        <v>29379</v>
      </c>
      <c r="C2297" s="95"/>
      <c r="D2297" s="101" t="s">
        <v>10992</v>
      </c>
      <c r="E2297" s="95"/>
      <c r="F2297" s="95"/>
      <c r="G2297" s="96"/>
      <c r="H2297" s="96" t="s">
        <v>29380</v>
      </c>
      <c r="I2297" s="191" t="s">
        <v>29381</v>
      </c>
      <c r="J2297" s="156">
        <v>478.0</v>
      </c>
      <c r="K2297" s="99" t="s">
        <v>22513</v>
      </c>
      <c r="L2297" s="95" t="s">
        <v>16627</v>
      </c>
      <c r="M2297" s="113" t="s">
        <v>22516</v>
      </c>
      <c r="N2297" s="75" t="s">
        <v>22887</v>
      </c>
      <c r="O2297" s="75" t="s">
        <v>3110</v>
      </c>
      <c r="P2297" s="75" t="s">
        <v>8038</v>
      </c>
      <c r="Q2297" s="95" t="s">
        <v>29382</v>
      </c>
    </row>
    <row r="2298">
      <c r="A2298" s="69" t="s">
        <v>2633</v>
      </c>
      <c r="B2298" s="175" t="s">
        <v>29228</v>
      </c>
      <c r="C2298" s="236"/>
      <c r="D2298" s="229" t="s">
        <v>29383</v>
      </c>
      <c r="E2298" s="236"/>
      <c r="F2298" s="236"/>
      <c r="G2298" s="177"/>
      <c r="H2298" s="177" t="s">
        <v>21470</v>
      </c>
      <c r="I2298" s="178" t="s">
        <v>29384</v>
      </c>
      <c r="J2298" s="179">
        <v>10798.0</v>
      </c>
      <c r="K2298" s="75" t="s">
        <v>22513</v>
      </c>
      <c r="L2298" s="95" t="s">
        <v>16627</v>
      </c>
      <c r="M2298" s="113" t="s">
        <v>22516</v>
      </c>
      <c r="N2298" s="75" t="s">
        <v>22887</v>
      </c>
      <c r="O2298" s="75" t="s">
        <v>4202</v>
      </c>
      <c r="P2298" s="75" t="s">
        <v>15373</v>
      </c>
      <c r="Q2298" s="236" t="s">
        <v>29385</v>
      </c>
    </row>
    <row r="2299">
      <c r="A2299" s="69" t="s">
        <v>2586</v>
      </c>
      <c r="B2299" s="190" t="s">
        <v>29386</v>
      </c>
      <c r="C2299" s="95"/>
      <c r="D2299" s="79" t="s">
        <v>3382</v>
      </c>
      <c r="E2299" s="95"/>
      <c r="F2299" s="95"/>
      <c r="G2299" s="96"/>
      <c r="H2299" s="96" t="s">
        <v>29387</v>
      </c>
      <c r="I2299" s="71" t="s">
        <v>29388</v>
      </c>
      <c r="J2299" s="192">
        <v>5147.0</v>
      </c>
      <c r="K2299" s="75" t="s">
        <v>22513</v>
      </c>
      <c r="L2299" s="95" t="s">
        <v>21765</v>
      </c>
      <c r="M2299" s="113" t="s">
        <v>22516</v>
      </c>
      <c r="N2299" s="75" t="s">
        <v>22887</v>
      </c>
      <c r="O2299" s="75" t="s">
        <v>4202</v>
      </c>
      <c r="P2299" s="75" t="s">
        <v>8038</v>
      </c>
      <c r="Q2299" s="95"/>
    </row>
    <row r="2300">
      <c r="A2300" s="62" t="s">
        <v>23381</v>
      </c>
      <c r="B2300" s="210" t="s">
        <v>23692</v>
      </c>
      <c r="C2300" s="82" t="s">
        <v>29389</v>
      </c>
      <c r="D2300" s="79" t="s">
        <v>29390</v>
      </c>
      <c r="E2300" s="82"/>
      <c r="F2300" s="82"/>
      <c r="G2300" s="62"/>
      <c r="H2300" s="62" t="s">
        <v>29391</v>
      </c>
      <c r="I2300" s="193" t="s">
        <v>23696</v>
      </c>
      <c r="J2300" s="198"/>
      <c r="K2300" s="82" t="s">
        <v>22583</v>
      </c>
      <c r="L2300" s="82" t="s">
        <v>21498</v>
      </c>
      <c r="M2300" s="99" t="s">
        <v>23368</v>
      </c>
      <c r="N2300" s="99" t="s">
        <v>22887</v>
      </c>
      <c r="O2300" s="99" t="s">
        <v>3110</v>
      </c>
      <c r="P2300" s="99" t="s">
        <v>15373</v>
      </c>
      <c r="Q2300" s="82" t="s">
        <v>23697</v>
      </c>
    </row>
    <row r="2301">
      <c r="A2301" s="62" t="s">
        <v>23381</v>
      </c>
      <c r="B2301" s="210" t="s">
        <v>23692</v>
      </c>
      <c r="C2301" s="82" t="s">
        <v>16461</v>
      </c>
      <c r="D2301" s="79" t="s">
        <v>2729</v>
      </c>
      <c r="E2301" s="82"/>
      <c r="F2301" s="82"/>
      <c r="G2301" s="62"/>
      <c r="H2301" s="62" t="s">
        <v>29392</v>
      </c>
      <c r="I2301" s="193" t="s">
        <v>23696</v>
      </c>
      <c r="J2301" s="198"/>
      <c r="K2301" s="82" t="s">
        <v>22583</v>
      </c>
      <c r="L2301" s="82" t="s">
        <v>21498</v>
      </c>
      <c r="M2301" s="99" t="s">
        <v>23368</v>
      </c>
      <c r="N2301" s="99" t="s">
        <v>22887</v>
      </c>
      <c r="O2301" s="99" t="s">
        <v>3110</v>
      </c>
      <c r="P2301" s="99" t="s">
        <v>8038</v>
      </c>
      <c r="Q2301" s="82" t="s">
        <v>23697</v>
      </c>
    </row>
    <row r="2302">
      <c r="A2302" s="62" t="s">
        <v>2586</v>
      </c>
      <c r="B2302" s="210" t="s">
        <v>29393</v>
      </c>
      <c r="C2302" s="82" t="s">
        <v>15741</v>
      </c>
      <c r="D2302" s="101" t="s">
        <v>6282</v>
      </c>
      <c r="E2302" s="82"/>
      <c r="F2302" s="82"/>
      <c r="G2302" s="160" t="s">
        <v>2741</v>
      </c>
      <c r="H2302" s="62" t="s">
        <v>29375</v>
      </c>
      <c r="I2302" s="193" t="s">
        <v>29394</v>
      </c>
      <c r="J2302" s="200">
        <v>89000.0</v>
      </c>
      <c r="K2302" s="82" t="s">
        <v>22583</v>
      </c>
      <c r="L2302" s="82" t="s">
        <v>21498</v>
      </c>
      <c r="M2302" s="99" t="s">
        <v>22837</v>
      </c>
      <c r="N2302" s="99" t="s">
        <v>22887</v>
      </c>
      <c r="O2302" s="99" t="s">
        <v>3110</v>
      </c>
      <c r="P2302" s="99" t="s">
        <v>8038</v>
      </c>
      <c r="Q2302" s="82" t="s">
        <v>29395</v>
      </c>
    </row>
    <row r="2303">
      <c r="A2303" s="62" t="s">
        <v>2586</v>
      </c>
      <c r="B2303" s="210" t="s">
        <v>29393</v>
      </c>
      <c r="C2303" s="82" t="s">
        <v>12578</v>
      </c>
      <c r="D2303" s="101" t="s">
        <v>5466</v>
      </c>
      <c r="E2303" s="82"/>
      <c r="F2303" s="82"/>
      <c r="G2303" s="160" t="s">
        <v>2741</v>
      </c>
      <c r="H2303" s="62" t="s">
        <v>29376</v>
      </c>
      <c r="I2303" s="193" t="s">
        <v>29394</v>
      </c>
      <c r="J2303" s="200">
        <v>89000.0</v>
      </c>
      <c r="K2303" s="82" t="s">
        <v>22583</v>
      </c>
      <c r="L2303" s="82" t="s">
        <v>21498</v>
      </c>
      <c r="M2303" s="99" t="s">
        <v>22837</v>
      </c>
      <c r="N2303" s="99" t="s">
        <v>22887</v>
      </c>
      <c r="O2303" s="99" t="s">
        <v>3110</v>
      </c>
      <c r="P2303" s="99" t="s">
        <v>8038</v>
      </c>
      <c r="Q2303" s="82" t="s">
        <v>29395</v>
      </c>
    </row>
    <row r="2304">
      <c r="A2304" s="62" t="s">
        <v>2586</v>
      </c>
      <c r="B2304" s="210" t="s">
        <v>29393</v>
      </c>
      <c r="C2304" s="82"/>
      <c r="D2304" s="101" t="s">
        <v>29377</v>
      </c>
      <c r="E2304" s="82"/>
      <c r="F2304" s="82"/>
      <c r="G2304" s="160" t="s">
        <v>2741</v>
      </c>
      <c r="H2304" s="62" t="s">
        <v>29378</v>
      </c>
      <c r="I2304" s="193" t="s">
        <v>29394</v>
      </c>
      <c r="J2304" s="200">
        <v>89000.0</v>
      </c>
      <c r="K2304" s="82" t="s">
        <v>22583</v>
      </c>
      <c r="L2304" s="82" t="s">
        <v>21498</v>
      </c>
      <c r="M2304" s="99" t="s">
        <v>22837</v>
      </c>
      <c r="N2304" s="99" t="s">
        <v>22887</v>
      </c>
      <c r="O2304" s="99" t="s">
        <v>3110</v>
      </c>
      <c r="P2304" s="99" t="s">
        <v>15373</v>
      </c>
      <c r="Q2304" s="113" t="s">
        <v>22516</v>
      </c>
    </row>
    <row r="2305">
      <c r="A2305" s="62" t="s">
        <v>2586</v>
      </c>
      <c r="B2305" s="210" t="s">
        <v>29396</v>
      </c>
      <c r="C2305" s="82"/>
      <c r="D2305" s="101" t="s">
        <v>4822</v>
      </c>
      <c r="E2305" s="82"/>
      <c r="F2305" s="82"/>
      <c r="G2305" s="62"/>
      <c r="H2305" s="62" t="s">
        <v>29397</v>
      </c>
      <c r="I2305" s="193" t="s">
        <v>29398</v>
      </c>
      <c r="J2305" s="200">
        <v>20100.0</v>
      </c>
      <c r="K2305" s="82" t="s">
        <v>22583</v>
      </c>
      <c r="L2305" s="82" t="s">
        <v>21498</v>
      </c>
      <c r="M2305" s="99" t="s">
        <v>22607</v>
      </c>
      <c r="N2305" s="99" t="s">
        <v>22887</v>
      </c>
      <c r="O2305" s="99" t="s">
        <v>3110</v>
      </c>
      <c r="P2305" s="99" t="s">
        <v>8038</v>
      </c>
      <c r="Q2305" s="82" t="s">
        <v>29399</v>
      </c>
    </row>
    <row r="2306">
      <c r="A2306" s="69" t="s">
        <v>2586</v>
      </c>
      <c r="B2306" s="259" t="s">
        <v>29400</v>
      </c>
      <c r="C2306" s="201"/>
      <c r="D2306" s="196" t="s">
        <v>29401</v>
      </c>
      <c r="E2306" s="201"/>
      <c r="F2306" s="201"/>
      <c r="G2306" s="160" t="s">
        <v>15373</v>
      </c>
      <c r="H2306" s="198" t="s">
        <v>29402</v>
      </c>
      <c r="I2306" s="213" t="s">
        <v>29403</v>
      </c>
      <c r="J2306" s="198">
        <v>63622.0</v>
      </c>
      <c r="K2306" s="201" t="s">
        <v>22583</v>
      </c>
      <c r="L2306" s="201" t="s">
        <v>21498</v>
      </c>
      <c r="M2306" s="198"/>
      <c r="N2306" s="162" t="s">
        <v>22887</v>
      </c>
      <c r="O2306" s="162" t="s">
        <v>3110</v>
      </c>
      <c r="P2306" s="162" t="s">
        <v>15373</v>
      </c>
      <c r="Q2306" s="201" t="s">
        <v>29404</v>
      </c>
    </row>
    <row r="2307">
      <c r="A2307" s="69" t="s">
        <v>2586</v>
      </c>
      <c r="B2307" s="259" t="s">
        <v>29400</v>
      </c>
      <c r="C2307" s="201"/>
      <c r="D2307" s="196" t="s">
        <v>11408</v>
      </c>
      <c r="E2307" s="201"/>
      <c r="F2307" s="201"/>
      <c r="G2307" s="160" t="s">
        <v>15373</v>
      </c>
      <c r="H2307" s="198" t="s">
        <v>29405</v>
      </c>
      <c r="I2307" s="213" t="s">
        <v>29403</v>
      </c>
      <c r="J2307" s="198">
        <v>63622.0</v>
      </c>
      <c r="K2307" s="201" t="s">
        <v>22583</v>
      </c>
      <c r="L2307" s="201" t="s">
        <v>21498</v>
      </c>
      <c r="M2307" s="198"/>
      <c r="N2307" s="162" t="s">
        <v>22887</v>
      </c>
      <c r="O2307" s="162" t="s">
        <v>3110</v>
      </c>
      <c r="P2307" s="162" t="s">
        <v>15373</v>
      </c>
      <c r="Q2307" s="201" t="s">
        <v>29404</v>
      </c>
    </row>
    <row r="2308">
      <c r="A2308" s="62" t="s">
        <v>2633</v>
      </c>
      <c r="B2308" s="215" t="s">
        <v>29406</v>
      </c>
      <c r="C2308" s="95" t="s">
        <v>16309</v>
      </c>
      <c r="D2308" s="79" t="s">
        <v>3892</v>
      </c>
      <c r="E2308" s="95"/>
      <c r="F2308" s="95"/>
      <c r="G2308" s="96"/>
      <c r="H2308" s="96" t="s">
        <v>29407</v>
      </c>
      <c r="I2308" s="191" t="s">
        <v>29408</v>
      </c>
      <c r="J2308" s="156">
        <v>42100.0</v>
      </c>
      <c r="K2308" s="82" t="s">
        <v>22583</v>
      </c>
      <c r="L2308" s="95" t="s">
        <v>21498</v>
      </c>
      <c r="M2308" s="96"/>
      <c r="N2308" s="75" t="s">
        <v>22887</v>
      </c>
      <c r="O2308" s="75" t="s">
        <v>3110</v>
      </c>
      <c r="P2308" s="75" t="s">
        <v>8038</v>
      </c>
      <c r="Q2308" s="95" t="s">
        <v>29409</v>
      </c>
    </row>
    <row r="2309">
      <c r="A2309" s="69" t="s">
        <v>2633</v>
      </c>
      <c r="B2309" s="232" t="s">
        <v>29410</v>
      </c>
      <c r="C2309" s="82"/>
      <c r="D2309" s="79" t="s">
        <v>4296</v>
      </c>
      <c r="E2309" s="82"/>
      <c r="F2309" s="82"/>
      <c r="G2309" s="62"/>
      <c r="H2309" s="62" t="s">
        <v>29411</v>
      </c>
      <c r="I2309" s="113" t="s">
        <v>22516</v>
      </c>
      <c r="J2309" s="198"/>
      <c r="K2309" s="62"/>
      <c r="L2309" s="82" t="s">
        <v>16627</v>
      </c>
      <c r="M2309" s="113" t="s">
        <v>22516</v>
      </c>
      <c r="N2309" s="99" t="s">
        <v>22887</v>
      </c>
      <c r="O2309" s="99" t="s">
        <v>4202</v>
      </c>
      <c r="P2309" s="99" t="s">
        <v>8038</v>
      </c>
      <c r="Q2309" s="113" t="s">
        <v>22516</v>
      </c>
    </row>
    <row r="2310">
      <c r="A2310" s="69" t="s">
        <v>2586</v>
      </c>
      <c r="B2310" s="232" t="s">
        <v>29412</v>
      </c>
      <c r="C2310" s="82"/>
      <c r="D2310" s="79" t="s">
        <v>6370</v>
      </c>
      <c r="E2310" s="82"/>
      <c r="F2310" s="82"/>
      <c r="G2310" s="62"/>
      <c r="H2310" s="62" t="s">
        <v>29413</v>
      </c>
      <c r="I2310" s="113" t="s">
        <v>22516</v>
      </c>
      <c r="J2310" s="198"/>
      <c r="K2310" s="62"/>
      <c r="L2310" s="82" t="s">
        <v>21765</v>
      </c>
      <c r="M2310" s="113" t="s">
        <v>22516</v>
      </c>
      <c r="N2310" s="99" t="s">
        <v>22887</v>
      </c>
      <c r="O2310" s="99" t="s">
        <v>3110</v>
      </c>
      <c r="P2310" s="99" t="s">
        <v>8038</v>
      </c>
      <c r="Q2310" s="82"/>
    </row>
    <row r="2311">
      <c r="A2311" s="69" t="s">
        <v>2586</v>
      </c>
      <c r="B2311" s="190" t="s">
        <v>29414</v>
      </c>
      <c r="C2311" s="95"/>
      <c r="D2311" s="101" t="s">
        <v>29415</v>
      </c>
      <c r="E2311" s="95"/>
      <c r="F2311" s="95"/>
      <c r="G2311" s="96"/>
      <c r="H2311" s="96" t="s">
        <v>29416</v>
      </c>
      <c r="I2311" s="113" t="s">
        <v>22516</v>
      </c>
      <c r="J2311" s="192"/>
      <c r="K2311" s="96"/>
      <c r="L2311" s="95" t="s">
        <v>21765</v>
      </c>
      <c r="M2311" s="113" t="s">
        <v>22516</v>
      </c>
      <c r="N2311" s="75" t="s">
        <v>22887</v>
      </c>
      <c r="O2311" s="75" t="s">
        <v>3110</v>
      </c>
      <c r="P2311" s="75" t="s">
        <v>15373</v>
      </c>
      <c r="Q2311" s="95"/>
    </row>
    <row r="2312">
      <c r="A2312" s="174"/>
      <c r="B2312" s="172" t="s">
        <v>22180</v>
      </c>
      <c r="C2312" s="188"/>
      <c r="D2312" s="171"/>
      <c r="E2312" s="171"/>
      <c r="F2312" s="171"/>
      <c r="G2312" s="173"/>
      <c r="H2312" s="173" t="s">
        <v>22181</v>
      </c>
      <c r="I2312" s="171" t="s">
        <v>16627</v>
      </c>
      <c r="J2312" s="171"/>
      <c r="K2312" s="171"/>
      <c r="L2312" s="171"/>
      <c r="M2312" s="113" t="s">
        <v>29417</v>
      </c>
      <c r="N2312" s="160" t="s">
        <v>16706</v>
      </c>
      <c r="O2312" s="171" t="s">
        <v>22182</v>
      </c>
      <c r="P2312" s="67"/>
      <c r="Q2312" s="171"/>
    </row>
    <row r="2313">
      <c r="A2313" s="174"/>
      <c r="B2313" s="172" t="s">
        <v>22103</v>
      </c>
      <c r="C2313" s="188"/>
      <c r="D2313" s="171"/>
      <c r="E2313" s="171"/>
      <c r="F2313" s="171"/>
      <c r="G2313" s="173"/>
      <c r="H2313" s="171" t="s">
        <v>22104</v>
      </c>
      <c r="I2313" s="173" t="s">
        <v>22105</v>
      </c>
      <c r="J2313" s="171"/>
      <c r="K2313" s="171"/>
      <c r="L2313" s="171"/>
      <c r="M2313" s="65" t="s">
        <v>23753</v>
      </c>
      <c r="N2313" s="160" t="s">
        <v>16706</v>
      </c>
      <c r="O2313" s="181" t="s">
        <v>29418</v>
      </c>
      <c r="P2313" s="67"/>
      <c r="Q2313" s="171"/>
    </row>
    <row r="2314">
      <c r="A2314" s="62" t="s">
        <v>23381</v>
      </c>
      <c r="B2314" s="195" t="s">
        <v>29419</v>
      </c>
      <c r="C2314" s="201" t="s">
        <v>29420</v>
      </c>
      <c r="D2314" s="79" t="s">
        <v>4141</v>
      </c>
      <c r="E2314" s="201"/>
      <c r="F2314" s="201"/>
      <c r="G2314" s="198"/>
      <c r="H2314" s="198" t="s">
        <v>29421</v>
      </c>
      <c r="I2314" s="113" t="s">
        <v>22516</v>
      </c>
      <c r="J2314" s="198"/>
      <c r="K2314" s="162" t="s">
        <v>22513</v>
      </c>
      <c r="L2314" s="201" t="s">
        <v>21498</v>
      </c>
      <c r="M2314" s="198"/>
      <c r="N2314" s="162" t="s">
        <v>22923</v>
      </c>
      <c r="O2314" s="162" t="s">
        <v>3792</v>
      </c>
      <c r="P2314" s="162" t="s">
        <v>8038</v>
      </c>
      <c r="Q2314" s="201" t="s">
        <v>22924</v>
      </c>
    </row>
    <row r="2315">
      <c r="A2315" s="62"/>
      <c r="B2315" s="217" t="s">
        <v>29422</v>
      </c>
      <c r="C2315" s="201"/>
      <c r="D2315" s="238"/>
      <c r="E2315" s="291"/>
      <c r="F2315" s="291"/>
      <c r="G2315" s="238"/>
      <c r="H2315" s="239" t="s">
        <v>29423</v>
      </c>
      <c r="I2315" s="292" t="s">
        <v>29424</v>
      </c>
      <c r="J2315" s="262"/>
      <c r="K2315" s="182" t="s">
        <v>16627</v>
      </c>
      <c r="L2315" s="240"/>
      <c r="M2315" s="113" t="s">
        <v>22516</v>
      </c>
      <c r="N2315" s="241" t="s">
        <v>16706</v>
      </c>
      <c r="O2315" s="241"/>
      <c r="P2315" s="162"/>
      <c r="Q2315" s="241"/>
    </row>
    <row r="2316">
      <c r="A2316" s="174"/>
      <c r="B2316" s="217" t="s">
        <v>29425</v>
      </c>
      <c r="C2316" s="188"/>
      <c r="D2316" s="174"/>
      <c r="E2316" s="188"/>
      <c r="F2316" s="188"/>
      <c r="G2316" s="174"/>
      <c r="H2316" s="219" t="s">
        <v>29426</v>
      </c>
      <c r="I2316" s="219" t="s">
        <v>29427</v>
      </c>
      <c r="J2316" s="174"/>
      <c r="K2316" s="182" t="s">
        <v>16627</v>
      </c>
      <c r="L2316" s="174"/>
      <c r="M2316" s="113" t="s">
        <v>22516</v>
      </c>
      <c r="N2316" s="67" t="s">
        <v>16706</v>
      </c>
      <c r="O2316" s="67"/>
      <c r="P2316" s="174"/>
      <c r="Q2316" s="174"/>
    </row>
    <row r="2317">
      <c r="A2317" s="174"/>
      <c r="B2317" s="217" t="s">
        <v>29428</v>
      </c>
      <c r="C2317" s="188"/>
      <c r="D2317" s="174"/>
      <c r="E2317" s="188"/>
      <c r="F2317" s="188"/>
      <c r="G2317" s="174"/>
      <c r="H2317" s="219" t="s">
        <v>29429</v>
      </c>
      <c r="I2317" s="219" t="s">
        <v>29430</v>
      </c>
      <c r="J2317" s="174"/>
      <c r="K2317" s="182" t="s">
        <v>16627</v>
      </c>
      <c r="L2317" s="174"/>
      <c r="M2317" s="113" t="s">
        <v>22516</v>
      </c>
      <c r="N2317" s="67" t="s">
        <v>16706</v>
      </c>
      <c r="O2317" s="67"/>
      <c r="P2317" s="174"/>
      <c r="Q2317" s="174"/>
    </row>
    <row r="2318">
      <c r="A2318" s="62"/>
      <c r="B2318" s="217" t="s">
        <v>29431</v>
      </c>
      <c r="C2318" s="201"/>
      <c r="D2318" s="238"/>
      <c r="E2318" s="291"/>
      <c r="F2318" s="291"/>
      <c r="G2318" s="238"/>
      <c r="H2318" s="239" t="s">
        <v>29432</v>
      </c>
      <c r="I2318" s="239" t="s">
        <v>29433</v>
      </c>
      <c r="J2318" s="240"/>
      <c r="K2318" s="182" t="s">
        <v>16627</v>
      </c>
      <c r="L2318" s="240"/>
      <c r="M2318" s="113" t="s">
        <v>22516</v>
      </c>
      <c r="N2318" s="241" t="s">
        <v>16706</v>
      </c>
      <c r="O2318" s="241"/>
      <c r="P2318" s="162"/>
      <c r="Q2318" s="241"/>
    </row>
    <row r="2319">
      <c r="A2319" s="62"/>
      <c r="B2319" s="217" t="s">
        <v>29434</v>
      </c>
      <c r="C2319" s="201"/>
      <c r="D2319" s="238"/>
      <c r="E2319" s="291"/>
      <c r="F2319" s="291"/>
      <c r="G2319" s="174"/>
      <c r="H2319" s="239" t="s">
        <v>29435</v>
      </c>
      <c r="I2319" s="219" t="s">
        <v>29436</v>
      </c>
      <c r="J2319" s="240"/>
      <c r="K2319" s="182" t="s">
        <v>16627</v>
      </c>
      <c r="L2319" s="174"/>
      <c r="M2319" s="113" t="s">
        <v>22516</v>
      </c>
      <c r="N2319" s="241" t="s">
        <v>16706</v>
      </c>
      <c r="O2319" s="162"/>
      <c r="P2319" s="162"/>
      <c r="Q2319" s="241"/>
    </row>
    <row r="2320">
      <c r="A2320" s="62"/>
      <c r="B2320" s="217" t="s">
        <v>29437</v>
      </c>
      <c r="C2320" s="201"/>
      <c r="D2320" s="238"/>
      <c r="E2320" s="291"/>
      <c r="F2320" s="291"/>
      <c r="G2320" s="238"/>
      <c r="H2320" s="239" t="s">
        <v>29438</v>
      </c>
      <c r="I2320" s="239" t="s">
        <v>29439</v>
      </c>
      <c r="J2320" s="240"/>
      <c r="K2320" s="182" t="s">
        <v>16627</v>
      </c>
      <c r="L2320" s="240"/>
      <c r="M2320" s="113" t="s">
        <v>22516</v>
      </c>
      <c r="N2320" s="241" t="s">
        <v>16706</v>
      </c>
      <c r="O2320" s="241"/>
      <c r="P2320" s="162"/>
      <c r="Q2320" s="241"/>
    </row>
    <row r="2321">
      <c r="A2321" s="174"/>
      <c r="B2321" s="217" t="s">
        <v>29440</v>
      </c>
      <c r="C2321" s="188"/>
      <c r="D2321" s="174"/>
      <c r="E2321" s="188"/>
      <c r="F2321" s="188"/>
      <c r="G2321" s="174"/>
      <c r="H2321" s="219" t="s">
        <v>29441</v>
      </c>
      <c r="I2321" s="219" t="s">
        <v>29442</v>
      </c>
      <c r="J2321" s="174"/>
      <c r="K2321" s="182" t="s">
        <v>16627</v>
      </c>
      <c r="L2321" s="174"/>
      <c r="M2321" s="113" t="s">
        <v>22516</v>
      </c>
      <c r="N2321" s="67" t="s">
        <v>16706</v>
      </c>
      <c r="O2321" s="67"/>
      <c r="P2321" s="174"/>
      <c r="Q2321" s="174"/>
    </row>
    <row r="2322">
      <c r="A2322" s="174"/>
      <c r="B2322" s="217" t="s">
        <v>29443</v>
      </c>
      <c r="C2322" s="188"/>
      <c r="D2322" s="174"/>
      <c r="E2322" s="188"/>
      <c r="F2322" s="188"/>
      <c r="G2322" s="174"/>
      <c r="H2322" s="219" t="s">
        <v>29444</v>
      </c>
      <c r="I2322" s="219" t="s">
        <v>29445</v>
      </c>
      <c r="J2322" s="174"/>
      <c r="K2322" s="182" t="s">
        <v>16627</v>
      </c>
      <c r="L2322" s="174"/>
      <c r="M2322" s="113" t="s">
        <v>22516</v>
      </c>
      <c r="N2322" s="67" t="s">
        <v>16706</v>
      </c>
      <c r="O2322" s="67"/>
      <c r="P2322" s="174"/>
      <c r="Q2322" s="174"/>
    </row>
    <row r="2323">
      <c r="A2323" s="174"/>
      <c r="B2323" s="217" t="s">
        <v>29446</v>
      </c>
      <c r="C2323" s="188"/>
      <c r="D2323" s="174"/>
      <c r="E2323" s="188"/>
      <c r="F2323" s="188"/>
      <c r="G2323" s="174"/>
      <c r="H2323" s="219" t="s">
        <v>29447</v>
      </c>
      <c r="I2323" s="219" t="s">
        <v>29448</v>
      </c>
      <c r="J2323" s="174"/>
      <c r="K2323" s="182" t="s">
        <v>16627</v>
      </c>
      <c r="L2323" s="174"/>
      <c r="M2323" s="113" t="s">
        <v>22516</v>
      </c>
      <c r="N2323" s="67" t="s">
        <v>16706</v>
      </c>
      <c r="O2323" s="67"/>
      <c r="P2323" s="174"/>
      <c r="Q2323" s="174"/>
    </row>
    <row r="2324">
      <c r="A2324" s="174"/>
      <c r="B2324" s="217" t="s">
        <v>29449</v>
      </c>
      <c r="C2324" s="188"/>
      <c r="D2324" s="174"/>
      <c r="E2324" s="188"/>
      <c r="F2324" s="188"/>
      <c r="G2324" s="174"/>
      <c r="H2324" s="219" t="s">
        <v>29450</v>
      </c>
      <c r="I2324" s="219" t="s">
        <v>29451</v>
      </c>
      <c r="J2324" s="174"/>
      <c r="K2324" s="182" t="s">
        <v>16627</v>
      </c>
      <c r="L2324" s="174"/>
      <c r="M2324" s="113" t="s">
        <v>22516</v>
      </c>
      <c r="N2324" s="67" t="s">
        <v>16706</v>
      </c>
      <c r="O2324" s="67"/>
      <c r="P2324" s="174"/>
      <c r="Q2324" s="174"/>
    </row>
    <row r="2325">
      <c r="A2325" s="174"/>
      <c r="B2325" s="217" t="s">
        <v>29452</v>
      </c>
      <c r="C2325" s="188"/>
      <c r="D2325" s="174"/>
      <c r="E2325" s="188"/>
      <c r="F2325" s="188"/>
      <c r="G2325" s="174"/>
      <c r="H2325" s="219" t="s">
        <v>29453</v>
      </c>
      <c r="I2325" s="219" t="s">
        <v>29454</v>
      </c>
      <c r="J2325" s="174"/>
      <c r="K2325" s="182" t="s">
        <v>16627</v>
      </c>
      <c r="L2325" s="174"/>
      <c r="M2325" s="113" t="s">
        <v>22516</v>
      </c>
      <c r="N2325" s="67" t="s">
        <v>16706</v>
      </c>
      <c r="O2325" s="67"/>
      <c r="P2325" s="174"/>
      <c r="Q2325" s="174"/>
    </row>
    <row r="2326">
      <c r="A2326" s="174"/>
      <c r="B2326" s="217" t="s">
        <v>29455</v>
      </c>
      <c r="C2326" s="188"/>
      <c r="D2326" s="174"/>
      <c r="E2326" s="188"/>
      <c r="F2326" s="188"/>
      <c r="G2326" s="174"/>
      <c r="H2326" s="219" t="s">
        <v>29456</v>
      </c>
      <c r="I2326" s="219" t="s">
        <v>29457</v>
      </c>
      <c r="J2326" s="174"/>
      <c r="K2326" s="182" t="s">
        <v>21605</v>
      </c>
      <c r="L2326" s="174"/>
      <c r="M2326" s="113" t="s">
        <v>22516</v>
      </c>
      <c r="N2326" s="67" t="s">
        <v>16706</v>
      </c>
      <c r="O2326" s="67"/>
      <c r="P2326" s="174"/>
      <c r="Q2326" s="174"/>
    </row>
    <row r="2327">
      <c r="A2327" s="174"/>
      <c r="B2327" s="217" t="s">
        <v>29458</v>
      </c>
      <c r="C2327" s="188"/>
      <c r="D2327" s="174"/>
      <c r="E2327" s="188"/>
      <c r="F2327" s="188"/>
      <c r="G2327" s="174"/>
      <c r="H2327" s="219" t="s">
        <v>29459</v>
      </c>
      <c r="I2327" s="219" t="s">
        <v>29460</v>
      </c>
      <c r="J2327" s="174"/>
      <c r="K2327" s="182" t="s">
        <v>21498</v>
      </c>
      <c r="L2327" s="174"/>
      <c r="M2327" s="99" t="s">
        <v>22739</v>
      </c>
      <c r="N2327" s="67" t="s">
        <v>16706</v>
      </c>
      <c r="O2327" s="67"/>
      <c r="P2327" s="174"/>
      <c r="Q2327" s="174"/>
    </row>
    <row r="2328">
      <c r="A2328" s="174"/>
      <c r="B2328" s="217" t="s">
        <v>28910</v>
      </c>
      <c r="C2328" s="188"/>
      <c r="D2328" s="174"/>
      <c r="E2328" s="188"/>
      <c r="F2328" s="188"/>
      <c r="G2328" s="174"/>
      <c r="H2328" s="219" t="s">
        <v>29461</v>
      </c>
      <c r="I2328" s="219" t="s">
        <v>29462</v>
      </c>
      <c r="J2328" s="174"/>
      <c r="K2328" s="182" t="s">
        <v>21498</v>
      </c>
      <c r="L2328" s="174"/>
      <c r="M2328" s="99" t="s">
        <v>22629</v>
      </c>
      <c r="N2328" s="67" t="s">
        <v>16706</v>
      </c>
      <c r="O2328" s="67"/>
      <c r="P2328" s="174"/>
      <c r="Q2328" s="174"/>
    </row>
    <row r="2329">
      <c r="A2329" s="62"/>
      <c r="B2329" s="217" t="s">
        <v>29463</v>
      </c>
      <c r="C2329" s="201"/>
      <c r="D2329" s="238"/>
      <c r="E2329" s="291"/>
      <c r="F2329" s="291"/>
      <c r="G2329" s="238"/>
      <c r="H2329" s="239" t="s">
        <v>29464</v>
      </c>
      <c r="I2329" s="239" t="s">
        <v>29465</v>
      </c>
      <c r="J2329" s="240"/>
      <c r="K2329" s="182" t="s">
        <v>21498</v>
      </c>
      <c r="L2329" s="240"/>
      <c r="M2329" s="113" t="s">
        <v>22516</v>
      </c>
      <c r="N2329" s="241" t="s">
        <v>16706</v>
      </c>
      <c r="O2329" s="241"/>
      <c r="P2329" s="162"/>
      <c r="Q2329" s="241"/>
    </row>
    <row r="2330">
      <c r="A2330" s="62" t="s">
        <v>2586</v>
      </c>
      <c r="B2330" s="175" t="s">
        <v>25089</v>
      </c>
      <c r="C2330" s="95"/>
      <c r="D2330" s="101" t="s">
        <v>7297</v>
      </c>
      <c r="E2330" s="95"/>
      <c r="F2330" s="95"/>
      <c r="G2330" s="160" t="s">
        <v>2741</v>
      </c>
      <c r="H2330" s="96" t="s">
        <v>29466</v>
      </c>
      <c r="I2330" s="191" t="s">
        <v>25092</v>
      </c>
      <c r="J2330" s="204">
        <v>100000.0</v>
      </c>
      <c r="K2330" s="99" t="s">
        <v>22602</v>
      </c>
      <c r="L2330" s="95" t="s">
        <v>16627</v>
      </c>
      <c r="M2330" s="75" t="s">
        <v>23140</v>
      </c>
      <c r="N2330" s="75" t="s">
        <v>16706</v>
      </c>
      <c r="O2330" s="75" t="s">
        <v>2760</v>
      </c>
      <c r="P2330" s="75" t="s">
        <v>15373</v>
      </c>
      <c r="Q2330" s="95" t="s">
        <v>25093</v>
      </c>
    </row>
    <row r="2331">
      <c r="A2331" s="69" t="s">
        <v>2586</v>
      </c>
      <c r="B2331" s="190" t="s">
        <v>29467</v>
      </c>
      <c r="C2331" s="95"/>
      <c r="D2331" s="101" t="s">
        <v>338</v>
      </c>
      <c r="E2331" s="95"/>
      <c r="F2331" s="95"/>
      <c r="G2331" s="160" t="s">
        <v>2741</v>
      </c>
      <c r="H2331" s="96" t="s">
        <v>29468</v>
      </c>
      <c r="I2331" s="71" t="s">
        <v>22900</v>
      </c>
      <c r="J2331" s="192">
        <v>604956.0</v>
      </c>
      <c r="K2331" s="75" t="s">
        <v>22602</v>
      </c>
      <c r="L2331" s="95" t="s">
        <v>16627</v>
      </c>
      <c r="M2331" s="113" t="s">
        <v>22516</v>
      </c>
      <c r="N2331" s="75" t="s">
        <v>16706</v>
      </c>
      <c r="O2331" s="75" t="s">
        <v>22584</v>
      </c>
      <c r="P2331" s="75" t="s">
        <v>15373</v>
      </c>
      <c r="Q2331" s="95" t="s">
        <v>22901</v>
      </c>
    </row>
    <row r="2332">
      <c r="A2332" s="62" t="s">
        <v>2586</v>
      </c>
      <c r="B2332" s="175" t="s">
        <v>29469</v>
      </c>
      <c r="C2332" s="236"/>
      <c r="D2332" s="79" t="s">
        <v>2318</v>
      </c>
      <c r="E2332" s="236"/>
      <c r="F2332" s="236"/>
      <c r="G2332" s="160" t="s">
        <v>2741</v>
      </c>
      <c r="H2332" s="177" t="s">
        <v>29470</v>
      </c>
      <c r="I2332" s="178" t="s">
        <v>29471</v>
      </c>
      <c r="J2332" s="179">
        <v>809760.0</v>
      </c>
      <c r="K2332" s="75" t="s">
        <v>22602</v>
      </c>
      <c r="L2332" s="95" t="s">
        <v>16627</v>
      </c>
      <c r="M2332" s="113" t="s">
        <v>22516</v>
      </c>
      <c r="N2332" s="75" t="s">
        <v>16706</v>
      </c>
      <c r="O2332" s="75" t="s">
        <v>2937</v>
      </c>
      <c r="P2332" s="75" t="s">
        <v>15373</v>
      </c>
      <c r="Q2332" s="236" t="s">
        <v>29472</v>
      </c>
    </row>
    <row r="2333">
      <c r="A2333" s="62" t="s">
        <v>2586</v>
      </c>
      <c r="B2333" s="175" t="s">
        <v>25089</v>
      </c>
      <c r="C2333" s="95" t="s">
        <v>25090</v>
      </c>
      <c r="D2333" s="101" t="s">
        <v>29473</v>
      </c>
      <c r="E2333" s="95"/>
      <c r="F2333" s="95"/>
      <c r="G2333" s="160" t="s">
        <v>2741</v>
      </c>
      <c r="H2333" s="101" t="s">
        <v>23866</v>
      </c>
      <c r="I2333" s="191" t="s">
        <v>25092</v>
      </c>
      <c r="J2333" s="204">
        <v>100000.0</v>
      </c>
      <c r="K2333" s="99" t="s">
        <v>22602</v>
      </c>
      <c r="L2333" s="95" t="s">
        <v>16627</v>
      </c>
      <c r="M2333" s="113" t="s">
        <v>22516</v>
      </c>
      <c r="N2333" s="75" t="s">
        <v>16706</v>
      </c>
      <c r="O2333" s="75" t="s">
        <v>2760</v>
      </c>
      <c r="P2333" s="75" t="s">
        <v>8038</v>
      </c>
      <c r="Q2333" s="95" t="s">
        <v>25093</v>
      </c>
    </row>
    <row r="2334">
      <c r="A2334" s="69" t="s">
        <v>2586</v>
      </c>
      <c r="B2334" s="153" t="s">
        <v>22779</v>
      </c>
      <c r="C2334" s="95"/>
      <c r="D2334" s="196" t="s">
        <v>6103</v>
      </c>
      <c r="E2334" s="95"/>
      <c r="F2334" s="95"/>
      <c r="G2334" s="160" t="s">
        <v>8038</v>
      </c>
      <c r="H2334" s="96" t="s">
        <v>29474</v>
      </c>
      <c r="I2334" s="191" t="s">
        <v>29475</v>
      </c>
      <c r="J2334" s="204">
        <v>1300000.0</v>
      </c>
      <c r="K2334" s="75" t="s">
        <v>22602</v>
      </c>
      <c r="L2334" s="95" t="s">
        <v>16627</v>
      </c>
      <c r="M2334" s="113" t="s">
        <v>22516</v>
      </c>
      <c r="N2334" s="75" t="s">
        <v>16706</v>
      </c>
      <c r="O2334" s="75" t="s">
        <v>2937</v>
      </c>
      <c r="P2334" s="75" t="s">
        <v>8038</v>
      </c>
      <c r="Q2334" s="95" t="s">
        <v>29476</v>
      </c>
    </row>
    <row r="2335">
      <c r="A2335" s="62" t="s">
        <v>2633</v>
      </c>
      <c r="B2335" s="195" t="s">
        <v>22666</v>
      </c>
      <c r="C2335" s="201"/>
      <c r="D2335" s="79" t="s">
        <v>15749</v>
      </c>
      <c r="E2335" s="201"/>
      <c r="F2335" s="201"/>
      <c r="G2335" s="160" t="s">
        <v>2741</v>
      </c>
      <c r="H2335" s="198" t="s">
        <v>29477</v>
      </c>
      <c r="I2335" s="213" t="s">
        <v>22670</v>
      </c>
      <c r="J2335" s="198">
        <v>383100.0</v>
      </c>
      <c r="K2335" s="162" t="s">
        <v>22602</v>
      </c>
      <c r="L2335" s="201" t="s">
        <v>16627</v>
      </c>
      <c r="M2335" s="113" t="s">
        <v>22516</v>
      </c>
      <c r="N2335" s="162" t="s">
        <v>16706</v>
      </c>
      <c r="O2335" s="162" t="s">
        <v>22671</v>
      </c>
      <c r="P2335" s="162" t="s">
        <v>15373</v>
      </c>
      <c r="Q2335" s="201" t="s">
        <v>22672</v>
      </c>
    </row>
    <row r="2336">
      <c r="A2336" s="62" t="s">
        <v>2633</v>
      </c>
      <c r="B2336" s="210" t="s">
        <v>23434</v>
      </c>
      <c r="C2336" s="82"/>
      <c r="D2336" s="79" t="s">
        <v>15749</v>
      </c>
      <c r="E2336" s="82"/>
      <c r="F2336" s="82"/>
      <c r="G2336" s="160" t="s">
        <v>8038</v>
      </c>
      <c r="H2336" s="62" t="s">
        <v>29478</v>
      </c>
      <c r="I2336" s="108" t="s">
        <v>23438</v>
      </c>
      <c r="J2336" s="198">
        <v>400000.0</v>
      </c>
      <c r="K2336" s="99" t="s">
        <v>22602</v>
      </c>
      <c r="L2336" s="82" t="s">
        <v>16627</v>
      </c>
      <c r="M2336" s="113" t="s">
        <v>22516</v>
      </c>
      <c r="N2336" s="99" t="s">
        <v>16706</v>
      </c>
      <c r="O2336" s="99" t="s">
        <v>22584</v>
      </c>
      <c r="P2336" s="99" t="s">
        <v>15373</v>
      </c>
      <c r="Q2336" s="82" t="s">
        <v>23439</v>
      </c>
    </row>
    <row r="2337">
      <c r="A2337" s="62" t="s">
        <v>2633</v>
      </c>
      <c r="B2337" s="195" t="s">
        <v>22666</v>
      </c>
      <c r="C2337" s="201" t="s">
        <v>29479</v>
      </c>
      <c r="D2337" s="79" t="s">
        <v>15749</v>
      </c>
      <c r="E2337" s="201"/>
      <c r="F2337" s="201"/>
      <c r="G2337" s="160" t="s">
        <v>2741</v>
      </c>
      <c r="H2337" s="198" t="s">
        <v>29480</v>
      </c>
      <c r="I2337" s="213" t="s">
        <v>22670</v>
      </c>
      <c r="J2337" s="198">
        <v>383100.0</v>
      </c>
      <c r="K2337" s="162" t="s">
        <v>22602</v>
      </c>
      <c r="L2337" s="201" t="s">
        <v>16627</v>
      </c>
      <c r="M2337" s="113" t="s">
        <v>22516</v>
      </c>
      <c r="N2337" s="162" t="s">
        <v>16706</v>
      </c>
      <c r="O2337" s="162" t="s">
        <v>22671</v>
      </c>
      <c r="P2337" s="162" t="s">
        <v>15373</v>
      </c>
      <c r="Q2337" s="201" t="s">
        <v>22672</v>
      </c>
    </row>
    <row r="2338">
      <c r="A2338" s="62" t="s">
        <v>2633</v>
      </c>
      <c r="B2338" s="195" t="s">
        <v>22666</v>
      </c>
      <c r="C2338" s="201"/>
      <c r="D2338" s="79" t="s">
        <v>15749</v>
      </c>
      <c r="E2338" s="201"/>
      <c r="F2338" s="201"/>
      <c r="G2338" s="160" t="s">
        <v>2741</v>
      </c>
      <c r="H2338" s="198" t="s">
        <v>29480</v>
      </c>
      <c r="I2338" s="213" t="s">
        <v>22670</v>
      </c>
      <c r="J2338" s="198">
        <v>383100.0</v>
      </c>
      <c r="K2338" s="162" t="s">
        <v>22602</v>
      </c>
      <c r="L2338" s="201" t="s">
        <v>16627</v>
      </c>
      <c r="M2338" s="113" t="s">
        <v>22516</v>
      </c>
      <c r="N2338" s="162" t="s">
        <v>16706</v>
      </c>
      <c r="O2338" s="162" t="s">
        <v>22671</v>
      </c>
      <c r="P2338" s="162" t="s">
        <v>8038</v>
      </c>
      <c r="Q2338" s="201" t="s">
        <v>22672</v>
      </c>
    </row>
    <row r="2339">
      <c r="A2339" s="69" t="s">
        <v>2586</v>
      </c>
      <c r="B2339" s="153" t="s">
        <v>21988</v>
      </c>
      <c r="C2339" s="95"/>
      <c r="D2339" s="79" t="s">
        <v>29481</v>
      </c>
      <c r="E2339" s="95"/>
      <c r="F2339" s="95"/>
      <c r="G2339" s="160" t="s">
        <v>2741</v>
      </c>
      <c r="H2339" s="96" t="s">
        <v>29482</v>
      </c>
      <c r="I2339" s="71" t="s">
        <v>25053</v>
      </c>
      <c r="J2339" s="192">
        <v>103579.0</v>
      </c>
      <c r="K2339" s="99" t="s">
        <v>22602</v>
      </c>
      <c r="L2339" s="95" t="s">
        <v>16627</v>
      </c>
      <c r="M2339" s="113" t="s">
        <v>22516</v>
      </c>
      <c r="N2339" s="75" t="s">
        <v>16706</v>
      </c>
      <c r="O2339" s="75" t="s">
        <v>4138</v>
      </c>
      <c r="P2339" s="75" t="s">
        <v>8038</v>
      </c>
      <c r="Q2339" s="95" t="s">
        <v>25054</v>
      </c>
    </row>
    <row r="2340">
      <c r="A2340" s="62" t="s">
        <v>2586</v>
      </c>
      <c r="B2340" s="175" t="s">
        <v>23673</v>
      </c>
      <c r="C2340" s="95"/>
      <c r="D2340" s="101" t="s">
        <v>29483</v>
      </c>
      <c r="E2340" s="95"/>
      <c r="F2340" s="95"/>
      <c r="G2340" s="160" t="s">
        <v>2741</v>
      </c>
      <c r="H2340" s="96" t="s">
        <v>29484</v>
      </c>
      <c r="I2340" s="191" t="s">
        <v>28769</v>
      </c>
      <c r="J2340" s="156">
        <v>378000.0</v>
      </c>
      <c r="K2340" s="75" t="s">
        <v>22602</v>
      </c>
      <c r="L2340" s="95" t="s">
        <v>16627</v>
      </c>
      <c r="M2340" s="113" t="s">
        <v>22516</v>
      </c>
      <c r="N2340" s="75" t="s">
        <v>16706</v>
      </c>
      <c r="O2340" s="75" t="s">
        <v>2813</v>
      </c>
      <c r="P2340" s="75" t="s">
        <v>15373</v>
      </c>
      <c r="Q2340" s="95" t="s">
        <v>28770</v>
      </c>
    </row>
    <row r="2341">
      <c r="A2341" s="62" t="s">
        <v>2633</v>
      </c>
      <c r="B2341" s="210" t="s">
        <v>23434</v>
      </c>
      <c r="C2341" s="82" t="s">
        <v>29485</v>
      </c>
      <c r="D2341" s="79" t="s">
        <v>20591</v>
      </c>
      <c r="E2341" s="82"/>
      <c r="F2341" s="82"/>
      <c r="G2341" s="160" t="s">
        <v>8038</v>
      </c>
      <c r="H2341" s="62" t="s">
        <v>29486</v>
      </c>
      <c r="I2341" s="108" t="s">
        <v>23438</v>
      </c>
      <c r="J2341" s="198">
        <v>400000.0</v>
      </c>
      <c r="K2341" s="99" t="s">
        <v>22602</v>
      </c>
      <c r="L2341" s="82" t="s">
        <v>16627</v>
      </c>
      <c r="M2341" s="113" t="s">
        <v>22516</v>
      </c>
      <c r="N2341" s="99" t="s">
        <v>16706</v>
      </c>
      <c r="O2341" s="99" t="s">
        <v>22584</v>
      </c>
      <c r="P2341" s="99" t="s">
        <v>15373</v>
      </c>
      <c r="Q2341" s="82" t="s">
        <v>28765</v>
      </c>
    </row>
    <row r="2342">
      <c r="A2342" s="62" t="s">
        <v>2586</v>
      </c>
      <c r="B2342" s="175" t="s">
        <v>25048</v>
      </c>
      <c r="C2342" s="95"/>
      <c r="D2342" s="101" t="s">
        <v>16647</v>
      </c>
      <c r="E2342" s="95"/>
      <c r="F2342" s="95"/>
      <c r="G2342" s="160" t="s">
        <v>2741</v>
      </c>
      <c r="H2342" s="96" t="s">
        <v>16648</v>
      </c>
      <c r="I2342" s="191" t="s">
        <v>25050</v>
      </c>
      <c r="J2342" s="204">
        <v>131000.0</v>
      </c>
      <c r="K2342" s="75" t="s">
        <v>22602</v>
      </c>
      <c r="L2342" s="95" t="s">
        <v>16627</v>
      </c>
      <c r="M2342" s="113" t="s">
        <v>22516</v>
      </c>
      <c r="N2342" s="75" t="s">
        <v>16706</v>
      </c>
      <c r="O2342" s="75" t="s">
        <v>3410</v>
      </c>
      <c r="P2342" s="75" t="s">
        <v>15373</v>
      </c>
      <c r="Q2342" s="95" t="s">
        <v>25051</v>
      </c>
    </row>
    <row r="2343">
      <c r="A2343" s="62" t="s">
        <v>2586</v>
      </c>
      <c r="B2343" s="175" t="s">
        <v>23673</v>
      </c>
      <c r="C2343" s="95"/>
      <c r="D2343" s="79" t="s">
        <v>11199</v>
      </c>
      <c r="E2343" s="95"/>
      <c r="F2343" s="95"/>
      <c r="G2343" s="160" t="s">
        <v>2741</v>
      </c>
      <c r="H2343" s="96" t="s">
        <v>29487</v>
      </c>
      <c r="I2343" s="191" t="s">
        <v>28769</v>
      </c>
      <c r="J2343" s="156">
        <v>378000.0</v>
      </c>
      <c r="K2343" s="75" t="s">
        <v>22602</v>
      </c>
      <c r="L2343" s="95" t="s">
        <v>16627</v>
      </c>
      <c r="M2343" s="113" t="s">
        <v>22516</v>
      </c>
      <c r="N2343" s="75" t="s">
        <v>16706</v>
      </c>
      <c r="O2343" s="75" t="s">
        <v>2813</v>
      </c>
      <c r="P2343" s="75" t="s">
        <v>15373</v>
      </c>
      <c r="Q2343" s="95" t="s">
        <v>28770</v>
      </c>
    </row>
    <row r="2344">
      <c r="A2344" s="62" t="s">
        <v>2586</v>
      </c>
      <c r="B2344" s="210" t="s">
        <v>29488</v>
      </c>
      <c r="C2344" s="82"/>
      <c r="D2344" s="79" t="s">
        <v>7186</v>
      </c>
      <c r="E2344" s="82"/>
      <c r="F2344" s="82"/>
      <c r="G2344" s="160" t="s">
        <v>8038</v>
      </c>
      <c r="H2344" s="62" t="s">
        <v>29489</v>
      </c>
      <c r="I2344" s="108" t="s">
        <v>29490</v>
      </c>
      <c r="J2344" s="198">
        <v>227733.0</v>
      </c>
      <c r="K2344" s="75" t="s">
        <v>22602</v>
      </c>
      <c r="L2344" s="82" t="s">
        <v>16627</v>
      </c>
      <c r="M2344" s="113" t="s">
        <v>22516</v>
      </c>
      <c r="N2344" s="99" t="s">
        <v>16706</v>
      </c>
      <c r="O2344" s="99" t="s">
        <v>22584</v>
      </c>
      <c r="P2344" s="99" t="s">
        <v>15373</v>
      </c>
      <c r="Q2344" s="82" t="s">
        <v>29491</v>
      </c>
    </row>
    <row r="2345">
      <c r="A2345" s="62" t="s">
        <v>2586</v>
      </c>
      <c r="B2345" s="175" t="s">
        <v>29469</v>
      </c>
      <c r="C2345" s="236"/>
      <c r="D2345" s="101" t="s">
        <v>2918</v>
      </c>
      <c r="E2345" s="236"/>
      <c r="F2345" s="236"/>
      <c r="G2345" s="160" t="s">
        <v>2741</v>
      </c>
      <c r="H2345" s="177" t="s">
        <v>29492</v>
      </c>
      <c r="I2345" s="178" t="s">
        <v>29471</v>
      </c>
      <c r="J2345" s="179">
        <v>809760.0</v>
      </c>
      <c r="K2345" s="75" t="s">
        <v>22602</v>
      </c>
      <c r="L2345" s="95" t="s">
        <v>16627</v>
      </c>
      <c r="M2345" s="113" t="s">
        <v>22516</v>
      </c>
      <c r="N2345" s="75" t="s">
        <v>16706</v>
      </c>
      <c r="O2345" s="75" t="s">
        <v>22584</v>
      </c>
      <c r="P2345" s="75" t="s">
        <v>15373</v>
      </c>
      <c r="Q2345" s="236" t="s">
        <v>29472</v>
      </c>
    </row>
    <row r="2346">
      <c r="A2346" s="62" t="s">
        <v>2586</v>
      </c>
      <c r="B2346" s="210" t="s">
        <v>25075</v>
      </c>
      <c r="C2346" s="82"/>
      <c r="D2346" s="79" t="s">
        <v>29493</v>
      </c>
      <c r="E2346" s="82"/>
      <c r="F2346" s="82"/>
      <c r="G2346" s="160" t="s">
        <v>2741</v>
      </c>
      <c r="H2346" s="62" t="s">
        <v>29494</v>
      </c>
      <c r="I2346" s="108" t="s">
        <v>25077</v>
      </c>
      <c r="J2346" s="198">
        <v>152112.0</v>
      </c>
      <c r="K2346" s="75" t="s">
        <v>22602</v>
      </c>
      <c r="L2346" s="82" t="s">
        <v>16627</v>
      </c>
      <c r="M2346" s="113" t="s">
        <v>22516</v>
      </c>
      <c r="N2346" s="99" t="s">
        <v>16706</v>
      </c>
      <c r="O2346" s="99" t="s">
        <v>3095</v>
      </c>
      <c r="P2346" s="99" t="s">
        <v>8038</v>
      </c>
      <c r="Q2346" s="82" t="s">
        <v>25078</v>
      </c>
    </row>
    <row r="2347">
      <c r="A2347" s="62" t="s">
        <v>2586</v>
      </c>
      <c r="B2347" s="175" t="s">
        <v>29469</v>
      </c>
      <c r="C2347" s="236"/>
      <c r="D2347" s="101" t="s">
        <v>29495</v>
      </c>
      <c r="E2347" s="236"/>
      <c r="F2347" s="236"/>
      <c r="G2347" s="160" t="s">
        <v>2741</v>
      </c>
      <c r="H2347" s="177" t="s">
        <v>29496</v>
      </c>
      <c r="I2347" s="178" t="s">
        <v>29471</v>
      </c>
      <c r="J2347" s="179">
        <v>809760.0</v>
      </c>
      <c r="K2347" s="75" t="s">
        <v>22602</v>
      </c>
      <c r="L2347" s="95" t="s">
        <v>16627</v>
      </c>
      <c r="M2347" s="113" t="s">
        <v>22516</v>
      </c>
      <c r="N2347" s="75" t="s">
        <v>16706</v>
      </c>
      <c r="O2347" s="75" t="s">
        <v>22584</v>
      </c>
      <c r="P2347" s="75" t="s">
        <v>15373</v>
      </c>
      <c r="Q2347" s="236" t="s">
        <v>29472</v>
      </c>
    </row>
    <row r="2348">
      <c r="A2348" s="62" t="s">
        <v>2633</v>
      </c>
      <c r="B2348" s="195" t="s">
        <v>22666</v>
      </c>
      <c r="C2348" s="201" t="s">
        <v>29497</v>
      </c>
      <c r="D2348" s="101" t="s">
        <v>29498</v>
      </c>
      <c r="E2348" s="201"/>
      <c r="F2348" s="201"/>
      <c r="G2348" s="160" t="s">
        <v>2741</v>
      </c>
      <c r="H2348" s="198" t="s">
        <v>29499</v>
      </c>
      <c r="I2348" s="213" t="s">
        <v>22670</v>
      </c>
      <c r="J2348" s="198">
        <v>383100.0</v>
      </c>
      <c r="K2348" s="162" t="s">
        <v>22602</v>
      </c>
      <c r="L2348" s="201" t="s">
        <v>16627</v>
      </c>
      <c r="M2348" s="113" t="s">
        <v>22516</v>
      </c>
      <c r="N2348" s="162" t="s">
        <v>16706</v>
      </c>
      <c r="O2348" s="162" t="s">
        <v>22671</v>
      </c>
      <c r="P2348" s="162" t="s">
        <v>15373</v>
      </c>
      <c r="Q2348" s="201" t="s">
        <v>22672</v>
      </c>
    </row>
    <row r="2349">
      <c r="A2349" s="62" t="s">
        <v>2586</v>
      </c>
      <c r="B2349" s="210" t="s">
        <v>25075</v>
      </c>
      <c r="C2349" s="82"/>
      <c r="D2349" s="79" t="s">
        <v>5307</v>
      </c>
      <c r="E2349" s="82"/>
      <c r="F2349" s="82"/>
      <c r="G2349" s="160" t="s">
        <v>2741</v>
      </c>
      <c r="H2349" s="62" t="s">
        <v>29500</v>
      </c>
      <c r="I2349" s="108" t="s">
        <v>25077</v>
      </c>
      <c r="J2349" s="198">
        <v>152112.0</v>
      </c>
      <c r="K2349" s="75" t="s">
        <v>22602</v>
      </c>
      <c r="L2349" s="82" t="s">
        <v>16627</v>
      </c>
      <c r="M2349" s="113" t="s">
        <v>22516</v>
      </c>
      <c r="N2349" s="99" t="s">
        <v>16706</v>
      </c>
      <c r="O2349" s="99" t="s">
        <v>3095</v>
      </c>
      <c r="P2349" s="99" t="s">
        <v>8038</v>
      </c>
      <c r="Q2349" s="82" t="s">
        <v>25078</v>
      </c>
    </row>
    <row r="2350">
      <c r="A2350" s="62" t="s">
        <v>2586</v>
      </c>
      <c r="B2350" s="210" t="s">
        <v>25075</v>
      </c>
      <c r="C2350" s="82"/>
      <c r="D2350" s="79" t="s">
        <v>29501</v>
      </c>
      <c r="E2350" s="82"/>
      <c r="F2350" s="82"/>
      <c r="G2350" s="160" t="s">
        <v>2741</v>
      </c>
      <c r="H2350" s="62" t="s">
        <v>29502</v>
      </c>
      <c r="I2350" s="108" t="s">
        <v>25077</v>
      </c>
      <c r="J2350" s="198">
        <v>152112.0</v>
      </c>
      <c r="K2350" s="75" t="s">
        <v>22602</v>
      </c>
      <c r="L2350" s="82" t="s">
        <v>16627</v>
      </c>
      <c r="M2350" s="113" t="s">
        <v>22516</v>
      </c>
      <c r="N2350" s="99" t="s">
        <v>16706</v>
      </c>
      <c r="O2350" s="99" t="s">
        <v>3095</v>
      </c>
      <c r="P2350" s="99" t="s">
        <v>8038</v>
      </c>
      <c r="Q2350" s="82" t="s">
        <v>25078</v>
      </c>
    </row>
    <row r="2351">
      <c r="A2351" s="62" t="s">
        <v>2633</v>
      </c>
      <c r="B2351" s="195" t="s">
        <v>22666</v>
      </c>
      <c r="C2351" s="201"/>
      <c r="D2351" s="196" t="s">
        <v>5653</v>
      </c>
      <c r="E2351" s="201"/>
      <c r="F2351" s="201"/>
      <c r="G2351" s="160" t="s">
        <v>2741</v>
      </c>
      <c r="H2351" s="198" t="s">
        <v>29503</v>
      </c>
      <c r="I2351" s="213" t="s">
        <v>22670</v>
      </c>
      <c r="J2351" s="198">
        <v>383100.0</v>
      </c>
      <c r="K2351" s="162" t="s">
        <v>22602</v>
      </c>
      <c r="L2351" s="201" t="s">
        <v>16627</v>
      </c>
      <c r="M2351" s="113" t="s">
        <v>22516</v>
      </c>
      <c r="N2351" s="162" t="s">
        <v>16706</v>
      </c>
      <c r="O2351" s="162" t="s">
        <v>22671</v>
      </c>
      <c r="P2351" s="162" t="s">
        <v>8038</v>
      </c>
      <c r="Q2351" s="201" t="s">
        <v>22672</v>
      </c>
    </row>
    <row r="2352">
      <c r="A2352" s="62" t="s">
        <v>2633</v>
      </c>
      <c r="B2352" s="195" t="s">
        <v>22666</v>
      </c>
      <c r="C2352" s="201"/>
      <c r="D2352" s="196" t="s">
        <v>3526</v>
      </c>
      <c r="E2352" s="201"/>
      <c r="F2352" s="201"/>
      <c r="G2352" s="160" t="s">
        <v>2741</v>
      </c>
      <c r="H2352" s="198" t="s">
        <v>29504</v>
      </c>
      <c r="I2352" s="213" t="s">
        <v>22670</v>
      </c>
      <c r="J2352" s="198">
        <v>383100.0</v>
      </c>
      <c r="K2352" s="162" t="s">
        <v>22602</v>
      </c>
      <c r="L2352" s="201" t="s">
        <v>16627</v>
      </c>
      <c r="M2352" s="113" t="s">
        <v>22516</v>
      </c>
      <c r="N2352" s="162" t="s">
        <v>16706</v>
      </c>
      <c r="O2352" s="162" t="s">
        <v>22671</v>
      </c>
      <c r="P2352" s="162" t="s">
        <v>8038</v>
      </c>
      <c r="Q2352" s="201" t="s">
        <v>22672</v>
      </c>
    </row>
    <row r="2353">
      <c r="A2353" s="62" t="s">
        <v>2633</v>
      </c>
      <c r="B2353" s="175" t="s">
        <v>25027</v>
      </c>
      <c r="C2353" s="95" t="s">
        <v>29505</v>
      </c>
      <c r="D2353" s="154" t="s">
        <v>20360</v>
      </c>
      <c r="E2353" s="95"/>
      <c r="F2353" s="95"/>
      <c r="G2353" s="160" t="s">
        <v>2741</v>
      </c>
      <c r="H2353" s="96" t="s">
        <v>29506</v>
      </c>
      <c r="I2353" s="154" t="s">
        <v>25029</v>
      </c>
      <c r="J2353" s="237">
        <v>253000.0</v>
      </c>
      <c r="K2353" s="75" t="s">
        <v>22602</v>
      </c>
      <c r="L2353" s="95" t="s">
        <v>16627</v>
      </c>
      <c r="M2353" s="113" t="s">
        <v>22516</v>
      </c>
      <c r="N2353" s="75" t="s">
        <v>16706</v>
      </c>
      <c r="O2353" s="75" t="s">
        <v>2686</v>
      </c>
      <c r="P2353" s="75" t="s">
        <v>8038</v>
      </c>
      <c r="Q2353" s="95" t="s">
        <v>25030</v>
      </c>
    </row>
    <row r="2354">
      <c r="A2354" s="62" t="s">
        <v>2586</v>
      </c>
      <c r="B2354" s="175" t="s">
        <v>25048</v>
      </c>
      <c r="C2354" s="95"/>
      <c r="D2354" s="101" t="s">
        <v>29507</v>
      </c>
      <c r="E2354" s="95"/>
      <c r="F2354" s="95"/>
      <c r="G2354" s="160" t="s">
        <v>2741</v>
      </c>
      <c r="H2354" s="96" t="s">
        <v>29508</v>
      </c>
      <c r="I2354" s="191" t="s">
        <v>25050</v>
      </c>
      <c r="J2354" s="204">
        <v>131000.0</v>
      </c>
      <c r="K2354" s="75" t="s">
        <v>22602</v>
      </c>
      <c r="L2354" s="95" t="s">
        <v>16627</v>
      </c>
      <c r="M2354" s="113" t="s">
        <v>22516</v>
      </c>
      <c r="N2354" s="75" t="s">
        <v>16706</v>
      </c>
      <c r="O2354" s="75" t="s">
        <v>3410</v>
      </c>
      <c r="P2354" s="75" t="s">
        <v>8038</v>
      </c>
      <c r="Q2354" s="95" t="s">
        <v>25051</v>
      </c>
    </row>
    <row r="2355">
      <c r="A2355" s="62" t="s">
        <v>2633</v>
      </c>
      <c r="B2355" s="175" t="s">
        <v>25027</v>
      </c>
      <c r="C2355" s="95"/>
      <c r="D2355" s="101" t="s">
        <v>2729</v>
      </c>
      <c r="E2355" s="95"/>
      <c r="F2355" s="95"/>
      <c r="G2355" s="160" t="s">
        <v>2741</v>
      </c>
      <c r="H2355" s="96" t="s">
        <v>29509</v>
      </c>
      <c r="I2355" s="154" t="s">
        <v>25029</v>
      </c>
      <c r="J2355" s="237">
        <v>253000.0</v>
      </c>
      <c r="K2355" s="75" t="s">
        <v>22602</v>
      </c>
      <c r="L2355" s="95" t="s">
        <v>16627</v>
      </c>
      <c r="M2355" s="113" t="s">
        <v>22516</v>
      </c>
      <c r="N2355" s="75" t="s">
        <v>16706</v>
      </c>
      <c r="O2355" s="75" t="s">
        <v>22658</v>
      </c>
      <c r="P2355" s="75" t="s">
        <v>8038</v>
      </c>
      <c r="Q2355" s="95" t="s">
        <v>25030</v>
      </c>
    </row>
    <row r="2356">
      <c r="A2356" s="69" t="s">
        <v>2586</v>
      </c>
      <c r="B2356" s="153" t="s">
        <v>21988</v>
      </c>
      <c r="C2356" s="95"/>
      <c r="D2356" s="79" t="s">
        <v>3382</v>
      </c>
      <c r="E2356" s="95"/>
      <c r="F2356" s="95"/>
      <c r="G2356" s="160" t="s">
        <v>2741</v>
      </c>
      <c r="H2356" s="96" t="s">
        <v>29510</v>
      </c>
      <c r="I2356" s="71" t="s">
        <v>25053</v>
      </c>
      <c r="J2356" s="192">
        <v>103579.0</v>
      </c>
      <c r="K2356" s="75" t="s">
        <v>22602</v>
      </c>
      <c r="L2356" s="95" t="s">
        <v>16627</v>
      </c>
      <c r="M2356" s="113" t="s">
        <v>22516</v>
      </c>
      <c r="N2356" s="75" t="s">
        <v>16706</v>
      </c>
      <c r="O2356" s="75" t="s">
        <v>4138</v>
      </c>
      <c r="P2356" s="75" t="s">
        <v>8038</v>
      </c>
      <c r="Q2356" s="95" t="s">
        <v>25054</v>
      </c>
    </row>
    <row r="2357">
      <c r="A2357" s="69" t="s">
        <v>2586</v>
      </c>
      <c r="B2357" s="153" t="s">
        <v>22779</v>
      </c>
      <c r="C2357" s="95"/>
      <c r="D2357" s="101" t="s">
        <v>4240</v>
      </c>
      <c r="E2357" s="95"/>
      <c r="F2357" s="95"/>
      <c r="G2357" s="160" t="s">
        <v>8038</v>
      </c>
      <c r="H2357" s="96" t="s">
        <v>29511</v>
      </c>
      <c r="I2357" s="191" t="s">
        <v>29475</v>
      </c>
      <c r="J2357" s="204">
        <v>1300000.0</v>
      </c>
      <c r="K2357" s="75" t="s">
        <v>22602</v>
      </c>
      <c r="L2357" s="95" t="s">
        <v>16627</v>
      </c>
      <c r="M2357" s="113" t="s">
        <v>22516</v>
      </c>
      <c r="N2357" s="75" t="s">
        <v>16706</v>
      </c>
      <c r="O2357" s="75" t="s">
        <v>2937</v>
      </c>
      <c r="P2357" s="75" t="s">
        <v>8038</v>
      </c>
      <c r="Q2357" s="95" t="s">
        <v>29476</v>
      </c>
    </row>
    <row r="2358">
      <c r="A2358" s="62" t="s">
        <v>2586</v>
      </c>
      <c r="B2358" s="195" t="s">
        <v>25023</v>
      </c>
      <c r="C2358" s="201"/>
      <c r="D2358" s="196" t="s">
        <v>29512</v>
      </c>
      <c r="E2358" s="201"/>
      <c r="F2358" s="201"/>
      <c r="G2358" s="160" t="s">
        <v>8038</v>
      </c>
      <c r="H2358" s="198" t="s">
        <v>29513</v>
      </c>
      <c r="I2358" s="213" t="s">
        <v>25025</v>
      </c>
      <c r="J2358" s="198">
        <v>1502754.0</v>
      </c>
      <c r="K2358" s="162" t="s">
        <v>22602</v>
      </c>
      <c r="L2358" s="201" t="s">
        <v>16627</v>
      </c>
      <c r="M2358" s="113" t="s">
        <v>22516</v>
      </c>
      <c r="N2358" s="162" t="s">
        <v>16706</v>
      </c>
      <c r="O2358" s="162" t="s">
        <v>22584</v>
      </c>
      <c r="P2358" s="162" t="s">
        <v>15373</v>
      </c>
      <c r="Q2358" s="201" t="s">
        <v>25026</v>
      </c>
    </row>
    <row r="2359">
      <c r="A2359" s="62" t="s">
        <v>2586</v>
      </c>
      <c r="B2359" s="175" t="s">
        <v>25048</v>
      </c>
      <c r="C2359" s="171" t="s">
        <v>22198</v>
      </c>
      <c r="D2359" s="101" t="s">
        <v>24724</v>
      </c>
      <c r="E2359" s="95"/>
      <c r="F2359" s="95"/>
      <c r="G2359" s="160" t="s">
        <v>2741</v>
      </c>
      <c r="H2359" s="96" t="s">
        <v>29514</v>
      </c>
      <c r="I2359" s="191" t="s">
        <v>25050</v>
      </c>
      <c r="J2359" s="204">
        <v>131000.0</v>
      </c>
      <c r="K2359" s="75" t="s">
        <v>22602</v>
      </c>
      <c r="L2359" s="95" t="s">
        <v>16627</v>
      </c>
      <c r="M2359" s="113" t="s">
        <v>22516</v>
      </c>
      <c r="N2359" s="75" t="s">
        <v>16706</v>
      </c>
      <c r="O2359" s="75" t="s">
        <v>3410</v>
      </c>
      <c r="P2359" s="75" t="s">
        <v>8038</v>
      </c>
      <c r="Q2359" s="95" t="s">
        <v>25051</v>
      </c>
    </row>
    <row r="2360">
      <c r="A2360" s="69" t="s">
        <v>2586</v>
      </c>
      <c r="B2360" s="153" t="s">
        <v>24504</v>
      </c>
      <c r="C2360" s="95"/>
      <c r="D2360" s="101" t="s">
        <v>29515</v>
      </c>
      <c r="E2360" s="95"/>
      <c r="F2360" s="95"/>
      <c r="G2360" s="160" t="s">
        <v>2741</v>
      </c>
      <c r="H2360" s="96" t="s">
        <v>29516</v>
      </c>
      <c r="I2360" s="71" t="s">
        <v>21497</v>
      </c>
      <c r="J2360" s="192">
        <v>972983.0</v>
      </c>
      <c r="K2360" s="75" t="s">
        <v>22602</v>
      </c>
      <c r="L2360" s="95" t="s">
        <v>21498</v>
      </c>
      <c r="M2360" s="75" t="s">
        <v>23557</v>
      </c>
      <c r="N2360" s="75" t="s">
        <v>16706</v>
      </c>
      <c r="O2360" s="75" t="s">
        <v>2802</v>
      </c>
      <c r="P2360" s="75" t="s">
        <v>15373</v>
      </c>
      <c r="Q2360" s="95" t="s">
        <v>25097</v>
      </c>
    </row>
    <row r="2361">
      <c r="A2361" s="69" t="s">
        <v>2586</v>
      </c>
      <c r="B2361" s="153" t="s">
        <v>24504</v>
      </c>
      <c r="C2361" s="95" t="s">
        <v>16461</v>
      </c>
      <c r="D2361" s="101" t="s">
        <v>2729</v>
      </c>
      <c r="E2361" s="95"/>
      <c r="F2361" s="95"/>
      <c r="G2361" s="160" t="s">
        <v>2741</v>
      </c>
      <c r="H2361" s="96" t="s">
        <v>29517</v>
      </c>
      <c r="I2361" s="71" t="s">
        <v>21497</v>
      </c>
      <c r="J2361" s="192">
        <v>972983.0</v>
      </c>
      <c r="K2361" s="75" t="s">
        <v>22602</v>
      </c>
      <c r="L2361" s="95" t="s">
        <v>21498</v>
      </c>
      <c r="M2361" s="75" t="s">
        <v>23557</v>
      </c>
      <c r="N2361" s="75" t="s">
        <v>16706</v>
      </c>
      <c r="O2361" s="75" t="s">
        <v>2802</v>
      </c>
      <c r="P2361" s="75" t="s">
        <v>8038</v>
      </c>
      <c r="Q2361" s="95" t="s">
        <v>25097</v>
      </c>
    </row>
    <row r="2362">
      <c r="A2362" s="62" t="s">
        <v>2586</v>
      </c>
      <c r="B2362" s="210" t="s">
        <v>29518</v>
      </c>
      <c r="C2362" s="82" t="s">
        <v>29519</v>
      </c>
      <c r="D2362" s="79" t="s">
        <v>29520</v>
      </c>
      <c r="E2362" s="82"/>
      <c r="F2362" s="82"/>
      <c r="G2362" s="160" t="s">
        <v>8038</v>
      </c>
      <c r="H2362" s="62" t="s">
        <v>29521</v>
      </c>
      <c r="I2362" s="108" t="s">
        <v>29522</v>
      </c>
      <c r="J2362" s="198">
        <v>425846.0</v>
      </c>
      <c r="K2362" s="75" t="s">
        <v>22602</v>
      </c>
      <c r="L2362" s="82" t="s">
        <v>21498</v>
      </c>
      <c r="M2362" s="99" t="s">
        <v>22798</v>
      </c>
      <c r="N2362" s="99" t="s">
        <v>16706</v>
      </c>
      <c r="O2362" s="99" t="s">
        <v>2802</v>
      </c>
      <c r="P2362" s="99" t="s">
        <v>8038</v>
      </c>
      <c r="Q2362" s="82" t="s">
        <v>26220</v>
      </c>
    </row>
    <row r="2363">
      <c r="A2363" s="62" t="s">
        <v>2633</v>
      </c>
      <c r="B2363" s="210" t="s">
        <v>29523</v>
      </c>
      <c r="C2363" s="82"/>
      <c r="D2363" s="79" t="s">
        <v>7855</v>
      </c>
      <c r="E2363" s="82"/>
      <c r="F2363" s="82"/>
      <c r="G2363" s="160" t="s">
        <v>8038</v>
      </c>
      <c r="H2363" s="62" t="s">
        <v>29524</v>
      </c>
      <c r="I2363" s="108" t="s">
        <v>29525</v>
      </c>
      <c r="J2363" s="198">
        <v>331975.0</v>
      </c>
      <c r="K2363" s="99" t="s">
        <v>22602</v>
      </c>
      <c r="L2363" s="82" t="s">
        <v>21498</v>
      </c>
      <c r="M2363" s="99" t="s">
        <v>22576</v>
      </c>
      <c r="N2363" s="99" t="s">
        <v>16706</v>
      </c>
      <c r="O2363" s="99" t="s">
        <v>2813</v>
      </c>
      <c r="P2363" s="99" t="s">
        <v>15373</v>
      </c>
      <c r="Q2363" s="82" t="s">
        <v>29526</v>
      </c>
    </row>
    <row r="2364">
      <c r="A2364" s="69" t="s">
        <v>23381</v>
      </c>
      <c r="B2364" s="153" t="s">
        <v>29527</v>
      </c>
      <c r="C2364" s="95"/>
      <c r="D2364" s="101" t="s">
        <v>29528</v>
      </c>
      <c r="E2364" s="95"/>
      <c r="F2364" s="95"/>
      <c r="G2364" s="160" t="s">
        <v>2741</v>
      </c>
      <c r="H2364" s="96" t="s">
        <v>4881</v>
      </c>
      <c r="I2364" s="71" t="s">
        <v>25112</v>
      </c>
      <c r="J2364" s="192">
        <v>500000.0</v>
      </c>
      <c r="K2364" s="75" t="s">
        <v>22602</v>
      </c>
      <c r="L2364" s="95" t="s">
        <v>21498</v>
      </c>
      <c r="M2364" s="75" t="s">
        <v>22576</v>
      </c>
      <c r="N2364" s="75" t="s">
        <v>16706</v>
      </c>
      <c r="O2364" s="75" t="s">
        <v>2760</v>
      </c>
      <c r="P2364" s="75" t="s">
        <v>15373</v>
      </c>
      <c r="Q2364" s="95" t="s">
        <v>25113</v>
      </c>
    </row>
    <row r="2365">
      <c r="A2365" s="62" t="s">
        <v>2586</v>
      </c>
      <c r="B2365" s="210" t="s">
        <v>25156</v>
      </c>
      <c r="C2365" s="82"/>
      <c r="D2365" s="79" t="s">
        <v>6113</v>
      </c>
      <c r="E2365" s="82"/>
      <c r="F2365" s="82"/>
      <c r="G2365" s="62"/>
      <c r="H2365" s="62" t="s">
        <v>29529</v>
      </c>
      <c r="I2365" s="193" t="s">
        <v>25158</v>
      </c>
      <c r="J2365" s="200">
        <v>109000.0</v>
      </c>
      <c r="K2365" s="99" t="s">
        <v>22602</v>
      </c>
      <c r="L2365" s="82" t="s">
        <v>21498</v>
      </c>
      <c r="M2365" s="99" t="s">
        <v>22576</v>
      </c>
      <c r="N2365" s="99" t="s">
        <v>16706</v>
      </c>
      <c r="O2365" s="99" t="s">
        <v>2686</v>
      </c>
      <c r="P2365" s="99" t="s">
        <v>15373</v>
      </c>
      <c r="Q2365" s="82" t="s">
        <v>29530</v>
      </c>
    </row>
    <row r="2366">
      <c r="A2366" s="69" t="s">
        <v>2586</v>
      </c>
      <c r="B2366" s="232" t="s">
        <v>29531</v>
      </c>
      <c r="C2366" s="82" t="s">
        <v>10511</v>
      </c>
      <c r="D2366" s="79" t="s">
        <v>10511</v>
      </c>
      <c r="E2366" s="82"/>
      <c r="F2366" s="82"/>
      <c r="G2366" s="62"/>
      <c r="H2366" s="62" t="s">
        <v>29532</v>
      </c>
      <c r="I2366" s="108" t="s">
        <v>29533</v>
      </c>
      <c r="J2366" s="198">
        <v>103058.0</v>
      </c>
      <c r="K2366" s="99" t="s">
        <v>22602</v>
      </c>
      <c r="L2366" s="82" t="s">
        <v>21498</v>
      </c>
      <c r="M2366" s="99" t="s">
        <v>22576</v>
      </c>
      <c r="N2366" s="99" t="s">
        <v>16706</v>
      </c>
      <c r="O2366" s="99" t="s">
        <v>2760</v>
      </c>
      <c r="P2366" s="99" t="s">
        <v>8038</v>
      </c>
      <c r="Q2366" s="82" t="s">
        <v>23961</v>
      </c>
    </row>
    <row r="2367">
      <c r="A2367" s="62" t="s">
        <v>2633</v>
      </c>
      <c r="B2367" s="210" t="s">
        <v>29523</v>
      </c>
      <c r="C2367" s="82" t="s">
        <v>29534</v>
      </c>
      <c r="D2367" s="79" t="s">
        <v>18113</v>
      </c>
      <c r="E2367" s="82"/>
      <c r="F2367" s="82"/>
      <c r="G2367" s="160" t="s">
        <v>8038</v>
      </c>
      <c r="H2367" s="62" t="s">
        <v>29535</v>
      </c>
      <c r="I2367" s="108" t="s">
        <v>29525</v>
      </c>
      <c r="J2367" s="198">
        <v>331975.0</v>
      </c>
      <c r="K2367" s="99" t="s">
        <v>22602</v>
      </c>
      <c r="L2367" s="82" t="s">
        <v>21498</v>
      </c>
      <c r="M2367" s="99" t="s">
        <v>22576</v>
      </c>
      <c r="N2367" s="99" t="s">
        <v>16706</v>
      </c>
      <c r="O2367" s="99" t="s">
        <v>22671</v>
      </c>
      <c r="P2367" s="99" t="s">
        <v>8038</v>
      </c>
      <c r="Q2367" s="82" t="s">
        <v>29526</v>
      </c>
    </row>
    <row r="2368">
      <c r="A2368" s="62" t="s">
        <v>2586</v>
      </c>
      <c r="B2368" s="215" t="s">
        <v>29536</v>
      </c>
      <c r="C2368" s="95"/>
      <c r="D2368" s="101" t="s">
        <v>23312</v>
      </c>
      <c r="E2368" s="95"/>
      <c r="F2368" s="95"/>
      <c r="G2368" s="160" t="s">
        <v>8038</v>
      </c>
      <c r="H2368" s="96" t="s">
        <v>29537</v>
      </c>
      <c r="I2368" s="191" t="s">
        <v>25214</v>
      </c>
      <c r="J2368" s="204">
        <v>291000.0</v>
      </c>
      <c r="K2368" s="99" t="s">
        <v>22602</v>
      </c>
      <c r="L2368" s="95" t="s">
        <v>21498</v>
      </c>
      <c r="M2368" s="75" t="s">
        <v>22576</v>
      </c>
      <c r="N2368" s="75" t="s">
        <v>16706</v>
      </c>
      <c r="O2368" s="75" t="s">
        <v>22772</v>
      </c>
      <c r="P2368" s="75" t="s">
        <v>8038</v>
      </c>
      <c r="Q2368" s="95" t="s">
        <v>25109</v>
      </c>
    </row>
    <row r="2369">
      <c r="A2369" s="62" t="s">
        <v>2586</v>
      </c>
      <c r="B2369" s="215" t="s">
        <v>29538</v>
      </c>
      <c r="C2369" s="95"/>
      <c r="D2369" s="101" t="s">
        <v>23312</v>
      </c>
      <c r="E2369" s="95"/>
      <c r="F2369" s="95"/>
      <c r="G2369" s="160" t="s">
        <v>8038</v>
      </c>
      <c r="H2369" s="96" t="s">
        <v>29539</v>
      </c>
      <c r="I2369" s="191" t="s">
        <v>25214</v>
      </c>
      <c r="J2369" s="204">
        <v>291000.0</v>
      </c>
      <c r="K2369" s="99" t="s">
        <v>22602</v>
      </c>
      <c r="L2369" s="95" t="s">
        <v>21498</v>
      </c>
      <c r="M2369" s="75" t="s">
        <v>22576</v>
      </c>
      <c r="N2369" s="75" t="s">
        <v>16706</v>
      </c>
      <c r="O2369" s="75" t="s">
        <v>22772</v>
      </c>
      <c r="P2369" s="75" t="s">
        <v>8038</v>
      </c>
      <c r="Q2369" s="95" t="s">
        <v>25109</v>
      </c>
    </row>
    <row r="2370">
      <c r="A2370" s="62" t="s">
        <v>2586</v>
      </c>
      <c r="B2370" s="210" t="s">
        <v>29523</v>
      </c>
      <c r="C2370" s="82" t="s">
        <v>29534</v>
      </c>
      <c r="D2370" s="79" t="s">
        <v>5638</v>
      </c>
      <c r="E2370" s="82"/>
      <c r="F2370" s="82"/>
      <c r="G2370" s="160" t="s">
        <v>8038</v>
      </c>
      <c r="H2370" s="62" t="s">
        <v>29540</v>
      </c>
      <c r="I2370" s="108" t="s">
        <v>29525</v>
      </c>
      <c r="J2370" s="198">
        <v>331975.0</v>
      </c>
      <c r="K2370" s="99" t="s">
        <v>22602</v>
      </c>
      <c r="L2370" s="82" t="s">
        <v>21498</v>
      </c>
      <c r="M2370" s="99" t="s">
        <v>22576</v>
      </c>
      <c r="N2370" s="99" t="s">
        <v>16706</v>
      </c>
      <c r="O2370" s="99" t="s">
        <v>22671</v>
      </c>
      <c r="P2370" s="99" t="s">
        <v>15373</v>
      </c>
      <c r="Q2370" s="82" t="s">
        <v>29526</v>
      </c>
    </row>
    <row r="2371">
      <c r="A2371" s="69" t="s">
        <v>2586</v>
      </c>
      <c r="B2371" s="153" t="s">
        <v>29527</v>
      </c>
      <c r="C2371" s="95" t="s">
        <v>16309</v>
      </c>
      <c r="D2371" s="101" t="s">
        <v>3892</v>
      </c>
      <c r="E2371" s="95"/>
      <c r="F2371" s="95"/>
      <c r="G2371" s="160" t="s">
        <v>2741</v>
      </c>
      <c r="H2371" s="96" t="s">
        <v>29541</v>
      </c>
      <c r="I2371" s="71" t="s">
        <v>25112</v>
      </c>
      <c r="J2371" s="192">
        <v>500000.0</v>
      </c>
      <c r="K2371" s="75" t="s">
        <v>22602</v>
      </c>
      <c r="L2371" s="95" t="s">
        <v>21498</v>
      </c>
      <c r="M2371" s="75" t="s">
        <v>22576</v>
      </c>
      <c r="N2371" s="75" t="s">
        <v>16706</v>
      </c>
      <c r="O2371" s="75" t="s">
        <v>24042</v>
      </c>
      <c r="P2371" s="75" t="s">
        <v>15373</v>
      </c>
      <c r="Q2371" s="95" t="s">
        <v>24170</v>
      </c>
    </row>
    <row r="2372">
      <c r="A2372" s="69" t="s">
        <v>2586</v>
      </c>
      <c r="B2372" s="232" t="s">
        <v>28783</v>
      </c>
      <c r="C2372" s="82" t="s">
        <v>29542</v>
      </c>
      <c r="D2372" s="79" t="s">
        <v>29543</v>
      </c>
      <c r="E2372" s="82"/>
      <c r="F2372" s="82"/>
      <c r="G2372" s="160" t="s">
        <v>2741</v>
      </c>
      <c r="H2372" s="62" t="s">
        <v>29544</v>
      </c>
      <c r="I2372" s="193" t="s">
        <v>28785</v>
      </c>
      <c r="J2372" s="200">
        <v>367000.0</v>
      </c>
      <c r="K2372" s="75" t="s">
        <v>22602</v>
      </c>
      <c r="L2372" s="82" t="s">
        <v>21498</v>
      </c>
      <c r="M2372" s="99" t="s">
        <v>22629</v>
      </c>
      <c r="N2372" s="99" t="s">
        <v>16706</v>
      </c>
      <c r="O2372" s="99" t="s">
        <v>2603</v>
      </c>
      <c r="P2372" s="99" t="s">
        <v>8038</v>
      </c>
      <c r="Q2372" s="82" t="s">
        <v>29545</v>
      </c>
    </row>
    <row r="2373">
      <c r="A2373" s="62" t="s">
        <v>2633</v>
      </c>
      <c r="B2373" s="195" t="s">
        <v>23868</v>
      </c>
      <c r="C2373" s="201"/>
      <c r="D2373" s="196" t="s">
        <v>1418</v>
      </c>
      <c r="E2373" s="201"/>
      <c r="F2373" s="201"/>
      <c r="G2373" s="160" t="s">
        <v>8038</v>
      </c>
      <c r="H2373" s="198" t="s">
        <v>29546</v>
      </c>
      <c r="I2373" s="213" t="s">
        <v>23872</v>
      </c>
      <c r="J2373" s="198">
        <v>184155.0</v>
      </c>
      <c r="K2373" s="214" t="s">
        <v>22602</v>
      </c>
      <c r="L2373" s="201" t="s">
        <v>21498</v>
      </c>
      <c r="M2373" s="162" t="s">
        <v>22629</v>
      </c>
      <c r="N2373" s="162" t="s">
        <v>16706</v>
      </c>
      <c r="O2373" s="162" t="s">
        <v>2760</v>
      </c>
      <c r="P2373" s="162" t="s">
        <v>15373</v>
      </c>
      <c r="Q2373" s="201" t="s">
        <v>23873</v>
      </c>
    </row>
    <row r="2374">
      <c r="A2374" s="62" t="s">
        <v>2633</v>
      </c>
      <c r="B2374" s="195" t="s">
        <v>23319</v>
      </c>
      <c r="C2374" s="201" t="s">
        <v>29547</v>
      </c>
      <c r="D2374" s="196" t="s">
        <v>29548</v>
      </c>
      <c r="E2374" s="201"/>
      <c r="F2374" s="201"/>
      <c r="G2374" s="160" t="s">
        <v>8038</v>
      </c>
      <c r="H2374" s="198" t="s">
        <v>29549</v>
      </c>
      <c r="I2374" s="213" t="s">
        <v>23491</v>
      </c>
      <c r="J2374" s="198">
        <v>491071.0</v>
      </c>
      <c r="K2374" s="162" t="s">
        <v>22602</v>
      </c>
      <c r="L2374" s="201" t="s">
        <v>21498</v>
      </c>
      <c r="M2374" s="162" t="s">
        <v>22629</v>
      </c>
      <c r="N2374" s="162" t="s">
        <v>16706</v>
      </c>
      <c r="O2374" s="162" t="s">
        <v>2813</v>
      </c>
      <c r="P2374" s="162" t="s">
        <v>15373</v>
      </c>
      <c r="Q2374" s="201" t="s">
        <v>29550</v>
      </c>
    </row>
    <row r="2375">
      <c r="A2375" s="62" t="s">
        <v>2633</v>
      </c>
      <c r="B2375" s="195" t="s">
        <v>23319</v>
      </c>
      <c r="C2375" s="201" t="s">
        <v>24043</v>
      </c>
      <c r="D2375" s="101" t="s">
        <v>24043</v>
      </c>
      <c r="E2375" s="201"/>
      <c r="F2375" s="201"/>
      <c r="G2375" s="160" t="s">
        <v>8038</v>
      </c>
      <c r="H2375" s="198" t="s">
        <v>24044</v>
      </c>
      <c r="I2375" s="213" t="s">
        <v>23324</v>
      </c>
      <c r="J2375" s="198">
        <v>491071.0</v>
      </c>
      <c r="K2375" s="162" t="s">
        <v>22602</v>
      </c>
      <c r="L2375" s="201" t="s">
        <v>21498</v>
      </c>
      <c r="M2375" s="162" t="s">
        <v>22629</v>
      </c>
      <c r="N2375" s="162" t="s">
        <v>16706</v>
      </c>
      <c r="O2375" s="162" t="s">
        <v>2760</v>
      </c>
      <c r="P2375" s="162" t="s">
        <v>8038</v>
      </c>
      <c r="Q2375" s="201" t="s">
        <v>29550</v>
      </c>
    </row>
    <row r="2376">
      <c r="A2376" s="62" t="s">
        <v>2586</v>
      </c>
      <c r="B2376" s="195" t="s">
        <v>23319</v>
      </c>
      <c r="C2376" s="201" t="s">
        <v>24043</v>
      </c>
      <c r="D2376" s="79" t="s">
        <v>24046</v>
      </c>
      <c r="E2376" s="201"/>
      <c r="F2376" s="201"/>
      <c r="G2376" s="160" t="s">
        <v>8038</v>
      </c>
      <c r="H2376" s="198" t="s">
        <v>24047</v>
      </c>
      <c r="I2376" s="213" t="s">
        <v>29551</v>
      </c>
      <c r="J2376" s="198">
        <v>491071.0</v>
      </c>
      <c r="K2376" s="162" t="s">
        <v>22602</v>
      </c>
      <c r="L2376" s="201" t="s">
        <v>21498</v>
      </c>
      <c r="M2376" s="162" t="s">
        <v>22629</v>
      </c>
      <c r="N2376" s="162" t="s">
        <v>16706</v>
      </c>
      <c r="O2376" s="162" t="s">
        <v>2760</v>
      </c>
      <c r="P2376" s="162" t="s">
        <v>8038</v>
      </c>
      <c r="Q2376" s="201" t="s">
        <v>29550</v>
      </c>
    </row>
    <row r="2377">
      <c r="A2377" s="62" t="s">
        <v>2633</v>
      </c>
      <c r="B2377" s="195" t="s">
        <v>23319</v>
      </c>
      <c r="C2377" s="201" t="s">
        <v>24043</v>
      </c>
      <c r="D2377" s="79" t="s">
        <v>24046</v>
      </c>
      <c r="E2377" s="201"/>
      <c r="F2377" s="201"/>
      <c r="G2377" s="160" t="s">
        <v>8038</v>
      </c>
      <c r="H2377" s="198" t="s">
        <v>29552</v>
      </c>
      <c r="I2377" s="213" t="s">
        <v>29551</v>
      </c>
      <c r="J2377" s="198">
        <v>491071.0</v>
      </c>
      <c r="K2377" s="162" t="s">
        <v>22602</v>
      </c>
      <c r="L2377" s="201" t="s">
        <v>21498</v>
      </c>
      <c r="M2377" s="162" t="s">
        <v>22629</v>
      </c>
      <c r="N2377" s="162" t="s">
        <v>16706</v>
      </c>
      <c r="O2377" s="162" t="s">
        <v>2760</v>
      </c>
      <c r="P2377" s="162" t="s">
        <v>8038</v>
      </c>
      <c r="Q2377" s="201" t="s">
        <v>29550</v>
      </c>
    </row>
    <row r="2378">
      <c r="A2378" s="62" t="s">
        <v>2633</v>
      </c>
      <c r="B2378" s="210" t="s">
        <v>22851</v>
      </c>
      <c r="C2378" s="82"/>
      <c r="D2378" s="79" t="s">
        <v>29553</v>
      </c>
      <c r="E2378" s="82"/>
      <c r="F2378" s="82"/>
      <c r="G2378" s="160" t="s">
        <v>8038</v>
      </c>
      <c r="H2378" s="62" t="s">
        <v>29554</v>
      </c>
      <c r="I2378" s="108" t="s">
        <v>22856</v>
      </c>
      <c r="J2378" s="198">
        <v>150000.0</v>
      </c>
      <c r="K2378" s="99" t="s">
        <v>22602</v>
      </c>
      <c r="L2378" s="82" t="s">
        <v>21498</v>
      </c>
      <c r="M2378" s="99" t="s">
        <v>22629</v>
      </c>
      <c r="N2378" s="99" t="s">
        <v>16706</v>
      </c>
      <c r="O2378" s="99" t="s">
        <v>22772</v>
      </c>
      <c r="P2378" s="99" t="s">
        <v>8038</v>
      </c>
      <c r="Q2378" s="82" t="s">
        <v>22857</v>
      </c>
    </row>
    <row r="2379">
      <c r="A2379" s="62" t="s">
        <v>2633</v>
      </c>
      <c r="B2379" s="210" t="s">
        <v>29555</v>
      </c>
      <c r="C2379" s="82"/>
      <c r="D2379" s="196" t="s">
        <v>16417</v>
      </c>
      <c r="E2379" s="82"/>
      <c r="F2379" s="82"/>
      <c r="G2379" s="62"/>
      <c r="H2379" s="62" t="s">
        <v>29556</v>
      </c>
      <c r="I2379" s="108" t="s">
        <v>29557</v>
      </c>
      <c r="J2379" s="198">
        <v>231745.0</v>
      </c>
      <c r="K2379" s="75" t="s">
        <v>22602</v>
      </c>
      <c r="L2379" s="82" t="s">
        <v>21498</v>
      </c>
      <c r="M2379" s="99" t="s">
        <v>22629</v>
      </c>
      <c r="N2379" s="99" t="s">
        <v>16706</v>
      </c>
      <c r="O2379" s="99" t="s">
        <v>22772</v>
      </c>
      <c r="P2379" s="99" t="s">
        <v>15373</v>
      </c>
      <c r="Q2379" s="82" t="s">
        <v>25775</v>
      </c>
    </row>
    <row r="2380">
      <c r="A2380" s="69" t="s">
        <v>2586</v>
      </c>
      <c r="B2380" s="153" t="s">
        <v>24469</v>
      </c>
      <c r="C2380" s="95" t="s">
        <v>29558</v>
      </c>
      <c r="D2380" s="101" t="s">
        <v>29559</v>
      </c>
      <c r="E2380" s="95"/>
      <c r="F2380" s="95"/>
      <c r="G2380" s="160" t="s">
        <v>8038</v>
      </c>
      <c r="H2380" s="96" t="s">
        <v>29560</v>
      </c>
      <c r="I2380" s="71" t="s">
        <v>24473</v>
      </c>
      <c r="J2380" s="192">
        <v>233458.0</v>
      </c>
      <c r="K2380" s="75" t="s">
        <v>22602</v>
      </c>
      <c r="L2380" s="95" t="s">
        <v>21498</v>
      </c>
      <c r="M2380" s="75" t="s">
        <v>22629</v>
      </c>
      <c r="N2380" s="75" t="s">
        <v>16706</v>
      </c>
      <c r="O2380" s="75" t="s">
        <v>4812</v>
      </c>
      <c r="P2380" s="75" t="s">
        <v>8038</v>
      </c>
      <c r="Q2380" s="95" t="s">
        <v>24474</v>
      </c>
    </row>
    <row r="2381">
      <c r="A2381" s="69" t="s">
        <v>2586</v>
      </c>
      <c r="B2381" s="153" t="s">
        <v>24469</v>
      </c>
      <c r="C2381" s="95"/>
      <c r="D2381" s="101" t="s">
        <v>29561</v>
      </c>
      <c r="E2381" s="95"/>
      <c r="F2381" s="95"/>
      <c r="G2381" s="160" t="s">
        <v>8038</v>
      </c>
      <c r="H2381" s="96" t="s">
        <v>29562</v>
      </c>
      <c r="I2381" s="71" t="s">
        <v>24473</v>
      </c>
      <c r="J2381" s="192">
        <v>233458.0</v>
      </c>
      <c r="K2381" s="75" t="s">
        <v>22602</v>
      </c>
      <c r="L2381" s="95" t="s">
        <v>21498</v>
      </c>
      <c r="M2381" s="75" t="s">
        <v>22629</v>
      </c>
      <c r="N2381" s="75" t="s">
        <v>16706</v>
      </c>
      <c r="O2381" s="75" t="s">
        <v>4812</v>
      </c>
      <c r="P2381" s="75" t="s">
        <v>15373</v>
      </c>
      <c r="Q2381" s="154" t="s">
        <v>22516</v>
      </c>
    </row>
    <row r="2382">
      <c r="A2382" s="69" t="s">
        <v>2586</v>
      </c>
      <c r="B2382" s="220" t="s">
        <v>24273</v>
      </c>
      <c r="C2382" s="82" t="s">
        <v>20692</v>
      </c>
      <c r="D2382" s="79" t="s">
        <v>5638</v>
      </c>
      <c r="E2382" s="82"/>
      <c r="F2382" s="82"/>
      <c r="G2382" s="160" t="s">
        <v>8038</v>
      </c>
      <c r="H2382" s="62" t="s">
        <v>29540</v>
      </c>
      <c r="I2382" s="108" t="s">
        <v>24277</v>
      </c>
      <c r="J2382" s="198">
        <v>138923.0</v>
      </c>
      <c r="K2382" s="99" t="s">
        <v>22602</v>
      </c>
      <c r="L2382" s="82" t="s">
        <v>21498</v>
      </c>
      <c r="M2382" s="99" t="s">
        <v>22629</v>
      </c>
      <c r="N2382" s="99" t="s">
        <v>16706</v>
      </c>
      <c r="O2382" s="99" t="s">
        <v>2760</v>
      </c>
      <c r="P2382" s="99" t="s">
        <v>8038</v>
      </c>
      <c r="Q2382" s="82" t="s">
        <v>24278</v>
      </c>
    </row>
    <row r="2383">
      <c r="A2383" s="69" t="s">
        <v>2586</v>
      </c>
      <c r="B2383" s="232" t="s">
        <v>29563</v>
      </c>
      <c r="C2383" s="82" t="s">
        <v>29564</v>
      </c>
      <c r="D2383" s="101" t="s">
        <v>6811</v>
      </c>
      <c r="E2383" s="82"/>
      <c r="F2383" s="82"/>
      <c r="G2383" s="62"/>
      <c r="H2383" s="62" t="s">
        <v>29565</v>
      </c>
      <c r="I2383" s="113" t="s">
        <v>22516</v>
      </c>
      <c r="J2383" s="198"/>
      <c r="K2383" s="160" t="s">
        <v>22602</v>
      </c>
      <c r="L2383" s="82" t="s">
        <v>21498</v>
      </c>
      <c r="M2383" s="99" t="s">
        <v>22629</v>
      </c>
      <c r="N2383" s="99" t="s">
        <v>16706</v>
      </c>
      <c r="O2383" s="99" t="s">
        <v>2778</v>
      </c>
      <c r="P2383" s="99" t="s">
        <v>8038</v>
      </c>
      <c r="Q2383" s="113" t="s">
        <v>22516</v>
      </c>
    </row>
    <row r="2384">
      <c r="A2384" s="62" t="s">
        <v>2586</v>
      </c>
      <c r="B2384" s="195" t="s">
        <v>29566</v>
      </c>
      <c r="C2384" s="201"/>
      <c r="D2384" s="101" t="s">
        <v>24357</v>
      </c>
      <c r="E2384" s="201"/>
      <c r="F2384" s="201"/>
      <c r="G2384" s="160" t="s">
        <v>8038</v>
      </c>
      <c r="H2384" s="198" t="s">
        <v>29567</v>
      </c>
      <c r="I2384" s="199" t="s">
        <v>29568</v>
      </c>
      <c r="J2384" s="198">
        <v>9898533.0</v>
      </c>
      <c r="K2384" s="162" t="s">
        <v>22602</v>
      </c>
      <c r="L2384" s="201" t="s">
        <v>21498</v>
      </c>
      <c r="M2384" s="162" t="s">
        <v>22629</v>
      </c>
      <c r="N2384" s="162" t="s">
        <v>16706</v>
      </c>
      <c r="O2384" s="162" t="s">
        <v>4138</v>
      </c>
      <c r="P2384" s="162" t="s">
        <v>15373</v>
      </c>
      <c r="Q2384" s="201" t="s">
        <v>29569</v>
      </c>
    </row>
    <row r="2385">
      <c r="A2385" s="69" t="s">
        <v>2586</v>
      </c>
      <c r="B2385" s="232" t="s">
        <v>29563</v>
      </c>
      <c r="C2385" s="82" t="s">
        <v>29570</v>
      </c>
      <c r="D2385" s="79" t="s">
        <v>3998</v>
      </c>
      <c r="E2385" s="82"/>
      <c r="F2385" s="82"/>
      <c r="G2385" s="62"/>
      <c r="H2385" s="62" t="s">
        <v>29571</v>
      </c>
      <c r="I2385" s="155" t="s">
        <v>29572</v>
      </c>
      <c r="J2385" s="200">
        <v>495000.0</v>
      </c>
      <c r="K2385" s="160" t="s">
        <v>22602</v>
      </c>
      <c r="L2385" s="82" t="s">
        <v>21498</v>
      </c>
      <c r="M2385" s="99" t="s">
        <v>22629</v>
      </c>
      <c r="N2385" s="99" t="s">
        <v>16706</v>
      </c>
      <c r="O2385" s="99" t="s">
        <v>2778</v>
      </c>
      <c r="P2385" s="99" t="s">
        <v>8038</v>
      </c>
      <c r="Q2385" s="82"/>
    </row>
    <row r="2386">
      <c r="A2386" s="69" t="s">
        <v>2586</v>
      </c>
      <c r="B2386" s="153" t="s">
        <v>25114</v>
      </c>
      <c r="C2386" s="95"/>
      <c r="D2386" s="101" t="s">
        <v>29573</v>
      </c>
      <c r="E2386" s="95"/>
      <c r="F2386" s="95"/>
      <c r="G2386" s="96"/>
      <c r="H2386" s="96" t="s">
        <v>29574</v>
      </c>
      <c r="I2386" s="71" t="s">
        <v>23622</v>
      </c>
      <c r="J2386" s="192">
        <v>157705.0</v>
      </c>
      <c r="K2386" s="75" t="s">
        <v>22602</v>
      </c>
      <c r="L2386" s="95" t="s">
        <v>21498</v>
      </c>
      <c r="M2386" s="75" t="s">
        <v>22629</v>
      </c>
      <c r="N2386" s="75" t="s">
        <v>16706</v>
      </c>
      <c r="O2386" s="75" t="s">
        <v>2824</v>
      </c>
      <c r="P2386" s="75" t="s">
        <v>15373</v>
      </c>
      <c r="Q2386" s="95" t="s">
        <v>23623</v>
      </c>
    </row>
    <row r="2387">
      <c r="A2387" s="69" t="s">
        <v>2586</v>
      </c>
      <c r="B2387" s="210" t="s">
        <v>29575</v>
      </c>
      <c r="C2387" s="82" t="s">
        <v>29576</v>
      </c>
      <c r="D2387" s="79" t="s">
        <v>29577</v>
      </c>
      <c r="E2387" s="82"/>
      <c r="F2387" s="82"/>
      <c r="G2387" s="160" t="s">
        <v>2741</v>
      </c>
      <c r="H2387" s="62" t="s">
        <v>29578</v>
      </c>
      <c r="I2387" s="193" t="s">
        <v>28785</v>
      </c>
      <c r="J2387" s="200">
        <v>367000.0</v>
      </c>
      <c r="K2387" s="75" t="s">
        <v>22602</v>
      </c>
      <c r="L2387" s="82" t="s">
        <v>21498</v>
      </c>
      <c r="M2387" s="99" t="s">
        <v>22629</v>
      </c>
      <c r="N2387" s="99" t="s">
        <v>16706</v>
      </c>
      <c r="O2387" s="99" t="s">
        <v>2603</v>
      </c>
      <c r="P2387" s="99" t="s">
        <v>8038</v>
      </c>
      <c r="Q2387" s="113" t="s">
        <v>22516</v>
      </c>
    </row>
    <row r="2388">
      <c r="A2388" s="62" t="s">
        <v>2586</v>
      </c>
      <c r="B2388" s="195" t="s">
        <v>29566</v>
      </c>
      <c r="C2388" s="201" t="s">
        <v>5681</v>
      </c>
      <c r="D2388" s="196" t="s">
        <v>29579</v>
      </c>
      <c r="E2388" s="201"/>
      <c r="F2388" s="201"/>
      <c r="G2388" s="160" t="s">
        <v>8038</v>
      </c>
      <c r="H2388" s="198" t="s">
        <v>29580</v>
      </c>
      <c r="I2388" s="199" t="s">
        <v>29568</v>
      </c>
      <c r="J2388" s="198">
        <v>9898533.0</v>
      </c>
      <c r="K2388" s="162" t="s">
        <v>22602</v>
      </c>
      <c r="L2388" s="201" t="s">
        <v>21498</v>
      </c>
      <c r="M2388" s="162" t="s">
        <v>22629</v>
      </c>
      <c r="N2388" s="162" t="s">
        <v>16706</v>
      </c>
      <c r="O2388" s="162" t="s">
        <v>4138</v>
      </c>
      <c r="P2388" s="162" t="s">
        <v>8038</v>
      </c>
      <c r="Q2388" s="201" t="s">
        <v>29569</v>
      </c>
    </row>
    <row r="2389">
      <c r="A2389" s="69" t="s">
        <v>2633</v>
      </c>
      <c r="B2389" s="153" t="s">
        <v>25126</v>
      </c>
      <c r="C2389" s="95" t="s">
        <v>29581</v>
      </c>
      <c r="D2389" s="101" t="s">
        <v>29582</v>
      </c>
      <c r="E2389" s="95"/>
      <c r="F2389" s="95"/>
      <c r="G2389" s="160" t="s">
        <v>8038</v>
      </c>
      <c r="H2389" s="96" t="s">
        <v>29583</v>
      </c>
      <c r="I2389" s="71" t="s">
        <v>25129</v>
      </c>
      <c r="J2389" s="192">
        <v>221297.0</v>
      </c>
      <c r="K2389" s="75" t="s">
        <v>22602</v>
      </c>
      <c r="L2389" s="95" t="s">
        <v>21498</v>
      </c>
      <c r="M2389" s="75" t="s">
        <v>22739</v>
      </c>
      <c r="N2389" s="75" t="s">
        <v>16706</v>
      </c>
      <c r="O2389" s="75" t="s">
        <v>2937</v>
      </c>
      <c r="P2389" s="75" t="s">
        <v>15373</v>
      </c>
      <c r="Q2389" s="95" t="s">
        <v>25130</v>
      </c>
    </row>
    <row r="2390">
      <c r="A2390" s="62" t="s">
        <v>2586</v>
      </c>
      <c r="B2390" s="210" t="s">
        <v>29584</v>
      </c>
      <c r="C2390" s="82" t="s">
        <v>20604</v>
      </c>
      <c r="D2390" s="79" t="s">
        <v>29585</v>
      </c>
      <c r="E2390" s="82"/>
      <c r="F2390" s="82"/>
      <c r="G2390" s="62"/>
      <c r="H2390" s="62" t="s">
        <v>29586</v>
      </c>
      <c r="I2390" s="193" t="s">
        <v>29587</v>
      </c>
      <c r="J2390" s="200">
        <v>122000.0</v>
      </c>
      <c r="K2390" s="99" t="s">
        <v>22602</v>
      </c>
      <c r="L2390" s="82" t="s">
        <v>21498</v>
      </c>
      <c r="M2390" s="99" t="s">
        <v>22739</v>
      </c>
      <c r="N2390" s="99" t="s">
        <v>16706</v>
      </c>
      <c r="O2390" s="99" t="s">
        <v>4138</v>
      </c>
      <c r="P2390" s="99" t="s">
        <v>8038</v>
      </c>
      <c r="Q2390" s="82" t="s">
        <v>29588</v>
      </c>
    </row>
    <row r="2391">
      <c r="A2391" s="62" t="s">
        <v>2633</v>
      </c>
      <c r="B2391" s="195" t="s">
        <v>23319</v>
      </c>
      <c r="C2391" s="201"/>
      <c r="D2391" s="196" t="s">
        <v>21324</v>
      </c>
      <c r="E2391" s="201"/>
      <c r="F2391" s="201"/>
      <c r="G2391" s="198"/>
      <c r="H2391" s="198" t="s">
        <v>29589</v>
      </c>
      <c r="I2391" s="213" t="s">
        <v>23324</v>
      </c>
      <c r="J2391" s="198">
        <v>100000.0</v>
      </c>
      <c r="K2391" s="162" t="s">
        <v>22602</v>
      </c>
      <c r="L2391" s="201" t="s">
        <v>21498</v>
      </c>
      <c r="M2391" s="162" t="s">
        <v>22739</v>
      </c>
      <c r="N2391" s="162" t="s">
        <v>16706</v>
      </c>
      <c r="O2391" s="162" t="s">
        <v>2760</v>
      </c>
      <c r="P2391" s="162" t="s">
        <v>15373</v>
      </c>
      <c r="Q2391" s="201" t="s">
        <v>23325</v>
      </c>
    </row>
    <row r="2392">
      <c r="A2392" s="69" t="s">
        <v>2586</v>
      </c>
      <c r="B2392" s="232" t="s">
        <v>29590</v>
      </c>
      <c r="C2392" s="82" t="s">
        <v>29591</v>
      </c>
      <c r="D2392" s="79" t="s">
        <v>11968</v>
      </c>
      <c r="E2392" s="82"/>
      <c r="F2392" s="82"/>
      <c r="G2392" s="62"/>
      <c r="H2392" s="62" t="s">
        <v>29592</v>
      </c>
      <c r="I2392" s="108" t="s">
        <v>29593</v>
      </c>
      <c r="J2392" s="198">
        <v>104923.0</v>
      </c>
      <c r="K2392" s="99" t="s">
        <v>22602</v>
      </c>
      <c r="L2392" s="82" t="s">
        <v>21498</v>
      </c>
      <c r="M2392" s="99" t="s">
        <v>22739</v>
      </c>
      <c r="N2392" s="99" t="s">
        <v>16706</v>
      </c>
      <c r="O2392" s="99" t="s">
        <v>2765</v>
      </c>
      <c r="P2392" s="99" t="s">
        <v>8038</v>
      </c>
      <c r="Q2392" s="82"/>
    </row>
    <row r="2393">
      <c r="A2393" s="69" t="s">
        <v>2633</v>
      </c>
      <c r="B2393" s="153" t="s">
        <v>28787</v>
      </c>
      <c r="C2393" s="95"/>
      <c r="D2393" s="101" t="s">
        <v>5466</v>
      </c>
      <c r="E2393" s="95"/>
      <c r="F2393" s="95"/>
      <c r="G2393" s="160" t="s">
        <v>8038</v>
      </c>
      <c r="H2393" s="96" t="s">
        <v>29594</v>
      </c>
      <c r="I2393" s="71" t="s">
        <v>28789</v>
      </c>
      <c r="J2393" s="192">
        <v>467483.0</v>
      </c>
      <c r="K2393" s="75" t="s">
        <v>22602</v>
      </c>
      <c r="L2393" s="95" t="s">
        <v>21498</v>
      </c>
      <c r="M2393" s="75" t="s">
        <v>22739</v>
      </c>
      <c r="N2393" s="75" t="s">
        <v>16706</v>
      </c>
      <c r="O2393" s="75" t="s">
        <v>2813</v>
      </c>
      <c r="P2393" s="75" t="s">
        <v>15373</v>
      </c>
      <c r="Q2393" s="95" t="s">
        <v>28790</v>
      </c>
    </row>
    <row r="2394">
      <c r="A2394" s="69" t="s">
        <v>2633</v>
      </c>
      <c r="B2394" s="153" t="s">
        <v>28787</v>
      </c>
      <c r="C2394" s="95" t="s">
        <v>20979</v>
      </c>
      <c r="D2394" s="101" t="s">
        <v>4822</v>
      </c>
      <c r="E2394" s="95"/>
      <c r="F2394" s="95"/>
      <c r="G2394" s="160" t="s">
        <v>8038</v>
      </c>
      <c r="H2394" s="96" t="s">
        <v>29595</v>
      </c>
      <c r="I2394" s="71" t="s">
        <v>28789</v>
      </c>
      <c r="J2394" s="192">
        <v>467483.0</v>
      </c>
      <c r="K2394" s="75" t="s">
        <v>22602</v>
      </c>
      <c r="L2394" s="95" t="s">
        <v>21498</v>
      </c>
      <c r="M2394" s="75" t="s">
        <v>22739</v>
      </c>
      <c r="N2394" s="75" t="s">
        <v>16706</v>
      </c>
      <c r="O2394" s="75" t="s">
        <v>2760</v>
      </c>
      <c r="P2394" s="75" t="s">
        <v>8038</v>
      </c>
      <c r="Q2394" s="95" t="s">
        <v>28790</v>
      </c>
    </row>
    <row r="2395">
      <c r="A2395" s="69" t="s">
        <v>2586</v>
      </c>
      <c r="B2395" s="153" t="s">
        <v>21868</v>
      </c>
      <c r="C2395" s="95" t="s">
        <v>29596</v>
      </c>
      <c r="D2395" s="101" t="s">
        <v>3448</v>
      </c>
      <c r="E2395" s="95"/>
      <c r="F2395" s="95"/>
      <c r="G2395" s="160" t="s">
        <v>2741</v>
      </c>
      <c r="H2395" s="96" t="s">
        <v>29597</v>
      </c>
      <c r="I2395" s="154" t="s">
        <v>23082</v>
      </c>
      <c r="J2395" s="237">
        <v>339000.0</v>
      </c>
      <c r="K2395" s="75" t="s">
        <v>22602</v>
      </c>
      <c r="L2395" s="95" t="s">
        <v>21498</v>
      </c>
      <c r="M2395" s="75" t="s">
        <v>22739</v>
      </c>
      <c r="N2395" s="75" t="s">
        <v>16706</v>
      </c>
      <c r="O2395" s="75" t="s">
        <v>2802</v>
      </c>
      <c r="P2395" s="75" t="s">
        <v>15373</v>
      </c>
      <c r="Q2395" s="95" t="s">
        <v>23083</v>
      </c>
    </row>
    <row r="2396">
      <c r="A2396" s="69" t="s">
        <v>2586</v>
      </c>
      <c r="B2396" s="153" t="s">
        <v>21868</v>
      </c>
      <c r="C2396" s="95"/>
      <c r="D2396" s="101" t="s">
        <v>3448</v>
      </c>
      <c r="E2396" s="95"/>
      <c r="F2396" s="95"/>
      <c r="G2396" s="160" t="s">
        <v>2741</v>
      </c>
      <c r="H2396" s="96" t="s">
        <v>29598</v>
      </c>
      <c r="I2396" s="154" t="s">
        <v>23082</v>
      </c>
      <c r="J2396" s="237">
        <v>339000.0</v>
      </c>
      <c r="K2396" s="75" t="s">
        <v>22602</v>
      </c>
      <c r="L2396" s="95" t="s">
        <v>21498</v>
      </c>
      <c r="M2396" s="75" t="s">
        <v>22739</v>
      </c>
      <c r="N2396" s="75" t="s">
        <v>16706</v>
      </c>
      <c r="O2396" s="75" t="s">
        <v>2802</v>
      </c>
      <c r="P2396" s="75" t="s">
        <v>8038</v>
      </c>
      <c r="Q2396" s="95" t="s">
        <v>23083</v>
      </c>
    </row>
    <row r="2397">
      <c r="A2397" s="62" t="s">
        <v>2633</v>
      </c>
      <c r="B2397" s="210" t="s">
        <v>28791</v>
      </c>
      <c r="C2397" s="82"/>
      <c r="D2397" s="79" t="s">
        <v>3382</v>
      </c>
      <c r="E2397" s="82"/>
      <c r="F2397" s="82"/>
      <c r="G2397" s="160" t="s">
        <v>2741</v>
      </c>
      <c r="H2397" s="62" t="s">
        <v>29599</v>
      </c>
      <c r="I2397" s="108" t="s">
        <v>28793</v>
      </c>
      <c r="J2397" s="198">
        <v>102459.0</v>
      </c>
      <c r="K2397" s="99" t="s">
        <v>22602</v>
      </c>
      <c r="L2397" s="82" t="s">
        <v>21498</v>
      </c>
      <c r="M2397" s="99" t="s">
        <v>22739</v>
      </c>
      <c r="N2397" s="99" t="s">
        <v>16706</v>
      </c>
      <c r="O2397" s="99" t="s">
        <v>2760</v>
      </c>
      <c r="P2397" s="99" t="s">
        <v>15373</v>
      </c>
      <c r="Q2397" s="113" t="s">
        <v>22516</v>
      </c>
    </row>
    <row r="2398">
      <c r="A2398" s="62" t="s">
        <v>2586</v>
      </c>
      <c r="B2398" s="195" t="s">
        <v>23741</v>
      </c>
      <c r="C2398" s="201"/>
      <c r="D2398" s="196" t="s">
        <v>29600</v>
      </c>
      <c r="E2398" s="201"/>
      <c r="F2398" s="201"/>
      <c r="G2398" s="160" t="s">
        <v>8038</v>
      </c>
      <c r="H2398" s="198" t="s">
        <v>29601</v>
      </c>
      <c r="I2398" s="199" t="s">
        <v>23746</v>
      </c>
      <c r="J2398" s="200">
        <v>318123.0</v>
      </c>
      <c r="K2398" s="162" t="s">
        <v>22602</v>
      </c>
      <c r="L2398" s="201" t="s">
        <v>21498</v>
      </c>
      <c r="M2398" s="162" t="s">
        <v>22739</v>
      </c>
      <c r="N2398" s="162" t="s">
        <v>16706</v>
      </c>
      <c r="O2398" s="162" t="s">
        <v>4225</v>
      </c>
      <c r="P2398" s="162" t="s">
        <v>8038</v>
      </c>
      <c r="Q2398" s="201" t="s">
        <v>23747</v>
      </c>
    </row>
    <row r="2399">
      <c r="A2399" s="69" t="s">
        <v>2586</v>
      </c>
      <c r="B2399" s="153" t="s">
        <v>29602</v>
      </c>
      <c r="C2399" s="95" t="s">
        <v>29603</v>
      </c>
      <c r="D2399" s="101" t="s">
        <v>29604</v>
      </c>
      <c r="E2399" s="95"/>
      <c r="F2399" s="95"/>
      <c r="G2399" s="160" t="s">
        <v>8038</v>
      </c>
      <c r="H2399" s="96" t="s">
        <v>29605</v>
      </c>
      <c r="I2399" s="71" t="s">
        <v>29606</v>
      </c>
      <c r="J2399" s="192">
        <v>1366309.0</v>
      </c>
      <c r="K2399" s="75" t="s">
        <v>22602</v>
      </c>
      <c r="L2399" s="95" t="s">
        <v>21498</v>
      </c>
      <c r="M2399" s="75" t="s">
        <v>22739</v>
      </c>
      <c r="N2399" s="75" t="s">
        <v>16706</v>
      </c>
      <c r="O2399" s="75" t="s">
        <v>3182</v>
      </c>
      <c r="P2399" s="75" t="s">
        <v>8038</v>
      </c>
      <c r="Q2399" s="95" t="s">
        <v>29607</v>
      </c>
    </row>
    <row r="2400">
      <c r="A2400" s="69" t="s">
        <v>2586</v>
      </c>
      <c r="B2400" s="190" t="s">
        <v>29608</v>
      </c>
      <c r="C2400" s="95"/>
      <c r="D2400" s="101" t="s">
        <v>23312</v>
      </c>
      <c r="E2400" s="95"/>
      <c r="F2400" s="95"/>
      <c r="G2400" s="96"/>
      <c r="H2400" s="96" t="s">
        <v>29537</v>
      </c>
      <c r="I2400" s="191" t="s">
        <v>29609</v>
      </c>
      <c r="J2400" s="204">
        <v>115000.0</v>
      </c>
      <c r="K2400" s="99" t="s">
        <v>22602</v>
      </c>
      <c r="L2400" s="95" t="s">
        <v>21498</v>
      </c>
      <c r="M2400" s="75" t="s">
        <v>23140</v>
      </c>
      <c r="N2400" s="75" t="s">
        <v>16706</v>
      </c>
      <c r="O2400" s="75" t="s">
        <v>3095</v>
      </c>
      <c r="P2400" s="75" t="s">
        <v>8038</v>
      </c>
      <c r="Q2400" s="95" t="s">
        <v>29610</v>
      </c>
    </row>
    <row r="2401">
      <c r="A2401" s="62" t="s">
        <v>2633</v>
      </c>
      <c r="B2401" s="195" t="s">
        <v>23486</v>
      </c>
      <c r="C2401" s="201" t="s">
        <v>12838</v>
      </c>
      <c r="D2401" s="196" t="s">
        <v>3075</v>
      </c>
      <c r="E2401" s="201"/>
      <c r="F2401" s="201"/>
      <c r="G2401" s="160" t="s">
        <v>15373</v>
      </c>
      <c r="H2401" s="196" t="s">
        <v>29611</v>
      </c>
      <c r="I2401" s="213" t="s">
        <v>23491</v>
      </c>
      <c r="J2401" s="198">
        <v>214762.0</v>
      </c>
      <c r="K2401" s="162" t="s">
        <v>22602</v>
      </c>
      <c r="L2401" s="201" t="s">
        <v>21498</v>
      </c>
      <c r="M2401" s="162" t="s">
        <v>23140</v>
      </c>
      <c r="N2401" s="162" t="s">
        <v>16706</v>
      </c>
      <c r="O2401" s="162" t="s">
        <v>2686</v>
      </c>
      <c r="P2401" s="162" t="s">
        <v>8038</v>
      </c>
      <c r="Q2401" s="201" t="s">
        <v>23492</v>
      </c>
    </row>
    <row r="2402">
      <c r="A2402" s="62" t="s">
        <v>2633</v>
      </c>
      <c r="B2402" s="195" t="s">
        <v>29612</v>
      </c>
      <c r="C2402" s="201" t="s">
        <v>29613</v>
      </c>
      <c r="D2402" s="79" t="s">
        <v>4166</v>
      </c>
      <c r="E2402" s="201"/>
      <c r="F2402" s="201"/>
      <c r="G2402" s="160" t="s">
        <v>2741</v>
      </c>
      <c r="H2402" s="198" t="s">
        <v>29614</v>
      </c>
      <c r="I2402" s="213" t="s">
        <v>29615</v>
      </c>
      <c r="J2402" s="198">
        <v>454440.0</v>
      </c>
      <c r="K2402" s="162" t="s">
        <v>22602</v>
      </c>
      <c r="L2402" s="201" t="s">
        <v>21498</v>
      </c>
      <c r="M2402" s="162" t="s">
        <v>22638</v>
      </c>
      <c r="N2402" s="162" t="s">
        <v>16706</v>
      </c>
      <c r="O2402" s="162" t="s">
        <v>2686</v>
      </c>
      <c r="P2402" s="162" t="s">
        <v>8038</v>
      </c>
      <c r="Q2402" s="201" t="s">
        <v>29616</v>
      </c>
    </row>
    <row r="2403">
      <c r="A2403" s="62" t="s">
        <v>2633</v>
      </c>
      <c r="B2403" s="210" t="s">
        <v>29617</v>
      </c>
      <c r="C2403" s="82" t="s">
        <v>10204</v>
      </c>
      <c r="D2403" s="196" t="s">
        <v>6103</v>
      </c>
      <c r="E2403" s="82"/>
      <c r="F2403" s="82"/>
      <c r="G2403" s="62"/>
      <c r="H2403" s="62" t="s">
        <v>29618</v>
      </c>
      <c r="I2403" s="108" t="s">
        <v>25146</v>
      </c>
      <c r="J2403" s="198">
        <v>154335.0</v>
      </c>
      <c r="K2403" s="75" t="s">
        <v>22602</v>
      </c>
      <c r="L2403" s="82" t="s">
        <v>21498</v>
      </c>
      <c r="M2403" s="99" t="s">
        <v>22607</v>
      </c>
      <c r="N2403" s="99" t="s">
        <v>16706</v>
      </c>
      <c r="O2403" s="99" t="s">
        <v>2813</v>
      </c>
      <c r="P2403" s="99" t="s">
        <v>8038</v>
      </c>
      <c r="Q2403" s="82" t="s">
        <v>25147</v>
      </c>
    </row>
    <row r="2404">
      <c r="A2404" s="62" t="s">
        <v>2633</v>
      </c>
      <c r="B2404" s="210" t="s">
        <v>25144</v>
      </c>
      <c r="C2404" s="82"/>
      <c r="D2404" s="79" t="s">
        <v>4521</v>
      </c>
      <c r="E2404" s="82"/>
      <c r="F2404" s="82"/>
      <c r="G2404" s="62"/>
      <c r="H2404" s="62" t="s">
        <v>29619</v>
      </c>
      <c r="I2404" s="108" t="s">
        <v>25146</v>
      </c>
      <c r="J2404" s="198">
        <v>154335.0</v>
      </c>
      <c r="K2404" s="75" t="s">
        <v>22602</v>
      </c>
      <c r="L2404" s="82" t="s">
        <v>21498</v>
      </c>
      <c r="M2404" s="99" t="s">
        <v>22607</v>
      </c>
      <c r="N2404" s="99" t="s">
        <v>16706</v>
      </c>
      <c r="O2404" s="99" t="s">
        <v>2765</v>
      </c>
      <c r="P2404" s="99" t="s">
        <v>15373</v>
      </c>
      <c r="Q2404" s="82" t="s">
        <v>25147</v>
      </c>
    </row>
    <row r="2405">
      <c r="A2405" s="62" t="s">
        <v>23381</v>
      </c>
      <c r="B2405" s="210" t="s">
        <v>23950</v>
      </c>
      <c r="C2405" s="82"/>
      <c r="D2405" s="101" t="s">
        <v>2463</v>
      </c>
      <c r="E2405" s="82"/>
      <c r="F2405" s="82"/>
      <c r="G2405" s="160" t="s">
        <v>2741</v>
      </c>
      <c r="H2405" s="62" t="s">
        <v>29620</v>
      </c>
      <c r="I2405" s="193" t="s">
        <v>23954</v>
      </c>
      <c r="J2405" s="200">
        <v>135000.0</v>
      </c>
      <c r="K2405" s="160" t="s">
        <v>22602</v>
      </c>
      <c r="L2405" s="82" t="s">
        <v>21498</v>
      </c>
      <c r="M2405" s="62"/>
      <c r="N2405" s="99" t="s">
        <v>16706</v>
      </c>
      <c r="O2405" s="99" t="s">
        <v>2824</v>
      </c>
      <c r="P2405" s="99" t="s">
        <v>15373</v>
      </c>
      <c r="Q2405" s="82" t="s">
        <v>29621</v>
      </c>
    </row>
    <row r="2406">
      <c r="A2406" s="62" t="s">
        <v>2586</v>
      </c>
      <c r="B2406" s="195" t="s">
        <v>22666</v>
      </c>
      <c r="C2406" s="201"/>
      <c r="D2406" s="79" t="s">
        <v>15749</v>
      </c>
      <c r="E2406" s="201"/>
      <c r="F2406" s="201"/>
      <c r="G2406" s="160" t="s">
        <v>2741</v>
      </c>
      <c r="H2406" s="198" t="s">
        <v>29622</v>
      </c>
      <c r="I2406" s="213" t="s">
        <v>22670</v>
      </c>
      <c r="J2406" s="198">
        <v>383100.0</v>
      </c>
      <c r="K2406" s="214" t="s">
        <v>22602</v>
      </c>
      <c r="L2406" s="201" t="s">
        <v>21498</v>
      </c>
      <c r="M2406" s="198"/>
      <c r="N2406" s="162" t="s">
        <v>16706</v>
      </c>
      <c r="O2406" s="162" t="s">
        <v>22671</v>
      </c>
      <c r="P2406" s="162" t="s">
        <v>15373</v>
      </c>
      <c r="Q2406" s="201" t="s">
        <v>22672</v>
      </c>
    </row>
    <row r="2407">
      <c r="A2407" s="69" t="s">
        <v>2586</v>
      </c>
      <c r="B2407" s="153" t="s">
        <v>24469</v>
      </c>
      <c r="C2407" s="95"/>
      <c r="D2407" s="101" t="s">
        <v>29623</v>
      </c>
      <c r="E2407" s="95"/>
      <c r="F2407" s="95"/>
      <c r="G2407" s="160" t="s">
        <v>8038</v>
      </c>
      <c r="H2407" s="96" t="s">
        <v>29624</v>
      </c>
      <c r="I2407" s="71" t="s">
        <v>24473</v>
      </c>
      <c r="J2407" s="192">
        <v>233458.0</v>
      </c>
      <c r="K2407" s="75" t="s">
        <v>22602</v>
      </c>
      <c r="L2407" s="95" t="s">
        <v>21498</v>
      </c>
      <c r="M2407" s="96"/>
      <c r="N2407" s="75" t="s">
        <v>16706</v>
      </c>
      <c r="O2407" s="75" t="s">
        <v>4812</v>
      </c>
      <c r="P2407" s="75" t="s">
        <v>8038</v>
      </c>
      <c r="Q2407" s="95" t="s">
        <v>24474</v>
      </c>
    </row>
    <row r="2408">
      <c r="A2408" s="62" t="s">
        <v>2586</v>
      </c>
      <c r="B2408" s="210" t="s">
        <v>29625</v>
      </c>
      <c r="C2408" s="82"/>
      <c r="D2408" s="79" t="s">
        <v>29626</v>
      </c>
      <c r="E2408" s="82"/>
      <c r="F2408" s="82"/>
      <c r="G2408" s="62"/>
      <c r="H2408" s="62" t="s">
        <v>29627</v>
      </c>
      <c r="I2408" s="108" t="s">
        <v>29628</v>
      </c>
      <c r="J2408" s="198">
        <v>176785.0</v>
      </c>
      <c r="K2408" s="75" t="s">
        <v>22602</v>
      </c>
      <c r="L2408" s="82" t="s">
        <v>21498</v>
      </c>
      <c r="M2408" s="62"/>
      <c r="N2408" s="99" t="s">
        <v>16706</v>
      </c>
      <c r="O2408" s="99" t="s">
        <v>3182</v>
      </c>
      <c r="P2408" s="99" t="s">
        <v>15373</v>
      </c>
      <c r="Q2408" s="82" t="s">
        <v>29629</v>
      </c>
    </row>
    <row r="2409">
      <c r="A2409" s="62" t="s">
        <v>2586</v>
      </c>
      <c r="B2409" s="195" t="s">
        <v>25098</v>
      </c>
      <c r="C2409" s="201" t="s">
        <v>15741</v>
      </c>
      <c r="D2409" s="101" t="s">
        <v>6282</v>
      </c>
      <c r="E2409" s="201"/>
      <c r="F2409" s="201"/>
      <c r="G2409" s="160" t="s">
        <v>8038</v>
      </c>
      <c r="H2409" s="198" t="s">
        <v>29630</v>
      </c>
      <c r="I2409" s="213" t="s">
        <v>29631</v>
      </c>
      <c r="J2409" s="198">
        <v>146239.0</v>
      </c>
      <c r="K2409" s="162" t="s">
        <v>22602</v>
      </c>
      <c r="L2409" s="201" t="s">
        <v>21498</v>
      </c>
      <c r="M2409" s="198"/>
      <c r="N2409" s="162" t="s">
        <v>16706</v>
      </c>
      <c r="O2409" s="162" t="s">
        <v>2813</v>
      </c>
      <c r="P2409" s="162" t="s">
        <v>15373</v>
      </c>
      <c r="Q2409" s="201" t="s">
        <v>25102</v>
      </c>
    </row>
    <row r="2410">
      <c r="A2410" s="69" t="s">
        <v>2586</v>
      </c>
      <c r="B2410" s="153" t="s">
        <v>25150</v>
      </c>
      <c r="C2410" s="236"/>
      <c r="D2410" s="229" t="s">
        <v>2935</v>
      </c>
      <c r="E2410" s="236"/>
      <c r="F2410" s="236"/>
      <c r="G2410" s="160" t="s">
        <v>2741</v>
      </c>
      <c r="H2410" s="177" t="s">
        <v>29632</v>
      </c>
      <c r="I2410" s="180" t="s">
        <v>25152</v>
      </c>
      <c r="J2410" s="179">
        <v>139000.0</v>
      </c>
      <c r="K2410" s="75" t="s">
        <v>22602</v>
      </c>
      <c r="L2410" s="95" t="s">
        <v>21498</v>
      </c>
      <c r="M2410" s="96"/>
      <c r="N2410" s="75" t="s">
        <v>16706</v>
      </c>
      <c r="O2410" s="75" t="s">
        <v>25153</v>
      </c>
      <c r="P2410" s="75" t="s">
        <v>8038</v>
      </c>
      <c r="Q2410" s="236" t="s">
        <v>25154</v>
      </c>
    </row>
    <row r="2411">
      <c r="A2411" s="62" t="s">
        <v>2633</v>
      </c>
      <c r="B2411" s="210" t="s">
        <v>25116</v>
      </c>
      <c r="C2411" s="82"/>
      <c r="D2411" s="79" t="s">
        <v>3842</v>
      </c>
      <c r="E2411" s="82"/>
      <c r="F2411" s="82"/>
      <c r="G2411" s="62"/>
      <c r="H2411" s="62" t="s">
        <v>29633</v>
      </c>
      <c r="I2411" s="193" t="s">
        <v>25118</v>
      </c>
      <c r="J2411" s="200">
        <v>309000.0</v>
      </c>
      <c r="K2411" s="75" t="s">
        <v>22602</v>
      </c>
      <c r="L2411" s="82" t="s">
        <v>21498</v>
      </c>
      <c r="M2411" s="62"/>
      <c r="N2411" s="99" t="s">
        <v>16706</v>
      </c>
      <c r="O2411" s="99" t="s">
        <v>2686</v>
      </c>
      <c r="P2411" s="99" t="s">
        <v>15373</v>
      </c>
      <c r="Q2411" s="82" t="s">
        <v>26620</v>
      </c>
    </row>
    <row r="2412">
      <c r="A2412" s="69" t="s">
        <v>2633</v>
      </c>
      <c r="B2412" s="153" t="s">
        <v>22817</v>
      </c>
      <c r="C2412" s="95"/>
      <c r="D2412" s="101" t="s">
        <v>29634</v>
      </c>
      <c r="E2412" s="95"/>
      <c r="F2412" s="95"/>
      <c r="G2412" s="96"/>
      <c r="H2412" s="96" t="s">
        <v>29635</v>
      </c>
      <c r="I2412" s="71" t="s">
        <v>22821</v>
      </c>
      <c r="J2412" s="192">
        <v>158632.0</v>
      </c>
      <c r="K2412" s="75" t="s">
        <v>22602</v>
      </c>
      <c r="L2412" s="95" t="s">
        <v>21498</v>
      </c>
      <c r="M2412" s="96"/>
      <c r="N2412" s="75" t="s">
        <v>16706</v>
      </c>
      <c r="O2412" s="75" t="s">
        <v>4138</v>
      </c>
      <c r="P2412" s="75" t="s">
        <v>15373</v>
      </c>
      <c r="Q2412" s="95" t="s">
        <v>22822</v>
      </c>
    </row>
    <row r="2413">
      <c r="A2413" s="69" t="s">
        <v>2586</v>
      </c>
      <c r="B2413" s="153" t="s">
        <v>22779</v>
      </c>
      <c r="C2413" s="95" t="s">
        <v>29636</v>
      </c>
      <c r="D2413" s="101" t="s">
        <v>29637</v>
      </c>
      <c r="E2413" s="95"/>
      <c r="F2413" s="95"/>
      <c r="G2413" s="160" t="s">
        <v>8038</v>
      </c>
      <c r="H2413" s="96" t="s">
        <v>29638</v>
      </c>
      <c r="I2413" s="71" t="s">
        <v>29475</v>
      </c>
      <c r="J2413" s="192">
        <v>1302095.0</v>
      </c>
      <c r="K2413" s="75" t="s">
        <v>22602</v>
      </c>
      <c r="L2413" s="95" t="s">
        <v>21498</v>
      </c>
      <c r="M2413" s="96"/>
      <c r="N2413" s="75" t="s">
        <v>16706</v>
      </c>
      <c r="O2413" s="75" t="s">
        <v>22584</v>
      </c>
      <c r="P2413" s="75" t="s">
        <v>8038</v>
      </c>
      <c r="Q2413" s="95" t="s">
        <v>29476</v>
      </c>
    </row>
    <row r="2414">
      <c r="A2414" s="69" t="s">
        <v>2586</v>
      </c>
      <c r="B2414" s="153" t="s">
        <v>24469</v>
      </c>
      <c r="C2414" s="95"/>
      <c r="D2414" s="101" t="s">
        <v>29639</v>
      </c>
      <c r="E2414" s="95"/>
      <c r="F2414" s="95"/>
      <c r="G2414" s="160" t="s">
        <v>8038</v>
      </c>
      <c r="H2414" s="96" t="s">
        <v>29640</v>
      </c>
      <c r="I2414" s="71" t="s">
        <v>24473</v>
      </c>
      <c r="J2414" s="192">
        <v>233458.0</v>
      </c>
      <c r="K2414" s="75" t="s">
        <v>22602</v>
      </c>
      <c r="L2414" s="95" t="s">
        <v>21498</v>
      </c>
      <c r="M2414" s="96"/>
      <c r="N2414" s="75" t="s">
        <v>16706</v>
      </c>
      <c r="O2414" s="75" t="s">
        <v>4812</v>
      </c>
      <c r="P2414" s="75" t="s">
        <v>8038</v>
      </c>
      <c r="Q2414" s="95" t="s">
        <v>24474</v>
      </c>
    </row>
    <row r="2415">
      <c r="A2415" s="69" t="s">
        <v>2586</v>
      </c>
      <c r="B2415" s="153" t="s">
        <v>25150</v>
      </c>
      <c r="C2415" s="236"/>
      <c r="D2415" s="196" t="s">
        <v>3075</v>
      </c>
      <c r="E2415" s="236"/>
      <c r="F2415" s="236"/>
      <c r="G2415" s="160" t="s">
        <v>2741</v>
      </c>
      <c r="H2415" s="177" t="s">
        <v>29641</v>
      </c>
      <c r="I2415" s="180" t="s">
        <v>25152</v>
      </c>
      <c r="J2415" s="179">
        <v>139000.0</v>
      </c>
      <c r="K2415" s="75" t="s">
        <v>22602</v>
      </c>
      <c r="L2415" s="95" t="s">
        <v>21498</v>
      </c>
      <c r="M2415" s="96"/>
      <c r="N2415" s="75" t="s">
        <v>16706</v>
      </c>
      <c r="O2415" s="75" t="s">
        <v>25153</v>
      </c>
      <c r="P2415" s="75" t="s">
        <v>8038</v>
      </c>
      <c r="Q2415" s="236" t="s">
        <v>25154</v>
      </c>
    </row>
    <row r="2416">
      <c r="A2416" s="69" t="s">
        <v>2586</v>
      </c>
      <c r="B2416" s="232" t="s">
        <v>29642</v>
      </c>
      <c r="C2416" s="82"/>
      <c r="D2416" s="79" t="s">
        <v>29643</v>
      </c>
      <c r="E2416" s="82"/>
      <c r="F2416" s="82"/>
      <c r="G2416" s="62"/>
      <c r="H2416" s="62" t="s">
        <v>29644</v>
      </c>
      <c r="I2416" s="108" t="s">
        <v>29645</v>
      </c>
      <c r="J2416" s="198">
        <v>125143.0</v>
      </c>
      <c r="K2416" s="99" t="s">
        <v>22602</v>
      </c>
      <c r="L2416" s="82" t="s">
        <v>21498</v>
      </c>
      <c r="M2416" s="62"/>
      <c r="N2416" s="99" t="s">
        <v>16706</v>
      </c>
      <c r="O2416" s="99" t="s">
        <v>8612</v>
      </c>
      <c r="P2416" s="99" t="s">
        <v>15373</v>
      </c>
      <c r="Q2416" s="113" t="s">
        <v>22516</v>
      </c>
    </row>
    <row r="2417">
      <c r="A2417" s="69" t="s">
        <v>2586</v>
      </c>
      <c r="B2417" s="232" t="s">
        <v>29642</v>
      </c>
      <c r="C2417" s="82" t="s">
        <v>29646</v>
      </c>
      <c r="D2417" s="79" t="s">
        <v>29643</v>
      </c>
      <c r="E2417" s="82"/>
      <c r="F2417" s="82"/>
      <c r="G2417" s="62"/>
      <c r="H2417" s="62" t="s">
        <v>29647</v>
      </c>
      <c r="I2417" s="108" t="s">
        <v>29645</v>
      </c>
      <c r="J2417" s="198">
        <v>125143.0</v>
      </c>
      <c r="K2417" s="99" t="s">
        <v>22602</v>
      </c>
      <c r="L2417" s="82" t="s">
        <v>21498</v>
      </c>
      <c r="M2417" s="62"/>
      <c r="N2417" s="99" t="s">
        <v>16706</v>
      </c>
      <c r="O2417" s="99" t="s">
        <v>8612</v>
      </c>
      <c r="P2417" s="99" t="s">
        <v>8038</v>
      </c>
      <c r="Q2417" s="82"/>
    </row>
    <row r="2418">
      <c r="A2418" s="62" t="s">
        <v>23381</v>
      </c>
      <c r="B2418" s="210" t="s">
        <v>25161</v>
      </c>
      <c r="C2418" s="82"/>
      <c r="D2418" s="101" t="s">
        <v>13163</v>
      </c>
      <c r="E2418" s="82"/>
      <c r="F2418" s="82"/>
      <c r="G2418" s="62"/>
      <c r="H2418" s="62" t="s">
        <v>29648</v>
      </c>
      <c r="I2418" s="155" t="s">
        <v>25163</v>
      </c>
      <c r="J2418" s="200">
        <v>134000.0</v>
      </c>
      <c r="K2418" s="160" t="s">
        <v>22602</v>
      </c>
      <c r="L2418" s="82" t="s">
        <v>21498</v>
      </c>
      <c r="M2418" s="62"/>
      <c r="N2418" s="99" t="s">
        <v>16706</v>
      </c>
      <c r="O2418" s="99" t="s">
        <v>4138</v>
      </c>
      <c r="P2418" s="99" t="s">
        <v>15373</v>
      </c>
      <c r="Q2418" s="113" t="s">
        <v>22516</v>
      </c>
    </row>
    <row r="2419">
      <c r="A2419" s="62" t="s">
        <v>2586</v>
      </c>
      <c r="B2419" s="195" t="s">
        <v>25098</v>
      </c>
      <c r="C2419" s="201"/>
      <c r="D2419" s="196" t="s">
        <v>17740</v>
      </c>
      <c r="E2419" s="201"/>
      <c r="F2419" s="201"/>
      <c r="G2419" s="160" t="s">
        <v>8038</v>
      </c>
      <c r="H2419" s="198" t="s">
        <v>29649</v>
      </c>
      <c r="I2419" s="213" t="s">
        <v>25101</v>
      </c>
      <c r="J2419" s="198">
        <v>146239.0</v>
      </c>
      <c r="K2419" s="214" t="s">
        <v>22602</v>
      </c>
      <c r="L2419" s="201" t="s">
        <v>21498</v>
      </c>
      <c r="M2419" s="198"/>
      <c r="N2419" s="162" t="s">
        <v>16706</v>
      </c>
      <c r="O2419" s="162" t="s">
        <v>2813</v>
      </c>
      <c r="P2419" s="162" t="s">
        <v>8038</v>
      </c>
      <c r="Q2419" s="201" t="s">
        <v>25102</v>
      </c>
    </row>
    <row r="2420">
      <c r="A2420" s="62" t="s">
        <v>2633</v>
      </c>
      <c r="B2420" s="210" t="s">
        <v>29625</v>
      </c>
      <c r="C2420" s="82" t="s">
        <v>29613</v>
      </c>
      <c r="D2420" s="79" t="s">
        <v>4166</v>
      </c>
      <c r="E2420" s="82"/>
      <c r="F2420" s="82"/>
      <c r="G2420" s="62"/>
      <c r="H2420" s="62" t="s">
        <v>29614</v>
      </c>
      <c r="I2420" s="108" t="s">
        <v>29628</v>
      </c>
      <c r="J2420" s="198">
        <v>176785.0</v>
      </c>
      <c r="K2420" s="75" t="s">
        <v>22602</v>
      </c>
      <c r="L2420" s="82" t="s">
        <v>21498</v>
      </c>
      <c r="M2420" s="62"/>
      <c r="N2420" s="99" t="s">
        <v>16706</v>
      </c>
      <c r="O2420" s="99" t="s">
        <v>3182</v>
      </c>
      <c r="P2420" s="99" t="s">
        <v>8038</v>
      </c>
      <c r="Q2420" s="82" t="s">
        <v>29629</v>
      </c>
    </row>
    <row r="2421">
      <c r="A2421" s="62" t="s">
        <v>2633</v>
      </c>
      <c r="B2421" s="210" t="s">
        <v>29650</v>
      </c>
      <c r="C2421" s="82"/>
      <c r="D2421" s="79" t="s">
        <v>13696</v>
      </c>
      <c r="E2421" s="82"/>
      <c r="F2421" s="82"/>
      <c r="G2421" s="160" t="s">
        <v>8038</v>
      </c>
      <c r="H2421" s="62" t="s">
        <v>29651</v>
      </c>
      <c r="I2421" s="108" t="s">
        <v>29652</v>
      </c>
      <c r="J2421" s="198">
        <v>189715.0</v>
      </c>
      <c r="K2421" s="99" t="s">
        <v>22602</v>
      </c>
      <c r="L2421" s="82" t="s">
        <v>21498</v>
      </c>
      <c r="M2421" s="62"/>
      <c r="N2421" s="99" t="s">
        <v>16706</v>
      </c>
      <c r="O2421" s="99" t="s">
        <v>4138</v>
      </c>
      <c r="P2421" s="99" t="s">
        <v>15373</v>
      </c>
      <c r="Q2421" s="82" t="s">
        <v>29653</v>
      </c>
    </row>
    <row r="2422">
      <c r="A2422" s="62" t="s">
        <v>2586</v>
      </c>
      <c r="B2422" s="210" t="s">
        <v>29654</v>
      </c>
      <c r="C2422" s="82" t="s">
        <v>29655</v>
      </c>
      <c r="D2422" s="101" t="s">
        <v>29655</v>
      </c>
      <c r="E2422" s="82"/>
      <c r="F2422" s="82"/>
      <c r="G2422" s="62"/>
      <c r="H2422" s="62" t="s">
        <v>29656</v>
      </c>
      <c r="I2422" s="193" t="s">
        <v>29657</v>
      </c>
      <c r="J2422" s="200">
        <v>345000.0</v>
      </c>
      <c r="K2422" s="162" t="s">
        <v>22602</v>
      </c>
      <c r="L2422" s="82" t="s">
        <v>21498</v>
      </c>
      <c r="M2422" s="62"/>
      <c r="N2422" s="99" t="s">
        <v>16706</v>
      </c>
      <c r="O2422" s="99" t="s">
        <v>2937</v>
      </c>
      <c r="P2422" s="99" t="s">
        <v>15373</v>
      </c>
      <c r="Q2422" s="113" t="s">
        <v>22516</v>
      </c>
    </row>
    <row r="2423">
      <c r="A2423" s="62" t="s">
        <v>23381</v>
      </c>
      <c r="B2423" s="210" t="s">
        <v>25161</v>
      </c>
      <c r="C2423" s="82"/>
      <c r="D2423" s="101" t="s">
        <v>3196</v>
      </c>
      <c r="E2423" s="82"/>
      <c r="F2423" s="82"/>
      <c r="G2423" s="62"/>
      <c r="H2423" s="62" t="s">
        <v>29658</v>
      </c>
      <c r="I2423" s="155" t="s">
        <v>25163</v>
      </c>
      <c r="J2423" s="200">
        <v>134000.0</v>
      </c>
      <c r="K2423" s="160" t="s">
        <v>22602</v>
      </c>
      <c r="L2423" s="82" t="s">
        <v>21498</v>
      </c>
      <c r="M2423" s="62"/>
      <c r="N2423" s="99" t="s">
        <v>16706</v>
      </c>
      <c r="O2423" s="99" t="s">
        <v>4138</v>
      </c>
      <c r="P2423" s="99" t="s">
        <v>15373</v>
      </c>
      <c r="Q2423" s="113" t="s">
        <v>22516</v>
      </c>
    </row>
    <row r="2424">
      <c r="A2424" s="62" t="s">
        <v>2586</v>
      </c>
      <c r="B2424" s="195" t="s">
        <v>25181</v>
      </c>
      <c r="C2424" s="201"/>
      <c r="D2424" s="101" t="s">
        <v>24351</v>
      </c>
      <c r="E2424" s="201"/>
      <c r="F2424" s="201"/>
      <c r="G2424" s="160" t="s">
        <v>2741</v>
      </c>
      <c r="H2424" s="198" t="s">
        <v>29659</v>
      </c>
      <c r="I2424" s="199" t="s">
        <v>25183</v>
      </c>
      <c r="J2424" s="200">
        <v>334000.0</v>
      </c>
      <c r="K2424" s="75" t="s">
        <v>22602</v>
      </c>
      <c r="L2424" s="201" t="s">
        <v>21765</v>
      </c>
      <c r="M2424" s="162" t="s">
        <v>22629</v>
      </c>
      <c r="N2424" s="162" t="s">
        <v>16706</v>
      </c>
      <c r="O2424" s="162" t="s">
        <v>2802</v>
      </c>
      <c r="P2424" s="162" t="s">
        <v>15373</v>
      </c>
      <c r="Q2424" s="201" t="s">
        <v>25187</v>
      </c>
    </row>
    <row r="2425">
      <c r="A2425" s="62" t="s">
        <v>2633</v>
      </c>
      <c r="B2425" s="195" t="s">
        <v>29612</v>
      </c>
      <c r="C2425" s="201"/>
      <c r="D2425" s="101" t="s">
        <v>3643</v>
      </c>
      <c r="E2425" s="201"/>
      <c r="F2425" s="201"/>
      <c r="G2425" s="160" t="s">
        <v>2741</v>
      </c>
      <c r="H2425" s="198" t="s">
        <v>29660</v>
      </c>
      <c r="I2425" s="213" t="s">
        <v>29615</v>
      </c>
      <c r="J2425" s="198">
        <v>454440.0</v>
      </c>
      <c r="K2425" s="162" t="s">
        <v>22602</v>
      </c>
      <c r="L2425" s="201" t="s">
        <v>21765</v>
      </c>
      <c r="M2425" s="162" t="s">
        <v>23753</v>
      </c>
      <c r="N2425" s="162" t="s">
        <v>16706</v>
      </c>
      <c r="O2425" s="162" t="s">
        <v>2686</v>
      </c>
      <c r="P2425" s="162" t="s">
        <v>15373</v>
      </c>
      <c r="Q2425" s="201"/>
    </row>
    <row r="2426">
      <c r="A2426" s="69" t="s">
        <v>2586</v>
      </c>
      <c r="B2426" s="190" t="s">
        <v>29467</v>
      </c>
      <c r="C2426" s="95"/>
      <c r="D2426" s="101" t="s">
        <v>2394</v>
      </c>
      <c r="E2426" s="95"/>
      <c r="F2426" s="95"/>
      <c r="G2426" s="160" t="s">
        <v>2741</v>
      </c>
      <c r="H2426" s="96" t="s">
        <v>29661</v>
      </c>
      <c r="I2426" s="71" t="s">
        <v>22900</v>
      </c>
      <c r="J2426" s="192">
        <v>604956.0</v>
      </c>
      <c r="K2426" s="75" t="s">
        <v>22602</v>
      </c>
      <c r="L2426" s="95" t="s">
        <v>21765</v>
      </c>
      <c r="M2426" s="113" t="s">
        <v>22516</v>
      </c>
      <c r="N2426" s="75" t="s">
        <v>16706</v>
      </c>
      <c r="O2426" s="75" t="s">
        <v>22584</v>
      </c>
      <c r="P2426" s="75" t="s">
        <v>15373</v>
      </c>
      <c r="Q2426" s="154" t="s">
        <v>22516</v>
      </c>
    </row>
    <row r="2427">
      <c r="A2427" s="62" t="s">
        <v>2586</v>
      </c>
      <c r="B2427" s="175" t="s">
        <v>29662</v>
      </c>
      <c r="C2427" s="95"/>
      <c r="D2427" s="101" t="s">
        <v>29663</v>
      </c>
      <c r="E2427" s="95"/>
      <c r="F2427" s="95"/>
      <c r="G2427" s="160" t="s">
        <v>8038</v>
      </c>
      <c r="H2427" s="96" t="s">
        <v>29664</v>
      </c>
      <c r="I2427" s="71" t="s">
        <v>29665</v>
      </c>
      <c r="J2427" s="192">
        <v>500000.0</v>
      </c>
      <c r="K2427" s="75" t="s">
        <v>22602</v>
      </c>
      <c r="L2427" s="95" t="s">
        <v>21765</v>
      </c>
      <c r="M2427" s="113" t="s">
        <v>22516</v>
      </c>
      <c r="N2427" s="75" t="s">
        <v>16706</v>
      </c>
      <c r="O2427" s="75" t="s">
        <v>2937</v>
      </c>
      <c r="P2427" s="75" t="s">
        <v>8038</v>
      </c>
      <c r="Q2427" s="154" t="s">
        <v>22516</v>
      </c>
    </row>
    <row r="2428">
      <c r="A2428" s="69" t="s">
        <v>2586</v>
      </c>
      <c r="B2428" s="153" t="s">
        <v>28787</v>
      </c>
      <c r="C2428" s="95"/>
      <c r="D2428" s="101" t="s">
        <v>9880</v>
      </c>
      <c r="E2428" s="95"/>
      <c r="F2428" s="95"/>
      <c r="G2428" s="160" t="s">
        <v>8038</v>
      </c>
      <c r="H2428" s="96" t="s">
        <v>29666</v>
      </c>
      <c r="I2428" s="71" t="s">
        <v>28789</v>
      </c>
      <c r="J2428" s="192">
        <v>467483.0</v>
      </c>
      <c r="K2428" s="75" t="s">
        <v>22602</v>
      </c>
      <c r="L2428" s="95" t="s">
        <v>21765</v>
      </c>
      <c r="M2428" s="113" t="s">
        <v>22516</v>
      </c>
      <c r="N2428" s="75" t="s">
        <v>16706</v>
      </c>
      <c r="O2428" s="75" t="s">
        <v>22584</v>
      </c>
      <c r="P2428" s="75" t="s">
        <v>15373</v>
      </c>
      <c r="Q2428" s="95"/>
    </row>
    <row r="2429">
      <c r="A2429" s="69" t="s">
        <v>2586</v>
      </c>
      <c r="B2429" s="232" t="s">
        <v>29667</v>
      </c>
      <c r="C2429" s="82" t="s">
        <v>29668</v>
      </c>
      <c r="D2429" s="79" t="s">
        <v>9957</v>
      </c>
      <c r="E2429" s="82"/>
      <c r="F2429" s="82"/>
      <c r="G2429" s="62"/>
      <c r="H2429" s="62" t="s">
        <v>29669</v>
      </c>
      <c r="I2429" s="108" t="s">
        <v>29670</v>
      </c>
      <c r="J2429" s="198">
        <v>123839.0</v>
      </c>
      <c r="K2429" s="99" t="s">
        <v>22602</v>
      </c>
      <c r="L2429" s="82" t="s">
        <v>21765</v>
      </c>
      <c r="M2429" s="113" t="s">
        <v>22516</v>
      </c>
      <c r="N2429" s="99" t="s">
        <v>16706</v>
      </c>
      <c r="O2429" s="99" t="s">
        <v>22584</v>
      </c>
      <c r="P2429" s="99" t="s">
        <v>15373</v>
      </c>
      <c r="Q2429" s="82"/>
    </row>
    <row r="2430">
      <c r="A2430" s="62" t="s">
        <v>2633</v>
      </c>
      <c r="B2430" s="210" t="s">
        <v>23434</v>
      </c>
      <c r="C2430" s="82" t="s">
        <v>29671</v>
      </c>
      <c r="D2430" s="101" t="s">
        <v>29672</v>
      </c>
      <c r="E2430" s="82"/>
      <c r="F2430" s="82"/>
      <c r="G2430" s="160" t="s">
        <v>8038</v>
      </c>
      <c r="H2430" s="62" t="s">
        <v>29673</v>
      </c>
      <c r="I2430" s="108" t="s">
        <v>23438</v>
      </c>
      <c r="J2430" s="198">
        <v>400000.0</v>
      </c>
      <c r="K2430" s="99" t="s">
        <v>22602</v>
      </c>
      <c r="L2430" s="82" t="s">
        <v>21765</v>
      </c>
      <c r="M2430" s="113" t="s">
        <v>22516</v>
      </c>
      <c r="N2430" s="99" t="s">
        <v>16706</v>
      </c>
      <c r="O2430" s="99" t="s">
        <v>22584</v>
      </c>
      <c r="P2430" s="99" t="s">
        <v>15373</v>
      </c>
      <c r="Q2430" s="82"/>
    </row>
    <row r="2431">
      <c r="A2431" s="69" t="s">
        <v>2633</v>
      </c>
      <c r="B2431" s="232" t="s">
        <v>25205</v>
      </c>
      <c r="C2431" s="82"/>
      <c r="D2431" s="79" t="s">
        <v>29674</v>
      </c>
      <c r="E2431" s="82"/>
      <c r="F2431" s="82"/>
      <c r="G2431" s="160" t="s">
        <v>8038</v>
      </c>
      <c r="H2431" s="62" t="s">
        <v>29675</v>
      </c>
      <c r="I2431" s="108" t="s">
        <v>25207</v>
      </c>
      <c r="J2431" s="198">
        <v>425846.0</v>
      </c>
      <c r="K2431" s="75" t="s">
        <v>22602</v>
      </c>
      <c r="L2431" s="82" t="s">
        <v>21765</v>
      </c>
      <c r="M2431" s="113" t="s">
        <v>22516</v>
      </c>
      <c r="N2431" s="99" t="s">
        <v>16706</v>
      </c>
      <c r="O2431" s="99" t="s">
        <v>22584</v>
      </c>
      <c r="P2431" s="99" t="s">
        <v>15373</v>
      </c>
      <c r="Q2431" s="82"/>
    </row>
    <row r="2432">
      <c r="A2432" s="69" t="s">
        <v>2586</v>
      </c>
      <c r="B2432" s="232" t="s">
        <v>29676</v>
      </c>
      <c r="C2432" s="82"/>
      <c r="D2432" s="79" t="s">
        <v>29677</v>
      </c>
      <c r="E2432" s="82"/>
      <c r="F2432" s="82"/>
      <c r="G2432" s="62"/>
      <c r="H2432" s="62" t="s">
        <v>29678</v>
      </c>
      <c r="I2432" s="108" t="s">
        <v>29679</v>
      </c>
      <c r="J2432" s="198">
        <v>136539.0</v>
      </c>
      <c r="K2432" s="99" t="s">
        <v>22602</v>
      </c>
      <c r="L2432" s="82" t="s">
        <v>21765</v>
      </c>
      <c r="M2432" s="113" t="s">
        <v>22516</v>
      </c>
      <c r="N2432" s="99" t="s">
        <v>16706</v>
      </c>
      <c r="O2432" s="99" t="s">
        <v>2813</v>
      </c>
      <c r="P2432" s="99" t="s">
        <v>8038</v>
      </c>
      <c r="Q2432" s="82"/>
    </row>
    <row r="2433">
      <c r="A2433" s="62" t="s">
        <v>2586</v>
      </c>
      <c r="B2433" s="195" t="s">
        <v>29680</v>
      </c>
      <c r="C2433" s="201"/>
      <c r="D2433" s="196" t="s">
        <v>29681</v>
      </c>
      <c r="E2433" s="201"/>
      <c r="F2433" s="201"/>
      <c r="G2433" s="198"/>
      <c r="H2433" s="198" t="s">
        <v>29682</v>
      </c>
      <c r="I2433" s="213" t="s">
        <v>29683</v>
      </c>
      <c r="J2433" s="198">
        <v>153474.0</v>
      </c>
      <c r="K2433" s="214" t="s">
        <v>22602</v>
      </c>
      <c r="L2433" s="201" t="s">
        <v>21765</v>
      </c>
      <c r="M2433" s="113" t="s">
        <v>22516</v>
      </c>
      <c r="N2433" s="162" t="s">
        <v>16706</v>
      </c>
      <c r="O2433" s="162" t="s">
        <v>2802</v>
      </c>
      <c r="P2433" s="162" t="s">
        <v>8038</v>
      </c>
      <c r="Q2433" s="201"/>
    </row>
    <row r="2434">
      <c r="A2434" s="69" t="s">
        <v>23381</v>
      </c>
      <c r="B2434" s="232" t="s">
        <v>25205</v>
      </c>
      <c r="C2434" s="82"/>
      <c r="D2434" s="79" t="s">
        <v>3799</v>
      </c>
      <c r="E2434" s="82"/>
      <c r="F2434" s="82"/>
      <c r="G2434" s="160" t="s">
        <v>8038</v>
      </c>
      <c r="H2434" s="62" t="s">
        <v>29684</v>
      </c>
      <c r="I2434" s="108" t="s">
        <v>25207</v>
      </c>
      <c r="J2434" s="198">
        <v>425846.0</v>
      </c>
      <c r="K2434" s="75" t="s">
        <v>22602</v>
      </c>
      <c r="L2434" s="82" t="s">
        <v>21765</v>
      </c>
      <c r="M2434" s="113" t="s">
        <v>22516</v>
      </c>
      <c r="N2434" s="99" t="s">
        <v>16706</v>
      </c>
      <c r="O2434" s="99" t="s">
        <v>2603</v>
      </c>
      <c r="P2434" s="99" t="s">
        <v>15373</v>
      </c>
      <c r="Q2434" s="82"/>
    </row>
    <row r="2435">
      <c r="A2435" s="62" t="s">
        <v>2586</v>
      </c>
      <c r="B2435" s="175" t="s">
        <v>25044</v>
      </c>
      <c r="C2435" s="95" t="s">
        <v>29685</v>
      </c>
      <c r="D2435" s="101" t="s">
        <v>29686</v>
      </c>
      <c r="E2435" s="95"/>
      <c r="F2435" s="95"/>
      <c r="G2435" s="160" t="s">
        <v>8038</v>
      </c>
      <c r="H2435" s="96" t="s">
        <v>29687</v>
      </c>
      <c r="I2435" s="71" t="s">
        <v>25046</v>
      </c>
      <c r="J2435" s="192">
        <v>300538.0</v>
      </c>
      <c r="K2435" s="75" t="s">
        <v>22602</v>
      </c>
      <c r="L2435" s="95" t="s">
        <v>21765</v>
      </c>
      <c r="M2435" s="113" t="s">
        <v>22516</v>
      </c>
      <c r="N2435" s="75" t="s">
        <v>16706</v>
      </c>
      <c r="O2435" s="75" t="s">
        <v>22584</v>
      </c>
      <c r="P2435" s="75" t="s">
        <v>15373</v>
      </c>
      <c r="Q2435" s="154" t="s">
        <v>22516</v>
      </c>
    </row>
    <row r="2436">
      <c r="A2436" s="62" t="s">
        <v>2633</v>
      </c>
      <c r="B2436" s="255" t="s">
        <v>23654</v>
      </c>
      <c r="C2436" s="95" t="s">
        <v>29688</v>
      </c>
      <c r="D2436" s="229" t="s">
        <v>29577</v>
      </c>
      <c r="E2436" s="95"/>
      <c r="F2436" s="95"/>
      <c r="G2436" s="160" t="s">
        <v>2741</v>
      </c>
      <c r="H2436" s="96" t="s">
        <v>29689</v>
      </c>
      <c r="I2436" s="71" t="s">
        <v>23656</v>
      </c>
      <c r="J2436" s="192">
        <v>242674.0</v>
      </c>
      <c r="K2436" s="75" t="s">
        <v>22602</v>
      </c>
      <c r="L2436" s="95" t="s">
        <v>21765</v>
      </c>
      <c r="M2436" s="113" t="s">
        <v>22516</v>
      </c>
      <c r="N2436" s="75" t="s">
        <v>16706</v>
      </c>
      <c r="O2436" s="75" t="s">
        <v>22584</v>
      </c>
      <c r="P2436" s="75" t="s">
        <v>15373</v>
      </c>
      <c r="Q2436" s="95"/>
    </row>
    <row r="2437">
      <c r="A2437" s="62" t="s">
        <v>2633</v>
      </c>
      <c r="B2437" s="255" t="s">
        <v>23654</v>
      </c>
      <c r="C2437" s="95"/>
      <c r="D2437" s="229" t="s">
        <v>29577</v>
      </c>
      <c r="E2437" s="95"/>
      <c r="F2437" s="95"/>
      <c r="G2437" s="160" t="s">
        <v>2741</v>
      </c>
      <c r="H2437" s="96" t="s">
        <v>29690</v>
      </c>
      <c r="I2437" s="71" t="s">
        <v>23656</v>
      </c>
      <c r="J2437" s="192">
        <v>242674.0</v>
      </c>
      <c r="K2437" s="75" t="s">
        <v>22602</v>
      </c>
      <c r="L2437" s="95" t="s">
        <v>21765</v>
      </c>
      <c r="M2437" s="113" t="s">
        <v>22516</v>
      </c>
      <c r="N2437" s="75" t="s">
        <v>16706</v>
      </c>
      <c r="O2437" s="75" t="s">
        <v>22584</v>
      </c>
      <c r="P2437" s="75" t="s">
        <v>15373</v>
      </c>
      <c r="Q2437" s="95"/>
    </row>
    <row r="2438">
      <c r="A2438" s="69" t="s">
        <v>2586</v>
      </c>
      <c r="B2438" s="232" t="s">
        <v>29691</v>
      </c>
      <c r="C2438" s="82" t="s">
        <v>29692</v>
      </c>
      <c r="D2438" s="79" t="s">
        <v>12198</v>
      </c>
      <c r="E2438" s="82"/>
      <c r="F2438" s="82"/>
      <c r="G2438" s="62"/>
      <c r="H2438" s="62" t="s">
        <v>29693</v>
      </c>
      <c r="I2438" s="108" t="s">
        <v>29694</v>
      </c>
      <c r="J2438" s="198">
        <v>186416.0</v>
      </c>
      <c r="K2438" s="99" t="s">
        <v>22602</v>
      </c>
      <c r="L2438" s="82" t="s">
        <v>21765</v>
      </c>
      <c r="M2438" s="113" t="s">
        <v>22516</v>
      </c>
      <c r="N2438" s="99" t="s">
        <v>16706</v>
      </c>
      <c r="O2438" s="99" t="s">
        <v>22584</v>
      </c>
      <c r="P2438" s="99" t="s">
        <v>15373</v>
      </c>
      <c r="Q2438" s="82"/>
    </row>
    <row r="2439">
      <c r="A2439" s="69" t="s">
        <v>2586</v>
      </c>
      <c r="B2439" s="190" t="s">
        <v>29695</v>
      </c>
      <c r="C2439" s="95"/>
      <c r="D2439" s="101" t="s">
        <v>5466</v>
      </c>
      <c r="E2439" s="95"/>
      <c r="F2439" s="95"/>
      <c r="G2439" s="160" t="s">
        <v>2741</v>
      </c>
      <c r="H2439" s="96" t="s">
        <v>29696</v>
      </c>
      <c r="I2439" s="191" t="s">
        <v>29697</v>
      </c>
      <c r="J2439" s="156">
        <v>271000.0</v>
      </c>
      <c r="K2439" s="99" t="s">
        <v>22602</v>
      </c>
      <c r="L2439" s="95" t="s">
        <v>21765</v>
      </c>
      <c r="M2439" s="113" t="s">
        <v>22516</v>
      </c>
      <c r="N2439" s="75" t="s">
        <v>16706</v>
      </c>
      <c r="O2439" s="75" t="s">
        <v>22584</v>
      </c>
      <c r="P2439" s="75" t="s">
        <v>15373</v>
      </c>
      <c r="Q2439" s="95"/>
    </row>
    <row r="2440">
      <c r="A2440" s="62" t="s">
        <v>2586</v>
      </c>
      <c r="B2440" s="175" t="s">
        <v>29469</v>
      </c>
      <c r="C2440" s="236" t="s">
        <v>29698</v>
      </c>
      <c r="D2440" s="101" t="s">
        <v>29495</v>
      </c>
      <c r="E2440" s="236"/>
      <c r="F2440" s="236"/>
      <c r="G2440" s="160" t="s">
        <v>2741</v>
      </c>
      <c r="H2440" s="177" t="s">
        <v>29699</v>
      </c>
      <c r="I2440" s="178" t="s">
        <v>29471</v>
      </c>
      <c r="J2440" s="179">
        <v>809760.0</v>
      </c>
      <c r="K2440" s="75" t="s">
        <v>22602</v>
      </c>
      <c r="L2440" s="95" t="s">
        <v>21765</v>
      </c>
      <c r="M2440" s="113" t="s">
        <v>22516</v>
      </c>
      <c r="N2440" s="75" t="s">
        <v>16706</v>
      </c>
      <c r="O2440" s="75" t="s">
        <v>22584</v>
      </c>
      <c r="P2440" s="75" t="s">
        <v>15373</v>
      </c>
      <c r="Q2440" s="180" t="s">
        <v>22516</v>
      </c>
    </row>
    <row r="2441">
      <c r="A2441" s="69" t="s">
        <v>2586</v>
      </c>
      <c r="B2441" s="190" t="s">
        <v>29695</v>
      </c>
      <c r="C2441" s="95"/>
      <c r="D2441" s="101" t="s">
        <v>5466</v>
      </c>
      <c r="E2441" s="95"/>
      <c r="F2441" s="95"/>
      <c r="G2441" s="160" t="s">
        <v>2741</v>
      </c>
      <c r="H2441" s="96" t="s">
        <v>29700</v>
      </c>
      <c r="I2441" s="191" t="s">
        <v>29697</v>
      </c>
      <c r="J2441" s="156">
        <v>271000.0</v>
      </c>
      <c r="K2441" s="99" t="s">
        <v>22602</v>
      </c>
      <c r="L2441" s="95" t="s">
        <v>21765</v>
      </c>
      <c r="M2441" s="113" t="s">
        <v>22516</v>
      </c>
      <c r="N2441" s="75" t="s">
        <v>16706</v>
      </c>
      <c r="O2441" s="75" t="s">
        <v>22584</v>
      </c>
      <c r="P2441" s="75" t="s">
        <v>15373</v>
      </c>
      <c r="Q2441" s="95"/>
    </row>
    <row r="2442">
      <c r="A2442" s="69" t="s">
        <v>2586</v>
      </c>
      <c r="B2442" s="153" t="s">
        <v>22779</v>
      </c>
      <c r="C2442" s="95" t="s">
        <v>29701</v>
      </c>
      <c r="D2442" s="101" t="s">
        <v>29655</v>
      </c>
      <c r="E2442" s="95"/>
      <c r="F2442" s="95"/>
      <c r="G2442" s="160" t="s">
        <v>8038</v>
      </c>
      <c r="H2442" s="96" t="s">
        <v>29656</v>
      </c>
      <c r="I2442" s="71" t="s">
        <v>29475</v>
      </c>
      <c r="J2442" s="192">
        <v>1302095.0</v>
      </c>
      <c r="K2442" s="75" t="s">
        <v>22602</v>
      </c>
      <c r="L2442" s="95" t="s">
        <v>21765</v>
      </c>
      <c r="M2442" s="113" t="s">
        <v>22516</v>
      </c>
      <c r="N2442" s="75" t="s">
        <v>16706</v>
      </c>
      <c r="O2442" s="75" t="s">
        <v>22584</v>
      </c>
      <c r="P2442" s="75" t="s">
        <v>15373</v>
      </c>
      <c r="Q2442" s="95"/>
    </row>
    <row r="2443">
      <c r="A2443" s="62" t="s">
        <v>2586</v>
      </c>
      <c r="B2443" s="195" t="s">
        <v>29702</v>
      </c>
      <c r="C2443" s="201" t="s">
        <v>29703</v>
      </c>
      <c r="D2443" s="79" t="s">
        <v>29704</v>
      </c>
      <c r="E2443" s="201"/>
      <c r="F2443" s="201"/>
      <c r="G2443" s="198"/>
      <c r="H2443" s="198" t="s">
        <v>29705</v>
      </c>
      <c r="I2443" s="213" t="s">
        <v>29706</v>
      </c>
      <c r="J2443" s="198">
        <v>274572.0</v>
      </c>
      <c r="K2443" s="99" t="s">
        <v>22602</v>
      </c>
      <c r="L2443" s="201" t="s">
        <v>21765</v>
      </c>
      <c r="M2443" s="113" t="s">
        <v>22516</v>
      </c>
      <c r="N2443" s="162" t="s">
        <v>16706</v>
      </c>
      <c r="O2443" s="162" t="s">
        <v>2813</v>
      </c>
      <c r="P2443" s="162" t="s">
        <v>15373</v>
      </c>
      <c r="Q2443" s="201"/>
    </row>
    <row r="2444">
      <c r="A2444" s="62"/>
      <c r="B2444" s="217" t="s">
        <v>29707</v>
      </c>
      <c r="C2444" s="201"/>
      <c r="D2444" s="238"/>
      <c r="E2444" s="291"/>
      <c r="F2444" s="291"/>
      <c r="G2444" s="238"/>
      <c r="H2444" s="239" t="s">
        <v>29708</v>
      </c>
      <c r="I2444" s="239" t="s">
        <v>29709</v>
      </c>
      <c r="J2444" s="240"/>
      <c r="K2444" s="182" t="s">
        <v>16687</v>
      </c>
      <c r="L2444" s="240"/>
      <c r="M2444" s="113" t="s">
        <v>22516</v>
      </c>
      <c r="N2444" s="241" t="s">
        <v>16706</v>
      </c>
      <c r="O2444" s="241"/>
      <c r="P2444" s="162"/>
      <c r="Q2444" s="241"/>
    </row>
    <row r="2445">
      <c r="A2445" s="69" t="s">
        <v>2586</v>
      </c>
      <c r="B2445" s="190" t="s">
        <v>29710</v>
      </c>
      <c r="C2445" s="95"/>
      <c r="D2445" s="101" t="s">
        <v>29711</v>
      </c>
      <c r="E2445" s="95"/>
      <c r="F2445" s="95"/>
      <c r="G2445" s="96"/>
      <c r="H2445" s="96" t="s">
        <v>29712</v>
      </c>
      <c r="I2445" s="191" t="s">
        <v>29713</v>
      </c>
      <c r="J2445" s="204">
        <v>16200.0</v>
      </c>
      <c r="K2445" s="75" t="s">
        <v>22513</v>
      </c>
      <c r="L2445" s="95" t="s">
        <v>16627</v>
      </c>
      <c r="M2445" s="113" t="s">
        <v>22516</v>
      </c>
      <c r="N2445" s="75" t="s">
        <v>16706</v>
      </c>
      <c r="O2445" s="75" t="s">
        <v>2603</v>
      </c>
      <c r="P2445" s="75" t="s">
        <v>15373</v>
      </c>
      <c r="Q2445" s="95" t="s">
        <v>29714</v>
      </c>
    </row>
    <row r="2446">
      <c r="A2446" s="69" t="s">
        <v>2586</v>
      </c>
      <c r="B2446" s="190" t="s">
        <v>29715</v>
      </c>
      <c r="C2446" s="236"/>
      <c r="D2446" s="229" t="s">
        <v>2135</v>
      </c>
      <c r="E2446" s="236"/>
      <c r="F2446" s="236"/>
      <c r="G2446" s="177"/>
      <c r="H2446" s="177" t="s">
        <v>29716</v>
      </c>
      <c r="I2446" s="178" t="s">
        <v>29717</v>
      </c>
      <c r="J2446" s="179">
        <v>5988.0</v>
      </c>
      <c r="K2446" s="99" t="s">
        <v>22513</v>
      </c>
      <c r="L2446" s="95" t="s">
        <v>16627</v>
      </c>
      <c r="M2446" s="113" t="s">
        <v>22516</v>
      </c>
      <c r="N2446" s="75" t="s">
        <v>16706</v>
      </c>
      <c r="O2446" s="75" t="s">
        <v>2753</v>
      </c>
      <c r="P2446" s="75" t="s">
        <v>15373</v>
      </c>
      <c r="Q2446" s="236" t="s">
        <v>29718</v>
      </c>
    </row>
    <row r="2447">
      <c r="A2447" s="69" t="s">
        <v>2633</v>
      </c>
      <c r="B2447" s="232" t="s">
        <v>25382</v>
      </c>
      <c r="C2447" s="82"/>
      <c r="D2447" s="79" t="s">
        <v>29719</v>
      </c>
      <c r="E2447" s="82"/>
      <c r="F2447" s="82"/>
      <c r="G2447" s="62"/>
      <c r="H2447" s="62" t="s">
        <v>29720</v>
      </c>
      <c r="I2447" s="193" t="s">
        <v>25384</v>
      </c>
      <c r="J2447" s="200">
        <v>10500.0</v>
      </c>
      <c r="K2447" s="75" t="s">
        <v>22513</v>
      </c>
      <c r="L2447" s="82" t="s">
        <v>16627</v>
      </c>
      <c r="M2447" s="113" t="s">
        <v>22516</v>
      </c>
      <c r="N2447" s="99" t="s">
        <v>16706</v>
      </c>
      <c r="O2447" s="99" t="s">
        <v>2816</v>
      </c>
      <c r="P2447" s="99" t="s">
        <v>8038</v>
      </c>
      <c r="Q2447" s="82" t="s">
        <v>25385</v>
      </c>
    </row>
    <row r="2448">
      <c r="A2448" s="62" t="s">
        <v>2586</v>
      </c>
      <c r="B2448" s="210" t="s">
        <v>28825</v>
      </c>
      <c r="C2448" s="82" t="s">
        <v>29721</v>
      </c>
      <c r="D2448" s="101" t="s">
        <v>24179</v>
      </c>
      <c r="E2448" s="82"/>
      <c r="F2448" s="82"/>
      <c r="G2448" s="62"/>
      <c r="H2448" s="62" t="s">
        <v>29722</v>
      </c>
      <c r="I2448" s="193" t="s">
        <v>28828</v>
      </c>
      <c r="J2448" s="200">
        <v>13500.0</v>
      </c>
      <c r="K2448" s="99" t="s">
        <v>22513</v>
      </c>
      <c r="L2448" s="82" t="s">
        <v>16627</v>
      </c>
      <c r="M2448" s="113" t="s">
        <v>22516</v>
      </c>
      <c r="N2448" s="99" t="s">
        <v>16706</v>
      </c>
      <c r="O2448" s="99" t="s">
        <v>26180</v>
      </c>
      <c r="P2448" s="99" t="s">
        <v>15373</v>
      </c>
      <c r="Q2448" s="113" t="s">
        <v>22516</v>
      </c>
    </row>
    <row r="2449">
      <c r="A2449" s="69" t="s">
        <v>2633</v>
      </c>
      <c r="B2449" s="190" t="s">
        <v>25362</v>
      </c>
      <c r="C2449" s="95"/>
      <c r="D2449" s="79" t="s">
        <v>15749</v>
      </c>
      <c r="E2449" s="95"/>
      <c r="F2449" s="95"/>
      <c r="G2449" s="96"/>
      <c r="H2449" s="96" t="s">
        <v>29723</v>
      </c>
      <c r="I2449" s="191" t="s">
        <v>25364</v>
      </c>
      <c r="J2449" s="204">
        <v>15300.0</v>
      </c>
      <c r="K2449" s="99" t="s">
        <v>22513</v>
      </c>
      <c r="L2449" s="95" t="s">
        <v>16627</v>
      </c>
      <c r="M2449" s="113" t="s">
        <v>22516</v>
      </c>
      <c r="N2449" s="75" t="s">
        <v>16706</v>
      </c>
      <c r="O2449" s="75" t="s">
        <v>3328</v>
      </c>
      <c r="P2449" s="75" t="s">
        <v>15373</v>
      </c>
      <c r="Q2449" s="154" t="s">
        <v>22516</v>
      </c>
    </row>
    <row r="2450">
      <c r="A2450" s="69" t="s">
        <v>2586</v>
      </c>
      <c r="B2450" s="190" t="s">
        <v>29724</v>
      </c>
      <c r="C2450" s="95"/>
      <c r="D2450" s="101" t="s">
        <v>29725</v>
      </c>
      <c r="E2450" s="95"/>
      <c r="F2450" s="95"/>
      <c r="G2450" s="96"/>
      <c r="H2450" s="96" t="s">
        <v>29726</v>
      </c>
      <c r="I2450" s="191" t="s">
        <v>29727</v>
      </c>
      <c r="J2450" s="204">
        <v>13900.0</v>
      </c>
      <c r="K2450" s="99" t="s">
        <v>22513</v>
      </c>
      <c r="L2450" s="95" t="s">
        <v>16627</v>
      </c>
      <c r="M2450" s="113" t="s">
        <v>22516</v>
      </c>
      <c r="N2450" s="75" t="s">
        <v>16706</v>
      </c>
      <c r="O2450" s="75" t="s">
        <v>2686</v>
      </c>
      <c r="P2450" s="75" t="s">
        <v>8038</v>
      </c>
      <c r="Q2450" s="95" t="s">
        <v>29728</v>
      </c>
    </row>
    <row r="2451">
      <c r="A2451" s="62" t="s">
        <v>2586</v>
      </c>
      <c r="B2451" s="195" t="s">
        <v>29729</v>
      </c>
      <c r="C2451" s="201"/>
      <c r="D2451" s="101" t="s">
        <v>16313</v>
      </c>
      <c r="E2451" s="201"/>
      <c r="F2451" s="201"/>
      <c r="G2451" s="198"/>
      <c r="H2451" s="198" t="s">
        <v>29730</v>
      </c>
      <c r="I2451" s="199" t="s">
        <v>29731</v>
      </c>
      <c r="J2451" s="200">
        <v>19000.0</v>
      </c>
      <c r="K2451" s="99" t="s">
        <v>22513</v>
      </c>
      <c r="L2451" s="201" t="s">
        <v>16627</v>
      </c>
      <c r="M2451" s="113" t="s">
        <v>22516</v>
      </c>
      <c r="N2451" s="162" t="s">
        <v>16706</v>
      </c>
      <c r="O2451" s="162" t="s">
        <v>2760</v>
      </c>
      <c r="P2451" s="162" t="s">
        <v>15373</v>
      </c>
      <c r="Q2451" s="201" t="s">
        <v>29732</v>
      </c>
    </row>
    <row r="2452">
      <c r="A2452" s="62" t="s">
        <v>2586</v>
      </c>
      <c r="B2452" s="210" t="s">
        <v>29733</v>
      </c>
      <c r="C2452" s="82"/>
      <c r="D2452" s="79" t="s">
        <v>10511</v>
      </c>
      <c r="E2452" s="82"/>
      <c r="F2452" s="82"/>
      <c r="G2452" s="62"/>
      <c r="H2452" s="62" t="s">
        <v>29734</v>
      </c>
      <c r="I2452" s="193" t="s">
        <v>29735</v>
      </c>
      <c r="J2452" s="196">
        <v>6207.0</v>
      </c>
      <c r="K2452" s="99" t="s">
        <v>22513</v>
      </c>
      <c r="L2452" s="82" t="s">
        <v>16627</v>
      </c>
      <c r="M2452" s="113" t="s">
        <v>22516</v>
      </c>
      <c r="N2452" s="99" t="s">
        <v>16706</v>
      </c>
      <c r="O2452" s="99" t="s">
        <v>4138</v>
      </c>
      <c r="P2452" s="99" t="s">
        <v>15373</v>
      </c>
      <c r="Q2452" s="113" t="s">
        <v>22516</v>
      </c>
    </row>
    <row r="2453">
      <c r="A2453" s="69" t="s">
        <v>2586</v>
      </c>
      <c r="B2453" s="190" t="s">
        <v>25442</v>
      </c>
      <c r="C2453" s="95"/>
      <c r="D2453" s="196" t="s">
        <v>29736</v>
      </c>
      <c r="E2453" s="95"/>
      <c r="F2453" s="95"/>
      <c r="G2453" s="96"/>
      <c r="H2453" s="96" t="s">
        <v>29737</v>
      </c>
      <c r="I2453" s="191" t="s">
        <v>25444</v>
      </c>
      <c r="J2453" s="156">
        <v>4119.0</v>
      </c>
      <c r="K2453" s="99" t="s">
        <v>22513</v>
      </c>
      <c r="L2453" s="95" t="s">
        <v>16627</v>
      </c>
      <c r="M2453" s="113" t="s">
        <v>22516</v>
      </c>
      <c r="N2453" s="75" t="s">
        <v>16706</v>
      </c>
      <c r="O2453" s="75" t="s">
        <v>2816</v>
      </c>
      <c r="P2453" s="75" t="s">
        <v>8038</v>
      </c>
      <c r="Q2453" s="95" t="s">
        <v>25445</v>
      </c>
    </row>
    <row r="2454">
      <c r="A2454" s="69" t="s">
        <v>2586</v>
      </c>
      <c r="B2454" s="190" t="s">
        <v>25320</v>
      </c>
      <c r="C2454" s="95"/>
      <c r="D2454" s="101" t="s">
        <v>29738</v>
      </c>
      <c r="E2454" s="95"/>
      <c r="F2454" s="95"/>
      <c r="G2454" s="96"/>
      <c r="H2454" s="96" t="s">
        <v>29739</v>
      </c>
      <c r="I2454" s="191" t="s">
        <v>25322</v>
      </c>
      <c r="J2454" s="204">
        <v>19000.0</v>
      </c>
      <c r="K2454" s="162" t="s">
        <v>22513</v>
      </c>
      <c r="L2454" s="95" t="s">
        <v>16627</v>
      </c>
      <c r="M2454" s="113" t="s">
        <v>22516</v>
      </c>
      <c r="N2454" s="75" t="s">
        <v>16706</v>
      </c>
      <c r="O2454" s="75" t="s">
        <v>2840</v>
      </c>
      <c r="P2454" s="75" t="s">
        <v>15373</v>
      </c>
      <c r="Q2454" s="95" t="s">
        <v>25323</v>
      </c>
    </row>
    <row r="2455">
      <c r="A2455" s="69" t="s">
        <v>23381</v>
      </c>
      <c r="B2455" s="190" t="s">
        <v>29740</v>
      </c>
      <c r="C2455" s="95"/>
      <c r="D2455" s="101" t="s">
        <v>3782</v>
      </c>
      <c r="E2455" s="95"/>
      <c r="F2455" s="95"/>
      <c r="G2455" s="96"/>
      <c r="H2455" s="96" t="s">
        <v>29741</v>
      </c>
      <c r="I2455" s="154" t="s">
        <v>29742</v>
      </c>
      <c r="J2455" s="192">
        <v>5000.0</v>
      </c>
      <c r="K2455" s="75" t="s">
        <v>22513</v>
      </c>
      <c r="L2455" s="95" t="s">
        <v>16627</v>
      </c>
      <c r="M2455" s="113" t="s">
        <v>22516</v>
      </c>
      <c r="N2455" s="75" t="s">
        <v>16706</v>
      </c>
      <c r="O2455" s="75" t="s">
        <v>3296</v>
      </c>
      <c r="P2455" s="75" t="s">
        <v>8038</v>
      </c>
      <c r="Q2455" s="95" t="s">
        <v>29743</v>
      </c>
    </row>
    <row r="2456">
      <c r="A2456" s="62" t="s">
        <v>2586</v>
      </c>
      <c r="B2456" s="175" t="s">
        <v>29744</v>
      </c>
      <c r="C2456" s="95" t="s">
        <v>29745</v>
      </c>
      <c r="D2456" s="101" t="s">
        <v>29746</v>
      </c>
      <c r="E2456" s="95"/>
      <c r="F2456" s="95"/>
      <c r="G2456" s="96"/>
      <c r="H2456" s="96" t="s">
        <v>29747</v>
      </c>
      <c r="I2456" s="193" t="s">
        <v>29748</v>
      </c>
      <c r="J2456" s="156">
        <v>17700.0</v>
      </c>
      <c r="K2456" s="99" t="s">
        <v>22513</v>
      </c>
      <c r="L2456" s="95" t="s">
        <v>16627</v>
      </c>
      <c r="M2456" s="113" t="s">
        <v>22516</v>
      </c>
      <c r="N2456" s="75" t="s">
        <v>16706</v>
      </c>
      <c r="O2456" s="75" t="s">
        <v>2760</v>
      </c>
      <c r="P2456" s="75" t="s">
        <v>8038</v>
      </c>
      <c r="Q2456" s="95" t="s">
        <v>29749</v>
      </c>
    </row>
    <row r="2457">
      <c r="A2457" s="69" t="s">
        <v>23381</v>
      </c>
      <c r="B2457" s="190" t="s">
        <v>29750</v>
      </c>
      <c r="C2457" s="95"/>
      <c r="D2457" s="101" t="s">
        <v>19188</v>
      </c>
      <c r="E2457" s="95"/>
      <c r="F2457" s="95"/>
      <c r="G2457" s="96"/>
      <c r="H2457" s="96" t="s">
        <v>16643</v>
      </c>
      <c r="I2457" s="154" t="s">
        <v>25305</v>
      </c>
      <c r="J2457" s="237">
        <v>14000.0</v>
      </c>
      <c r="K2457" s="75" t="s">
        <v>22513</v>
      </c>
      <c r="L2457" s="95" t="s">
        <v>16627</v>
      </c>
      <c r="M2457" s="113" t="s">
        <v>22516</v>
      </c>
      <c r="N2457" s="75" t="s">
        <v>16706</v>
      </c>
      <c r="O2457" s="75" t="s">
        <v>3768</v>
      </c>
      <c r="P2457" s="75" t="s">
        <v>15373</v>
      </c>
      <c r="Q2457" s="95" t="s">
        <v>25306</v>
      </c>
    </row>
    <row r="2458">
      <c r="A2458" s="62" t="s">
        <v>2586</v>
      </c>
      <c r="B2458" s="210" t="s">
        <v>29751</v>
      </c>
      <c r="C2458" s="82"/>
      <c r="D2458" s="229" t="s">
        <v>3828</v>
      </c>
      <c r="E2458" s="82"/>
      <c r="F2458" s="82"/>
      <c r="G2458" s="62"/>
      <c r="H2458" s="62" t="s">
        <v>29752</v>
      </c>
      <c r="I2458" s="193" t="s">
        <v>29753</v>
      </c>
      <c r="J2458" s="196">
        <v>959.0</v>
      </c>
      <c r="K2458" s="99" t="s">
        <v>22513</v>
      </c>
      <c r="L2458" s="82" t="s">
        <v>16627</v>
      </c>
      <c r="M2458" s="113" t="s">
        <v>22516</v>
      </c>
      <c r="N2458" s="99" t="s">
        <v>16706</v>
      </c>
      <c r="O2458" s="99" t="s">
        <v>2603</v>
      </c>
      <c r="P2458" s="99" t="s">
        <v>15373</v>
      </c>
      <c r="Q2458" s="113" t="s">
        <v>22516</v>
      </c>
    </row>
    <row r="2459">
      <c r="A2459" s="69" t="s">
        <v>2586</v>
      </c>
      <c r="B2459" s="190" t="s">
        <v>29754</v>
      </c>
      <c r="C2459" s="95" t="s">
        <v>29755</v>
      </c>
      <c r="D2459" s="79" t="s">
        <v>5638</v>
      </c>
      <c r="E2459" s="95"/>
      <c r="F2459" s="95"/>
      <c r="G2459" s="96"/>
      <c r="H2459" s="96" t="s">
        <v>29756</v>
      </c>
      <c r="I2459" s="191" t="s">
        <v>29757</v>
      </c>
      <c r="J2459" s="156">
        <v>7000.0</v>
      </c>
      <c r="K2459" s="99" t="s">
        <v>22513</v>
      </c>
      <c r="L2459" s="95" t="s">
        <v>16627</v>
      </c>
      <c r="M2459" s="113" t="s">
        <v>22516</v>
      </c>
      <c r="N2459" s="75" t="s">
        <v>16706</v>
      </c>
      <c r="O2459" s="75" t="s">
        <v>2760</v>
      </c>
      <c r="P2459" s="75" t="s">
        <v>8038</v>
      </c>
      <c r="Q2459" s="95" t="s">
        <v>29758</v>
      </c>
    </row>
    <row r="2460">
      <c r="A2460" s="69" t="s">
        <v>2586</v>
      </c>
      <c r="B2460" s="190" t="s">
        <v>29759</v>
      </c>
      <c r="C2460" s="95" t="s">
        <v>16285</v>
      </c>
      <c r="D2460" s="101" t="s">
        <v>3853</v>
      </c>
      <c r="E2460" s="95"/>
      <c r="F2460" s="95"/>
      <c r="G2460" s="96"/>
      <c r="H2460" s="96" t="s">
        <v>29760</v>
      </c>
      <c r="I2460" s="191" t="s">
        <v>29761</v>
      </c>
      <c r="J2460" s="156">
        <v>5333.0</v>
      </c>
      <c r="K2460" s="75" t="s">
        <v>22513</v>
      </c>
      <c r="L2460" s="95" t="s">
        <v>16627</v>
      </c>
      <c r="M2460" s="113" t="s">
        <v>22516</v>
      </c>
      <c r="N2460" s="75" t="s">
        <v>16706</v>
      </c>
      <c r="O2460" s="75" t="s">
        <v>2760</v>
      </c>
      <c r="P2460" s="75" t="s">
        <v>8038</v>
      </c>
      <c r="Q2460" s="95" t="s">
        <v>29762</v>
      </c>
    </row>
    <row r="2461">
      <c r="A2461" s="62" t="s">
        <v>2586</v>
      </c>
      <c r="B2461" s="210" t="s">
        <v>29763</v>
      </c>
      <c r="C2461" s="82"/>
      <c r="D2461" s="79" t="s">
        <v>29764</v>
      </c>
      <c r="E2461" s="82"/>
      <c r="F2461" s="82"/>
      <c r="G2461" s="62"/>
      <c r="H2461" s="62" t="s">
        <v>29765</v>
      </c>
      <c r="I2461" s="108" t="s">
        <v>29766</v>
      </c>
      <c r="J2461" s="198">
        <v>17280.0</v>
      </c>
      <c r="K2461" s="162" t="s">
        <v>22513</v>
      </c>
      <c r="L2461" s="82" t="s">
        <v>16627</v>
      </c>
      <c r="M2461" s="113" t="s">
        <v>22516</v>
      </c>
      <c r="N2461" s="99" t="s">
        <v>16706</v>
      </c>
      <c r="O2461" s="99" t="s">
        <v>26516</v>
      </c>
      <c r="P2461" s="99" t="s">
        <v>8038</v>
      </c>
      <c r="Q2461" s="82" t="s">
        <v>29767</v>
      </c>
    </row>
    <row r="2462">
      <c r="A2462" s="69" t="s">
        <v>23381</v>
      </c>
      <c r="B2462" s="190" t="s">
        <v>28804</v>
      </c>
      <c r="C2462" s="97"/>
      <c r="D2462" s="74" t="s">
        <v>29768</v>
      </c>
      <c r="E2462" s="97"/>
      <c r="F2462" s="97"/>
      <c r="G2462" s="160" t="s">
        <v>2741</v>
      </c>
      <c r="H2462" s="250" t="s">
        <v>29769</v>
      </c>
      <c r="I2462" s="191" t="s">
        <v>25305</v>
      </c>
      <c r="J2462" s="251">
        <v>14000.0</v>
      </c>
      <c r="K2462" s="75" t="s">
        <v>22513</v>
      </c>
      <c r="L2462" s="95" t="s">
        <v>16627</v>
      </c>
      <c r="M2462" s="113" t="s">
        <v>22516</v>
      </c>
      <c r="N2462" s="75" t="s">
        <v>16706</v>
      </c>
      <c r="O2462" s="75" t="s">
        <v>3768</v>
      </c>
      <c r="P2462" s="75" t="s">
        <v>15373</v>
      </c>
      <c r="Q2462" s="97" t="s">
        <v>25306</v>
      </c>
    </row>
    <row r="2463">
      <c r="A2463" s="69" t="s">
        <v>2586</v>
      </c>
      <c r="B2463" s="190" t="s">
        <v>29770</v>
      </c>
      <c r="C2463" s="95"/>
      <c r="D2463" s="101" t="s">
        <v>29771</v>
      </c>
      <c r="E2463" s="95"/>
      <c r="F2463" s="95"/>
      <c r="G2463" s="96"/>
      <c r="H2463" s="96" t="s">
        <v>29772</v>
      </c>
      <c r="I2463" s="191" t="s">
        <v>29773</v>
      </c>
      <c r="J2463" s="156">
        <v>574.0</v>
      </c>
      <c r="K2463" s="75" t="s">
        <v>22513</v>
      </c>
      <c r="L2463" s="95" t="s">
        <v>16627</v>
      </c>
      <c r="M2463" s="113" t="s">
        <v>22516</v>
      </c>
      <c r="N2463" s="75" t="s">
        <v>16706</v>
      </c>
      <c r="O2463" s="75" t="s">
        <v>25806</v>
      </c>
      <c r="P2463" s="75" t="s">
        <v>8038</v>
      </c>
      <c r="Q2463" s="95" t="s">
        <v>29774</v>
      </c>
    </row>
    <row r="2464">
      <c r="A2464" s="69" t="s">
        <v>2633</v>
      </c>
      <c r="B2464" s="232" t="s">
        <v>29775</v>
      </c>
      <c r="C2464" s="82"/>
      <c r="D2464" s="101" t="s">
        <v>4284</v>
      </c>
      <c r="E2464" s="82"/>
      <c r="F2464" s="82"/>
      <c r="G2464" s="62"/>
      <c r="H2464" s="62" t="s">
        <v>29776</v>
      </c>
      <c r="I2464" s="108" t="s">
        <v>29777</v>
      </c>
      <c r="J2464" s="198">
        <v>4923.0</v>
      </c>
      <c r="K2464" s="75" t="s">
        <v>22513</v>
      </c>
      <c r="L2464" s="82" t="s">
        <v>16627</v>
      </c>
      <c r="M2464" s="113" t="s">
        <v>22516</v>
      </c>
      <c r="N2464" s="99" t="s">
        <v>16706</v>
      </c>
      <c r="O2464" s="99" t="s">
        <v>2816</v>
      </c>
      <c r="P2464" s="99" t="s">
        <v>15373</v>
      </c>
      <c r="Q2464" s="113" t="s">
        <v>22516</v>
      </c>
    </row>
    <row r="2465">
      <c r="A2465" s="69" t="s">
        <v>23381</v>
      </c>
      <c r="B2465" s="190" t="s">
        <v>23382</v>
      </c>
      <c r="C2465" s="95"/>
      <c r="D2465" s="101" t="s">
        <v>29778</v>
      </c>
      <c r="E2465" s="95"/>
      <c r="F2465" s="95"/>
      <c r="G2465" s="96"/>
      <c r="H2465" s="96" t="s">
        <v>29779</v>
      </c>
      <c r="I2465" s="242" t="s">
        <v>23386</v>
      </c>
      <c r="J2465" s="156">
        <v>5500.0</v>
      </c>
      <c r="K2465" s="99" t="s">
        <v>22513</v>
      </c>
      <c r="L2465" s="95" t="s">
        <v>16627</v>
      </c>
      <c r="M2465" s="113" t="s">
        <v>22516</v>
      </c>
      <c r="N2465" s="75" t="s">
        <v>16706</v>
      </c>
      <c r="O2465" s="75" t="s">
        <v>8612</v>
      </c>
      <c r="P2465" s="75" t="s">
        <v>8038</v>
      </c>
      <c r="Q2465" s="95" t="s">
        <v>23387</v>
      </c>
    </row>
    <row r="2466">
      <c r="A2466" s="69" t="s">
        <v>2586</v>
      </c>
      <c r="B2466" s="190" t="s">
        <v>23049</v>
      </c>
      <c r="C2466" s="95"/>
      <c r="D2466" s="101" t="s">
        <v>13156</v>
      </c>
      <c r="E2466" s="95"/>
      <c r="F2466" s="95"/>
      <c r="G2466" s="96"/>
      <c r="H2466" s="96" t="s">
        <v>29780</v>
      </c>
      <c r="I2466" s="191" t="s">
        <v>23053</v>
      </c>
      <c r="J2466" s="204">
        <v>10500.0</v>
      </c>
      <c r="K2466" s="99" t="s">
        <v>22513</v>
      </c>
      <c r="L2466" s="95" t="s">
        <v>16627</v>
      </c>
      <c r="M2466" s="113" t="s">
        <v>22516</v>
      </c>
      <c r="N2466" s="75" t="s">
        <v>16706</v>
      </c>
      <c r="O2466" s="75" t="s">
        <v>4138</v>
      </c>
      <c r="P2466" s="75" t="s">
        <v>8038</v>
      </c>
      <c r="Q2466" s="95" t="s">
        <v>23053</v>
      </c>
    </row>
    <row r="2467">
      <c r="A2467" s="62" t="s">
        <v>2586</v>
      </c>
      <c r="B2467" s="210" t="s">
        <v>29781</v>
      </c>
      <c r="C2467" s="82"/>
      <c r="D2467" s="79" t="s">
        <v>29782</v>
      </c>
      <c r="E2467" s="82"/>
      <c r="F2467" s="82"/>
      <c r="G2467" s="62"/>
      <c r="H2467" s="62" t="s">
        <v>29783</v>
      </c>
      <c r="I2467" s="193" t="s">
        <v>29784</v>
      </c>
      <c r="J2467" s="200">
        <v>14900.0</v>
      </c>
      <c r="K2467" s="75" t="s">
        <v>22513</v>
      </c>
      <c r="L2467" s="82" t="s">
        <v>16627</v>
      </c>
      <c r="M2467" s="113" t="s">
        <v>22516</v>
      </c>
      <c r="N2467" s="99" t="s">
        <v>16706</v>
      </c>
      <c r="O2467" s="99" t="s">
        <v>26334</v>
      </c>
      <c r="P2467" s="99" t="s">
        <v>8038</v>
      </c>
      <c r="Q2467" s="82"/>
    </row>
    <row r="2468">
      <c r="A2468" s="62" t="s">
        <v>2586</v>
      </c>
      <c r="B2468" s="210" t="s">
        <v>29785</v>
      </c>
      <c r="C2468" s="82"/>
      <c r="D2468" s="196" t="s">
        <v>4273</v>
      </c>
      <c r="E2468" s="82"/>
      <c r="F2468" s="82"/>
      <c r="G2468" s="62"/>
      <c r="H2468" s="62" t="s">
        <v>29786</v>
      </c>
      <c r="I2468" s="155" t="s">
        <v>29787</v>
      </c>
      <c r="J2468" s="196">
        <v>2839.0</v>
      </c>
      <c r="K2468" s="99" t="s">
        <v>22513</v>
      </c>
      <c r="L2468" s="82" t="s">
        <v>16627</v>
      </c>
      <c r="M2468" s="113" t="s">
        <v>22516</v>
      </c>
      <c r="N2468" s="99" t="s">
        <v>16706</v>
      </c>
      <c r="O2468" s="99" t="s">
        <v>23853</v>
      </c>
      <c r="P2468" s="99" t="s">
        <v>15373</v>
      </c>
      <c r="Q2468" s="113" t="s">
        <v>22516</v>
      </c>
    </row>
    <row r="2469">
      <c r="A2469" s="69" t="s">
        <v>2586</v>
      </c>
      <c r="B2469" s="190" t="s">
        <v>25253</v>
      </c>
      <c r="C2469" s="95"/>
      <c r="D2469" s="196" t="s">
        <v>4273</v>
      </c>
      <c r="E2469" s="95"/>
      <c r="F2469" s="95"/>
      <c r="G2469" s="96"/>
      <c r="H2469" s="96" t="s">
        <v>29788</v>
      </c>
      <c r="I2469" s="71" t="s">
        <v>23852</v>
      </c>
      <c r="J2469" s="192">
        <v>4568.0</v>
      </c>
      <c r="K2469" s="75" t="s">
        <v>22513</v>
      </c>
      <c r="L2469" s="95" t="s">
        <v>16627</v>
      </c>
      <c r="M2469" s="113" t="s">
        <v>22516</v>
      </c>
      <c r="N2469" s="75" t="s">
        <v>16706</v>
      </c>
      <c r="O2469" s="75" t="s">
        <v>23853</v>
      </c>
      <c r="P2469" s="75" t="s">
        <v>8038</v>
      </c>
      <c r="Q2469" s="95" t="s">
        <v>23854</v>
      </c>
    </row>
    <row r="2470">
      <c r="A2470" s="62" t="s">
        <v>2586</v>
      </c>
      <c r="B2470" s="210" t="s">
        <v>29789</v>
      </c>
      <c r="C2470" s="82"/>
      <c r="D2470" s="101" t="s">
        <v>3448</v>
      </c>
      <c r="E2470" s="82"/>
      <c r="F2470" s="82"/>
      <c r="G2470" s="62"/>
      <c r="H2470" s="62" t="s">
        <v>29790</v>
      </c>
      <c r="I2470" s="193" t="s">
        <v>29791</v>
      </c>
      <c r="J2470" s="196">
        <v>516.0</v>
      </c>
      <c r="K2470" s="75" t="s">
        <v>22513</v>
      </c>
      <c r="L2470" s="82" t="s">
        <v>16627</v>
      </c>
      <c r="M2470" s="113" t="s">
        <v>22516</v>
      </c>
      <c r="N2470" s="99" t="s">
        <v>16706</v>
      </c>
      <c r="O2470" s="99" t="s">
        <v>3095</v>
      </c>
      <c r="P2470" s="99" t="s">
        <v>8038</v>
      </c>
      <c r="Q2470" s="113" t="s">
        <v>22516</v>
      </c>
    </row>
    <row r="2471">
      <c r="A2471" s="62" t="s">
        <v>23381</v>
      </c>
      <c r="B2471" s="175" t="s">
        <v>29792</v>
      </c>
      <c r="C2471" s="95"/>
      <c r="D2471" s="101" t="s">
        <v>29793</v>
      </c>
      <c r="E2471" s="95"/>
      <c r="F2471" s="95"/>
      <c r="G2471" s="96"/>
      <c r="H2471" s="96" t="s">
        <v>29794</v>
      </c>
      <c r="I2471" s="242" t="s">
        <v>29795</v>
      </c>
      <c r="J2471" s="156">
        <v>5600.0</v>
      </c>
      <c r="K2471" s="101" t="s">
        <v>29796</v>
      </c>
      <c r="L2471" s="95" t="s">
        <v>16627</v>
      </c>
      <c r="M2471" s="113" t="s">
        <v>22516</v>
      </c>
      <c r="N2471" s="75" t="s">
        <v>16706</v>
      </c>
      <c r="O2471" s="75" t="s">
        <v>3296</v>
      </c>
      <c r="P2471" s="75" t="s">
        <v>15373</v>
      </c>
      <c r="Q2471" s="95" t="s">
        <v>29797</v>
      </c>
    </row>
    <row r="2472">
      <c r="A2472" s="62" t="s">
        <v>2586</v>
      </c>
      <c r="B2472" s="210" t="s">
        <v>29798</v>
      </c>
      <c r="C2472" s="82"/>
      <c r="D2472" s="79" t="s">
        <v>29799</v>
      </c>
      <c r="E2472" s="82"/>
      <c r="F2472" s="82"/>
      <c r="G2472" s="62"/>
      <c r="H2472" s="62" t="s">
        <v>29800</v>
      </c>
      <c r="I2472" s="193" t="s">
        <v>29801</v>
      </c>
      <c r="J2472" s="200">
        <v>10100.0</v>
      </c>
      <c r="K2472" s="99" t="s">
        <v>22513</v>
      </c>
      <c r="L2472" s="82" t="s">
        <v>16627</v>
      </c>
      <c r="M2472" s="113" t="s">
        <v>22516</v>
      </c>
      <c r="N2472" s="99" t="s">
        <v>16706</v>
      </c>
      <c r="O2472" s="99" t="s">
        <v>3473</v>
      </c>
      <c r="P2472" s="99" t="s">
        <v>15373</v>
      </c>
      <c r="Q2472" s="82" t="s">
        <v>29802</v>
      </c>
    </row>
    <row r="2473">
      <c r="A2473" s="62" t="s">
        <v>2586</v>
      </c>
      <c r="B2473" s="233" t="s">
        <v>29803</v>
      </c>
      <c r="C2473" s="82" t="s">
        <v>29804</v>
      </c>
      <c r="D2473" s="101" t="s">
        <v>20512</v>
      </c>
      <c r="E2473" s="82"/>
      <c r="F2473" s="82"/>
      <c r="G2473" s="62"/>
      <c r="H2473" s="62" t="s">
        <v>29805</v>
      </c>
      <c r="I2473" s="193" t="s">
        <v>29806</v>
      </c>
      <c r="J2473" s="196">
        <v>7010.0</v>
      </c>
      <c r="K2473" s="99" t="s">
        <v>22513</v>
      </c>
      <c r="L2473" s="82" t="s">
        <v>21498</v>
      </c>
      <c r="M2473" s="99" t="s">
        <v>23368</v>
      </c>
      <c r="N2473" s="99" t="s">
        <v>16706</v>
      </c>
      <c r="O2473" s="99" t="s">
        <v>8678</v>
      </c>
      <c r="P2473" s="99" t="s">
        <v>8038</v>
      </c>
      <c r="Q2473" s="113" t="s">
        <v>22516</v>
      </c>
    </row>
    <row r="2474">
      <c r="A2474" s="69" t="s">
        <v>2586</v>
      </c>
      <c r="B2474" s="232" t="s">
        <v>29807</v>
      </c>
      <c r="C2474" s="82"/>
      <c r="D2474" s="79" t="s">
        <v>3331</v>
      </c>
      <c r="E2474" s="82"/>
      <c r="F2474" s="82"/>
      <c r="G2474" s="62"/>
      <c r="H2474" s="62" t="s">
        <v>29808</v>
      </c>
      <c r="I2474" s="113" t="s">
        <v>22516</v>
      </c>
      <c r="J2474" s="198"/>
      <c r="K2474" s="99" t="s">
        <v>22513</v>
      </c>
      <c r="L2474" s="82" t="s">
        <v>21498</v>
      </c>
      <c r="M2474" s="99" t="s">
        <v>22837</v>
      </c>
      <c r="N2474" s="99" t="s">
        <v>16706</v>
      </c>
      <c r="O2474" s="99" t="s">
        <v>2760</v>
      </c>
      <c r="P2474" s="99" t="s">
        <v>8038</v>
      </c>
      <c r="Q2474" s="82" t="s">
        <v>29809</v>
      </c>
    </row>
    <row r="2475">
      <c r="A2475" s="62" t="s">
        <v>2586</v>
      </c>
      <c r="B2475" s="195" t="s">
        <v>29810</v>
      </c>
      <c r="C2475" s="201" t="s">
        <v>29811</v>
      </c>
      <c r="D2475" s="196" t="s">
        <v>29812</v>
      </c>
      <c r="E2475" s="201"/>
      <c r="F2475" s="201"/>
      <c r="G2475" s="198"/>
      <c r="H2475" s="198" t="s">
        <v>29813</v>
      </c>
      <c r="I2475" s="199" t="s">
        <v>29814</v>
      </c>
      <c r="J2475" s="196">
        <v>2300.0</v>
      </c>
      <c r="K2475" s="162" t="s">
        <v>22513</v>
      </c>
      <c r="L2475" s="201" t="s">
        <v>21498</v>
      </c>
      <c r="M2475" s="162" t="s">
        <v>22837</v>
      </c>
      <c r="N2475" s="162" t="s">
        <v>16706</v>
      </c>
      <c r="O2475" s="162" t="s">
        <v>2760</v>
      </c>
      <c r="P2475" s="162" t="s">
        <v>8038</v>
      </c>
      <c r="Q2475" s="201" t="s">
        <v>29815</v>
      </c>
    </row>
    <row r="2476">
      <c r="A2476" s="62" t="s">
        <v>2586</v>
      </c>
      <c r="B2476" s="210" t="s">
        <v>29816</v>
      </c>
      <c r="C2476" s="82" t="s">
        <v>29817</v>
      </c>
      <c r="D2476" s="79" t="s">
        <v>29818</v>
      </c>
      <c r="E2476" s="82"/>
      <c r="F2476" s="82"/>
      <c r="G2476" s="62"/>
      <c r="H2476" s="62" t="s">
        <v>29819</v>
      </c>
      <c r="I2476" s="193" t="s">
        <v>29820</v>
      </c>
      <c r="J2476" s="196">
        <v>5000.0</v>
      </c>
      <c r="K2476" s="99" t="s">
        <v>22513</v>
      </c>
      <c r="L2476" s="82" t="s">
        <v>21498</v>
      </c>
      <c r="M2476" s="99" t="s">
        <v>23557</v>
      </c>
      <c r="N2476" s="99" t="s">
        <v>16706</v>
      </c>
      <c r="O2476" s="99" t="s">
        <v>8678</v>
      </c>
      <c r="P2476" s="99" t="s">
        <v>8038</v>
      </c>
      <c r="Q2476" s="82" t="s">
        <v>29821</v>
      </c>
    </row>
    <row r="2477">
      <c r="A2477" s="62" t="s">
        <v>2586</v>
      </c>
      <c r="B2477" s="210" t="s">
        <v>29822</v>
      </c>
      <c r="C2477" s="82"/>
      <c r="D2477" s="101" t="s">
        <v>5466</v>
      </c>
      <c r="E2477" s="82"/>
      <c r="F2477" s="82"/>
      <c r="G2477" s="62"/>
      <c r="H2477" s="62" t="s">
        <v>29823</v>
      </c>
      <c r="I2477" s="193" t="s">
        <v>29824</v>
      </c>
      <c r="J2477" s="196">
        <v>2770.0</v>
      </c>
      <c r="K2477" s="99" t="s">
        <v>22513</v>
      </c>
      <c r="L2477" s="82" t="s">
        <v>21498</v>
      </c>
      <c r="M2477" s="99" t="s">
        <v>23557</v>
      </c>
      <c r="N2477" s="99" t="s">
        <v>16706</v>
      </c>
      <c r="O2477" s="99" t="s">
        <v>2760</v>
      </c>
      <c r="P2477" s="99" t="s">
        <v>15373</v>
      </c>
      <c r="Q2477" s="113" t="s">
        <v>22516</v>
      </c>
    </row>
    <row r="2478">
      <c r="A2478" s="62" t="s">
        <v>2586</v>
      </c>
      <c r="B2478" s="210" t="s">
        <v>29816</v>
      </c>
      <c r="C2478" s="82" t="s">
        <v>29825</v>
      </c>
      <c r="D2478" s="79" t="s">
        <v>29826</v>
      </c>
      <c r="E2478" s="82"/>
      <c r="F2478" s="82"/>
      <c r="G2478" s="62"/>
      <c r="H2478" s="62" t="s">
        <v>29827</v>
      </c>
      <c r="I2478" s="193" t="s">
        <v>29820</v>
      </c>
      <c r="J2478" s="196">
        <v>5000.0</v>
      </c>
      <c r="K2478" s="99" t="s">
        <v>22513</v>
      </c>
      <c r="L2478" s="82" t="s">
        <v>21498</v>
      </c>
      <c r="M2478" s="99" t="s">
        <v>23557</v>
      </c>
      <c r="N2478" s="99" t="s">
        <v>16706</v>
      </c>
      <c r="O2478" s="99" t="s">
        <v>8678</v>
      </c>
      <c r="P2478" s="99" t="s">
        <v>8038</v>
      </c>
      <c r="Q2478" s="82" t="s">
        <v>29821</v>
      </c>
    </row>
    <row r="2479">
      <c r="A2479" s="62" t="s">
        <v>2633</v>
      </c>
      <c r="B2479" s="175" t="s">
        <v>23686</v>
      </c>
      <c r="C2479" s="95" t="s">
        <v>29828</v>
      </c>
      <c r="D2479" s="79" t="s">
        <v>20761</v>
      </c>
      <c r="E2479" s="95"/>
      <c r="F2479" s="95"/>
      <c r="G2479" s="96"/>
      <c r="H2479" s="96" t="s">
        <v>29829</v>
      </c>
      <c r="I2479" s="155" t="s">
        <v>23691</v>
      </c>
      <c r="J2479" s="156">
        <v>3527.0</v>
      </c>
      <c r="K2479" s="75" t="s">
        <v>22513</v>
      </c>
      <c r="L2479" s="95" t="s">
        <v>21498</v>
      </c>
      <c r="M2479" s="75" t="s">
        <v>22798</v>
      </c>
      <c r="N2479" s="75" t="s">
        <v>16706</v>
      </c>
      <c r="O2479" s="75" t="s">
        <v>24354</v>
      </c>
      <c r="P2479" s="75" t="s">
        <v>15373</v>
      </c>
      <c r="Q2479" s="154" t="s">
        <v>22516</v>
      </c>
    </row>
    <row r="2480">
      <c r="A2480" s="62" t="s">
        <v>2633</v>
      </c>
      <c r="B2480" s="210" t="s">
        <v>24082</v>
      </c>
      <c r="C2480" s="82"/>
      <c r="D2480" s="79" t="s">
        <v>10511</v>
      </c>
      <c r="E2480" s="82"/>
      <c r="F2480" s="82"/>
      <c r="G2480" s="62"/>
      <c r="H2480" s="62" t="s">
        <v>29830</v>
      </c>
      <c r="I2480" s="193" t="s">
        <v>24086</v>
      </c>
      <c r="J2480" s="198">
        <v>16601.0</v>
      </c>
      <c r="K2480" s="99" t="s">
        <v>22513</v>
      </c>
      <c r="L2480" s="82" t="s">
        <v>21498</v>
      </c>
      <c r="M2480" s="99" t="s">
        <v>22798</v>
      </c>
      <c r="N2480" s="99" t="s">
        <v>16706</v>
      </c>
      <c r="O2480" s="99" t="s">
        <v>8612</v>
      </c>
      <c r="P2480" s="99" t="s">
        <v>15373</v>
      </c>
      <c r="Q2480" s="113" t="s">
        <v>22516</v>
      </c>
    </row>
    <row r="2481">
      <c r="A2481" s="69" t="s">
        <v>2633</v>
      </c>
      <c r="B2481" s="153" t="s">
        <v>29831</v>
      </c>
      <c r="C2481" s="95"/>
      <c r="D2481" s="101" t="s">
        <v>3620</v>
      </c>
      <c r="E2481" s="95"/>
      <c r="F2481" s="95"/>
      <c r="G2481" s="96"/>
      <c r="H2481" s="96" t="s">
        <v>29832</v>
      </c>
      <c r="I2481" s="154"/>
      <c r="J2481" s="192"/>
      <c r="K2481" s="75" t="s">
        <v>22513</v>
      </c>
      <c r="L2481" s="95" t="s">
        <v>21498</v>
      </c>
      <c r="M2481" s="75" t="s">
        <v>22798</v>
      </c>
      <c r="N2481" s="75" t="s">
        <v>16706</v>
      </c>
      <c r="O2481" s="75" t="s">
        <v>2760</v>
      </c>
      <c r="P2481" s="75" t="s">
        <v>8038</v>
      </c>
      <c r="Q2481" s="154" t="s">
        <v>22516</v>
      </c>
    </row>
    <row r="2482">
      <c r="A2482" s="62" t="s">
        <v>2586</v>
      </c>
      <c r="B2482" s="210" t="s">
        <v>24575</v>
      </c>
      <c r="C2482" s="82" t="s">
        <v>23452</v>
      </c>
      <c r="D2482" s="196" t="s">
        <v>1418</v>
      </c>
      <c r="E2482" s="82"/>
      <c r="F2482" s="82"/>
      <c r="G2482" s="62"/>
      <c r="H2482" s="62" t="s">
        <v>29833</v>
      </c>
      <c r="I2482" s="193" t="s">
        <v>24578</v>
      </c>
      <c r="J2482" s="198"/>
      <c r="K2482" s="99" t="s">
        <v>22513</v>
      </c>
      <c r="L2482" s="82" t="s">
        <v>21498</v>
      </c>
      <c r="M2482" s="99" t="s">
        <v>22576</v>
      </c>
      <c r="N2482" s="99" t="s">
        <v>16706</v>
      </c>
      <c r="O2482" s="99" t="s">
        <v>3182</v>
      </c>
      <c r="P2482" s="99" t="s">
        <v>8038</v>
      </c>
      <c r="Q2482" s="113" t="s">
        <v>22516</v>
      </c>
    </row>
    <row r="2483">
      <c r="A2483" s="62" t="s">
        <v>2633</v>
      </c>
      <c r="B2483" s="210" t="s">
        <v>23818</v>
      </c>
      <c r="C2483" s="82"/>
      <c r="D2483" s="79" t="s">
        <v>29834</v>
      </c>
      <c r="E2483" s="82"/>
      <c r="F2483" s="82"/>
      <c r="G2483" s="62"/>
      <c r="H2483" s="62" t="s">
        <v>29835</v>
      </c>
      <c r="I2483" s="108" t="s">
        <v>23822</v>
      </c>
      <c r="J2483" s="198">
        <v>13513.0</v>
      </c>
      <c r="K2483" s="99" t="s">
        <v>22513</v>
      </c>
      <c r="L2483" s="82" t="s">
        <v>21498</v>
      </c>
      <c r="M2483" s="99" t="s">
        <v>22576</v>
      </c>
      <c r="N2483" s="99" t="s">
        <v>16706</v>
      </c>
      <c r="O2483" s="99" t="s">
        <v>3324</v>
      </c>
      <c r="P2483" s="99" t="s">
        <v>8038</v>
      </c>
      <c r="Q2483" s="82" t="s">
        <v>23823</v>
      </c>
    </row>
    <row r="2484">
      <c r="A2484" s="62" t="s">
        <v>2586</v>
      </c>
      <c r="B2484" s="195" t="s">
        <v>29836</v>
      </c>
      <c r="C2484" s="201"/>
      <c r="D2484" s="101" t="s">
        <v>20512</v>
      </c>
      <c r="E2484" s="201"/>
      <c r="F2484" s="201"/>
      <c r="G2484" s="198"/>
      <c r="H2484" s="198" t="s">
        <v>29837</v>
      </c>
      <c r="I2484" s="213" t="s">
        <v>29838</v>
      </c>
      <c r="J2484" s="198">
        <v>1384.0</v>
      </c>
      <c r="K2484" s="99" t="s">
        <v>22513</v>
      </c>
      <c r="L2484" s="201" t="s">
        <v>21498</v>
      </c>
      <c r="M2484" s="162" t="s">
        <v>22576</v>
      </c>
      <c r="N2484" s="162" t="s">
        <v>16706</v>
      </c>
      <c r="O2484" s="162" t="s">
        <v>2937</v>
      </c>
      <c r="P2484" s="162" t="s">
        <v>15373</v>
      </c>
      <c r="Q2484" s="201" t="s">
        <v>29839</v>
      </c>
    </row>
    <row r="2485">
      <c r="A2485" s="69" t="s">
        <v>23381</v>
      </c>
      <c r="B2485" s="153" t="s">
        <v>29840</v>
      </c>
      <c r="C2485" s="95"/>
      <c r="D2485" s="101" t="s">
        <v>29841</v>
      </c>
      <c r="E2485" s="95"/>
      <c r="F2485" s="95"/>
      <c r="G2485" s="96"/>
      <c r="H2485" s="96" t="s">
        <v>29842</v>
      </c>
      <c r="I2485" s="191" t="s">
        <v>29843</v>
      </c>
      <c r="J2485" s="156">
        <v>15000.0</v>
      </c>
      <c r="K2485" s="75" t="s">
        <v>22513</v>
      </c>
      <c r="L2485" s="95" t="s">
        <v>21498</v>
      </c>
      <c r="M2485" s="75" t="s">
        <v>22576</v>
      </c>
      <c r="N2485" s="75" t="s">
        <v>16706</v>
      </c>
      <c r="O2485" s="75" t="s">
        <v>2686</v>
      </c>
      <c r="P2485" s="75" t="s">
        <v>8038</v>
      </c>
      <c r="Q2485" s="95" t="s">
        <v>29844</v>
      </c>
    </row>
    <row r="2486">
      <c r="A2486" s="69" t="s">
        <v>2586</v>
      </c>
      <c r="B2486" s="232" t="s">
        <v>29845</v>
      </c>
      <c r="C2486" s="82" t="s">
        <v>29846</v>
      </c>
      <c r="D2486" s="79" t="s">
        <v>29704</v>
      </c>
      <c r="E2486" s="82"/>
      <c r="F2486" s="82"/>
      <c r="G2486" s="62"/>
      <c r="H2486" s="62" t="s">
        <v>29847</v>
      </c>
      <c r="I2486" s="113" t="s">
        <v>22516</v>
      </c>
      <c r="J2486" s="198"/>
      <c r="K2486" s="99" t="s">
        <v>22513</v>
      </c>
      <c r="L2486" s="82" t="s">
        <v>21498</v>
      </c>
      <c r="M2486" s="99" t="s">
        <v>22576</v>
      </c>
      <c r="N2486" s="99" t="s">
        <v>16706</v>
      </c>
      <c r="O2486" s="99" t="s">
        <v>2760</v>
      </c>
      <c r="P2486" s="99" t="s">
        <v>8038</v>
      </c>
      <c r="Q2486" s="113" t="s">
        <v>22516</v>
      </c>
    </row>
    <row r="2487">
      <c r="A2487" s="69" t="s">
        <v>2633</v>
      </c>
      <c r="B2487" s="153" t="s">
        <v>29848</v>
      </c>
      <c r="C2487" s="95"/>
      <c r="D2487" s="79" t="s">
        <v>4521</v>
      </c>
      <c r="E2487" s="95"/>
      <c r="F2487" s="95"/>
      <c r="G2487" s="96"/>
      <c r="H2487" s="96" t="s">
        <v>29849</v>
      </c>
      <c r="I2487" s="191" t="s">
        <v>29850</v>
      </c>
      <c r="J2487" s="156">
        <v>920.0</v>
      </c>
      <c r="K2487" s="75" t="s">
        <v>22513</v>
      </c>
      <c r="L2487" s="95" t="s">
        <v>21498</v>
      </c>
      <c r="M2487" s="75" t="s">
        <v>22576</v>
      </c>
      <c r="N2487" s="75" t="s">
        <v>16706</v>
      </c>
      <c r="O2487" s="75" t="s">
        <v>2760</v>
      </c>
      <c r="P2487" s="75" t="s">
        <v>15373</v>
      </c>
      <c r="Q2487" s="95" t="s">
        <v>29851</v>
      </c>
    </row>
    <row r="2488">
      <c r="A2488" s="69" t="s">
        <v>2586</v>
      </c>
      <c r="B2488" s="153" t="s">
        <v>29852</v>
      </c>
      <c r="C2488" s="95" t="s">
        <v>20536</v>
      </c>
      <c r="D2488" s="101" t="s">
        <v>29853</v>
      </c>
      <c r="E2488" s="95"/>
      <c r="F2488" s="95"/>
      <c r="G2488" s="96"/>
      <c r="H2488" s="96" t="s">
        <v>29854</v>
      </c>
      <c r="I2488" s="71" t="s">
        <v>29855</v>
      </c>
      <c r="J2488" s="156">
        <v>7370.0</v>
      </c>
      <c r="K2488" s="99" t="s">
        <v>22513</v>
      </c>
      <c r="L2488" s="95" t="s">
        <v>21498</v>
      </c>
      <c r="M2488" s="75" t="s">
        <v>22629</v>
      </c>
      <c r="N2488" s="75" t="s">
        <v>16706</v>
      </c>
      <c r="O2488" s="75" t="s">
        <v>2760</v>
      </c>
      <c r="P2488" s="75" t="s">
        <v>8038</v>
      </c>
      <c r="Q2488" s="95" t="s">
        <v>29856</v>
      </c>
    </row>
    <row r="2489">
      <c r="A2489" s="69" t="s">
        <v>2586</v>
      </c>
      <c r="B2489" s="153" t="s">
        <v>29857</v>
      </c>
      <c r="C2489" s="95"/>
      <c r="D2489" s="101" t="s">
        <v>29858</v>
      </c>
      <c r="E2489" s="95"/>
      <c r="F2489" s="95"/>
      <c r="G2489" s="96"/>
      <c r="H2489" s="96" t="s">
        <v>29859</v>
      </c>
      <c r="I2489" s="193" t="s">
        <v>29860</v>
      </c>
      <c r="J2489" s="192"/>
      <c r="K2489" s="75" t="s">
        <v>22513</v>
      </c>
      <c r="L2489" s="95" t="s">
        <v>21498</v>
      </c>
      <c r="M2489" s="75" t="s">
        <v>22629</v>
      </c>
      <c r="N2489" s="75" t="s">
        <v>16706</v>
      </c>
      <c r="O2489" s="75" t="s">
        <v>3182</v>
      </c>
      <c r="P2489" s="75" t="s">
        <v>15373</v>
      </c>
      <c r="Q2489" s="154" t="s">
        <v>22516</v>
      </c>
    </row>
    <row r="2490">
      <c r="A2490" s="69" t="s">
        <v>2586</v>
      </c>
      <c r="B2490" s="153" t="s">
        <v>25587</v>
      </c>
      <c r="C2490" s="95" t="s">
        <v>29861</v>
      </c>
      <c r="D2490" s="101" t="s">
        <v>11544</v>
      </c>
      <c r="E2490" s="95"/>
      <c r="F2490" s="95"/>
      <c r="G2490" s="96"/>
      <c r="H2490" s="96" t="s">
        <v>29862</v>
      </c>
      <c r="I2490" s="71" t="s">
        <v>25590</v>
      </c>
      <c r="J2490" s="192">
        <v>1392.0</v>
      </c>
      <c r="K2490" s="99" t="s">
        <v>22513</v>
      </c>
      <c r="L2490" s="95" t="s">
        <v>21498</v>
      </c>
      <c r="M2490" s="75" t="s">
        <v>22629</v>
      </c>
      <c r="N2490" s="75" t="s">
        <v>16706</v>
      </c>
      <c r="O2490" s="75" t="s">
        <v>3792</v>
      </c>
      <c r="P2490" s="75" t="s">
        <v>8038</v>
      </c>
      <c r="Q2490" s="95" t="s">
        <v>22909</v>
      </c>
    </row>
    <row r="2491">
      <c r="A2491" s="69" t="s">
        <v>2586</v>
      </c>
      <c r="B2491" s="153" t="s">
        <v>25609</v>
      </c>
      <c r="C2491" s="95" t="s">
        <v>5681</v>
      </c>
      <c r="D2491" s="101" t="s">
        <v>5466</v>
      </c>
      <c r="E2491" s="95"/>
      <c r="F2491" s="95"/>
      <c r="G2491" s="96"/>
      <c r="H2491" s="96" t="s">
        <v>29863</v>
      </c>
      <c r="I2491" s="154" t="s">
        <v>25611</v>
      </c>
      <c r="J2491" s="237">
        <v>10000.0</v>
      </c>
      <c r="K2491" s="99" t="s">
        <v>22513</v>
      </c>
      <c r="L2491" s="95" t="s">
        <v>21498</v>
      </c>
      <c r="M2491" s="75" t="s">
        <v>22629</v>
      </c>
      <c r="N2491" s="75" t="s">
        <v>16706</v>
      </c>
      <c r="O2491" s="75" t="s">
        <v>2760</v>
      </c>
      <c r="P2491" s="75" t="s">
        <v>8038</v>
      </c>
      <c r="Q2491" s="154" t="s">
        <v>22516</v>
      </c>
    </row>
    <row r="2492">
      <c r="A2492" s="69" t="s">
        <v>23381</v>
      </c>
      <c r="B2492" s="232" t="s">
        <v>29864</v>
      </c>
      <c r="C2492" s="82"/>
      <c r="D2492" s="196" t="s">
        <v>3526</v>
      </c>
      <c r="E2492" s="82"/>
      <c r="F2492" s="82"/>
      <c r="G2492" s="62"/>
      <c r="H2492" s="62" t="s">
        <v>29865</v>
      </c>
      <c r="I2492" s="108" t="s">
        <v>29866</v>
      </c>
      <c r="J2492" s="198">
        <v>5038.0</v>
      </c>
      <c r="K2492" s="75" t="s">
        <v>22513</v>
      </c>
      <c r="L2492" s="82" t="s">
        <v>21498</v>
      </c>
      <c r="M2492" s="99" t="s">
        <v>22629</v>
      </c>
      <c r="N2492" s="99" t="s">
        <v>16706</v>
      </c>
      <c r="O2492" s="99" t="s">
        <v>26180</v>
      </c>
      <c r="P2492" s="99" t="s">
        <v>15373</v>
      </c>
      <c r="Q2492" s="113" t="s">
        <v>22516</v>
      </c>
    </row>
    <row r="2493">
      <c r="A2493" s="62" t="s">
        <v>2586</v>
      </c>
      <c r="B2493" s="210" t="s">
        <v>29867</v>
      </c>
      <c r="C2493" s="82"/>
      <c r="D2493" s="79" t="s">
        <v>29868</v>
      </c>
      <c r="E2493" s="82"/>
      <c r="F2493" s="82"/>
      <c r="G2493" s="62"/>
      <c r="H2493" s="62" t="s">
        <v>29869</v>
      </c>
      <c r="I2493" s="193" t="s">
        <v>29870</v>
      </c>
      <c r="J2493" s="196">
        <v>7000.0</v>
      </c>
      <c r="K2493" s="99" t="s">
        <v>22513</v>
      </c>
      <c r="L2493" s="82" t="s">
        <v>21498</v>
      </c>
      <c r="M2493" s="99" t="s">
        <v>22629</v>
      </c>
      <c r="N2493" s="99" t="s">
        <v>16706</v>
      </c>
      <c r="O2493" s="99" t="s">
        <v>2603</v>
      </c>
      <c r="P2493" s="99" t="s">
        <v>8038</v>
      </c>
      <c r="Q2493" s="82" t="s">
        <v>29871</v>
      </c>
    </row>
    <row r="2494">
      <c r="A2494" s="69" t="s">
        <v>2586</v>
      </c>
      <c r="B2494" s="220" t="s">
        <v>29872</v>
      </c>
      <c r="C2494" s="82" t="s">
        <v>29873</v>
      </c>
      <c r="D2494" s="79" t="s">
        <v>29874</v>
      </c>
      <c r="E2494" s="82"/>
      <c r="F2494" s="82"/>
      <c r="G2494" s="62"/>
      <c r="H2494" s="62" t="s">
        <v>29875</v>
      </c>
      <c r="I2494" s="108" t="s">
        <v>29876</v>
      </c>
      <c r="J2494" s="198">
        <v>12426.0</v>
      </c>
      <c r="K2494" s="99" t="s">
        <v>22513</v>
      </c>
      <c r="L2494" s="82" t="s">
        <v>21498</v>
      </c>
      <c r="M2494" s="99" t="s">
        <v>22629</v>
      </c>
      <c r="N2494" s="99" t="s">
        <v>16706</v>
      </c>
      <c r="O2494" s="99" t="s">
        <v>2760</v>
      </c>
      <c r="P2494" s="99" t="s">
        <v>8038</v>
      </c>
      <c r="Q2494" s="113" t="s">
        <v>22516</v>
      </c>
    </row>
    <row r="2495">
      <c r="A2495" s="69" t="s">
        <v>2586</v>
      </c>
      <c r="B2495" s="220" t="s">
        <v>29872</v>
      </c>
      <c r="C2495" s="82" t="s">
        <v>29877</v>
      </c>
      <c r="D2495" s="79" t="s">
        <v>16189</v>
      </c>
      <c r="E2495" s="82"/>
      <c r="F2495" s="82"/>
      <c r="G2495" s="62"/>
      <c r="H2495" s="62" t="s">
        <v>29878</v>
      </c>
      <c r="I2495" s="108" t="s">
        <v>29876</v>
      </c>
      <c r="J2495" s="198">
        <v>12426.0</v>
      </c>
      <c r="K2495" s="99" t="s">
        <v>22513</v>
      </c>
      <c r="L2495" s="82" t="s">
        <v>21498</v>
      </c>
      <c r="M2495" s="99" t="s">
        <v>22629</v>
      </c>
      <c r="N2495" s="99" t="s">
        <v>16706</v>
      </c>
      <c r="O2495" s="99" t="s">
        <v>2760</v>
      </c>
      <c r="P2495" s="99" t="s">
        <v>8038</v>
      </c>
      <c r="Q2495" s="113" t="s">
        <v>22516</v>
      </c>
    </row>
    <row r="2496">
      <c r="A2496" s="62" t="s">
        <v>2586</v>
      </c>
      <c r="B2496" s="195" t="s">
        <v>29879</v>
      </c>
      <c r="C2496" s="201" t="s">
        <v>20620</v>
      </c>
      <c r="D2496" s="196" t="s">
        <v>1472</v>
      </c>
      <c r="E2496" s="201"/>
      <c r="F2496" s="201"/>
      <c r="G2496" s="198"/>
      <c r="H2496" s="198" t="s">
        <v>29880</v>
      </c>
      <c r="I2496" s="113" t="s">
        <v>22516</v>
      </c>
      <c r="J2496" s="198"/>
      <c r="K2496" s="162" t="s">
        <v>22513</v>
      </c>
      <c r="L2496" s="201" t="s">
        <v>21498</v>
      </c>
      <c r="M2496" s="162" t="s">
        <v>22739</v>
      </c>
      <c r="N2496" s="162" t="s">
        <v>16706</v>
      </c>
      <c r="O2496" s="162" t="s">
        <v>3162</v>
      </c>
      <c r="P2496" s="162" t="s">
        <v>8038</v>
      </c>
      <c r="Q2496" s="201" t="s">
        <v>29881</v>
      </c>
    </row>
    <row r="2497">
      <c r="A2497" s="69" t="s">
        <v>2633</v>
      </c>
      <c r="B2497" s="232" t="s">
        <v>29882</v>
      </c>
      <c r="C2497" s="82" t="s">
        <v>24008</v>
      </c>
      <c r="D2497" s="79" t="s">
        <v>6111</v>
      </c>
      <c r="E2497" s="82"/>
      <c r="F2497" s="82"/>
      <c r="G2497" s="62"/>
      <c r="H2497" s="62" t="s">
        <v>29883</v>
      </c>
      <c r="I2497" s="113" t="s">
        <v>22516</v>
      </c>
      <c r="J2497" s="198"/>
      <c r="K2497" s="99" t="s">
        <v>22513</v>
      </c>
      <c r="L2497" s="82" t="s">
        <v>21498</v>
      </c>
      <c r="M2497" s="99" t="s">
        <v>22739</v>
      </c>
      <c r="N2497" s="99" t="s">
        <v>16706</v>
      </c>
      <c r="O2497" s="99" t="s">
        <v>2760</v>
      </c>
      <c r="P2497" s="99" t="s">
        <v>8038</v>
      </c>
      <c r="Q2497" s="82" t="s">
        <v>29884</v>
      </c>
    </row>
    <row r="2498">
      <c r="A2498" s="62" t="s">
        <v>2633</v>
      </c>
      <c r="B2498" s="210" t="s">
        <v>25636</v>
      </c>
      <c r="C2498" s="82"/>
      <c r="D2498" s="79" t="s">
        <v>6329</v>
      </c>
      <c r="E2498" s="82"/>
      <c r="F2498" s="82"/>
      <c r="G2498" s="62"/>
      <c r="H2498" s="62" t="s">
        <v>29885</v>
      </c>
      <c r="I2498" s="108" t="s">
        <v>25638</v>
      </c>
      <c r="J2498" s="198">
        <v>16892.0</v>
      </c>
      <c r="K2498" s="99" t="s">
        <v>22513</v>
      </c>
      <c r="L2498" s="82" t="s">
        <v>21498</v>
      </c>
      <c r="M2498" s="99" t="s">
        <v>22739</v>
      </c>
      <c r="N2498" s="99" t="s">
        <v>16706</v>
      </c>
      <c r="O2498" s="99" t="s">
        <v>2686</v>
      </c>
      <c r="P2498" s="99" t="s">
        <v>15373</v>
      </c>
      <c r="Q2498" s="82" t="s">
        <v>29886</v>
      </c>
    </row>
    <row r="2499">
      <c r="A2499" s="69" t="s">
        <v>2586</v>
      </c>
      <c r="B2499" s="232" t="s">
        <v>29887</v>
      </c>
      <c r="C2499" s="82" t="s">
        <v>16309</v>
      </c>
      <c r="D2499" s="79" t="s">
        <v>3892</v>
      </c>
      <c r="E2499" s="82"/>
      <c r="F2499" s="82"/>
      <c r="G2499" s="62"/>
      <c r="H2499" s="62" t="s">
        <v>29888</v>
      </c>
      <c r="I2499" s="108" t="s">
        <v>23183</v>
      </c>
      <c r="J2499" s="198">
        <v>19337.0</v>
      </c>
      <c r="K2499" s="75" t="s">
        <v>22513</v>
      </c>
      <c r="L2499" s="82" t="s">
        <v>21498</v>
      </c>
      <c r="M2499" s="99" t="s">
        <v>22739</v>
      </c>
      <c r="N2499" s="99" t="s">
        <v>16706</v>
      </c>
      <c r="O2499" s="99" t="s">
        <v>2760</v>
      </c>
      <c r="P2499" s="99" t="s">
        <v>8038</v>
      </c>
      <c r="Q2499" s="113" t="s">
        <v>22516</v>
      </c>
    </row>
    <row r="2500">
      <c r="A2500" s="62" t="s">
        <v>2586</v>
      </c>
      <c r="B2500" s="195" t="s">
        <v>29889</v>
      </c>
      <c r="C2500" s="201"/>
      <c r="D2500" s="101" t="s">
        <v>2729</v>
      </c>
      <c r="E2500" s="201"/>
      <c r="F2500" s="201"/>
      <c r="G2500" s="198"/>
      <c r="H2500" s="198" t="s">
        <v>29890</v>
      </c>
      <c r="I2500" s="199" t="s">
        <v>29891</v>
      </c>
      <c r="J2500" s="200">
        <v>11000.0</v>
      </c>
      <c r="K2500" s="162" t="s">
        <v>22513</v>
      </c>
      <c r="L2500" s="201" t="s">
        <v>21498</v>
      </c>
      <c r="M2500" s="162" t="s">
        <v>22739</v>
      </c>
      <c r="N2500" s="162" t="s">
        <v>16706</v>
      </c>
      <c r="O2500" s="162" t="s">
        <v>2802</v>
      </c>
      <c r="P2500" s="162" t="s">
        <v>15373</v>
      </c>
      <c r="Q2500" s="158" t="s">
        <v>22516</v>
      </c>
    </row>
    <row r="2501">
      <c r="A2501" s="62" t="s">
        <v>2633</v>
      </c>
      <c r="B2501" s="210" t="s">
        <v>25636</v>
      </c>
      <c r="C2501" s="82"/>
      <c r="D2501" s="79" t="s">
        <v>3382</v>
      </c>
      <c r="E2501" s="82"/>
      <c r="F2501" s="82"/>
      <c r="G2501" s="62"/>
      <c r="H2501" s="62" t="s">
        <v>29892</v>
      </c>
      <c r="I2501" s="108" t="s">
        <v>25638</v>
      </c>
      <c r="J2501" s="198">
        <v>16892.0</v>
      </c>
      <c r="K2501" s="99" t="s">
        <v>22513</v>
      </c>
      <c r="L2501" s="82" t="s">
        <v>21498</v>
      </c>
      <c r="M2501" s="99" t="s">
        <v>22739</v>
      </c>
      <c r="N2501" s="99" t="s">
        <v>16706</v>
      </c>
      <c r="O2501" s="99" t="s">
        <v>2802</v>
      </c>
      <c r="P2501" s="99" t="s">
        <v>8038</v>
      </c>
      <c r="Q2501" s="113" t="s">
        <v>22516</v>
      </c>
    </row>
    <row r="2502">
      <c r="A2502" s="62" t="s">
        <v>2586</v>
      </c>
      <c r="B2502" s="195" t="s">
        <v>29893</v>
      </c>
      <c r="C2502" s="201" t="s">
        <v>29894</v>
      </c>
      <c r="D2502" s="196" t="s">
        <v>29895</v>
      </c>
      <c r="E2502" s="201"/>
      <c r="F2502" s="201"/>
      <c r="G2502" s="198"/>
      <c r="H2502" s="198" t="s">
        <v>29896</v>
      </c>
      <c r="I2502" s="199" t="s">
        <v>29897</v>
      </c>
      <c r="J2502" s="196">
        <v>19000.0</v>
      </c>
      <c r="K2502" s="99" t="s">
        <v>22513</v>
      </c>
      <c r="L2502" s="201" t="s">
        <v>21498</v>
      </c>
      <c r="M2502" s="162" t="s">
        <v>22739</v>
      </c>
      <c r="N2502" s="162" t="s">
        <v>16706</v>
      </c>
      <c r="O2502" s="162" t="s">
        <v>2760</v>
      </c>
      <c r="P2502" s="162" t="s">
        <v>8038</v>
      </c>
      <c r="Q2502" s="158" t="s">
        <v>22516</v>
      </c>
    </row>
    <row r="2503">
      <c r="A2503" s="69" t="s">
        <v>2586</v>
      </c>
      <c r="B2503" s="153" t="s">
        <v>29898</v>
      </c>
      <c r="C2503" s="95" t="s">
        <v>15749</v>
      </c>
      <c r="D2503" s="79" t="s">
        <v>15749</v>
      </c>
      <c r="E2503" s="95"/>
      <c r="F2503" s="95"/>
      <c r="G2503" s="96"/>
      <c r="H2503" s="96" t="s">
        <v>29899</v>
      </c>
      <c r="I2503" s="191" t="s">
        <v>29900</v>
      </c>
      <c r="J2503" s="204">
        <v>16700.0</v>
      </c>
      <c r="K2503" s="99" t="s">
        <v>22513</v>
      </c>
      <c r="L2503" s="95" t="s">
        <v>21498</v>
      </c>
      <c r="M2503" s="75" t="s">
        <v>23140</v>
      </c>
      <c r="N2503" s="75" t="s">
        <v>16706</v>
      </c>
      <c r="O2503" s="75" t="s">
        <v>2760</v>
      </c>
      <c r="P2503" s="75" t="s">
        <v>8038</v>
      </c>
      <c r="Q2503" s="95" t="s">
        <v>29901</v>
      </c>
    </row>
    <row r="2504">
      <c r="A2504" s="62" t="s">
        <v>2586</v>
      </c>
      <c r="B2504" s="210" t="s">
        <v>23236</v>
      </c>
      <c r="C2504" s="82" t="s">
        <v>20761</v>
      </c>
      <c r="D2504" s="79" t="s">
        <v>20761</v>
      </c>
      <c r="E2504" s="82"/>
      <c r="F2504" s="82"/>
      <c r="G2504" s="62"/>
      <c r="H2504" s="62" t="s">
        <v>29902</v>
      </c>
      <c r="I2504" s="108" t="s">
        <v>23241</v>
      </c>
      <c r="J2504" s="198">
        <v>2522.0</v>
      </c>
      <c r="K2504" s="75" t="s">
        <v>22513</v>
      </c>
      <c r="L2504" s="82" t="s">
        <v>21498</v>
      </c>
      <c r="M2504" s="99" t="s">
        <v>23140</v>
      </c>
      <c r="N2504" s="99" t="s">
        <v>16706</v>
      </c>
      <c r="O2504" s="99" t="s">
        <v>2760</v>
      </c>
      <c r="P2504" s="99" t="s">
        <v>8038</v>
      </c>
      <c r="Q2504" s="82" t="s">
        <v>23242</v>
      </c>
    </row>
    <row r="2505">
      <c r="A2505" s="62" t="s">
        <v>2586</v>
      </c>
      <c r="B2505" s="210" t="s">
        <v>23236</v>
      </c>
      <c r="C2505" s="82" t="s">
        <v>16445</v>
      </c>
      <c r="D2505" s="79" t="s">
        <v>4760</v>
      </c>
      <c r="E2505" s="82"/>
      <c r="F2505" s="82"/>
      <c r="G2505" s="62"/>
      <c r="H2505" s="62" t="s">
        <v>29903</v>
      </c>
      <c r="I2505" s="108" t="s">
        <v>23241</v>
      </c>
      <c r="J2505" s="198">
        <v>2522.0</v>
      </c>
      <c r="K2505" s="99" t="s">
        <v>22513</v>
      </c>
      <c r="L2505" s="82" t="s">
        <v>21498</v>
      </c>
      <c r="M2505" s="99" t="s">
        <v>23140</v>
      </c>
      <c r="N2505" s="99" t="s">
        <v>16706</v>
      </c>
      <c r="O2505" s="99" t="s">
        <v>2760</v>
      </c>
      <c r="P2505" s="99" t="s">
        <v>8038</v>
      </c>
      <c r="Q2505" s="82" t="s">
        <v>23242</v>
      </c>
    </row>
    <row r="2506">
      <c r="A2506" s="62" t="s">
        <v>2586</v>
      </c>
      <c r="B2506" s="210" t="s">
        <v>23236</v>
      </c>
      <c r="C2506" s="82" t="s">
        <v>16445</v>
      </c>
      <c r="D2506" s="79" t="s">
        <v>4760</v>
      </c>
      <c r="E2506" s="82"/>
      <c r="F2506" s="82"/>
      <c r="G2506" s="62"/>
      <c r="H2506" s="62" t="s">
        <v>29904</v>
      </c>
      <c r="I2506" s="108" t="s">
        <v>23241</v>
      </c>
      <c r="J2506" s="198">
        <v>2522.0</v>
      </c>
      <c r="K2506" s="75" t="s">
        <v>22513</v>
      </c>
      <c r="L2506" s="82" t="s">
        <v>21498</v>
      </c>
      <c r="M2506" s="99" t="s">
        <v>23140</v>
      </c>
      <c r="N2506" s="99" t="s">
        <v>16706</v>
      </c>
      <c r="O2506" s="99" t="s">
        <v>2760</v>
      </c>
      <c r="P2506" s="99" t="s">
        <v>8038</v>
      </c>
      <c r="Q2506" s="82" t="s">
        <v>23242</v>
      </c>
    </row>
    <row r="2507">
      <c r="A2507" s="62" t="s">
        <v>2586</v>
      </c>
      <c r="B2507" s="215" t="s">
        <v>29905</v>
      </c>
      <c r="C2507" s="95" t="s">
        <v>29906</v>
      </c>
      <c r="D2507" s="79" t="s">
        <v>29907</v>
      </c>
      <c r="E2507" s="95"/>
      <c r="F2507" s="95"/>
      <c r="G2507" s="96"/>
      <c r="H2507" s="96" t="s">
        <v>29908</v>
      </c>
      <c r="I2507" s="242" t="s">
        <v>29909</v>
      </c>
      <c r="J2507" s="156">
        <v>15800.0</v>
      </c>
      <c r="K2507" s="75" t="s">
        <v>22513</v>
      </c>
      <c r="L2507" s="95" t="s">
        <v>21498</v>
      </c>
      <c r="M2507" s="75" t="s">
        <v>23753</v>
      </c>
      <c r="N2507" s="75" t="s">
        <v>16706</v>
      </c>
      <c r="O2507" s="75" t="s">
        <v>2802</v>
      </c>
      <c r="P2507" s="75" t="s">
        <v>8038</v>
      </c>
      <c r="Q2507" s="95" t="s">
        <v>29910</v>
      </c>
    </row>
    <row r="2508">
      <c r="A2508" s="62" t="s">
        <v>2633</v>
      </c>
      <c r="B2508" s="215" t="s">
        <v>29911</v>
      </c>
      <c r="C2508" s="95"/>
      <c r="D2508" s="101" t="s">
        <v>15832</v>
      </c>
      <c r="E2508" s="95"/>
      <c r="F2508" s="95"/>
      <c r="G2508" s="96"/>
      <c r="H2508" s="96" t="s">
        <v>29912</v>
      </c>
      <c r="I2508" s="242" t="s">
        <v>29909</v>
      </c>
      <c r="J2508" s="156">
        <v>15800.0</v>
      </c>
      <c r="K2508" s="75" t="s">
        <v>22513</v>
      </c>
      <c r="L2508" s="95" t="s">
        <v>21498</v>
      </c>
      <c r="M2508" s="75" t="s">
        <v>23753</v>
      </c>
      <c r="N2508" s="75" t="s">
        <v>16706</v>
      </c>
      <c r="O2508" s="75" t="s">
        <v>2802</v>
      </c>
      <c r="P2508" s="75" t="s">
        <v>8038</v>
      </c>
      <c r="Q2508" s="95" t="s">
        <v>29910</v>
      </c>
    </row>
    <row r="2509">
      <c r="A2509" s="62" t="s">
        <v>2586</v>
      </c>
      <c r="B2509" s="195" t="s">
        <v>29913</v>
      </c>
      <c r="C2509" s="201" t="s">
        <v>29914</v>
      </c>
      <c r="D2509" s="101" t="s">
        <v>29915</v>
      </c>
      <c r="E2509" s="201"/>
      <c r="F2509" s="201"/>
      <c r="G2509" s="198"/>
      <c r="H2509" s="198" t="s">
        <v>29916</v>
      </c>
      <c r="I2509" s="199" t="s">
        <v>29917</v>
      </c>
      <c r="J2509" s="200">
        <v>10500.0</v>
      </c>
      <c r="K2509" s="162" t="s">
        <v>22513</v>
      </c>
      <c r="L2509" s="201" t="s">
        <v>21498</v>
      </c>
      <c r="M2509" s="162" t="s">
        <v>23753</v>
      </c>
      <c r="N2509" s="162" t="s">
        <v>16706</v>
      </c>
      <c r="O2509" s="162" t="s">
        <v>3933</v>
      </c>
      <c r="P2509" s="162" t="s">
        <v>8038</v>
      </c>
      <c r="Q2509" s="201" t="s">
        <v>29918</v>
      </c>
    </row>
    <row r="2510">
      <c r="A2510" s="69" t="s">
        <v>2633</v>
      </c>
      <c r="B2510" s="232" t="s">
        <v>29919</v>
      </c>
      <c r="C2510" s="82" t="s">
        <v>29613</v>
      </c>
      <c r="D2510" s="79" t="s">
        <v>4166</v>
      </c>
      <c r="E2510" s="82"/>
      <c r="F2510" s="82"/>
      <c r="G2510" s="62"/>
      <c r="H2510" s="62" t="s">
        <v>29614</v>
      </c>
      <c r="I2510" s="193" t="s">
        <v>29920</v>
      </c>
      <c r="J2510" s="200">
        <v>12500.0</v>
      </c>
      <c r="K2510" s="99" t="s">
        <v>22513</v>
      </c>
      <c r="L2510" s="82" t="s">
        <v>21498</v>
      </c>
      <c r="M2510" s="99" t="s">
        <v>22607</v>
      </c>
      <c r="N2510" s="99" t="s">
        <v>16706</v>
      </c>
      <c r="O2510" s="99" t="s">
        <v>2686</v>
      </c>
      <c r="P2510" s="99" t="s">
        <v>8038</v>
      </c>
      <c r="Q2510" s="82" t="s">
        <v>29921</v>
      </c>
    </row>
    <row r="2511">
      <c r="A2511" s="62" t="s">
        <v>2633</v>
      </c>
      <c r="B2511" s="210" t="s">
        <v>29922</v>
      </c>
      <c r="C2511" s="82"/>
      <c r="D2511" s="79" t="s">
        <v>29923</v>
      </c>
      <c r="E2511" s="82"/>
      <c r="F2511" s="82"/>
      <c r="G2511" s="62"/>
      <c r="H2511" s="62" t="s">
        <v>29924</v>
      </c>
      <c r="I2511" s="193" t="s">
        <v>29925</v>
      </c>
      <c r="J2511" s="198">
        <v>14681.0</v>
      </c>
      <c r="K2511" s="75" t="s">
        <v>22513</v>
      </c>
      <c r="L2511" s="82" t="s">
        <v>21498</v>
      </c>
      <c r="M2511" s="62"/>
      <c r="N2511" s="99" t="s">
        <v>16706</v>
      </c>
      <c r="O2511" s="99" t="s">
        <v>2802</v>
      </c>
      <c r="P2511" s="99" t="s">
        <v>8038</v>
      </c>
      <c r="Q2511" s="82" t="s">
        <v>29926</v>
      </c>
    </row>
    <row r="2512">
      <c r="A2512" s="62" t="s">
        <v>2633</v>
      </c>
      <c r="B2512" s="210" t="s">
        <v>29927</v>
      </c>
      <c r="C2512" s="82"/>
      <c r="D2512" s="79" t="s">
        <v>29928</v>
      </c>
      <c r="E2512" s="82"/>
      <c r="F2512" s="82"/>
      <c r="G2512" s="62"/>
      <c r="H2512" s="62" t="s">
        <v>29929</v>
      </c>
      <c r="I2512" s="193" t="s">
        <v>29930</v>
      </c>
      <c r="J2512" s="196">
        <v>3500.0</v>
      </c>
      <c r="K2512" s="99" t="s">
        <v>22513</v>
      </c>
      <c r="L2512" s="82" t="s">
        <v>21498</v>
      </c>
      <c r="M2512" s="62"/>
      <c r="N2512" s="99" t="s">
        <v>16706</v>
      </c>
      <c r="O2512" s="99" t="s">
        <v>3287</v>
      </c>
      <c r="P2512" s="99" t="s">
        <v>8038</v>
      </c>
      <c r="Q2512" s="82" t="s">
        <v>29931</v>
      </c>
    </row>
    <row r="2513">
      <c r="A2513" s="69" t="s">
        <v>2586</v>
      </c>
      <c r="B2513" s="232" t="s">
        <v>29932</v>
      </c>
      <c r="C2513" s="82"/>
      <c r="D2513" s="79" t="s">
        <v>29933</v>
      </c>
      <c r="E2513" s="82"/>
      <c r="F2513" s="82"/>
      <c r="G2513" s="62"/>
      <c r="H2513" s="62" t="s">
        <v>29934</v>
      </c>
      <c r="I2513" s="113" t="s">
        <v>22516</v>
      </c>
      <c r="J2513" s="198"/>
      <c r="K2513" s="99" t="s">
        <v>22513</v>
      </c>
      <c r="L2513" s="82" t="s">
        <v>21498</v>
      </c>
      <c r="M2513" s="62"/>
      <c r="N2513" s="99" t="s">
        <v>16706</v>
      </c>
      <c r="O2513" s="99" t="s">
        <v>2603</v>
      </c>
      <c r="P2513" s="99" t="s">
        <v>8038</v>
      </c>
      <c r="Q2513" s="82"/>
    </row>
    <row r="2514">
      <c r="A2514" s="69" t="s">
        <v>2586</v>
      </c>
      <c r="B2514" s="232" t="s">
        <v>29935</v>
      </c>
      <c r="C2514" s="82" t="s">
        <v>29936</v>
      </c>
      <c r="D2514" s="101" t="s">
        <v>29033</v>
      </c>
      <c r="E2514" s="82"/>
      <c r="F2514" s="82"/>
      <c r="G2514" s="62"/>
      <c r="H2514" s="62" t="s">
        <v>29937</v>
      </c>
      <c r="I2514" s="113" t="s">
        <v>22516</v>
      </c>
      <c r="J2514" s="198"/>
      <c r="K2514" s="99" t="s">
        <v>22513</v>
      </c>
      <c r="L2514" s="82" t="s">
        <v>21498</v>
      </c>
      <c r="M2514" s="62"/>
      <c r="N2514" s="99" t="s">
        <v>16706</v>
      </c>
      <c r="O2514" s="99" t="s">
        <v>3095</v>
      </c>
      <c r="P2514" s="99" t="s">
        <v>8038</v>
      </c>
      <c r="Q2514" s="82" t="s">
        <v>29938</v>
      </c>
    </row>
    <row r="2515">
      <c r="A2515" s="69" t="s">
        <v>2633</v>
      </c>
      <c r="B2515" s="232" t="s">
        <v>29939</v>
      </c>
      <c r="C2515" s="82" t="s">
        <v>29940</v>
      </c>
      <c r="D2515" s="79" t="s">
        <v>8971</v>
      </c>
      <c r="E2515" s="82"/>
      <c r="F2515" s="82"/>
      <c r="G2515" s="62"/>
      <c r="H2515" s="62" t="s">
        <v>29941</v>
      </c>
      <c r="I2515" s="193" t="s">
        <v>29942</v>
      </c>
      <c r="J2515" s="200">
        <v>19000.0</v>
      </c>
      <c r="K2515" s="99" t="s">
        <v>22513</v>
      </c>
      <c r="L2515" s="82" t="s">
        <v>21498</v>
      </c>
      <c r="M2515" s="62"/>
      <c r="N2515" s="99" t="s">
        <v>16706</v>
      </c>
      <c r="O2515" s="99" t="s">
        <v>2778</v>
      </c>
      <c r="P2515" s="99" t="s">
        <v>8038</v>
      </c>
      <c r="Q2515" s="82" t="s">
        <v>29943</v>
      </c>
    </row>
    <row r="2516">
      <c r="A2516" s="69" t="s">
        <v>2586</v>
      </c>
      <c r="B2516" s="153" t="s">
        <v>29944</v>
      </c>
      <c r="C2516" s="95" t="s">
        <v>29945</v>
      </c>
      <c r="D2516" s="101" t="s">
        <v>29946</v>
      </c>
      <c r="E2516" s="95"/>
      <c r="F2516" s="95"/>
      <c r="G2516" s="96"/>
      <c r="H2516" s="96" t="s">
        <v>29947</v>
      </c>
      <c r="I2516" s="113" t="s">
        <v>22516</v>
      </c>
      <c r="J2516" s="192"/>
      <c r="K2516" s="75" t="s">
        <v>22513</v>
      </c>
      <c r="L2516" s="95" t="s">
        <v>21498</v>
      </c>
      <c r="M2516" s="96"/>
      <c r="N2516" s="75" t="s">
        <v>16706</v>
      </c>
      <c r="O2516" s="75" t="s">
        <v>2686</v>
      </c>
      <c r="P2516" s="75" t="s">
        <v>8038</v>
      </c>
      <c r="Q2516" s="154" t="s">
        <v>22516</v>
      </c>
    </row>
    <row r="2517">
      <c r="A2517" s="69" t="s">
        <v>2586</v>
      </c>
      <c r="B2517" s="153" t="s">
        <v>29948</v>
      </c>
      <c r="C2517" s="236"/>
      <c r="D2517" s="79" t="s">
        <v>6120</v>
      </c>
      <c r="E2517" s="236"/>
      <c r="F2517" s="236"/>
      <c r="G2517" s="177"/>
      <c r="H2517" s="177" t="s">
        <v>29949</v>
      </c>
      <c r="I2517" s="178" t="s">
        <v>29950</v>
      </c>
      <c r="J2517" s="235">
        <v>17500.0</v>
      </c>
      <c r="K2517" s="99" t="s">
        <v>22513</v>
      </c>
      <c r="L2517" s="95" t="s">
        <v>21498</v>
      </c>
      <c r="M2517" s="96"/>
      <c r="N2517" s="75" t="s">
        <v>16706</v>
      </c>
      <c r="O2517" s="75" t="s">
        <v>2760</v>
      </c>
      <c r="P2517" s="75" t="s">
        <v>8038</v>
      </c>
      <c r="Q2517" s="180" t="s">
        <v>22516</v>
      </c>
    </row>
    <row r="2518">
      <c r="A2518" s="62" t="s">
        <v>2633</v>
      </c>
      <c r="B2518" s="215" t="s">
        <v>29951</v>
      </c>
      <c r="C2518" s="95" t="s">
        <v>29952</v>
      </c>
      <c r="D2518" s="101" t="s">
        <v>20512</v>
      </c>
      <c r="E2518" s="95"/>
      <c r="F2518" s="95"/>
      <c r="G2518" s="96"/>
      <c r="H2518" s="96" t="s">
        <v>29883</v>
      </c>
      <c r="I2518" s="193" t="s">
        <v>29953</v>
      </c>
      <c r="J2518" s="156">
        <v>15400.0</v>
      </c>
      <c r="K2518" s="99" t="s">
        <v>22513</v>
      </c>
      <c r="L2518" s="95" t="s">
        <v>21498</v>
      </c>
      <c r="M2518" s="96"/>
      <c r="N2518" s="75" t="s">
        <v>16706</v>
      </c>
      <c r="O2518" s="75" t="s">
        <v>2760</v>
      </c>
      <c r="P2518" s="75" t="s">
        <v>8038</v>
      </c>
      <c r="Q2518" s="154" t="s">
        <v>22516</v>
      </c>
    </row>
    <row r="2519">
      <c r="A2519" s="69" t="s">
        <v>2586</v>
      </c>
      <c r="B2519" s="153" t="s">
        <v>29954</v>
      </c>
      <c r="C2519" s="95" t="s">
        <v>29955</v>
      </c>
      <c r="D2519" s="101" t="s">
        <v>29956</v>
      </c>
      <c r="E2519" s="95"/>
      <c r="F2519" s="95"/>
      <c r="G2519" s="96"/>
      <c r="H2519" s="96" t="s">
        <v>29957</v>
      </c>
      <c r="I2519" s="113" t="s">
        <v>22516</v>
      </c>
      <c r="J2519" s="192"/>
      <c r="K2519" s="75" t="s">
        <v>22513</v>
      </c>
      <c r="L2519" s="95" t="s">
        <v>21498</v>
      </c>
      <c r="M2519" s="96"/>
      <c r="N2519" s="75" t="s">
        <v>16706</v>
      </c>
      <c r="O2519" s="75" t="s">
        <v>3792</v>
      </c>
      <c r="P2519" s="75" t="s">
        <v>15373</v>
      </c>
      <c r="Q2519" s="154" t="s">
        <v>22516</v>
      </c>
    </row>
    <row r="2520">
      <c r="A2520" s="62" t="s">
        <v>2586</v>
      </c>
      <c r="B2520" s="195" t="s">
        <v>29958</v>
      </c>
      <c r="C2520" s="201"/>
      <c r="D2520" s="196" t="s">
        <v>29959</v>
      </c>
      <c r="E2520" s="201"/>
      <c r="F2520" s="201"/>
      <c r="G2520" s="198"/>
      <c r="H2520" s="198" t="s">
        <v>29916</v>
      </c>
      <c r="I2520" s="245" t="s">
        <v>29960</v>
      </c>
      <c r="J2520" s="198"/>
      <c r="K2520" s="162" t="s">
        <v>22513</v>
      </c>
      <c r="L2520" s="201" t="s">
        <v>21498</v>
      </c>
      <c r="M2520" s="198"/>
      <c r="N2520" s="162" t="s">
        <v>16706</v>
      </c>
      <c r="O2520" s="162" t="s">
        <v>3933</v>
      </c>
      <c r="P2520" s="162" t="s">
        <v>15373</v>
      </c>
      <c r="Q2520" s="158" t="s">
        <v>22516</v>
      </c>
    </row>
    <row r="2521">
      <c r="A2521" s="62" t="s">
        <v>2586</v>
      </c>
      <c r="B2521" s="195" t="s">
        <v>29958</v>
      </c>
      <c r="C2521" s="201"/>
      <c r="D2521" s="196" t="s">
        <v>29961</v>
      </c>
      <c r="E2521" s="201"/>
      <c r="F2521" s="201"/>
      <c r="G2521" s="198"/>
      <c r="H2521" s="198" t="s">
        <v>29962</v>
      </c>
      <c r="I2521" s="245" t="s">
        <v>29960</v>
      </c>
      <c r="J2521" s="198"/>
      <c r="K2521" s="162" t="s">
        <v>22513</v>
      </c>
      <c r="L2521" s="201" t="s">
        <v>21498</v>
      </c>
      <c r="M2521" s="198"/>
      <c r="N2521" s="162" t="s">
        <v>16706</v>
      </c>
      <c r="O2521" s="162" t="s">
        <v>2802</v>
      </c>
      <c r="P2521" s="162" t="s">
        <v>15373</v>
      </c>
      <c r="Q2521" s="158" t="s">
        <v>22516</v>
      </c>
    </row>
    <row r="2522">
      <c r="A2522" s="69" t="s">
        <v>2586</v>
      </c>
      <c r="B2522" s="220" t="s">
        <v>29963</v>
      </c>
      <c r="C2522" s="82"/>
      <c r="D2522" s="79" t="s">
        <v>29964</v>
      </c>
      <c r="E2522" s="82"/>
      <c r="F2522" s="82"/>
      <c r="G2522" s="62"/>
      <c r="H2522" s="62" t="s">
        <v>29965</v>
      </c>
      <c r="I2522" s="113" t="s">
        <v>22516</v>
      </c>
      <c r="J2522" s="198"/>
      <c r="K2522" s="99" t="s">
        <v>22513</v>
      </c>
      <c r="L2522" s="82" t="s">
        <v>21498</v>
      </c>
      <c r="M2522" s="62"/>
      <c r="N2522" s="99" t="s">
        <v>16706</v>
      </c>
      <c r="O2522" s="99" t="s">
        <v>3296</v>
      </c>
      <c r="P2522" s="99" t="s">
        <v>15373</v>
      </c>
      <c r="Q2522" s="82" t="s">
        <v>29966</v>
      </c>
    </row>
    <row r="2523">
      <c r="A2523" s="62" t="s">
        <v>2586</v>
      </c>
      <c r="B2523" s="195" t="s">
        <v>29967</v>
      </c>
      <c r="C2523" s="201" t="s">
        <v>6684</v>
      </c>
      <c r="D2523" s="79" t="s">
        <v>2950</v>
      </c>
      <c r="E2523" s="201"/>
      <c r="F2523" s="201"/>
      <c r="G2523" s="198"/>
      <c r="H2523" s="198" t="s">
        <v>29968</v>
      </c>
      <c r="I2523" s="199" t="s">
        <v>29969</v>
      </c>
      <c r="J2523" s="196">
        <v>520.0</v>
      </c>
      <c r="K2523" s="162" t="s">
        <v>22513</v>
      </c>
      <c r="L2523" s="201" t="s">
        <v>21498</v>
      </c>
      <c r="M2523" s="198"/>
      <c r="N2523" s="162" t="s">
        <v>16706</v>
      </c>
      <c r="O2523" s="162" t="s">
        <v>2760</v>
      </c>
      <c r="P2523" s="162" t="s">
        <v>8038</v>
      </c>
      <c r="Q2523" s="158" t="s">
        <v>22516</v>
      </c>
    </row>
    <row r="2524">
      <c r="A2524" s="62" t="s">
        <v>2586</v>
      </c>
      <c r="B2524" s="233" t="s">
        <v>29970</v>
      </c>
      <c r="C2524" s="82"/>
      <c r="D2524" s="79" t="s">
        <v>29971</v>
      </c>
      <c r="E2524" s="82"/>
      <c r="F2524" s="82"/>
      <c r="G2524" s="62"/>
      <c r="H2524" s="62" t="s">
        <v>29972</v>
      </c>
      <c r="I2524" s="193" t="s">
        <v>29973</v>
      </c>
      <c r="J2524" s="200">
        <v>9440.0</v>
      </c>
      <c r="K2524" s="99" t="s">
        <v>22513</v>
      </c>
      <c r="L2524" s="82" t="s">
        <v>21498</v>
      </c>
      <c r="M2524" s="62"/>
      <c r="N2524" s="99" t="s">
        <v>16706</v>
      </c>
      <c r="O2524" s="99" t="s">
        <v>3182</v>
      </c>
      <c r="P2524" s="99" t="s">
        <v>15373</v>
      </c>
      <c r="Q2524" s="82" t="s">
        <v>29974</v>
      </c>
    </row>
    <row r="2525">
      <c r="A2525" s="62" t="s">
        <v>2586</v>
      </c>
      <c r="B2525" s="210" t="s">
        <v>24570</v>
      </c>
      <c r="C2525" s="82"/>
      <c r="D2525" s="101" t="s">
        <v>5466</v>
      </c>
      <c r="E2525" s="82"/>
      <c r="F2525" s="82"/>
      <c r="G2525" s="62"/>
      <c r="H2525" s="62" t="s">
        <v>29975</v>
      </c>
      <c r="I2525" s="193" t="s">
        <v>24573</v>
      </c>
      <c r="J2525" s="200">
        <v>15700.0</v>
      </c>
      <c r="K2525" s="75" t="s">
        <v>22513</v>
      </c>
      <c r="L2525" s="82" t="s">
        <v>21498</v>
      </c>
      <c r="M2525" s="62"/>
      <c r="N2525" s="99" t="s">
        <v>16706</v>
      </c>
      <c r="O2525" s="99" t="s">
        <v>3182</v>
      </c>
      <c r="P2525" s="99" t="s">
        <v>8038</v>
      </c>
      <c r="Q2525" s="113" t="s">
        <v>22516</v>
      </c>
    </row>
    <row r="2526">
      <c r="A2526" s="62" t="s">
        <v>2586</v>
      </c>
      <c r="B2526" s="210" t="s">
        <v>25738</v>
      </c>
      <c r="C2526" s="82"/>
      <c r="D2526" s="101" t="s">
        <v>5466</v>
      </c>
      <c r="E2526" s="82"/>
      <c r="F2526" s="82"/>
      <c r="G2526" s="62"/>
      <c r="H2526" s="62" t="s">
        <v>29976</v>
      </c>
      <c r="I2526" s="108" t="s">
        <v>25740</v>
      </c>
      <c r="J2526" s="198">
        <v>19522.0</v>
      </c>
      <c r="K2526" s="99" t="s">
        <v>22513</v>
      </c>
      <c r="L2526" s="82" t="s">
        <v>21498</v>
      </c>
      <c r="M2526" s="62"/>
      <c r="N2526" s="99" t="s">
        <v>16706</v>
      </c>
      <c r="O2526" s="99" t="s">
        <v>3182</v>
      </c>
      <c r="P2526" s="99" t="s">
        <v>8038</v>
      </c>
      <c r="Q2526" s="82" t="s">
        <v>25741</v>
      </c>
    </row>
    <row r="2527">
      <c r="A2527" s="62" t="s">
        <v>2586</v>
      </c>
      <c r="B2527" s="195" t="s">
        <v>29977</v>
      </c>
      <c r="C2527" s="201"/>
      <c r="D2527" s="196" t="s">
        <v>29978</v>
      </c>
      <c r="E2527" s="201"/>
      <c r="F2527" s="201"/>
      <c r="G2527" s="198"/>
      <c r="H2527" s="198" t="s">
        <v>29979</v>
      </c>
      <c r="I2527" s="199" t="s">
        <v>29980</v>
      </c>
      <c r="J2527" s="196">
        <v>5000.0</v>
      </c>
      <c r="K2527" s="162" t="s">
        <v>22513</v>
      </c>
      <c r="L2527" s="201" t="s">
        <v>21498</v>
      </c>
      <c r="M2527" s="198"/>
      <c r="N2527" s="162" t="s">
        <v>16706</v>
      </c>
      <c r="O2527" s="162" t="s">
        <v>3143</v>
      </c>
      <c r="P2527" s="162" t="s">
        <v>8038</v>
      </c>
      <c r="Q2527" s="158" t="s">
        <v>22516</v>
      </c>
    </row>
    <row r="2528">
      <c r="A2528" s="62" t="s">
        <v>2586</v>
      </c>
      <c r="B2528" s="210" t="s">
        <v>29981</v>
      </c>
      <c r="C2528" s="82"/>
      <c r="D2528" s="79" t="s">
        <v>29982</v>
      </c>
      <c r="E2528" s="82"/>
      <c r="F2528" s="82"/>
      <c r="G2528" s="62"/>
      <c r="H2528" s="62" t="s">
        <v>29983</v>
      </c>
      <c r="I2528" s="113" t="s">
        <v>22516</v>
      </c>
      <c r="J2528" s="198"/>
      <c r="K2528" s="99" t="s">
        <v>22513</v>
      </c>
      <c r="L2528" s="82" t="s">
        <v>21498</v>
      </c>
      <c r="M2528" s="62"/>
      <c r="N2528" s="99" t="s">
        <v>16706</v>
      </c>
      <c r="O2528" s="99" t="s">
        <v>2603</v>
      </c>
      <c r="P2528" s="99" t="s">
        <v>8038</v>
      </c>
      <c r="Q2528" s="113" t="s">
        <v>22516</v>
      </c>
    </row>
    <row r="2529">
      <c r="A2529" s="62" t="s">
        <v>2586</v>
      </c>
      <c r="B2529" s="195" t="s">
        <v>25670</v>
      </c>
      <c r="C2529" s="201"/>
      <c r="D2529" s="196" t="s">
        <v>29984</v>
      </c>
      <c r="E2529" s="201"/>
      <c r="F2529" s="201"/>
      <c r="G2529" s="198"/>
      <c r="H2529" s="198" t="s">
        <v>29985</v>
      </c>
      <c r="I2529" s="199" t="s">
        <v>25672</v>
      </c>
      <c r="J2529" s="200">
        <v>13400.0</v>
      </c>
      <c r="K2529" s="75" t="s">
        <v>22513</v>
      </c>
      <c r="L2529" s="201" t="s">
        <v>21498</v>
      </c>
      <c r="M2529" s="198"/>
      <c r="N2529" s="162" t="s">
        <v>16706</v>
      </c>
      <c r="O2529" s="162" t="s">
        <v>3933</v>
      </c>
      <c r="P2529" s="162" t="s">
        <v>8038</v>
      </c>
      <c r="Q2529" s="201"/>
    </row>
    <row r="2530">
      <c r="A2530" s="69" t="s">
        <v>2586</v>
      </c>
      <c r="B2530" s="153" t="s">
        <v>29986</v>
      </c>
      <c r="C2530" s="95"/>
      <c r="D2530" s="101" t="s">
        <v>29987</v>
      </c>
      <c r="E2530" s="95"/>
      <c r="F2530" s="95"/>
      <c r="G2530" s="96"/>
      <c r="H2530" s="96" t="s">
        <v>29988</v>
      </c>
      <c r="I2530" s="191" t="s">
        <v>29989</v>
      </c>
      <c r="J2530" s="156">
        <v>5000.0</v>
      </c>
      <c r="K2530" s="99" t="s">
        <v>22513</v>
      </c>
      <c r="L2530" s="95" t="s">
        <v>21498</v>
      </c>
      <c r="M2530" s="96"/>
      <c r="N2530" s="75" t="s">
        <v>16706</v>
      </c>
      <c r="O2530" s="75" t="s">
        <v>3410</v>
      </c>
      <c r="P2530" s="75" t="s">
        <v>8038</v>
      </c>
      <c r="Q2530" s="95" t="s">
        <v>29990</v>
      </c>
    </row>
    <row r="2531">
      <c r="A2531" s="62" t="s">
        <v>2633</v>
      </c>
      <c r="B2531" s="215" t="s">
        <v>29991</v>
      </c>
      <c r="C2531" s="95" t="s">
        <v>7284</v>
      </c>
      <c r="D2531" s="196" t="s">
        <v>24545</v>
      </c>
      <c r="E2531" s="95"/>
      <c r="F2531" s="95"/>
      <c r="G2531" s="96"/>
      <c r="H2531" s="96" t="s">
        <v>29992</v>
      </c>
      <c r="I2531" s="191" t="s">
        <v>29993</v>
      </c>
      <c r="J2531" s="156">
        <v>6200.0</v>
      </c>
      <c r="K2531" s="99" t="s">
        <v>22513</v>
      </c>
      <c r="L2531" s="95" t="s">
        <v>21498</v>
      </c>
      <c r="M2531" s="96"/>
      <c r="N2531" s="75" t="s">
        <v>16706</v>
      </c>
      <c r="O2531" s="75" t="s">
        <v>3410</v>
      </c>
      <c r="P2531" s="75" t="s">
        <v>8038</v>
      </c>
      <c r="Q2531" s="154" t="s">
        <v>22516</v>
      </c>
    </row>
    <row r="2532">
      <c r="A2532" s="62" t="s">
        <v>2586</v>
      </c>
      <c r="B2532" s="210" t="s">
        <v>29994</v>
      </c>
      <c r="C2532" s="82" t="s">
        <v>29995</v>
      </c>
      <c r="D2532" s="79" t="s">
        <v>4262</v>
      </c>
      <c r="E2532" s="82"/>
      <c r="F2532" s="82"/>
      <c r="G2532" s="62"/>
      <c r="H2532" s="62" t="s">
        <v>29996</v>
      </c>
      <c r="I2532" s="193" t="s">
        <v>29997</v>
      </c>
      <c r="J2532" s="196">
        <v>1270.0</v>
      </c>
      <c r="K2532" s="99" t="s">
        <v>22513</v>
      </c>
      <c r="L2532" s="82" t="s">
        <v>21498</v>
      </c>
      <c r="M2532" s="62"/>
      <c r="N2532" s="99" t="s">
        <v>16706</v>
      </c>
      <c r="O2532" s="99" t="s">
        <v>2603</v>
      </c>
      <c r="P2532" s="99" t="s">
        <v>8038</v>
      </c>
      <c r="Q2532" s="113" t="s">
        <v>22516</v>
      </c>
    </row>
    <row r="2533">
      <c r="A2533" s="62" t="s">
        <v>2586</v>
      </c>
      <c r="B2533" s="210" t="s">
        <v>24584</v>
      </c>
      <c r="C2533" s="82" t="s">
        <v>29998</v>
      </c>
      <c r="D2533" s="79" t="s">
        <v>29999</v>
      </c>
      <c r="E2533" s="82"/>
      <c r="F2533" s="82"/>
      <c r="G2533" s="62"/>
      <c r="H2533" s="62" t="s">
        <v>30000</v>
      </c>
      <c r="I2533" s="113" t="s">
        <v>22516</v>
      </c>
      <c r="J2533" s="198"/>
      <c r="K2533" s="99" t="s">
        <v>22513</v>
      </c>
      <c r="L2533" s="82" t="s">
        <v>21498</v>
      </c>
      <c r="M2533" s="62"/>
      <c r="N2533" s="99" t="s">
        <v>16706</v>
      </c>
      <c r="O2533" s="99" t="s">
        <v>2686</v>
      </c>
      <c r="P2533" s="99" t="s">
        <v>8038</v>
      </c>
      <c r="Q2533" s="113" t="s">
        <v>22516</v>
      </c>
    </row>
    <row r="2534">
      <c r="A2534" s="69" t="s">
        <v>2586</v>
      </c>
      <c r="B2534" s="232" t="s">
        <v>30001</v>
      </c>
      <c r="C2534" s="82" t="s">
        <v>20504</v>
      </c>
      <c r="D2534" s="101" t="s">
        <v>3711</v>
      </c>
      <c r="E2534" s="82"/>
      <c r="F2534" s="82"/>
      <c r="G2534" s="62"/>
      <c r="H2534" s="62" t="s">
        <v>30002</v>
      </c>
      <c r="I2534" s="113" t="s">
        <v>22516</v>
      </c>
      <c r="J2534" s="198"/>
      <c r="K2534" s="99" t="s">
        <v>22513</v>
      </c>
      <c r="L2534" s="82" t="s">
        <v>21498</v>
      </c>
      <c r="M2534" s="62"/>
      <c r="N2534" s="99" t="s">
        <v>16706</v>
      </c>
      <c r="O2534" s="99" t="s">
        <v>2760</v>
      </c>
      <c r="P2534" s="99" t="s">
        <v>8038</v>
      </c>
      <c r="Q2534" s="82" t="s">
        <v>30003</v>
      </c>
    </row>
    <row r="2535">
      <c r="A2535" s="62" t="s">
        <v>2586</v>
      </c>
      <c r="B2535" s="195" t="s">
        <v>30004</v>
      </c>
      <c r="C2535" s="201"/>
      <c r="D2535" s="196" t="s">
        <v>7610</v>
      </c>
      <c r="E2535" s="201"/>
      <c r="F2535" s="201"/>
      <c r="G2535" s="198"/>
      <c r="H2535" s="198" t="s">
        <v>30005</v>
      </c>
      <c r="I2535" s="199" t="s">
        <v>30006</v>
      </c>
      <c r="J2535" s="196">
        <v>6700.0</v>
      </c>
      <c r="K2535" s="162" t="s">
        <v>22513</v>
      </c>
      <c r="L2535" s="201" t="s">
        <v>21498</v>
      </c>
      <c r="M2535" s="198"/>
      <c r="N2535" s="162" t="s">
        <v>16706</v>
      </c>
      <c r="O2535" s="162" t="s">
        <v>4418</v>
      </c>
      <c r="P2535" s="162" t="s">
        <v>8038</v>
      </c>
      <c r="Q2535" s="158" t="s">
        <v>22516</v>
      </c>
    </row>
    <row r="2536">
      <c r="A2536" s="62" t="s">
        <v>2633</v>
      </c>
      <c r="B2536" s="210" t="s">
        <v>25794</v>
      </c>
      <c r="C2536" s="82"/>
      <c r="D2536" s="79" t="s">
        <v>30007</v>
      </c>
      <c r="E2536" s="82"/>
      <c r="F2536" s="82"/>
      <c r="G2536" s="62"/>
      <c r="H2536" s="62" t="s">
        <v>30008</v>
      </c>
      <c r="I2536" s="193" t="s">
        <v>25796</v>
      </c>
      <c r="J2536" s="196">
        <v>4822.0</v>
      </c>
      <c r="K2536" s="99" t="s">
        <v>22513</v>
      </c>
      <c r="L2536" s="82" t="s">
        <v>21498</v>
      </c>
      <c r="M2536" s="62"/>
      <c r="N2536" s="99" t="s">
        <v>16706</v>
      </c>
      <c r="O2536" s="99" t="s">
        <v>25797</v>
      </c>
      <c r="P2536" s="99" t="s">
        <v>8038</v>
      </c>
      <c r="Q2536" s="113" t="s">
        <v>22516</v>
      </c>
    </row>
    <row r="2537">
      <c r="A2537" s="69" t="s">
        <v>2586</v>
      </c>
      <c r="B2537" s="190" t="s">
        <v>30009</v>
      </c>
      <c r="C2537" s="95" t="s">
        <v>30010</v>
      </c>
      <c r="D2537" s="101" t="s">
        <v>3832</v>
      </c>
      <c r="E2537" s="95"/>
      <c r="F2537" s="95"/>
      <c r="G2537" s="96"/>
      <c r="H2537" s="96" t="s">
        <v>30011</v>
      </c>
      <c r="I2537" s="71" t="s">
        <v>30012</v>
      </c>
      <c r="J2537" s="156">
        <v>328.0</v>
      </c>
      <c r="K2537" s="99" t="s">
        <v>22513</v>
      </c>
      <c r="L2537" s="95" t="s">
        <v>24848</v>
      </c>
      <c r="M2537" s="113" t="s">
        <v>22516</v>
      </c>
      <c r="N2537" s="75" t="s">
        <v>16706</v>
      </c>
      <c r="O2537" s="75" t="s">
        <v>3095</v>
      </c>
      <c r="P2537" s="75" t="s">
        <v>15373</v>
      </c>
      <c r="Q2537" s="154" t="s">
        <v>22516</v>
      </c>
    </row>
    <row r="2538">
      <c r="A2538" s="69" t="s">
        <v>2633</v>
      </c>
      <c r="B2538" s="190" t="s">
        <v>30013</v>
      </c>
      <c r="C2538" s="95"/>
      <c r="D2538" s="101" t="s">
        <v>3248</v>
      </c>
      <c r="E2538" s="95"/>
      <c r="F2538" s="95"/>
      <c r="G2538" s="96"/>
      <c r="H2538" s="96" t="s">
        <v>30014</v>
      </c>
      <c r="I2538" s="113" t="s">
        <v>22516</v>
      </c>
      <c r="J2538" s="192"/>
      <c r="K2538" s="75" t="s">
        <v>22513</v>
      </c>
      <c r="L2538" s="95" t="s">
        <v>24848</v>
      </c>
      <c r="M2538" s="113" t="s">
        <v>22516</v>
      </c>
      <c r="N2538" s="75" t="s">
        <v>16706</v>
      </c>
      <c r="O2538" s="75" t="s">
        <v>3296</v>
      </c>
      <c r="P2538" s="75" t="s">
        <v>15373</v>
      </c>
      <c r="Q2538" s="154" t="s">
        <v>22516</v>
      </c>
    </row>
    <row r="2539">
      <c r="A2539" s="69" t="s">
        <v>2586</v>
      </c>
      <c r="B2539" s="232" t="s">
        <v>25342</v>
      </c>
      <c r="C2539" s="82"/>
      <c r="D2539" s="79" t="s">
        <v>30015</v>
      </c>
      <c r="E2539" s="82"/>
      <c r="F2539" s="82"/>
      <c r="G2539" s="62"/>
      <c r="H2539" s="62" t="s">
        <v>30016</v>
      </c>
      <c r="I2539" s="108" t="s">
        <v>30017</v>
      </c>
      <c r="J2539" s="200">
        <v>12000.0</v>
      </c>
      <c r="K2539" s="75" t="s">
        <v>22513</v>
      </c>
      <c r="L2539" s="82" t="s">
        <v>21765</v>
      </c>
      <c r="M2539" s="113" t="s">
        <v>22516</v>
      </c>
      <c r="N2539" s="99" t="s">
        <v>16706</v>
      </c>
      <c r="O2539" s="99" t="s">
        <v>4418</v>
      </c>
      <c r="P2539" s="99" t="s">
        <v>8038</v>
      </c>
      <c r="Q2539" s="82"/>
    </row>
    <row r="2540">
      <c r="A2540" s="69" t="s">
        <v>2586</v>
      </c>
      <c r="B2540" s="232" t="s">
        <v>30018</v>
      </c>
      <c r="C2540" s="82"/>
      <c r="D2540" s="101" t="s">
        <v>1472</v>
      </c>
      <c r="E2540" s="82"/>
      <c r="F2540" s="82"/>
      <c r="G2540" s="62"/>
      <c r="H2540" s="62" t="s">
        <v>30019</v>
      </c>
      <c r="I2540" s="193" t="s">
        <v>30020</v>
      </c>
      <c r="J2540" s="196">
        <v>5757.0</v>
      </c>
      <c r="K2540" s="75" t="s">
        <v>22513</v>
      </c>
      <c r="L2540" s="82" t="s">
        <v>21765</v>
      </c>
      <c r="M2540" s="113" t="s">
        <v>22516</v>
      </c>
      <c r="N2540" s="99" t="s">
        <v>16706</v>
      </c>
      <c r="O2540" s="99" t="s">
        <v>23042</v>
      </c>
      <c r="P2540" s="99" t="s">
        <v>15373</v>
      </c>
      <c r="Q2540" s="82"/>
    </row>
    <row r="2541">
      <c r="A2541" s="69" t="s">
        <v>2586</v>
      </c>
      <c r="B2541" s="190" t="s">
        <v>30021</v>
      </c>
      <c r="C2541" s="95"/>
      <c r="D2541" s="101" t="s">
        <v>5785</v>
      </c>
      <c r="E2541" s="95"/>
      <c r="F2541" s="95"/>
      <c r="G2541" s="96"/>
      <c r="H2541" s="96" t="s">
        <v>21292</v>
      </c>
      <c r="I2541" s="191" t="s">
        <v>30022</v>
      </c>
      <c r="J2541" s="156">
        <v>52.0</v>
      </c>
      <c r="K2541" s="75" t="s">
        <v>22513</v>
      </c>
      <c r="L2541" s="95" t="s">
        <v>21765</v>
      </c>
      <c r="M2541" s="113" t="s">
        <v>22516</v>
      </c>
      <c r="N2541" s="75" t="s">
        <v>16706</v>
      </c>
      <c r="O2541" s="75" t="s">
        <v>23042</v>
      </c>
      <c r="P2541" s="75" t="s">
        <v>15373</v>
      </c>
      <c r="Q2541" s="95"/>
    </row>
    <row r="2542">
      <c r="A2542" s="69" t="s">
        <v>2586</v>
      </c>
      <c r="B2542" s="190" t="s">
        <v>30023</v>
      </c>
      <c r="C2542" s="236"/>
      <c r="D2542" s="229" t="s">
        <v>2070</v>
      </c>
      <c r="E2542" s="236"/>
      <c r="F2542" s="236"/>
      <c r="G2542" s="177"/>
      <c r="H2542" s="177" t="s">
        <v>30024</v>
      </c>
      <c r="I2542" s="178" t="s">
        <v>30025</v>
      </c>
      <c r="J2542" s="179">
        <v>6964.0</v>
      </c>
      <c r="K2542" s="99" t="s">
        <v>22513</v>
      </c>
      <c r="L2542" s="95" t="s">
        <v>21765</v>
      </c>
      <c r="M2542" s="113" t="s">
        <v>22516</v>
      </c>
      <c r="N2542" s="75" t="s">
        <v>16706</v>
      </c>
      <c r="O2542" s="75" t="s">
        <v>2603</v>
      </c>
      <c r="P2542" s="75" t="s">
        <v>15373</v>
      </c>
      <c r="Q2542" s="180" t="s">
        <v>22516</v>
      </c>
    </row>
    <row r="2543">
      <c r="A2543" s="62" t="s">
        <v>2586</v>
      </c>
      <c r="B2543" s="210" t="s">
        <v>30026</v>
      </c>
      <c r="C2543" s="82"/>
      <c r="D2543" s="79" t="s">
        <v>3357</v>
      </c>
      <c r="E2543" s="82"/>
      <c r="F2543" s="82"/>
      <c r="G2543" s="62"/>
      <c r="H2543" s="62" t="s">
        <v>30027</v>
      </c>
      <c r="I2543" s="193" t="s">
        <v>30028</v>
      </c>
      <c r="J2543" s="196">
        <v>6847.0</v>
      </c>
      <c r="K2543" s="75" t="s">
        <v>22513</v>
      </c>
      <c r="L2543" s="82" t="s">
        <v>21765</v>
      </c>
      <c r="M2543" s="113" t="s">
        <v>22516</v>
      </c>
      <c r="N2543" s="99" t="s">
        <v>16706</v>
      </c>
      <c r="O2543" s="99" t="s">
        <v>22571</v>
      </c>
      <c r="P2543" s="99" t="s">
        <v>15373</v>
      </c>
      <c r="Q2543" s="82"/>
    </row>
    <row r="2544">
      <c r="A2544" s="69" t="s">
        <v>2586</v>
      </c>
      <c r="B2544" s="232" t="s">
        <v>26013</v>
      </c>
      <c r="C2544" s="82" t="s">
        <v>30029</v>
      </c>
      <c r="D2544" s="79" t="s">
        <v>8903</v>
      </c>
      <c r="E2544" s="82"/>
      <c r="F2544" s="82"/>
      <c r="G2544" s="62"/>
      <c r="H2544" s="62" t="s">
        <v>30030</v>
      </c>
      <c r="I2544" s="108" t="s">
        <v>23175</v>
      </c>
      <c r="J2544" s="198">
        <v>12084.0</v>
      </c>
      <c r="K2544" s="99" t="s">
        <v>22513</v>
      </c>
      <c r="L2544" s="82" t="s">
        <v>21765</v>
      </c>
      <c r="M2544" s="113" t="s">
        <v>22516</v>
      </c>
      <c r="N2544" s="99" t="s">
        <v>16706</v>
      </c>
      <c r="O2544" s="99" t="s">
        <v>2760</v>
      </c>
      <c r="P2544" s="99" t="s">
        <v>8038</v>
      </c>
      <c r="Q2544" s="82"/>
    </row>
    <row r="2545">
      <c r="A2545" s="69" t="s">
        <v>2586</v>
      </c>
      <c r="B2545" s="232" t="s">
        <v>30031</v>
      </c>
      <c r="C2545" s="82" t="s">
        <v>30032</v>
      </c>
      <c r="D2545" s="79" t="s">
        <v>20555</v>
      </c>
      <c r="E2545" s="82"/>
      <c r="F2545" s="82"/>
      <c r="G2545" s="62"/>
      <c r="H2545" s="62" t="s">
        <v>30033</v>
      </c>
      <c r="I2545" s="193" t="s">
        <v>30034</v>
      </c>
      <c r="J2545" s="200">
        <v>17500.0</v>
      </c>
      <c r="K2545" s="99" t="s">
        <v>22513</v>
      </c>
      <c r="L2545" s="82" t="s">
        <v>21765</v>
      </c>
      <c r="M2545" s="113" t="s">
        <v>22516</v>
      </c>
      <c r="N2545" s="99" t="s">
        <v>16706</v>
      </c>
      <c r="O2545" s="99" t="s">
        <v>2813</v>
      </c>
      <c r="P2545" s="99" t="s">
        <v>15373</v>
      </c>
      <c r="Q2545" s="82"/>
    </row>
    <row r="2546">
      <c r="A2546" s="69" t="s">
        <v>2586</v>
      </c>
      <c r="B2546" s="190" t="s">
        <v>30035</v>
      </c>
      <c r="C2546" s="95"/>
      <c r="D2546" s="101" t="s">
        <v>5942</v>
      </c>
      <c r="E2546" s="95"/>
      <c r="F2546" s="95"/>
      <c r="G2546" s="96"/>
      <c r="H2546" s="96" t="s">
        <v>5943</v>
      </c>
      <c r="I2546" s="191" t="s">
        <v>30036</v>
      </c>
      <c r="J2546" s="204">
        <v>10100.0</v>
      </c>
      <c r="K2546" s="75" t="s">
        <v>22513</v>
      </c>
      <c r="L2546" s="95" t="s">
        <v>21765</v>
      </c>
      <c r="M2546" s="113" t="s">
        <v>22516</v>
      </c>
      <c r="N2546" s="75" t="s">
        <v>16706</v>
      </c>
      <c r="O2546" s="75" t="s">
        <v>2813</v>
      </c>
      <c r="P2546" s="75" t="s">
        <v>8038</v>
      </c>
      <c r="Q2546" s="154" t="s">
        <v>22516</v>
      </c>
    </row>
    <row r="2547">
      <c r="A2547" s="69" t="s">
        <v>2586</v>
      </c>
      <c r="B2547" s="190" t="s">
        <v>30035</v>
      </c>
      <c r="C2547" s="95"/>
      <c r="D2547" s="101" t="s">
        <v>29853</v>
      </c>
      <c r="E2547" s="95"/>
      <c r="F2547" s="95"/>
      <c r="G2547" s="96"/>
      <c r="H2547" s="96" t="s">
        <v>30037</v>
      </c>
      <c r="I2547" s="191" t="s">
        <v>30036</v>
      </c>
      <c r="J2547" s="204">
        <v>10100.0</v>
      </c>
      <c r="K2547" s="75" t="s">
        <v>22513</v>
      </c>
      <c r="L2547" s="95" t="s">
        <v>21765</v>
      </c>
      <c r="M2547" s="113" t="s">
        <v>22516</v>
      </c>
      <c r="N2547" s="75" t="s">
        <v>16706</v>
      </c>
      <c r="O2547" s="75" t="s">
        <v>2813</v>
      </c>
      <c r="P2547" s="75" t="s">
        <v>15373</v>
      </c>
      <c r="Q2547" s="154" t="s">
        <v>22516</v>
      </c>
    </row>
    <row r="2548">
      <c r="A2548" s="69" t="s">
        <v>2633</v>
      </c>
      <c r="B2548" s="190" t="s">
        <v>30038</v>
      </c>
      <c r="C2548" s="95"/>
      <c r="D2548" s="101" t="s">
        <v>24179</v>
      </c>
      <c r="E2548" s="95"/>
      <c r="F2548" s="95"/>
      <c r="G2548" s="96"/>
      <c r="H2548" s="96" t="s">
        <v>30039</v>
      </c>
      <c r="I2548" s="191" t="s">
        <v>30040</v>
      </c>
      <c r="J2548" s="156">
        <v>655.0</v>
      </c>
      <c r="K2548" s="75" t="s">
        <v>22513</v>
      </c>
      <c r="L2548" s="95" t="s">
        <v>21765</v>
      </c>
      <c r="M2548" s="113" t="s">
        <v>22516</v>
      </c>
      <c r="N2548" s="75" t="s">
        <v>16706</v>
      </c>
      <c r="O2548" s="75" t="s">
        <v>26180</v>
      </c>
      <c r="P2548" s="75" t="s">
        <v>15373</v>
      </c>
      <c r="Q2548" s="154" t="s">
        <v>22516</v>
      </c>
    </row>
    <row r="2549">
      <c r="A2549" s="69" t="s">
        <v>2633</v>
      </c>
      <c r="B2549" s="190" t="s">
        <v>30041</v>
      </c>
      <c r="C2549" s="95"/>
      <c r="D2549" s="101" t="s">
        <v>10244</v>
      </c>
      <c r="E2549" s="95"/>
      <c r="F2549" s="95"/>
      <c r="G2549" s="96"/>
      <c r="H2549" s="96" t="s">
        <v>30042</v>
      </c>
      <c r="I2549" s="71" t="s">
        <v>30043</v>
      </c>
      <c r="J2549" s="156">
        <v>4066.0</v>
      </c>
      <c r="K2549" s="99" t="s">
        <v>22513</v>
      </c>
      <c r="L2549" s="95" t="s">
        <v>21765</v>
      </c>
      <c r="M2549" s="113" t="s">
        <v>22516</v>
      </c>
      <c r="N2549" s="75" t="s">
        <v>16706</v>
      </c>
      <c r="O2549" s="75" t="s">
        <v>22658</v>
      </c>
      <c r="P2549" s="75" t="s">
        <v>15373</v>
      </c>
      <c r="Q2549" s="95"/>
    </row>
    <row r="2550">
      <c r="A2550" s="69" t="s">
        <v>2586</v>
      </c>
      <c r="B2550" s="190" t="s">
        <v>30044</v>
      </c>
      <c r="C2550" s="95"/>
      <c r="D2550" s="79" t="s">
        <v>29818</v>
      </c>
      <c r="E2550" s="95"/>
      <c r="F2550" s="95"/>
      <c r="G2550" s="96"/>
      <c r="H2550" s="96" t="s">
        <v>30045</v>
      </c>
      <c r="I2550" s="71" t="s">
        <v>30046</v>
      </c>
      <c r="J2550" s="192">
        <v>17916.0</v>
      </c>
      <c r="K2550" s="99" t="s">
        <v>22513</v>
      </c>
      <c r="L2550" s="95" t="s">
        <v>21765</v>
      </c>
      <c r="M2550" s="113" t="s">
        <v>22516</v>
      </c>
      <c r="N2550" s="75" t="s">
        <v>16706</v>
      </c>
      <c r="O2550" s="75" t="s">
        <v>3328</v>
      </c>
      <c r="P2550" s="75" t="s">
        <v>15373</v>
      </c>
      <c r="Q2550" s="95"/>
    </row>
    <row r="2551">
      <c r="A2551" s="62" t="s">
        <v>2586</v>
      </c>
      <c r="B2551" s="175" t="s">
        <v>30047</v>
      </c>
      <c r="C2551" s="95"/>
      <c r="D2551" s="101" t="s">
        <v>30048</v>
      </c>
      <c r="E2551" s="95"/>
      <c r="F2551" s="95"/>
      <c r="G2551" s="96"/>
      <c r="H2551" s="96" t="s">
        <v>30049</v>
      </c>
      <c r="I2551" s="155" t="s">
        <v>30050</v>
      </c>
      <c r="J2551" s="156">
        <v>11000.0</v>
      </c>
      <c r="K2551" s="99" t="s">
        <v>22513</v>
      </c>
      <c r="L2551" s="95" t="s">
        <v>21765</v>
      </c>
      <c r="M2551" s="113" t="s">
        <v>22516</v>
      </c>
      <c r="N2551" s="75" t="s">
        <v>16706</v>
      </c>
      <c r="O2551" s="75" t="s">
        <v>22658</v>
      </c>
      <c r="P2551" s="75" t="s">
        <v>15373</v>
      </c>
      <c r="Q2551" s="95"/>
    </row>
    <row r="2552">
      <c r="A2552" s="69" t="s">
        <v>2586</v>
      </c>
      <c r="B2552" s="190" t="s">
        <v>25917</v>
      </c>
      <c r="C2552" s="236"/>
      <c r="D2552" s="101" t="s">
        <v>429</v>
      </c>
      <c r="E2552" s="236"/>
      <c r="F2552" s="236"/>
      <c r="G2552" s="177"/>
      <c r="H2552" s="177" t="s">
        <v>30051</v>
      </c>
      <c r="I2552" s="231" t="s">
        <v>25919</v>
      </c>
      <c r="J2552" s="83">
        <v>9554.0</v>
      </c>
      <c r="K2552" s="75" t="s">
        <v>22513</v>
      </c>
      <c r="L2552" s="95" t="s">
        <v>21765</v>
      </c>
      <c r="M2552" s="113" t="s">
        <v>22516</v>
      </c>
      <c r="N2552" s="75" t="s">
        <v>16706</v>
      </c>
      <c r="O2552" s="75" t="s">
        <v>22571</v>
      </c>
      <c r="P2552" s="75" t="s">
        <v>15373</v>
      </c>
      <c r="Q2552" s="180" t="s">
        <v>22516</v>
      </c>
    </row>
    <row r="2553">
      <c r="A2553" s="62" t="s">
        <v>2586</v>
      </c>
      <c r="B2553" s="210" t="s">
        <v>30052</v>
      </c>
      <c r="C2553" s="82"/>
      <c r="D2553" s="79" t="s">
        <v>30053</v>
      </c>
      <c r="E2553" s="82"/>
      <c r="F2553" s="82"/>
      <c r="G2553" s="62"/>
      <c r="H2553" s="62" t="s">
        <v>30054</v>
      </c>
      <c r="I2553" s="193" t="s">
        <v>30055</v>
      </c>
      <c r="J2553" s="200">
        <v>17900.0</v>
      </c>
      <c r="K2553" s="162" t="s">
        <v>22513</v>
      </c>
      <c r="L2553" s="82" t="s">
        <v>21765</v>
      </c>
      <c r="M2553" s="113" t="s">
        <v>22516</v>
      </c>
      <c r="N2553" s="99" t="s">
        <v>16706</v>
      </c>
      <c r="O2553" s="99" t="s">
        <v>3933</v>
      </c>
      <c r="P2553" s="99" t="s">
        <v>15373</v>
      </c>
      <c r="Q2553" s="82"/>
    </row>
    <row r="2554">
      <c r="A2554" s="69" t="s">
        <v>2586</v>
      </c>
      <c r="B2554" s="232" t="s">
        <v>30056</v>
      </c>
      <c r="C2554" s="82"/>
      <c r="D2554" s="196" t="s">
        <v>30056</v>
      </c>
      <c r="E2554" s="82"/>
      <c r="F2554" s="82"/>
      <c r="G2554" s="62"/>
      <c r="H2554" s="62" t="s">
        <v>30057</v>
      </c>
      <c r="I2554" s="108" t="s">
        <v>30058</v>
      </c>
      <c r="J2554" s="198">
        <v>4300.0</v>
      </c>
      <c r="K2554" s="99" t="s">
        <v>22513</v>
      </c>
      <c r="L2554" s="82" t="s">
        <v>21765</v>
      </c>
      <c r="M2554" s="113" t="s">
        <v>22516</v>
      </c>
      <c r="N2554" s="99" t="s">
        <v>16706</v>
      </c>
      <c r="O2554" s="99" t="s">
        <v>2802</v>
      </c>
      <c r="P2554" s="99" t="s">
        <v>15373</v>
      </c>
      <c r="Q2554" s="82"/>
    </row>
    <row r="2555">
      <c r="A2555" s="69" t="s">
        <v>2586</v>
      </c>
      <c r="B2555" s="190" t="s">
        <v>24160</v>
      </c>
      <c r="C2555" s="95"/>
      <c r="D2555" s="101" t="s">
        <v>30059</v>
      </c>
      <c r="E2555" s="95"/>
      <c r="F2555" s="95"/>
      <c r="G2555" s="96"/>
      <c r="H2555" s="96" t="s">
        <v>30060</v>
      </c>
      <c r="I2555" s="191" t="s">
        <v>30061</v>
      </c>
      <c r="J2555" s="156">
        <v>1615.0</v>
      </c>
      <c r="K2555" s="75" t="s">
        <v>22513</v>
      </c>
      <c r="L2555" s="95" t="s">
        <v>21765</v>
      </c>
      <c r="M2555" s="113" t="s">
        <v>22516</v>
      </c>
      <c r="N2555" s="75" t="s">
        <v>16706</v>
      </c>
      <c r="O2555" s="75" t="s">
        <v>2813</v>
      </c>
      <c r="P2555" s="75" t="s">
        <v>8038</v>
      </c>
      <c r="Q2555" s="95"/>
    </row>
    <row r="2556">
      <c r="A2556" s="69" t="s">
        <v>2586</v>
      </c>
      <c r="B2556" s="232" t="s">
        <v>30062</v>
      </c>
      <c r="C2556" s="82"/>
      <c r="D2556" s="79" t="s">
        <v>30063</v>
      </c>
      <c r="E2556" s="82"/>
      <c r="F2556" s="82"/>
      <c r="G2556" s="62"/>
      <c r="H2556" s="62" t="s">
        <v>30064</v>
      </c>
      <c r="I2556" s="108" t="s">
        <v>30065</v>
      </c>
      <c r="J2556" s="198">
        <v>1767.0</v>
      </c>
      <c r="K2556" s="75" t="s">
        <v>22513</v>
      </c>
      <c r="L2556" s="82" t="s">
        <v>21765</v>
      </c>
      <c r="M2556" s="113" t="s">
        <v>22516</v>
      </c>
      <c r="N2556" s="99" t="s">
        <v>16706</v>
      </c>
      <c r="O2556" s="99" t="s">
        <v>22658</v>
      </c>
      <c r="P2556" s="99" t="s">
        <v>15373</v>
      </c>
      <c r="Q2556" s="82"/>
    </row>
    <row r="2557">
      <c r="A2557" s="62" t="s">
        <v>2586</v>
      </c>
      <c r="B2557" s="175" t="s">
        <v>30066</v>
      </c>
      <c r="C2557" s="95"/>
      <c r="D2557" s="101" t="s">
        <v>3751</v>
      </c>
      <c r="E2557" s="95"/>
      <c r="F2557" s="95"/>
      <c r="G2557" s="96"/>
      <c r="H2557" s="96" t="s">
        <v>30067</v>
      </c>
      <c r="I2557" s="71" t="s">
        <v>30068</v>
      </c>
      <c r="J2557" s="192">
        <v>17631.0</v>
      </c>
      <c r="K2557" s="99" t="s">
        <v>22513</v>
      </c>
      <c r="L2557" s="95" t="s">
        <v>21765</v>
      </c>
      <c r="M2557" s="113" t="s">
        <v>22516</v>
      </c>
      <c r="N2557" s="75" t="s">
        <v>16706</v>
      </c>
      <c r="O2557" s="75" t="s">
        <v>2937</v>
      </c>
      <c r="P2557" s="75" t="s">
        <v>15373</v>
      </c>
      <c r="Q2557" s="95"/>
    </row>
    <row r="2558">
      <c r="A2558" s="62" t="s">
        <v>2586</v>
      </c>
      <c r="B2558" s="175" t="s">
        <v>30069</v>
      </c>
      <c r="C2558" s="95"/>
      <c r="D2558" s="101" t="s">
        <v>30070</v>
      </c>
      <c r="E2558" s="95"/>
      <c r="F2558" s="95"/>
      <c r="G2558" s="96"/>
      <c r="H2558" s="96" t="s">
        <v>30071</v>
      </c>
      <c r="I2558" s="191" t="s">
        <v>30072</v>
      </c>
      <c r="J2558" s="156">
        <v>2000.0</v>
      </c>
      <c r="K2558" s="99" t="s">
        <v>22513</v>
      </c>
      <c r="L2558" s="95" t="s">
        <v>21765</v>
      </c>
      <c r="M2558" s="113" t="s">
        <v>22516</v>
      </c>
      <c r="N2558" s="75" t="s">
        <v>16706</v>
      </c>
      <c r="O2558" s="75" t="s">
        <v>2813</v>
      </c>
      <c r="P2558" s="75" t="s">
        <v>15373</v>
      </c>
      <c r="Q2558" s="154" t="s">
        <v>22516</v>
      </c>
    </row>
    <row r="2559">
      <c r="A2559" s="69" t="s">
        <v>2586</v>
      </c>
      <c r="B2559" s="190" t="s">
        <v>30073</v>
      </c>
      <c r="C2559" s="95"/>
      <c r="D2559" s="79" t="s">
        <v>7186</v>
      </c>
      <c r="E2559" s="95"/>
      <c r="F2559" s="95"/>
      <c r="G2559" s="96"/>
      <c r="H2559" s="96" t="s">
        <v>30074</v>
      </c>
      <c r="I2559" s="242" t="s">
        <v>30075</v>
      </c>
      <c r="J2559" s="156">
        <v>15000.0</v>
      </c>
      <c r="K2559" s="99" t="s">
        <v>22513</v>
      </c>
      <c r="L2559" s="95" t="s">
        <v>21765</v>
      </c>
      <c r="M2559" s="113" t="s">
        <v>22516</v>
      </c>
      <c r="N2559" s="75" t="s">
        <v>16706</v>
      </c>
      <c r="O2559" s="75" t="s">
        <v>2760</v>
      </c>
      <c r="P2559" s="75" t="s">
        <v>15373</v>
      </c>
      <c r="Q2559" s="154" t="s">
        <v>22516</v>
      </c>
    </row>
    <row r="2560">
      <c r="A2560" s="69" t="s">
        <v>2586</v>
      </c>
      <c r="B2560" s="232" t="s">
        <v>17895</v>
      </c>
      <c r="C2560" s="82"/>
      <c r="D2560" s="79" t="s">
        <v>11283</v>
      </c>
      <c r="E2560" s="82"/>
      <c r="F2560" s="82"/>
      <c r="G2560" s="62"/>
      <c r="H2560" s="62" t="s">
        <v>30076</v>
      </c>
      <c r="I2560" s="108" t="s">
        <v>30077</v>
      </c>
      <c r="J2560" s="198">
        <v>4370.0</v>
      </c>
      <c r="K2560" s="99" t="s">
        <v>22513</v>
      </c>
      <c r="L2560" s="82" t="s">
        <v>21765</v>
      </c>
      <c r="M2560" s="113" t="s">
        <v>22516</v>
      </c>
      <c r="N2560" s="99" t="s">
        <v>16706</v>
      </c>
      <c r="O2560" s="99" t="s">
        <v>22571</v>
      </c>
      <c r="P2560" s="99" t="s">
        <v>15373</v>
      </c>
      <c r="Q2560" s="82"/>
    </row>
    <row r="2561">
      <c r="A2561" s="69" t="s">
        <v>2586</v>
      </c>
      <c r="B2561" s="190" t="s">
        <v>30078</v>
      </c>
      <c r="C2561" s="95"/>
      <c r="D2561" s="79" t="s">
        <v>3799</v>
      </c>
      <c r="E2561" s="95"/>
      <c r="F2561" s="95"/>
      <c r="G2561" s="96"/>
      <c r="H2561" s="96" t="s">
        <v>30079</v>
      </c>
      <c r="I2561" s="71" t="s">
        <v>30080</v>
      </c>
      <c r="J2561" s="192">
        <v>2689.0</v>
      </c>
      <c r="K2561" s="99" t="s">
        <v>22513</v>
      </c>
      <c r="L2561" s="95" t="s">
        <v>21765</v>
      </c>
      <c r="M2561" s="113" t="s">
        <v>22516</v>
      </c>
      <c r="N2561" s="75" t="s">
        <v>16706</v>
      </c>
      <c r="O2561" s="75" t="s">
        <v>2603</v>
      </c>
      <c r="P2561" s="75" t="s">
        <v>15373</v>
      </c>
      <c r="Q2561" s="154" t="s">
        <v>22516</v>
      </c>
    </row>
    <row r="2562">
      <c r="A2562" s="69" t="s">
        <v>2586</v>
      </c>
      <c r="B2562" s="190" t="s">
        <v>30081</v>
      </c>
      <c r="C2562" s="95"/>
      <c r="D2562" s="101" t="s">
        <v>3842</v>
      </c>
      <c r="E2562" s="95"/>
      <c r="F2562" s="95"/>
      <c r="G2562" s="96"/>
      <c r="H2562" s="96" t="s">
        <v>30082</v>
      </c>
      <c r="I2562" s="71" t="s">
        <v>30083</v>
      </c>
      <c r="J2562" s="156">
        <v>198.0</v>
      </c>
      <c r="K2562" s="75" t="s">
        <v>22513</v>
      </c>
      <c r="L2562" s="95" t="s">
        <v>21765</v>
      </c>
      <c r="M2562" s="113" t="s">
        <v>22516</v>
      </c>
      <c r="N2562" s="75" t="s">
        <v>16706</v>
      </c>
      <c r="O2562" s="75" t="s">
        <v>2686</v>
      </c>
      <c r="P2562" s="75" t="s">
        <v>15373</v>
      </c>
      <c r="Q2562" s="95"/>
    </row>
    <row r="2563">
      <c r="A2563" s="69" t="s">
        <v>2586</v>
      </c>
      <c r="B2563" s="190" t="s">
        <v>30084</v>
      </c>
      <c r="C2563" s="95" t="s">
        <v>30085</v>
      </c>
      <c r="D2563" s="101" t="s">
        <v>2918</v>
      </c>
      <c r="E2563" s="95"/>
      <c r="F2563" s="95"/>
      <c r="G2563" s="96"/>
      <c r="H2563" s="96" t="s">
        <v>30086</v>
      </c>
      <c r="I2563" s="191" t="s">
        <v>30087</v>
      </c>
      <c r="J2563" s="204">
        <v>2700.0</v>
      </c>
      <c r="K2563" s="75" t="s">
        <v>22513</v>
      </c>
      <c r="L2563" s="95" t="s">
        <v>21765</v>
      </c>
      <c r="M2563" s="113" t="s">
        <v>22516</v>
      </c>
      <c r="N2563" s="75" t="s">
        <v>16706</v>
      </c>
      <c r="O2563" s="75" t="s">
        <v>3328</v>
      </c>
      <c r="P2563" s="75" t="s">
        <v>8038</v>
      </c>
      <c r="Q2563" s="154" t="s">
        <v>22516</v>
      </c>
    </row>
    <row r="2564">
      <c r="A2564" s="69" t="s">
        <v>2586</v>
      </c>
      <c r="B2564" s="232" t="s">
        <v>30088</v>
      </c>
      <c r="C2564" s="82" t="s">
        <v>30085</v>
      </c>
      <c r="D2564" s="101" t="s">
        <v>2918</v>
      </c>
      <c r="E2564" s="82"/>
      <c r="F2564" s="82"/>
      <c r="G2564" s="62"/>
      <c r="H2564" s="62" t="s">
        <v>30086</v>
      </c>
      <c r="I2564" s="193" t="s">
        <v>30089</v>
      </c>
      <c r="J2564" s="196">
        <v>220.0</v>
      </c>
      <c r="K2564" s="75" t="s">
        <v>22513</v>
      </c>
      <c r="L2564" s="82" t="s">
        <v>21765</v>
      </c>
      <c r="M2564" s="113" t="s">
        <v>22516</v>
      </c>
      <c r="N2564" s="99" t="s">
        <v>16706</v>
      </c>
      <c r="O2564" s="99" t="s">
        <v>3328</v>
      </c>
      <c r="P2564" s="99" t="s">
        <v>8038</v>
      </c>
      <c r="Q2564" s="113" t="s">
        <v>22516</v>
      </c>
    </row>
    <row r="2565">
      <c r="A2565" s="69" t="s">
        <v>2586</v>
      </c>
      <c r="B2565" s="232" t="s">
        <v>30090</v>
      </c>
      <c r="C2565" s="82"/>
      <c r="D2565" s="79" t="s">
        <v>30091</v>
      </c>
      <c r="E2565" s="82"/>
      <c r="F2565" s="82"/>
      <c r="G2565" s="62"/>
      <c r="H2565" s="62" t="s">
        <v>30092</v>
      </c>
      <c r="I2565" s="193" t="s">
        <v>30093</v>
      </c>
      <c r="J2565" s="196">
        <v>9407.0</v>
      </c>
      <c r="K2565" s="99" t="s">
        <v>22513</v>
      </c>
      <c r="L2565" s="82" t="s">
        <v>21765</v>
      </c>
      <c r="M2565" s="113" t="s">
        <v>22516</v>
      </c>
      <c r="N2565" s="99" t="s">
        <v>16706</v>
      </c>
      <c r="O2565" s="99" t="s">
        <v>3768</v>
      </c>
      <c r="P2565" s="99" t="s">
        <v>8038</v>
      </c>
      <c r="Q2565" s="82"/>
    </row>
    <row r="2566">
      <c r="A2566" s="69" t="s">
        <v>2633</v>
      </c>
      <c r="B2566" s="232" t="s">
        <v>30094</v>
      </c>
      <c r="C2566" s="82"/>
      <c r="D2566" s="101" t="s">
        <v>3853</v>
      </c>
      <c r="E2566" s="82"/>
      <c r="F2566" s="82"/>
      <c r="G2566" s="62"/>
      <c r="H2566" s="62" t="s">
        <v>30095</v>
      </c>
      <c r="I2566" s="193" t="s">
        <v>30096</v>
      </c>
      <c r="J2566" s="196">
        <v>2403.0</v>
      </c>
      <c r="K2566" s="99" t="s">
        <v>22513</v>
      </c>
      <c r="L2566" s="82" t="s">
        <v>21765</v>
      </c>
      <c r="M2566" s="113" t="s">
        <v>22516</v>
      </c>
      <c r="N2566" s="99" t="s">
        <v>16706</v>
      </c>
      <c r="O2566" s="99" t="s">
        <v>2813</v>
      </c>
      <c r="P2566" s="99" t="s">
        <v>8038</v>
      </c>
      <c r="Q2566" s="82"/>
    </row>
    <row r="2567">
      <c r="A2567" s="69" t="s">
        <v>2586</v>
      </c>
      <c r="B2567" s="190" t="s">
        <v>30097</v>
      </c>
      <c r="C2567" s="95"/>
      <c r="D2567" s="101" t="s">
        <v>11991</v>
      </c>
      <c r="E2567" s="95"/>
      <c r="F2567" s="95"/>
      <c r="G2567" s="96"/>
      <c r="H2567" s="96" t="s">
        <v>30098</v>
      </c>
      <c r="I2567" s="71" t="s">
        <v>30099</v>
      </c>
      <c r="J2567" s="156">
        <v>72.0</v>
      </c>
      <c r="K2567" s="75" t="s">
        <v>22513</v>
      </c>
      <c r="L2567" s="95" t="s">
        <v>21765</v>
      </c>
      <c r="M2567" s="113" t="s">
        <v>22516</v>
      </c>
      <c r="N2567" s="75" t="s">
        <v>16706</v>
      </c>
      <c r="O2567" s="75" t="s">
        <v>3328</v>
      </c>
      <c r="P2567" s="75" t="s">
        <v>8038</v>
      </c>
      <c r="Q2567" s="95"/>
    </row>
    <row r="2568">
      <c r="A2568" s="62" t="s">
        <v>2586</v>
      </c>
      <c r="B2568" s="175" t="s">
        <v>30100</v>
      </c>
      <c r="C2568" s="236"/>
      <c r="D2568" s="229" t="s">
        <v>29577</v>
      </c>
      <c r="E2568" s="236"/>
      <c r="F2568" s="236"/>
      <c r="G2568" s="229"/>
      <c r="H2568" s="229" t="s">
        <v>30101</v>
      </c>
      <c r="I2568" s="231" t="s">
        <v>30102</v>
      </c>
      <c r="J2568" s="235">
        <v>15300.0</v>
      </c>
      <c r="K2568" s="99" t="s">
        <v>22513</v>
      </c>
      <c r="L2568" s="95" t="s">
        <v>21765</v>
      </c>
      <c r="M2568" s="113" t="s">
        <v>22516</v>
      </c>
      <c r="N2568" s="75" t="s">
        <v>16706</v>
      </c>
      <c r="O2568" s="75" t="s">
        <v>2603</v>
      </c>
      <c r="P2568" s="75" t="s">
        <v>8038</v>
      </c>
      <c r="Q2568" s="180" t="s">
        <v>22516</v>
      </c>
    </row>
    <row r="2569">
      <c r="A2569" s="62" t="s">
        <v>2586</v>
      </c>
      <c r="B2569" s="175" t="s">
        <v>30103</v>
      </c>
      <c r="C2569" s="95"/>
      <c r="D2569" s="101" t="s">
        <v>30104</v>
      </c>
      <c r="E2569" s="95"/>
      <c r="F2569" s="95"/>
      <c r="G2569" s="96"/>
      <c r="H2569" s="96" t="s">
        <v>30105</v>
      </c>
      <c r="I2569" s="191" t="s">
        <v>30106</v>
      </c>
      <c r="J2569" s="156">
        <v>5005.0</v>
      </c>
      <c r="K2569" s="75" t="s">
        <v>22513</v>
      </c>
      <c r="L2569" s="95" t="s">
        <v>21765</v>
      </c>
      <c r="M2569" s="113" t="s">
        <v>22516</v>
      </c>
      <c r="N2569" s="75" t="s">
        <v>16706</v>
      </c>
      <c r="O2569" s="75" t="s">
        <v>22571</v>
      </c>
      <c r="P2569" s="75" t="s">
        <v>15373</v>
      </c>
      <c r="Q2569" s="154" t="s">
        <v>22516</v>
      </c>
    </row>
    <row r="2570">
      <c r="A2570" s="69" t="s">
        <v>2586</v>
      </c>
      <c r="B2570" s="190" t="s">
        <v>30107</v>
      </c>
      <c r="C2570" s="95"/>
      <c r="D2570" s="101" t="s">
        <v>30108</v>
      </c>
      <c r="E2570" s="95"/>
      <c r="F2570" s="95"/>
      <c r="G2570" s="96"/>
      <c r="H2570" s="96" t="s">
        <v>30109</v>
      </c>
      <c r="I2570" s="71" t="s">
        <v>30110</v>
      </c>
      <c r="J2570" s="156">
        <v>2958.0</v>
      </c>
      <c r="K2570" s="75" t="s">
        <v>22513</v>
      </c>
      <c r="L2570" s="95" t="s">
        <v>21765</v>
      </c>
      <c r="M2570" s="113" t="s">
        <v>22516</v>
      </c>
      <c r="N2570" s="75" t="s">
        <v>16706</v>
      </c>
      <c r="O2570" s="75" t="s">
        <v>4225</v>
      </c>
      <c r="P2570" s="75" t="s">
        <v>15373</v>
      </c>
      <c r="Q2570" s="154" t="s">
        <v>22516</v>
      </c>
    </row>
    <row r="2571">
      <c r="A2571" s="62" t="s">
        <v>2586</v>
      </c>
      <c r="B2571" s="210" t="s">
        <v>30111</v>
      </c>
      <c r="C2571" s="82"/>
      <c r="D2571" s="79" t="s">
        <v>6814</v>
      </c>
      <c r="E2571" s="82"/>
      <c r="F2571" s="82"/>
      <c r="G2571" s="62"/>
      <c r="H2571" s="62" t="s">
        <v>30112</v>
      </c>
      <c r="I2571" s="155" t="s">
        <v>30113</v>
      </c>
      <c r="J2571" s="196">
        <v>145.0</v>
      </c>
      <c r="K2571" s="99" t="s">
        <v>22513</v>
      </c>
      <c r="L2571" s="82" t="s">
        <v>21765</v>
      </c>
      <c r="M2571" s="113" t="s">
        <v>22516</v>
      </c>
      <c r="N2571" s="99" t="s">
        <v>16706</v>
      </c>
      <c r="O2571" s="99" t="s">
        <v>22658</v>
      </c>
      <c r="P2571" s="99" t="s">
        <v>15373</v>
      </c>
      <c r="Q2571" s="82"/>
    </row>
    <row r="2572">
      <c r="A2572" s="69" t="s">
        <v>2586</v>
      </c>
      <c r="B2572" s="190" t="s">
        <v>30114</v>
      </c>
      <c r="C2572" s="95"/>
      <c r="D2572" s="101" t="s">
        <v>30115</v>
      </c>
      <c r="E2572" s="95"/>
      <c r="F2572" s="95"/>
      <c r="G2572" s="96"/>
      <c r="H2572" s="96" t="s">
        <v>30116</v>
      </c>
      <c r="I2572" s="71" t="s">
        <v>30117</v>
      </c>
      <c r="J2572" s="156">
        <v>3736.0</v>
      </c>
      <c r="K2572" s="99" t="s">
        <v>22513</v>
      </c>
      <c r="L2572" s="95" t="s">
        <v>21765</v>
      </c>
      <c r="M2572" s="113" t="s">
        <v>22516</v>
      </c>
      <c r="N2572" s="75" t="s">
        <v>16706</v>
      </c>
      <c r="O2572" s="75" t="s">
        <v>2937</v>
      </c>
      <c r="P2572" s="75" t="s">
        <v>15373</v>
      </c>
      <c r="Q2572" s="95"/>
    </row>
    <row r="2573">
      <c r="A2573" s="69" t="s">
        <v>2586</v>
      </c>
      <c r="B2573" s="190" t="s">
        <v>30118</v>
      </c>
      <c r="C2573" s="95"/>
      <c r="D2573" s="196" t="s">
        <v>3075</v>
      </c>
      <c r="E2573" s="95"/>
      <c r="F2573" s="95"/>
      <c r="G2573" s="96"/>
      <c r="H2573" s="96" t="s">
        <v>30119</v>
      </c>
      <c r="I2573" s="71" t="s">
        <v>30120</v>
      </c>
      <c r="J2573" s="192">
        <v>3181.0</v>
      </c>
      <c r="K2573" s="99" t="s">
        <v>22513</v>
      </c>
      <c r="L2573" s="95" t="s">
        <v>21765</v>
      </c>
      <c r="M2573" s="113" t="s">
        <v>22516</v>
      </c>
      <c r="N2573" s="75" t="s">
        <v>16706</v>
      </c>
      <c r="O2573" s="75" t="s">
        <v>22658</v>
      </c>
      <c r="P2573" s="75" t="s">
        <v>15373</v>
      </c>
      <c r="Q2573" s="95"/>
    </row>
    <row r="2574">
      <c r="A2574" s="69" t="s">
        <v>2586</v>
      </c>
      <c r="B2574" s="190" t="s">
        <v>24026</v>
      </c>
      <c r="C2574" s="95"/>
      <c r="D2574" s="101" t="s">
        <v>12900</v>
      </c>
      <c r="E2574" s="95"/>
      <c r="F2574" s="95"/>
      <c r="G2574" s="96"/>
      <c r="H2574" s="96" t="s">
        <v>30121</v>
      </c>
      <c r="I2574" s="71" t="s">
        <v>30122</v>
      </c>
      <c r="J2574" s="192">
        <v>3324.0</v>
      </c>
      <c r="K2574" s="75" t="s">
        <v>22513</v>
      </c>
      <c r="L2574" s="95" t="s">
        <v>21765</v>
      </c>
      <c r="M2574" s="113" t="s">
        <v>22516</v>
      </c>
      <c r="N2574" s="75" t="s">
        <v>16706</v>
      </c>
      <c r="O2574" s="75" t="s">
        <v>2802</v>
      </c>
      <c r="P2574" s="75" t="s">
        <v>15373</v>
      </c>
      <c r="Q2574" s="154" t="s">
        <v>22516</v>
      </c>
    </row>
    <row r="2575">
      <c r="A2575" s="69" t="s">
        <v>2586</v>
      </c>
      <c r="B2575" s="190" t="s">
        <v>30123</v>
      </c>
      <c r="C2575" s="95"/>
      <c r="D2575" s="101" t="s">
        <v>13265</v>
      </c>
      <c r="E2575" s="95"/>
      <c r="F2575" s="95"/>
      <c r="G2575" s="96"/>
      <c r="H2575" s="96" t="s">
        <v>30124</v>
      </c>
      <c r="I2575" s="293" t="s">
        <v>30125</v>
      </c>
      <c r="J2575" s="156">
        <v>16500.0</v>
      </c>
      <c r="K2575" s="99" t="s">
        <v>22513</v>
      </c>
      <c r="L2575" s="95" t="s">
        <v>21765</v>
      </c>
      <c r="M2575" s="113" t="s">
        <v>22516</v>
      </c>
      <c r="N2575" s="75" t="s">
        <v>16706</v>
      </c>
      <c r="O2575" s="75" t="s">
        <v>4138</v>
      </c>
      <c r="P2575" s="75" t="s">
        <v>15373</v>
      </c>
      <c r="Q2575" s="95"/>
    </row>
    <row r="2576">
      <c r="A2576" s="69" t="s">
        <v>2586</v>
      </c>
      <c r="B2576" s="190" t="s">
        <v>30126</v>
      </c>
      <c r="C2576" s="95"/>
      <c r="D2576" s="101" t="s">
        <v>30127</v>
      </c>
      <c r="E2576" s="95"/>
      <c r="F2576" s="95"/>
      <c r="G2576" s="96"/>
      <c r="H2576" s="96" t="s">
        <v>30128</v>
      </c>
      <c r="I2576" s="71" t="s">
        <v>30129</v>
      </c>
      <c r="J2576" s="192">
        <v>2381.0</v>
      </c>
      <c r="K2576" s="162" t="s">
        <v>22513</v>
      </c>
      <c r="L2576" s="95" t="s">
        <v>21765</v>
      </c>
      <c r="M2576" s="113" t="s">
        <v>22516</v>
      </c>
      <c r="N2576" s="75" t="s">
        <v>16706</v>
      </c>
      <c r="O2576" s="75" t="s">
        <v>3182</v>
      </c>
      <c r="P2576" s="75" t="s">
        <v>15373</v>
      </c>
      <c r="Q2576" s="154" t="s">
        <v>22516</v>
      </c>
    </row>
    <row r="2577">
      <c r="A2577" s="69" t="s">
        <v>2586</v>
      </c>
      <c r="B2577" s="190" t="s">
        <v>30130</v>
      </c>
      <c r="C2577" s="95"/>
      <c r="D2577" s="101" t="s">
        <v>30131</v>
      </c>
      <c r="E2577" s="95"/>
      <c r="F2577" s="95"/>
      <c r="G2577" s="96"/>
      <c r="H2577" s="96" t="s">
        <v>30132</v>
      </c>
      <c r="I2577" s="71" t="s">
        <v>30133</v>
      </c>
      <c r="J2577" s="192">
        <v>2773.0</v>
      </c>
      <c r="K2577" s="99" t="s">
        <v>22513</v>
      </c>
      <c r="L2577" s="95" t="s">
        <v>21765</v>
      </c>
      <c r="M2577" s="113" t="s">
        <v>22516</v>
      </c>
      <c r="N2577" s="75" t="s">
        <v>16706</v>
      </c>
      <c r="O2577" s="75" t="s">
        <v>22571</v>
      </c>
      <c r="P2577" s="75" t="s">
        <v>15373</v>
      </c>
      <c r="Q2577" s="154" t="s">
        <v>22516</v>
      </c>
    </row>
    <row r="2578">
      <c r="A2578" s="69" t="s">
        <v>2586</v>
      </c>
      <c r="B2578" s="190" t="s">
        <v>30134</v>
      </c>
      <c r="C2578" s="95"/>
      <c r="D2578" s="101" t="s">
        <v>30131</v>
      </c>
      <c r="E2578" s="95"/>
      <c r="F2578" s="95"/>
      <c r="G2578" s="96"/>
      <c r="H2578" s="96" t="s">
        <v>30135</v>
      </c>
      <c r="I2578" s="154" t="s">
        <v>22516</v>
      </c>
      <c r="J2578" s="192">
        <v>6039.0</v>
      </c>
      <c r="K2578" s="99" t="s">
        <v>22513</v>
      </c>
      <c r="L2578" s="95" t="s">
        <v>21765</v>
      </c>
      <c r="M2578" s="113" t="s">
        <v>22516</v>
      </c>
      <c r="N2578" s="75" t="s">
        <v>16706</v>
      </c>
      <c r="O2578" s="75" t="s">
        <v>2802</v>
      </c>
      <c r="P2578" s="75" t="s">
        <v>15373</v>
      </c>
      <c r="Q2578" s="154" t="s">
        <v>22516</v>
      </c>
    </row>
    <row r="2579">
      <c r="A2579" s="62" t="s">
        <v>2586</v>
      </c>
      <c r="B2579" s="210" t="s">
        <v>30136</v>
      </c>
      <c r="C2579" s="82"/>
      <c r="D2579" s="79" t="s">
        <v>30137</v>
      </c>
      <c r="E2579" s="82"/>
      <c r="F2579" s="82"/>
      <c r="G2579" s="62"/>
      <c r="H2579" s="62" t="s">
        <v>30138</v>
      </c>
      <c r="I2579" s="155" t="s">
        <v>30139</v>
      </c>
      <c r="J2579" s="196">
        <v>500.0</v>
      </c>
      <c r="K2579" s="75" t="s">
        <v>22513</v>
      </c>
      <c r="L2579" s="82" t="s">
        <v>21765</v>
      </c>
      <c r="M2579" s="113" t="s">
        <v>22516</v>
      </c>
      <c r="N2579" s="99" t="s">
        <v>16706</v>
      </c>
      <c r="O2579" s="99" t="s">
        <v>3328</v>
      </c>
      <c r="P2579" s="99" t="s">
        <v>15373</v>
      </c>
      <c r="Q2579" s="82"/>
    </row>
    <row r="2580">
      <c r="A2580" s="62" t="s">
        <v>2586</v>
      </c>
      <c r="B2580" s="210" t="s">
        <v>30140</v>
      </c>
      <c r="C2580" s="82"/>
      <c r="D2580" s="79" t="s">
        <v>6820</v>
      </c>
      <c r="E2580" s="82"/>
      <c r="F2580" s="82"/>
      <c r="G2580" s="62"/>
      <c r="H2580" s="62" t="s">
        <v>30141</v>
      </c>
      <c r="I2580" s="193" t="s">
        <v>30142</v>
      </c>
      <c r="J2580" s="196">
        <v>3000.0</v>
      </c>
      <c r="K2580" s="99" t="s">
        <v>22513</v>
      </c>
      <c r="L2580" s="82" t="s">
        <v>21765</v>
      </c>
      <c r="M2580" s="113" t="s">
        <v>22516</v>
      </c>
      <c r="N2580" s="99" t="s">
        <v>16706</v>
      </c>
      <c r="O2580" s="99" t="s">
        <v>3328</v>
      </c>
      <c r="P2580" s="99" t="s">
        <v>8038</v>
      </c>
      <c r="Q2580" s="82"/>
    </row>
    <row r="2581">
      <c r="A2581" s="62" t="s">
        <v>2586</v>
      </c>
      <c r="B2581" s="210" t="s">
        <v>23701</v>
      </c>
      <c r="C2581" s="82"/>
      <c r="D2581" s="79" t="s">
        <v>30143</v>
      </c>
      <c r="E2581" s="82"/>
      <c r="F2581" s="82"/>
      <c r="G2581" s="62"/>
      <c r="H2581" s="62" t="s">
        <v>30144</v>
      </c>
      <c r="I2581" s="193" t="s">
        <v>30145</v>
      </c>
      <c r="J2581" s="196">
        <v>3000.0</v>
      </c>
      <c r="K2581" s="99" t="s">
        <v>22513</v>
      </c>
      <c r="L2581" s="82" t="s">
        <v>21765</v>
      </c>
      <c r="M2581" s="113" t="s">
        <v>22516</v>
      </c>
      <c r="N2581" s="99" t="s">
        <v>16706</v>
      </c>
      <c r="O2581" s="99" t="s">
        <v>22658</v>
      </c>
      <c r="P2581" s="99" t="s">
        <v>15373</v>
      </c>
      <c r="Q2581" s="82"/>
    </row>
    <row r="2582">
      <c r="A2582" s="62" t="s">
        <v>2586</v>
      </c>
      <c r="B2582" s="210" t="s">
        <v>30146</v>
      </c>
      <c r="C2582" s="82"/>
      <c r="D2582" s="101" t="s">
        <v>4822</v>
      </c>
      <c r="E2582" s="82"/>
      <c r="F2582" s="82"/>
      <c r="G2582" s="62"/>
      <c r="H2582" s="62" t="s">
        <v>30147</v>
      </c>
      <c r="I2582" s="193" t="s">
        <v>30148</v>
      </c>
      <c r="J2582" s="196">
        <v>5095.0</v>
      </c>
      <c r="K2582" s="99" t="s">
        <v>22513</v>
      </c>
      <c r="L2582" s="82" t="s">
        <v>21765</v>
      </c>
      <c r="M2582" s="113" t="s">
        <v>22516</v>
      </c>
      <c r="N2582" s="99" t="s">
        <v>16706</v>
      </c>
      <c r="O2582" s="99" t="s">
        <v>23558</v>
      </c>
      <c r="P2582" s="99" t="s">
        <v>8038</v>
      </c>
      <c r="Q2582" s="82" t="s">
        <v>30149</v>
      </c>
    </row>
    <row r="2583">
      <c r="A2583" s="69" t="s">
        <v>2586</v>
      </c>
      <c r="B2583" s="232" t="s">
        <v>25998</v>
      </c>
      <c r="C2583" s="82"/>
      <c r="D2583" s="79" t="s">
        <v>4236</v>
      </c>
      <c r="E2583" s="82"/>
      <c r="F2583" s="82"/>
      <c r="G2583" s="62"/>
      <c r="H2583" s="62" t="s">
        <v>30150</v>
      </c>
      <c r="I2583" s="193" t="s">
        <v>26000</v>
      </c>
      <c r="J2583" s="200">
        <v>12900.0</v>
      </c>
      <c r="K2583" s="75" t="s">
        <v>22513</v>
      </c>
      <c r="L2583" s="82" t="s">
        <v>21765</v>
      </c>
      <c r="M2583" s="113" t="s">
        <v>22516</v>
      </c>
      <c r="N2583" s="99" t="s">
        <v>16706</v>
      </c>
      <c r="O2583" s="99" t="s">
        <v>2765</v>
      </c>
      <c r="P2583" s="99" t="s">
        <v>8038</v>
      </c>
      <c r="Q2583" s="82"/>
    </row>
    <row r="2584">
      <c r="A2584" s="69" t="s">
        <v>2586</v>
      </c>
      <c r="B2584" s="232" t="s">
        <v>25998</v>
      </c>
      <c r="C2584" s="82"/>
      <c r="D2584" s="79" t="s">
        <v>30151</v>
      </c>
      <c r="E2584" s="82"/>
      <c r="F2584" s="82"/>
      <c r="G2584" s="62"/>
      <c r="H2584" s="62" t="s">
        <v>30152</v>
      </c>
      <c r="I2584" s="193" t="s">
        <v>26000</v>
      </c>
      <c r="J2584" s="200">
        <v>12900.0</v>
      </c>
      <c r="K2584" s="75" t="s">
        <v>22513</v>
      </c>
      <c r="L2584" s="82" t="s">
        <v>21765</v>
      </c>
      <c r="M2584" s="113" t="s">
        <v>22516</v>
      </c>
      <c r="N2584" s="99" t="s">
        <v>16706</v>
      </c>
      <c r="O2584" s="99" t="s">
        <v>2765</v>
      </c>
      <c r="P2584" s="99" t="s">
        <v>8038</v>
      </c>
      <c r="Q2584" s="82"/>
    </row>
    <row r="2585">
      <c r="A2585" s="62" t="s">
        <v>2586</v>
      </c>
      <c r="B2585" s="210" t="s">
        <v>26147</v>
      </c>
      <c r="C2585" s="82"/>
      <c r="D2585" s="79" t="s">
        <v>2729</v>
      </c>
      <c r="E2585" s="82"/>
      <c r="F2585" s="82"/>
      <c r="G2585" s="62"/>
      <c r="H2585" s="62" t="s">
        <v>30153</v>
      </c>
      <c r="I2585" s="193" t="s">
        <v>26149</v>
      </c>
      <c r="J2585" s="196">
        <v>434.0</v>
      </c>
      <c r="K2585" s="75" t="s">
        <v>22513</v>
      </c>
      <c r="L2585" s="82" t="s">
        <v>21765</v>
      </c>
      <c r="M2585" s="113" t="s">
        <v>22516</v>
      </c>
      <c r="N2585" s="99" t="s">
        <v>16706</v>
      </c>
      <c r="O2585" s="99" t="s">
        <v>2802</v>
      </c>
      <c r="P2585" s="99" t="s">
        <v>8038</v>
      </c>
      <c r="Q2585" s="82"/>
    </row>
    <row r="2586">
      <c r="A2586" s="62" t="s">
        <v>2633</v>
      </c>
      <c r="B2586" s="210" t="s">
        <v>30154</v>
      </c>
      <c r="C2586" s="82"/>
      <c r="D2586" s="79" t="s">
        <v>30155</v>
      </c>
      <c r="E2586" s="82"/>
      <c r="F2586" s="82"/>
      <c r="G2586" s="62"/>
      <c r="H2586" s="62" t="s">
        <v>30156</v>
      </c>
      <c r="I2586" s="193" t="s">
        <v>30157</v>
      </c>
      <c r="J2586" s="196">
        <v>199.0</v>
      </c>
      <c r="K2586" s="75" t="s">
        <v>22513</v>
      </c>
      <c r="L2586" s="82" t="s">
        <v>21765</v>
      </c>
      <c r="M2586" s="113" t="s">
        <v>22516</v>
      </c>
      <c r="N2586" s="99" t="s">
        <v>16706</v>
      </c>
      <c r="O2586" s="99" t="s">
        <v>4138</v>
      </c>
      <c r="P2586" s="99" t="s">
        <v>15373</v>
      </c>
      <c r="Q2586" s="82"/>
    </row>
    <row r="2587">
      <c r="A2587" s="69" t="s">
        <v>23381</v>
      </c>
      <c r="B2587" s="232" t="s">
        <v>28869</v>
      </c>
      <c r="C2587" s="82" t="s">
        <v>30158</v>
      </c>
      <c r="D2587" s="79" t="s">
        <v>3382</v>
      </c>
      <c r="E2587" s="82"/>
      <c r="F2587" s="82"/>
      <c r="G2587" s="62"/>
      <c r="H2587" s="62" t="s">
        <v>30159</v>
      </c>
      <c r="I2587" s="193" t="s">
        <v>30160</v>
      </c>
      <c r="J2587" s="198"/>
      <c r="K2587" s="79" t="s">
        <v>22513</v>
      </c>
      <c r="L2587" s="82" t="s">
        <v>21765</v>
      </c>
      <c r="M2587" s="113" t="s">
        <v>22516</v>
      </c>
      <c r="N2587" s="99" t="s">
        <v>16706</v>
      </c>
      <c r="O2587" s="99" t="s">
        <v>2760</v>
      </c>
      <c r="P2587" s="99" t="s">
        <v>8038</v>
      </c>
      <c r="Q2587" s="82"/>
    </row>
    <row r="2588">
      <c r="A2588" s="62" t="s">
        <v>2586</v>
      </c>
      <c r="B2588" s="175" t="s">
        <v>30161</v>
      </c>
      <c r="C2588" s="95"/>
      <c r="D2588" s="101" t="s">
        <v>7650</v>
      </c>
      <c r="E2588" s="95"/>
      <c r="F2588" s="95"/>
      <c r="G2588" s="96"/>
      <c r="H2588" s="96" t="s">
        <v>7651</v>
      </c>
      <c r="I2588" s="71" t="s">
        <v>30162</v>
      </c>
      <c r="J2588" s="192">
        <v>15307.0</v>
      </c>
      <c r="K2588" s="99" t="s">
        <v>22513</v>
      </c>
      <c r="L2588" s="95" t="s">
        <v>21765</v>
      </c>
      <c r="M2588" s="113" t="s">
        <v>22516</v>
      </c>
      <c r="N2588" s="75" t="s">
        <v>16706</v>
      </c>
      <c r="O2588" s="75" t="s">
        <v>2813</v>
      </c>
      <c r="P2588" s="75" t="s">
        <v>15373</v>
      </c>
      <c r="Q2588" s="154" t="s">
        <v>22516</v>
      </c>
    </row>
    <row r="2589">
      <c r="A2589" s="69" t="s">
        <v>2586</v>
      </c>
      <c r="B2589" s="232" t="s">
        <v>26202</v>
      </c>
      <c r="C2589" s="82"/>
      <c r="D2589" s="79" t="s">
        <v>4521</v>
      </c>
      <c r="E2589" s="82"/>
      <c r="F2589" s="82"/>
      <c r="G2589" s="62"/>
      <c r="H2589" s="62" t="s">
        <v>30163</v>
      </c>
      <c r="I2589" s="193" t="s">
        <v>26204</v>
      </c>
      <c r="J2589" s="196">
        <v>3465.0</v>
      </c>
      <c r="K2589" s="99" t="s">
        <v>22513</v>
      </c>
      <c r="L2589" s="82" t="s">
        <v>21765</v>
      </c>
      <c r="M2589" s="113" t="s">
        <v>22516</v>
      </c>
      <c r="N2589" s="99" t="s">
        <v>16706</v>
      </c>
      <c r="O2589" s="99" t="s">
        <v>3328</v>
      </c>
      <c r="P2589" s="99" t="s">
        <v>8038</v>
      </c>
      <c r="Q2589" s="82"/>
    </row>
    <row r="2590">
      <c r="A2590" s="69" t="s">
        <v>2586</v>
      </c>
      <c r="B2590" s="190" t="s">
        <v>30164</v>
      </c>
      <c r="C2590" s="95"/>
      <c r="D2590" s="101" t="s">
        <v>30165</v>
      </c>
      <c r="E2590" s="95"/>
      <c r="F2590" s="95"/>
      <c r="G2590" s="96"/>
      <c r="H2590" s="96" t="s">
        <v>30166</v>
      </c>
      <c r="I2590" s="71" t="s">
        <v>30167</v>
      </c>
      <c r="J2590" s="192">
        <v>2683.0</v>
      </c>
      <c r="K2590" s="99" t="s">
        <v>22513</v>
      </c>
      <c r="L2590" s="95" t="s">
        <v>21765</v>
      </c>
      <c r="M2590" s="113" t="s">
        <v>22516</v>
      </c>
      <c r="N2590" s="75" t="s">
        <v>16706</v>
      </c>
      <c r="O2590" s="75" t="s">
        <v>2813</v>
      </c>
      <c r="P2590" s="75" t="s">
        <v>15373</v>
      </c>
      <c r="Q2590" s="154" t="s">
        <v>22516</v>
      </c>
    </row>
    <row r="2591">
      <c r="A2591" s="69" t="s">
        <v>2586</v>
      </c>
      <c r="B2591" s="190" t="s">
        <v>30021</v>
      </c>
      <c r="C2591" s="95"/>
      <c r="D2591" s="101" t="s">
        <v>30168</v>
      </c>
      <c r="E2591" s="95"/>
      <c r="F2591" s="95"/>
      <c r="G2591" s="96"/>
      <c r="H2591" s="96" t="s">
        <v>30169</v>
      </c>
      <c r="I2591" s="191" t="s">
        <v>30022</v>
      </c>
      <c r="J2591" s="156">
        <v>52.0</v>
      </c>
      <c r="K2591" s="75" t="s">
        <v>22513</v>
      </c>
      <c r="L2591" s="95" t="s">
        <v>21765</v>
      </c>
      <c r="M2591" s="113" t="s">
        <v>22516</v>
      </c>
      <c r="N2591" s="75" t="s">
        <v>16706</v>
      </c>
      <c r="O2591" s="75" t="s">
        <v>23042</v>
      </c>
      <c r="P2591" s="75" t="s">
        <v>15373</v>
      </c>
      <c r="Q2591" s="95"/>
    </row>
    <row r="2592">
      <c r="A2592" s="69" t="s">
        <v>2633</v>
      </c>
      <c r="B2592" s="232" t="s">
        <v>30170</v>
      </c>
      <c r="C2592" s="82"/>
      <c r="D2592" s="79" t="s">
        <v>30171</v>
      </c>
      <c r="E2592" s="82"/>
      <c r="F2592" s="82"/>
      <c r="G2592" s="62"/>
      <c r="H2592" s="62" t="s">
        <v>30172</v>
      </c>
      <c r="I2592" s="113" t="s">
        <v>22516</v>
      </c>
      <c r="J2592" s="198">
        <v>2234.0</v>
      </c>
      <c r="K2592" s="75" t="s">
        <v>22513</v>
      </c>
      <c r="L2592" s="82" t="s">
        <v>23002</v>
      </c>
      <c r="M2592" s="113" t="s">
        <v>22516</v>
      </c>
      <c r="N2592" s="99" t="s">
        <v>16706</v>
      </c>
      <c r="O2592" s="99" t="s">
        <v>26542</v>
      </c>
      <c r="P2592" s="99" t="s">
        <v>15373</v>
      </c>
      <c r="Q2592" s="82"/>
    </row>
    <row r="2593">
      <c r="A2593" s="69" t="s">
        <v>2586</v>
      </c>
      <c r="B2593" s="190" t="s">
        <v>30173</v>
      </c>
      <c r="C2593" s="95"/>
      <c r="D2593" s="101" t="s">
        <v>24357</v>
      </c>
      <c r="E2593" s="95"/>
      <c r="F2593" s="95"/>
      <c r="G2593" s="96"/>
      <c r="H2593" s="96" t="s">
        <v>30174</v>
      </c>
      <c r="I2593" s="191" t="s">
        <v>30175</v>
      </c>
      <c r="J2593" s="156">
        <v>8000.0</v>
      </c>
      <c r="K2593" s="99" t="s">
        <v>22513</v>
      </c>
      <c r="L2593" s="95" t="s">
        <v>23002</v>
      </c>
      <c r="M2593" s="113" t="s">
        <v>22516</v>
      </c>
      <c r="N2593" s="75" t="s">
        <v>16706</v>
      </c>
      <c r="O2593" s="75" t="s">
        <v>4138</v>
      </c>
      <c r="P2593" s="75" t="s">
        <v>15373</v>
      </c>
      <c r="Q2593" s="95"/>
    </row>
    <row r="2594">
      <c r="A2594" s="62" t="s">
        <v>2586</v>
      </c>
      <c r="B2594" s="210" t="s">
        <v>26571</v>
      </c>
      <c r="C2594" s="82"/>
      <c r="D2594" s="79" t="s">
        <v>29704</v>
      </c>
      <c r="E2594" s="82"/>
      <c r="F2594" s="82"/>
      <c r="G2594" s="160" t="s">
        <v>8038</v>
      </c>
      <c r="H2594" s="62" t="s">
        <v>30176</v>
      </c>
      <c r="I2594" s="193" t="s">
        <v>26574</v>
      </c>
      <c r="J2594" s="198">
        <v>52695.0</v>
      </c>
      <c r="K2594" s="82" t="s">
        <v>22583</v>
      </c>
      <c r="L2594" s="82" t="s">
        <v>16627</v>
      </c>
      <c r="M2594" s="99" t="s">
        <v>22576</v>
      </c>
      <c r="N2594" s="99" t="s">
        <v>16706</v>
      </c>
      <c r="O2594" s="99" t="s">
        <v>2760</v>
      </c>
      <c r="P2594" s="99" t="s">
        <v>15373</v>
      </c>
      <c r="Q2594" s="82"/>
    </row>
    <row r="2595">
      <c r="A2595" s="69" t="s">
        <v>2586</v>
      </c>
      <c r="B2595" s="190" t="s">
        <v>26327</v>
      </c>
      <c r="C2595" s="95"/>
      <c r="D2595" s="101" t="s">
        <v>6152</v>
      </c>
      <c r="E2595" s="95"/>
      <c r="F2595" s="95"/>
      <c r="G2595" s="96"/>
      <c r="H2595" s="96" t="s">
        <v>30177</v>
      </c>
      <c r="I2595" s="71" t="s">
        <v>26329</v>
      </c>
      <c r="J2595" s="192">
        <v>39498.0</v>
      </c>
      <c r="K2595" s="95" t="s">
        <v>22583</v>
      </c>
      <c r="L2595" s="95" t="s">
        <v>16627</v>
      </c>
      <c r="M2595" s="113" t="s">
        <v>22516</v>
      </c>
      <c r="N2595" s="75" t="s">
        <v>16706</v>
      </c>
      <c r="O2595" s="75" t="s">
        <v>22571</v>
      </c>
      <c r="P2595" s="75" t="s">
        <v>8038</v>
      </c>
      <c r="Q2595" s="95" t="s">
        <v>26330</v>
      </c>
    </row>
    <row r="2596">
      <c r="A2596" s="69" t="s">
        <v>2633</v>
      </c>
      <c r="B2596" s="190" t="s">
        <v>30178</v>
      </c>
      <c r="C2596" s="95" t="s">
        <v>30179</v>
      </c>
      <c r="D2596" s="101" t="s">
        <v>30180</v>
      </c>
      <c r="E2596" s="95"/>
      <c r="F2596" s="95"/>
      <c r="G2596" s="96"/>
      <c r="H2596" s="96" t="s">
        <v>30181</v>
      </c>
      <c r="I2596" s="191" t="s">
        <v>30182</v>
      </c>
      <c r="J2596" s="156">
        <v>23000.0</v>
      </c>
      <c r="K2596" s="82" t="s">
        <v>22583</v>
      </c>
      <c r="L2596" s="95" t="s">
        <v>16627</v>
      </c>
      <c r="M2596" s="113" t="s">
        <v>22516</v>
      </c>
      <c r="N2596" s="75" t="s">
        <v>16706</v>
      </c>
      <c r="O2596" s="75" t="s">
        <v>2760</v>
      </c>
      <c r="P2596" s="75" t="s">
        <v>8038</v>
      </c>
      <c r="Q2596" s="95" t="s">
        <v>30183</v>
      </c>
    </row>
    <row r="2597">
      <c r="A2597" s="69" t="s">
        <v>2586</v>
      </c>
      <c r="B2597" s="190" t="s">
        <v>30184</v>
      </c>
      <c r="C2597" s="95" t="s">
        <v>30185</v>
      </c>
      <c r="D2597" s="101" t="s">
        <v>30186</v>
      </c>
      <c r="E2597" s="95"/>
      <c r="F2597" s="95"/>
      <c r="G2597" s="96"/>
      <c r="H2597" s="96" t="s">
        <v>30187</v>
      </c>
      <c r="I2597" s="191" t="s">
        <v>30188</v>
      </c>
      <c r="J2597" s="204">
        <v>87000.0</v>
      </c>
      <c r="K2597" s="82" t="s">
        <v>22583</v>
      </c>
      <c r="L2597" s="95" t="s">
        <v>16627</v>
      </c>
      <c r="M2597" s="113" t="s">
        <v>22516</v>
      </c>
      <c r="N2597" s="75" t="s">
        <v>16706</v>
      </c>
      <c r="O2597" s="75" t="s">
        <v>2760</v>
      </c>
      <c r="P2597" s="75" t="s">
        <v>8038</v>
      </c>
      <c r="Q2597" s="95" t="s">
        <v>30189</v>
      </c>
    </row>
    <row r="2598">
      <c r="A2598" s="62" t="s">
        <v>2586</v>
      </c>
      <c r="B2598" s="210" t="s">
        <v>30190</v>
      </c>
      <c r="C2598" s="82"/>
      <c r="D2598" s="79" t="s">
        <v>30191</v>
      </c>
      <c r="E2598" s="82"/>
      <c r="F2598" s="82"/>
      <c r="G2598" s="62"/>
      <c r="H2598" s="62" t="s">
        <v>30192</v>
      </c>
      <c r="I2598" s="193" t="s">
        <v>30193</v>
      </c>
      <c r="J2598" s="200">
        <v>20000.0</v>
      </c>
      <c r="K2598" s="82" t="s">
        <v>22583</v>
      </c>
      <c r="L2598" s="82" t="s">
        <v>16627</v>
      </c>
      <c r="M2598" s="113" t="s">
        <v>22516</v>
      </c>
      <c r="N2598" s="99" t="s">
        <v>16706</v>
      </c>
      <c r="O2598" s="99" t="s">
        <v>8413</v>
      </c>
      <c r="P2598" s="99" t="s">
        <v>8038</v>
      </c>
      <c r="Q2598" s="113" t="s">
        <v>22516</v>
      </c>
    </row>
    <row r="2599">
      <c r="A2599" s="62" t="s">
        <v>2586</v>
      </c>
      <c r="B2599" s="210" t="s">
        <v>22767</v>
      </c>
      <c r="C2599" s="82"/>
      <c r="D2599" s="79" t="s">
        <v>3515</v>
      </c>
      <c r="E2599" s="82"/>
      <c r="F2599" s="82"/>
      <c r="G2599" s="62"/>
      <c r="H2599" s="62" t="s">
        <v>30194</v>
      </c>
      <c r="I2599" s="193" t="s">
        <v>22771</v>
      </c>
      <c r="J2599" s="200">
        <v>20100.0</v>
      </c>
      <c r="K2599" s="160" t="s">
        <v>22583</v>
      </c>
      <c r="L2599" s="82" t="s">
        <v>16627</v>
      </c>
      <c r="M2599" s="113" t="s">
        <v>22516</v>
      </c>
      <c r="N2599" s="99" t="s">
        <v>16706</v>
      </c>
      <c r="O2599" s="99" t="s">
        <v>2937</v>
      </c>
      <c r="P2599" s="99" t="s">
        <v>15373</v>
      </c>
      <c r="Q2599" s="113" t="s">
        <v>22516</v>
      </c>
    </row>
    <row r="2600">
      <c r="A2600" s="62" t="s">
        <v>2586</v>
      </c>
      <c r="B2600" s="210" t="s">
        <v>30195</v>
      </c>
      <c r="C2600" s="82" t="s">
        <v>30196</v>
      </c>
      <c r="D2600" s="79" t="s">
        <v>15749</v>
      </c>
      <c r="E2600" s="82"/>
      <c r="F2600" s="82"/>
      <c r="G2600" s="62"/>
      <c r="H2600" s="62" t="s">
        <v>30197</v>
      </c>
      <c r="I2600" s="193" t="s">
        <v>30198</v>
      </c>
      <c r="J2600" s="200">
        <v>58800.0</v>
      </c>
      <c r="K2600" s="82" t="s">
        <v>22583</v>
      </c>
      <c r="L2600" s="82" t="s">
        <v>16627</v>
      </c>
      <c r="M2600" s="113" t="s">
        <v>22516</v>
      </c>
      <c r="N2600" s="99" t="s">
        <v>16706</v>
      </c>
      <c r="O2600" s="99" t="s">
        <v>2760</v>
      </c>
      <c r="P2600" s="99" t="s">
        <v>8038</v>
      </c>
      <c r="Q2600" s="82" t="s">
        <v>30199</v>
      </c>
    </row>
    <row r="2601">
      <c r="A2601" s="69" t="s">
        <v>2586</v>
      </c>
      <c r="B2601" s="190" t="s">
        <v>30200</v>
      </c>
      <c r="C2601" s="95"/>
      <c r="D2601" s="101" t="s">
        <v>30201</v>
      </c>
      <c r="E2601" s="95"/>
      <c r="F2601" s="95"/>
      <c r="G2601" s="96"/>
      <c r="H2601" s="96" t="s">
        <v>30202</v>
      </c>
      <c r="I2601" s="191" t="s">
        <v>26416</v>
      </c>
      <c r="J2601" s="156">
        <v>24100.0</v>
      </c>
      <c r="K2601" s="82" t="s">
        <v>22583</v>
      </c>
      <c r="L2601" s="95" t="s">
        <v>16627</v>
      </c>
      <c r="M2601" s="113" t="s">
        <v>22516</v>
      </c>
      <c r="N2601" s="75" t="s">
        <v>16706</v>
      </c>
      <c r="O2601" s="75" t="s">
        <v>2686</v>
      </c>
      <c r="P2601" s="75" t="s">
        <v>8038</v>
      </c>
      <c r="Q2601" s="95" t="s">
        <v>26417</v>
      </c>
    </row>
    <row r="2602">
      <c r="A2602" s="69" t="s">
        <v>2586</v>
      </c>
      <c r="B2602" s="190" t="s">
        <v>26327</v>
      </c>
      <c r="C2602" s="95"/>
      <c r="D2602" s="101" t="s">
        <v>6152</v>
      </c>
      <c r="E2602" s="95"/>
      <c r="F2602" s="95"/>
      <c r="G2602" s="96"/>
      <c r="H2602" s="96" t="s">
        <v>30203</v>
      </c>
      <c r="I2602" s="71" t="s">
        <v>26329</v>
      </c>
      <c r="J2602" s="192">
        <v>39498.0</v>
      </c>
      <c r="K2602" s="95" t="s">
        <v>22583</v>
      </c>
      <c r="L2602" s="95" t="s">
        <v>16627</v>
      </c>
      <c r="M2602" s="113" t="s">
        <v>22516</v>
      </c>
      <c r="N2602" s="75" t="s">
        <v>16706</v>
      </c>
      <c r="O2602" s="75" t="s">
        <v>22571</v>
      </c>
      <c r="P2602" s="75" t="s">
        <v>8038</v>
      </c>
      <c r="Q2602" s="95" t="s">
        <v>26330</v>
      </c>
    </row>
    <row r="2603">
      <c r="A2603" s="62" t="s">
        <v>2633</v>
      </c>
      <c r="B2603" s="175" t="s">
        <v>22535</v>
      </c>
      <c r="C2603" s="236"/>
      <c r="D2603" s="229" t="s">
        <v>30204</v>
      </c>
      <c r="E2603" s="236"/>
      <c r="F2603" s="236"/>
      <c r="G2603" s="177"/>
      <c r="H2603" s="177" t="s">
        <v>30205</v>
      </c>
      <c r="I2603" s="178" t="s">
        <v>26341</v>
      </c>
      <c r="J2603" s="83">
        <v>23200.0</v>
      </c>
      <c r="K2603" s="82" t="s">
        <v>22583</v>
      </c>
      <c r="L2603" s="95" t="s">
        <v>16627</v>
      </c>
      <c r="M2603" s="113" t="s">
        <v>22516</v>
      </c>
      <c r="N2603" s="75" t="s">
        <v>16706</v>
      </c>
      <c r="O2603" s="75" t="s">
        <v>4138</v>
      </c>
      <c r="P2603" s="75" t="s">
        <v>15373</v>
      </c>
      <c r="Q2603" s="236" t="s">
        <v>26342</v>
      </c>
    </row>
    <row r="2604">
      <c r="A2604" s="62" t="s">
        <v>2586</v>
      </c>
      <c r="B2604" s="195" t="s">
        <v>29340</v>
      </c>
      <c r="C2604" s="201"/>
      <c r="D2604" s="196" t="s">
        <v>6204</v>
      </c>
      <c r="E2604" s="201"/>
      <c r="F2604" s="201"/>
      <c r="G2604" s="198"/>
      <c r="H2604" s="198" t="s">
        <v>30206</v>
      </c>
      <c r="I2604" s="245" t="s">
        <v>30207</v>
      </c>
      <c r="J2604" s="198"/>
      <c r="K2604" s="201" t="s">
        <v>22583</v>
      </c>
      <c r="L2604" s="201" t="s">
        <v>16627</v>
      </c>
      <c r="M2604" s="113" t="s">
        <v>22516</v>
      </c>
      <c r="N2604" s="162" t="s">
        <v>16706</v>
      </c>
      <c r="O2604" s="162" t="s">
        <v>7203</v>
      </c>
      <c r="P2604" s="162" t="s">
        <v>8038</v>
      </c>
      <c r="Q2604" s="158" t="s">
        <v>22516</v>
      </c>
    </row>
    <row r="2605">
      <c r="A2605" s="69" t="s">
        <v>2633</v>
      </c>
      <c r="B2605" s="232" t="s">
        <v>23118</v>
      </c>
      <c r="C2605" s="82" t="s">
        <v>30208</v>
      </c>
      <c r="D2605" s="79" t="s">
        <v>29804</v>
      </c>
      <c r="E2605" s="82"/>
      <c r="F2605" s="82"/>
      <c r="G2605" s="160" t="s">
        <v>2741</v>
      </c>
      <c r="H2605" s="62" t="s">
        <v>30209</v>
      </c>
      <c r="I2605" s="193" t="s">
        <v>23122</v>
      </c>
      <c r="J2605" s="200">
        <v>40300.0</v>
      </c>
      <c r="K2605" s="82" t="s">
        <v>22583</v>
      </c>
      <c r="L2605" s="82" t="s">
        <v>16627</v>
      </c>
      <c r="M2605" s="113" t="s">
        <v>22516</v>
      </c>
      <c r="N2605" s="99" t="s">
        <v>16706</v>
      </c>
      <c r="O2605" s="99" t="s">
        <v>2760</v>
      </c>
      <c r="P2605" s="99" t="s">
        <v>8038</v>
      </c>
      <c r="Q2605" s="82" t="s">
        <v>23123</v>
      </c>
    </row>
    <row r="2606">
      <c r="A2606" s="62" t="s">
        <v>2586</v>
      </c>
      <c r="B2606" s="195" t="s">
        <v>30210</v>
      </c>
      <c r="C2606" s="201" t="s">
        <v>30211</v>
      </c>
      <c r="D2606" s="79" t="s">
        <v>29804</v>
      </c>
      <c r="E2606" s="201"/>
      <c r="F2606" s="201"/>
      <c r="G2606" s="160" t="s">
        <v>2741</v>
      </c>
      <c r="H2606" s="198" t="s">
        <v>30212</v>
      </c>
      <c r="I2606" s="213" t="s">
        <v>30213</v>
      </c>
      <c r="J2606" s="198">
        <v>58185.0</v>
      </c>
      <c r="K2606" s="263" t="s">
        <v>22583</v>
      </c>
      <c r="L2606" s="201" t="s">
        <v>16627</v>
      </c>
      <c r="M2606" s="113" t="s">
        <v>22516</v>
      </c>
      <c r="N2606" s="162" t="s">
        <v>16706</v>
      </c>
      <c r="O2606" s="162" t="s">
        <v>2813</v>
      </c>
      <c r="P2606" s="162" t="s">
        <v>15373</v>
      </c>
      <c r="Q2606" s="201" t="s">
        <v>30214</v>
      </c>
    </row>
    <row r="2607">
      <c r="A2607" s="62" t="s">
        <v>2586</v>
      </c>
      <c r="B2607" s="210" t="s">
        <v>26484</v>
      </c>
      <c r="C2607" s="82" t="s">
        <v>30215</v>
      </c>
      <c r="D2607" s="101" t="s">
        <v>29841</v>
      </c>
      <c r="E2607" s="82"/>
      <c r="F2607" s="82"/>
      <c r="G2607" s="160" t="s">
        <v>2741</v>
      </c>
      <c r="H2607" s="62" t="s">
        <v>30216</v>
      </c>
      <c r="I2607" s="108" t="s">
        <v>26486</v>
      </c>
      <c r="J2607" s="198">
        <v>95830.0</v>
      </c>
      <c r="K2607" s="82" t="s">
        <v>22583</v>
      </c>
      <c r="L2607" s="82" t="s">
        <v>16627</v>
      </c>
      <c r="M2607" s="113" t="s">
        <v>22516</v>
      </c>
      <c r="N2607" s="99" t="s">
        <v>16706</v>
      </c>
      <c r="O2607" s="99" t="s">
        <v>22658</v>
      </c>
      <c r="P2607" s="99" t="s">
        <v>8038</v>
      </c>
      <c r="Q2607" s="82" t="s">
        <v>26487</v>
      </c>
    </row>
    <row r="2608">
      <c r="A2608" s="69" t="s">
        <v>2633</v>
      </c>
      <c r="B2608" s="190" t="s">
        <v>30217</v>
      </c>
      <c r="C2608" s="95"/>
      <c r="D2608" s="101" t="s">
        <v>30218</v>
      </c>
      <c r="E2608" s="95"/>
      <c r="F2608" s="95"/>
      <c r="G2608" s="96"/>
      <c r="H2608" s="96" t="s">
        <v>30219</v>
      </c>
      <c r="I2608" s="71" t="s">
        <v>24947</v>
      </c>
      <c r="J2608" s="156">
        <v>20600.0</v>
      </c>
      <c r="K2608" s="95" t="s">
        <v>22583</v>
      </c>
      <c r="L2608" s="95" t="s">
        <v>16627</v>
      </c>
      <c r="M2608" s="113" t="s">
        <v>22516</v>
      </c>
      <c r="N2608" s="75" t="s">
        <v>16706</v>
      </c>
      <c r="O2608" s="75" t="s">
        <v>3287</v>
      </c>
      <c r="P2608" s="75" t="s">
        <v>8038</v>
      </c>
      <c r="Q2608" s="95" t="s">
        <v>30220</v>
      </c>
    </row>
    <row r="2609">
      <c r="A2609" s="69" t="s">
        <v>2586</v>
      </c>
      <c r="B2609" s="232" t="s">
        <v>30221</v>
      </c>
      <c r="C2609" s="82"/>
      <c r="D2609" s="79" t="s">
        <v>30222</v>
      </c>
      <c r="E2609" s="82"/>
      <c r="F2609" s="82"/>
      <c r="G2609" s="62"/>
      <c r="H2609" s="62" t="s">
        <v>30223</v>
      </c>
      <c r="I2609" s="108" t="s">
        <v>30224</v>
      </c>
      <c r="J2609" s="200">
        <v>21900.0</v>
      </c>
      <c r="K2609" s="160" t="s">
        <v>22583</v>
      </c>
      <c r="L2609" s="82" t="s">
        <v>16627</v>
      </c>
      <c r="M2609" s="113" t="s">
        <v>22516</v>
      </c>
      <c r="N2609" s="99" t="s">
        <v>16706</v>
      </c>
      <c r="O2609" s="99" t="s">
        <v>2813</v>
      </c>
      <c r="P2609" s="99" t="s">
        <v>15373</v>
      </c>
      <c r="Q2609" s="82" t="s">
        <v>30225</v>
      </c>
    </row>
    <row r="2610">
      <c r="A2610" s="69" t="s">
        <v>2586</v>
      </c>
      <c r="B2610" s="190" t="s">
        <v>16649</v>
      </c>
      <c r="C2610" s="95"/>
      <c r="D2610" s="101" t="s">
        <v>30226</v>
      </c>
      <c r="E2610" s="95"/>
      <c r="F2610" s="95"/>
      <c r="G2610" s="96"/>
      <c r="H2610" s="96" t="s">
        <v>30227</v>
      </c>
      <c r="I2610" s="191" t="s">
        <v>30228</v>
      </c>
      <c r="J2610" s="204">
        <v>23500.0</v>
      </c>
      <c r="K2610" s="82" t="s">
        <v>22583</v>
      </c>
      <c r="L2610" s="95" t="s">
        <v>16627</v>
      </c>
      <c r="M2610" s="113" t="s">
        <v>22516</v>
      </c>
      <c r="N2610" s="75" t="s">
        <v>16706</v>
      </c>
      <c r="O2610" s="75" t="s">
        <v>2824</v>
      </c>
      <c r="P2610" s="75" t="s">
        <v>15373</v>
      </c>
      <c r="Q2610" s="95" t="s">
        <v>30229</v>
      </c>
    </row>
    <row r="2611">
      <c r="A2611" s="62" t="s">
        <v>2586</v>
      </c>
      <c r="B2611" s="210" t="s">
        <v>24345</v>
      </c>
      <c r="C2611" s="82"/>
      <c r="D2611" s="79" t="s">
        <v>11574</v>
      </c>
      <c r="E2611" s="82"/>
      <c r="F2611" s="82"/>
      <c r="G2611" s="62"/>
      <c r="H2611" s="62" t="s">
        <v>30230</v>
      </c>
      <c r="I2611" s="193" t="s">
        <v>24348</v>
      </c>
      <c r="J2611" s="200">
        <v>44000.0</v>
      </c>
      <c r="K2611" s="82" t="s">
        <v>22583</v>
      </c>
      <c r="L2611" s="82" t="s">
        <v>16627</v>
      </c>
      <c r="M2611" s="113" t="s">
        <v>22516</v>
      </c>
      <c r="N2611" s="99" t="s">
        <v>16706</v>
      </c>
      <c r="O2611" s="99" t="s">
        <v>22571</v>
      </c>
      <c r="P2611" s="99" t="s">
        <v>8038</v>
      </c>
      <c r="Q2611" s="82" t="s">
        <v>24349</v>
      </c>
    </row>
    <row r="2612">
      <c r="A2612" s="69" t="s">
        <v>2586</v>
      </c>
      <c r="B2612" s="190" t="s">
        <v>24798</v>
      </c>
      <c r="C2612" s="95"/>
      <c r="D2612" s="101" t="s">
        <v>3853</v>
      </c>
      <c r="E2612" s="95"/>
      <c r="F2612" s="95"/>
      <c r="G2612" s="160" t="s">
        <v>2741</v>
      </c>
      <c r="H2612" s="96" t="s">
        <v>30231</v>
      </c>
      <c r="I2612" s="191" t="s">
        <v>24799</v>
      </c>
      <c r="J2612" s="204">
        <v>48000.0</v>
      </c>
      <c r="K2612" s="95" t="s">
        <v>22583</v>
      </c>
      <c r="L2612" s="95" t="s">
        <v>16627</v>
      </c>
      <c r="M2612" s="113" t="s">
        <v>22516</v>
      </c>
      <c r="N2612" s="75" t="s">
        <v>16706</v>
      </c>
      <c r="O2612" s="75" t="s">
        <v>2813</v>
      </c>
      <c r="P2612" s="75" t="s">
        <v>15373</v>
      </c>
      <c r="Q2612" s="95" t="s">
        <v>30232</v>
      </c>
    </row>
    <row r="2613">
      <c r="A2613" s="62" t="s">
        <v>2586</v>
      </c>
      <c r="B2613" s="210" t="s">
        <v>23443</v>
      </c>
      <c r="C2613" s="82"/>
      <c r="D2613" s="101" t="s">
        <v>3904</v>
      </c>
      <c r="E2613" s="82"/>
      <c r="F2613" s="82"/>
      <c r="G2613" s="160" t="s">
        <v>2741</v>
      </c>
      <c r="H2613" s="62" t="s">
        <v>30233</v>
      </c>
      <c r="I2613" s="193" t="s">
        <v>23447</v>
      </c>
      <c r="J2613" s="200">
        <v>62300.0</v>
      </c>
      <c r="K2613" s="82" t="s">
        <v>22583</v>
      </c>
      <c r="L2613" s="82" t="s">
        <v>16627</v>
      </c>
      <c r="M2613" s="113" t="s">
        <v>22516</v>
      </c>
      <c r="N2613" s="99" t="s">
        <v>16706</v>
      </c>
      <c r="O2613" s="99" t="s">
        <v>23558</v>
      </c>
      <c r="P2613" s="99" t="s">
        <v>8038</v>
      </c>
      <c r="Q2613" s="82" t="s">
        <v>23449</v>
      </c>
    </row>
    <row r="2614">
      <c r="A2614" s="69" t="s">
        <v>2586</v>
      </c>
      <c r="B2614" s="190" t="s">
        <v>30234</v>
      </c>
      <c r="C2614" s="95"/>
      <c r="D2614" s="101" t="s">
        <v>12420</v>
      </c>
      <c r="E2614" s="95"/>
      <c r="F2614" s="95"/>
      <c r="G2614" s="96"/>
      <c r="H2614" s="96" t="s">
        <v>30235</v>
      </c>
      <c r="I2614" s="191" t="s">
        <v>30236</v>
      </c>
      <c r="J2614" s="156">
        <v>29000.0</v>
      </c>
      <c r="K2614" s="82" t="s">
        <v>22583</v>
      </c>
      <c r="L2614" s="95" t="s">
        <v>16627</v>
      </c>
      <c r="M2614" s="113" t="s">
        <v>22516</v>
      </c>
      <c r="N2614" s="75" t="s">
        <v>16706</v>
      </c>
      <c r="O2614" s="75" t="s">
        <v>22658</v>
      </c>
      <c r="P2614" s="75" t="s">
        <v>15373</v>
      </c>
      <c r="Q2614" s="95" t="s">
        <v>30237</v>
      </c>
    </row>
    <row r="2615">
      <c r="A2615" s="69" t="s">
        <v>2586</v>
      </c>
      <c r="B2615" s="190" t="s">
        <v>26327</v>
      </c>
      <c r="C2615" s="95"/>
      <c r="D2615" s="101" t="s">
        <v>30238</v>
      </c>
      <c r="E2615" s="95"/>
      <c r="F2615" s="95"/>
      <c r="G2615" s="96"/>
      <c r="H2615" s="96" t="s">
        <v>30239</v>
      </c>
      <c r="I2615" s="71" t="s">
        <v>26329</v>
      </c>
      <c r="J2615" s="192">
        <v>39498.0</v>
      </c>
      <c r="K2615" s="99" t="s">
        <v>22583</v>
      </c>
      <c r="L2615" s="95" t="s">
        <v>16627</v>
      </c>
      <c r="M2615" s="113" t="s">
        <v>22516</v>
      </c>
      <c r="N2615" s="75" t="s">
        <v>16706</v>
      </c>
      <c r="O2615" s="75" t="s">
        <v>22571</v>
      </c>
      <c r="P2615" s="75" t="s">
        <v>8038</v>
      </c>
      <c r="Q2615" s="95" t="s">
        <v>26330</v>
      </c>
    </row>
    <row r="2616">
      <c r="A2616" s="69" t="s">
        <v>2633</v>
      </c>
      <c r="B2616" s="232" t="s">
        <v>30240</v>
      </c>
      <c r="C2616" s="82"/>
      <c r="D2616" s="79" t="s">
        <v>30241</v>
      </c>
      <c r="E2616" s="82"/>
      <c r="F2616" s="82"/>
      <c r="G2616" s="160" t="s">
        <v>8038</v>
      </c>
      <c r="H2616" s="62" t="s">
        <v>30242</v>
      </c>
      <c r="I2616" s="193" t="s">
        <v>22188</v>
      </c>
      <c r="J2616" s="200">
        <v>78500.0</v>
      </c>
      <c r="K2616" s="82" t="s">
        <v>22583</v>
      </c>
      <c r="L2616" s="82" t="s">
        <v>16627</v>
      </c>
      <c r="M2616" s="113" t="s">
        <v>22516</v>
      </c>
      <c r="N2616" s="99" t="s">
        <v>16706</v>
      </c>
      <c r="O2616" s="99" t="s">
        <v>22658</v>
      </c>
      <c r="P2616" s="99" t="s">
        <v>15373</v>
      </c>
      <c r="Q2616" s="82" t="s">
        <v>30243</v>
      </c>
    </row>
    <row r="2617">
      <c r="A2617" s="62" t="s">
        <v>2586</v>
      </c>
      <c r="B2617" s="210" t="s">
        <v>30244</v>
      </c>
      <c r="C2617" s="82"/>
      <c r="D2617" s="79" t="s">
        <v>17943</v>
      </c>
      <c r="E2617" s="82"/>
      <c r="F2617" s="82"/>
      <c r="G2617" s="62"/>
      <c r="H2617" s="62" t="s">
        <v>30245</v>
      </c>
      <c r="I2617" s="108" t="s">
        <v>30246</v>
      </c>
      <c r="J2617" s="198">
        <v>89332.0</v>
      </c>
      <c r="K2617" s="82" t="s">
        <v>22583</v>
      </c>
      <c r="L2617" s="82" t="s">
        <v>16627</v>
      </c>
      <c r="M2617" s="113" t="s">
        <v>22516</v>
      </c>
      <c r="N2617" s="99" t="s">
        <v>16706</v>
      </c>
      <c r="O2617" s="99" t="s">
        <v>23391</v>
      </c>
      <c r="P2617" s="99" t="s">
        <v>15373</v>
      </c>
      <c r="Q2617" s="82" t="s">
        <v>30247</v>
      </c>
    </row>
    <row r="2618">
      <c r="A2618" s="62" t="s">
        <v>2586</v>
      </c>
      <c r="B2618" s="175" t="s">
        <v>30248</v>
      </c>
      <c r="C2618" s="95" t="s">
        <v>30249</v>
      </c>
      <c r="D2618" s="79" t="s">
        <v>17943</v>
      </c>
      <c r="E2618" s="95"/>
      <c r="F2618" s="95"/>
      <c r="G2618" s="96"/>
      <c r="H2618" s="96" t="s">
        <v>30250</v>
      </c>
      <c r="I2618" s="191" t="s">
        <v>30251</v>
      </c>
      <c r="J2618" s="204">
        <v>30300.0</v>
      </c>
      <c r="K2618" s="82" t="s">
        <v>22583</v>
      </c>
      <c r="L2618" s="95" t="s">
        <v>16627</v>
      </c>
      <c r="M2618" s="113" t="s">
        <v>22516</v>
      </c>
      <c r="N2618" s="75" t="s">
        <v>16706</v>
      </c>
      <c r="O2618" s="75" t="s">
        <v>2760</v>
      </c>
      <c r="P2618" s="75" t="s">
        <v>8038</v>
      </c>
      <c r="Q2618" s="95" t="s">
        <v>30252</v>
      </c>
    </row>
    <row r="2619">
      <c r="A2619" s="69" t="s">
        <v>2633</v>
      </c>
      <c r="B2619" s="190" t="s">
        <v>23226</v>
      </c>
      <c r="C2619" s="95" t="s">
        <v>30253</v>
      </c>
      <c r="D2619" s="101" t="s">
        <v>6582</v>
      </c>
      <c r="E2619" s="95"/>
      <c r="F2619" s="95"/>
      <c r="G2619" s="160" t="s">
        <v>8038</v>
      </c>
      <c r="H2619" s="96" t="s">
        <v>30254</v>
      </c>
      <c r="I2619" s="191" t="s">
        <v>23230</v>
      </c>
      <c r="J2619" s="192">
        <v>99569.0</v>
      </c>
      <c r="K2619" s="82" t="s">
        <v>22583</v>
      </c>
      <c r="L2619" s="95" t="s">
        <v>16627</v>
      </c>
      <c r="M2619" s="113" t="s">
        <v>22516</v>
      </c>
      <c r="N2619" s="75" t="s">
        <v>16706</v>
      </c>
      <c r="O2619" s="75" t="s">
        <v>2937</v>
      </c>
      <c r="P2619" s="75" t="s">
        <v>8038</v>
      </c>
      <c r="Q2619" s="95" t="s">
        <v>23231</v>
      </c>
    </row>
    <row r="2620">
      <c r="A2620" s="69" t="s">
        <v>2633</v>
      </c>
      <c r="B2620" s="232" t="s">
        <v>30240</v>
      </c>
      <c r="C2620" s="82"/>
      <c r="D2620" s="101" t="s">
        <v>13163</v>
      </c>
      <c r="E2620" s="82"/>
      <c r="F2620" s="82"/>
      <c r="G2620" s="160" t="s">
        <v>8038</v>
      </c>
      <c r="H2620" s="62" t="s">
        <v>30255</v>
      </c>
      <c r="I2620" s="193" t="s">
        <v>22188</v>
      </c>
      <c r="J2620" s="200">
        <v>78500.0</v>
      </c>
      <c r="K2620" s="82" t="s">
        <v>22583</v>
      </c>
      <c r="L2620" s="82" t="s">
        <v>16627</v>
      </c>
      <c r="M2620" s="113" t="s">
        <v>22516</v>
      </c>
      <c r="N2620" s="99" t="s">
        <v>16706</v>
      </c>
      <c r="O2620" s="99" t="s">
        <v>22658</v>
      </c>
      <c r="P2620" s="99" t="s">
        <v>15373</v>
      </c>
      <c r="Q2620" s="82" t="s">
        <v>30243</v>
      </c>
    </row>
    <row r="2621">
      <c r="A2621" s="62" t="s">
        <v>2586</v>
      </c>
      <c r="B2621" s="210" t="s">
        <v>24053</v>
      </c>
      <c r="C2621" s="82"/>
      <c r="D2621" s="101" t="s">
        <v>13163</v>
      </c>
      <c r="E2621" s="82"/>
      <c r="F2621" s="82"/>
      <c r="G2621" s="62"/>
      <c r="H2621" s="62" t="s">
        <v>30256</v>
      </c>
      <c r="I2621" s="108" t="s">
        <v>24056</v>
      </c>
      <c r="J2621" s="198">
        <v>88202.0</v>
      </c>
      <c r="K2621" s="95" t="s">
        <v>22583</v>
      </c>
      <c r="L2621" s="82" t="s">
        <v>16627</v>
      </c>
      <c r="M2621" s="113" t="s">
        <v>22516</v>
      </c>
      <c r="N2621" s="99" t="s">
        <v>16706</v>
      </c>
      <c r="O2621" s="99" t="s">
        <v>2802</v>
      </c>
      <c r="P2621" s="99" t="s">
        <v>8038</v>
      </c>
      <c r="Q2621" s="82" t="s">
        <v>30257</v>
      </c>
    </row>
    <row r="2622">
      <c r="A2622" s="69" t="s">
        <v>2586</v>
      </c>
      <c r="B2622" s="190" t="s">
        <v>30258</v>
      </c>
      <c r="C2622" s="95"/>
      <c r="D2622" s="101" t="s">
        <v>13344</v>
      </c>
      <c r="E2622" s="95"/>
      <c r="F2622" s="95"/>
      <c r="G2622" s="96"/>
      <c r="H2622" s="96" t="s">
        <v>30259</v>
      </c>
      <c r="I2622" s="191" t="s">
        <v>30260</v>
      </c>
      <c r="J2622" s="204">
        <v>51500.0</v>
      </c>
      <c r="K2622" s="82" t="s">
        <v>22583</v>
      </c>
      <c r="L2622" s="95" t="s">
        <v>16627</v>
      </c>
      <c r="M2622" s="113" t="s">
        <v>22516</v>
      </c>
      <c r="N2622" s="75" t="s">
        <v>16706</v>
      </c>
      <c r="O2622" s="75" t="s">
        <v>2937</v>
      </c>
      <c r="P2622" s="75" t="s">
        <v>8038</v>
      </c>
      <c r="Q2622" s="95" t="s">
        <v>30261</v>
      </c>
    </row>
    <row r="2623">
      <c r="A2623" s="69" t="s">
        <v>2586</v>
      </c>
      <c r="B2623" s="232" t="s">
        <v>30262</v>
      </c>
      <c r="C2623" s="82"/>
      <c r="D2623" s="79" t="s">
        <v>30263</v>
      </c>
      <c r="E2623" s="82"/>
      <c r="F2623" s="82"/>
      <c r="G2623" s="160" t="s">
        <v>2741</v>
      </c>
      <c r="H2623" s="62" t="s">
        <v>30264</v>
      </c>
      <c r="I2623" s="193" t="s">
        <v>30265</v>
      </c>
      <c r="J2623" s="200">
        <v>82000.0</v>
      </c>
      <c r="K2623" s="82" t="s">
        <v>22583</v>
      </c>
      <c r="L2623" s="82" t="s">
        <v>16627</v>
      </c>
      <c r="M2623" s="113" t="s">
        <v>22516</v>
      </c>
      <c r="N2623" s="99" t="s">
        <v>16706</v>
      </c>
      <c r="O2623" s="99" t="s">
        <v>22571</v>
      </c>
      <c r="P2623" s="99" t="s">
        <v>8038</v>
      </c>
      <c r="Q2623" s="113" t="s">
        <v>22516</v>
      </c>
    </row>
    <row r="2624">
      <c r="A2624" s="62" t="s">
        <v>2586</v>
      </c>
      <c r="B2624" s="210" t="s">
        <v>28700</v>
      </c>
      <c r="C2624" s="82" t="s">
        <v>30266</v>
      </c>
      <c r="D2624" s="79" t="s">
        <v>30267</v>
      </c>
      <c r="E2624" s="82"/>
      <c r="F2624" s="82"/>
      <c r="G2624" s="62"/>
      <c r="H2624" s="62" t="s">
        <v>30268</v>
      </c>
      <c r="I2624" s="193" t="s">
        <v>30269</v>
      </c>
      <c r="J2624" s="200">
        <v>56200.0</v>
      </c>
      <c r="K2624" s="82" t="s">
        <v>22583</v>
      </c>
      <c r="L2624" s="82" t="s">
        <v>16627</v>
      </c>
      <c r="M2624" s="113" t="s">
        <v>22516</v>
      </c>
      <c r="N2624" s="99" t="s">
        <v>16706</v>
      </c>
      <c r="O2624" s="99" t="s">
        <v>3182</v>
      </c>
      <c r="P2624" s="99" t="s">
        <v>15373</v>
      </c>
      <c r="Q2624" s="82" t="s">
        <v>30270</v>
      </c>
    </row>
    <row r="2625">
      <c r="A2625" s="62" t="s">
        <v>2586</v>
      </c>
      <c r="B2625" s="210" t="s">
        <v>30271</v>
      </c>
      <c r="C2625" s="82"/>
      <c r="D2625" s="101" t="s">
        <v>30272</v>
      </c>
      <c r="E2625" s="82"/>
      <c r="F2625" s="82"/>
      <c r="G2625" s="62"/>
      <c r="H2625" s="62" t="s">
        <v>30273</v>
      </c>
      <c r="I2625" s="193" t="s">
        <v>30274</v>
      </c>
      <c r="J2625" s="200">
        <v>90000.0</v>
      </c>
      <c r="K2625" s="82" t="s">
        <v>22583</v>
      </c>
      <c r="L2625" s="82" t="s">
        <v>16627</v>
      </c>
      <c r="M2625" s="113" t="s">
        <v>22516</v>
      </c>
      <c r="N2625" s="99" t="s">
        <v>16706</v>
      </c>
      <c r="O2625" s="99" t="s">
        <v>25806</v>
      </c>
      <c r="P2625" s="99" t="s">
        <v>15373</v>
      </c>
      <c r="Q2625" s="113" t="s">
        <v>22516</v>
      </c>
    </row>
    <row r="2626">
      <c r="A2626" s="62" t="s">
        <v>2633</v>
      </c>
      <c r="B2626" s="210" t="s">
        <v>28700</v>
      </c>
      <c r="C2626" s="82" t="s">
        <v>30266</v>
      </c>
      <c r="D2626" s="79" t="s">
        <v>30275</v>
      </c>
      <c r="E2626" s="82"/>
      <c r="F2626" s="82"/>
      <c r="G2626" s="62"/>
      <c r="H2626" s="62" t="s">
        <v>28729</v>
      </c>
      <c r="I2626" s="193" t="s">
        <v>30269</v>
      </c>
      <c r="J2626" s="200">
        <v>56200.0</v>
      </c>
      <c r="K2626" s="82" t="s">
        <v>22583</v>
      </c>
      <c r="L2626" s="82" t="s">
        <v>16627</v>
      </c>
      <c r="M2626" s="113" t="s">
        <v>22516</v>
      </c>
      <c r="N2626" s="99" t="s">
        <v>16706</v>
      </c>
      <c r="O2626" s="99" t="s">
        <v>3182</v>
      </c>
      <c r="P2626" s="99" t="s">
        <v>15373</v>
      </c>
      <c r="Q2626" s="82" t="s">
        <v>30270</v>
      </c>
    </row>
    <row r="2627">
      <c r="A2627" s="62" t="s">
        <v>2586</v>
      </c>
      <c r="B2627" s="175" t="s">
        <v>26331</v>
      </c>
      <c r="C2627" s="95"/>
      <c r="D2627" s="196" t="s">
        <v>14402</v>
      </c>
      <c r="E2627" s="95"/>
      <c r="F2627" s="95"/>
      <c r="G2627" s="96"/>
      <c r="H2627" s="96" t="s">
        <v>30276</v>
      </c>
      <c r="I2627" s="191" t="s">
        <v>26333</v>
      </c>
      <c r="J2627" s="156">
        <v>24700.0</v>
      </c>
      <c r="K2627" s="82" t="s">
        <v>22583</v>
      </c>
      <c r="L2627" s="95" t="s">
        <v>16627</v>
      </c>
      <c r="M2627" s="113" t="s">
        <v>22516</v>
      </c>
      <c r="N2627" s="75" t="s">
        <v>16706</v>
      </c>
      <c r="O2627" s="75" t="s">
        <v>26334</v>
      </c>
      <c r="P2627" s="75" t="s">
        <v>8038</v>
      </c>
      <c r="Q2627" s="95" t="s">
        <v>26335</v>
      </c>
    </row>
    <row r="2628">
      <c r="A2628" s="69" t="s">
        <v>2586</v>
      </c>
      <c r="B2628" s="190" t="s">
        <v>30178</v>
      </c>
      <c r="C2628" s="95" t="s">
        <v>30277</v>
      </c>
      <c r="D2628" s="79" t="s">
        <v>29704</v>
      </c>
      <c r="E2628" s="95"/>
      <c r="F2628" s="95"/>
      <c r="G2628" s="96"/>
      <c r="H2628" s="96" t="s">
        <v>30176</v>
      </c>
      <c r="I2628" s="191" t="s">
        <v>30182</v>
      </c>
      <c r="J2628" s="156">
        <v>23000.0</v>
      </c>
      <c r="K2628" s="160" t="s">
        <v>22583</v>
      </c>
      <c r="L2628" s="95" t="s">
        <v>16627</v>
      </c>
      <c r="M2628" s="113" t="s">
        <v>22516</v>
      </c>
      <c r="N2628" s="75" t="s">
        <v>16706</v>
      </c>
      <c r="O2628" s="75" t="s">
        <v>23459</v>
      </c>
      <c r="P2628" s="75" t="s">
        <v>8038</v>
      </c>
      <c r="Q2628" s="95" t="s">
        <v>30183</v>
      </c>
    </row>
    <row r="2629">
      <c r="A2629" s="69" t="s">
        <v>2586</v>
      </c>
      <c r="B2629" s="190" t="s">
        <v>26419</v>
      </c>
      <c r="C2629" s="95"/>
      <c r="D2629" s="101" t="s">
        <v>30278</v>
      </c>
      <c r="E2629" s="95"/>
      <c r="F2629" s="95"/>
      <c r="G2629" s="96"/>
      <c r="H2629" s="96" t="s">
        <v>30279</v>
      </c>
      <c r="I2629" s="71" t="s">
        <v>26421</v>
      </c>
      <c r="J2629" s="192">
        <v>31396.0</v>
      </c>
      <c r="K2629" s="95" t="s">
        <v>22583</v>
      </c>
      <c r="L2629" s="95" t="s">
        <v>16627</v>
      </c>
      <c r="M2629" s="113" t="s">
        <v>22516</v>
      </c>
      <c r="N2629" s="75" t="s">
        <v>16706</v>
      </c>
      <c r="O2629" s="75" t="s">
        <v>2753</v>
      </c>
      <c r="P2629" s="75" t="s">
        <v>8038</v>
      </c>
      <c r="Q2629" s="95" t="s">
        <v>26422</v>
      </c>
    </row>
    <row r="2630">
      <c r="A2630" s="62" t="s">
        <v>2586</v>
      </c>
      <c r="B2630" s="210" t="s">
        <v>30280</v>
      </c>
      <c r="C2630" s="82"/>
      <c r="D2630" s="79" t="s">
        <v>30281</v>
      </c>
      <c r="E2630" s="82"/>
      <c r="F2630" s="82"/>
      <c r="G2630" s="160" t="s">
        <v>2741</v>
      </c>
      <c r="H2630" s="62" t="s">
        <v>30282</v>
      </c>
      <c r="I2630" s="193" t="s">
        <v>30283</v>
      </c>
      <c r="J2630" s="200">
        <v>82000.0</v>
      </c>
      <c r="K2630" s="65" t="s">
        <v>22583</v>
      </c>
      <c r="L2630" s="82" t="s">
        <v>16627</v>
      </c>
      <c r="M2630" s="113" t="s">
        <v>22516</v>
      </c>
      <c r="N2630" s="99" t="s">
        <v>16706</v>
      </c>
      <c r="O2630" s="99" t="s">
        <v>22571</v>
      </c>
      <c r="P2630" s="99" t="s">
        <v>8038</v>
      </c>
      <c r="Q2630" s="82" t="s">
        <v>30284</v>
      </c>
    </row>
    <row r="2631">
      <c r="A2631" s="62" t="s">
        <v>2586</v>
      </c>
      <c r="B2631" s="210" t="s">
        <v>26457</v>
      </c>
      <c r="C2631" s="82" t="s">
        <v>30285</v>
      </c>
      <c r="D2631" s="79" t="s">
        <v>4521</v>
      </c>
      <c r="E2631" s="82"/>
      <c r="F2631" s="82"/>
      <c r="G2631" s="62"/>
      <c r="H2631" s="62" t="s">
        <v>30286</v>
      </c>
      <c r="I2631" s="193" t="s">
        <v>26459</v>
      </c>
      <c r="J2631" s="200">
        <v>51300.0</v>
      </c>
      <c r="K2631" s="82" t="s">
        <v>22583</v>
      </c>
      <c r="L2631" s="82" t="s">
        <v>16627</v>
      </c>
      <c r="M2631" s="113" t="s">
        <v>22516</v>
      </c>
      <c r="N2631" s="99" t="s">
        <v>16706</v>
      </c>
      <c r="O2631" s="99" t="s">
        <v>2760</v>
      </c>
      <c r="P2631" s="99" t="s">
        <v>8038</v>
      </c>
      <c r="Q2631" s="82" t="s">
        <v>26460</v>
      </c>
    </row>
    <row r="2632">
      <c r="A2632" s="62" t="s">
        <v>2586</v>
      </c>
      <c r="B2632" s="210" t="s">
        <v>26380</v>
      </c>
      <c r="C2632" s="82"/>
      <c r="D2632" s="101" t="s">
        <v>29793</v>
      </c>
      <c r="E2632" s="82"/>
      <c r="F2632" s="82"/>
      <c r="G2632" s="160" t="s">
        <v>15373</v>
      </c>
      <c r="H2632" s="62" t="s">
        <v>30287</v>
      </c>
      <c r="I2632" s="108" t="s">
        <v>26382</v>
      </c>
      <c r="J2632" s="198">
        <v>31205.0</v>
      </c>
      <c r="K2632" s="82" t="s">
        <v>22583</v>
      </c>
      <c r="L2632" s="82" t="s">
        <v>16627</v>
      </c>
      <c r="M2632" s="113" t="s">
        <v>22516</v>
      </c>
      <c r="N2632" s="99" t="s">
        <v>16706</v>
      </c>
      <c r="O2632" s="99" t="s">
        <v>12996</v>
      </c>
      <c r="P2632" s="99" t="s">
        <v>8038</v>
      </c>
      <c r="Q2632" s="82" t="s">
        <v>26383</v>
      </c>
    </row>
    <row r="2633">
      <c r="A2633" s="62" t="s">
        <v>2633</v>
      </c>
      <c r="B2633" s="210" t="s">
        <v>26380</v>
      </c>
      <c r="C2633" s="82"/>
      <c r="D2633" s="101" t="s">
        <v>29793</v>
      </c>
      <c r="E2633" s="82"/>
      <c r="F2633" s="82"/>
      <c r="G2633" s="160" t="s">
        <v>15373</v>
      </c>
      <c r="H2633" s="62" t="s">
        <v>30288</v>
      </c>
      <c r="I2633" s="108" t="s">
        <v>26382</v>
      </c>
      <c r="J2633" s="198">
        <v>31205.0</v>
      </c>
      <c r="K2633" s="82" t="s">
        <v>22583</v>
      </c>
      <c r="L2633" s="82" t="s">
        <v>16627</v>
      </c>
      <c r="M2633" s="113" t="s">
        <v>22516</v>
      </c>
      <c r="N2633" s="99" t="s">
        <v>16706</v>
      </c>
      <c r="O2633" s="99" t="s">
        <v>12996</v>
      </c>
      <c r="P2633" s="99" t="s">
        <v>8038</v>
      </c>
      <c r="Q2633" s="82" t="s">
        <v>26383</v>
      </c>
    </row>
    <row r="2634">
      <c r="A2634" s="62" t="s">
        <v>2586</v>
      </c>
      <c r="B2634" s="210" t="s">
        <v>24283</v>
      </c>
      <c r="C2634" s="82" t="s">
        <v>29519</v>
      </c>
      <c r="D2634" s="79" t="s">
        <v>29520</v>
      </c>
      <c r="E2634" s="82"/>
      <c r="F2634" s="82"/>
      <c r="G2634" s="62"/>
      <c r="H2634" s="62" t="s">
        <v>29521</v>
      </c>
      <c r="I2634" s="193" t="s">
        <v>24286</v>
      </c>
      <c r="J2634" s="200">
        <v>86700.0</v>
      </c>
      <c r="K2634" s="82" t="s">
        <v>22583</v>
      </c>
      <c r="L2634" s="82" t="s">
        <v>21498</v>
      </c>
      <c r="M2634" s="99" t="s">
        <v>23557</v>
      </c>
      <c r="N2634" s="99" t="s">
        <v>16706</v>
      </c>
      <c r="O2634" s="99" t="s">
        <v>2802</v>
      </c>
      <c r="P2634" s="99" t="s">
        <v>8038</v>
      </c>
      <c r="Q2634" s="82" t="s">
        <v>24723</v>
      </c>
    </row>
    <row r="2635">
      <c r="A2635" s="62" t="s">
        <v>2633</v>
      </c>
      <c r="B2635" s="195" t="s">
        <v>30289</v>
      </c>
      <c r="C2635" s="201"/>
      <c r="D2635" s="79" t="s">
        <v>10511</v>
      </c>
      <c r="E2635" s="201"/>
      <c r="F2635" s="201"/>
      <c r="G2635" s="198"/>
      <c r="H2635" s="198" t="s">
        <v>29830</v>
      </c>
      <c r="I2635" s="199" t="s">
        <v>30290</v>
      </c>
      <c r="J2635" s="198">
        <v>50000.0</v>
      </c>
      <c r="K2635" s="263" t="s">
        <v>22583</v>
      </c>
      <c r="L2635" s="201" t="s">
        <v>21498</v>
      </c>
      <c r="M2635" s="162" t="s">
        <v>22798</v>
      </c>
      <c r="N2635" s="162" t="s">
        <v>16706</v>
      </c>
      <c r="O2635" s="162" t="s">
        <v>2760</v>
      </c>
      <c r="P2635" s="162" t="s">
        <v>8038</v>
      </c>
      <c r="Q2635" s="201" t="s">
        <v>30291</v>
      </c>
    </row>
    <row r="2636">
      <c r="A2636" s="62" t="s">
        <v>2586</v>
      </c>
      <c r="B2636" s="210" t="s">
        <v>30292</v>
      </c>
      <c r="C2636" s="82"/>
      <c r="D2636" s="79" t="s">
        <v>11059</v>
      </c>
      <c r="E2636" s="82"/>
      <c r="F2636" s="82"/>
      <c r="G2636" s="62"/>
      <c r="H2636" s="62" t="s">
        <v>30293</v>
      </c>
      <c r="I2636" s="108" t="s">
        <v>30294</v>
      </c>
      <c r="J2636" s="198">
        <v>44592.0</v>
      </c>
      <c r="K2636" s="82" t="s">
        <v>22583</v>
      </c>
      <c r="L2636" s="82" t="s">
        <v>21498</v>
      </c>
      <c r="M2636" s="99" t="s">
        <v>22798</v>
      </c>
      <c r="N2636" s="99" t="s">
        <v>16706</v>
      </c>
      <c r="O2636" s="99" t="s">
        <v>2686</v>
      </c>
      <c r="P2636" s="99" t="s">
        <v>15373</v>
      </c>
      <c r="Q2636" s="82" t="s">
        <v>30295</v>
      </c>
    </row>
    <row r="2637">
      <c r="A2637" s="69" t="s">
        <v>2633</v>
      </c>
      <c r="B2637" s="153" t="s">
        <v>30296</v>
      </c>
      <c r="C2637" s="236" t="s">
        <v>30297</v>
      </c>
      <c r="D2637" s="196" t="s">
        <v>30298</v>
      </c>
      <c r="E2637" s="236"/>
      <c r="F2637" s="236"/>
      <c r="G2637" s="177"/>
      <c r="H2637" s="177" t="s">
        <v>30299</v>
      </c>
      <c r="I2637" s="180" t="s">
        <v>30300</v>
      </c>
      <c r="J2637" s="273">
        <v>36000.0</v>
      </c>
      <c r="K2637" s="82" t="s">
        <v>22583</v>
      </c>
      <c r="L2637" s="95" t="s">
        <v>21498</v>
      </c>
      <c r="M2637" s="75" t="s">
        <v>22798</v>
      </c>
      <c r="N2637" s="75" t="s">
        <v>16706</v>
      </c>
      <c r="O2637" s="75" t="s">
        <v>6917</v>
      </c>
      <c r="P2637" s="75" t="s">
        <v>8038</v>
      </c>
      <c r="Q2637" s="180" t="s">
        <v>22516</v>
      </c>
    </row>
    <row r="2638">
      <c r="A2638" s="62" t="s">
        <v>2633</v>
      </c>
      <c r="B2638" s="195" t="s">
        <v>30289</v>
      </c>
      <c r="C2638" s="201" t="s">
        <v>30297</v>
      </c>
      <c r="D2638" s="196" t="s">
        <v>30298</v>
      </c>
      <c r="E2638" s="201"/>
      <c r="F2638" s="201"/>
      <c r="G2638" s="198"/>
      <c r="H2638" s="198" t="s">
        <v>30299</v>
      </c>
      <c r="I2638" s="199" t="s">
        <v>30290</v>
      </c>
      <c r="J2638" s="198">
        <v>50000.0</v>
      </c>
      <c r="K2638" s="263" t="s">
        <v>22583</v>
      </c>
      <c r="L2638" s="201" t="s">
        <v>21498</v>
      </c>
      <c r="M2638" s="162" t="s">
        <v>22798</v>
      </c>
      <c r="N2638" s="162" t="s">
        <v>16706</v>
      </c>
      <c r="O2638" s="162" t="s">
        <v>2760</v>
      </c>
      <c r="P2638" s="162" t="s">
        <v>8038</v>
      </c>
      <c r="Q2638" s="201" t="s">
        <v>30291</v>
      </c>
    </row>
    <row r="2639">
      <c r="A2639" s="62" t="s">
        <v>2633</v>
      </c>
      <c r="B2639" s="210" t="s">
        <v>28898</v>
      </c>
      <c r="C2639" s="82"/>
      <c r="D2639" s="79" t="s">
        <v>30301</v>
      </c>
      <c r="E2639" s="82"/>
      <c r="F2639" s="82"/>
      <c r="G2639" s="62"/>
      <c r="H2639" s="62" t="s">
        <v>30302</v>
      </c>
      <c r="I2639" s="108" t="s">
        <v>28900</v>
      </c>
      <c r="J2639" s="198">
        <v>30000.0</v>
      </c>
      <c r="K2639" s="82" t="s">
        <v>22583</v>
      </c>
      <c r="L2639" s="82" t="s">
        <v>21498</v>
      </c>
      <c r="M2639" s="99" t="s">
        <v>22798</v>
      </c>
      <c r="N2639" s="99" t="s">
        <v>16706</v>
      </c>
      <c r="O2639" s="99" t="s">
        <v>2840</v>
      </c>
      <c r="P2639" s="99" t="s">
        <v>15373</v>
      </c>
      <c r="Q2639" s="82" t="s">
        <v>28901</v>
      </c>
    </row>
    <row r="2640">
      <c r="A2640" s="69" t="s">
        <v>2633</v>
      </c>
      <c r="B2640" s="153" t="s">
        <v>30296</v>
      </c>
      <c r="C2640" s="236"/>
      <c r="D2640" s="229" t="s">
        <v>4353</v>
      </c>
      <c r="E2640" s="236"/>
      <c r="F2640" s="236"/>
      <c r="G2640" s="177"/>
      <c r="H2640" s="177" t="s">
        <v>30303</v>
      </c>
      <c r="I2640" s="180" t="s">
        <v>30300</v>
      </c>
      <c r="J2640" s="273">
        <v>36000.0</v>
      </c>
      <c r="K2640" s="95" t="s">
        <v>22583</v>
      </c>
      <c r="L2640" s="95" t="s">
        <v>21498</v>
      </c>
      <c r="M2640" s="75" t="s">
        <v>22798</v>
      </c>
      <c r="N2640" s="75" t="s">
        <v>16706</v>
      </c>
      <c r="O2640" s="75" t="s">
        <v>6917</v>
      </c>
      <c r="P2640" s="75" t="s">
        <v>15373</v>
      </c>
      <c r="Q2640" s="180" t="s">
        <v>22516</v>
      </c>
    </row>
    <row r="2641">
      <c r="A2641" s="62" t="s">
        <v>2586</v>
      </c>
      <c r="B2641" s="210" t="s">
        <v>30304</v>
      </c>
      <c r="C2641" s="82" t="s">
        <v>16309</v>
      </c>
      <c r="D2641" s="79" t="s">
        <v>3892</v>
      </c>
      <c r="E2641" s="82"/>
      <c r="F2641" s="82"/>
      <c r="G2641" s="62"/>
      <c r="H2641" s="62" t="s">
        <v>30305</v>
      </c>
      <c r="I2641" s="108" t="s">
        <v>30306</v>
      </c>
      <c r="J2641" s="198">
        <v>23492.0</v>
      </c>
      <c r="K2641" s="82" t="s">
        <v>22583</v>
      </c>
      <c r="L2641" s="82" t="s">
        <v>21498</v>
      </c>
      <c r="M2641" s="99" t="s">
        <v>22798</v>
      </c>
      <c r="N2641" s="99" t="s">
        <v>16706</v>
      </c>
      <c r="O2641" s="99" t="s">
        <v>2760</v>
      </c>
      <c r="P2641" s="99" t="s">
        <v>8038</v>
      </c>
      <c r="Q2641" s="113" t="s">
        <v>22516</v>
      </c>
    </row>
    <row r="2642">
      <c r="A2642" s="69" t="s">
        <v>2586</v>
      </c>
      <c r="B2642" s="153" t="s">
        <v>30307</v>
      </c>
      <c r="C2642" s="95" t="s">
        <v>16365</v>
      </c>
      <c r="D2642" s="101" t="s">
        <v>7276</v>
      </c>
      <c r="E2642" s="95"/>
      <c r="F2642" s="95"/>
      <c r="G2642" s="160" t="s">
        <v>2741</v>
      </c>
      <c r="H2642" s="96" t="s">
        <v>30308</v>
      </c>
      <c r="I2642" s="71" t="s">
        <v>23715</v>
      </c>
      <c r="J2642" s="237">
        <v>65000.0</v>
      </c>
      <c r="K2642" s="95" t="s">
        <v>22583</v>
      </c>
      <c r="L2642" s="95" t="s">
        <v>21498</v>
      </c>
      <c r="M2642" s="75" t="s">
        <v>22798</v>
      </c>
      <c r="N2642" s="75" t="s">
        <v>16706</v>
      </c>
      <c r="O2642" s="75" t="s">
        <v>23716</v>
      </c>
      <c r="P2642" s="75" t="s">
        <v>8038</v>
      </c>
      <c r="Q2642" s="95" t="s">
        <v>23717</v>
      </c>
    </row>
    <row r="2643">
      <c r="A2643" s="62" t="s">
        <v>2586</v>
      </c>
      <c r="B2643" s="210" t="s">
        <v>23065</v>
      </c>
      <c r="C2643" s="82" t="s">
        <v>5758</v>
      </c>
      <c r="D2643" s="79" t="s">
        <v>3382</v>
      </c>
      <c r="E2643" s="82"/>
      <c r="F2643" s="82"/>
      <c r="G2643" s="160" t="s">
        <v>2741</v>
      </c>
      <c r="H2643" s="62" t="s">
        <v>30309</v>
      </c>
      <c r="I2643" s="193" t="s">
        <v>23070</v>
      </c>
      <c r="J2643" s="200">
        <v>67000.0</v>
      </c>
      <c r="K2643" s="82" t="s">
        <v>22583</v>
      </c>
      <c r="L2643" s="82" t="s">
        <v>21498</v>
      </c>
      <c r="M2643" s="99" t="s">
        <v>22798</v>
      </c>
      <c r="N2643" s="99" t="s">
        <v>16706</v>
      </c>
      <c r="O2643" s="99" t="s">
        <v>2760</v>
      </c>
      <c r="P2643" s="99" t="s">
        <v>8038</v>
      </c>
      <c r="Q2643" s="82" t="s">
        <v>30310</v>
      </c>
    </row>
    <row r="2644">
      <c r="A2644" s="62" t="s">
        <v>2633</v>
      </c>
      <c r="B2644" s="210" t="s">
        <v>23624</v>
      </c>
      <c r="C2644" s="82" t="s">
        <v>30311</v>
      </c>
      <c r="D2644" s="62"/>
      <c r="E2644" s="82"/>
      <c r="F2644" s="82"/>
      <c r="G2644" s="62"/>
      <c r="H2644" s="62" t="s">
        <v>30312</v>
      </c>
      <c r="I2644" s="193" t="s">
        <v>23629</v>
      </c>
      <c r="J2644" s="200">
        <v>25400.0</v>
      </c>
      <c r="K2644" s="82" t="s">
        <v>22583</v>
      </c>
      <c r="L2644" s="82" t="s">
        <v>21498</v>
      </c>
      <c r="M2644" s="99" t="s">
        <v>22798</v>
      </c>
      <c r="N2644" s="99" t="s">
        <v>16706</v>
      </c>
      <c r="O2644" s="99" t="s">
        <v>23558</v>
      </c>
      <c r="P2644" s="99" t="s">
        <v>8038</v>
      </c>
      <c r="Q2644" s="113" t="s">
        <v>22516</v>
      </c>
    </row>
    <row r="2645">
      <c r="A2645" s="69" t="s">
        <v>2586</v>
      </c>
      <c r="B2645" s="153" t="s">
        <v>24177</v>
      </c>
      <c r="C2645" s="95" t="s">
        <v>24179</v>
      </c>
      <c r="D2645" s="101" t="s">
        <v>24179</v>
      </c>
      <c r="E2645" s="95"/>
      <c r="F2645" s="95"/>
      <c r="G2645" s="96"/>
      <c r="H2645" s="96" t="s">
        <v>30313</v>
      </c>
      <c r="I2645" s="71" t="s">
        <v>24182</v>
      </c>
      <c r="J2645" s="192">
        <v>37609.0</v>
      </c>
      <c r="K2645" s="160" t="s">
        <v>22583</v>
      </c>
      <c r="L2645" s="95" t="s">
        <v>21498</v>
      </c>
      <c r="M2645" s="75" t="s">
        <v>22576</v>
      </c>
      <c r="N2645" s="75" t="s">
        <v>16706</v>
      </c>
      <c r="O2645" s="75" t="s">
        <v>2760</v>
      </c>
      <c r="P2645" s="75" t="s">
        <v>8038</v>
      </c>
      <c r="Q2645" s="95" t="s">
        <v>24184</v>
      </c>
    </row>
    <row r="2646">
      <c r="A2646" s="62" t="s">
        <v>23381</v>
      </c>
      <c r="B2646" s="195" t="s">
        <v>24596</v>
      </c>
      <c r="C2646" s="201" t="s">
        <v>24597</v>
      </c>
      <c r="D2646" s="196" t="s">
        <v>24598</v>
      </c>
      <c r="E2646" s="201"/>
      <c r="F2646" s="201"/>
      <c r="G2646" s="160" t="s">
        <v>8038</v>
      </c>
      <c r="H2646" s="198" t="s">
        <v>30314</v>
      </c>
      <c r="I2646" s="213" t="s">
        <v>22670</v>
      </c>
      <c r="J2646" s="198">
        <v>80000.0</v>
      </c>
      <c r="K2646" s="201" t="s">
        <v>22583</v>
      </c>
      <c r="L2646" s="201" t="s">
        <v>21498</v>
      </c>
      <c r="M2646" s="162" t="s">
        <v>22576</v>
      </c>
      <c r="N2646" s="162" t="s">
        <v>16706</v>
      </c>
      <c r="O2646" s="162" t="s">
        <v>4225</v>
      </c>
      <c r="P2646" s="162" t="s">
        <v>8038</v>
      </c>
      <c r="Q2646" s="201" t="s">
        <v>24601</v>
      </c>
    </row>
    <row r="2647">
      <c r="A2647" s="69" t="s">
        <v>2586</v>
      </c>
      <c r="B2647" s="153" t="s">
        <v>24177</v>
      </c>
      <c r="C2647" s="95" t="s">
        <v>24178</v>
      </c>
      <c r="D2647" s="79" t="s">
        <v>30315</v>
      </c>
      <c r="E2647" s="95"/>
      <c r="F2647" s="95"/>
      <c r="G2647" s="96"/>
      <c r="H2647" s="96" t="s">
        <v>30316</v>
      </c>
      <c r="I2647" s="71" t="s">
        <v>24182</v>
      </c>
      <c r="J2647" s="192">
        <v>37609.0</v>
      </c>
      <c r="K2647" s="160" t="s">
        <v>22583</v>
      </c>
      <c r="L2647" s="95" t="s">
        <v>21498</v>
      </c>
      <c r="M2647" s="75" t="s">
        <v>22576</v>
      </c>
      <c r="N2647" s="75" t="s">
        <v>16706</v>
      </c>
      <c r="O2647" s="75" t="s">
        <v>24183</v>
      </c>
      <c r="P2647" s="75" t="s">
        <v>8038</v>
      </c>
      <c r="Q2647" s="95" t="s">
        <v>24184</v>
      </c>
    </row>
    <row r="2648">
      <c r="A2648" s="62" t="s">
        <v>2586</v>
      </c>
      <c r="B2648" s="210" t="s">
        <v>30317</v>
      </c>
      <c r="C2648" s="82"/>
      <c r="D2648" s="79" t="s">
        <v>3732</v>
      </c>
      <c r="E2648" s="82"/>
      <c r="F2648" s="82"/>
      <c r="G2648" s="62"/>
      <c r="H2648" s="62" t="s">
        <v>30318</v>
      </c>
      <c r="I2648" s="108" t="s">
        <v>30319</v>
      </c>
      <c r="J2648" s="198">
        <v>42336.0</v>
      </c>
      <c r="K2648" s="160" t="s">
        <v>22583</v>
      </c>
      <c r="L2648" s="82" t="s">
        <v>21498</v>
      </c>
      <c r="M2648" s="99" t="s">
        <v>22576</v>
      </c>
      <c r="N2648" s="99" t="s">
        <v>16706</v>
      </c>
      <c r="O2648" s="99" t="s">
        <v>22571</v>
      </c>
      <c r="P2648" s="99" t="s">
        <v>15373</v>
      </c>
      <c r="Q2648" s="113" t="s">
        <v>22516</v>
      </c>
    </row>
    <row r="2649">
      <c r="A2649" s="69" t="s">
        <v>2586</v>
      </c>
      <c r="B2649" s="232" t="s">
        <v>30320</v>
      </c>
      <c r="C2649" s="82" t="s">
        <v>24764</v>
      </c>
      <c r="D2649" s="79" t="s">
        <v>30321</v>
      </c>
      <c r="E2649" s="82"/>
      <c r="F2649" s="82"/>
      <c r="G2649" s="62"/>
      <c r="H2649" s="62" t="s">
        <v>30322</v>
      </c>
      <c r="I2649" s="108" t="s">
        <v>30323</v>
      </c>
      <c r="J2649" s="198">
        <v>31935.0</v>
      </c>
      <c r="K2649" s="99" t="s">
        <v>22583</v>
      </c>
      <c r="L2649" s="82" t="s">
        <v>21498</v>
      </c>
      <c r="M2649" s="99" t="s">
        <v>22576</v>
      </c>
      <c r="N2649" s="99" t="s">
        <v>16706</v>
      </c>
      <c r="O2649" s="99" t="s">
        <v>2686</v>
      </c>
      <c r="P2649" s="99" t="s">
        <v>8038</v>
      </c>
      <c r="Q2649" s="82" t="s">
        <v>30324</v>
      </c>
    </row>
    <row r="2650">
      <c r="A2650" s="62" t="s">
        <v>2586</v>
      </c>
      <c r="B2650" s="195" t="s">
        <v>24596</v>
      </c>
      <c r="C2650" s="201"/>
      <c r="D2650" s="196" t="s">
        <v>24602</v>
      </c>
      <c r="E2650" s="201"/>
      <c r="F2650" s="201"/>
      <c r="G2650" s="160" t="s">
        <v>8038</v>
      </c>
      <c r="H2650" s="198" t="s">
        <v>24603</v>
      </c>
      <c r="I2650" s="213" t="s">
        <v>25025</v>
      </c>
      <c r="J2650" s="198">
        <v>30000.0</v>
      </c>
      <c r="K2650" s="201" t="s">
        <v>22583</v>
      </c>
      <c r="L2650" s="201" t="s">
        <v>21498</v>
      </c>
      <c r="M2650" s="162" t="s">
        <v>22576</v>
      </c>
      <c r="N2650" s="162" t="s">
        <v>16706</v>
      </c>
      <c r="O2650" s="162" t="s">
        <v>4225</v>
      </c>
      <c r="P2650" s="162" t="s">
        <v>15373</v>
      </c>
      <c r="Q2650" s="201" t="s">
        <v>24601</v>
      </c>
    </row>
    <row r="2651">
      <c r="A2651" s="69" t="s">
        <v>2633</v>
      </c>
      <c r="B2651" s="153" t="s">
        <v>24655</v>
      </c>
      <c r="C2651" s="236"/>
      <c r="D2651" s="101" t="s">
        <v>24357</v>
      </c>
      <c r="E2651" s="236"/>
      <c r="F2651" s="236"/>
      <c r="G2651" s="177"/>
      <c r="H2651" s="177" t="s">
        <v>30325</v>
      </c>
      <c r="I2651" s="178" t="s">
        <v>24659</v>
      </c>
      <c r="J2651" s="179">
        <v>53417.0</v>
      </c>
      <c r="K2651" s="99" t="s">
        <v>22583</v>
      </c>
      <c r="L2651" s="95" t="s">
        <v>21498</v>
      </c>
      <c r="M2651" s="75" t="s">
        <v>22576</v>
      </c>
      <c r="N2651" s="75" t="s">
        <v>16706</v>
      </c>
      <c r="O2651" s="75" t="s">
        <v>2802</v>
      </c>
      <c r="P2651" s="75" t="s">
        <v>15373</v>
      </c>
      <c r="Q2651" s="236" t="s">
        <v>24660</v>
      </c>
    </row>
    <row r="2652">
      <c r="A2652" s="62" t="s">
        <v>2586</v>
      </c>
      <c r="B2652" s="210" t="s">
        <v>26571</v>
      </c>
      <c r="C2652" s="82"/>
      <c r="D2652" s="101" t="s">
        <v>30326</v>
      </c>
      <c r="E2652" s="82"/>
      <c r="F2652" s="82"/>
      <c r="G2652" s="160" t="s">
        <v>8038</v>
      </c>
      <c r="H2652" s="62" t="s">
        <v>30327</v>
      </c>
      <c r="I2652" s="193" t="s">
        <v>26574</v>
      </c>
      <c r="J2652" s="198">
        <v>52695.0</v>
      </c>
      <c r="K2652" s="82" t="s">
        <v>22583</v>
      </c>
      <c r="L2652" s="82" t="s">
        <v>21498</v>
      </c>
      <c r="M2652" s="99" t="s">
        <v>22576</v>
      </c>
      <c r="N2652" s="99" t="s">
        <v>16706</v>
      </c>
      <c r="O2652" s="99" t="s">
        <v>23459</v>
      </c>
      <c r="P2652" s="99" t="s">
        <v>15373</v>
      </c>
      <c r="Q2652" s="113" t="s">
        <v>22516</v>
      </c>
    </row>
    <row r="2653">
      <c r="A2653" s="69" t="s">
        <v>23381</v>
      </c>
      <c r="B2653" s="232" t="s">
        <v>24355</v>
      </c>
      <c r="C2653" s="82"/>
      <c r="D2653" s="101" t="s">
        <v>4910</v>
      </c>
      <c r="E2653" s="82"/>
      <c r="F2653" s="82"/>
      <c r="G2653" s="160" t="s">
        <v>2741</v>
      </c>
      <c r="H2653" s="62" t="s">
        <v>30328</v>
      </c>
      <c r="I2653" s="193" t="s">
        <v>24360</v>
      </c>
      <c r="J2653" s="200">
        <v>56300.0</v>
      </c>
      <c r="K2653" s="82" t="s">
        <v>22583</v>
      </c>
      <c r="L2653" s="82" t="s">
        <v>21498</v>
      </c>
      <c r="M2653" s="99" t="s">
        <v>22576</v>
      </c>
      <c r="N2653" s="99" t="s">
        <v>16706</v>
      </c>
      <c r="O2653" s="99" t="s">
        <v>13497</v>
      </c>
      <c r="P2653" s="99" t="s">
        <v>8038</v>
      </c>
      <c r="Q2653" s="82" t="s">
        <v>30329</v>
      </c>
    </row>
    <row r="2654">
      <c r="A2654" s="62" t="s">
        <v>23381</v>
      </c>
      <c r="B2654" s="210" t="s">
        <v>26565</v>
      </c>
      <c r="C2654" s="82"/>
      <c r="D2654" s="101" t="s">
        <v>7276</v>
      </c>
      <c r="E2654" s="82"/>
      <c r="F2654" s="82"/>
      <c r="G2654" s="160" t="s">
        <v>2741</v>
      </c>
      <c r="H2654" s="62" t="s">
        <v>30330</v>
      </c>
      <c r="I2654" s="108" t="s">
        <v>26567</v>
      </c>
      <c r="J2654" s="198">
        <v>42653.0</v>
      </c>
      <c r="K2654" s="82" t="s">
        <v>22583</v>
      </c>
      <c r="L2654" s="82" t="s">
        <v>21498</v>
      </c>
      <c r="M2654" s="99" t="s">
        <v>22576</v>
      </c>
      <c r="N2654" s="99" t="s">
        <v>16706</v>
      </c>
      <c r="O2654" s="99" t="s">
        <v>3143</v>
      </c>
      <c r="P2654" s="99" t="s">
        <v>8038</v>
      </c>
      <c r="Q2654" s="82" t="s">
        <v>30331</v>
      </c>
    </row>
    <row r="2655">
      <c r="A2655" s="62" t="s">
        <v>23381</v>
      </c>
      <c r="B2655" s="210" t="s">
        <v>30317</v>
      </c>
      <c r="C2655" s="82"/>
      <c r="D2655" s="101" t="s">
        <v>30332</v>
      </c>
      <c r="E2655" s="82"/>
      <c r="F2655" s="82"/>
      <c r="G2655" s="62"/>
      <c r="H2655" s="62" t="s">
        <v>30333</v>
      </c>
      <c r="I2655" s="108" t="s">
        <v>30319</v>
      </c>
      <c r="J2655" s="198">
        <v>42336.0</v>
      </c>
      <c r="K2655" s="160" t="s">
        <v>22583</v>
      </c>
      <c r="L2655" s="82" t="s">
        <v>21498</v>
      </c>
      <c r="M2655" s="99" t="s">
        <v>22576</v>
      </c>
      <c r="N2655" s="99" t="s">
        <v>16706</v>
      </c>
      <c r="O2655" s="99" t="s">
        <v>22571</v>
      </c>
      <c r="P2655" s="99" t="s">
        <v>15373</v>
      </c>
      <c r="Q2655" s="82" t="s">
        <v>30334</v>
      </c>
    </row>
    <row r="2656">
      <c r="A2656" s="62" t="s">
        <v>2633</v>
      </c>
      <c r="B2656" s="210" t="s">
        <v>30335</v>
      </c>
      <c r="C2656" s="82"/>
      <c r="D2656" s="79" t="s">
        <v>4361</v>
      </c>
      <c r="E2656" s="82"/>
      <c r="F2656" s="82"/>
      <c r="G2656" s="62"/>
      <c r="H2656" s="62" t="s">
        <v>30336</v>
      </c>
      <c r="I2656" s="108" t="s">
        <v>30337</v>
      </c>
      <c r="J2656" s="198">
        <v>55184.0</v>
      </c>
      <c r="K2656" s="82" t="s">
        <v>22583</v>
      </c>
      <c r="L2656" s="82" t="s">
        <v>21498</v>
      </c>
      <c r="M2656" s="99" t="s">
        <v>22576</v>
      </c>
      <c r="N2656" s="99" t="s">
        <v>16706</v>
      </c>
      <c r="O2656" s="99" t="s">
        <v>2802</v>
      </c>
      <c r="P2656" s="99" t="s">
        <v>15373</v>
      </c>
      <c r="Q2656" s="82"/>
    </row>
    <row r="2657">
      <c r="A2657" s="69" t="s">
        <v>2633</v>
      </c>
      <c r="B2657" s="220" t="s">
        <v>24637</v>
      </c>
      <c r="C2657" s="82" t="s">
        <v>5758</v>
      </c>
      <c r="D2657" s="79" t="s">
        <v>3382</v>
      </c>
      <c r="E2657" s="82"/>
      <c r="F2657" s="82"/>
      <c r="G2657" s="160" t="s">
        <v>2741</v>
      </c>
      <c r="H2657" s="62" t="s">
        <v>29599</v>
      </c>
      <c r="I2657" s="108" t="s">
        <v>26563</v>
      </c>
      <c r="J2657" s="198">
        <v>50620.0</v>
      </c>
      <c r="K2657" s="160" t="s">
        <v>22583</v>
      </c>
      <c r="L2657" s="82" t="s">
        <v>21498</v>
      </c>
      <c r="M2657" s="99" t="s">
        <v>22576</v>
      </c>
      <c r="N2657" s="99" t="s">
        <v>16706</v>
      </c>
      <c r="O2657" s="99" t="s">
        <v>2760</v>
      </c>
      <c r="P2657" s="99" t="s">
        <v>8038</v>
      </c>
      <c r="Q2657" s="82" t="s">
        <v>30338</v>
      </c>
    </row>
    <row r="2658">
      <c r="A2658" s="69" t="s">
        <v>2633</v>
      </c>
      <c r="B2658" s="220" t="s">
        <v>24637</v>
      </c>
      <c r="C2658" s="82" t="s">
        <v>5758</v>
      </c>
      <c r="D2658" s="79" t="s">
        <v>3382</v>
      </c>
      <c r="E2658" s="82"/>
      <c r="F2658" s="82"/>
      <c r="G2658" s="160" t="s">
        <v>2741</v>
      </c>
      <c r="H2658" s="62" t="s">
        <v>30339</v>
      </c>
      <c r="I2658" s="108" t="s">
        <v>26563</v>
      </c>
      <c r="J2658" s="198">
        <v>50620.0</v>
      </c>
      <c r="K2658" s="160" t="s">
        <v>22583</v>
      </c>
      <c r="L2658" s="82" t="s">
        <v>21498</v>
      </c>
      <c r="M2658" s="99" t="s">
        <v>22576</v>
      </c>
      <c r="N2658" s="99" t="s">
        <v>16706</v>
      </c>
      <c r="O2658" s="99" t="s">
        <v>2760</v>
      </c>
      <c r="P2658" s="99" t="s">
        <v>8038</v>
      </c>
      <c r="Q2658" s="82" t="s">
        <v>22803</v>
      </c>
    </row>
    <row r="2659">
      <c r="A2659" s="62" t="s">
        <v>2586</v>
      </c>
      <c r="B2659" s="215" t="s">
        <v>30340</v>
      </c>
      <c r="C2659" s="95" t="s">
        <v>30341</v>
      </c>
      <c r="D2659" s="101" t="s">
        <v>15099</v>
      </c>
      <c r="E2659" s="95"/>
      <c r="F2659" s="95"/>
      <c r="G2659" s="96"/>
      <c r="H2659" s="96" t="s">
        <v>30342</v>
      </c>
      <c r="I2659" s="191" t="s">
        <v>30343</v>
      </c>
      <c r="J2659" s="156">
        <v>29400.0</v>
      </c>
      <c r="K2659" s="82" t="s">
        <v>22583</v>
      </c>
      <c r="L2659" s="95" t="s">
        <v>21498</v>
      </c>
      <c r="M2659" s="75" t="s">
        <v>22629</v>
      </c>
      <c r="N2659" s="75" t="s">
        <v>16706</v>
      </c>
      <c r="O2659" s="75" t="s">
        <v>4225</v>
      </c>
      <c r="P2659" s="75" t="s">
        <v>8038</v>
      </c>
      <c r="Q2659" s="95" t="s">
        <v>30344</v>
      </c>
    </row>
    <row r="2660">
      <c r="A2660" s="62" t="s">
        <v>2633</v>
      </c>
      <c r="B2660" s="195" t="s">
        <v>22783</v>
      </c>
      <c r="C2660" s="201" t="s">
        <v>30345</v>
      </c>
      <c r="D2660" s="196" t="s">
        <v>6020</v>
      </c>
      <c r="E2660" s="201"/>
      <c r="F2660" s="201"/>
      <c r="G2660" s="198"/>
      <c r="H2660" s="198" t="s">
        <v>30346</v>
      </c>
      <c r="I2660" s="213" t="s">
        <v>22787</v>
      </c>
      <c r="J2660" s="198">
        <v>75518.0</v>
      </c>
      <c r="K2660" s="201" t="s">
        <v>22583</v>
      </c>
      <c r="L2660" s="201" t="s">
        <v>21498</v>
      </c>
      <c r="M2660" s="162" t="s">
        <v>22629</v>
      </c>
      <c r="N2660" s="162" t="s">
        <v>16706</v>
      </c>
      <c r="O2660" s="162" t="s">
        <v>2760</v>
      </c>
      <c r="P2660" s="162" t="s">
        <v>8038</v>
      </c>
      <c r="Q2660" s="201" t="s">
        <v>22789</v>
      </c>
    </row>
    <row r="2661">
      <c r="A2661" s="69" t="s">
        <v>2633</v>
      </c>
      <c r="B2661" s="232" t="s">
        <v>24386</v>
      </c>
      <c r="C2661" s="82" t="s">
        <v>15749</v>
      </c>
      <c r="D2661" s="79" t="s">
        <v>15749</v>
      </c>
      <c r="E2661" s="82"/>
      <c r="F2661" s="82"/>
      <c r="G2661" s="62"/>
      <c r="H2661" s="62" t="s">
        <v>30347</v>
      </c>
      <c r="I2661" s="108" t="s">
        <v>24389</v>
      </c>
      <c r="J2661" s="198">
        <v>70305.0</v>
      </c>
      <c r="K2661" s="82" t="s">
        <v>22583</v>
      </c>
      <c r="L2661" s="82" t="s">
        <v>21498</v>
      </c>
      <c r="M2661" s="99" t="s">
        <v>22629</v>
      </c>
      <c r="N2661" s="99" t="s">
        <v>16706</v>
      </c>
      <c r="O2661" s="99" t="s">
        <v>3182</v>
      </c>
      <c r="P2661" s="99" t="s">
        <v>8038</v>
      </c>
      <c r="Q2661" s="82" t="s">
        <v>24390</v>
      </c>
    </row>
    <row r="2662">
      <c r="A2662" s="62" t="s">
        <v>2586</v>
      </c>
      <c r="B2662" s="195" t="s">
        <v>30348</v>
      </c>
      <c r="C2662" s="201"/>
      <c r="D2662" s="79" t="s">
        <v>4101</v>
      </c>
      <c r="E2662" s="201"/>
      <c r="F2662" s="201"/>
      <c r="G2662" s="198"/>
      <c r="H2662" s="198" t="s">
        <v>30349</v>
      </c>
      <c r="I2662" s="213" t="s">
        <v>30350</v>
      </c>
      <c r="J2662" s="198">
        <v>77447.0</v>
      </c>
      <c r="K2662" s="201" t="s">
        <v>22583</v>
      </c>
      <c r="L2662" s="201" t="s">
        <v>21498</v>
      </c>
      <c r="M2662" s="162" t="s">
        <v>22629</v>
      </c>
      <c r="N2662" s="162" t="s">
        <v>16706</v>
      </c>
      <c r="O2662" s="162" t="s">
        <v>2760</v>
      </c>
      <c r="P2662" s="162" t="s">
        <v>15373</v>
      </c>
      <c r="Q2662" s="201" t="s">
        <v>30351</v>
      </c>
    </row>
    <row r="2663">
      <c r="A2663" s="62" t="s">
        <v>2633</v>
      </c>
      <c r="B2663" s="210" t="s">
        <v>24036</v>
      </c>
      <c r="C2663" s="82" t="s">
        <v>24043</v>
      </c>
      <c r="D2663" s="79" t="s">
        <v>24046</v>
      </c>
      <c r="E2663" s="82"/>
      <c r="F2663" s="82"/>
      <c r="G2663" s="160" t="s">
        <v>8038</v>
      </c>
      <c r="H2663" s="62" t="s">
        <v>29552</v>
      </c>
      <c r="I2663" s="108" t="s">
        <v>24041</v>
      </c>
      <c r="J2663" s="198">
        <v>91646.0</v>
      </c>
      <c r="K2663" s="82" t="s">
        <v>22583</v>
      </c>
      <c r="L2663" s="82" t="s">
        <v>21498</v>
      </c>
      <c r="M2663" s="99" t="s">
        <v>22629</v>
      </c>
      <c r="N2663" s="99" t="s">
        <v>16706</v>
      </c>
      <c r="O2663" s="99" t="s">
        <v>2760</v>
      </c>
      <c r="P2663" s="99" t="s">
        <v>8038</v>
      </c>
      <c r="Q2663" s="113" t="s">
        <v>22516</v>
      </c>
    </row>
    <row r="2664">
      <c r="A2664" s="62" t="s">
        <v>2586</v>
      </c>
      <c r="B2664" s="210" t="s">
        <v>30352</v>
      </c>
      <c r="C2664" s="82"/>
      <c r="D2664" s="79" t="s">
        <v>30353</v>
      </c>
      <c r="E2664" s="82"/>
      <c r="F2664" s="82"/>
      <c r="G2664" s="62"/>
      <c r="H2664" s="62" t="s">
        <v>30354</v>
      </c>
      <c r="I2664" s="193" t="s">
        <v>30355</v>
      </c>
      <c r="J2664" s="200">
        <v>20400.0</v>
      </c>
      <c r="K2664" s="82" t="s">
        <v>22583</v>
      </c>
      <c r="L2664" s="82" t="s">
        <v>21498</v>
      </c>
      <c r="M2664" s="99" t="s">
        <v>22629</v>
      </c>
      <c r="N2664" s="99" t="s">
        <v>16706</v>
      </c>
      <c r="O2664" s="99" t="s">
        <v>2603</v>
      </c>
      <c r="P2664" s="99" t="s">
        <v>8038</v>
      </c>
      <c r="Q2664" s="82" t="s">
        <v>26675</v>
      </c>
    </row>
    <row r="2665">
      <c r="A2665" s="62" t="s">
        <v>2586</v>
      </c>
      <c r="B2665" s="210" t="s">
        <v>24372</v>
      </c>
      <c r="C2665" s="82"/>
      <c r="D2665" s="79" t="s">
        <v>30356</v>
      </c>
      <c r="E2665" s="82"/>
      <c r="F2665" s="82"/>
      <c r="G2665" s="62"/>
      <c r="H2665" s="62" t="s">
        <v>30357</v>
      </c>
      <c r="I2665" s="108" t="s">
        <v>24375</v>
      </c>
      <c r="J2665" s="198">
        <v>38214.0</v>
      </c>
      <c r="K2665" s="82" t="s">
        <v>22583</v>
      </c>
      <c r="L2665" s="82" t="s">
        <v>21498</v>
      </c>
      <c r="M2665" s="99" t="s">
        <v>22629</v>
      </c>
      <c r="N2665" s="99" t="s">
        <v>16706</v>
      </c>
      <c r="O2665" s="99" t="s">
        <v>2760</v>
      </c>
      <c r="P2665" s="99" t="s">
        <v>15373</v>
      </c>
      <c r="Q2665" s="82" t="s">
        <v>24376</v>
      </c>
    </row>
    <row r="2666">
      <c r="A2666" s="69" t="s">
        <v>2586</v>
      </c>
      <c r="B2666" s="153" t="s">
        <v>30358</v>
      </c>
      <c r="C2666" s="95"/>
      <c r="D2666" s="79" t="s">
        <v>6382</v>
      </c>
      <c r="E2666" s="95"/>
      <c r="F2666" s="95"/>
      <c r="G2666" s="96"/>
      <c r="H2666" s="96" t="s">
        <v>30359</v>
      </c>
      <c r="I2666" s="191" t="s">
        <v>30360</v>
      </c>
      <c r="J2666" s="192"/>
      <c r="K2666" s="95" t="s">
        <v>22583</v>
      </c>
      <c r="L2666" s="95" t="s">
        <v>21498</v>
      </c>
      <c r="M2666" s="75" t="s">
        <v>22629</v>
      </c>
      <c r="N2666" s="75" t="s">
        <v>16706</v>
      </c>
      <c r="O2666" s="75" t="s">
        <v>8612</v>
      </c>
      <c r="P2666" s="75" t="s">
        <v>8038</v>
      </c>
      <c r="Q2666" s="95" t="s">
        <v>30361</v>
      </c>
    </row>
    <row r="2667">
      <c r="A2667" s="62" t="s">
        <v>2586</v>
      </c>
      <c r="B2667" s="195" t="s">
        <v>26596</v>
      </c>
      <c r="C2667" s="201"/>
      <c r="D2667" s="196" t="s">
        <v>3853</v>
      </c>
      <c r="E2667" s="201"/>
      <c r="F2667" s="201"/>
      <c r="G2667" s="198"/>
      <c r="H2667" s="198" t="s">
        <v>30362</v>
      </c>
      <c r="I2667" s="213" t="s">
        <v>26598</v>
      </c>
      <c r="J2667" s="198">
        <v>76408.0</v>
      </c>
      <c r="K2667" s="201" t="s">
        <v>22583</v>
      </c>
      <c r="L2667" s="201" t="s">
        <v>21498</v>
      </c>
      <c r="M2667" s="162" t="s">
        <v>22629</v>
      </c>
      <c r="N2667" s="162" t="s">
        <v>16706</v>
      </c>
      <c r="O2667" s="162" t="s">
        <v>2760</v>
      </c>
      <c r="P2667" s="162" t="s">
        <v>15373</v>
      </c>
      <c r="Q2667" s="201" t="s">
        <v>26599</v>
      </c>
    </row>
    <row r="2668">
      <c r="A2668" s="62" t="s">
        <v>2586</v>
      </c>
      <c r="B2668" s="210" t="s">
        <v>24401</v>
      </c>
      <c r="C2668" s="82"/>
      <c r="D2668" s="79" t="s">
        <v>30363</v>
      </c>
      <c r="E2668" s="82"/>
      <c r="F2668" s="82"/>
      <c r="G2668" s="62"/>
      <c r="H2668" s="62" t="s">
        <v>30364</v>
      </c>
      <c r="I2668" s="108" t="s">
        <v>24405</v>
      </c>
      <c r="J2668" s="198">
        <v>51453.0</v>
      </c>
      <c r="K2668" s="160" t="s">
        <v>22583</v>
      </c>
      <c r="L2668" s="82" t="s">
        <v>21498</v>
      </c>
      <c r="M2668" s="99" t="s">
        <v>22629</v>
      </c>
      <c r="N2668" s="99" t="s">
        <v>16706</v>
      </c>
      <c r="O2668" s="99" t="s">
        <v>8571</v>
      </c>
      <c r="P2668" s="99" t="s">
        <v>15373</v>
      </c>
      <c r="Q2668" s="82" t="s">
        <v>24406</v>
      </c>
    </row>
    <row r="2669">
      <c r="A2669" s="62" t="s">
        <v>2586</v>
      </c>
      <c r="B2669" s="210" t="s">
        <v>30365</v>
      </c>
      <c r="C2669" s="82"/>
      <c r="D2669" s="79" t="s">
        <v>3892</v>
      </c>
      <c r="E2669" s="82"/>
      <c r="F2669" s="82"/>
      <c r="G2669" s="62"/>
      <c r="H2669" s="62" t="s">
        <v>30366</v>
      </c>
      <c r="I2669" s="108" t="s">
        <v>30367</v>
      </c>
      <c r="J2669" s="198">
        <v>82724.0</v>
      </c>
      <c r="K2669" s="82" t="s">
        <v>22583</v>
      </c>
      <c r="L2669" s="82" t="s">
        <v>21498</v>
      </c>
      <c r="M2669" s="99" t="s">
        <v>22629</v>
      </c>
      <c r="N2669" s="99" t="s">
        <v>16706</v>
      </c>
      <c r="O2669" s="99" t="s">
        <v>2760</v>
      </c>
      <c r="P2669" s="99" t="s">
        <v>8038</v>
      </c>
      <c r="Q2669" s="82" t="s">
        <v>30368</v>
      </c>
    </row>
    <row r="2670">
      <c r="A2670" s="69" t="s">
        <v>2586</v>
      </c>
      <c r="B2670" s="153" t="s">
        <v>30369</v>
      </c>
      <c r="C2670" s="95"/>
      <c r="D2670" s="101" t="s">
        <v>30370</v>
      </c>
      <c r="E2670" s="95"/>
      <c r="F2670" s="95"/>
      <c r="G2670" s="96"/>
      <c r="H2670" s="96" t="s">
        <v>30371</v>
      </c>
      <c r="I2670" s="191" t="s">
        <v>30372</v>
      </c>
      <c r="J2670" s="204">
        <v>31500.0</v>
      </c>
      <c r="K2670" s="95" t="s">
        <v>22583</v>
      </c>
      <c r="L2670" s="95" t="s">
        <v>21498</v>
      </c>
      <c r="M2670" s="75" t="s">
        <v>22629</v>
      </c>
      <c r="N2670" s="75" t="s">
        <v>16706</v>
      </c>
      <c r="O2670" s="75" t="s">
        <v>2813</v>
      </c>
      <c r="P2670" s="75" t="s">
        <v>15373</v>
      </c>
      <c r="Q2670" s="95" t="s">
        <v>30373</v>
      </c>
    </row>
    <row r="2671">
      <c r="A2671" s="69" t="s">
        <v>2633</v>
      </c>
      <c r="B2671" s="153" t="s">
        <v>26614</v>
      </c>
      <c r="C2671" s="95" t="s">
        <v>15958</v>
      </c>
      <c r="D2671" s="101" t="s">
        <v>30374</v>
      </c>
      <c r="E2671" s="95"/>
      <c r="F2671" s="95"/>
      <c r="G2671" s="160" t="s">
        <v>8038</v>
      </c>
      <c r="H2671" s="96" t="s">
        <v>30375</v>
      </c>
      <c r="I2671" s="71" t="s">
        <v>26616</v>
      </c>
      <c r="J2671" s="192">
        <v>46224.0</v>
      </c>
      <c r="K2671" s="95" t="s">
        <v>22583</v>
      </c>
      <c r="L2671" s="95" t="s">
        <v>21498</v>
      </c>
      <c r="M2671" s="75" t="s">
        <v>22629</v>
      </c>
      <c r="N2671" s="75" t="s">
        <v>16706</v>
      </c>
      <c r="O2671" s="75" t="s">
        <v>2760</v>
      </c>
      <c r="P2671" s="75" t="s">
        <v>8038</v>
      </c>
      <c r="Q2671" s="95" t="s">
        <v>30376</v>
      </c>
    </row>
    <row r="2672">
      <c r="A2672" s="62" t="s">
        <v>2633</v>
      </c>
      <c r="B2672" s="210" t="s">
        <v>30377</v>
      </c>
      <c r="C2672" s="82" t="s">
        <v>29613</v>
      </c>
      <c r="D2672" s="79" t="s">
        <v>4166</v>
      </c>
      <c r="E2672" s="82"/>
      <c r="F2672" s="82"/>
      <c r="G2672" s="160" t="s">
        <v>8038</v>
      </c>
      <c r="H2672" s="62" t="s">
        <v>29614</v>
      </c>
      <c r="I2672" s="108" t="s">
        <v>30378</v>
      </c>
      <c r="J2672" s="198">
        <v>31199.0</v>
      </c>
      <c r="K2672" s="82" t="s">
        <v>22583</v>
      </c>
      <c r="L2672" s="82" t="s">
        <v>21498</v>
      </c>
      <c r="M2672" s="99" t="s">
        <v>22629</v>
      </c>
      <c r="N2672" s="99" t="s">
        <v>16706</v>
      </c>
      <c r="O2672" s="99" t="s">
        <v>2686</v>
      </c>
      <c r="P2672" s="99" t="s">
        <v>8038</v>
      </c>
      <c r="Q2672" s="82" t="s">
        <v>23071</v>
      </c>
    </row>
    <row r="2673">
      <c r="A2673" s="62" t="s">
        <v>2633</v>
      </c>
      <c r="B2673" s="210" t="s">
        <v>23418</v>
      </c>
      <c r="C2673" s="82"/>
      <c r="D2673" s="79" t="s">
        <v>4166</v>
      </c>
      <c r="E2673" s="82"/>
      <c r="F2673" s="82"/>
      <c r="G2673" s="62"/>
      <c r="H2673" s="62" t="s">
        <v>29614</v>
      </c>
      <c r="I2673" s="193" t="s">
        <v>23422</v>
      </c>
      <c r="J2673" s="200">
        <v>66000.0</v>
      </c>
      <c r="K2673" s="82" t="s">
        <v>22583</v>
      </c>
      <c r="L2673" s="82" t="s">
        <v>21498</v>
      </c>
      <c r="M2673" s="99" t="s">
        <v>22629</v>
      </c>
      <c r="N2673" s="99" t="s">
        <v>16706</v>
      </c>
      <c r="O2673" s="99" t="s">
        <v>2686</v>
      </c>
      <c r="P2673" s="99" t="s">
        <v>8038</v>
      </c>
      <c r="Q2673" s="82" t="s">
        <v>23423</v>
      </c>
    </row>
    <row r="2674">
      <c r="A2674" s="62" t="s">
        <v>2586</v>
      </c>
      <c r="B2674" s="195" t="s">
        <v>26596</v>
      </c>
      <c r="C2674" s="201"/>
      <c r="D2674" s="196" t="s">
        <v>3526</v>
      </c>
      <c r="E2674" s="201"/>
      <c r="F2674" s="201"/>
      <c r="G2674" s="198"/>
      <c r="H2674" s="198" t="s">
        <v>30379</v>
      </c>
      <c r="I2674" s="213" t="s">
        <v>26598</v>
      </c>
      <c r="J2674" s="198">
        <v>76408.0</v>
      </c>
      <c r="K2674" s="201" t="s">
        <v>22583</v>
      </c>
      <c r="L2674" s="201" t="s">
        <v>21498</v>
      </c>
      <c r="M2674" s="162" t="s">
        <v>22629</v>
      </c>
      <c r="N2674" s="162" t="s">
        <v>16706</v>
      </c>
      <c r="O2674" s="162" t="s">
        <v>2760</v>
      </c>
      <c r="P2674" s="162" t="s">
        <v>15373</v>
      </c>
      <c r="Q2674" s="201" t="s">
        <v>26599</v>
      </c>
    </row>
    <row r="2675">
      <c r="A2675" s="62" t="s">
        <v>2586</v>
      </c>
      <c r="B2675" s="210" t="s">
        <v>30380</v>
      </c>
      <c r="C2675" s="82"/>
      <c r="D2675" s="79" t="s">
        <v>30381</v>
      </c>
      <c r="E2675" s="82"/>
      <c r="F2675" s="82"/>
      <c r="G2675" s="160" t="s">
        <v>2741</v>
      </c>
      <c r="H2675" s="62" t="s">
        <v>30382</v>
      </c>
      <c r="I2675" s="108" t="s">
        <v>30383</v>
      </c>
      <c r="J2675" s="198">
        <v>66708.0</v>
      </c>
      <c r="K2675" s="82" t="s">
        <v>22583</v>
      </c>
      <c r="L2675" s="82" t="s">
        <v>21498</v>
      </c>
      <c r="M2675" s="99" t="s">
        <v>22629</v>
      </c>
      <c r="N2675" s="99" t="s">
        <v>16706</v>
      </c>
      <c r="O2675" s="99" t="s">
        <v>2686</v>
      </c>
      <c r="P2675" s="99" t="s">
        <v>15373</v>
      </c>
      <c r="Q2675" s="113" t="s">
        <v>22516</v>
      </c>
    </row>
    <row r="2676">
      <c r="A2676" s="62" t="s">
        <v>2633</v>
      </c>
      <c r="B2676" s="210" t="s">
        <v>30380</v>
      </c>
      <c r="C2676" s="82"/>
      <c r="D2676" s="79" t="s">
        <v>30384</v>
      </c>
      <c r="E2676" s="82"/>
      <c r="F2676" s="82"/>
      <c r="G2676" s="160" t="s">
        <v>2741</v>
      </c>
      <c r="H2676" s="62" t="s">
        <v>30385</v>
      </c>
      <c r="I2676" s="108" t="s">
        <v>30383</v>
      </c>
      <c r="J2676" s="198">
        <v>66708.0</v>
      </c>
      <c r="K2676" s="82" t="s">
        <v>22583</v>
      </c>
      <c r="L2676" s="82" t="s">
        <v>21498</v>
      </c>
      <c r="M2676" s="99" t="s">
        <v>22629</v>
      </c>
      <c r="N2676" s="99" t="s">
        <v>16706</v>
      </c>
      <c r="O2676" s="99" t="s">
        <v>2686</v>
      </c>
      <c r="P2676" s="99" t="s">
        <v>8038</v>
      </c>
      <c r="Q2676" s="82" t="s">
        <v>29821</v>
      </c>
    </row>
    <row r="2677">
      <c r="A2677" s="62" t="s">
        <v>2586</v>
      </c>
      <c r="B2677" s="210" t="s">
        <v>30365</v>
      </c>
      <c r="C2677" s="82"/>
      <c r="D2677" s="79" t="s">
        <v>4521</v>
      </c>
      <c r="E2677" s="82"/>
      <c r="F2677" s="82"/>
      <c r="G2677" s="62"/>
      <c r="H2677" s="62" t="s">
        <v>30386</v>
      </c>
      <c r="I2677" s="108" t="s">
        <v>30367</v>
      </c>
      <c r="J2677" s="198">
        <v>82724.0</v>
      </c>
      <c r="K2677" s="82" t="s">
        <v>22583</v>
      </c>
      <c r="L2677" s="82" t="s">
        <v>21498</v>
      </c>
      <c r="M2677" s="99" t="s">
        <v>22629</v>
      </c>
      <c r="N2677" s="99" t="s">
        <v>16706</v>
      </c>
      <c r="O2677" s="99" t="s">
        <v>2813</v>
      </c>
      <c r="P2677" s="99" t="s">
        <v>8038</v>
      </c>
      <c r="Q2677" s="82" t="s">
        <v>30329</v>
      </c>
    </row>
    <row r="2678">
      <c r="A2678" s="62" t="s">
        <v>2586</v>
      </c>
      <c r="B2678" s="215" t="s">
        <v>30387</v>
      </c>
      <c r="C2678" s="95" t="s">
        <v>2827</v>
      </c>
      <c r="D2678" s="79" t="s">
        <v>4521</v>
      </c>
      <c r="E2678" s="95"/>
      <c r="F2678" s="95"/>
      <c r="G2678" s="96"/>
      <c r="H2678" s="96" t="s">
        <v>30388</v>
      </c>
      <c r="I2678" s="191" t="s">
        <v>26584</v>
      </c>
      <c r="J2678" s="204">
        <v>32000.0</v>
      </c>
      <c r="K2678" s="82" t="s">
        <v>22583</v>
      </c>
      <c r="L2678" s="95" t="s">
        <v>21498</v>
      </c>
      <c r="M2678" s="75" t="s">
        <v>22629</v>
      </c>
      <c r="N2678" s="75" t="s">
        <v>16706</v>
      </c>
      <c r="O2678" s="75" t="s">
        <v>2760</v>
      </c>
      <c r="P2678" s="75" t="s">
        <v>8038</v>
      </c>
      <c r="Q2678" s="95" t="s">
        <v>26585</v>
      </c>
    </row>
    <row r="2679">
      <c r="A2679" s="62" t="s">
        <v>23381</v>
      </c>
      <c r="B2679" s="210" t="s">
        <v>30389</v>
      </c>
      <c r="C2679" s="82"/>
      <c r="D2679" s="79" t="s">
        <v>30390</v>
      </c>
      <c r="E2679" s="82"/>
      <c r="F2679" s="82"/>
      <c r="G2679" s="62"/>
      <c r="H2679" s="62" t="s">
        <v>30391</v>
      </c>
      <c r="I2679" s="193" t="s">
        <v>30392</v>
      </c>
      <c r="J2679" s="200">
        <v>70200.0</v>
      </c>
      <c r="K2679" s="82" t="s">
        <v>22583</v>
      </c>
      <c r="L2679" s="82" t="s">
        <v>21498</v>
      </c>
      <c r="M2679" s="99" t="s">
        <v>22629</v>
      </c>
      <c r="N2679" s="99" t="s">
        <v>16706</v>
      </c>
      <c r="O2679" s="99" t="s">
        <v>3095</v>
      </c>
      <c r="P2679" s="99" t="s">
        <v>15373</v>
      </c>
      <c r="Q2679" s="82" t="s">
        <v>30393</v>
      </c>
    </row>
    <row r="2680">
      <c r="A2680" s="69" t="s">
        <v>2633</v>
      </c>
      <c r="B2680" s="153" t="s">
        <v>26614</v>
      </c>
      <c r="C2680" s="95"/>
      <c r="D2680" s="101" t="s">
        <v>15801</v>
      </c>
      <c r="E2680" s="95"/>
      <c r="F2680" s="95"/>
      <c r="G2680" s="160" t="s">
        <v>8038</v>
      </c>
      <c r="H2680" s="96" t="s">
        <v>23690</v>
      </c>
      <c r="I2680" s="71" t="s">
        <v>26616</v>
      </c>
      <c r="J2680" s="192">
        <v>46224.0</v>
      </c>
      <c r="K2680" s="82" t="s">
        <v>22583</v>
      </c>
      <c r="L2680" s="95" t="s">
        <v>21498</v>
      </c>
      <c r="M2680" s="75" t="s">
        <v>22739</v>
      </c>
      <c r="N2680" s="75" t="s">
        <v>16706</v>
      </c>
      <c r="O2680" s="75" t="s">
        <v>2813</v>
      </c>
      <c r="P2680" s="75" t="s">
        <v>15373</v>
      </c>
      <c r="Q2680" s="95" t="s">
        <v>26617</v>
      </c>
    </row>
    <row r="2681">
      <c r="A2681" s="62" t="s">
        <v>2586</v>
      </c>
      <c r="B2681" s="210" t="s">
        <v>22858</v>
      </c>
      <c r="C2681" s="82"/>
      <c r="D2681" s="79" t="s">
        <v>30394</v>
      </c>
      <c r="E2681" s="82"/>
      <c r="F2681" s="82"/>
      <c r="G2681" s="160" t="s">
        <v>2741</v>
      </c>
      <c r="H2681" s="62" t="s">
        <v>30395</v>
      </c>
      <c r="I2681" s="108" t="s">
        <v>22861</v>
      </c>
      <c r="J2681" s="198">
        <v>92057.0</v>
      </c>
      <c r="K2681" s="82" t="s">
        <v>22583</v>
      </c>
      <c r="L2681" s="82" t="s">
        <v>21498</v>
      </c>
      <c r="M2681" s="99" t="s">
        <v>22739</v>
      </c>
      <c r="N2681" s="99" t="s">
        <v>16706</v>
      </c>
      <c r="O2681" s="99" t="s">
        <v>3095</v>
      </c>
      <c r="P2681" s="99" t="s">
        <v>8038</v>
      </c>
      <c r="Q2681" s="82" t="s">
        <v>22862</v>
      </c>
    </row>
    <row r="2682">
      <c r="A2682" s="62" t="s">
        <v>2633</v>
      </c>
      <c r="B2682" s="210" t="s">
        <v>26747</v>
      </c>
      <c r="C2682" s="82"/>
      <c r="D2682" s="101" t="s">
        <v>16313</v>
      </c>
      <c r="E2682" s="82"/>
      <c r="F2682" s="82"/>
      <c r="G2682" s="160" t="s">
        <v>8038</v>
      </c>
      <c r="H2682" s="62" t="s">
        <v>30396</v>
      </c>
      <c r="I2682" s="193" t="s">
        <v>26749</v>
      </c>
      <c r="J2682" s="198">
        <v>53712.0</v>
      </c>
      <c r="K2682" s="82" t="s">
        <v>22583</v>
      </c>
      <c r="L2682" s="82" t="s">
        <v>21498</v>
      </c>
      <c r="M2682" s="99" t="s">
        <v>22739</v>
      </c>
      <c r="N2682" s="99" t="s">
        <v>16706</v>
      </c>
      <c r="O2682" s="99" t="s">
        <v>2813</v>
      </c>
      <c r="P2682" s="99" t="s">
        <v>15373</v>
      </c>
      <c r="Q2682" s="82" t="s">
        <v>25646</v>
      </c>
    </row>
    <row r="2683">
      <c r="A2683" s="69" t="s">
        <v>2633</v>
      </c>
      <c r="B2683" s="153" t="s">
        <v>26614</v>
      </c>
      <c r="C2683" s="95"/>
      <c r="D2683" s="101" t="s">
        <v>15902</v>
      </c>
      <c r="E2683" s="95"/>
      <c r="F2683" s="95"/>
      <c r="G2683" s="160" t="s">
        <v>8038</v>
      </c>
      <c r="H2683" s="96" t="s">
        <v>30397</v>
      </c>
      <c r="I2683" s="71" t="s">
        <v>26616</v>
      </c>
      <c r="J2683" s="192">
        <v>46224.0</v>
      </c>
      <c r="K2683" s="95" t="s">
        <v>22583</v>
      </c>
      <c r="L2683" s="95" t="s">
        <v>21498</v>
      </c>
      <c r="M2683" s="75" t="s">
        <v>22739</v>
      </c>
      <c r="N2683" s="75" t="s">
        <v>16706</v>
      </c>
      <c r="O2683" s="75" t="s">
        <v>2760</v>
      </c>
      <c r="P2683" s="75" t="s">
        <v>15373</v>
      </c>
      <c r="Q2683" s="95" t="s">
        <v>30376</v>
      </c>
    </row>
    <row r="2684">
      <c r="A2684" s="62" t="s">
        <v>2633</v>
      </c>
      <c r="B2684" s="210" t="s">
        <v>30398</v>
      </c>
      <c r="C2684" s="82" t="s">
        <v>24043</v>
      </c>
      <c r="D2684" s="79" t="s">
        <v>24046</v>
      </c>
      <c r="E2684" s="82"/>
      <c r="F2684" s="82"/>
      <c r="G2684" s="160" t="s">
        <v>8038</v>
      </c>
      <c r="H2684" s="62" t="s">
        <v>29552</v>
      </c>
      <c r="I2684" s="193" t="s">
        <v>30399</v>
      </c>
      <c r="J2684" s="198">
        <v>60000.0</v>
      </c>
      <c r="K2684" s="160" t="s">
        <v>22583</v>
      </c>
      <c r="L2684" s="82" t="s">
        <v>21498</v>
      </c>
      <c r="M2684" s="99" t="s">
        <v>22739</v>
      </c>
      <c r="N2684" s="99" t="s">
        <v>16706</v>
      </c>
      <c r="O2684" s="99" t="s">
        <v>2760</v>
      </c>
      <c r="P2684" s="99" t="s">
        <v>8038</v>
      </c>
      <c r="Q2684" s="82" t="s">
        <v>30400</v>
      </c>
    </row>
    <row r="2685">
      <c r="A2685" s="69" t="s">
        <v>2586</v>
      </c>
      <c r="B2685" s="153" t="s">
        <v>30401</v>
      </c>
      <c r="C2685" s="95" t="s">
        <v>30402</v>
      </c>
      <c r="D2685" s="101" t="s">
        <v>30402</v>
      </c>
      <c r="E2685" s="95"/>
      <c r="F2685" s="95"/>
      <c r="G2685" s="160" t="s">
        <v>8038</v>
      </c>
      <c r="H2685" s="96" t="s">
        <v>30403</v>
      </c>
      <c r="I2685" s="71" t="s">
        <v>30404</v>
      </c>
      <c r="J2685" s="192">
        <v>70000.0</v>
      </c>
      <c r="K2685" s="82" t="s">
        <v>22583</v>
      </c>
      <c r="L2685" s="95" t="s">
        <v>21498</v>
      </c>
      <c r="M2685" s="75" t="s">
        <v>22739</v>
      </c>
      <c r="N2685" s="75" t="s">
        <v>16706</v>
      </c>
      <c r="O2685" s="75" t="s">
        <v>2760</v>
      </c>
      <c r="P2685" s="75" t="s">
        <v>8038</v>
      </c>
      <c r="Q2685" s="95" t="s">
        <v>30405</v>
      </c>
    </row>
    <row r="2686">
      <c r="A2686" s="69" t="s">
        <v>2586</v>
      </c>
      <c r="B2686" s="153" t="s">
        <v>24165</v>
      </c>
      <c r="C2686" s="95" t="s">
        <v>10886</v>
      </c>
      <c r="D2686" s="101" t="s">
        <v>6321</v>
      </c>
      <c r="E2686" s="95"/>
      <c r="F2686" s="95"/>
      <c r="G2686" s="96"/>
      <c r="H2686" s="96" t="s">
        <v>30406</v>
      </c>
      <c r="I2686" s="71" t="s">
        <v>24169</v>
      </c>
      <c r="J2686" s="192">
        <v>70317.0</v>
      </c>
      <c r="K2686" s="95" t="s">
        <v>22583</v>
      </c>
      <c r="L2686" s="95" t="s">
        <v>21498</v>
      </c>
      <c r="M2686" s="75" t="s">
        <v>22739</v>
      </c>
      <c r="N2686" s="75" t="s">
        <v>16706</v>
      </c>
      <c r="O2686" s="75" t="s">
        <v>6917</v>
      </c>
      <c r="P2686" s="75" t="s">
        <v>8038</v>
      </c>
      <c r="Q2686" s="154" t="s">
        <v>22516</v>
      </c>
    </row>
    <row r="2687">
      <c r="A2687" s="62" t="s">
        <v>2586</v>
      </c>
      <c r="B2687" s="215" t="s">
        <v>30407</v>
      </c>
      <c r="C2687" s="95" t="s">
        <v>29914</v>
      </c>
      <c r="D2687" s="101" t="s">
        <v>29915</v>
      </c>
      <c r="E2687" s="95"/>
      <c r="F2687" s="95"/>
      <c r="G2687" s="96"/>
      <c r="H2687" s="96" t="s">
        <v>29916</v>
      </c>
      <c r="I2687" s="294" t="s">
        <v>30408</v>
      </c>
      <c r="J2687" s="156">
        <v>59400.0</v>
      </c>
      <c r="K2687" s="82" t="s">
        <v>22583</v>
      </c>
      <c r="L2687" s="95" t="s">
        <v>21498</v>
      </c>
      <c r="M2687" s="75" t="s">
        <v>22739</v>
      </c>
      <c r="N2687" s="75" t="s">
        <v>16706</v>
      </c>
      <c r="O2687" s="75" t="s">
        <v>3933</v>
      </c>
      <c r="P2687" s="75" t="s">
        <v>8038</v>
      </c>
      <c r="Q2687" s="154" t="s">
        <v>22516</v>
      </c>
    </row>
    <row r="2688">
      <c r="A2688" s="69" t="s">
        <v>2586</v>
      </c>
      <c r="B2688" s="153" t="s">
        <v>26629</v>
      </c>
      <c r="C2688" s="95"/>
      <c r="D2688" s="101" t="s">
        <v>30409</v>
      </c>
      <c r="E2688" s="95"/>
      <c r="F2688" s="95"/>
      <c r="G2688" s="96"/>
      <c r="H2688" s="96" t="s">
        <v>30410</v>
      </c>
      <c r="I2688" s="71" t="s">
        <v>26632</v>
      </c>
      <c r="J2688" s="192">
        <v>90000.0</v>
      </c>
      <c r="K2688" s="82" t="s">
        <v>22583</v>
      </c>
      <c r="L2688" s="95" t="s">
        <v>21498</v>
      </c>
      <c r="M2688" s="75" t="s">
        <v>22739</v>
      </c>
      <c r="N2688" s="75" t="s">
        <v>16706</v>
      </c>
      <c r="O2688" s="75" t="s">
        <v>2760</v>
      </c>
      <c r="P2688" s="75" t="s">
        <v>8038</v>
      </c>
      <c r="Q2688" s="95" t="s">
        <v>26633</v>
      </c>
    </row>
    <row r="2689">
      <c r="A2689" s="62" t="s">
        <v>2586</v>
      </c>
      <c r="B2689" s="195" t="s">
        <v>30411</v>
      </c>
      <c r="C2689" s="201" t="s">
        <v>15741</v>
      </c>
      <c r="D2689" s="101" t="s">
        <v>6282</v>
      </c>
      <c r="E2689" s="201"/>
      <c r="F2689" s="201"/>
      <c r="G2689" s="198"/>
      <c r="H2689" s="198" t="s">
        <v>29375</v>
      </c>
      <c r="I2689" s="213" t="s">
        <v>30412</v>
      </c>
      <c r="J2689" s="198">
        <v>71141.0</v>
      </c>
      <c r="K2689" s="263" t="s">
        <v>22583</v>
      </c>
      <c r="L2689" s="201" t="s">
        <v>21498</v>
      </c>
      <c r="M2689" s="162" t="s">
        <v>22739</v>
      </c>
      <c r="N2689" s="162" t="s">
        <v>16706</v>
      </c>
      <c r="O2689" s="162" t="s">
        <v>2760</v>
      </c>
      <c r="P2689" s="162" t="s">
        <v>8038</v>
      </c>
      <c r="Q2689" s="201" t="s">
        <v>30413</v>
      </c>
    </row>
    <row r="2690">
      <c r="A2690" s="69" t="s">
        <v>2586</v>
      </c>
      <c r="B2690" s="232" t="s">
        <v>29590</v>
      </c>
      <c r="C2690" s="82"/>
      <c r="D2690" s="79" t="s">
        <v>11339</v>
      </c>
      <c r="E2690" s="82"/>
      <c r="F2690" s="82"/>
      <c r="G2690" s="160" t="s">
        <v>2741</v>
      </c>
      <c r="H2690" s="62" t="s">
        <v>30414</v>
      </c>
      <c r="I2690" s="193" t="s">
        <v>30415</v>
      </c>
      <c r="J2690" s="200">
        <v>64000.0</v>
      </c>
      <c r="K2690" s="82" t="s">
        <v>22583</v>
      </c>
      <c r="L2690" s="82" t="s">
        <v>21498</v>
      </c>
      <c r="M2690" s="99" t="s">
        <v>22739</v>
      </c>
      <c r="N2690" s="99" t="s">
        <v>16706</v>
      </c>
      <c r="O2690" s="99" t="s">
        <v>3095</v>
      </c>
      <c r="P2690" s="99" t="s">
        <v>15373</v>
      </c>
      <c r="Q2690" s="82" t="s">
        <v>30416</v>
      </c>
    </row>
    <row r="2691">
      <c r="A2691" s="62" t="s">
        <v>2586</v>
      </c>
      <c r="B2691" s="210" t="s">
        <v>30417</v>
      </c>
      <c r="C2691" s="82"/>
      <c r="D2691" s="101" t="s">
        <v>29559</v>
      </c>
      <c r="E2691" s="82"/>
      <c r="F2691" s="82"/>
      <c r="G2691" s="62"/>
      <c r="H2691" s="62" t="s">
        <v>29560</v>
      </c>
      <c r="I2691" s="193" t="s">
        <v>30418</v>
      </c>
      <c r="J2691" s="200">
        <v>22000.0</v>
      </c>
      <c r="K2691" s="95" t="s">
        <v>22583</v>
      </c>
      <c r="L2691" s="82" t="s">
        <v>21498</v>
      </c>
      <c r="M2691" s="99" t="s">
        <v>22739</v>
      </c>
      <c r="N2691" s="99" t="s">
        <v>16706</v>
      </c>
      <c r="O2691" s="99" t="s">
        <v>25806</v>
      </c>
      <c r="P2691" s="99" t="s">
        <v>8038</v>
      </c>
      <c r="Q2691" s="82" t="s">
        <v>30419</v>
      </c>
    </row>
    <row r="2692">
      <c r="A2692" s="62" t="s">
        <v>2633</v>
      </c>
      <c r="B2692" s="210" t="s">
        <v>22863</v>
      </c>
      <c r="C2692" s="82"/>
      <c r="D2692" s="79" t="s">
        <v>30420</v>
      </c>
      <c r="E2692" s="82"/>
      <c r="F2692" s="82"/>
      <c r="G2692" s="62"/>
      <c r="H2692" s="62" t="s">
        <v>30421</v>
      </c>
      <c r="I2692" s="108" t="s">
        <v>22869</v>
      </c>
      <c r="J2692" s="198">
        <v>80000.0</v>
      </c>
      <c r="K2692" s="82" t="s">
        <v>22583</v>
      </c>
      <c r="L2692" s="82" t="s">
        <v>21498</v>
      </c>
      <c r="M2692" s="99" t="s">
        <v>22739</v>
      </c>
      <c r="N2692" s="99" t="s">
        <v>16706</v>
      </c>
      <c r="O2692" s="99" t="s">
        <v>24018</v>
      </c>
      <c r="P2692" s="99" t="s">
        <v>15373</v>
      </c>
      <c r="Q2692" s="113" t="s">
        <v>22516</v>
      </c>
    </row>
    <row r="2693">
      <c r="A2693" s="62" t="s">
        <v>2586</v>
      </c>
      <c r="B2693" s="195" t="s">
        <v>30411</v>
      </c>
      <c r="C2693" s="201" t="s">
        <v>12578</v>
      </c>
      <c r="D2693" s="101" t="s">
        <v>5466</v>
      </c>
      <c r="E2693" s="201"/>
      <c r="F2693" s="201"/>
      <c r="G2693" s="198"/>
      <c r="H2693" s="198" t="s">
        <v>29376</v>
      </c>
      <c r="I2693" s="213" t="s">
        <v>30412</v>
      </c>
      <c r="J2693" s="198">
        <v>71141.0</v>
      </c>
      <c r="K2693" s="263" t="s">
        <v>22583</v>
      </c>
      <c r="L2693" s="201" t="s">
        <v>21498</v>
      </c>
      <c r="M2693" s="162" t="s">
        <v>22739</v>
      </c>
      <c r="N2693" s="162" t="s">
        <v>16706</v>
      </c>
      <c r="O2693" s="162" t="s">
        <v>2760</v>
      </c>
      <c r="P2693" s="162" t="s">
        <v>8038</v>
      </c>
      <c r="Q2693" s="201" t="s">
        <v>30413</v>
      </c>
    </row>
    <row r="2694">
      <c r="A2694" s="69" t="s">
        <v>2586</v>
      </c>
      <c r="B2694" s="153" t="s">
        <v>24489</v>
      </c>
      <c r="C2694" s="95" t="s">
        <v>30422</v>
      </c>
      <c r="D2694" s="101" t="s">
        <v>30423</v>
      </c>
      <c r="E2694" s="95"/>
      <c r="F2694" s="95"/>
      <c r="G2694" s="96"/>
      <c r="H2694" s="96" t="s">
        <v>30424</v>
      </c>
      <c r="I2694" s="71" t="s">
        <v>23765</v>
      </c>
      <c r="J2694" s="192">
        <v>38834.0</v>
      </c>
      <c r="K2694" s="160" t="s">
        <v>22583</v>
      </c>
      <c r="L2694" s="95" t="s">
        <v>21498</v>
      </c>
      <c r="M2694" s="75" t="s">
        <v>22739</v>
      </c>
      <c r="N2694" s="75" t="s">
        <v>16706</v>
      </c>
      <c r="O2694" s="75" t="s">
        <v>2760</v>
      </c>
      <c r="P2694" s="75" t="s">
        <v>8038</v>
      </c>
      <c r="Q2694" s="95" t="s">
        <v>23766</v>
      </c>
    </row>
    <row r="2695">
      <c r="A2695" s="62" t="s">
        <v>2633</v>
      </c>
      <c r="B2695" s="210" t="s">
        <v>24407</v>
      </c>
      <c r="C2695" s="82"/>
      <c r="D2695" s="79" t="s">
        <v>13025</v>
      </c>
      <c r="E2695" s="82"/>
      <c r="F2695" s="82"/>
      <c r="G2695" s="160" t="s">
        <v>8038</v>
      </c>
      <c r="H2695" s="62" t="s">
        <v>30425</v>
      </c>
      <c r="I2695" s="108" t="s">
        <v>24411</v>
      </c>
      <c r="J2695" s="198">
        <v>30000.0</v>
      </c>
      <c r="K2695" s="82" t="s">
        <v>22583</v>
      </c>
      <c r="L2695" s="82" t="s">
        <v>21498</v>
      </c>
      <c r="M2695" s="99" t="s">
        <v>22739</v>
      </c>
      <c r="N2695" s="99" t="s">
        <v>16706</v>
      </c>
      <c r="O2695" s="99" t="s">
        <v>2686</v>
      </c>
      <c r="P2695" s="99" t="s">
        <v>15373</v>
      </c>
      <c r="Q2695" s="113" t="s">
        <v>22516</v>
      </c>
    </row>
    <row r="2696">
      <c r="A2696" s="69" t="s">
        <v>2586</v>
      </c>
      <c r="B2696" s="153" t="s">
        <v>24489</v>
      </c>
      <c r="C2696" s="95" t="s">
        <v>15958</v>
      </c>
      <c r="D2696" s="101" t="s">
        <v>4910</v>
      </c>
      <c r="E2696" s="95"/>
      <c r="F2696" s="95"/>
      <c r="G2696" s="96"/>
      <c r="H2696" s="96" t="s">
        <v>30426</v>
      </c>
      <c r="I2696" s="71" t="s">
        <v>23765</v>
      </c>
      <c r="J2696" s="192">
        <v>38834.0</v>
      </c>
      <c r="K2696" s="160" t="s">
        <v>22583</v>
      </c>
      <c r="L2696" s="95" t="s">
        <v>21498</v>
      </c>
      <c r="M2696" s="75" t="s">
        <v>22739</v>
      </c>
      <c r="N2696" s="75" t="s">
        <v>16706</v>
      </c>
      <c r="O2696" s="75" t="s">
        <v>2760</v>
      </c>
      <c r="P2696" s="75" t="s">
        <v>8038</v>
      </c>
      <c r="Q2696" s="95" t="s">
        <v>23766</v>
      </c>
    </row>
    <row r="2697">
      <c r="A2697" s="62" t="s">
        <v>2633</v>
      </c>
      <c r="B2697" s="210" t="s">
        <v>26747</v>
      </c>
      <c r="C2697" s="82" t="s">
        <v>15958</v>
      </c>
      <c r="D2697" s="101" t="s">
        <v>4910</v>
      </c>
      <c r="E2697" s="82"/>
      <c r="F2697" s="82"/>
      <c r="G2697" s="160" t="s">
        <v>8038</v>
      </c>
      <c r="H2697" s="62" t="s">
        <v>30427</v>
      </c>
      <c r="I2697" s="193" t="s">
        <v>26749</v>
      </c>
      <c r="J2697" s="198">
        <v>53712.0</v>
      </c>
      <c r="K2697" s="82" t="s">
        <v>22583</v>
      </c>
      <c r="L2697" s="82" t="s">
        <v>21498</v>
      </c>
      <c r="M2697" s="99" t="s">
        <v>22739</v>
      </c>
      <c r="N2697" s="99" t="s">
        <v>16706</v>
      </c>
      <c r="O2697" s="99" t="s">
        <v>2813</v>
      </c>
      <c r="P2697" s="99" t="s">
        <v>8038</v>
      </c>
      <c r="Q2697" s="82" t="s">
        <v>25570</v>
      </c>
    </row>
    <row r="2698">
      <c r="A2698" s="69" t="s">
        <v>2586</v>
      </c>
      <c r="B2698" s="153" t="s">
        <v>26614</v>
      </c>
      <c r="C2698" s="95"/>
      <c r="D2698" s="101" t="s">
        <v>30374</v>
      </c>
      <c r="E2698" s="95"/>
      <c r="F2698" s="95"/>
      <c r="G2698" s="160" t="s">
        <v>8038</v>
      </c>
      <c r="H2698" s="96" t="s">
        <v>30428</v>
      </c>
      <c r="I2698" s="71" t="s">
        <v>26616</v>
      </c>
      <c r="J2698" s="192">
        <v>46224.0</v>
      </c>
      <c r="K2698" s="82" t="s">
        <v>22583</v>
      </c>
      <c r="L2698" s="95" t="s">
        <v>21498</v>
      </c>
      <c r="M2698" s="75" t="s">
        <v>22739</v>
      </c>
      <c r="N2698" s="75" t="s">
        <v>16706</v>
      </c>
      <c r="O2698" s="75" t="s">
        <v>2813</v>
      </c>
      <c r="P2698" s="75" t="s">
        <v>15373</v>
      </c>
      <c r="Q2698" s="95" t="s">
        <v>26617</v>
      </c>
    </row>
    <row r="2699">
      <c r="A2699" s="69" t="s">
        <v>2586</v>
      </c>
      <c r="B2699" s="153" t="s">
        <v>26614</v>
      </c>
      <c r="C2699" s="95"/>
      <c r="D2699" s="101" t="s">
        <v>7276</v>
      </c>
      <c r="E2699" s="95"/>
      <c r="F2699" s="95"/>
      <c r="G2699" s="160" t="s">
        <v>8038</v>
      </c>
      <c r="H2699" s="96" t="s">
        <v>18137</v>
      </c>
      <c r="I2699" s="71" t="s">
        <v>26616</v>
      </c>
      <c r="J2699" s="192">
        <v>46224.0</v>
      </c>
      <c r="K2699" s="95" t="s">
        <v>22583</v>
      </c>
      <c r="L2699" s="95" t="s">
        <v>21498</v>
      </c>
      <c r="M2699" s="75" t="s">
        <v>22739</v>
      </c>
      <c r="N2699" s="75" t="s">
        <v>16706</v>
      </c>
      <c r="O2699" s="75" t="s">
        <v>2813</v>
      </c>
      <c r="P2699" s="75" t="s">
        <v>15373</v>
      </c>
      <c r="Q2699" s="95" t="s">
        <v>26617</v>
      </c>
    </row>
    <row r="2700">
      <c r="A2700" s="62" t="s">
        <v>2586</v>
      </c>
      <c r="B2700" s="195" t="s">
        <v>30429</v>
      </c>
      <c r="C2700" s="201" t="s">
        <v>30430</v>
      </c>
      <c r="D2700" s="79" t="s">
        <v>4236</v>
      </c>
      <c r="E2700" s="201"/>
      <c r="F2700" s="201"/>
      <c r="G2700" s="160" t="s">
        <v>2741</v>
      </c>
      <c r="H2700" s="198" t="s">
        <v>30431</v>
      </c>
      <c r="I2700" s="199" t="s">
        <v>30432</v>
      </c>
      <c r="J2700" s="200">
        <v>30100.0</v>
      </c>
      <c r="K2700" s="82" t="s">
        <v>22583</v>
      </c>
      <c r="L2700" s="201" t="s">
        <v>21498</v>
      </c>
      <c r="M2700" s="162" t="s">
        <v>22739</v>
      </c>
      <c r="N2700" s="162" t="s">
        <v>16706</v>
      </c>
      <c r="O2700" s="162" t="s">
        <v>2813</v>
      </c>
      <c r="P2700" s="162" t="s">
        <v>8038</v>
      </c>
      <c r="Q2700" s="201" t="s">
        <v>30433</v>
      </c>
    </row>
    <row r="2701">
      <c r="A2701" s="69" t="s">
        <v>2586</v>
      </c>
      <c r="B2701" s="153" t="s">
        <v>30434</v>
      </c>
      <c r="C2701" s="95" t="s">
        <v>20504</v>
      </c>
      <c r="D2701" s="101" t="s">
        <v>3711</v>
      </c>
      <c r="E2701" s="95"/>
      <c r="F2701" s="95"/>
      <c r="G2701" s="96"/>
      <c r="H2701" s="96" t="s">
        <v>30435</v>
      </c>
      <c r="I2701" s="71" t="s">
        <v>30436</v>
      </c>
      <c r="J2701" s="192">
        <v>25614.0</v>
      </c>
      <c r="K2701" s="82" t="s">
        <v>22583</v>
      </c>
      <c r="L2701" s="95" t="s">
        <v>21498</v>
      </c>
      <c r="M2701" s="75" t="s">
        <v>22739</v>
      </c>
      <c r="N2701" s="75" t="s">
        <v>16706</v>
      </c>
      <c r="O2701" s="75" t="s">
        <v>2760</v>
      </c>
      <c r="P2701" s="75" t="s">
        <v>8038</v>
      </c>
      <c r="Q2701" s="95" t="s">
        <v>30437</v>
      </c>
    </row>
    <row r="2702">
      <c r="A2702" s="69" t="s">
        <v>2586</v>
      </c>
      <c r="B2702" s="153" t="s">
        <v>26610</v>
      </c>
      <c r="C2702" s="95" t="s">
        <v>30438</v>
      </c>
      <c r="D2702" s="101" t="s">
        <v>30439</v>
      </c>
      <c r="E2702" s="95"/>
      <c r="F2702" s="95"/>
      <c r="G2702" s="96"/>
      <c r="H2702" s="96" t="s">
        <v>30440</v>
      </c>
      <c r="I2702" s="71" t="s">
        <v>26612</v>
      </c>
      <c r="J2702" s="192">
        <v>25000.0</v>
      </c>
      <c r="K2702" s="82" t="s">
        <v>22583</v>
      </c>
      <c r="L2702" s="95" t="s">
        <v>21498</v>
      </c>
      <c r="M2702" s="75" t="s">
        <v>22739</v>
      </c>
      <c r="N2702" s="75" t="s">
        <v>16706</v>
      </c>
      <c r="O2702" s="75" t="s">
        <v>4418</v>
      </c>
      <c r="P2702" s="75" t="s">
        <v>8038</v>
      </c>
      <c r="Q2702" s="95" t="s">
        <v>30441</v>
      </c>
    </row>
    <row r="2703">
      <c r="A2703" s="62" t="s">
        <v>2586</v>
      </c>
      <c r="B2703" s="210" t="s">
        <v>24283</v>
      </c>
      <c r="C2703" s="82" t="s">
        <v>16461</v>
      </c>
      <c r="D2703" s="101" t="s">
        <v>2729</v>
      </c>
      <c r="E2703" s="82"/>
      <c r="F2703" s="82"/>
      <c r="G2703" s="62"/>
      <c r="H2703" s="62" t="s">
        <v>30442</v>
      </c>
      <c r="I2703" s="193" t="s">
        <v>24286</v>
      </c>
      <c r="J2703" s="200">
        <v>86700.0</v>
      </c>
      <c r="K2703" s="82" t="s">
        <v>22583</v>
      </c>
      <c r="L2703" s="82" t="s">
        <v>21498</v>
      </c>
      <c r="M2703" s="99" t="s">
        <v>22739</v>
      </c>
      <c r="N2703" s="99" t="s">
        <v>16706</v>
      </c>
      <c r="O2703" s="99" t="s">
        <v>2802</v>
      </c>
      <c r="P2703" s="99" t="s">
        <v>15373</v>
      </c>
      <c r="Q2703" s="82" t="s">
        <v>25164</v>
      </c>
    </row>
    <row r="2704">
      <c r="A2704" s="69" t="s">
        <v>23381</v>
      </c>
      <c r="B2704" s="232" t="s">
        <v>30443</v>
      </c>
      <c r="C2704" s="82"/>
      <c r="D2704" s="79" t="s">
        <v>7556</v>
      </c>
      <c r="E2704" s="82"/>
      <c r="F2704" s="82"/>
      <c r="G2704" s="62"/>
      <c r="H2704" s="62" t="s">
        <v>30444</v>
      </c>
      <c r="I2704" s="108" t="s">
        <v>26694</v>
      </c>
      <c r="J2704" s="198">
        <v>68158.0</v>
      </c>
      <c r="K2704" s="99" t="s">
        <v>22583</v>
      </c>
      <c r="L2704" s="82" t="s">
        <v>21498</v>
      </c>
      <c r="M2704" s="99" t="s">
        <v>22739</v>
      </c>
      <c r="N2704" s="99" t="s">
        <v>16706</v>
      </c>
      <c r="O2704" s="99" t="s">
        <v>2802</v>
      </c>
      <c r="P2704" s="99" t="s">
        <v>15373</v>
      </c>
      <c r="Q2704" s="82" t="s">
        <v>26695</v>
      </c>
    </row>
    <row r="2705">
      <c r="A2705" s="62" t="s">
        <v>2633</v>
      </c>
      <c r="B2705" s="210" t="s">
        <v>22863</v>
      </c>
      <c r="C2705" s="82"/>
      <c r="D2705" s="79" t="s">
        <v>3382</v>
      </c>
      <c r="E2705" s="82"/>
      <c r="F2705" s="82"/>
      <c r="G2705" s="160" t="s">
        <v>8038</v>
      </c>
      <c r="H2705" s="62" t="s">
        <v>30445</v>
      </c>
      <c r="I2705" s="108" t="s">
        <v>22869</v>
      </c>
      <c r="J2705" s="198">
        <v>80000.0</v>
      </c>
      <c r="K2705" s="82" t="s">
        <v>22583</v>
      </c>
      <c r="L2705" s="82" t="s">
        <v>21498</v>
      </c>
      <c r="M2705" s="99" t="s">
        <v>22739</v>
      </c>
      <c r="N2705" s="99" t="s">
        <v>16706</v>
      </c>
      <c r="O2705" s="99" t="s">
        <v>2802</v>
      </c>
      <c r="P2705" s="99" t="s">
        <v>8038</v>
      </c>
      <c r="Q2705" s="82" t="s">
        <v>22870</v>
      </c>
    </row>
    <row r="2706">
      <c r="A2706" s="62" t="s">
        <v>2586</v>
      </c>
      <c r="B2706" s="210" t="s">
        <v>24717</v>
      </c>
      <c r="C2706" s="82" t="s">
        <v>30446</v>
      </c>
      <c r="D2706" s="79" t="s">
        <v>24719</v>
      </c>
      <c r="E2706" s="82"/>
      <c r="F2706" s="82"/>
      <c r="G2706" s="160" t="s">
        <v>2741</v>
      </c>
      <c r="H2706" s="62" t="s">
        <v>24721</v>
      </c>
      <c r="I2706" s="193" t="s">
        <v>24722</v>
      </c>
      <c r="J2706" s="200">
        <v>48900.0</v>
      </c>
      <c r="K2706" s="82" t="s">
        <v>22583</v>
      </c>
      <c r="L2706" s="82" t="s">
        <v>21498</v>
      </c>
      <c r="M2706" s="99" t="s">
        <v>22739</v>
      </c>
      <c r="N2706" s="99" t="s">
        <v>16706</v>
      </c>
      <c r="O2706" s="99" t="s">
        <v>4812</v>
      </c>
      <c r="P2706" s="99" t="s">
        <v>15373</v>
      </c>
      <c r="Q2706" s="82" t="s">
        <v>24723</v>
      </c>
    </row>
    <row r="2707">
      <c r="A2707" s="62" t="s">
        <v>23381</v>
      </c>
      <c r="B2707" s="210" t="s">
        <v>24717</v>
      </c>
      <c r="C2707" s="82" t="s">
        <v>30446</v>
      </c>
      <c r="D2707" s="79" t="s">
        <v>24719</v>
      </c>
      <c r="E2707" s="82"/>
      <c r="F2707" s="82"/>
      <c r="G2707" s="160" t="s">
        <v>2741</v>
      </c>
      <c r="H2707" s="62" t="s">
        <v>30447</v>
      </c>
      <c r="I2707" s="193" t="s">
        <v>24722</v>
      </c>
      <c r="J2707" s="200">
        <v>48900.0</v>
      </c>
      <c r="K2707" s="82" t="s">
        <v>22583</v>
      </c>
      <c r="L2707" s="82" t="s">
        <v>21498</v>
      </c>
      <c r="M2707" s="99" t="s">
        <v>22739</v>
      </c>
      <c r="N2707" s="99" t="s">
        <v>16706</v>
      </c>
      <c r="O2707" s="99" t="s">
        <v>4812</v>
      </c>
      <c r="P2707" s="99" t="s">
        <v>8038</v>
      </c>
      <c r="Q2707" s="82" t="s">
        <v>22679</v>
      </c>
    </row>
    <row r="2708">
      <c r="A2708" s="69" t="s">
        <v>2633</v>
      </c>
      <c r="B2708" s="153" t="s">
        <v>26634</v>
      </c>
      <c r="C2708" s="95" t="s">
        <v>15749</v>
      </c>
      <c r="D2708" s="79" t="s">
        <v>15749</v>
      </c>
      <c r="E2708" s="95"/>
      <c r="F2708" s="95"/>
      <c r="G2708" s="160" t="s">
        <v>2741</v>
      </c>
      <c r="H2708" s="96" t="s">
        <v>30347</v>
      </c>
      <c r="I2708" s="71" t="s">
        <v>26636</v>
      </c>
      <c r="J2708" s="192">
        <v>76073.0</v>
      </c>
      <c r="K2708" s="95" t="s">
        <v>22583</v>
      </c>
      <c r="L2708" s="95" t="s">
        <v>21498</v>
      </c>
      <c r="M2708" s="75" t="s">
        <v>23140</v>
      </c>
      <c r="N2708" s="75" t="s">
        <v>16706</v>
      </c>
      <c r="O2708" s="75" t="s">
        <v>3182</v>
      </c>
      <c r="P2708" s="75" t="s">
        <v>15373</v>
      </c>
      <c r="Q2708" s="95" t="s">
        <v>26637</v>
      </c>
    </row>
    <row r="2709">
      <c r="A2709" s="69" t="s">
        <v>2586</v>
      </c>
      <c r="B2709" s="232" t="s">
        <v>30448</v>
      </c>
      <c r="C2709" s="82" t="s">
        <v>16313</v>
      </c>
      <c r="D2709" s="101" t="s">
        <v>16313</v>
      </c>
      <c r="E2709" s="82"/>
      <c r="F2709" s="82"/>
      <c r="G2709" s="160" t="s">
        <v>2741</v>
      </c>
      <c r="H2709" s="62" t="s">
        <v>29730</v>
      </c>
      <c r="I2709" s="193" t="s">
        <v>30449</v>
      </c>
      <c r="J2709" s="200">
        <v>35000.0</v>
      </c>
      <c r="K2709" s="82" t="s">
        <v>22583</v>
      </c>
      <c r="L2709" s="82" t="s">
        <v>21498</v>
      </c>
      <c r="M2709" s="99" t="s">
        <v>23140</v>
      </c>
      <c r="N2709" s="99" t="s">
        <v>16706</v>
      </c>
      <c r="O2709" s="99" t="s">
        <v>13497</v>
      </c>
      <c r="P2709" s="99" t="s">
        <v>8038</v>
      </c>
      <c r="Q2709" s="113" t="s">
        <v>22516</v>
      </c>
    </row>
    <row r="2710">
      <c r="A2710" s="62" t="s">
        <v>2586</v>
      </c>
      <c r="B2710" s="215" t="s">
        <v>30450</v>
      </c>
      <c r="C2710" s="95"/>
      <c r="D2710" s="101" t="s">
        <v>30451</v>
      </c>
      <c r="E2710" s="95"/>
      <c r="F2710" s="95"/>
      <c r="G2710" s="96"/>
      <c r="H2710" s="96" t="s">
        <v>30452</v>
      </c>
      <c r="I2710" s="191" t="s">
        <v>30453</v>
      </c>
      <c r="J2710" s="204">
        <v>41200.0</v>
      </c>
      <c r="K2710" s="82" t="s">
        <v>22583</v>
      </c>
      <c r="L2710" s="95" t="s">
        <v>21498</v>
      </c>
      <c r="M2710" s="75" t="s">
        <v>23140</v>
      </c>
      <c r="N2710" s="75" t="s">
        <v>16706</v>
      </c>
      <c r="O2710" s="75" t="s">
        <v>2760</v>
      </c>
      <c r="P2710" s="75" t="s">
        <v>15373</v>
      </c>
      <c r="Q2710" s="95" t="s">
        <v>30454</v>
      </c>
    </row>
    <row r="2711">
      <c r="A2711" s="69" t="s">
        <v>2586</v>
      </c>
      <c r="B2711" s="220" t="s">
        <v>24512</v>
      </c>
      <c r="C2711" s="82"/>
      <c r="D2711" s="79" t="s">
        <v>30455</v>
      </c>
      <c r="E2711" s="82"/>
      <c r="F2711" s="82"/>
      <c r="G2711" s="160" t="s">
        <v>2741</v>
      </c>
      <c r="H2711" s="62" t="s">
        <v>30456</v>
      </c>
      <c r="I2711" s="193" t="s">
        <v>24516</v>
      </c>
      <c r="J2711" s="200">
        <v>49300.0</v>
      </c>
      <c r="K2711" s="82" t="s">
        <v>22583</v>
      </c>
      <c r="L2711" s="82" t="s">
        <v>21498</v>
      </c>
      <c r="M2711" s="99" t="s">
        <v>23140</v>
      </c>
      <c r="N2711" s="99" t="s">
        <v>16706</v>
      </c>
      <c r="O2711" s="99" t="s">
        <v>22671</v>
      </c>
      <c r="P2711" s="99" t="s">
        <v>15373</v>
      </c>
      <c r="Q2711" s="82" t="s">
        <v>24278</v>
      </c>
    </row>
    <row r="2712">
      <c r="A2712" s="69" t="s">
        <v>2633</v>
      </c>
      <c r="B2712" s="153" t="s">
        <v>26634</v>
      </c>
      <c r="C2712" s="95" t="s">
        <v>12764</v>
      </c>
      <c r="D2712" s="101" t="s">
        <v>30457</v>
      </c>
      <c r="E2712" s="95"/>
      <c r="F2712" s="95"/>
      <c r="G2712" s="160" t="s">
        <v>2741</v>
      </c>
      <c r="H2712" s="96" t="s">
        <v>30458</v>
      </c>
      <c r="I2712" s="71" t="s">
        <v>26636</v>
      </c>
      <c r="J2712" s="192">
        <v>76073.0</v>
      </c>
      <c r="K2712" s="95" t="s">
        <v>22583</v>
      </c>
      <c r="L2712" s="95" t="s">
        <v>21498</v>
      </c>
      <c r="M2712" s="75" t="s">
        <v>23140</v>
      </c>
      <c r="N2712" s="75" t="s">
        <v>16706</v>
      </c>
      <c r="O2712" s="75" t="s">
        <v>3182</v>
      </c>
      <c r="P2712" s="75" t="s">
        <v>8038</v>
      </c>
      <c r="Q2712" s="95" t="s">
        <v>26637</v>
      </c>
    </row>
    <row r="2713">
      <c r="A2713" s="69" t="s">
        <v>2586</v>
      </c>
      <c r="B2713" s="153" t="s">
        <v>30459</v>
      </c>
      <c r="C2713" s="95" t="s">
        <v>5758</v>
      </c>
      <c r="D2713" s="79" t="s">
        <v>3382</v>
      </c>
      <c r="E2713" s="95"/>
      <c r="F2713" s="95"/>
      <c r="G2713" s="160" t="s">
        <v>2741</v>
      </c>
      <c r="H2713" s="96" t="s">
        <v>30460</v>
      </c>
      <c r="I2713" s="191" t="s">
        <v>30461</v>
      </c>
      <c r="J2713" s="204">
        <v>80000.0</v>
      </c>
      <c r="K2713" s="82" t="s">
        <v>22583</v>
      </c>
      <c r="L2713" s="95" t="s">
        <v>21498</v>
      </c>
      <c r="M2713" s="75" t="s">
        <v>23140</v>
      </c>
      <c r="N2713" s="75" t="s">
        <v>16706</v>
      </c>
      <c r="O2713" s="75" t="s">
        <v>25262</v>
      </c>
      <c r="P2713" s="75" t="s">
        <v>15373</v>
      </c>
      <c r="Q2713" s="154" t="s">
        <v>22516</v>
      </c>
    </row>
    <row r="2714">
      <c r="A2714" s="62" t="s">
        <v>2586</v>
      </c>
      <c r="B2714" s="210" t="s">
        <v>22631</v>
      </c>
      <c r="C2714" s="113" t="s">
        <v>22516</v>
      </c>
      <c r="D2714" s="79" t="s">
        <v>22633</v>
      </c>
      <c r="E2714" s="82"/>
      <c r="F2714" s="82"/>
      <c r="G2714" s="62"/>
      <c r="H2714" s="62" t="s">
        <v>22636</v>
      </c>
      <c r="I2714" s="193" t="s">
        <v>30462</v>
      </c>
      <c r="J2714" s="198"/>
      <c r="K2714" s="82" t="s">
        <v>22583</v>
      </c>
      <c r="L2714" s="82" t="s">
        <v>21498</v>
      </c>
      <c r="M2714" s="99" t="s">
        <v>22638</v>
      </c>
      <c r="N2714" s="99" t="s">
        <v>16706</v>
      </c>
      <c r="O2714" s="99" t="s">
        <v>2816</v>
      </c>
      <c r="P2714" s="99" t="s">
        <v>8038</v>
      </c>
      <c r="Q2714" s="82" t="s">
        <v>22639</v>
      </c>
    </row>
    <row r="2715">
      <c r="A2715" s="62" t="s">
        <v>2633</v>
      </c>
      <c r="B2715" s="210" t="s">
        <v>26642</v>
      </c>
      <c r="C2715" s="82"/>
      <c r="D2715" s="101" t="s">
        <v>3448</v>
      </c>
      <c r="E2715" s="82"/>
      <c r="F2715" s="82"/>
      <c r="G2715" s="62"/>
      <c r="H2715" s="62" t="s">
        <v>30463</v>
      </c>
      <c r="I2715" s="193" t="s">
        <v>26644</v>
      </c>
      <c r="J2715" s="200">
        <v>27600.0</v>
      </c>
      <c r="K2715" s="95" t="s">
        <v>22583</v>
      </c>
      <c r="L2715" s="82" t="s">
        <v>21498</v>
      </c>
      <c r="M2715" s="99" t="s">
        <v>22607</v>
      </c>
      <c r="N2715" s="99" t="s">
        <v>16706</v>
      </c>
      <c r="O2715" s="99" t="s">
        <v>3792</v>
      </c>
      <c r="P2715" s="99" t="s">
        <v>15373</v>
      </c>
      <c r="Q2715" s="82" t="s">
        <v>26645</v>
      </c>
    </row>
    <row r="2716">
      <c r="A2716" s="62" t="s">
        <v>2586</v>
      </c>
      <c r="B2716" s="210" t="s">
        <v>26658</v>
      </c>
      <c r="C2716" s="82"/>
      <c r="D2716" s="79" t="s">
        <v>3700</v>
      </c>
      <c r="E2716" s="82"/>
      <c r="F2716" s="82"/>
      <c r="G2716" s="62"/>
      <c r="H2716" s="62" t="s">
        <v>30464</v>
      </c>
      <c r="I2716" s="193" t="s">
        <v>26659</v>
      </c>
      <c r="J2716" s="200">
        <v>24000.0</v>
      </c>
      <c r="K2716" s="82" t="s">
        <v>22583</v>
      </c>
      <c r="L2716" s="82" t="s">
        <v>21498</v>
      </c>
      <c r="M2716" s="62"/>
      <c r="N2716" s="99" t="s">
        <v>16706</v>
      </c>
      <c r="O2716" s="99" t="s">
        <v>23042</v>
      </c>
      <c r="P2716" s="99" t="s">
        <v>15373</v>
      </c>
      <c r="Q2716" s="82"/>
    </row>
    <row r="2717">
      <c r="A2717" s="62" t="s">
        <v>2586</v>
      </c>
      <c r="B2717" s="210" t="s">
        <v>30465</v>
      </c>
      <c r="C2717" s="82"/>
      <c r="D2717" s="79" t="s">
        <v>30466</v>
      </c>
      <c r="E2717" s="82"/>
      <c r="F2717" s="82"/>
      <c r="G2717" s="62"/>
      <c r="H2717" s="62" t="s">
        <v>30467</v>
      </c>
      <c r="I2717" s="193" t="s">
        <v>30468</v>
      </c>
      <c r="J2717" s="200">
        <v>21000.0</v>
      </c>
      <c r="K2717" s="160" t="s">
        <v>22583</v>
      </c>
      <c r="L2717" s="82" t="s">
        <v>21498</v>
      </c>
      <c r="M2717" s="62"/>
      <c r="N2717" s="99" t="s">
        <v>16706</v>
      </c>
      <c r="O2717" s="99" t="s">
        <v>2753</v>
      </c>
      <c r="P2717" s="99" t="s">
        <v>8038</v>
      </c>
      <c r="Q2717" s="82" t="s">
        <v>30469</v>
      </c>
    </row>
    <row r="2718">
      <c r="A2718" s="69" t="s">
        <v>2586</v>
      </c>
      <c r="B2718" s="153" t="s">
        <v>30470</v>
      </c>
      <c r="C2718" s="95"/>
      <c r="D2718" s="79" t="s">
        <v>30471</v>
      </c>
      <c r="E2718" s="95"/>
      <c r="F2718" s="95"/>
      <c r="G2718" s="96"/>
      <c r="H2718" s="96" t="s">
        <v>30472</v>
      </c>
      <c r="I2718" s="71" t="s">
        <v>30473</v>
      </c>
      <c r="J2718" s="192">
        <v>96850.0</v>
      </c>
      <c r="K2718" s="82" t="s">
        <v>22583</v>
      </c>
      <c r="L2718" s="95" t="s">
        <v>21498</v>
      </c>
      <c r="M2718" s="96"/>
      <c r="N2718" s="75" t="s">
        <v>16706</v>
      </c>
      <c r="O2718" s="75" t="s">
        <v>3095</v>
      </c>
      <c r="P2718" s="75" t="s">
        <v>15373</v>
      </c>
      <c r="Q2718" s="95" t="s">
        <v>30474</v>
      </c>
    </row>
    <row r="2719">
      <c r="A2719" s="62" t="s">
        <v>2586</v>
      </c>
      <c r="B2719" s="195" t="s">
        <v>29958</v>
      </c>
      <c r="C2719" s="201"/>
      <c r="D2719" s="196" t="s">
        <v>6204</v>
      </c>
      <c r="E2719" s="201"/>
      <c r="F2719" s="201"/>
      <c r="G2719" s="196"/>
      <c r="H2719" s="196" t="s">
        <v>30206</v>
      </c>
      <c r="I2719" s="245" t="s">
        <v>29960</v>
      </c>
      <c r="J2719" s="198"/>
      <c r="K2719" s="201" t="s">
        <v>22583</v>
      </c>
      <c r="L2719" s="201" t="s">
        <v>21498</v>
      </c>
      <c r="M2719" s="198"/>
      <c r="N2719" s="162" t="s">
        <v>16706</v>
      </c>
      <c r="O2719" s="162" t="s">
        <v>7203</v>
      </c>
      <c r="P2719" s="162" t="s">
        <v>8038</v>
      </c>
      <c r="Q2719" s="158" t="s">
        <v>22516</v>
      </c>
    </row>
    <row r="2720">
      <c r="A2720" s="62" t="s">
        <v>2586</v>
      </c>
      <c r="B2720" s="195" t="s">
        <v>30475</v>
      </c>
      <c r="C2720" s="201" t="s">
        <v>24148</v>
      </c>
      <c r="D2720" s="229" t="s">
        <v>24148</v>
      </c>
      <c r="E2720" s="201"/>
      <c r="F2720" s="201"/>
      <c r="G2720" s="198"/>
      <c r="H2720" s="198" t="s">
        <v>24152</v>
      </c>
      <c r="I2720" s="213" t="s">
        <v>29631</v>
      </c>
      <c r="J2720" s="198">
        <v>42907.0</v>
      </c>
      <c r="K2720" s="201" t="s">
        <v>22583</v>
      </c>
      <c r="L2720" s="201" t="s">
        <v>21498</v>
      </c>
      <c r="M2720" s="198"/>
      <c r="N2720" s="162" t="s">
        <v>16706</v>
      </c>
      <c r="O2720" s="162" t="s">
        <v>4418</v>
      </c>
      <c r="P2720" s="162" t="s">
        <v>8038</v>
      </c>
      <c r="Q2720" s="201" t="s">
        <v>30476</v>
      </c>
    </row>
    <row r="2721">
      <c r="A2721" s="62" t="s">
        <v>2586</v>
      </c>
      <c r="B2721" s="195" t="s">
        <v>22577</v>
      </c>
      <c r="C2721" s="201" t="s">
        <v>30477</v>
      </c>
      <c r="D2721" s="196" t="s">
        <v>6423</v>
      </c>
      <c r="E2721" s="201"/>
      <c r="F2721" s="201"/>
      <c r="G2721" s="160" t="s">
        <v>2741</v>
      </c>
      <c r="H2721" s="198" t="s">
        <v>30478</v>
      </c>
      <c r="I2721" s="199" t="s">
        <v>22582</v>
      </c>
      <c r="J2721" s="200">
        <v>40000.0</v>
      </c>
      <c r="K2721" s="82" t="s">
        <v>22583</v>
      </c>
      <c r="L2721" s="201" t="s">
        <v>21498</v>
      </c>
      <c r="M2721" s="198"/>
      <c r="N2721" s="162" t="s">
        <v>16706</v>
      </c>
      <c r="O2721" s="162" t="s">
        <v>22584</v>
      </c>
      <c r="P2721" s="162" t="s">
        <v>8038</v>
      </c>
      <c r="Q2721" s="201"/>
    </row>
    <row r="2722">
      <c r="A2722" s="69" t="s">
        <v>2586</v>
      </c>
      <c r="B2722" s="190" t="s">
        <v>30479</v>
      </c>
      <c r="C2722" s="95"/>
      <c r="D2722" s="101" t="s">
        <v>30480</v>
      </c>
      <c r="E2722" s="95"/>
      <c r="F2722" s="95"/>
      <c r="G2722" s="96"/>
      <c r="H2722" s="96" t="s">
        <v>30481</v>
      </c>
      <c r="I2722" s="191" t="s">
        <v>26690</v>
      </c>
      <c r="J2722" s="204">
        <v>86500.0</v>
      </c>
      <c r="K2722" s="95" t="s">
        <v>22583</v>
      </c>
      <c r="L2722" s="95" t="s">
        <v>21498</v>
      </c>
      <c r="M2722" s="96"/>
      <c r="N2722" s="75" t="s">
        <v>16706</v>
      </c>
      <c r="O2722" s="75" t="s">
        <v>4138</v>
      </c>
      <c r="P2722" s="75" t="s">
        <v>15373</v>
      </c>
      <c r="Q2722" s="95"/>
    </row>
    <row r="2723">
      <c r="A2723" s="62" t="s">
        <v>2586</v>
      </c>
      <c r="B2723" s="195" t="s">
        <v>30482</v>
      </c>
      <c r="C2723" s="201" t="s">
        <v>20566</v>
      </c>
      <c r="D2723" s="196" t="s">
        <v>21324</v>
      </c>
      <c r="E2723" s="201"/>
      <c r="F2723" s="201"/>
      <c r="G2723" s="198"/>
      <c r="H2723" s="198" t="s">
        <v>30483</v>
      </c>
      <c r="I2723" s="199" t="s">
        <v>30484</v>
      </c>
      <c r="J2723" s="196">
        <v>32500.0</v>
      </c>
      <c r="K2723" s="162" t="s">
        <v>22583</v>
      </c>
      <c r="L2723" s="201" t="s">
        <v>21498</v>
      </c>
      <c r="M2723" s="198"/>
      <c r="N2723" s="162" t="s">
        <v>16706</v>
      </c>
      <c r="O2723" s="162" t="s">
        <v>2760</v>
      </c>
      <c r="P2723" s="162" t="s">
        <v>8038</v>
      </c>
      <c r="Q2723" s="158" t="s">
        <v>22516</v>
      </c>
    </row>
    <row r="2724">
      <c r="A2724" s="62" t="s">
        <v>2586</v>
      </c>
      <c r="B2724" s="195" t="s">
        <v>26647</v>
      </c>
      <c r="C2724" s="201" t="s">
        <v>23646</v>
      </c>
      <c r="D2724" s="196" t="s">
        <v>30485</v>
      </c>
      <c r="E2724" s="201"/>
      <c r="F2724" s="201"/>
      <c r="G2724" s="198"/>
      <c r="H2724" s="198" t="s">
        <v>30486</v>
      </c>
      <c r="I2724" s="245" t="s">
        <v>26649</v>
      </c>
      <c r="J2724" s="198"/>
      <c r="K2724" s="201" t="s">
        <v>22583</v>
      </c>
      <c r="L2724" s="201" t="s">
        <v>21498</v>
      </c>
      <c r="M2724" s="198"/>
      <c r="N2724" s="162" t="s">
        <v>16706</v>
      </c>
      <c r="O2724" s="162" t="s">
        <v>2802</v>
      </c>
      <c r="P2724" s="162" t="s">
        <v>15373</v>
      </c>
      <c r="Q2724" s="201" t="s">
        <v>26726</v>
      </c>
    </row>
    <row r="2725">
      <c r="A2725" s="62" t="s">
        <v>2586</v>
      </c>
      <c r="B2725" s="195" t="s">
        <v>30487</v>
      </c>
      <c r="C2725" s="201" t="s">
        <v>29570</v>
      </c>
      <c r="D2725" s="79" t="s">
        <v>3998</v>
      </c>
      <c r="E2725" s="201"/>
      <c r="F2725" s="201"/>
      <c r="G2725" s="198"/>
      <c r="H2725" s="198" t="s">
        <v>29571</v>
      </c>
      <c r="I2725" s="199" t="s">
        <v>30488</v>
      </c>
      <c r="J2725" s="200">
        <v>20000.0</v>
      </c>
      <c r="K2725" s="160" t="s">
        <v>22583</v>
      </c>
      <c r="L2725" s="201" t="s">
        <v>21498</v>
      </c>
      <c r="M2725" s="198"/>
      <c r="N2725" s="162" t="s">
        <v>16706</v>
      </c>
      <c r="O2725" s="162" t="s">
        <v>2778</v>
      </c>
      <c r="P2725" s="162" t="s">
        <v>8038</v>
      </c>
      <c r="Q2725" s="158" t="s">
        <v>22516</v>
      </c>
    </row>
    <row r="2726">
      <c r="A2726" s="69" t="s">
        <v>2586</v>
      </c>
      <c r="B2726" s="153" t="s">
        <v>30489</v>
      </c>
      <c r="C2726" s="95"/>
      <c r="D2726" s="101" t="s">
        <v>30490</v>
      </c>
      <c r="E2726" s="95"/>
      <c r="F2726" s="154"/>
      <c r="G2726" s="160" t="s">
        <v>15373</v>
      </c>
      <c r="H2726" s="96" t="s">
        <v>30491</v>
      </c>
      <c r="I2726" s="71" t="s">
        <v>23611</v>
      </c>
      <c r="J2726" s="192">
        <v>42523.0</v>
      </c>
      <c r="K2726" s="160" t="s">
        <v>22583</v>
      </c>
      <c r="L2726" s="95" t="s">
        <v>21498</v>
      </c>
      <c r="M2726" s="96"/>
      <c r="N2726" s="75" t="s">
        <v>16706</v>
      </c>
      <c r="O2726" s="75" t="s">
        <v>3328</v>
      </c>
      <c r="P2726" s="75" t="s">
        <v>8038</v>
      </c>
      <c r="Q2726" s="154" t="s">
        <v>22516</v>
      </c>
    </row>
    <row r="2727">
      <c r="A2727" s="69" t="s">
        <v>2586</v>
      </c>
      <c r="B2727" s="153" t="s">
        <v>30307</v>
      </c>
      <c r="C2727" s="95" t="s">
        <v>16365</v>
      </c>
      <c r="D2727" s="101" t="s">
        <v>7276</v>
      </c>
      <c r="E2727" s="95"/>
      <c r="F2727" s="95"/>
      <c r="G2727" s="160" t="s">
        <v>2741</v>
      </c>
      <c r="H2727" s="96" t="s">
        <v>30308</v>
      </c>
      <c r="I2727" s="71" t="s">
        <v>23715</v>
      </c>
      <c r="J2727" s="237">
        <v>65000.0</v>
      </c>
      <c r="K2727" s="99" t="s">
        <v>22583</v>
      </c>
      <c r="L2727" s="95" t="s">
        <v>21498</v>
      </c>
      <c r="M2727" s="96"/>
      <c r="N2727" s="75" t="s">
        <v>16706</v>
      </c>
      <c r="O2727" s="75" t="s">
        <v>2760</v>
      </c>
      <c r="P2727" s="75" t="s">
        <v>15373</v>
      </c>
      <c r="Q2727" s="95" t="s">
        <v>23717</v>
      </c>
    </row>
    <row r="2728">
      <c r="A2728" s="62" t="s">
        <v>2633</v>
      </c>
      <c r="B2728" s="195" t="s">
        <v>30492</v>
      </c>
      <c r="C2728" s="201" t="s">
        <v>30493</v>
      </c>
      <c r="D2728" s="196" t="s">
        <v>7597</v>
      </c>
      <c r="E2728" s="201"/>
      <c r="F2728" s="201"/>
      <c r="G2728" s="198"/>
      <c r="H2728" s="198" t="s">
        <v>30494</v>
      </c>
      <c r="I2728" s="199" t="s">
        <v>30495</v>
      </c>
      <c r="J2728" s="200">
        <v>25000.0</v>
      </c>
      <c r="K2728" s="95" t="s">
        <v>22583</v>
      </c>
      <c r="L2728" s="201" t="s">
        <v>21498</v>
      </c>
      <c r="M2728" s="198"/>
      <c r="N2728" s="162" t="s">
        <v>16706</v>
      </c>
      <c r="O2728" s="162" t="s">
        <v>2760</v>
      </c>
      <c r="P2728" s="162" t="s">
        <v>8038</v>
      </c>
      <c r="Q2728" s="201" t="s">
        <v>30496</v>
      </c>
    </row>
    <row r="2729">
      <c r="A2729" s="62" t="s">
        <v>23381</v>
      </c>
      <c r="B2729" s="210" t="s">
        <v>30497</v>
      </c>
      <c r="C2729" s="82" t="s">
        <v>30498</v>
      </c>
      <c r="D2729" s="79" t="s">
        <v>30499</v>
      </c>
      <c r="E2729" s="82"/>
      <c r="F2729" s="82"/>
      <c r="G2729" s="62"/>
      <c r="H2729" s="62" t="s">
        <v>30500</v>
      </c>
      <c r="I2729" s="193" t="s">
        <v>30501</v>
      </c>
      <c r="J2729" s="200">
        <v>39400.0</v>
      </c>
      <c r="K2729" s="160" t="s">
        <v>22583</v>
      </c>
      <c r="L2729" s="82" t="s">
        <v>24848</v>
      </c>
      <c r="M2729" s="113" t="s">
        <v>22516</v>
      </c>
      <c r="N2729" s="99" t="s">
        <v>16706</v>
      </c>
      <c r="O2729" s="99" t="s">
        <v>30502</v>
      </c>
      <c r="P2729" s="99" t="s">
        <v>15373</v>
      </c>
      <c r="Q2729" s="113" t="s">
        <v>22516</v>
      </c>
    </row>
    <row r="2730">
      <c r="A2730" s="69" t="s">
        <v>2586</v>
      </c>
      <c r="B2730" s="190" t="s">
        <v>30503</v>
      </c>
      <c r="C2730" s="95"/>
      <c r="D2730" s="101" t="s">
        <v>30504</v>
      </c>
      <c r="E2730" s="95"/>
      <c r="F2730" s="95"/>
      <c r="G2730" s="79"/>
      <c r="H2730" s="79" t="s">
        <v>30505</v>
      </c>
      <c r="I2730" s="191" t="s">
        <v>30506</v>
      </c>
      <c r="J2730" s="204">
        <v>21100.0</v>
      </c>
      <c r="K2730" s="82" t="s">
        <v>22583</v>
      </c>
      <c r="L2730" s="95" t="s">
        <v>24848</v>
      </c>
      <c r="M2730" s="113" t="s">
        <v>22516</v>
      </c>
      <c r="N2730" s="75" t="s">
        <v>16706</v>
      </c>
      <c r="O2730" s="75" t="s">
        <v>3095</v>
      </c>
      <c r="P2730" s="75" t="s">
        <v>15373</v>
      </c>
      <c r="Q2730" s="154" t="s">
        <v>22516</v>
      </c>
    </row>
    <row r="2731">
      <c r="A2731" s="69" t="s">
        <v>2586</v>
      </c>
      <c r="B2731" s="190" t="s">
        <v>30503</v>
      </c>
      <c r="C2731" s="95"/>
      <c r="D2731" s="101" t="s">
        <v>30504</v>
      </c>
      <c r="E2731" s="95"/>
      <c r="F2731" s="95"/>
      <c r="G2731" s="101"/>
      <c r="H2731" s="101" t="s">
        <v>30507</v>
      </c>
      <c r="I2731" s="191" t="s">
        <v>30506</v>
      </c>
      <c r="J2731" s="204">
        <v>21100.0</v>
      </c>
      <c r="K2731" s="82" t="s">
        <v>22583</v>
      </c>
      <c r="L2731" s="95" t="s">
        <v>24848</v>
      </c>
      <c r="M2731" s="113" t="s">
        <v>22516</v>
      </c>
      <c r="N2731" s="75" t="s">
        <v>16706</v>
      </c>
      <c r="O2731" s="75" t="s">
        <v>3095</v>
      </c>
      <c r="P2731" s="75" t="s">
        <v>15373</v>
      </c>
      <c r="Q2731" s="154" t="s">
        <v>22516</v>
      </c>
    </row>
    <row r="2732">
      <c r="A2732" s="62" t="s">
        <v>2586</v>
      </c>
      <c r="B2732" s="210" t="s">
        <v>30508</v>
      </c>
      <c r="C2732" s="82"/>
      <c r="D2732" s="79" t="s">
        <v>30509</v>
      </c>
      <c r="E2732" s="82"/>
      <c r="F2732" s="82"/>
      <c r="G2732" s="62"/>
      <c r="H2732" s="62" t="s">
        <v>30510</v>
      </c>
      <c r="I2732" s="193" t="s">
        <v>30511</v>
      </c>
      <c r="J2732" s="200">
        <v>24000.0</v>
      </c>
      <c r="K2732" s="82" t="s">
        <v>22583</v>
      </c>
      <c r="L2732" s="82" t="s">
        <v>24848</v>
      </c>
      <c r="M2732" s="113" t="s">
        <v>22516</v>
      </c>
      <c r="N2732" s="99" t="s">
        <v>16706</v>
      </c>
      <c r="O2732" s="99" t="s">
        <v>2778</v>
      </c>
      <c r="P2732" s="99" t="s">
        <v>15373</v>
      </c>
      <c r="Q2732" s="113" t="s">
        <v>22516</v>
      </c>
    </row>
    <row r="2733">
      <c r="A2733" s="69" t="s">
        <v>2586</v>
      </c>
      <c r="B2733" s="190" t="s">
        <v>30512</v>
      </c>
      <c r="C2733" s="95" t="s">
        <v>30513</v>
      </c>
      <c r="D2733" s="101" t="s">
        <v>30514</v>
      </c>
      <c r="E2733" s="95"/>
      <c r="F2733" s="95"/>
      <c r="G2733" s="96"/>
      <c r="H2733" s="96" t="s">
        <v>30515</v>
      </c>
      <c r="I2733" s="71" t="s">
        <v>30516</v>
      </c>
      <c r="J2733" s="192">
        <v>21020.0</v>
      </c>
      <c r="K2733" s="82" t="s">
        <v>22583</v>
      </c>
      <c r="L2733" s="95" t="s">
        <v>21765</v>
      </c>
      <c r="M2733" s="113" t="s">
        <v>22516</v>
      </c>
      <c r="N2733" s="75" t="s">
        <v>16706</v>
      </c>
      <c r="O2733" s="75" t="s">
        <v>2760</v>
      </c>
      <c r="P2733" s="75" t="s">
        <v>8038</v>
      </c>
      <c r="Q2733" s="95" t="s">
        <v>30517</v>
      </c>
    </row>
    <row r="2734">
      <c r="A2734" s="62" t="s">
        <v>2586</v>
      </c>
      <c r="B2734" s="210" t="s">
        <v>30518</v>
      </c>
      <c r="C2734" s="82"/>
      <c r="D2734" s="79" t="s">
        <v>23904</v>
      </c>
      <c r="E2734" s="82"/>
      <c r="F2734" s="82"/>
      <c r="G2734" s="62"/>
      <c r="H2734" s="62" t="s">
        <v>30519</v>
      </c>
      <c r="I2734" s="193" t="s">
        <v>30520</v>
      </c>
      <c r="J2734" s="200">
        <v>34400.0</v>
      </c>
      <c r="K2734" s="95" t="s">
        <v>22583</v>
      </c>
      <c r="L2734" s="82" t="s">
        <v>21765</v>
      </c>
      <c r="M2734" s="113" t="s">
        <v>22516</v>
      </c>
      <c r="N2734" s="99" t="s">
        <v>16706</v>
      </c>
      <c r="O2734" s="99" t="s">
        <v>3095</v>
      </c>
      <c r="P2734" s="99" t="s">
        <v>8038</v>
      </c>
      <c r="Q2734" s="82"/>
    </row>
    <row r="2735">
      <c r="A2735" s="62" t="s">
        <v>2586</v>
      </c>
      <c r="B2735" s="210" t="s">
        <v>30521</v>
      </c>
      <c r="C2735" s="82" t="s">
        <v>30522</v>
      </c>
      <c r="D2735" s="79" t="s">
        <v>30523</v>
      </c>
      <c r="E2735" s="82"/>
      <c r="F2735" s="82"/>
      <c r="G2735" s="160" t="s">
        <v>2741</v>
      </c>
      <c r="H2735" s="62" t="s">
        <v>30524</v>
      </c>
      <c r="I2735" s="193" t="s">
        <v>30525</v>
      </c>
      <c r="J2735" s="200">
        <v>35100.0</v>
      </c>
      <c r="K2735" s="82" t="s">
        <v>22583</v>
      </c>
      <c r="L2735" s="82" t="s">
        <v>21765</v>
      </c>
      <c r="M2735" s="113" t="s">
        <v>22516</v>
      </c>
      <c r="N2735" s="99" t="s">
        <v>16706</v>
      </c>
      <c r="O2735" s="99" t="s">
        <v>2813</v>
      </c>
      <c r="P2735" s="99" t="s">
        <v>8038</v>
      </c>
      <c r="Q2735" s="82"/>
    </row>
    <row r="2736">
      <c r="A2736" s="62" t="s">
        <v>2586</v>
      </c>
      <c r="B2736" s="175" t="s">
        <v>22702</v>
      </c>
      <c r="C2736" s="95"/>
      <c r="D2736" s="79" t="s">
        <v>8903</v>
      </c>
      <c r="E2736" s="95"/>
      <c r="F2736" s="95"/>
      <c r="G2736" s="160" t="s">
        <v>2741</v>
      </c>
      <c r="H2736" s="96" t="s">
        <v>5916</v>
      </c>
      <c r="I2736" s="71" t="s">
        <v>22706</v>
      </c>
      <c r="J2736" s="192">
        <v>48374.0</v>
      </c>
      <c r="K2736" s="82" t="s">
        <v>22583</v>
      </c>
      <c r="L2736" s="95" t="s">
        <v>21765</v>
      </c>
      <c r="M2736" s="113" t="s">
        <v>22516</v>
      </c>
      <c r="N2736" s="75" t="s">
        <v>16706</v>
      </c>
      <c r="O2736" s="75" t="s">
        <v>22571</v>
      </c>
      <c r="P2736" s="75" t="s">
        <v>15373</v>
      </c>
      <c r="Q2736" s="95"/>
    </row>
    <row r="2737">
      <c r="A2737" s="62" t="s">
        <v>2586</v>
      </c>
      <c r="B2737" s="175" t="s">
        <v>30526</v>
      </c>
      <c r="C2737" s="95"/>
      <c r="D2737" s="79" t="s">
        <v>15749</v>
      </c>
      <c r="E2737" s="95"/>
      <c r="F2737" s="95"/>
      <c r="G2737" s="160" t="s">
        <v>2741</v>
      </c>
      <c r="H2737" s="96" t="s">
        <v>30527</v>
      </c>
      <c r="I2737" s="191" t="s">
        <v>30528</v>
      </c>
      <c r="J2737" s="204">
        <v>67000.0</v>
      </c>
      <c r="K2737" s="82" t="s">
        <v>22583</v>
      </c>
      <c r="L2737" s="95" t="s">
        <v>21765</v>
      </c>
      <c r="M2737" s="113" t="s">
        <v>22516</v>
      </c>
      <c r="N2737" s="75" t="s">
        <v>16706</v>
      </c>
      <c r="O2737" s="75" t="s">
        <v>2813</v>
      </c>
      <c r="P2737" s="75" t="s">
        <v>15373</v>
      </c>
      <c r="Q2737" s="154" t="s">
        <v>22516</v>
      </c>
    </row>
    <row r="2738">
      <c r="A2738" s="62" t="s">
        <v>2586</v>
      </c>
      <c r="B2738" s="210" t="s">
        <v>30521</v>
      </c>
      <c r="C2738" s="82" t="s">
        <v>30529</v>
      </c>
      <c r="D2738" s="79" t="s">
        <v>15749</v>
      </c>
      <c r="E2738" s="82"/>
      <c r="F2738" s="82"/>
      <c r="G2738" s="160" t="s">
        <v>2741</v>
      </c>
      <c r="H2738" s="62" t="s">
        <v>6095</v>
      </c>
      <c r="I2738" s="193" t="s">
        <v>30525</v>
      </c>
      <c r="J2738" s="200">
        <v>35100.0</v>
      </c>
      <c r="K2738" s="82" t="s">
        <v>22583</v>
      </c>
      <c r="L2738" s="82" t="s">
        <v>21765</v>
      </c>
      <c r="M2738" s="113" t="s">
        <v>22516</v>
      </c>
      <c r="N2738" s="99" t="s">
        <v>16706</v>
      </c>
      <c r="O2738" s="99" t="s">
        <v>2813</v>
      </c>
      <c r="P2738" s="99" t="s">
        <v>8038</v>
      </c>
      <c r="Q2738" s="82"/>
    </row>
    <row r="2739">
      <c r="A2739" s="62" t="s">
        <v>2586</v>
      </c>
      <c r="B2739" s="210" t="s">
        <v>30530</v>
      </c>
      <c r="C2739" s="82" t="s">
        <v>30531</v>
      </c>
      <c r="D2739" s="79" t="s">
        <v>30532</v>
      </c>
      <c r="E2739" s="82"/>
      <c r="F2739" s="82"/>
      <c r="G2739" s="62"/>
      <c r="H2739" s="62" t="s">
        <v>30533</v>
      </c>
      <c r="I2739" s="108" t="s">
        <v>28900</v>
      </c>
      <c r="J2739" s="198">
        <v>30000.0</v>
      </c>
      <c r="K2739" s="82" t="s">
        <v>22583</v>
      </c>
      <c r="L2739" s="82" t="s">
        <v>21765</v>
      </c>
      <c r="M2739" s="113" t="s">
        <v>22516</v>
      </c>
      <c r="N2739" s="99" t="s">
        <v>16706</v>
      </c>
      <c r="O2739" s="99" t="s">
        <v>22584</v>
      </c>
      <c r="P2739" s="99" t="s">
        <v>15373</v>
      </c>
      <c r="Q2739" s="82"/>
    </row>
    <row r="2740">
      <c r="A2740" s="62" t="s">
        <v>2586</v>
      </c>
      <c r="B2740" s="210" t="s">
        <v>28935</v>
      </c>
      <c r="C2740" s="82"/>
      <c r="D2740" s="79" t="s">
        <v>30534</v>
      </c>
      <c r="E2740" s="82"/>
      <c r="F2740" s="82"/>
      <c r="G2740" s="160" t="s">
        <v>8038</v>
      </c>
      <c r="H2740" s="62" t="s">
        <v>30535</v>
      </c>
      <c r="I2740" s="108" t="s">
        <v>28938</v>
      </c>
      <c r="J2740" s="198">
        <v>60000.0</v>
      </c>
      <c r="K2740" s="82" t="s">
        <v>22583</v>
      </c>
      <c r="L2740" s="82" t="s">
        <v>21765</v>
      </c>
      <c r="M2740" s="113" t="s">
        <v>22516</v>
      </c>
      <c r="N2740" s="99" t="s">
        <v>16706</v>
      </c>
      <c r="O2740" s="99" t="s">
        <v>22584</v>
      </c>
      <c r="P2740" s="99" t="s">
        <v>15373</v>
      </c>
      <c r="Q2740" s="82"/>
    </row>
    <row r="2741">
      <c r="A2741" s="62" t="s">
        <v>2586</v>
      </c>
      <c r="B2741" s="175" t="s">
        <v>30536</v>
      </c>
      <c r="C2741" s="95"/>
      <c r="D2741" s="79" t="s">
        <v>30471</v>
      </c>
      <c r="E2741" s="95"/>
      <c r="F2741" s="95"/>
      <c r="G2741" s="96"/>
      <c r="H2741" s="96" t="s">
        <v>30537</v>
      </c>
      <c r="I2741" s="191" t="s">
        <v>30538</v>
      </c>
      <c r="J2741" s="204">
        <v>26700.0</v>
      </c>
      <c r="K2741" s="82" t="s">
        <v>22583</v>
      </c>
      <c r="L2741" s="95" t="s">
        <v>21765</v>
      </c>
      <c r="M2741" s="113" t="s">
        <v>22516</v>
      </c>
      <c r="N2741" s="75" t="s">
        <v>16706</v>
      </c>
      <c r="O2741" s="75" t="s">
        <v>3095</v>
      </c>
      <c r="P2741" s="75" t="s">
        <v>15373</v>
      </c>
      <c r="Q2741" s="154" t="s">
        <v>22516</v>
      </c>
    </row>
    <row r="2742">
      <c r="A2742" s="62" t="s">
        <v>8032</v>
      </c>
      <c r="B2742" s="195" t="s">
        <v>30539</v>
      </c>
      <c r="C2742" s="201"/>
      <c r="D2742" s="196" t="s">
        <v>3274</v>
      </c>
      <c r="E2742" s="201"/>
      <c r="F2742" s="201"/>
      <c r="G2742" s="198"/>
      <c r="H2742" s="198" t="s">
        <v>30540</v>
      </c>
      <c r="I2742" s="113" t="s">
        <v>22516</v>
      </c>
      <c r="J2742" s="198"/>
      <c r="K2742" s="201" t="s">
        <v>22583</v>
      </c>
      <c r="L2742" s="201" t="s">
        <v>21765</v>
      </c>
      <c r="M2742" s="113" t="s">
        <v>22516</v>
      </c>
      <c r="N2742" s="162" t="s">
        <v>16706</v>
      </c>
      <c r="O2742" s="162" t="s">
        <v>22214</v>
      </c>
      <c r="P2742" s="162" t="s">
        <v>15373</v>
      </c>
      <c r="Q2742" s="201"/>
    </row>
    <row r="2743">
      <c r="A2743" s="62" t="s">
        <v>2586</v>
      </c>
      <c r="B2743" s="210" t="s">
        <v>28935</v>
      </c>
      <c r="C2743" s="82"/>
      <c r="D2743" s="101" t="s">
        <v>20913</v>
      </c>
      <c r="E2743" s="82"/>
      <c r="F2743" s="82"/>
      <c r="G2743" s="160" t="s">
        <v>8038</v>
      </c>
      <c r="H2743" s="62" t="s">
        <v>16724</v>
      </c>
      <c r="I2743" s="108" t="s">
        <v>28938</v>
      </c>
      <c r="J2743" s="198">
        <v>60000.0</v>
      </c>
      <c r="K2743" s="95" t="s">
        <v>22583</v>
      </c>
      <c r="L2743" s="82" t="s">
        <v>21765</v>
      </c>
      <c r="M2743" s="113" t="s">
        <v>22516</v>
      </c>
      <c r="N2743" s="99" t="s">
        <v>16706</v>
      </c>
      <c r="O2743" s="99" t="s">
        <v>22584</v>
      </c>
      <c r="P2743" s="99" t="s">
        <v>15373</v>
      </c>
      <c r="Q2743" s="82"/>
    </row>
    <row r="2744">
      <c r="A2744" s="69" t="s">
        <v>2586</v>
      </c>
      <c r="B2744" s="232" t="s">
        <v>22967</v>
      </c>
      <c r="C2744" s="82" t="s">
        <v>30085</v>
      </c>
      <c r="D2744" s="101" t="s">
        <v>2918</v>
      </c>
      <c r="E2744" s="82"/>
      <c r="F2744" s="82"/>
      <c r="G2744" s="160" t="s">
        <v>2741</v>
      </c>
      <c r="H2744" s="62" t="s">
        <v>30086</v>
      </c>
      <c r="I2744" s="193" t="s">
        <v>22972</v>
      </c>
      <c r="J2744" s="198">
        <v>40993.0</v>
      </c>
      <c r="K2744" s="82" t="s">
        <v>22583</v>
      </c>
      <c r="L2744" s="82" t="s">
        <v>21765</v>
      </c>
      <c r="M2744" s="113" t="s">
        <v>22516</v>
      </c>
      <c r="N2744" s="99" t="s">
        <v>16706</v>
      </c>
      <c r="O2744" s="99" t="s">
        <v>3328</v>
      </c>
      <c r="P2744" s="99" t="s">
        <v>8038</v>
      </c>
      <c r="Q2744" s="113" t="s">
        <v>22516</v>
      </c>
    </row>
    <row r="2745">
      <c r="A2745" s="62" t="s">
        <v>2586</v>
      </c>
      <c r="B2745" s="210" t="s">
        <v>30541</v>
      </c>
      <c r="C2745" s="82"/>
      <c r="D2745" s="101" t="s">
        <v>3860</v>
      </c>
      <c r="E2745" s="82"/>
      <c r="F2745" s="82"/>
      <c r="G2745" s="62"/>
      <c r="H2745" s="62" t="s">
        <v>30542</v>
      </c>
      <c r="I2745" s="193" t="s">
        <v>30543</v>
      </c>
      <c r="J2745" s="200">
        <v>89500.0</v>
      </c>
      <c r="K2745" s="82" t="s">
        <v>22583</v>
      </c>
      <c r="L2745" s="82" t="s">
        <v>21765</v>
      </c>
      <c r="M2745" s="113" t="s">
        <v>22516</v>
      </c>
      <c r="N2745" s="99" t="s">
        <v>16706</v>
      </c>
      <c r="O2745" s="99" t="s">
        <v>22658</v>
      </c>
      <c r="P2745" s="99" t="s">
        <v>15373</v>
      </c>
      <c r="Q2745" s="82"/>
    </row>
    <row r="2746">
      <c r="A2746" s="62" t="s">
        <v>2586</v>
      </c>
      <c r="B2746" s="210" t="s">
        <v>30544</v>
      </c>
      <c r="C2746" s="82" t="s">
        <v>29698</v>
      </c>
      <c r="D2746" s="101" t="s">
        <v>29495</v>
      </c>
      <c r="E2746" s="82"/>
      <c r="F2746" s="82"/>
      <c r="G2746" s="160" t="s">
        <v>8038</v>
      </c>
      <c r="H2746" s="62" t="s">
        <v>29699</v>
      </c>
      <c r="I2746" s="193" t="s">
        <v>30545</v>
      </c>
      <c r="J2746" s="200">
        <v>38500.0</v>
      </c>
      <c r="K2746" s="82" t="s">
        <v>22583</v>
      </c>
      <c r="L2746" s="82" t="s">
        <v>21765</v>
      </c>
      <c r="M2746" s="113" t="s">
        <v>22516</v>
      </c>
      <c r="N2746" s="99" t="s">
        <v>16706</v>
      </c>
      <c r="O2746" s="99" t="s">
        <v>22584</v>
      </c>
      <c r="P2746" s="99" t="s">
        <v>15373</v>
      </c>
      <c r="Q2746" s="82"/>
    </row>
    <row r="2747">
      <c r="A2747" s="69" t="s">
        <v>2586</v>
      </c>
      <c r="B2747" s="190" t="s">
        <v>30546</v>
      </c>
      <c r="C2747" s="95" t="s">
        <v>29698</v>
      </c>
      <c r="D2747" s="101" t="s">
        <v>30547</v>
      </c>
      <c r="E2747" s="95"/>
      <c r="F2747" s="95"/>
      <c r="G2747" s="160" t="s">
        <v>8038</v>
      </c>
      <c r="H2747" s="96" t="s">
        <v>29699</v>
      </c>
      <c r="I2747" s="191" t="s">
        <v>30548</v>
      </c>
      <c r="J2747" s="156">
        <v>33100.0</v>
      </c>
      <c r="K2747" s="82" t="s">
        <v>22583</v>
      </c>
      <c r="L2747" s="95" t="s">
        <v>21765</v>
      </c>
      <c r="M2747" s="113" t="s">
        <v>22516</v>
      </c>
      <c r="N2747" s="75" t="s">
        <v>16706</v>
      </c>
      <c r="O2747" s="75" t="s">
        <v>22584</v>
      </c>
      <c r="P2747" s="75" t="s">
        <v>15373</v>
      </c>
      <c r="Q2747" s="95"/>
    </row>
    <row r="2748">
      <c r="A2748" s="69" t="s">
        <v>2586</v>
      </c>
      <c r="B2748" s="190" t="s">
        <v>30549</v>
      </c>
      <c r="C2748" s="95" t="s">
        <v>30550</v>
      </c>
      <c r="D2748" s="101" t="s">
        <v>3620</v>
      </c>
      <c r="E2748" s="95"/>
      <c r="F2748" s="95"/>
      <c r="G2748" s="160" t="s">
        <v>8038</v>
      </c>
      <c r="H2748" s="96" t="s">
        <v>30551</v>
      </c>
      <c r="I2748" s="71" t="s">
        <v>30552</v>
      </c>
      <c r="J2748" s="192">
        <v>80000.0</v>
      </c>
      <c r="K2748" s="82" t="s">
        <v>22583</v>
      </c>
      <c r="L2748" s="95" t="s">
        <v>21765</v>
      </c>
      <c r="M2748" s="113" t="s">
        <v>22516</v>
      </c>
      <c r="N2748" s="75" t="s">
        <v>16706</v>
      </c>
      <c r="O2748" s="75" t="s">
        <v>22584</v>
      </c>
      <c r="P2748" s="75" t="s">
        <v>15373</v>
      </c>
      <c r="Q2748" s="154" t="s">
        <v>22516</v>
      </c>
    </row>
    <row r="2749">
      <c r="A2749" s="69" t="s">
        <v>2586</v>
      </c>
      <c r="B2749" s="232" t="s">
        <v>30553</v>
      </c>
      <c r="C2749" s="82"/>
      <c r="D2749" s="79" t="s">
        <v>30554</v>
      </c>
      <c r="E2749" s="82"/>
      <c r="F2749" s="82"/>
      <c r="G2749" s="160" t="s">
        <v>8038</v>
      </c>
      <c r="H2749" s="62" t="s">
        <v>30555</v>
      </c>
      <c r="I2749" s="108" t="s">
        <v>28938</v>
      </c>
      <c r="J2749" s="198">
        <v>60000.0</v>
      </c>
      <c r="K2749" s="82" t="s">
        <v>22583</v>
      </c>
      <c r="L2749" s="82" t="s">
        <v>21765</v>
      </c>
      <c r="M2749" s="113" t="s">
        <v>22516</v>
      </c>
      <c r="N2749" s="99" t="s">
        <v>16706</v>
      </c>
      <c r="O2749" s="99" t="s">
        <v>22584</v>
      </c>
      <c r="P2749" s="99" t="s">
        <v>15373</v>
      </c>
      <c r="Q2749" s="82"/>
    </row>
    <row r="2750">
      <c r="A2750" s="62" t="s">
        <v>2586</v>
      </c>
      <c r="B2750" s="210" t="s">
        <v>30556</v>
      </c>
      <c r="C2750" s="82" t="s">
        <v>30557</v>
      </c>
      <c r="D2750" s="79" t="s">
        <v>4521</v>
      </c>
      <c r="E2750" s="82"/>
      <c r="F2750" s="82"/>
      <c r="G2750" s="160" t="s">
        <v>8038</v>
      </c>
      <c r="H2750" s="62" t="s">
        <v>30558</v>
      </c>
      <c r="I2750" s="193" t="s">
        <v>23247</v>
      </c>
      <c r="J2750" s="200">
        <v>53000.0</v>
      </c>
      <c r="K2750" s="82" t="s">
        <v>22583</v>
      </c>
      <c r="L2750" s="82" t="s">
        <v>21765</v>
      </c>
      <c r="M2750" s="113" t="s">
        <v>22516</v>
      </c>
      <c r="N2750" s="99" t="s">
        <v>16706</v>
      </c>
      <c r="O2750" s="99" t="s">
        <v>2760</v>
      </c>
      <c r="P2750" s="99" t="s">
        <v>8038</v>
      </c>
      <c r="Q2750" s="82"/>
    </row>
    <row r="2751">
      <c r="A2751" s="69" t="s">
        <v>2586</v>
      </c>
      <c r="B2751" s="190" t="s">
        <v>30559</v>
      </c>
      <c r="C2751" s="95" t="s">
        <v>30560</v>
      </c>
      <c r="D2751" s="101" t="s">
        <v>30561</v>
      </c>
      <c r="E2751" s="95"/>
      <c r="F2751" s="95"/>
      <c r="G2751" s="96"/>
      <c r="H2751" s="96" t="s">
        <v>30562</v>
      </c>
      <c r="I2751" s="191" t="s">
        <v>30563</v>
      </c>
      <c r="J2751" s="204">
        <v>87100.0</v>
      </c>
      <c r="K2751" s="82" t="s">
        <v>22583</v>
      </c>
      <c r="L2751" s="95" t="s">
        <v>21765</v>
      </c>
      <c r="M2751" s="113" t="s">
        <v>22516</v>
      </c>
      <c r="N2751" s="75" t="s">
        <v>16706</v>
      </c>
      <c r="O2751" s="75" t="s">
        <v>2760</v>
      </c>
      <c r="P2751" s="75" t="s">
        <v>15373</v>
      </c>
      <c r="Q2751" s="154" t="s">
        <v>22516</v>
      </c>
    </row>
    <row r="2752">
      <c r="A2752" s="62"/>
      <c r="B2752" s="217" t="s">
        <v>30564</v>
      </c>
      <c r="C2752" s="201"/>
      <c r="D2752" s="238"/>
      <c r="E2752" s="291"/>
      <c r="F2752" s="291"/>
      <c r="G2752" s="238"/>
      <c r="H2752" s="239" t="s">
        <v>30565</v>
      </c>
      <c r="I2752" s="239" t="s">
        <v>30566</v>
      </c>
      <c r="J2752" s="240"/>
      <c r="K2752" s="182"/>
      <c r="L2752" s="256" t="s">
        <v>21765</v>
      </c>
      <c r="M2752" s="113" t="s">
        <v>22516</v>
      </c>
      <c r="N2752" s="241" t="s">
        <v>16706</v>
      </c>
      <c r="O2752" s="241"/>
      <c r="P2752" s="162"/>
      <c r="Q2752" s="241"/>
    </row>
    <row r="2753">
      <c r="A2753" s="62"/>
      <c r="B2753" s="217" t="s">
        <v>30567</v>
      </c>
      <c r="C2753" s="201"/>
      <c r="D2753" s="238"/>
      <c r="E2753" s="291"/>
      <c r="F2753" s="291"/>
      <c r="G2753" s="238"/>
      <c r="H2753" s="239" t="s">
        <v>30568</v>
      </c>
      <c r="I2753" s="239" t="s">
        <v>30569</v>
      </c>
      <c r="J2753" s="240"/>
      <c r="K2753" s="182"/>
      <c r="L2753" s="256" t="s">
        <v>21765</v>
      </c>
      <c r="M2753" s="113" t="s">
        <v>22516</v>
      </c>
      <c r="N2753" s="241" t="s">
        <v>16706</v>
      </c>
      <c r="O2753" s="241"/>
      <c r="P2753" s="162"/>
      <c r="Q2753" s="241"/>
    </row>
    <row r="2754">
      <c r="A2754" s="174"/>
      <c r="B2754" s="217" t="s">
        <v>30570</v>
      </c>
      <c r="C2754" s="188"/>
      <c r="D2754" s="174"/>
      <c r="E2754" s="188"/>
      <c r="F2754" s="188"/>
      <c r="G2754" s="174"/>
      <c r="H2754" s="219" t="s">
        <v>30571</v>
      </c>
      <c r="I2754" s="219" t="s">
        <v>30572</v>
      </c>
      <c r="J2754" s="174"/>
      <c r="K2754" s="182"/>
      <c r="L2754" s="67" t="s">
        <v>21765</v>
      </c>
      <c r="M2754" s="113" t="s">
        <v>22516</v>
      </c>
      <c r="N2754" s="67" t="s">
        <v>16706</v>
      </c>
      <c r="O2754" s="67"/>
      <c r="P2754" s="174"/>
      <c r="Q2754" s="174"/>
    </row>
    <row r="2755">
      <c r="A2755" s="174"/>
      <c r="B2755" s="217" t="s">
        <v>30573</v>
      </c>
      <c r="C2755" s="188"/>
      <c r="D2755" s="174"/>
      <c r="E2755" s="188"/>
      <c r="F2755" s="188"/>
      <c r="G2755" s="174"/>
      <c r="H2755" s="219" t="s">
        <v>30574</v>
      </c>
      <c r="I2755" s="219" t="s">
        <v>30575</v>
      </c>
      <c r="J2755" s="174"/>
      <c r="K2755" s="182"/>
      <c r="L2755" s="67" t="s">
        <v>21765</v>
      </c>
      <c r="M2755" s="113" t="s">
        <v>22516</v>
      </c>
      <c r="N2755" s="67" t="s">
        <v>16706</v>
      </c>
      <c r="O2755" s="67"/>
      <c r="P2755" s="174"/>
      <c r="Q2755" s="174"/>
    </row>
    <row r="2756">
      <c r="A2756" s="174"/>
      <c r="B2756" s="217" t="s">
        <v>30576</v>
      </c>
      <c r="C2756" s="188"/>
      <c r="D2756" s="174"/>
      <c r="E2756" s="188"/>
      <c r="F2756" s="188"/>
      <c r="G2756" s="174"/>
      <c r="H2756" s="219" t="s">
        <v>30577</v>
      </c>
      <c r="I2756" s="219" t="s">
        <v>30578</v>
      </c>
      <c r="J2756" s="174"/>
      <c r="K2756" s="182"/>
      <c r="L2756" s="67" t="s">
        <v>21765</v>
      </c>
      <c r="M2756" s="113" t="s">
        <v>22516</v>
      </c>
      <c r="N2756" s="67" t="s">
        <v>16706</v>
      </c>
      <c r="O2756" s="67"/>
      <c r="P2756" s="174"/>
      <c r="Q2756" s="174"/>
    </row>
    <row r="2757">
      <c r="A2757" s="62"/>
      <c r="B2757" s="217" t="s">
        <v>30579</v>
      </c>
      <c r="C2757" s="201"/>
      <c r="D2757" s="238"/>
      <c r="E2757" s="291"/>
      <c r="F2757" s="291"/>
      <c r="G2757" s="238"/>
      <c r="H2757" s="239" t="s">
        <v>30580</v>
      </c>
      <c r="I2757" s="239" t="s">
        <v>30581</v>
      </c>
      <c r="J2757" s="240"/>
      <c r="K2757" s="182"/>
      <c r="L2757" s="256" t="s">
        <v>21765</v>
      </c>
      <c r="M2757" s="113" t="s">
        <v>22516</v>
      </c>
      <c r="N2757" s="241" t="s">
        <v>16706</v>
      </c>
      <c r="O2757" s="241"/>
      <c r="P2757" s="162"/>
      <c r="Q2757" s="241"/>
    </row>
    <row r="2758">
      <c r="A2758" s="62"/>
      <c r="B2758" s="217" t="s">
        <v>30582</v>
      </c>
      <c r="C2758" s="201"/>
      <c r="D2758" s="238"/>
      <c r="E2758" s="291"/>
      <c r="F2758" s="291"/>
      <c r="G2758" s="238"/>
      <c r="H2758" s="239" t="s">
        <v>30583</v>
      </c>
      <c r="I2758" s="239" t="s">
        <v>30584</v>
      </c>
      <c r="J2758" s="240"/>
      <c r="K2758" s="182"/>
      <c r="L2758" s="256" t="s">
        <v>21765</v>
      </c>
      <c r="M2758" s="113" t="s">
        <v>22516</v>
      </c>
      <c r="N2758" s="241" t="s">
        <v>16706</v>
      </c>
      <c r="O2758" s="241"/>
      <c r="P2758" s="162"/>
      <c r="Q2758" s="241"/>
    </row>
    <row r="2759">
      <c r="A2759" s="174"/>
      <c r="B2759" s="217" t="s">
        <v>30585</v>
      </c>
      <c r="C2759" s="188"/>
      <c r="D2759" s="174"/>
      <c r="E2759" s="188"/>
      <c r="F2759" s="188"/>
      <c r="G2759" s="174"/>
      <c r="H2759" s="219" t="s">
        <v>30586</v>
      </c>
      <c r="I2759" s="219" t="s">
        <v>30587</v>
      </c>
      <c r="J2759" s="174"/>
      <c r="K2759" s="182"/>
      <c r="L2759" s="67" t="s">
        <v>21765</v>
      </c>
      <c r="M2759" s="113" t="s">
        <v>22516</v>
      </c>
      <c r="N2759" s="67" t="s">
        <v>16706</v>
      </c>
      <c r="O2759" s="67"/>
      <c r="P2759" s="174"/>
      <c r="Q2759" s="174"/>
    </row>
    <row r="2760">
      <c r="A2760" s="174"/>
      <c r="B2760" s="217" t="s">
        <v>30588</v>
      </c>
      <c r="C2760" s="188"/>
      <c r="D2760" s="174"/>
      <c r="E2760" s="188"/>
      <c r="F2760" s="188"/>
      <c r="G2760" s="174"/>
      <c r="H2760" s="219" t="s">
        <v>30589</v>
      </c>
      <c r="I2760" s="219" t="s">
        <v>30590</v>
      </c>
      <c r="J2760" s="174"/>
      <c r="K2760" s="182"/>
      <c r="L2760" s="67" t="s">
        <v>21765</v>
      </c>
      <c r="M2760" s="113" t="s">
        <v>22516</v>
      </c>
      <c r="N2760" s="67" t="s">
        <v>16706</v>
      </c>
      <c r="O2760" s="67"/>
      <c r="P2760" s="174"/>
      <c r="Q2760" s="174"/>
    </row>
    <row r="2761">
      <c r="A2761" s="174"/>
      <c r="B2761" s="217" t="s">
        <v>30591</v>
      </c>
      <c r="C2761" s="188"/>
      <c r="D2761" s="174"/>
      <c r="E2761" s="188"/>
      <c r="F2761" s="188"/>
      <c r="G2761" s="174"/>
      <c r="H2761" s="219" t="s">
        <v>30592</v>
      </c>
      <c r="I2761" s="219" t="s">
        <v>30593</v>
      </c>
      <c r="J2761" s="174"/>
      <c r="K2761" s="182"/>
      <c r="L2761" s="67" t="s">
        <v>24646</v>
      </c>
      <c r="M2761" s="113" t="s">
        <v>22516</v>
      </c>
      <c r="N2761" s="67" t="s">
        <v>16706</v>
      </c>
      <c r="O2761" s="67"/>
      <c r="P2761" s="174"/>
      <c r="Q2761" s="174"/>
    </row>
    <row r="2762">
      <c r="A2762" s="62"/>
      <c r="B2762" s="217" t="s">
        <v>30594</v>
      </c>
      <c r="C2762" s="201"/>
      <c r="D2762" s="238"/>
      <c r="E2762" s="291"/>
      <c r="F2762" s="291"/>
      <c r="G2762" s="238"/>
      <c r="H2762" s="239" t="s">
        <v>30595</v>
      </c>
      <c r="I2762" s="239" t="s">
        <v>30596</v>
      </c>
      <c r="J2762" s="240"/>
      <c r="K2762" s="182"/>
      <c r="L2762" s="256" t="s">
        <v>24646</v>
      </c>
      <c r="M2762" s="113" t="s">
        <v>22516</v>
      </c>
      <c r="N2762" s="241" t="s">
        <v>16706</v>
      </c>
      <c r="O2762" s="241"/>
      <c r="P2762" s="162"/>
      <c r="Q2762" s="241"/>
    </row>
    <row r="2763">
      <c r="A2763" s="62"/>
      <c r="B2763" s="217" t="s">
        <v>28626</v>
      </c>
      <c r="C2763" s="201"/>
      <c r="D2763" s="238"/>
      <c r="E2763" s="291"/>
      <c r="F2763" s="291"/>
      <c r="G2763" s="238"/>
      <c r="H2763" s="239" t="s">
        <v>30597</v>
      </c>
      <c r="I2763" s="239" t="s">
        <v>30598</v>
      </c>
      <c r="J2763" s="240"/>
      <c r="K2763" s="182"/>
      <c r="L2763" s="256" t="s">
        <v>22347</v>
      </c>
      <c r="M2763" s="113" t="s">
        <v>22516</v>
      </c>
      <c r="N2763" s="241" t="s">
        <v>16706</v>
      </c>
      <c r="O2763" s="241"/>
      <c r="P2763" s="162"/>
      <c r="Q2763" s="241"/>
    </row>
    <row r="2764">
      <c r="A2764" s="174"/>
      <c r="B2764" s="217" t="s">
        <v>30599</v>
      </c>
      <c r="C2764" s="188"/>
      <c r="D2764" s="174"/>
      <c r="E2764" s="188"/>
      <c r="F2764" s="188"/>
      <c r="G2764" s="174"/>
      <c r="H2764" s="219" t="s">
        <v>30600</v>
      </c>
      <c r="I2764" s="219" t="s">
        <v>30601</v>
      </c>
      <c r="J2764" s="174"/>
      <c r="K2764" s="182"/>
      <c r="L2764" s="67" t="s">
        <v>23981</v>
      </c>
      <c r="M2764" s="113" t="s">
        <v>22516</v>
      </c>
      <c r="N2764" s="67" t="s">
        <v>16706</v>
      </c>
      <c r="O2764" s="67"/>
      <c r="P2764" s="174"/>
      <c r="Q2764" s="174"/>
    </row>
    <row r="2765">
      <c r="A2765" s="174"/>
      <c r="B2765" s="205" t="s">
        <v>30602</v>
      </c>
      <c r="C2765" s="188"/>
      <c r="D2765" s="67"/>
      <c r="E2765" s="171"/>
      <c r="F2765" s="188"/>
      <c r="G2765" s="174"/>
      <c r="H2765" s="113" t="s">
        <v>22516</v>
      </c>
      <c r="I2765" s="67"/>
      <c r="J2765" s="174"/>
      <c r="K2765" s="174"/>
      <c r="L2765" s="69" t="s">
        <v>16627</v>
      </c>
      <c r="M2765" s="99" t="s">
        <v>22739</v>
      </c>
      <c r="N2765" s="67" t="s">
        <v>16706</v>
      </c>
      <c r="O2765" s="67" t="s">
        <v>3095</v>
      </c>
      <c r="P2765" s="174"/>
      <c r="Q2765" s="174"/>
    </row>
    <row r="2766">
      <c r="A2766" s="174"/>
      <c r="B2766" s="205" t="s">
        <v>30603</v>
      </c>
      <c r="C2766" s="188"/>
      <c r="D2766" s="67"/>
      <c r="E2766" s="171"/>
      <c r="F2766" s="188"/>
      <c r="G2766" s="174"/>
      <c r="H2766" s="113" t="s">
        <v>22516</v>
      </c>
      <c r="I2766" s="67"/>
      <c r="J2766" s="174"/>
      <c r="K2766" s="174"/>
      <c r="L2766" s="69" t="s">
        <v>16627</v>
      </c>
      <c r="M2766" s="99" t="s">
        <v>22739</v>
      </c>
      <c r="N2766" s="67" t="s">
        <v>16706</v>
      </c>
      <c r="O2766" s="67" t="s">
        <v>2765</v>
      </c>
      <c r="P2766" s="174"/>
      <c r="Q2766" s="174"/>
    </row>
    <row r="2767">
      <c r="A2767" s="62"/>
      <c r="B2767" s="164" t="s">
        <v>26296</v>
      </c>
      <c r="C2767" s="201"/>
      <c r="D2767" s="254"/>
      <c r="E2767" s="287"/>
      <c r="F2767" s="287"/>
      <c r="G2767" s="168"/>
      <c r="H2767" s="183" t="s">
        <v>30604</v>
      </c>
      <c r="I2767" s="167" t="s">
        <v>30605</v>
      </c>
      <c r="J2767" s="170"/>
      <c r="K2767" s="168"/>
      <c r="L2767" s="69" t="s">
        <v>16627</v>
      </c>
      <c r="M2767" s="141" t="s">
        <v>22516</v>
      </c>
      <c r="N2767" s="184" t="s">
        <v>16706</v>
      </c>
      <c r="O2767" s="162"/>
      <c r="P2767" s="162"/>
      <c r="Q2767" s="62"/>
    </row>
    <row r="2768">
      <c r="A2768" s="62"/>
      <c r="B2768" s="164" t="s">
        <v>26786</v>
      </c>
      <c r="C2768" s="201"/>
      <c r="D2768" s="254"/>
      <c r="E2768" s="287"/>
      <c r="F2768" s="287"/>
      <c r="G2768" s="168"/>
      <c r="H2768" s="113" t="s">
        <v>22516</v>
      </c>
      <c r="I2768" s="167" t="s">
        <v>30606</v>
      </c>
      <c r="J2768" s="170"/>
      <c r="K2768" s="168"/>
      <c r="L2768" s="69" t="s">
        <v>16627</v>
      </c>
      <c r="M2768" s="141" t="s">
        <v>22516</v>
      </c>
      <c r="N2768" s="184" t="s">
        <v>16706</v>
      </c>
      <c r="O2768" s="162"/>
      <c r="P2768" s="162"/>
      <c r="Q2768" s="62"/>
    </row>
    <row r="2769">
      <c r="A2769" s="62"/>
      <c r="B2769" s="164" t="s">
        <v>27162</v>
      </c>
      <c r="C2769" s="201"/>
      <c r="D2769" s="254"/>
      <c r="E2769" s="287"/>
      <c r="F2769" s="287"/>
      <c r="G2769" s="168"/>
      <c r="H2769" s="113" t="s">
        <v>22516</v>
      </c>
      <c r="I2769" s="167" t="s">
        <v>30607</v>
      </c>
      <c r="J2769" s="170"/>
      <c r="K2769" s="168"/>
      <c r="L2769" s="69" t="s">
        <v>16627</v>
      </c>
      <c r="M2769" s="141" t="s">
        <v>22516</v>
      </c>
      <c r="N2769" s="184" t="s">
        <v>16706</v>
      </c>
      <c r="O2769" s="162"/>
      <c r="P2769" s="162"/>
      <c r="Q2769" s="62"/>
    </row>
    <row r="2770">
      <c r="A2770" s="174"/>
      <c r="B2770" s="205" t="s">
        <v>30608</v>
      </c>
      <c r="C2770" s="188"/>
      <c r="D2770" s="67"/>
      <c r="E2770" s="171"/>
      <c r="F2770" s="188"/>
      <c r="G2770" s="174"/>
      <c r="H2770" s="113" t="s">
        <v>22516</v>
      </c>
      <c r="I2770" s="67"/>
      <c r="J2770" s="174"/>
      <c r="K2770" s="174"/>
      <c r="L2770" s="69" t="s">
        <v>16627</v>
      </c>
      <c r="M2770" s="99" t="s">
        <v>22629</v>
      </c>
      <c r="N2770" s="67" t="s">
        <v>16706</v>
      </c>
      <c r="O2770" s="67" t="s">
        <v>2802</v>
      </c>
      <c r="P2770" s="174"/>
      <c r="Q2770" s="174"/>
    </row>
    <row r="2771">
      <c r="A2771" s="174"/>
      <c r="B2771" s="205" t="s">
        <v>30609</v>
      </c>
      <c r="C2771" s="188"/>
      <c r="D2771" s="206" t="s">
        <v>2732</v>
      </c>
      <c r="E2771" s="171"/>
      <c r="F2771" s="188"/>
      <c r="G2771" s="174"/>
      <c r="H2771" s="67" t="s">
        <v>30610</v>
      </c>
      <c r="I2771" s="67"/>
      <c r="J2771" s="174"/>
      <c r="K2771" s="174"/>
      <c r="L2771" s="69" t="s">
        <v>16627</v>
      </c>
      <c r="M2771" s="65" t="s">
        <v>22798</v>
      </c>
      <c r="N2771" s="67" t="s">
        <v>16706</v>
      </c>
      <c r="O2771" s="67" t="s">
        <v>24804</v>
      </c>
      <c r="P2771" s="174"/>
      <c r="Q2771" s="174"/>
    </row>
    <row r="2772">
      <c r="A2772" s="174"/>
      <c r="B2772" s="205" t="s">
        <v>22666</v>
      </c>
      <c r="C2772" s="188"/>
      <c r="D2772" s="67"/>
      <c r="E2772" s="171"/>
      <c r="F2772" s="188"/>
      <c r="G2772" s="174"/>
      <c r="H2772" s="209" t="s">
        <v>30611</v>
      </c>
      <c r="I2772" s="209"/>
      <c r="J2772" s="174"/>
      <c r="K2772" s="174"/>
      <c r="L2772" s="69" t="s">
        <v>16627</v>
      </c>
      <c r="M2772" s="65" t="s">
        <v>22638</v>
      </c>
      <c r="N2772" s="67" t="s">
        <v>16706</v>
      </c>
      <c r="O2772" s="67" t="s">
        <v>2760</v>
      </c>
      <c r="P2772" s="174"/>
      <c r="Q2772" s="174"/>
    </row>
    <row r="2773">
      <c r="A2773" s="62"/>
      <c r="B2773" s="164" t="s">
        <v>30612</v>
      </c>
      <c r="C2773" s="201"/>
      <c r="D2773" s="254"/>
      <c r="E2773" s="287"/>
      <c r="F2773" s="287"/>
      <c r="G2773" s="168"/>
      <c r="H2773" s="183" t="s">
        <v>30613</v>
      </c>
      <c r="I2773" s="167" t="s">
        <v>30614</v>
      </c>
      <c r="J2773" s="170"/>
      <c r="K2773" s="168"/>
      <c r="L2773" s="69" t="s">
        <v>16627</v>
      </c>
      <c r="M2773" s="113" t="s">
        <v>22516</v>
      </c>
      <c r="N2773" s="62" t="s">
        <v>16706</v>
      </c>
      <c r="O2773" s="162"/>
      <c r="P2773" s="162"/>
      <c r="Q2773" s="62"/>
    </row>
    <row r="2774">
      <c r="A2774" s="174"/>
      <c r="B2774" s="205" t="s">
        <v>30615</v>
      </c>
      <c r="C2774" s="188"/>
      <c r="D2774" s="67"/>
      <c r="E2774" s="171"/>
      <c r="F2774" s="188"/>
      <c r="G2774" s="174"/>
      <c r="H2774" s="209" t="s">
        <v>30616</v>
      </c>
      <c r="I2774" s="209"/>
      <c r="J2774" s="174"/>
      <c r="K2774" s="174"/>
      <c r="L2774" s="69" t="s">
        <v>16627</v>
      </c>
      <c r="M2774" s="113" t="s">
        <v>22516</v>
      </c>
      <c r="N2774" s="67" t="s">
        <v>16706</v>
      </c>
      <c r="O2774" s="67" t="s">
        <v>2760</v>
      </c>
      <c r="P2774" s="174"/>
      <c r="Q2774" s="174"/>
    </row>
    <row r="2775">
      <c r="A2775" s="62"/>
      <c r="B2775" s="164" t="s">
        <v>30617</v>
      </c>
      <c r="C2775" s="201"/>
      <c r="D2775" s="254"/>
      <c r="E2775" s="287"/>
      <c r="F2775" s="287"/>
      <c r="G2775" s="168"/>
      <c r="H2775" s="183" t="s">
        <v>30618</v>
      </c>
      <c r="I2775" s="167" t="s">
        <v>30619</v>
      </c>
      <c r="J2775" s="170"/>
      <c r="K2775" s="168"/>
      <c r="L2775" s="69" t="s">
        <v>16627</v>
      </c>
      <c r="M2775" s="113" t="s">
        <v>22516</v>
      </c>
      <c r="N2775" s="62" t="s">
        <v>16706</v>
      </c>
      <c r="O2775" s="162"/>
      <c r="P2775" s="162"/>
      <c r="Q2775" s="62"/>
    </row>
    <row r="2776">
      <c r="A2776" s="174"/>
      <c r="B2776" s="205" t="s">
        <v>30620</v>
      </c>
      <c r="C2776" s="188"/>
      <c r="D2776" s="67"/>
      <c r="E2776" s="171"/>
      <c r="F2776" s="188"/>
      <c r="G2776" s="174"/>
      <c r="H2776" s="209" t="s">
        <v>30621</v>
      </c>
      <c r="I2776" s="209"/>
      <c r="J2776" s="174"/>
      <c r="K2776" s="174"/>
      <c r="L2776" s="69" t="s">
        <v>16627</v>
      </c>
      <c r="M2776" s="113" t="s">
        <v>22516</v>
      </c>
      <c r="N2776" s="67" t="s">
        <v>16706</v>
      </c>
      <c r="O2776" s="67"/>
      <c r="P2776" s="174"/>
      <c r="Q2776" s="174"/>
    </row>
    <row r="2777">
      <c r="A2777" s="69" t="s">
        <v>2586</v>
      </c>
      <c r="B2777" s="232" t="s">
        <v>30622</v>
      </c>
      <c r="C2777" s="82"/>
      <c r="D2777" s="101" t="s">
        <v>30623</v>
      </c>
      <c r="E2777" s="82"/>
      <c r="F2777" s="82"/>
      <c r="G2777" s="62"/>
      <c r="H2777" s="62" t="s">
        <v>30624</v>
      </c>
      <c r="I2777" s="113" t="s">
        <v>22516</v>
      </c>
      <c r="J2777" s="198"/>
      <c r="K2777" s="62"/>
      <c r="L2777" s="82" t="s">
        <v>16627</v>
      </c>
      <c r="M2777" s="113" t="s">
        <v>22516</v>
      </c>
      <c r="N2777" s="99" t="s">
        <v>16706</v>
      </c>
      <c r="O2777" s="99" t="s">
        <v>22571</v>
      </c>
      <c r="P2777" s="99" t="s">
        <v>15373</v>
      </c>
      <c r="Q2777" s="113" t="s">
        <v>22516</v>
      </c>
    </row>
    <row r="2778">
      <c r="A2778" s="69" t="s">
        <v>2586</v>
      </c>
      <c r="B2778" s="190" t="s">
        <v>26941</v>
      </c>
      <c r="C2778" s="95" t="s">
        <v>30625</v>
      </c>
      <c r="D2778" s="101" t="s">
        <v>2015</v>
      </c>
      <c r="E2778" s="95"/>
      <c r="F2778" s="95"/>
      <c r="G2778" s="96"/>
      <c r="H2778" s="96" t="s">
        <v>30626</v>
      </c>
      <c r="I2778" s="113" t="s">
        <v>22516</v>
      </c>
      <c r="J2778" s="192"/>
      <c r="K2778" s="96"/>
      <c r="L2778" s="95" t="s">
        <v>16627</v>
      </c>
      <c r="M2778" s="113" t="s">
        <v>22516</v>
      </c>
      <c r="N2778" s="75" t="s">
        <v>16706</v>
      </c>
      <c r="O2778" s="75" t="s">
        <v>2760</v>
      </c>
      <c r="P2778" s="75" t="s">
        <v>8038</v>
      </c>
      <c r="Q2778" s="95" t="s">
        <v>26943</v>
      </c>
    </row>
    <row r="2779">
      <c r="A2779" s="69" t="s">
        <v>2586</v>
      </c>
      <c r="B2779" s="190" t="s">
        <v>30627</v>
      </c>
      <c r="C2779" s="95" t="s">
        <v>30628</v>
      </c>
      <c r="D2779" s="101" t="s">
        <v>30629</v>
      </c>
      <c r="E2779" s="95"/>
      <c r="F2779" s="95"/>
      <c r="G2779" s="96"/>
      <c r="H2779" s="96" t="s">
        <v>30630</v>
      </c>
      <c r="I2779" s="113" t="s">
        <v>22516</v>
      </c>
      <c r="J2779" s="192"/>
      <c r="K2779" s="96"/>
      <c r="L2779" s="95" t="s">
        <v>16627</v>
      </c>
      <c r="M2779" s="113" t="s">
        <v>22516</v>
      </c>
      <c r="N2779" s="75" t="s">
        <v>16706</v>
      </c>
      <c r="O2779" s="75" t="s">
        <v>3324</v>
      </c>
      <c r="P2779" s="75" t="s">
        <v>15373</v>
      </c>
      <c r="Q2779" s="154" t="s">
        <v>22516</v>
      </c>
    </row>
    <row r="2780">
      <c r="A2780" s="69" t="s">
        <v>2586</v>
      </c>
      <c r="B2780" s="232" t="s">
        <v>30631</v>
      </c>
      <c r="C2780" s="82"/>
      <c r="D2780" s="79" t="s">
        <v>5854</v>
      </c>
      <c r="E2780" s="82"/>
      <c r="F2780" s="82"/>
      <c r="G2780" s="62"/>
      <c r="H2780" s="62" t="s">
        <v>30632</v>
      </c>
      <c r="I2780" s="113" t="s">
        <v>22516</v>
      </c>
      <c r="J2780" s="198"/>
      <c r="K2780" s="62"/>
      <c r="L2780" s="82" t="s">
        <v>16627</v>
      </c>
      <c r="M2780" s="113" t="s">
        <v>22516</v>
      </c>
      <c r="N2780" s="99" t="s">
        <v>16706</v>
      </c>
      <c r="O2780" s="99" t="s">
        <v>2753</v>
      </c>
      <c r="P2780" s="99" t="s">
        <v>15373</v>
      </c>
      <c r="Q2780" s="113" t="s">
        <v>22516</v>
      </c>
    </row>
    <row r="2781">
      <c r="A2781" s="69" t="s">
        <v>2586</v>
      </c>
      <c r="B2781" s="232" t="s">
        <v>30633</v>
      </c>
      <c r="C2781" s="82"/>
      <c r="D2781" s="79" t="s">
        <v>30634</v>
      </c>
      <c r="E2781" s="82"/>
      <c r="F2781" s="82"/>
      <c r="G2781" s="62"/>
      <c r="H2781" s="62" t="s">
        <v>30635</v>
      </c>
      <c r="I2781" s="113" t="s">
        <v>22516</v>
      </c>
      <c r="J2781" s="198"/>
      <c r="K2781" s="62"/>
      <c r="L2781" s="82" t="s">
        <v>16627</v>
      </c>
      <c r="M2781" s="113" t="s">
        <v>22516</v>
      </c>
      <c r="N2781" s="99" t="s">
        <v>16706</v>
      </c>
      <c r="O2781" s="99" t="s">
        <v>23042</v>
      </c>
      <c r="P2781" s="99" t="s">
        <v>15373</v>
      </c>
      <c r="Q2781" s="113" t="s">
        <v>22516</v>
      </c>
    </row>
    <row r="2782">
      <c r="A2782" s="69" t="s">
        <v>2586</v>
      </c>
      <c r="B2782" s="232" t="s">
        <v>30636</v>
      </c>
      <c r="C2782" s="82"/>
      <c r="D2782" s="79" t="s">
        <v>2481</v>
      </c>
      <c r="E2782" s="82"/>
      <c r="F2782" s="82"/>
      <c r="G2782" s="62"/>
      <c r="H2782" s="62" t="s">
        <v>30637</v>
      </c>
      <c r="I2782" s="113" t="s">
        <v>22516</v>
      </c>
      <c r="J2782" s="198"/>
      <c r="K2782" s="62"/>
      <c r="L2782" s="82" t="s">
        <v>16627</v>
      </c>
      <c r="M2782" s="113" t="s">
        <v>22516</v>
      </c>
      <c r="N2782" s="99" t="s">
        <v>16706</v>
      </c>
      <c r="O2782" s="99" t="s">
        <v>2603</v>
      </c>
      <c r="P2782" s="99" t="s">
        <v>15373</v>
      </c>
      <c r="Q2782" s="113" t="s">
        <v>22516</v>
      </c>
    </row>
    <row r="2783">
      <c r="A2783" s="69" t="s">
        <v>2586</v>
      </c>
      <c r="B2783" s="232" t="s">
        <v>30638</v>
      </c>
      <c r="C2783" s="82"/>
      <c r="D2783" s="79" t="s">
        <v>30639</v>
      </c>
      <c r="E2783" s="82"/>
      <c r="F2783" s="82"/>
      <c r="G2783" s="62"/>
      <c r="H2783" s="62" t="s">
        <v>30640</v>
      </c>
      <c r="I2783" s="113" t="s">
        <v>22516</v>
      </c>
      <c r="J2783" s="198"/>
      <c r="K2783" s="62"/>
      <c r="L2783" s="82" t="s">
        <v>16627</v>
      </c>
      <c r="M2783" s="113" t="s">
        <v>22516</v>
      </c>
      <c r="N2783" s="99" t="s">
        <v>16706</v>
      </c>
      <c r="O2783" s="99" t="s">
        <v>25797</v>
      </c>
      <c r="P2783" s="99" t="s">
        <v>15373</v>
      </c>
      <c r="Q2783" s="82"/>
    </row>
    <row r="2784">
      <c r="A2784" s="69" t="s">
        <v>2586</v>
      </c>
      <c r="B2784" s="232" t="s">
        <v>27045</v>
      </c>
      <c r="C2784" s="82"/>
      <c r="D2784" s="79" t="s">
        <v>30641</v>
      </c>
      <c r="E2784" s="82"/>
      <c r="F2784" s="82"/>
      <c r="G2784" s="62"/>
      <c r="H2784" s="62" t="s">
        <v>30642</v>
      </c>
      <c r="I2784" s="113" t="s">
        <v>22516</v>
      </c>
      <c r="J2784" s="198"/>
      <c r="K2784" s="62"/>
      <c r="L2784" s="82" t="s">
        <v>16627</v>
      </c>
      <c r="M2784" s="113" t="s">
        <v>22516</v>
      </c>
      <c r="N2784" s="99" t="s">
        <v>16706</v>
      </c>
      <c r="O2784" s="99" t="s">
        <v>8480</v>
      </c>
      <c r="P2784" s="99" t="s">
        <v>15373</v>
      </c>
      <c r="Q2784" s="82" t="s">
        <v>27047</v>
      </c>
    </row>
    <row r="2785">
      <c r="A2785" s="69" t="s">
        <v>23381</v>
      </c>
      <c r="B2785" s="232" t="s">
        <v>30643</v>
      </c>
      <c r="C2785" s="82"/>
      <c r="D2785" s="79" t="s">
        <v>30644</v>
      </c>
      <c r="E2785" s="82"/>
      <c r="F2785" s="82"/>
      <c r="G2785" s="62"/>
      <c r="H2785" s="62" t="s">
        <v>30645</v>
      </c>
      <c r="I2785" s="113" t="s">
        <v>22516</v>
      </c>
      <c r="J2785" s="198"/>
      <c r="K2785" s="62"/>
      <c r="L2785" s="82" t="s">
        <v>16627</v>
      </c>
      <c r="M2785" s="113" t="s">
        <v>22516</v>
      </c>
      <c r="N2785" s="99" t="s">
        <v>16706</v>
      </c>
      <c r="O2785" s="99" t="s">
        <v>22571</v>
      </c>
      <c r="P2785" s="99" t="s">
        <v>15373</v>
      </c>
      <c r="Q2785" s="113" t="s">
        <v>22516</v>
      </c>
    </row>
    <row r="2786">
      <c r="A2786" s="69" t="s">
        <v>2586</v>
      </c>
      <c r="B2786" s="190" t="s">
        <v>30646</v>
      </c>
      <c r="C2786" s="95"/>
      <c r="D2786" s="101" t="s">
        <v>30647</v>
      </c>
      <c r="E2786" s="95"/>
      <c r="F2786" s="95"/>
      <c r="G2786" s="96"/>
      <c r="H2786" s="96" t="s">
        <v>30648</v>
      </c>
      <c r="I2786" s="113" t="s">
        <v>22516</v>
      </c>
      <c r="J2786" s="192"/>
      <c r="K2786" s="96"/>
      <c r="L2786" s="95" t="s">
        <v>16627</v>
      </c>
      <c r="M2786" s="113" t="s">
        <v>22516</v>
      </c>
      <c r="N2786" s="75" t="s">
        <v>16706</v>
      </c>
      <c r="O2786" s="75" t="s">
        <v>22658</v>
      </c>
      <c r="P2786" s="75" t="s">
        <v>15373</v>
      </c>
      <c r="Q2786" s="95" t="s">
        <v>30649</v>
      </c>
    </row>
    <row r="2787">
      <c r="A2787" s="69" t="s">
        <v>2586</v>
      </c>
      <c r="B2787" s="190" t="s">
        <v>26980</v>
      </c>
      <c r="C2787" s="95"/>
      <c r="D2787" s="101" t="s">
        <v>3828</v>
      </c>
      <c r="E2787" s="95"/>
      <c r="F2787" s="95"/>
      <c r="G2787" s="96"/>
      <c r="H2787" s="96" t="s">
        <v>30650</v>
      </c>
      <c r="I2787" s="113" t="s">
        <v>22516</v>
      </c>
      <c r="J2787" s="192"/>
      <c r="K2787" s="96"/>
      <c r="L2787" s="95" t="s">
        <v>16627</v>
      </c>
      <c r="M2787" s="113" t="s">
        <v>22516</v>
      </c>
      <c r="N2787" s="75" t="s">
        <v>16706</v>
      </c>
      <c r="O2787" s="75" t="s">
        <v>27773</v>
      </c>
      <c r="P2787" s="75" t="s">
        <v>8038</v>
      </c>
      <c r="Q2787" s="95" t="s">
        <v>26982</v>
      </c>
    </row>
    <row r="2788">
      <c r="A2788" s="62"/>
      <c r="B2788" s="164" t="s">
        <v>30651</v>
      </c>
      <c r="C2788" s="201"/>
      <c r="D2788" s="254"/>
      <c r="E2788" s="287"/>
      <c r="F2788" s="287"/>
      <c r="G2788" s="254"/>
      <c r="H2788" s="183" t="s">
        <v>30652</v>
      </c>
      <c r="I2788" s="167" t="s">
        <v>30653</v>
      </c>
      <c r="J2788" s="170"/>
      <c r="K2788" s="168"/>
      <c r="L2788" s="69" t="s">
        <v>16627</v>
      </c>
      <c r="M2788" s="113" t="s">
        <v>22516</v>
      </c>
      <c r="N2788" s="62" t="s">
        <v>16706</v>
      </c>
      <c r="O2788" s="162"/>
      <c r="P2788" s="162"/>
      <c r="Q2788" s="62"/>
    </row>
    <row r="2789">
      <c r="A2789" s="174"/>
      <c r="B2789" s="205" t="s">
        <v>30654</v>
      </c>
      <c r="C2789" s="188"/>
      <c r="D2789" s="67"/>
      <c r="E2789" s="171"/>
      <c r="F2789" s="188"/>
      <c r="G2789" s="174"/>
      <c r="H2789" s="209" t="s">
        <v>30655</v>
      </c>
      <c r="I2789" s="209"/>
      <c r="J2789" s="174"/>
      <c r="K2789" s="174"/>
      <c r="L2789" s="69" t="s">
        <v>16627</v>
      </c>
      <c r="M2789" s="113" t="s">
        <v>22516</v>
      </c>
      <c r="N2789" s="67" t="s">
        <v>16706</v>
      </c>
      <c r="O2789" s="67" t="s">
        <v>2816</v>
      </c>
      <c r="P2789" s="174"/>
      <c r="Q2789" s="174"/>
    </row>
    <row r="2790">
      <c r="A2790" s="174"/>
      <c r="B2790" s="205" t="s">
        <v>30656</v>
      </c>
      <c r="C2790" s="188"/>
      <c r="D2790" s="67"/>
      <c r="E2790" s="171"/>
      <c r="F2790" s="188"/>
      <c r="G2790" s="174"/>
      <c r="H2790" s="209" t="s">
        <v>30657</v>
      </c>
      <c r="I2790" s="209"/>
      <c r="J2790" s="174"/>
      <c r="K2790" s="174"/>
      <c r="L2790" s="69" t="s">
        <v>16627</v>
      </c>
      <c r="M2790" s="113" t="s">
        <v>22516</v>
      </c>
      <c r="N2790" s="67" t="s">
        <v>16706</v>
      </c>
      <c r="O2790" s="67" t="s">
        <v>2760</v>
      </c>
      <c r="P2790" s="174"/>
      <c r="Q2790" s="174"/>
    </row>
    <row r="2791">
      <c r="A2791" s="174"/>
      <c r="B2791" s="205" t="s">
        <v>30658</v>
      </c>
      <c r="C2791" s="188"/>
      <c r="D2791" s="67"/>
      <c r="E2791" s="171"/>
      <c r="F2791" s="188"/>
      <c r="G2791" s="174"/>
      <c r="H2791" s="209" t="s">
        <v>30659</v>
      </c>
      <c r="I2791" s="209"/>
      <c r="J2791" s="174"/>
      <c r="K2791" s="174"/>
      <c r="L2791" s="69" t="s">
        <v>16627</v>
      </c>
      <c r="M2791" s="113" t="s">
        <v>22516</v>
      </c>
      <c r="N2791" s="67" t="s">
        <v>16706</v>
      </c>
      <c r="O2791" s="67" t="s">
        <v>16713</v>
      </c>
      <c r="P2791" s="174"/>
      <c r="Q2791" s="174"/>
    </row>
    <row r="2792">
      <c r="A2792" s="69" t="s">
        <v>2586</v>
      </c>
      <c r="B2792" s="190" t="s">
        <v>30660</v>
      </c>
      <c r="C2792" s="95"/>
      <c r="D2792" s="101" t="s">
        <v>30201</v>
      </c>
      <c r="E2792" s="95"/>
      <c r="F2792" s="95"/>
      <c r="G2792" s="96"/>
      <c r="H2792" s="96" t="s">
        <v>30661</v>
      </c>
      <c r="I2792" s="113" t="s">
        <v>22516</v>
      </c>
      <c r="J2792" s="192"/>
      <c r="K2792" s="96"/>
      <c r="L2792" s="95" t="s">
        <v>16627</v>
      </c>
      <c r="M2792" s="113" t="s">
        <v>22516</v>
      </c>
      <c r="N2792" s="75" t="s">
        <v>16706</v>
      </c>
      <c r="O2792" s="75" t="s">
        <v>8612</v>
      </c>
      <c r="P2792" s="75" t="s">
        <v>15373</v>
      </c>
      <c r="Q2792" s="95" t="s">
        <v>30662</v>
      </c>
    </row>
    <row r="2793">
      <c r="A2793" s="69" t="s">
        <v>2586</v>
      </c>
      <c r="B2793" s="190" t="s">
        <v>27092</v>
      </c>
      <c r="C2793" s="95" t="s">
        <v>30663</v>
      </c>
      <c r="D2793" s="101" t="s">
        <v>30664</v>
      </c>
      <c r="E2793" s="95"/>
      <c r="F2793" s="95"/>
      <c r="G2793" s="96"/>
      <c r="H2793" s="96" t="s">
        <v>30665</v>
      </c>
      <c r="I2793" s="113" t="s">
        <v>22516</v>
      </c>
      <c r="J2793" s="192"/>
      <c r="K2793" s="96"/>
      <c r="L2793" s="95" t="s">
        <v>16627</v>
      </c>
      <c r="M2793" s="113" t="s">
        <v>22516</v>
      </c>
      <c r="N2793" s="75" t="s">
        <v>16706</v>
      </c>
      <c r="O2793" s="75" t="s">
        <v>3287</v>
      </c>
      <c r="P2793" s="75" t="s">
        <v>15373</v>
      </c>
      <c r="Q2793" s="95" t="s">
        <v>27095</v>
      </c>
    </row>
    <row r="2794">
      <c r="A2794" s="69" t="s">
        <v>2586</v>
      </c>
      <c r="B2794" s="153" t="s">
        <v>30666</v>
      </c>
      <c r="C2794" s="95"/>
      <c r="D2794" s="101" t="s">
        <v>3616</v>
      </c>
      <c r="E2794" s="95"/>
      <c r="F2794" s="95"/>
      <c r="G2794" s="96"/>
      <c r="H2794" s="96" t="s">
        <v>29737</v>
      </c>
      <c r="I2794" s="113" t="s">
        <v>22516</v>
      </c>
      <c r="J2794" s="192"/>
      <c r="K2794" s="96"/>
      <c r="L2794" s="95" t="s">
        <v>16627</v>
      </c>
      <c r="M2794" s="113" t="s">
        <v>22516</v>
      </c>
      <c r="N2794" s="75" t="s">
        <v>16706</v>
      </c>
      <c r="O2794" s="75" t="s">
        <v>2816</v>
      </c>
      <c r="P2794" s="75" t="s">
        <v>15373</v>
      </c>
      <c r="Q2794" s="154" t="s">
        <v>22516</v>
      </c>
    </row>
    <row r="2795">
      <c r="A2795" s="62" t="s">
        <v>2586</v>
      </c>
      <c r="B2795" s="175" t="s">
        <v>26996</v>
      </c>
      <c r="C2795" s="95"/>
      <c r="D2795" s="101" t="s">
        <v>30667</v>
      </c>
      <c r="E2795" s="95"/>
      <c r="F2795" s="95"/>
      <c r="G2795" s="96"/>
      <c r="H2795" s="96" t="s">
        <v>30668</v>
      </c>
      <c r="I2795" s="191" t="s">
        <v>26998</v>
      </c>
      <c r="J2795" s="204">
        <v>46600.0</v>
      </c>
      <c r="K2795" s="96"/>
      <c r="L2795" s="95" t="s">
        <v>16627</v>
      </c>
      <c r="M2795" s="113" t="s">
        <v>22516</v>
      </c>
      <c r="N2795" s="75" t="s">
        <v>16706</v>
      </c>
      <c r="O2795" s="75" t="s">
        <v>2802</v>
      </c>
      <c r="P2795" s="75" t="s">
        <v>8038</v>
      </c>
      <c r="Q2795" s="95" t="s">
        <v>26999</v>
      </c>
    </row>
    <row r="2796">
      <c r="A2796" s="69" t="s">
        <v>2586</v>
      </c>
      <c r="B2796" s="232" t="s">
        <v>30669</v>
      </c>
      <c r="C2796" s="82"/>
      <c r="D2796" s="79" t="s">
        <v>3652</v>
      </c>
      <c r="E2796" s="82"/>
      <c r="F2796" s="82"/>
      <c r="G2796" s="62"/>
      <c r="H2796" s="62" t="s">
        <v>30670</v>
      </c>
      <c r="I2796" s="113" t="s">
        <v>22516</v>
      </c>
      <c r="J2796" s="198"/>
      <c r="K2796" s="62"/>
      <c r="L2796" s="82" t="s">
        <v>16627</v>
      </c>
      <c r="M2796" s="113" t="s">
        <v>22516</v>
      </c>
      <c r="N2796" s="99" t="s">
        <v>16706</v>
      </c>
      <c r="O2796" s="99" t="s">
        <v>2686</v>
      </c>
      <c r="P2796" s="99" t="s">
        <v>15373</v>
      </c>
      <c r="Q2796" s="113" t="s">
        <v>22516</v>
      </c>
    </row>
    <row r="2797">
      <c r="A2797" s="69" t="s">
        <v>2633</v>
      </c>
      <c r="B2797" s="190" t="s">
        <v>26931</v>
      </c>
      <c r="C2797" s="95" t="s">
        <v>30671</v>
      </c>
      <c r="D2797" s="101" t="s">
        <v>30672</v>
      </c>
      <c r="E2797" s="95"/>
      <c r="F2797" s="95"/>
      <c r="G2797" s="96"/>
      <c r="H2797" s="96" t="s">
        <v>30673</v>
      </c>
      <c r="I2797" s="113" t="s">
        <v>22516</v>
      </c>
      <c r="J2797" s="192"/>
      <c r="K2797" s="96"/>
      <c r="L2797" s="95" t="s">
        <v>16627</v>
      </c>
      <c r="M2797" s="113" t="s">
        <v>22516</v>
      </c>
      <c r="N2797" s="75" t="s">
        <v>16706</v>
      </c>
      <c r="O2797" s="75" t="s">
        <v>2802</v>
      </c>
      <c r="P2797" s="75" t="s">
        <v>15373</v>
      </c>
      <c r="Q2797" s="95" t="s">
        <v>26933</v>
      </c>
    </row>
    <row r="2798">
      <c r="A2798" s="69" t="s">
        <v>2586</v>
      </c>
      <c r="B2798" s="190" t="s">
        <v>30674</v>
      </c>
      <c r="C2798" s="95"/>
      <c r="D2798" s="101" t="s">
        <v>6442</v>
      </c>
      <c r="E2798" s="95"/>
      <c r="F2798" s="95"/>
      <c r="G2798" s="96"/>
      <c r="H2798" s="96" t="s">
        <v>30675</v>
      </c>
      <c r="I2798" s="113" t="s">
        <v>22516</v>
      </c>
      <c r="J2798" s="192"/>
      <c r="K2798" s="96"/>
      <c r="L2798" s="95" t="s">
        <v>16627</v>
      </c>
      <c r="M2798" s="113" t="s">
        <v>22516</v>
      </c>
      <c r="N2798" s="75" t="s">
        <v>16706</v>
      </c>
      <c r="O2798" s="75" t="s">
        <v>3328</v>
      </c>
      <c r="P2798" s="75" t="s">
        <v>15373</v>
      </c>
      <c r="Q2798" s="95" t="s">
        <v>30676</v>
      </c>
    </row>
    <row r="2799">
      <c r="A2799" s="69" t="s">
        <v>2586</v>
      </c>
      <c r="B2799" s="232" t="s">
        <v>30677</v>
      </c>
      <c r="C2799" s="82"/>
      <c r="D2799" s="79" t="s">
        <v>11215</v>
      </c>
      <c r="E2799" s="82"/>
      <c r="F2799" s="82"/>
      <c r="G2799" s="62"/>
      <c r="H2799" s="62" t="s">
        <v>30678</v>
      </c>
      <c r="I2799" s="113" t="s">
        <v>22516</v>
      </c>
      <c r="J2799" s="198"/>
      <c r="K2799" s="62"/>
      <c r="L2799" s="82" t="s">
        <v>16627</v>
      </c>
      <c r="M2799" s="113" t="s">
        <v>22516</v>
      </c>
      <c r="N2799" s="99" t="s">
        <v>16706</v>
      </c>
      <c r="O2799" s="99" t="s">
        <v>22571</v>
      </c>
      <c r="P2799" s="99" t="s">
        <v>15373</v>
      </c>
      <c r="Q2799" s="113" t="s">
        <v>22516</v>
      </c>
    </row>
    <row r="2800">
      <c r="A2800" s="69" t="s">
        <v>2586</v>
      </c>
      <c r="B2800" s="190" t="s">
        <v>30679</v>
      </c>
      <c r="C2800" s="95"/>
      <c r="D2800" s="101" t="s">
        <v>30680</v>
      </c>
      <c r="E2800" s="95"/>
      <c r="F2800" s="95"/>
      <c r="G2800" s="96"/>
      <c r="H2800" s="96" t="s">
        <v>30681</v>
      </c>
      <c r="I2800" s="113" t="s">
        <v>22516</v>
      </c>
      <c r="J2800" s="192"/>
      <c r="K2800" s="96"/>
      <c r="L2800" s="95" t="s">
        <v>16627</v>
      </c>
      <c r="M2800" s="113" t="s">
        <v>22516</v>
      </c>
      <c r="N2800" s="75" t="s">
        <v>16706</v>
      </c>
      <c r="O2800" s="75" t="s">
        <v>3933</v>
      </c>
      <c r="P2800" s="75" t="s">
        <v>15373</v>
      </c>
      <c r="Q2800" s="154" t="s">
        <v>22516</v>
      </c>
    </row>
    <row r="2801">
      <c r="A2801" s="69" t="s">
        <v>2586</v>
      </c>
      <c r="B2801" s="190" t="s">
        <v>30682</v>
      </c>
      <c r="C2801" s="95"/>
      <c r="D2801" s="101" t="s">
        <v>30683</v>
      </c>
      <c r="E2801" s="95"/>
      <c r="F2801" s="95"/>
      <c r="G2801" s="96"/>
      <c r="H2801" s="96" t="s">
        <v>30684</v>
      </c>
      <c r="I2801" s="113" t="s">
        <v>22516</v>
      </c>
      <c r="J2801" s="192"/>
      <c r="K2801" s="96"/>
      <c r="L2801" s="95" t="s">
        <v>16627</v>
      </c>
      <c r="M2801" s="113" t="s">
        <v>22516</v>
      </c>
      <c r="N2801" s="75" t="s">
        <v>16706</v>
      </c>
      <c r="O2801" s="75" t="s">
        <v>3287</v>
      </c>
      <c r="P2801" s="75" t="s">
        <v>15373</v>
      </c>
      <c r="Q2801" s="95" t="s">
        <v>26913</v>
      </c>
    </row>
    <row r="2802">
      <c r="A2802" s="69" t="s">
        <v>2586</v>
      </c>
      <c r="B2802" s="232" t="s">
        <v>30685</v>
      </c>
      <c r="C2802" s="82"/>
      <c r="D2802" s="79" t="s">
        <v>6382</v>
      </c>
      <c r="E2802" s="82"/>
      <c r="F2802" s="82"/>
      <c r="G2802" s="62"/>
      <c r="H2802" s="62" t="s">
        <v>30686</v>
      </c>
      <c r="I2802" s="113" t="s">
        <v>22516</v>
      </c>
      <c r="J2802" s="198"/>
      <c r="K2802" s="62"/>
      <c r="L2802" s="82" t="s">
        <v>16627</v>
      </c>
      <c r="M2802" s="113" t="s">
        <v>22516</v>
      </c>
      <c r="N2802" s="99" t="s">
        <v>16706</v>
      </c>
      <c r="O2802" s="99" t="s">
        <v>22571</v>
      </c>
      <c r="P2802" s="99" t="s">
        <v>15373</v>
      </c>
      <c r="Q2802" s="113" t="s">
        <v>22516</v>
      </c>
    </row>
    <row r="2803">
      <c r="A2803" s="69" t="s">
        <v>2586</v>
      </c>
      <c r="B2803" s="190" t="s">
        <v>30687</v>
      </c>
      <c r="C2803" s="95"/>
      <c r="D2803" s="101" t="s">
        <v>16642</v>
      </c>
      <c r="E2803" s="95"/>
      <c r="F2803" s="95"/>
      <c r="G2803" s="96"/>
      <c r="H2803" s="96" t="s">
        <v>30688</v>
      </c>
      <c r="I2803" s="193" t="s">
        <v>30689</v>
      </c>
      <c r="J2803" s="192"/>
      <c r="K2803" s="96"/>
      <c r="L2803" s="95" t="s">
        <v>16627</v>
      </c>
      <c r="M2803" s="113" t="s">
        <v>22516</v>
      </c>
      <c r="N2803" s="75" t="s">
        <v>16706</v>
      </c>
      <c r="O2803" s="75" t="s">
        <v>6917</v>
      </c>
      <c r="P2803" s="75" t="s">
        <v>8038</v>
      </c>
      <c r="Q2803" s="154" t="s">
        <v>22516</v>
      </c>
    </row>
    <row r="2804">
      <c r="A2804" s="69" t="s">
        <v>23381</v>
      </c>
      <c r="B2804" s="232" t="s">
        <v>30690</v>
      </c>
      <c r="C2804" s="82"/>
      <c r="D2804" s="79" t="s">
        <v>12203</v>
      </c>
      <c r="E2804" s="82"/>
      <c r="F2804" s="82"/>
      <c r="G2804" s="62"/>
      <c r="H2804" s="62" t="s">
        <v>30691</v>
      </c>
      <c r="I2804" s="113" t="s">
        <v>22516</v>
      </c>
      <c r="J2804" s="198"/>
      <c r="K2804" s="62"/>
      <c r="L2804" s="82" t="s">
        <v>16627</v>
      </c>
      <c r="M2804" s="113" t="s">
        <v>22516</v>
      </c>
      <c r="N2804" s="99" t="s">
        <v>16706</v>
      </c>
      <c r="O2804" s="99" t="s">
        <v>2824</v>
      </c>
      <c r="P2804" s="99" t="s">
        <v>15373</v>
      </c>
      <c r="Q2804" s="113" t="s">
        <v>22516</v>
      </c>
    </row>
    <row r="2805">
      <c r="A2805" s="69" t="s">
        <v>2586</v>
      </c>
      <c r="B2805" s="232" t="s">
        <v>30692</v>
      </c>
      <c r="C2805" s="82"/>
      <c r="D2805" s="79" t="s">
        <v>30693</v>
      </c>
      <c r="E2805" s="82"/>
      <c r="F2805" s="82"/>
      <c r="G2805" s="62"/>
      <c r="H2805" s="62" t="s">
        <v>30694</v>
      </c>
      <c r="I2805" s="113" t="s">
        <v>22516</v>
      </c>
      <c r="J2805" s="198"/>
      <c r="K2805" s="62"/>
      <c r="L2805" s="82" t="s">
        <v>16627</v>
      </c>
      <c r="M2805" s="113" t="s">
        <v>22516</v>
      </c>
      <c r="N2805" s="99" t="s">
        <v>16706</v>
      </c>
      <c r="O2805" s="99" t="s">
        <v>4812</v>
      </c>
      <c r="P2805" s="99" t="s">
        <v>8038</v>
      </c>
      <c r="Q2805" s="82" t="s">
        <v>30695</v>
      </c>
    </row>
    <row r="2806">
      <c r="A2806" s="69" t="s">
        <v>2586</v>
      </c>
      <c r="B2806" s="232" t="s">
        <v>30696</v>
      </c>
      <c r="C2806" s="82"/>
      <c r="D2806" s="79" t="s">
        <v>30697</v>
      </c>
      <c r="E2806" s="82"/>
      <c r="F2806" s="82"/>
      <c r="G2806" s="62"/>
      <c r="H2806" s="62" t="s">
        <v>30698</v>
      </c>
      <c r="I2806" s="113" t="s">
        <v>22516</v>
      </c>
      <c r="J2806" s="198"/>
      <c r="K2806" s="62"/>
      <c r="L2806" s="82" t="s">
        <v>16627</v>
      </c>
      <c r="M2806" s="113" t="s">
        <v>22516</v>
      </c>
      <c r="N2806" s="99" t="s">
        <v>16706</v>
      </c>
      <c r="O2806" s="99" t="s">
        <v>8612</v>
      </c>
      <c r="P2806" s="99" t="s">
        <v>15373</v>
      </c>
      <c r="Q2806" s="113" t="s">
        <v>22516</v>
      </c>
    </row>
    <row r="2807">
      <c r="A2807" s="174"/>
      <c r="B2807" s="205" t="s">
        <v>30699</v>
      </c>
      <c r="C2807" s="188"/>
      <c r="D2807" s="67" t="s">
        <v>30700</v>
      </c>
      <c r="E2807" s="171"/>
      <c r="F2807" s="188"/>
      <c r="G2807" s="174"/>
      <c r="H2807" s="209" t="s">
        <v>30701</v>
      </c>
      <c r="I2807" s="209"/>
      <c r="J2807" s="174"/>
      <c r="K2807" s="174"/>
      <c r="L2807" s="69" t="s">
        <v>16627</v>
      </c>
      <c r="M2807" s="113" t="s">
        <v>22516</v>
      </c>
      <c r="N2807" s="67" t="s">
        <v>16706</v>
      </c>
      <c r="O2807" s="67" t="s">
        <v>30702</v>
      </c>
      <c r="P2807" s="174"/>
      <c r="Q2807" s="174"/>
    </row>
    <row r="2808">
      <c r="A2808" s="62" t="s">
        <v>8032</v>
      </c>
      <c r="B2808" s="210" t="s">
        <v>27774</v>
      </c>
      <c r="C2808" s="82"/>
      <c r="D2808" s="79" t="s">
        <v>30703</v>
      </c>
      <c r="E2808" s="82"/>
      <c r="F2808" s="82"/>
      <c r="G2808" s="62"/>
      <c r="H2808" s="62" t="s">
        <v>30704</v>
      </c>
      <c r="I2808" s="113" t="s">
        <v>22516</v>
      </c>
      <c r="J2808" s="198"/>
      <c r="K2808" s="62"/>
      <c r="L2808" s="82" t="s">
        <v>16627</v>
      </c>
      <c r="M2808" s="113" t="s">
        <v>22516</v>
      </c>
      <c r="N2808" s="99" t="s">
        <v>16706</v>
      </c>
      <c r="O2808" s="99" t="s">
        <v>2686</v>
      </c>
      <c r="P2808" s="99" t="s">
        <v>8038</v>
      </c>
      <c r="Q2808" s="82"/>
    </row>
    <row r="2809">
      <c r="A2809" s="174"/>
      <c r="B2809" s="205" t="s">
        <v>30705</v>
      </c>
      <c r="C2809" s="171" t="s">
        <v>30706</v>
      </c>
      <c r="D2809" s="206" t="s">
        <v>19136</v>
      </c>
      <c r="E2809" s="171"/>
      <c r="F2809" s="188"/>
      <c r="G2809" s="174"/>
      <c r="H2809" s="113" t="s">
        <v>22516</v>
      </c>
      <c r="I2809" s="67"/>
      <c r="J2809" s="174"/>
      <c r="K2809" s="174"/>
      <c r="L2809" s="67" t="s">
        <v>16627</v>
      </c>
      <c r="M2809" s="113" t="s">
        <v>22516</v>
      </c>
      <c r="N2809" s="67" t="s">
        <v>16706</v>
      </c>
      <c r="O2809" s="67" t="s">
        <v>21663</v>
      </c>
      <c r="P2809" s="174"/>
      <c r="Q2809" s="174"/>
    </row>
    <row r="2810">
      <c r="A2810" s="174"/>
      <c r="B2810" s="205" t="s">
        <v>30707</v>
      </c>
      <c r="C2810" s="188"/>
      <c r="D2810" s="67"/>
      <c r="E2810" s="171"/>
      <c r="F2810" s="188"/>
      <c r="G2810" s="174"/>
      <c r="H2810" s="113" t="s">
        <v>22516</v>
      </c>
      <c r="I2810" s="67"/>
      <c r="J2810" s="174"/>
      <c r="K2810" s="174"/>
      <c r="L2810" s="69" t="s">
        <v>16627</v>
      </c>
      <c r="M2810" s="113" t="s">
        <v>22516</v>
      </c>
      <c r="N2810" s="67" t="s">
        <v>16706</v>
      </c>
      <c r="O2810" s="67" t="s">
        <v>30708</v>
      </c>
      <c r="P2810" s="174"/>
      <c r="Q2810" s="174"/>
    </row>
    <row r="2811">
      <c r="A2811" s="69" t="s">
        <v>2586</v>
      </c>
      <c r="B2811" s="190" t="s">
        <v>30709</v>
      </c>
      <c r="C2811" s="95"/>
      <c r="D2811" s="101" t="s">
        <v>30710</v>
      </c>
      <c r="E2811" s="95"/>
      <c r="F2811" s="95"/>
      <c r="G2811" s="96"/>
      <c r="H2811" s="96" t="s">
        <v>30711</v>
      </c>
      <c r="I2811" s="113" t="s">
        <v>22516</v>
      </c>
      <c r="J2811" s="192"/>
      <c r="K2811" s="96"/>
      <c r="L2811" s="95" t="s">
        <v>16627</v>
      </c>
      <c r="M2811" s="113" t="s">
        <v>22516</v>
      </c>
      <c r="N2811" s="75" t="s">
        <v>16706</v>
      </c>
      <c r="O2811" s="75" t="s">
        <v>22772</v>
      </c>
      <c r="P2811" s="75" t="s">
        <v>8038</v>
      </c>
      <c r="Q2811" s="95" t="s">
        <v>30712</v>
      </c>
    </row>
    <row r="2812">
      <c r="A2812" s="69" t="s">
        <v>2586</v>
      </c>
      <c r="B2812" s="232" t="s">
        <v>30713</v>
      </c>
      <c r="C2812" s="82"/>
      <c r="D2812" s="79" t="s">
        <v>30714</v>
      </c>
      <c r="E2812" s="82"/>
      <c r="F2812" s="82"/>
      <c r="G2812" s="62"/>
      <c r="H2812" s="62" t="s">
        <v>30715</v>
      </c>
      <c r="I2812" s="193" t="s">
        <v>30716</v>
      </c>
      <c r="J2812" s="198"/>
      <c r="K2812" s="62"/>
      <c r="L2812" s="82" t="s">
        <v>16627</v>
      </c>
      <c r="M2812" s="113" t="s">
        <v>22516</v>
      </c>
      <c r="N2812" s="99" t="s">
        <v>16706</v>
      </c>
      <c r="O2812" s="99" t="s">
        <v>4418</v>
      </c>
      <c r="P2812" s="99" t="s">
        <v>8038</v>
      </c>
      <c r="Q2812" s="113" t="s">
        <v>22516</v>
      </c>
    </row>
    <row r="2813">
      <c r="A2813" s="69" t="s">
        <v>2586</v>
      </c>
      <c r="B2813" s="232" t="s">
        <v>30717</v>
      </c>
      <c r="C2813" s="82"/>
      <c r="D2813" s="79" t="s">
        <v>5466</v>
      </c>
      <c r="E2813" s="82"/>
      <c r="F2813" s="82"/>
      <c r="G2813" s="62"/>
      <c r="H2813" s="62" t="s">
        <v>30718</v>
      </c>
      <c r="I2813" s="113" t="s">
        <v>22516</v>
      </c>
      <c r="J2813" s="198"/>
      <c r="K2813" s="62"/>
      <c r="L2813" s="82" t="s">
        <v>16627</v>
      </c>
      <c r="M2813" s="113" t="s">
        <v>22516</v>
      </c>
      <c r="N2813" s="99" t="s">
        <v>16706</v>
      </c>
      <c r="O2813" s="99" t="s">
        <v>2765</v>
      </c>
      <c r="P2813" s="99" t="s">
        <v>8038</v>
      </c>
      <c r="Q2813" s="113" t="s">
        <v>22516</v>
      </c>
    </row>
    <row r="2814">
      <c r="A2814" s="69" t="s">
        <v>2586</v>
      </c>
      <c r="B2814" s="190" t="s">
        <v>30719</v>
      </c>
      <c r="C2814" s="95" t="s">
        <v>30720</v>
      </c>
      <c r="D2814" s="101" t="s">
        <v>17597</v>
      </c>
      <c r="E2814" s="95"/>
      <c r="F2814" s="95"/>
      <c r="G2814" s="96"/>
      <c r="H2814" s="96" t="s">
        <v>30721</v>
      </c>
      <c r="I2814" s="113" t="s">
        <v>22516</v>
      </c>
      <c r="J2814" s="192"/>
      <c r="K2814" s="96"/>
      <c r="L2814" s="95" t="s">
        <v>16627</v>
      </c>
      <c r="M2814" s="113" t="s">
        <v>22516</v>
      </c>
      <c r="N2814" s="75" t="s">
        <v>16706</v>
      </c>
      <c r="O2814" s="75" t="s">
        <v>3287</v>
      </c>
      <c r="P2814" s="75" t="s">
        <v>15373</v>
      </c>
      <c r="Q2814" s="154" t="s">
        <v>22516</v>
      </c>
    </row>
    <row r="2815">
      <c r="A2815" s="69" t="s">
        <v>2633</v>
      </c>
      <c r="B2815" s="190" t="s">
        <v>30722</v>
      </c>
      <c r="C2815" s="95" t="s">
        <v>30723</v>
      </c>
      <c r="D2815" s="101" t="s">
        <v>30724</v>
      </c>
      <c r="E2815" s="95"/>
      <c r="F2815" s="95"/>
      <c r="G2815" s="96"/>
      <c r="H2815" s="96" t="s">
        <v>30725</v>
      </c>
      <c r="I2815" s="113" t="s">
        <v>22516</v>
      </c>
      <c r="J2815" s="192"/>
      <c r="K2815" s="96"/>
      <c r="L2815" s="95" t="s">
        <v>16627</v>
      </c>
      <c r="M2815" s="113" t="s">
        <v>22516</v>
      </c>
      <c r="N2815" s="75" t="s">
        <v>16706</v>
      </c>
      <c r="O2815" s="75" t="s">
        <v>3287</v>
      </c>
      <c r="P2815" s="75" t="s">
        <v>15373</v>
      </c>
      <c r="Q2815" s="154" t="s">
        <v>22516</v>
      </c>
    </row>
    <row r="2816">
      <c r="A2816" s="174"/>
      <c r="B2816" s="190" t="s">
        <v>29467</v>
      </c>
      <c r="C2816" s="188"/>
      <c r="D2816" s="67" t="s">
        <v>30726</v>
      </c>
      <c r="E2816" s="171"/>
      <c r="F2816" s="188"/>
      <c r="G2816" s="174"/>
      <c r="H2816" s="209" t="s">
        <v>30727</v>
      </c>
      <c r="I2816" s="209"/>
      <c r="J2816" s="174"/>
      <c r="K2816" s="174"/>
      <c r="L2816" s="69" t="s">
        <v>16627</v>
      </c>
      <c r="M2816" s="113" t="s">
        <v>22516</v>
      </c>
      <c r="N2816" s="67" t="s">
        <v>16706</v>
      </c>
      <c r="O2816" s="67" t="s">
        <v>2937</v>
      </c>
      <c r="P2816" s="174"/>
      <c r="Q2816" s="174"/>
    </row>
    <row r="2817">
      <c r="A2817" s="174"/>
      <c r="B2817" s="205" t="s">
        <v>30728</v>
      </c>
      <c r="C2817" s="188"/>
      <c r="D2817" s="67"/>
      <c r="E2817" s="171"/>
      <c r="F2817" s="188"/>
      <c r="G2817" s="174"/>
      <c r="H2817" s="209" t="s">
        <v>30729</v>
      </c>
      <c r="I2817" s="209"/>
      <c r="J2817" s="174"/>
      <c r="K2817" s="174"/>
      <c r="L2817" s="69" t="s">
        <v>16627</v>
      </c>
      <c r="M2817" s="113" t="s">
        <v>22516</v>
      </c>
      <c r="N2817" s="67" t="s">
        <v>16706</v>
      </c>
      <c r="O2817" s="67" t="s">
        <v>3095</v>
      </c>
      <c r="P2817" s="174"/>
      <c r="Q2817" s="174"/>
    </row>
    <row r="2818">
      <c r="A2818" s="69" t="s">
        <v>23381</v>
      </c>
      <c r="B2818" s="190" t="s">
        <v>30730</v>
      </c>
      <c r="C2818" s="95"/>
      <c r="D2818" s="101" t="s">
        <v>30731</v>
      </c>
      <c r="E2818" s="95"/>
      <c r="F2818" s="95"/>
      <c r="G2818" s="96"/>
      <c r="H2818" s="96" t="s">
        <v>30732</v>
      </c>
      <c r="I2818" s="113" t="s">
        <v>22516</v>
      </c>
      <c r="J2818" s="192"/>
      <c r="K2818" s="96"/>
      <c r="L2818" s="95" t="s">
        <v>16627</v>
      </c>
      <c r="M2818" s="113" t="s">
        <v>22516</v>
      </c>
      <c r="N2818" s="75" t="s">
        <v>16706</v>
      </c>
      <c r="O2818" s="75" t="s">
        <v>4225</v>
      </c>
      <c r="P2818" s="75" t="s">
        <v>8038</v>
      </c>
      <c r="Q2818" s="95" t="s">
        <v>30733</v>
      </c>
    </row>
    <row r="2819">
      <c r="A2819" s="174"/>
      <c r="B2819" s="205" t="s">
        <v>30734</v>
      </c>
      <c r="C2819" s="188"/>
      <c r="D2819" s="67" t="s">
        <v>16711</v>
      </c>
      <c r="E2819" s="171"/>
      <c r="F2819" s="188"/>
      <c r="G2819" s="174"/>
      <c r="H2819" s="209" t="s">
        <v>30735</v>
      </c>
      <c r="I2819" s="209"/>
      <c r="J2819" s="174"/>
      <c r="K2819" s="174"/>
      <c r="L2819" s="69" t="s">
        <v>16627</v>
      </c>
      <c r="M2819" s="113" t="s">
        <v>22516</v>
      </c>
      <c r="N2819" s="67" t="s">
        <v>16706</v>
      </c>
      <c r="O2819" s="67" t="s">
        <v>21663</v>
      </c>
      <c r="P2819" s="174"/>
      <c r="Q2819" s="174"/>
    </row>
    <row r="2820">
      <c r="A2820" s="69" t="s">
        <v>2586</v>
      </c>
      <c r="B2820" s="232" t="s">
        <v>30736</v>
      </c>
      <c r="C2820" s="82"/>
      <c r="D2820" s="79" t="s">
        <v>30737</v>
      </c>
      <c r="E2820" s="82"/>
      <c r="F2820" s="82"/>
      <c r="G2820" s="62"/>
      <c r="H2820" s="62" t="s">
        <v>30738</v>
      </c>
      <c r="I2820" s="113" t="s">
        <v>22516</v>
      </c>
      <c r="J2820" s="198"/>
      <c r="K2820" s="62"/>
      <c r="L2820" s="82" t="s">
        <v>16627</v>
      </c>
      <c r="M2820" s="113" t="s">
        <v>22516</v>
      </c>
      <c r="N2820" s="99" t="s">
        <v>16706</v>
      </c>
      <c r="O2820" s="99" t="s">
        <v>2753</v>
      </c>
      <c r="P2820" s="99" t="s">
        <v>15373</v>
      </c>
      <c r="Q2820" s="113" t="s">
        <v>22516</v>
      </c>
    </row>
    <row r="2821">
      <c r="A2821" s="69" t="s">
        <v>2586</v>
      </c>
      <c r="B2821" s="232" t="s">
        <v>30713</v>
      </c>
      <c r="C2821" s="82"/>
      <c r="D2821" s="79" t="s">
        <v>30739</v>
      </c>
      <c r="E2821" s="82"/>
      <c r="F2821" s="82"/>
      <c r="G2821" s="62"/>
      <c r="H2821" s="62" t="s">
        <v>30740</v>
      </c>
      <c r="I2821" s="193" t="s">
        <v>30716</v>
      </c>
      <c r="J2821" s="198"/>
      <c r="K2821" s="62"/>
      <c r="L2821" s="82" t="s">
        <v>16627</v>
      </c>
      <c r="M2821" s="113" t="s">
        <v>22516</v>
      </c>
      <c r="N2821" s="99" t="s">
        <v>16706</v>
      </c>
      <c r="O2821" s="99" t="s">
        <v>4418</v>
      </c>
      <c r="P2821" s="99" t="s">
        <v>8038</v>
      </c>
      <c r="Q2821" s="113" t="s">
        <v>22516</v>
      </c>
    </row>
    <row r="2822">
      <c r="A2822" s="69" t="s">
        <v>2586</v>
      </c>
      <c r="B2822" s="190" t="s">
        <v>30741</v>
      </c>
      <c r="C2822" s="95"/>
      <c r="D2822" s="101" t="s">
        <v>3448</v>
      </c>
      <c r="E2822" s="95"/>
      <c r="F2822" s="95"/>
      <c r="G2822" s="96"/>
      <c r="H2822" s="96" t="s">
        <v>29790</v>
      </c>
      <c r="I2822" s="113" t="s">
        <v>22516</v>
      </c>
      <c r="J2822" s="192"/>
      <c r="K2822" s="96"/>
      <c r="L2822" s="95" t="s">
        <v>16627</v>
      </c>
      <c r="M2822" s="113" t="s">
        <v>22516</v>
      </c>
      <c r="N2822" s="75" t="s">
        <v>16706</v>
      </c>
      <c r="O2822" s="75" t="s">
        <v>3095</v>
      </c>
      <c r="P2822" s="75" t="s">
        <v>8038</v>
      </c>
      <c r="Q2822" s="154" t="s">
        <v>22516</v>
      </c>
    </row>
    <row r="2823">
      <c r="A2823" s="69" t="s">
        <v>2586</v>
      </c>
      <c r="B2823" s="232" t="s">
        <v>30742</v>
      </c>
      <c r="C2823" s="82"/>
      <c r="D2823" s="101" t="s">
        <v>3448</v>
      </c>
      <c r="E2823" s="82"/>
      <c r="F2823" s="82"/>
      <c r="G2823" s="62"/>
      <c r="H2823" s="62" t="s">
        <v>29790</v>
      </c>
      <c r="I2823" s="113" t="s">
        <v>22516</v>
      </c>
      <c r="J2823" s="198"/>
      <c r="K2823" s="62"/>
      <c r="L2823" s="82" t="s">
        <v>16627</v>
      </c>
      <c r="M2823" s="113" t="s">
        <v>22516</v>
      </c>
      <c r="N2823" s="99" t="s">
        <v>16706</v>
      </c>
      <c r="O2823" s="99" t="s">
        <v>3095</v>
      </c>
      <c r="P2823" s="99" t="s">
        <v>8038</v>
      </c>
      <c r="Q2823" s="113" t="s">
        <v>22516</v>
      </c>
    </row>
    <row r="2824">
      <c r="A2824" s="69" t="s">
        <v>2586</v>
      </c>
      <c r="B2824" s="232" t="s">
        <v>27027</v>
      </c>
      <c r="C2824" s="82"/>
      <c r="D2824" s="79" t="s">
        <v>30743</v>
      </c>
      <c r="E2824" s="82"/>
      <c r="F2824" s="82"/>
      <c r="G2824" s="62"/>
      <c r="H2824" s="62" t="s">
        <v>30744</v>
      </c>
      <c r="I2824" s="245" t="s">
        <v>27029</v>
      </c>
      <c r="J2824" s="198"/>
      <c r="K2824" s="62"/>
      <c r="L2824" s="82" t="s">
        <v>16627</v>
      </c>
      <c r="M2824" s="113" t="s">
        <v>22516</v>
      </c>
      <c r="N2824" s="99" t="s">
        <v>16706</v>
      </c>
      <c r="O2824" s="99" t="s">
        <v>7661</v>
      </c>
      <c r="P2824" s="99" t="s">
        <v>8038</v>
      </c>
      <c r="Q2824" s="82" t="s">
        <v>27030</v>
      </c>
    </row>
    <row r="2825">
      <c r="A2825" s="69" t="s">
        <v>2586</v>
      </c>
      <c r="B2825" s="190" t="s">
        <v>27150</v>
      </c>
      <c r="C2825" s="236"/>
      <c r="D2825" s="79" t="s">
        <v>3382</v>
      </c>
      <c r="E2825" s="236"/>
      <c r="F2825" s="236"/>
      <c r="G2825" s="177"/>
      <c r="H2825" s="177" t="s">
        <v>30745</v>
      </c>
      <c r="I2825" s="113" t="s">
        <v>22516</v>
      </c>
      <c r="J2825" s="179"/>
      <c r="K2825" s="179"/>
      <c r="L2825" s="95" t="s">
        <v>16627</v>
      </c>
      <c r="M2825" s="113" t="s">
        <v>22516</v>
      </c>
      <c r="N2825" s="75" t="s">
        <v>16706</v>
      </c>
      <c r="O2825" s="75" t="s">
        <v>2802</v>
      </c>
      <c r="P2825" s="75" t="s">
        <v>15373</v>
      </c>
      <c r="Q2825" s="236" t="s">
        <v>30746</v>
      </c>
    </row>
    <row r="2826">
      <c r="A2826" s="69" t="s">
        <v>2586</v>
      </c>
      <c r="B2826" s="232" t="s">
        <v>30747</v>
      </c>
      <c r="C2826" s="82"/>
      <c r="D2826" s="101" t="s">
        <v>3196</v>
      </c>
      <c r="E2826" s="82"/>
      <c r="F2826" s="82"/>
      <c r="G2826" s="62"/>
      <c r="H2826" s="62" t="s">
        <v>30748</v>
      </c>
      <c r="I2826" s="113" t="s">
        <v>22516</v>
      </c>
      <c r="J2826" s="198"/>
      <c r="K2826" s="62"/>
      <c r="L2826" s="82" t="s">
        <v>16627</v>
      </c>
      <c r="M2826" s="113" t="s">
        <v>22516</v>
      </c>
      <c r="N2826" s="99" t="s">
        <v>16706</v>
      </c>
      <c r="O2826" s="99" t="s">
        <v>26542</v>
      </c>
      <c r="P2826" s="99" t="s">
        <v>8038</v>
      </c>
      <c r="Q2826" s="113" t="s">
        <v>22516</v>
      </c>
    </row>
    <row r="2827">
      <c r="A2827" s="69" t="s">
        <v>2586</v>
      </c>
      <c r="B2827" s="232" t="s">
        <v>30749</v>
      </c>
      <c r="C2827" s="82"/>
      <c r="D2827" s="79" t="s">
        <v>30750</v>
      </c>
      <c r="E2827" s="82"/>
      <c r="F2827" s="82"/>
      <c r="G2827" s="62"/>
      <c r="H2827" s="62" t="s">
        <v>30751</v>
      </c>
      <c r="I2827" s="113" t="s">
        <v>22516</v>
      </c>
      <c r="J2827" s="198"/>
      <c r="K2827" s="62"/>
      <c r="L2827" s="82" t="s">
        <v>16627</v>
      </c>
      <c r="M2827" s="113" t="s">
        <v>22516</v>
      </c>
      <c r="N2827" s="99" t="s">
        <v>16706</v>
      </c>
      <c r="O2827" s="99" t="s">
        <v>3324</v>
      </c>
      <c r="P2827" s="99" t="s">
        <v>15373</v>
      </c>
      <c r="Q2827" s="113" t="s">
        <v>22516</v>
      </c>
    </row>
    <row r="2828">
      <c r="A2828" s="174"/>
      <c r="B2828" s="205" t="s">
        <v>30752</v>
      </c>
      <c r="C2828" s="188"/>
      <c r="D2828" s="67" t="s">
        <v>16711</v>
      </c>
      <c r="E2828" s="171"/>
      <c r="F2828" s="188"/>
      <c r="G2828" s="174"/>
      <c r="H2828" s="209" t="s">
        <v>30753</v>
      </c>
      <c r="I2828" s="209"/>
      <c r="J2828" s="174"/>
      <c r="K2828" s="174"/>
      <c r="L2828" s="69" t="s">
        <v>16627</v>
      </c>
      <c r="M2828" s="113" t="s">
        <v>22516</v>
      </c>
      <c r="N2828" s="67" t="s">
        <v>16706</v>
      </c>
      <c r="O2828" s="67" t="s">
        <v>2937</v>
      </c>
      <c r="P2828" s="174"/>
      <c r="Q2828" s="174"/>
    </row>
    <row r="2829">
      <c r="A2829" s="69" t="s">
        <v>2586</v>
      </c>
      <c r="B2829" s="190" t="s">
        <v>30754</v>
      </c>
      <c r="C2829" s="95"/>
      <c r="D2829" s="101" t="s">
        <v>30755</v>
      </c>
      <c r="E2829" s="95"/>
      <c r="F2829" s="95"/>
      <c r="G2829" s="96"/>
      <c r="H2829" s="96" t="s">
        <v>30756</v>
      </c>
      <c r="I2829" s="113" t="s">
        <v>22516</v>
      </c>
      <c r="J2829" s="192"/>
      <c r="K2829" s="96"/>
      <c r="L2829" s="95" t="s">
        <v>16627</v>
      </c>
      <c r="M2829" s="113" t="s">
        <v>22516</v>
      </c>
      <c r="N2829" s="75" t="s">
        <v>16706</v>
      </c>
      <c r="O2829" s="75" t="s">
        <v>2686</v>
      </c>
      <c r="P2829" s="75" t="s">
        <v>8038</v>
      </c>
      <c r="Q2829" s="95"/>
    </row>
    <row r="2830">
      <c r="A2830" s="69" t="s">
        <v>2633</v>
      </c>
      <c r="B2830" s="232" t="s">
        <v>30757</v>
      </c>
      <c r="C2830" s="82"/>
      <c r="D2830" s="79" t="s">
        <v>30758</v>
      </c>
      <c r="E2830" s="82"/>
      <c r="F2830" s="82"/>
      <c r="G2830" s="62"/>
      <c r="H2830" s="62" t="s">
        <v>30759</v>
      </c>
      <c r="I2830" s="113" t="s">
        <v>22516</v>
      </c>
      <c r="J2830" s="198"/>
      <c r="K2830" s="62"/>
      <c r="L2830" s="82" t="s">
        <v>16627</v>
      </c>
      <c r="M2830" s="113" t="s">
        <v>22516</v>
      </c>
      <c r="N2830" s="99" t="s">
        <v>16706</v>
      </c>
      <c r="O2830" s="99" t="s">
        <v>2937</v>
      </c>
      <c r="P2830" s="99" t="s">
        <v>15373</v>
      </c>
      <c r="Q2830" s="113" t="s">
        <v>22516</v>
      </c>
    </row>
    <row r="2831">
      <c r="A2831" s="174"/>
      <c r="B2831" s="205" t="s">
        <v>30760</v>
      </c>
      <c r="C2831" s="188"/>
      <c r="D2831" s="67"/>
      <c r="E2831" s="171"/>
      <c r="F2831" s="188"/>
      <c r="G2831" s="174"/>
      <c r="H2831" s="209" t="s">
        <v>30761</v>
      </c>
      <c r="I2831" s="209"/>
      <c r="J2831" s="174"/>
      <c r="K2831" s="174"/>
      <c r="L2831" s="67" t="s">
        <v>24795</v>
      </c>
      <c r="M2831" s="113" t="s">
        <v>22516</v>
      </c>
      <c r="N2831" s="67" t="s">
        <v>16706</v>
      </c>
      <c r="O2831" s="67" t="s">
        <v>3287</v>
      </c>
      <c r="P2831" s="174"/>
      <c r="Q2831" s="174"/>
    </row>
    <row r="2832">
      <c r="A2832" s="174"/>
      <c r="B2832" s="205" t="s">
        <v>23058</v>
      </c>
      <c r="C2832" s="188"/>
      <c r="D2832" s="67"/>
      <c r="E2832" s="171"/>
      <c r="F2832" s="188"/>
      <c r="G2832" s="174"/>
      <c r="H2832" s="209" t="s">
        <v>30762</v>
      </c>
      <c r="I2832" s="209"/>
      <c r="J2832" s="174"/>
      <c r="K2832" s="174"/>
      <c r="L2832" s="69" t="s">
        <v>21498</v>
      </c>
      <c r="M2832" s="113" t="s">
        <v>22516</v>
      </c>
      <c r="N2832" s="67" t="s">
        <v>16706</v>
      </c>
      <c r="O2832" s="67" t="s">
        <v>30763</v>
      </c>
      <c r="P2832" s="174"/>
      <c r="Q2832" s="174"/>
    </row>
    <row r="2833">
      <c r="A2833" s="174"/>
      <c r="B2833" s="205" t="s">
        <v>30764</v>
      </c>
      <c r="C2833" s="188"/>
      <c r="D2833" s="67"/>
      <c r="E2833" s="171"/>
      <c r="F2833" s="188"/>
      <c r="G2833" s="174"/>
      <c r="H2833" s="209" t="s">
        <v>30765</v>
      </c>
      <c r="I2833" s="209"/>
      <c r="J2833" s="174"/>
      <c r="K2833" s="174"/>
      <c r="L2833" s="69" t="s">
        <v>21498</v>
      </c>
      <c r="M2833" s="113" t="s">
        <v>22516</v>
      </c>
      <c r="N2833" s="67" t="s">
        <v>16706</v>
      </c>
      <c r="O2833" s="67" t="s">
        <v>30763</v>
      </c>
      <c r="P2833" s="174"/>
      <c r="Q2833" s="174"/>
    </row>
    <row r="2834">
      <c r="A2834" s="69" t="s">
        <v>2633</v>
      </c>
      <c r="B2834" s="153" t="s">
        <v>30766</v>
      </c>
      <c r="C2834" s="95" t="s">
        <v>29672</v>
      </c>
      <c r="D2834" s="101" t="s">
        <v>29672</v>
      </c>
      <c r="E2834" s="95"/>
      <c r="F2834" s="95"/>
      <c r="G2834" s="96"/>
      <c r="H2834" s="96" t="s">
        <v>30767</v>
      </c>
      <c r="I2834" s="191" t="s">
        <v>30768</v>
      </c>
      <c r="J2834" s="204">
        <v>23000.0</v>
      </c>
      <c r="K2834" s="179"/>
      <c r="L2834" s="95" t="s">
        <v>21498</v>
      </c>
      <c r="M2834" s="75" t="s">
        <v>22514</v>
      </c>
      <c r="N2834" s="75" t="s">
        <v>16706</v>
      </c>
      <c r="O2834" s="75" t="s">
        <v>2765</v>
      </c>
      <c r="P2834" s="75" t="s">
        <v>8038</v>
      </c>
      <c r="Q2834" s="95" t="s">
        <v>30769</v>
      </c>
    </row>
    <row r="2835">
      <c r="A2835" s="69" t="s">
        <v>2633</v>
      </c>
      <c r="B2835" s="153" t="s">
        <v>28964</v>
      </c>
      <c r="C2835" s="95" t="s">
        <v>23452</v>
      </c>
      <c r="D2835" s="196" t="s">
        <v>1418</v>
      </c>
      <c r="E2835" s="95"/>
      <c r="F2835" s="95"/>
      <c r="G2835" s="96"/>
      <c r="H2835" s="96" t="s">
        <v>30770</v>
      </c>
      <c r="I2835" s="113" t="s">
        <v>22516</v>
      </c>
      <c r="J2835" s="192"/>
      <c r="K2835" s="75"/>
      <c r="L2835" s="95" t="s">
        <v>21498</v>
      </c>
      <c r="M2835" s="75" t="s">
        <v>23140</v>
      </c>
      <c r="N2835" s="75" t="s">
        <v>16706</v>
      </c>
      <c r="O2835" s="75" t="s">
        <v>2760</v>
      </c>
      <c r="P2835" s="75" t="s">
        <v>8038</v>
      </c>
      <c r="Q2835" s="154" t="s">
        <v>22516</v>
      </c>
    </row>
    <row r="2836">
      <c r="A2836" s="62" t="s">
        <v>2586</v>
      </c>
      <c r="B2836" s="215" t="s">
        <v>30771</v>
      </c>
      <c r="C2836" s="95" t="s">
        <v>29564</v>
      </c>
      <c r="D2836" s="101" t="s">
        <v>6811</v>
      </c>
      <c r="E2836" s="95"/>
      <c r="F2836" s="95"/>
      <c r="G2836" s="96"/>
      <c r="H2836" s="96" t="s">
        <v>29565</v>
      </c>
      <c r="I2836" s="113" t="s">
        <v>22516</v>
      </c>
      <c r="J2836" s="192"/>
      <c r="K2836" s="95"/>
      <c r="L2836" s="95" t="s">
        <v>21498</v>
      </c>
      <c r="M2836" s="75" t="s">
        <v>23140</v>
      </c>
      <c r="N2836" s="75" t="s">
        <v>16706</v>
      </c>
      <c r="O2836" s="75" t="s">
        <v>2778</v>
      </c>
      <c r="P2836" s="75" t="s">
        <v>8038</v>
      </c>
      <c r="Q2836" s="95" t="s">
        <v>30772</v>
      </c>
    </row>
    <row r="2837">
      <c r="A2837" s="69" t="s">
        <v>2586</v>
      </c>
      <c r="B2837" s="153" t="s">
        <v>30773</v>
      </c>
      <c r="C2837" s="95" t="s">
        <v>29570</v>
      </c>
      <c r="D2837" s="101" t="s">
        <v>3998</v>
      </c>
      <c r="E2837" s="95"/>
      <c r="F2837" s="95"/>
      <c r="G2837" s="96"/>
      <c r="H2837" s="96" t="s">
        <v>29571</v>
      </c>
      <c r="I2837" s="113" t="s">
        <v>22516</v>
      </c>
      <c r="J2837" s="192"/>
      <c r="K2837" s="95"/>
      <c r="L2837" s="95" t="s">
        <v>21498</v>
      </c>
      <c r="M2837" s="75" t="s">
        <v>23140</v>
      </c>
      <c r="N2837" s="75" t="s">
        <v>16706</v>
      </c>
      <c r="O2837" s="75" t="s">
        <v>2778</v>
      </c>
      <c r="P2837" s="75" t="s">
        <v>8038</v>
      </c>
      <c r="Q2837" s="95" t="s">
        <v>30772</v>
      </c>
    </row>
    <row r="2838">
      <c r="A2838" s="69" t="s">
        <v>2633</v>
      </c>
      <c r="B2838" s="153" t="s">
        <v>28964</v>
      </c>
      <c r="C2838" s="95" t="s">
        <v>15958</v>
      </c>
      <c r="D2838" s="101" t="s">
        <v>2895</v>
      </c>
      <c r="E2838" s="95"/>
      <c r="F2838" s="95"/>
      <c r="G2838" s="96"/>
      <c r="H2838" s="96" t="s">
        <v>30774</v>
      </c>
      <c r="I2838" s="113" t="s">
        <v>22516</v>
      </c>
      <c r="J2838" s="192"/>
      <c r="K2838" s="75"/>
      <c r="L2838" s="95" t="s">
        <v>21498</v>
      </c>
      <c r="M2838" s="75" t="s">
        <v>23140</v>
      </c>
      <c r="N2838" s="75" t="s">
        <v>16706</v>
      </c>
      <c r="O2838" s="75" t="s">
        <v>2760</v>
      </c>
      <c r="P2838" s="75" t="s">
        <v>8038</v>
      </c>
      <c r="Q2838" s="154" t="s">
        <v>22516</v>
      </c>
    </row>
    <row r="2839">
      <c r="A2839" s="62"/>
      <c r="B2839" s="164" t="s">
        <v>30775</v>
      </c>
      <c r="C2839" s="201"/>
      <c r="D2839" s="254"/>
      <c r="E2839" s="287"/>
      <c r="F2839" s="287"/>
      <c r="G2839" s="254"/>
      <c r="H2839" s="183" t="s">
        <v>30776</v>
      </c>
      <c r="I2839" s="167" t="s">
        <v>30777</v>
      </c>
      <c r="J2839" s="170"/>
      <c r="K2839" s="168"/>
      <c r="L2839" s="69" t="s">
        <v>21498</v>
      </c>
      <c r="M2839" s="99" t="s">
        <v>22739</v>
      </c>
      <c r="N2839" s="62" t="s">
        <v>16706</v>
      </c>
      <c r="O2839" s="162"/>
      <c r="P2839" s="162"/>
      <c r="Q2839" s="62"/>
    </row>
    <row r="2840">
      <c r="A2840" s="174"/>
      <c r="B2840" s="205" t="s">
        <v>30778</v>
      </c>
      <c r="C2840" s="188"/>
      <c r="D2840" s="67" t="s">
        <v>16711</v>
      </c>
      <c r="E2840" s="171"/>
      <c r="F2840" s="188"/>
      <c r="G2840" s="174"/>
      <c r="H2840" s="113" t="s">
        <v>22516</v>
      </c>
      <c r="I2840" s="67"/>
      <c r="J2840" s="174"/>
      <c r="K2840" s="174"/>
      <c r="L2840" s="69" t="s">
        <v>21498</v>
      </c>
      <c r="M2840" s="99" t="s">
        <v>22739</v>
      </c>
      <c r="N2840" s="67" t="s">
        <v>16706</v>
      </c>
      <c r="O2840" s="67" t="s">
        <v>3328</v>
      </c>
      <c r="P2840" s="174"/>
      <c r="Q2840" s="174"/>
    </row>
    <row r="2841">
      <c r="A2841" s="174"/>
      <c r="B2841" s="205" t="s">
        <v>30779</v>
      </c>
      <c r="C2841" s="188"/>
      <c r="D2841" s="67" t="s">
        <v>16711</v>
      </c>
      <c r="E2841" s="171"/>
      <c r="F2841" s="188"/>
      <c r="G2841" s="174"/>
      <c r="H2841" s="113" t="s">
        <v>22516</v>
      </c>
      <c r="I2841" s="67"/>
      <c r="J2841" s="174"/>
      <c r="K2841" s="174"/>
      <c r="L2841" s="69" t="s">
        <v>21498</v>
      </c>
      <c r="M2841" s="99" t="s">
        <v>22739</v>
      </c>
      <c r="N2841" s="67" t="s">
        <v>16706</v>
      </c>
      <c r="O2841" s="67" t="s">
        <v>2760</v>
      </c>
      <c r="P2841" s="174"/>
      <c r="Q2841" s="174"/>
    </row>
    <row r="2842">
      <c r="A2842" s="174"/>
      <c r="B2842" s="205" t="s">
        <v>30780</v>
      </c>
      <c r="C2842" s="188"/>
      <c r="D2842" s="67" t="s">
        <v>16711</v>
      </c>
      <c r="E2842" s="171"/>
      <c r="F2842" s="188"/>
      <c r="G2842" s="174"/>
      <c r="H2842" s="113" t="s">
        <v>22516</v>
      </c>
      <c r="I2842" s="67"/>
      <c r="J2842" s="174"/>
      <c r="K2842" s="174"/>
      <c r="L2842" s="69" t="s">
        <v>21498</v>
      </c>
      <c r="M2842" s="99" t="s">
        <v>22739</v>
      </c>
      <c r="N2842" s="67" t="s">
        <v>16706</v>
      </c>
      <c r="O2842" s="67" t="s">
        <v>2760</v>
      </c>
      <c r="P2842" s="174"/>
      <c r="Q2842" s="174"/>
    </row>
    <row r="2843">
      <c r="A2843" s="174"/>
      <c r="B2843" s="205" t="s">
        <v>30781</v>
      </c>
      <c r="C2843" s="188"/>
      <c r="D2843" s="67"/>
      <c r="E2843" s="171"/>
      <c r="F2843" s="188"/>
      <c r="G2843" s="174"/>
      <c r="H2843" s="113" t="s">
        <v>22516</v>
      </c>
      <c r="I2843" s="67"/>
      <c r="J2843" s="174"/>
      <c r="K2843" s="174"/>
      <c r="L2843" s="69" t="s">
        <v>21498</v>
      </c>
      <c r="M2843" s="99" t="s">
        <v>22739</v>
      </c>
      <c r="N2843" s="67" t="s">
        <v>16706</v>
      </c>
      <c r="O2843" s="67" t="s">
        <v>2760</v>
      </c>
      <c r="P2843" s="174"/>
      <c r="Q2843" s="174"/>
    </row>
    <row r="2844">
      <c r="A2844" s="174"/>
      <c r="B2844" s="205" t="s">
        <v>30782</v>
      </c>
      <c r="C2844" s="188"/>
      <c r="D2844" s="67"/>
      <c r="E2844" s="171"/>
      <c r="F2844" s="188"/>
      <c r="G2844" s="174"/>
      <c r="H2844" s="113" t="s">
        <v>22516</v>
      </c>
      <c r="I2844" s="67"/>
      <c r="J2844" s="174"/>
      <c r="K2844" s="174"/>
      <c r="L2844" s="69" t="s">
        <v>21498</v>
      </c>
      <c r="M2844" s="99" t="s">
        <v>22739</v>
      </c>
      <c r="N2844" s="67" t="s">
        <v>16706</v>
      </c>
      <c r="O2844" s="67" t="s">
        <v>3933</v>
      </c>
      <c r="P2844" s="174"/>
      <c r="Q2844" s="174"/>
    </row>
    <row r="2845">
      <c r="A2845" s="174"/>
      <c r="B2845" s="205" t="s">
        <v>30783</v>
      </c>
      <c r="C2845" s="188"/>
      <c r="D2845" s="67"/>
      <c r="E2845" s="171"/>
      <c r="F2845" s="188"/>
      <c r="G2845" s="174"/>
      <c r="H2845" s="113" t="s">
        <v>22516</v>
      </c>
      <c r="I2845" s="67"/>
      <c r="J2845" s="174"/>
      <c r="K2845" s="174"/>
      <c r="L2845" s="69" t="s">
        <v>21498</v>
      </c>
      <c r="M2845" s="99" t="s">
        <v>22739</v>
      </c>
      <c r="N2845" s="67" t="s">
        <v>16706</v>
      </c>
      <c r="O2845" s="67" t="s">
        <v>2802</v>
      </c>
      <c r="P2845" s="174"/>
      <c r="Q2845" s="174"/>
    </row>
    <row r="2846">
      <c r="A2846" s="174"/>
      <c r="B2846" s="205" t="s">
        <v>30784</v>
      </c>
      <c r="C2846" s="188"/>
      <c r="D2846" s="67"/>
      <c r="E2846" s="171"/>
      <c r="F2846" s="188"/>
      <c r="G2846" s="174"/>
      <c r="H2846" s="113" t="s">
        <v>22516</v>
      </c>
      <c r="I2846" s="67"/>
      <c r="J2846" s="174"/>
      <c r="K2846" s="174"/>
      <c r="L2846" s="69" t="s">
        <v>21498</v>
      </c>
      <c r="M2846" s="99" t="s">
        <v>22739</v>
      </c>
      <c r="N2846" s="67" t="s">
        <v>16706</v>
      </c>
      <c r="O2846" s="67" t="s">
        <v>2802</v>
      </c>
      <c r="P2846" s="174"/>
      <c r="Q2846" s="174"/>
    </row>
    <row r="2847">
      <c r="A2847" s="62"/>
      <c r="B2847" s="164" t="s">
        <v>26680</v>
      </c>
      <c r="C2847" s="201"/>
      <c r="D2847" s="254"/>
      <c r="E2847" s="287"/>
      <c r="F2847" s="287"/>
      <c r="G2847" s="168"/>
      <c r="H2847" s="183" t="s">
        <v>30785</v>
      </c>
      <c r="I2847" s="167" t="s">
        <v>30786</v>
      </c>
      <c r="J2847" s="170"/>
      <c r="K2847" s="168"/>
      <c r="L2847" s="69" t="s">
        <v>21498</v>
      </c>
      <c r="M2847" s="163"/>
      <c r="N2847" s="184" t="s">
        <v>16706</v>
      </c>
      <c r="O2847" s="162"/>
      <c r="P2847" s="162"/>
      <c r="Q2847" s="62"/>
    </row>
    <row r="2848">
      <c r="A2848" s="62"/>
      <c r="B2848" s="164" t="s">
        <v>29167</v>
      </c>
      <c r="C2848" s="201"/>
      <c r="D2848" s="254"/>
      <c r="E2848" s="287"/>
      <c r="F2848" s="287"/>
      <c r="G2848" s="168"/>
      <c r="H2848" s="183" t="s">
        <v>30787</v>
      </c>
      <c r="I2848" s="167" t="s">
        <v>30788</v>
      </c>
      <c r="J2848" s="170"/>
      <c r="K2848" s="168"/>
      <c r="L2848" s="69" t="s">
        <v>21498</v>
      </c>
      <c r="M2848" s="99" t="s">
        <v>22629</v>
      </c>
      <c r="N2848" s="62" t="s">
        <v>16706</v>
      </c>
      <c r="O2848" s="162"/>
      <c r="P2848" s="162"/>
      <c r="Q2848" s="62"/>
    </row>
    <row r="2849">
      <c r="A2849" s="62"/>
      <c r="B2849" s="164" t="s">
        <v>30789</v>
      </c>
      <c r="C2849" s="201"/>
      <c r="D2849" s="254"/>
      <c r="E2849" s="287"/>
      <c r="F2849" s="287"/>
      <c r="G2849" s="254"/>
      <c r="H2849" s="183" t="s">
        <v>30790</v>
      </c>
      <c r="I2849" s="167" t="s">
        <v>30791</v>
      </c>
      <c r="J2849" s="170"/>
      <c r="K2849" s="168"/>
      <c r="L2849" s="69" t="s">
        <v>21498</v>
      </c>
      <c r="M2849" s="99" t="s">
        <v>22629</v>
      </c>
      <c r="N2849" s="62" t="s">
        <v>16706</v>
      </c>
      <c r="O2849" s="162"/>
      <c r="P2849" s="162"/>
      <c r="Q2849" s="62"/>
    </row>
    <row r="2850">
      <c r="A2850" s="174"/>
      <c r="B2850" s="205" t="s">
        <v>30792</v>
      </c>
      <c r="C2850" s="188"/>
      <c r="D2850" s="67"/>
      <c r="E2850" s="171"/>
      <c r="F2850" s="188"/>
      <c r="G2850" s="174"/>
      <c r="H2850" s="209" t="s">
        <v>30793</v>
      </c>
      <c r="I2850" s="209"/>
      <c r="J2850" s="174"/>
      <c r="K2850" s="174"/>
      <c r="L2850" s="69" t="s">
        <v>21498</v>
      </c>
      <c r="M2850" s="99" t="s">
        <v>22629</v>
      </c>
      <c r="N2850" s="67" t="s">
        <v>16706</v>
      </c>
      <c r="O2850" s="67" t="s">
        <v>4418</v>
      </c>
      <c r="P2850" s="174"/>
      <c r="Q2850" s="174"/>
    </row>
    <row r="2851">
      <c r="A2851" s="174"/>
      <c r="B2851" s="205" t="s">
        <v>30794</v>
      </c>
      <c r="C2851" s="188"/>
      <c r="D2851" s="67" t="s">
        <v>16711</v>
      </c>
      <c r="E2851" s="171"/>
      <c r="F2851" s="188"/>
      <c r="G2851" s="174"/>
      <c r="H2851" s="113" t="s">
        <v>22516</v>
      </c>
      <c r="I2851" s="67"/>
      <c r="J2851" s="174"/>
      <c r="K2851" s="174"/>
      <c r="L2851" s="69" t="s">
        <v>21498</v>
      </c>
      <c r="M2851" s="99" t="s">
        <v>22629</v>
      </c>
      <c r="N2851" s="67" t="s">
        <v>16706</v>
      </c>
      <c r="O2851" s="67" t="s">
        <v>2765</v>
      </c>
      <c r="P2851" s="174"/>
      <c r="Q2851" s="174"/>
    </row>
    <row r="2852">
      <c r="A2852" s="174"/>
      <c r="B2852" s="205" t="s">
        <v>30795</v>
      </c>
      <c r="C2852" s="188"/>
      <c r="D2852" s="67"/>
      <c r="E2852" s="171"/>
      <c r="F2852" s="188"/>
      <c r="G2852" s="174"/>
      <c r="H2852" s="113" t="s">
        <v>22516</v>
      </c>
      <c r="I2852" s="67"/>
      <c r="J2852" s="174"/>
      <c r="K2852" s="174"/>
      <c r="L2852" s="69" t="s">
        <v>21498</v>
      </c>
      <c r="M2852" s="99" t="s">
        <v>22629</v>
      </c>
      <c r="N2852" s="67" t="s">
        <v>16706</v>
      </c>
      <c r="O2852" s="67" t="s">
        <v>30796</v>
      </c>
      <c r="P2852" s="174"/>
      <c r="Q2852" s="174"/>
    </row>
    <row r="2853">
      <c r="A2853" s="174"/>
      <c r="B2853" s="205" t="s">
        <v>30797</v>
      </c>
      <c r="C2853" s="188"/>
      <c r="D2853" s="67"/>
      <c r="E2853" s="171"/>
      <c r="F2853" s="188"/>
      <c r="G2853" s="174"/>
      <c r="H2853" s="113" t="s">
        <v>22516</v>
      </c>
      <c r="I2853" s="67"/>
      <c r="J2853" s="174"/>
      <c r="K2853" s="174"/>
      <c r="L2853" s="69" t="s">
        <v>21498</v>
      </c>
      <c r="M2853" s="99" t="s">
        <v>22629</v>
      </c>
      <c r="N2853" s="67" t="s">
        <v>16706</v>
      </c>
      <c r="O2853" s="67" t="s">
        <v>2937</v>
      </c>
      <c r="P2853" s="174"/>
      <c r="Q2853" s="174"/>
    </row>
    <row r="2854">
      <c r="A2854" s="174"/>
      <c r="B2854" s="205" t="s">
        <v>30798</v>
      </c>
      <c r="C2854" s="188"/>
      <c r="D2854" s="67" t="s">
        <v>16711</v>
      </c>
      <c r="E2854" s="171"/>
      <c r="F2854" s="188"/>
      <c r="G2854" s="174"/>
      <c r="H2854" s="209" t="s">
        <v>30799</v>
      </c>
      <c r="I2854" s="209"/>
      <c r="J2854" s="174"/>
      <c r="K2854" s="174"/>
      <c r="L2854" s="69" t="s">
        <v>21498</v>
      </c>
      <c r="M2854" s="99" t="s">
        <v>22629</v>
      </c>
      <c r="N2854" s="67" t="s">
        <v>16706</v>
      </c>
      <c r="O2854" s="67" t="s">
        <v>2802</v>
      </c>
      <c r="P2854" s="174"/>
      <c r="Q2854" s="174"/>
    </row>
    <row r="2855">
      <c r="A2855" s="174"/>
      <c r="B2855" s="205" t="s">
        <v>30800</v>
      </c>
      <c r="C2855" s="171" t="s">
        <v>30801</v>
      </c>
      <c r="D2855" s="206" t="s">
        <v>14894</v>
      </c>
      <c r="E2855" s="171"/>
      <c r="F2855" s="188"/>
      <c r="G2855" s="174"/>
      <c r="H2855" s="209" t="s">
        <v>30802</v>
      </c>
      <c r="I2855" s="209"/>
      <c r="J2855" s="174"/>
      <c r="K2855" s="174"/>
      <c r="L2855" s="69" t="s">
        <v>21498</v>
      </c>
      <c r="M2855" s="99" t="s">
        <v>22629</v>
      </c>
      <c r="N2855" s="67" t="s">
        <v>16706</v>
      </c>
      <c r="O2855" s="67" t="s">
        <v>16722</v>
      </c>
      <c r="P2855" s="174"/>
      <c r="Q2855" s="174"/>
    </row>
    <row r="2856">
      <c r="A2856" s="174"/>
      <c r="B2856" s="205" t="s">
        <v>30803</v>
      </c>
      <c r="C2856" s="188"/>
      <c r="D2856" s="67"/>
      <c r="E2856" s="171"/>
      <c r="F2856" s="188"/>
      <c r="G2856" s="174"/>
      <c r="H2856" s="67" t="s">
        <v>30804</v>
      </c>
      <c r="I2856" s="67"/>
      <c r="J2856" s="174"/>
      <c r="K2856" s="174"/>
      <c r="L2856" s="69" t="s">
        <v>21498</v>
      </c>
      <c r="M2856" s="65" t="s">
        <v>22798</v>
      </c>
      <c r="N2856" s="67" t="s">
        <v>16706</v>
      </c>
      <c r="O2856" s="67" t="s">
        <v>24804</v>
      </c>
      <c r="P2856" s="174"/>
      <c r="Q2856" s="174"/>
    </row>
    <row r="2857">
      <c r="A2857" s="174"/>
      <c r="B2857" s="205" t="s">
        <v>30805</v>
      </c>
      <c r="C2857" s="188"/>
      <c r="D2857" s="67"/>
      <c r="E2857" s="171"/>
      <c r="F2857" s="188"/>
      <c r="G2857" s="174"/>
      <c r="H2857" s="67" t="s">
        <v>30806</v>
      </c>
      <c r="I2857" s="67"/>
      <c r="J2857" s="174"/>
      <c r="K2857" s="174"/>
      <c r="L2857" s="69" t="s">
        <v>21498</v>
      </c>
      <c r="M2857" s="65" t="s">
        <v>22798</v>
      </c>
      <c r="N2857" s="67" t="s">
        <v>16706</v>
      </c>
      <c r="O2857" s="67" t="s">
        <v>30807</v>
      </c>
      <c r="P2857" s="174"/>
      <c r="Q2857" s="174"/>
    </row>
    <row r="2858">
      <c r="A2858" s="174"/>
      <c r="B2858" s="205" t="s">
        <v>30808</v>
      </c>
      <c r="C2858" s="188"/>
      <c r="D2858" s="67"/>
      <c r="E2858" s="171"/>
      <c r="F2858" s="188"/>
      <c r="G2858" s="174"/>
      <c r="H2858" s="67" t="s">
        <v>30809</v>
      </c>
      <c r="I2858" s="67"/>
      <c r="J2858" s="174"/>
      <c r="K2858" s="174"/>
      <c r="L2858" s="69" t="s">
        <v>21498</v>
      </c>
      <c r="M2858" s="65" t="s">
        <v>22798</v>
      </c>
      <c r="N2858" s="67" t="s">
        <v>16706</v>
      </c>
      <c r="O2858" s="67" t="s">
        <v>24804</v>
      </c>
      <c r="P2858" s="174"/>
      <c r="Q2858" s="174"/>
    </row>
    <row r="2859">
      <c r="A2859" s="174"/>
      <c r="B2859" s="205" t="s">
        <v>30810</v>
      </c>
      <c r="C2859" s="188"/>
      <c r="D2859" s="67"/>
      <c r="E2859" s="171"/>
      <c r="F2859" s="188"/>
      <c r="G2859" s="174"/>
      <c r="H2859" s="113" t="s">
        <v>22516</v>
      </c>
      <c r="I2859" s="67"/>
      <c r="J2859" s="174"/>
      <c r="K2859" s="174"/>
      <c r="L2859" s="69" t="s">
        <v>21498</v>
      </c>
      <c r="M2859" s="65" t="s">
        <v>22798</v>
      </c>
      <c r="N2859" s="67" t="s">
        <v>16706</v>
      </c>
      <c r="O2859" s="67" t="s">
        <v>30763</v>
      </c>
      <c r="P2859" s="174"/>
      <c r="Q2859" s="174"/>
    </row>
    <row r="2860">
      <c r="A2860" s="174"/>
      <c r="B2860" s="205" t="s">
        <v>30811</v>
      </c>
      <c r="C2860" s="188"/>
      <c r="D2860" s="67" t="s">
        <v>20521</v>
      </c>
      <c r="E2860" s="171"/>
      <c r="F2860" s="188"/>
      <c r="G2860" s="174"/>
      <c r="H2860" s="209" t="s">
        <v>30812</v>
      </c>
      <c r="I2860" s="209"/>
      <c r="J2860" s="174"/>
      <c r="K2860" s="174"/>
      <c r="L2860" s="69" t="s">
        <v>21498</v>
      </c>
      <c r="M2860" s="65" t="s">
        <v>23753</v>
      </c>
      <c r="N2860" s="67" t="s">
        <v>16706</v>
      </c>
      <c r="O2860" s="67" t="s">
        <v>22458</v>
      </c>
      <c r="P2860" s="174"/>
      <c r="Q2860" s="174"/>
    </row>
    <row r="2861">
      <c r="A2861" s="174"/>
      <c r="B2861" s="205" t="s">
        <v>30813</v>
      </c>
      <c r="C2861" s="188"/>
      <c r="D2861" s="67"/>
      <c r="E2861" s="171"/>
      <c r="F2861" s="188"/>
      <c r="G2861" s="174"/>
      <c r="H2861" s="209" t="s">
        <v>30814</v>
      </c>
      <c r="I2861" s="209"/>
      <c r="J2861" s="174"/>
      <c r="K2861" s="174"/>
      <c r="L2861" s="69" t="s">
        <v>21498</v>
      </c>
      <c r="M2861" s="65" t="s">
        <v>22638</v>
      </c>
      <c r="N2861" s="67" t="s">
        <v>16706</v>
      </c>
      <c r="O2861" s="67" t="s">
        <v>30763</v>
      </c>
      <c r="P2861" s="174"/>
      <c r="Q2861" s="174"/>
    </row>
    <row r="2862">
      <c r="A2862" s="174"/>
      <c r="B2862" s="205" t="s">
        <v>30815</v>
      </c>
      <c r="C2862" s="188"/>
      <c r="D2862" s="67"/>
      <c r="E2862" s="171"/>
      <c r="F2862" s="188"/>
      <c r="G2862" s="174"/>
      <c r="H2862" s="209" t="s">
        <v>30816</v>
      </c>
      <c r="I2862" s="209"/>
      <c r="J2862" s="174"/>
      <c r="K2862" s="174"/>
      <c r="L2862" s="69" t="s">
        <v>21498</v>
      </c>
      <c r="M2862" s="65" t="s">
        <v>22638</v>
      </c>
      <c r="N2862" s="67" t="s">
        <v>16706</v>
      </c>
      <c r="O2862" s="67" t="s">
        <v>16713</v>
      </c>
      <c r="P2862" s="174"/>
      <c r="Q2862" s="174"/>
    </row>
    <row r="2863">
      <c r="A2863" s="174"/>
      <c r="B2863" s="205" t="s">
        <v>30817</v>
      </c>
      <c r="C2863" s="188"/>
      <c r="D2863" s="67"/>
      <c r="E2863" s="171"/>
      <c r="F2863" s="188"/>
      <c r="G2863" s="174"/>
      <c r="H2863" s="113" t="s">
        <v>22516</v>
      </c>
      <c r="I2863" s="67"/>
      <c r="J2863" s="174"/>
      <c r="K2863" s="174"/>
      <c r="L2863" s="69" t="s">
        <v>21498</v>
      </c>
      <c r="M2863" s="65" t="s">
        <v>22638</v>
      </c>
      <c r="N2863" s="67" t="s">
        <v>16706</v>
      </c>
      <c r="O2863" s="67" t="s">
        <v>2765</v>
      </c>
      <c r="P2863" s="174"/>
      <c r="Q2863" s="174"/>
    </row>
    <row r="2864">
      <c r="A2864" s="174"/>
      <c r="B2864" s="205" t="s">
        <v>30818</v>
      </c>
      <c r="C2864" s="188"/>
      <c r="D2864" s="67"/>
      <c r="E2864" s="171"/>
      <c r="F2864" s="188"/>
      <c r="G2864" s="174"/>
      <c r="H2864" s="113" t="s">
        <v>22516</v>
      </c>
      <c r="I2864" s="67"/>
      <c r="J2864" s="174"/>
      <c r="K2864" s="174"/>
      <c r="L2864" s="69" t="s">
        <v>21498</v>
      </c>
      <c r="M2864" s="65" t="s">
        <v>22638</v>
      </c>
      <c r="N2864" s="67" t="s">
        <v>16706</v>
      </c>
      <c r="O2864" s="67" t="s">
        <v>2765</v>
      </c>
      <c r="P2864" s="174"/>
      <c r="Q2864" s="174"/>
    </row>
    <row r="2865">
      <c r="A2865" s="174"/>
      <c r="B2865" s="205" t="s">
        <v>30819</v>
      </c>
      <c r="C2865" s="188"/>
      <c r="D2865" s="67"/>
      <c r="E2865" s="171"/>
      <c r="F2865" s="188"/>
      <c r="G2865" s="174"/>
      <c r="H2865" s="113" t="s">
        <v>22516</v>
      </c>
      <c r="I2865" s="67"/>
      <c r="J2865" s="174"/>
      <c r="K2865" s="174"/>
      <c r="L2865" s="69" t="s">
        <v>21498</v>
      </c>
      <c r="M2865" s="65" t="s">
        <v>23140</v>
      </c>
      <c r="N2865" s="67" t="s">
        <v>16706</v>
      </c>
      <c r="O2865" s="67" t="s">
        <v>30820</v>
      </c>
      <c r="P2865" s="174"/>
      <c r="Q2865" s="174"/>
    </row>
    <row r="2866">
      <c r="A2866" s="174"/>
      <c r="B2866" s="205" t="s">
        <v>30821</v>
      </c>
      <c r="C2866" s="188"/>
      <c r="D2866" s="67"/>
      <c r="E2866" s="171"/>
      <c r="F2866" s="188"/>
      <c r="G2866" s="174"/>
      <c r="H2866" s="209" t="s">
        <v>30822</v>
      </c>
      <c r="I2866" s="209"/>
      <c r="J2866" s="174"/>
      <c r="K2866" s="174"/>
      <c r="L2866" s="69" t="s">
        <v>21498</v>
      </c>
      <c r="M2866" s="67"/>
      <c r="N2866" s="67" t="s">
        <v>16706</v>
      </c>
      <c r="O2866" s="67" t="s">
        <v>2937</v>
      </c>
      <c r="P2866" s="174"/>
      <c r="Q2866" s="174"/>
    </row>
    <row r="2867">
      <c r="A2867" s="62"/>
      <c r="B2867" s="164" t="s">
        <v>27167</v>
      </c>
      <c r="C2867" s="201"/>
      <c r="D2867" s="254"/>
      <c r="E2867" s="287"/>
      <c r="F2867" s="287"/>
      <c r="G2867" s="168"/>
      <c r="H2867" s="183" t="s">
        <v>30823</v>
      </c>
      <c r="I2867" s="167" t="s">
        <v>30824</v>
      </c>
      <c r="J2867" s="170"/>
      <c r="K2867" s="168"/>
      <c r="L2867" s="69" t="s">
        <v>21765</v>
      </c>
      <c r="M2867" s="113" t="s">
        <v>22516</v>
      </c>
      <c r="N2867" s="62" t="s">
        <v>16706</v>
      </c>
      <c r="O2867" s="162"/>
      <c r="P2867" s="162"/>
      <c r="Q2867" s="62"/>
    </row>
    <row r="2868">
      <c r="A2868" s="62"/>
      <c r="B2868" s="164" t="s">
        <v>30825</v>
      </c>
      <c r="C2868" s="201"/>
      <c r="D2868" s="254"/>
      <c r="E2868" s="287"/>
      <c r="F2868" s="287"/>
      <c r="G2868" s="254"/>
      <c r="H2868" s="183" t="s">
        <v>30826</v>
      </c>
      <c r="I2868" s="167" t="s">
        <v>30827</v>
      </c>
      <c r="J2868" s="170"/>
      <c r="K2868" s="168"/>
      <c r="L2868" s="69" t="s">
        <v>21765</v>
      </c>
      <c r="M2868" s="113" t="s">
        <v>22516</v>
      </c>
      <c r="N2868" s="62" t="s">
        <v>16706</v>
      </c>
      <c r="O2868" s="162"/>
      <c r="P2868" s="162"/>
      <c r="Q2868" s="62"/>
    </row>
    <row r="2869">
      <c r="A2869" s="62"/>
      <c r="B2869" s="164" t="s">
        <v>27283</v>
      </c>
      <c r="C2869" s="201"/>
      <c r="D2869" s="254"/>
      <c r="E2869" s="287"/>
      <c r="F2869" s="287"/>
      <c r="G2869" s="254"/>
      <c r="H2869" s="183" t="s">
        <v>30828</v>
      </c>
      <c r="I2869" s="167" t="s">
        <v>30829</v>
      </c>
      <c r="J2869" s="170"/>
      <c r="K2869" s="168"/>
      <c r="L2869" s="69" t="s">
        <v>21765</v>
      </c>
      <c r="M2869" s="113" t="s">
        <v>22516</v>
      </c>
      <c r="N2869" s="62" t="s">
        <v>16706</v>
      </c>
      <c r="O2869" s="162"/>
      <c r="P2869" s="162"/>
      <c r="Q2869" s="62"/>
    </row>
    <row r="2870">
      <c r="A2870" s="69" t="s">
        <v>2586</v>
      </c>
      <c r="B2870" s="190" t="s">
        <v>30830</v>
      </c>
      <c r="C2870" s="95" t="s">
        <v>30831</v>
      </c>
      <c r="D2870" s="101" t="s">
        <v>30832</v>
      </c>
      <c r="E2870" s="95"/>
      <c r="F2870" s="95"/>
      <c r="G2870" s="96"/>
      <c r="H2870" s="96" t="s">
        <v>30833</v>
      </c>
      <c r="I2870" s="113" t="s">
        <v>22516</v>
      </c>
      <c r="J2870" s="192"/>
      <c r="K2870" s="96"/>
      <c r="L2870" s="95" t="s">
        <v>21765</v>
      </c>
      <c r="M2870" s="113" t="s">
        <v>22516</v>
      </c>
      <c r="N2870" s="75" t="s">
        <v>16706</v>
      </c>
      <c r="O2870" s="75" t="s">
        <v>2813</v>
      </c>
      <c r="P2870" s="75" t="s">
        <v>15373</v>
      </c>
      <c r="Q2870" s="95"/>
    </row>
    <row r="2871">
      <c r="A2871" s="69" t="s">
        <v>2586</v>
      </c>
      <c r="B2871" s="190" t="s">
        <v>30834</v>
      </c>
      <c r="C2871" s="95"/>
      <c r="D2871" s="101" t="s">
        <v>7079</v>
      </c>
      <c r="E2871" s="95"/>
      <c r="F2871" s="95"/>
      <c r="G2871" s="96"/>
      <c r="H2871" s="96" t="s">
        <v>30835</v>
      </c>
      <c r="I2871" s="113" t="s">
        <v>22516</v>
      </c>
      <c r="J2871" s="192"/>
      <c r="K2871" s="96"/>
      <c r="L2871" s="95" t="s">
        <v>21765</v>
      </c>
      <c r="M2871" s="113" t="s">
        <v>22516</v>
      </c>
      <c r="N2871" s="75" t="s">
        <v>16706</v>
      </c>
      <c r="O2871" s="75" t="s">
        <v>2802</v>
      </c>
      <c r="P2871" s="75" t="s">
        <v>15373</v>
      </c>
      <c r="Q2871" s="95"/>
    </row>
    <row r="2872">
      <c r="A2872" s="69" t="s">
        <v>2586</v>
      </c>
      <c r="B2872" s="190" t="s">
        <v>30836</v>
      </c>
      <c r="C2872" s="95"/>
      <c r="D2872" s="101" t="s">
        <v>11903</v>
      </c>
      <c r="E2872" s="95"/>
      <c r="F2872" s="95"/>
      <c r="G2872" s="96"/>
      <c r="H2872" s="96" t="s">
        <v>30837</v>
      </c>
      <c r="I2872" s="113" t="s">
        <v>22516</v>
      </c>
      <c r="J2872" s="192"/>
      <c r="K2872" s="96"/>
      <c r="L2872" s="95" t="s">
        <v>21765</v>
      </c>
      <c r="M2872" s="113" t="s">
        <v>22516</v>
      </c>
      <c r="N2872" s="75" t="s">
        <v>16706</v>
      </c>
      <c r="O2872" s="75" t="s">
        <v>22571</v>
      </c>
      <c r="P2872" s="75" t="s">
        <v>15373</v>
      </c>
      <c r="Q2872" s="95"/>
    </row>
    <row r="2873">
      <c r="A2873" s="69" t="s">
        <v>2586</v>
      </c>
      <c r="B2873" s="190" t="s">
        <v>30838</v>
      </c>
      <c r="C2873" s="95" t="s">
        <v>30839</v>
      </c>
      <c r="D2873" s="101" t="s">
        <v>30840</v>
      </c>
      <c r="E2873" s="95"/>
      <c r="F2873" s="95"/>
      <c r="G2873" s="96"/>
      <c r="H2873" s="96" t="s">
        <v>30841</v>
      </c>
      <c r="I2873" s="113" t="s">
        <v>22516</v>
      </c>
      <c r="J2873" s="192"/>
      <c r="K2873" s="96"/>
      <c r="L2873" s="95" t="s">
        <v>21765</v>
      </c>
      <c r="M2873" s="113" t="s">
        <v>22516</v>
      </c>
      <c r="N2873" s="75" t="s">
        <v>16706</v>
      </c>
      <c r="O2873" s="75" t="s">
        <v>2813</v>
      </c>
      <c r="P2873" s="75" t="s">
        <v>15373</v>
      </c>
      <c r="Q2873" s="95"/>
    </row>
    <row r="2874">
      <c r="A2874" s="69" t="s">
        <v>2586</v>
      </c>
      <c r="B2874" s="190" t="s">
        <v>30842</v>
      </c>
      <c r="C2874" s="95"/>
      <c r="D2874" s="101" t="s">
        <v>30843</v>
      </c>
      <c r="E2874" s="95"/>
      <c r="F2874" s="95"/>
      <c r="G2874" s="96"/>
      <c r="H2874" s="96" t="s">
        <v>30844</v>
      </c>
      <c r="I2874" s="113" t="s">
        <v>22516</v>
      </c>
      <c r="J2874" s="192"/>
      <c r="K2874" s="96"/>
      <c r="L2874" s="95" t="s">
        <v>21765</v>
      </c>
      <c r="M2874" s="113" t="s">
        <v>22516</v>
      </c>
      <c r="N2874" s="75" t="s">
        <v>16706</v>
      </c>
      <c r="O2874" s="75" t="s">
        <v>2802</v>
      </c>
      <c r="P2874" s="75" t="s">
        <v>15373</v>
      </c>
      <c r="Q2874" s="95"/>
    </row>
    <row r="2875">
      <c r="A2875" s="69" t="s">
        <v>2586</v>
      </c>
      <c r="B2875" s="232" t="s">
        <v>30845</v>
      </c>
      <c r="C2875" s="82"/>
      <c r="D2875" s="101" t="s">
        <v>1472</v>
      </c>
      <c r="E2875" s="82"/>
      <c r="F2875" s="82"/>
      <c r="G2875" s="62"/>
      <c r="H2875" s="62" t="s">
        <v>30846</v>
      </c>
      <c r="I2875" s="113" t="s">
        <v>22516</v>
      </c>
      <c r="J2875" s="198"/>
      <c r="K2875" s="62"/>
      <c r="L2875" s="82" t="s">
        <v>21765</v>
      </c>
      <c r="M2875" s="113" t="s">
        <v>22516</v>
      </c>
      <c r="N2875" s="99" t="s">
        <v>16706</v>
      </c>
      <c r="O2875" s="99" t="s">
        <v>22658</v>
      </c>
      <c r="P2875" s="99" t="s">
        <v>15373</v>
      </c>
      <c r="Q2875" s="82"/>
    </row>
    <row r="2876">
      <c r="A2876" s="69" t="s">
        <v>2586</v>
      </c>
      <c r="B2876" s="190" t="s">
        <v>30847</v>
      </c>
      <c r="C2876" s="95"/>
      <c r="D2876" s="101" t="s">
        <v>30623</v>
      </c>
      <c r="E2876" s="95"/>
      <c r="F2876" s="95"/>
      <c r="G2876" s="96"/>
      <c r="H2876" s="96" t="s">
        <v>30848</v>
      </c>
      <c r="I2876" s="113" t="s">
        <v>22516</v>
      </c>
      <c r="J2876" s="192"/>
      <c r="K2876" s="96"/>
      <c r="L2876" s="95" t="s">
        <v>21765</v>
      </c>
      <c r="M2876" s="113" t="s">
        <v>22516</v>
      </c>
      <c r="N2876" s="75" t="s">
        <v>16706</v>
      </c>
      <c r="O2876" s="75" t="s">
        <v>22571</v>
      </c>
      <c r="P2876" s="75" t="s">
        <v>8038</v>
      </c>
      <c r="Q2876" s="95"/>
    </row>
    <row r="2877">
      <c r="A2877" s="69" t="s">
        <v>2586</v>
      </c>
      <c r="B2877" s="190" t="s">
        <v>30849</v>
      </c>
      <c r="C2877" s="95"/>
      <c r="D2877" s="101" t="s">
        <v>30850</v>
      </c>
      <c r="E2877" s="95"/>
      <c r="F2877" s="95"/>
      <c r="G2877" s="96"/>
      <c r="H2877" s="96" t="s">
        <v>30851</v>
      </c>
      <c r="I2877" s="113" t="s">
        <v>22516</v>
      </c>
      <c r="J2877" s="192"/>
      <c r="K2877" s="96"/>
      <c r="L2877" s="95" t="s">
        <v>21765</v>
      </c>
      <c r="M2877" s="113" t="s">
        <v>22516</v>
      </c>
      <c r="N2877" s="75" t="s">
        <v>16706</v>
      </c>
      <c r="O2877" s="75" t="s">
        <v>4138</v>
      </c>
      <c r="P2877" s="75" t="s">
        <v>15373</v>
      </c>
      <c r="Q2877" s="95"/>
    </row>
    <row r="2878">
      <c r="A2878" s="69" t="s">
        <v>2586</v>
      </c>
      <c r="B2878" s="232" t="s">
        <v>30852</v>
      </c>
      <c r="C2878" s="82"/>
      <c r="D2878" s="79" t="s">
        <v>30853</v>
      </c>
      <c r="E2878" s="82"/>
      <c r="F2878" s="82"/>
      <c r="G2878" s="62"/>
      <c r="H2878" s="62" t="s">
        <v>30854</v>
      </c>
      <c r="I2878" s="113" t="s">
        <v>22516</v>
      </c>
      <c r="J2878" s="198"/>
      <c r="K2878" s="62"/>
      <c r="L2878" s="82" t="s">
        <v>21765</v>
      </c>
      <c r="M2878" s="113" t="s">
        <v>22516</v>
      </c>
      <c r="N2878" s="99" t="s">
        <v>16706</v>
      </c>
      <c r="O2878" s="99" t="s">
        <v>2765</v>
      </c>
      <c r="P2878" s="99" t="s">
        <v>15373</v>
      </c>
      <c r="Q2878" s="82"/>
    </row>
    <row r="2879">
      <c r="A2879" s="69" t="s">
        <v>2586</v>
      </c>
      <c r="B2879" s="232" t="s">
        <v>30855</v>
      </c>
      <c r="C2879" s="82"/>
      <c r="D2879" s="101" t="s">
        <v>30856</v>
      </c>
      <c r="E2879" s="82"/>
      <c r="F2879" s="82"/>
      <c r="G2879" s="62"/>
      <c r="H2879" s="62" t="s">
        <v>30857</v>
      </c>
      <c r="I2879" s="113" t="s">
        <v>22516</v>
      </c>
      <c r="J2879" s="198"/>
      <c r="K2879" s="62"/>
      <c r="L2879" s="82" t="s">
        <v>21765</v>
      </c>
      <c r="M2879" s="113" t="s">
        <v>22516</v>
      </c>
      <c r="N2879" s="99" t="s">
        <v>16706</v>
      </c>
      <c r="O2879" s="99" t="s">
        <v>4225</v>
      </c>
      <c r="P2879" s="99" t="s">
        <v>15373</v>
      </c>
      <c r="Q2879" s="82"/>
    </row>
    <row r="2880">
      <c r="A2880" s="69" t="s">
        <v>2586</v>
      </c>
      <c r="B2880" s="232" t="s">
        <v>30858</v>
      </c>
      <c r="C2880" s="82"/>
      <c r="D2880" s="79" t="s">
        <v>30859</v>
      </c>
      <c r="E2880" s="82"/>
      <c r="F2880" s="82"/>
      <c r="G2880" s="62"/>
      <c r="H2880" s="62" t="s">
        <v>30860</v>
      </c>
      <c r="I2880" s="113" t="s">
        <v>22516</v>
      </c>
      <c r="J2880" s="198"/>
      <c r="K2880" s="62"/>
      <c r="L2880" s="82" t="s">
        <v>21765</v>
      </c>
      <c r="M2880" s="113" t="s">
        <v>22516</v>
      </c>
      <c r="N2880" s="99" t="s">
        <v>16706</v>
      </c>
      <c r="O2880" s="99" t="s">
        <v>2802</v>
      </c>
      <c r="P2880" s="99" t="s">
        <v>8038</v>
      </c>
      <c r="Q2880" s="82"/>
    </row>
    <row r="2881">
      <c r="A2881" s="69" t="s">
        <v>2586</v>
      </c>
      <c r="B2881" s="190" t="s">
        <v>30861</v>
      </c>
      <c r="C2881" s="95"/>
      <c r="D2881" s="101" t="s">
        <v>2463</v>
      </c>
      <c r="E2881" s="95"/>
      <c r="F2881" s="95"/>
      <c r="G2881" s="96"/>
      <c r="H2881" s="96" t="s">
        <v>30862</v>
      </c>
      <c r="I2881" s="113" t="s">
        <v>22516</v>
      </c>
      <c r="J2881" s="192"/>
      <c r="K2881" s="96"/>
      <c r="L2881" s="95" t="s">
        <v>21765</v>
      </c>
      <c r="M2881" s="113" t="s">
        <v>22516</v>
      </c>
      <c r="N2881" s="75" t="s">
        <v>16706</v>
      </c>
      <c r="O2881" s="75" t="s">
        <v>8571</v>
      </c>
      <c r="P2881" s="75" t="s">
        <v>15373</v>
      </c>
      <c r="Q2881" s="95"/>
    </row>
    <row r="2882">
      <c r="A2882" s="69" t="s">
        <v>2586</v>
      </c>
      <c r="B2882" s="190" t="s">
        <v>30863</v>
      </c>
      <c r="C2882" s="95"/>
      <c r="D2882" s="101" t="s">
        <v>23904</v>
      </c>
      <c r="E2882" s="95"/>
      <c r="F2882" s="95"/>
      <c r="G2882" s="96"/>
      <c r="H2882" s="96" t="s">
        <v>30864</v>
      </c>
      <c r="I2882" s="113" t="s">
        <v>22516</v>
      </c>
      <c r="J2882" s="192"/>
      <c r="K2882" s="96"/>
      <c r="L2882" s="95" t="s">
        <v>21765</v>
      </c>
      <c r="M2882" s="113" t="s">
        <v>22516</v>
      </c>
      <c r="N2882" s="75" t="s">
        <v>16706</v>
      </c>
      <c r="O2882" s="75" t="s">
        <v>3095</v>
      </c>
      <c r="P2882" s="75" t="s">
        <v>15373</v>
      </c>
      <c r="Q2882" s="95"/>
    </row>
    <row r="2883">
      <c r="A2883" s="69" t="s">
        <v>2633</v>
      </c>
      <c r="B2883" s="232" t="s">
        <v>30865</v>
      </c>
      <c r="C2883" s="82"/>
      <c r="D2883" s="101" t="s">
        <v>23904</v>
      </c>
      <c r="E2883" s="82"/>
      <c r="F2883" s="82"/>
      <c r="G2883" s="79" t="s">
        <v>30866</v>
      </c>
      <c r="H2883" s="62" t="s">
        <v>30867</v>
      </c>
      <c r="I2883" s="113" t="s">
        <v>22516</v>
      </c>
      <c r="J2883" s="198"/>
      <c r="K2883" s="62"/>
      <c r="L2883" s="82" t="s">
        <v>21765</v>
      </c>
      <c r="M2883" s="113" t="s">
        <v>22516</v>
      </c>
      <c r="N2883" s="99" t="s">
        <v>16706</v>
      </c>
      <c r="O2883" s="99" t="s">
        <v>3095</v>
      </c>
      <c r="P2883" s="99" t="s">
        <v>15373</v>
      </c>
      <c r="Q2883" s="82"/>
    </row>
    <row r="2884">
      <c r="A2884" s="69" t="s">
        <v>2586</v>
      </c>
      <c r="B2884" s="190" t="s">
        <v>30868</v>
      </c>
      <c r="C2884" s="95"/>
      <c r="D2884" s="101" t="s">
        <v>30869</v>
      </c>
      <c r="E2884" s="95"/>
      <c r="F2884" s="95"/>
      <c r="G2884" s="96"/>
      <c r="H2884" s="96" t="s">
        <v>30870</v>
      </c>
      <c r="I2884" s="113" t="s">
        <v>22516</v>
      </c>
      <c r="J2884" s="192"/>
      <c r="K2884" s="96"/>
      <c r="L2884" s="95" t="s">
        <v>21765</v>
      </c>
      <c r="M2884" s="113" t="s">
        <v>22516</v>
      </c>
      <c r="N2884" s="75" t="s">
        <v>16706</v>
      </c>
      <c r="O2884" s="75" t="s">
        <v>6917</v>
      </c>
      <c r="P2884" s="75" t="s">
        <v>8038</v>
      </c>
      <c r="Q2884" s="95"/>
    </row>
    <row r="2885">
      <c r="A2885" s="69" t="s">
        <v>2586</v>
      </c>
      <c r="B2885" s="190" t="s">
        <v>30871</v>
      </c>
      <c r="C2885" s="95"/>
      <c r="D2885" s="79" t="s">
        <v>2481</v>
      </c>
      <c r="E2885" s="95"/>
      <c r="F2885" s="95"/>
      <c r="G2885" s="96"/>
      <c r="H2885" s="96" t="s">
        <v>30872</v>
      </c>
      <c r="I2885" s="113" t="s">
        <v>22516</v>
      </c>
      <c r="J2885" s="192"/>
      <c r="K2885" s="96"/>
      <c r="L2885" s="95" t="s">
        <v>21765</v>
      </c>
      <c r="M2885" s="113" t="s">
        <v>22516</v>
      </c>
      <c r="N2885" s="75" t="s">
        <v>16706</v>
      </c>
      <c r="O2885" s="75" t="s">
        <v>2603</v>
      </c>
      <c r="P2885" s="75" t="s">
        <v>15373</v>
      </c>
      <c r="Q2885" s="95"/>
    </row>
    <row r="2886">
      <c r="A2886" s="69" t="s">
        <v>2586</v>
      </c>
      <c r="B2886" s="190" t="s">
        <v>27328</v>
      </c>
      <c r="C2886" s="95"/>
      <c r="D2886" s="101" t="s">
        <v>30634</v>
      </c>
      <c r="E2886" s="95"/>
      <c r="F2886" s="95"/>
      <c r="G2886" s="96"/>
      <c r="H2886" s="96" t="s">
        <v>30873</v>
      </c>
      <c r="I2886" s="113" t="s">
        <v>22516</v>
      </c>
      <c r="J2886" s="192"/>
      <c r="K2886" s="96"/>
      <c r="L2886" s="95" t="s">
        <v>21765</v>
      </c>
      <c r="M2886" s="113" t="s">
        <v>22516</v>
      </c>
      <c r="N2886" s="75" t="s">
        <v>16706</v>
      </c>
      <c r="O2886" s="75" t="s">
        <v>22571</v>
      </c>
      <c r="P2886" s="75" t="s">
        <v>15373</v>
      </c>
      <c r="Q2886" s="95"/>
    </row>
    <row r="2887">
      <c r="A2887" s="69" t="s">
        <v>2586</v>
      </c>
      <c r="B2887" s="232" t="s">
        <v>30874</v>
      </c>
      <c r="C2887" s="82"/>
      <c r="D2887" s="79" t="s">
        <v>30875</v>
      </c>
      <c r="E2887" s="82"/>
      <c r="F2887" s="82"/>
      <c r="G2887" s="62"/>
      <c r="H2887" s="62" t="s">
        <v>30876</v>
      </c>
      <c r="I2887" s="113" t="s">
        <v>22516</v>
      </c>
      <c r="J2887" s="198"/>
      <c r="K2887" s="62"/>
      <c r="L2887" s="82" t="s">
        <v>21765</v>
      </c>
      <c r="M2887" s="113" t="s">
        <v>22516</v>
      </c>
      <c r="N2887" s="99" t="s">
        <v>16706</v>
      </c>
      <c r="O2887" s="99" t="s">
        <v>2802</v>
      </c>
      <c r="P2887" s="99" t="s">
        <v>15373</v>
      </c>
      <c r="Q2887" s="82"/>
    </row>
    <row r="2888">
      <c r="A2888" s="69" t="s">
        <v>8032</v>
      </c>
      <c r="B2888" s="232" t="s">
        <v>30877</v>
      </c>
      <c r="C2888" s="82"/>
      <c r="D2888" s="79" t="s">
        <v>30878</v>
      </c>
      <c r="E2888" s="82"/>
      <c r="F2888" s="82"/>
      <c r="G2888" s="62"/>
      <c r="H2888" s="62" t="s">
        <v>30879</v>
      </c>
      <c r="I2888" s="113" t="s">
        <v>22516</v>
      </c>
      <c r="J2888" s="198"/>
      <c r="K2888" s="62"/>
      <c r="L2888" s="82" t="s">
        <v>21765</v>
      </c>
      <c r="M2888" s="113" t="s">
        <v>22516</v>
      </c>
      <c r="N2888" s="99" t="s">
        <v>16706</v>
      </c>
      <c r="O2888" s="99" t="s">
        <v>3768</v>
      </c>
      <c r="P2888" s="99" t="s">
        <v>8038</v>
      </c>
      <c r="Q2888" s="82"/>
    </row>
    <row r="2889">
      <c r="A2889" s="62"/>
      <c r="B2889" s="164" t="s">
        <v>25854</v>
      </c>
      <c r="C2889" s="201"/>
      <c r="D2889" s="254"/>
      <c r="E2889" s="287"/>
      <c r="F2889" s="287"/>
      <c r="G2889" s="254"/>
      <c r="H2889" s="183" t="s">
        <v>30880</v>
      </c>
      <c r="I2889" s="167" t="s">
        <v>30881</v>
      </c>
      <c r="J2889" s="170"/>
      <c r="K2889" s="168"/>
      <c r="L2889" s="69" t="s">
        <v>21765</v>
      </c>
      <c r="M2889" s="113" t="s">
        <v>22516</v>
      </c>
      <c r="N2889" s="62" t="s">
        <v>16706</v>
      </c>
      <c r="O2889" s="162"/>
      <c r="P2889" s="162"/>
      <c r="Q2889" s="62"/>
    </row>
    <row r="2890">
      <c r="A2890" s="62"/>
      <c r="B2890" s="164" t="s">
        <v>30882</v>
      </c>
      <c r="C2890" s="201"/>
      <c r="D2890" s="254"/>
      <c r="E2890" s="287"/>
      <c r="F2890" s="287"/>
      <c r="G2890" s="254"/>
      <c r="H2890" s="183" t="s">
        <v>30883</v>
      </c>
      <c r="I2890" s="167" t="s">
        <v>30884</v>
      </c>
      <c r="J2890" s="170"/>
      <c r="K2890" s="168"/>
      <c r="L2890" s="69" t="s">
        <v>21765</v>
      </c>
      <c r="M2890" s="113" t="s">
        <v>22516</v>
      </c>
      <c r="N2890" s="62" t="s">
        <v>16706</v>
      </c>
      <c r="O2890" s="162"/>
      <c r="P2890" s="162"/>
      <c r="Q2890" s="62"/>
    </row>
    <row r="2891">
      <c r="A2891" s="69" t="s">
        <v>2633</v>
      </c>
      <c r="B2891" s="190" t="s">
        <v>30885</v>
      </c>
      <c r="C2891" s="95"/>
      <c r="D2891" s="101" t="s">
        <v>20869</v>
      </c>
      <c r="E2891" s="95"/>
      <c r="F2891" s="95"/>
      <c r="G2891" s="96"/>
      <c r="H2891" s="96" t="s">
        <v>29720</v>
      </c>
      <c r="I2891" s="113" t="s">
        <v>22516</v>
      </c>
      <c r="J2891" s="192"/>
      <c r="K2891" s="96"/>
      <c r="L2891" s="95" t="s">
        <v>21765</v>
      </c>
      <c r="M2891" s="113" t="s">
        <v>22516</v>
      </c>
      <c r="N2891" s="75" t="s">
        <v>16706</v>
      </c>
      <c r="O2891" s="75" t="s">
        <v>2816</v>
      </c>
      <c r="P2891" s="75" t="s">
        <v>15373</v>
      </c>
      <c r="Q2891" s="95"/>
    </row>
    <row r="2892">
      <c r="A2892" s="69" t="s">
        <v>2586</v>
      </c>
      <c r="B2892" s="190" t="s">
        <v>30886</v>
      </c>
      <c r="C2892" s="95"/>
      <c r="D2892" s="101" t="s">
        <v>10232</v>
      </c>
      <c r="E2892" s="95"/>
      <c r="F2892" s="95"/>
      <c r="G2892" s="96"/>
      <c r="H2892" s="96" t="s">
        <v>30887</v>
      </c>
      <c r="I2892" s="113" t="s">
        <v>22516</v>
      </c>
      <c r="J2892" s="192"/>
      <c r="K2892" s="96"/>
      <c r="L2892" s="95" t="s">
        <v>21765</v>
      </c>
      <c r="M2892" s="113" t="s">
        <v>22516</v>
      </c>
      <c r="N2892" s="75" t="s">
        <v>16706</v>
      </c>
      <c r="O2892" s="75" t="s">
        <v>3933</v>
      </c>
      <c r="P2892" s="75" t="s">
        <v>15373</v>
      </c>
      <c r="Q2892" s="95"/>
    </row>
    <row r="2893">
      <c r="A2893" s="69" t="s">
        <v>2586</v>
      </c>
      <c r="B2893" s="153" t="s">
        <v>30888</v>
      </c>
      <c r="C2893" s="95"/>
      <c r="D2893" s="101" t="s">
        <v>30889</v>
      </c>
      <c r="E2893" s="95"/>
      <c r="F2893" s="95"/>
      <c r="G2893" s="96"/>
      <c r="H2893" s="96" t="s">
        <v>30890</v>
      </c>
      <c r="I2893" s="113" t="s">
        <v>22516</v>
      </c>
      <c r="J2893" s="192"/>
      <c r="K2893" s="96"/>
      <c r="L2893" s="95" t="s">
        <v>21765</v>
      </c>
      <c r="M2893" s="113" t="s">
        <v>22516</v>
      </c>
      <c r="N2893" s="75" t="s">
        <v>16706</v>
      </c>
      <c r="O2893" s="75" t="s">
        <v>2937</v>
      </c>
      <c r="P2893" s="75" t="s">
        <v>15373</v>
      </c>
      <c r="Q2893" s="154" t="s">
        <v>22516</v>
      </c>
    </row>
    <row r="2894">
      <c r="A2894" s="69" t="s">
        <v>2586</v>
      </c>
      <c r="B2894" s="232" t="s">
        <v>30891</v>
      </c>
      <c r="C2894" s="82"/>
      <c r="D2894" s="79" t="s">
        <v>30892</v>
      </c>
      <c r="E2894" s="82"/>
      <c r="F2894" s="82"/>
      <c r="G2894" s="62"/>
      <c r="H2894" s="62" t="s">
        <v>30893</v>
      </c>
      <c r="I2894" s="113" t="s">
        <v>22516</v>
      </c>
      <c r="J2894" s="198"/>
      <c r="K2894" s="62"/>
      <c r="L2894" s="82" t="s">
        <v>21765</v>
      </c>
      <c r="M2894" s="113" t="s">
        <v>22516</v>
      </c>
      <c r="N2894" s="99" t="s">
        <v>16706</v>
      </c>
      <c r="O2894" s="99" t="s">
        <v>22658</v>
      </c>
      <c r="P2894" s="99" t="s">
        <v>15373</v>
      </c>
      <c r="Q2894" s="82"/>
    </row>
    <row r="2895">
      <c r="A2895" s="69" t="s">
        <v>23381</v>
      </c>
      <c r="B2895" s="232" t="s">
        <v>30894</v>
      </c>
      <c r="C2895" s="82"/>
      <c r="D2895" s="79" t="s">
        <v>30895</v>
      </c>
      <c r="E2895" s="82"/>
      <c r="F2895" s="82"/>
      <c r="G2895" s="62"/>
      <c r="H2895" s="62" t="s">
        <v>30896</v>
      </c>
      <c r="I2895" s="113" t="s">
        <v>22516</v>
      </c>
      <c r="J2895" s="198"/>
      <c r="K2895" s="62"/>
      <c r="L2895" s="82" t="s">
        <v>21765</v>
      </c>
      <c r="M2895" s="113" t="s">
        <v>22516</v>
      </c>
      <c r="N2895" s="99" t="s">
        <v>16706</v>
      </c>
      <c r="O2895" s="99" t="s">
        <v>2802</v>
      </c>
      <c r="P2895" s="99" t="s">
        <v>15373</v>
      </c>
      <c r="Q2895" s="82"/>
    </row>
    <row r="2896">
      <c r="A2896" s="69" t="s">
        <v>2633</v>
      </c>
      <c r="B2896" s="190" t="s">
        <v>30897</v>
      </c>
      <c r="C2896" s="95" t="s">
        <v>29671</v>
      </c>
      <c r="D2896" s="101" t="s">
        <v>30898</v>
      </c>
      <c r="E2896" s="95"/>
      <c r="F2896" s="95"/>
      <c r="G2896" s="96"/>
      <c r="H2896" s="96" t="s">
        <v>29673</v>
      </c>
      <c r="I2896" s="193" t="s">
        <v>30899</v>
      </c>
      <c r="J2896" s="192"/>
      <c r="K2896" s="96"/>
      <c r="L2896" s="95" t="s">
        <v>21765</v>
      </c>
      <c r="M2896" s="113" t="s">
        <v>22516</v>
      </c>
      <c r="N2896" s="75" t="s">
        <v>16706</v>
      </c>
      <c r="O2896" s="75" t="s">
        <v>22584</v>
      </c>
      <c r="P2896" s="75" t="s">
        <v>15373</v>
      </c>
      <c r="Q2896" s="95"/>
    </row>
    <row r="2897">
      <c r="A2897" s="69" t="s">
        <v>2586</v>
      </c>
      <c r="B2897" s="232" t="s">
        <v>30900</v>
      </c>
      <c r="C2897" s="82"/>
      <c r="D2897" s="79" t="s">
        <v>3047</v>
      </c>
      <c r="E2897" s="82"/>
      <c r="F2897" s="82"/>
      <c r="G2897" s="62"/>
      <c r="H2897" s="62" t="s">
        <v>30901</v>
      </c>
      <c r="I2897" s="113" t="s">
        <v>22516</v>
      </c>
      <c r="J2897" s="198"/>
      <c r="K2897" s="62"/>
      <c r="L2897" s="82" t="s">
        <v>21765</v>
      </c>
      <c r="M2897" s="113" t="s">
        <v>22516</v>
      </c>
      <c r="N2897" s="99" t="s">
        <v>16706</v>
      </c>
      <c r="O2897" s="99" t="s">
        <v>22571</v>
      </c>
      <c r="P2897" s="99" t="s">
        <v>15373</v>
      </c>
      <c r="Q2897" s="82"/>
    </row>
    <row r="2898">
      <c r="A2898" s="69" t="s">
        <v>2586</v>
      </c>
      <c r="B2898" s="232" t="s">
        <v>30902</v>
      </c>
      <c r="C2898" s="82"/>
      <c r="D2898" s="79" t="s">
        <v>30903</v>
      </c>
      <c r="E2898" s="82"/>
      <c r="F2898" s="82"/>
      <c r="G2898" s="62"/>
      <c r="H2898" s="62" t="s">
        <v>30904</v>
      </c>
      <c r="I2898" s="113" t="s">
        <v>22516</v>
      </c>
      <c r="J2898" s="198"/>
      <c r="K2898" s="62"/>
      <c r="L2898" s="82" t="s">
        <v>21765</v>
      </c>
      <c r="M2898" s="113" t="s">
        <v>22516</v>
      </c>
      <c r="N2898" s="99" t="s">
        <v>16706</v>
      </c>
      <c r="O2898" s="99" t="s">
        <v>3328</v>
      </c>
      <c r="P2898" s="99" t="s">
        <v>15373</v>
      </c>
      <c r="Q2898" s="82"/>
    </row>
    <row r="2899">
      <c r="A2899" s="69" t="s">
        <v>2586</v>
      </c>
      <c r="B2899" s="153" t="s">
        <v>30905</v>
      </c>
      <c r="C2899" s="95"/>
      <c r="D2899" s="101" t="s">
        <v>3082</v>
      </c>
      <c r="E2899" s="95"/>
      <c r="F2899" s="95"/>
      <c r="G2899" s="96"/>
      <c r="H2899" s="96" t="s">
        <v>30906</v>
      </c>
      <c r="I2899" s="113" t="s">
        <v>22516</v>
      </c>
      <c r="J2899" s="192"/>
      <c r="K2899" s="96"/>
      <c r="L2899" s="95" t="s">
        <v>21765</v>
      </c>
      <c r="M2899" s="113" t="s">
        <v>22516</v>
      </c>
      <c r="N2899" s="75" t="s">
        <v>16706</v>
      </c>
      <c r="O2899" s="75" t="s">
        <v>3328</v>
      </c>
      <c r="P2899" s="75" t="s">
        <v>15373</v>
      </c>
      <c r="Q2899" s="95"/>
    </row>
    <row r="2900">
      <c r="A2900" s="69" t="s">
        <v>2586</v>
      </c>
      <c r="B2900" s="190" t="s">
        <v>30907</v>
      </c>
      <c r="C2900" s="95"/>
      <c r="D2900" s="101" t="s">
        <v>3609</v>
      </c>
      <c r="E2900" s="95"/>
      <c r="F2900" s="95"/>
      <c r="G2900" s="96"/>
      <c r="H2900" s="96" t="s">
        <v>30908</v>
      </c>
      <c r="I2900" s="113" t="s">
        <v>22516</v>
      </c>
      <c r="J2900" s="192"/>
      <c r="K2900" s="96"/>
      <c r="L2900" s="95" t="s">
        <v>21765</v>
      </c>
      <c r="M2900" s="113" t="s">
        <v>22516</v>
      </c>
      <c r="N2900" s="75" t="s">
        <v>16706</v>
      </c>
      <c r="O2900" s="75" t="s">
        <v>2937</v>
      </c>
      <c r="P2900" s="75" t="s">
        <v>15373</v>
      </c>
      <c r="Q2900" s="95"/>
    </row>
    <row r="2901">
      <c r="A2901" s="69" t="s">
        <v>2586</v>
      </c>
      <c r="B2901" s="190" t="s">
        <v>30909</v>
      </c>
      <c r="C2901" s="95"/>
      <c r="D2901" s="101" t="s">
        <v>30910</v>
      </c>
      <c r="E2901" s="95"/>
      <c r="F2901" s="95"/>
      <c r="G2901" s="96"/>
      <c r="H2901" s="96" t="s">
        <v>30911</v>
      </c>
      <c r="I2901" s="113" t="s">
        <v>22516</v>
      </c>
      <c r="J2901" s="192"/>
      <c r="K2901" s="96"/>
      <c r="L2901" s="95" t="s">
        <v>21765</v>
      </c>
      <c r="M2901" s="113" t="s">
        <v>22516</v>
      </c>
      <c r="N2901" s="75" t="s">
        <v>16706</v>
      </c>
      <c r="O2901" s="75" t="s">
        <v>22658</v>
      </c>
      <c r="P2901" s="75" t="s">
        <v>15373</v>
      </c>
      <c r="Q2901" s="154" t="s">
        <v>22516</v>
      </c>
    </row>
    <row r="2902">
      <c r="A2902" s="69" t="s">
        <v>2633</v>
      </c>
      <c r="B2902" s="153" t="s">
        <v>30912</v>
      </c>
      <c r="C2902" s="95"/>
      <c r="D2902" s="101" t="s">
        <v>15495</v>
      </c>
      <c r="E2902" s="95"/>
      <c r="F2902" s="95"/>
      <c r="G2902" s="96"/>
      <c r="H2902" s="96" t="s">
        <v>30913</v>
      </c>
      <c r="I2902" s="113" t="s">
        <v>22516</v>
      </c>
      <c r="J2902" s="192"/>
      <c r="K2902" s="96"/>
      <c r="L2902" s="95" t="s">
        <v>21765</v>
      </c>
      <c r="M2902" s="113" t="s">
        <v>22516</v>
      </c>
      <c r="N2902" s="75" t="s">
        <v>16706</v>
      </c>
      <c r="O2902" s="75" t="s">
        <v>24564</v>
      </c>
      <c r="P2902" s="75" t="s">
        <v>8038</v>
      </c>
      <c r="Q2902" s="154" t="s">
        <v>22516</v>
      </c>
    </row>
    <row r="2903">
      <c r="A2903" s="69" t="s">
        <v>23381</v>
      </c>
      <c r="B2903" s="190" t="s">
        <v>30914</v>
      </c>
      <c r="C2903" s="95"/>
      <c r="D2903" s="101" t="s">
        <v>10552</v>
      </c>
      <c r="E2903" s="95"/>
      <c r="F2903" s="95"/>
      <c r="G2903" s="96"/>
      <c r="H2903" s="96" t="s">
        <v>30915</v>
      </c>
      <c r="I2903" s="113" t="s">
        <v>22516</v>
      </c>
      <c r="J2903" s="192"/>
      <c r="K2903" s="96"/>
      <c r="L2903" s="95" t="s">
        <v>21765</v>
      </c>
      <c r="M2903" s="113" t="s">
        <v>22516</v>
      </c>
      <c r="N2903" s="75" t="s">
        <v>16706</v>
      </c>
      <c r="O2903" s="75" t="s">
        <v>22571</v>
      </c>
      <c r="P2903" s="75" t="s">
        <v>8038</v>
      </c>
      <c r="Q2903" s="95"/>
    </row>
    <row r="2904">
      <c r="A2904" s="69" t="s">
        <v>2586</v>
      </c>
      <c r="B2904" s="190" t="s">
        <v>30916</v>
      </c>
      <c r="C2904" s="95"/>
      <c r="D2904" s="101" t="s">
        <v>5321</v>
      </c>
      <c r="E2904" s="95"/>
      <c r="F2904" s="95"/>
      <c r="G2904" s="96"/>
      <c r="H2904" s="96" t="s">
        <v>30917</v>
      </c>
      <c r="I2904" s="113" t="s">
        <v>22516</v>
      </c>
      <c r="J2904" s="192"/>
      <c r="K2904" s="96"/>
      <c r="L2904" s="95" t="s">
        <v>21765</v>
      </c>
      <c r="M2904" s="113" t="s">
        <v>22516</v>
      </c>
      <c r="N2904" s="75" t="s">
        <v>16706</v>
      </c>
      <c r="O2904" s="75" t="s">
        <v>3328</v>
      </c>
      <c r="P2904" s="75" t="s">
        <v>8038</v>
      </c>
      <c r="Q2904" s="154" t="s">
        <v>22516</v>
      </c>
    </row>
    <row r="2905">
      <c r="A2905" s="69" t="s">
        <v>23381</v>
      </c>
      <c r="B2905" s="190" t="s">
        <v>30918</v>
      </c>
      <c r="C2905" s="95"/>
      <c r="D2905" s="101" t="s">
        <v>30919</v>
      </c>
      <c r="E2905" s="95"/>
      <c r="F2905" s="95"/>
      <c r="G2905" s="96"/>
      <c r="H2905" s="96" t="s">
        <v>30920</v>
      </c>
      <c r="I2905" s="113" t="s">
        <v>22516</v>
      </c>
      <c r="J2905" s="192"/>
      <c r="K2905" s="96"/>
      <c r="L2905" s="95" t="s">
        <v>21765</v>
      </c>
      <c r="M2905" s="113" t="s">
        <v>22516</v>
      </c>
      <c r="N2905" s="75" t="s">
        <v>16706</v>
      </c>
      <c r="O2905" s="75" t="s">
        <v>2937</v>
      </c>
      <c r="P2905" s="75" t="s">
        <v>15373</v>
      </c>
      <c r="Q2905" s="95"/>
    </row>
    <row r="2906">
      <c r="A2906" s="69" t="s">
        <v>2586</v>
      </c>
      <c r="B2906" s="190" t="s">
        <v>30921</v>
      </c>
      <c r="C2906" s="95"/>
      <c r="D2906" s="101" t="s">
        <v>30922</v>
      </c>
      <c r="E2906" s="95"/>
      <c r="F2906" s="95"/>
      <c r="G2906" s="96"/>
      <c r="H2906" s="96" t="s">
        <v>30923</v>
      </c>
      <c r="I2906" s="113" t="s">
        <v>22516</v>
      </c>
      <c r="J2906" s="192"/>
      <c r="K2906" s="96"/>
      <c r="L2906" s="95" t="s">
        <v>21765</v>
      </c>
      <c r="M2906" s="113" t="s">
        <v>22516</v>
      </c>
      <c r="N2906" s="75" t="s">
        <v>16706</v>
      </c>
      <c r="O2906" s="75" t="s">
        <v>30924</v>
      </c>
      <c r="P2906" s="75" t="s">
        <v>15373</v>
      </c>
      <c r="Q2906" s="95"/>
    </row>
    <row r="2907">
      <c r="A2907" s="62" t="s">
        <v>2586</v>
      </c>
      <c r="B2907" s="210" t="s">
        <v>30925</v>
      </c>
      <c r="C2907" s="82"/>
      <c r="D2907" s="79" t="s">
        <v>30926</v>
      </c>
      <c r="E2907" s="82"/>
      <c r="F2907" s="82"/>
      <c r="G2907" s="62"/>
      <c r="H2907" s="62" t="s">
        <v>30927</v>
      </c>
      <c r="I2907" s="193" t="s">
        <v>30928</v>
      </c>
      <c r="J2907" s="198"/>
      <c r="K2907" s="62"/>
      <c r="L2907" s="82" t="s">
        <v>21765</v>
      </c>
      <c r="M2907" s="113" t="s">
        <v>22516</v>
      </c>
      <c r="N2907" s="99" t="s">
        <v>16706</v>
      </c>
      <c r="O2907" s="99" t="s">
        <v>4138</v>
      </c>
      <c r="P2907" s="99" t="s">
        <v>15373</v>
      </c>
      <c r="Q2907" s="82"/>
    </row>
    <row r="2908">
      <c r="A2908" s="69" t="s">
        <v>2586</v>
      </c>
      <c r="B2908" s="190" t="s">
        <v>30929</v>
      </c>
      <c r="C2908" s="95"/>
      <c r="D2908" s="101" t="s">
        <v>24166</v>
      </c>
      <c r="E2908" s="95"/>
      <c r="F2908" s="95"/>
      <c r="G2908" s="96"/>
      <c r="H2908" s="96" t="s">
        <v>30930</v>
      </c>
      <c r="I2908" s="113" t="s">
        <v>22516</v>
      </c>
      <c r="J2908" s="192"/>
      <c r="K2908" s="96"/>
      <c r="L2908" s="95" t="s">
        <v>21765</v>
      </c>
      <c r="M2908" s="113" t="s">
        <v>22516</v>
      </c>
      <c r="N2908" s="75" t="s">
        <v>16706</v>
      </c>
      <c r="O2908" s="75" t="s">
        <v>2816</v>
      </c>
      <c r="P2908" s="75" t="s">
        <v>8038</v>
      </c>
      <c r="Q2908" s="95"/>
    </row>
    <row r="2909">
      <c r="A2909" s="69" t="s">
        <v>2633</v>
      </c>
      <c r="B2909" s="190" t="s">
        <v>30931</v>
      </c>
      <c r="C2909" s="95"/>
      <c r="D2909" s="101" t="s">
        <v>30932</v>
      </c>
      <c r="E2909" s="95"/>
      <c r="F2909" s="95"/>
      <c r="G2909" s="96"/>
      <c r="H2909" s="96" t="s">
        <v>30933</v>
      </c>
      <c r="I2909" s="113" t="s">
        <v>22516</v>
      </c>
      <c r="J2909" s="192"/>
      <c r="K2909" s="96"/>
      <c r="L2909" s="95" t="s">
        <v>21765</v>
      </c>
      <c r="M2909" s="113" t="s">
        <v>22516</v>
      </c>
      <c r="N2909" s="75" t="s">
        <v>16706</v>
      </c>
      <c r="O2909" s="75" t="s">
        <v>2802</v>
      </c>
      <c r="P2909" s="75" t="s">
        <v>15373</v>
      </c>
      <c r="Q2909" s="95"/>
    </row>
    <row r="2910">
      <c r="A2910" s="69" t="s">
        <v>2586</v>
      </c>
      <c r="B2910" s="232" t="s">
        <v>30934</v>
      </c>
      <c r="C2910" s="82"/>
      <c r="D2910" s="79" t="s">
        <v>30935</v>
      </c>
      <c r="E2910" s="82"/>
      <c r="F2910" s="82"/>
      <c r="G2910" s="62"/>
      <c r="H2910" s="62" t="s">
        <v>30936</v>
      </c>
      <c r="I2910" s="113" t="s">
        <v>22516</v>
      </c>
      <c r="J2910" s="198"/>
      <c r="K2910" s="62"/>
      <c r="L2910" s="82" t="s">
        <v>21765</v>
      </c>
      <c r="M2910" s="113" t="s">
        <v>22516</v>
      </c>
      <c r="N2910" s="99" t="s">
        <v>16706</v>
      </c>
      <c r="O2910" s="99" t="s">
        <v>22571</v>
      </c>
      <c r="P2910" s="99" t="s">
        <v>15373</v>
      </c>
      <c r="Q2910" s="82"/>
    </row>
    <row r="2911">
      <c r="A2911" s="69" t="s">
        <v>2586</v>
      </c>
      <c r="B2911" s="232" t="s">
        <v>30937</v>
      </c>
      <c r="C2911" s="82"/>
      <c r="D2911" s="79" t="s">
        <v>30938</v>
      </c>
      <c r="E2911" s="82"/>
      <c r="F2911" s="82"/>
      <c r="G2911" s="62"/>
      <c r="H2911" s="62" t="s">
        <v>30939</v>
      </c>
      <c r="I2911" s="113" t="s">
        <v>22516</v>
      </c>
      <c r="J2911" s="198"/>
      <c r="K2911" s="62"/>
      <c r="L2911" s="82" t="s">
        <v>21765</v>
      </c>
      <c r="M2911" s="113" t="s">
        <v>22516</v>
      </c>
      <c r="N2911" s="99" t="s">
        <v>16706</v>
      </c>
      <c r="O2911" s="99" t="s">
        <v>22571</v>
      </c>
      <c r="P2911" s="99" t="s">
        <v>15373</v>
      </c>
      <c r="Q2911" s="82"/>
    </row>
    <row r="2912">
      <c r="A2912" s="69" t="s">
        <v>2586</v>
      </c>
      <c r="B2912" s="190" t="s">
        <v>30940</v>
      </c>
      <c r="C2912" s="95"/>
      <c r="D2912" s="101" t="s">
        <v>3810</v>
      </c>
      <c r="E2912" s="95"/>
      <c r="F2912" s="95"/>
      <c r="G2912" s="96"/>
      <c r="H2912" s="96" t="s">
        <v>30941</v>
      </c>
      <c r="I2912" s="113" t="s">
        <v>22516</v>
      </c>
      <c r="J2912" s="192"/>
      <c r="K2912" s="96"/>
      <c r="L2912" s="95" t="s">
        <v>21765</v>
      </c>
      <c r="M2912" s="113" t="s">
        <v>22516</v>
      </c>
      <c r="N2912" s="75" t="s">
        <v>16706</v>
      </c>
      <c r="O2912" s="75" t="s">
        <v>2603</v>
      </c>
      <c r="P2912" s="75" t="s">
        <v>8038</v>
      </c>
      <c r="Q2912" s="95"/>
    </row>
    <row r="2913">
      <c r="A2913" s="69" t="s">
        <v>23381</v>
      </c>
      <c r="B2913" s="190" t="s">
        <v>28974</v>
      </c>
      <c r="C2913" s="95"/>
      <c r="D2913" s="229" t="s">
        <v>2935</v>
      </c>
      <c r="E2913" s="95"/>
      <c r="F2913" s="95"/>
      <c r="G2913" s="96"/>
      <c r="H2913" s="96" t="s">
        <v>30942</v>
      </c>
      <c r="I2913" s="242" t="s">
        <v>28977</v>
      </c>
      <c r="J2913" s="204">
        <v>27000.0</v>
      </c>
      <c r="K2913" s="96"/>
      <c r="L2913" s="95" t="s">
        <v>21765</v>
      </c>
      <c r="M2913" s="113" t="s">
        <v>22516</v>
      </c>
      <c r="N2913" s="75" t="s">
        <v>16706</v>
      </c>
      <c r="O2913" s="75" t="s">
        <v>3095</v>
      </c>
      <c r="P2913" s="75" t="s">
        <v>15373</v>
      </c>
      <c r="Q2913" s="154" t="s">
        <v>22516</v>
      </c>
    </row>
    <row r="2914">
      <c r="A2914" s="69" t="s">
        <v>2586</v>
      </c>
      <c r="B2914" s="190" t="s">
        <v>30943</v>
      </c>
      <c r="C2914" s="95"/>
      <c r="D2914" s="101" t="s">
        <v>11397</v>
      </c>
      <c r="E2914" s="95"/>
      <c r="F2914" s="95"/>
      <c r="G2914" s="96"/>
      <c r="H2914" s="96" t="s">
        <v>30944</v>
      </c>
      <c r="I2914" s="113" t="s">
        <v>22516</v>
      </c>
      <c r="J2914" s="192"/>
      <c r="K2914" s="96"/>
      <c r="L2914" s="95" t="s">
        <v>21765</v>
      </c>
      <c r="M2914" s="113" t="s">
        <v>22516</v>
      </c>
      <c r="N2914" s="75" t="s">
        <v>16706</v>
      </c>
      <c r="O2914" s="75" t="s">
        <v>2753</v>
      </c>
      <c r="P2914" s="75" t="s">
        <v>15373</v>
      </c>
      <c r="Q2914" s="95" t="s">
        <v>30945</v>
      </c>
    </row>
    <row r="2915">
      <c r="A2915" s="69" t="s">
        <v>2633</v>
      </c>
      <c r="B2915" s="190" t="s">
        <v>30946</v>
      </c>
      <c r="C2915" s="95"/>
      <c r="D2915" s="101" t="s">
        <v>30947</v>
      </c>
      <c r="E2915" s="95"/>
      <c r="F2915" s="95"/>
      <c r="G2915" s="96"/>
      <c r="H2915" s="96" t="s">
        <v>30948</v>
      </c>
      <c r="I2915" s="113" t="s">
        <v>22516</v>
      </c>
      <c r="J2915" s="192"/>
      <c r="K2915" s="96"/>
      <c r="L2915" s="95" t="s">
        <v>21765</v>
      </c>
      <c r="M2915" s="113" t="s">
        <v>22516</v>
      </c>
      <c r="N2915" s="75" t="s">
        <v>16706</v>
      </c>
      <c r="O2915" s="75" t="s">
        <v>3287</v>
      </c>
      <c r="P2915" s="75" t="s">
        <v>15373</v>
      </c>
      <c r="Q2915" s="95"/>
    </row>
    <row r="2916">
      <c r="A2916" s="69" t="s">
        <v>2586</v>
      </c>
      <c r="B2916" s="232" t="s">
        <v>30949</v>
      </c>
      <c r="C2916" s="82"/>
      <c r="D2916" s="79" t="s">
        <v>30950</v>
      </c>
      <c r="E2916" s="82"/>
      <c r="F2916" s="82"/>
      <c r="G2916" s="62"/>
      <c r="H2916" s="62" t="s">
        <v>30951</v>
      </c>
      <c r="I2916" s="113" t="s">
        <v>22516</v>
      </c>
      <c r="J2916" s="198"/>
      <c r="K2916" s="62"/>
      <c r="L2916" s="82" t="s">
        <v>21765</v>
      </c>
      <c r="M2916" s="113" t="s">
        <v>22516</v>
      </c>
      <c r="N2916" s="99" t="s">
        <v>16706</v>
      </c>
      <c r="O2916" s="99" t="s">
        <v>22658</v>
      </c>
      <c r="P2916" s="99" t="s">
        <v>15373</v>
      </c>
      <c r="Q2916" s="82"/>
    </row>
    <row r="2917">
      <c r="A2917" s="69" t="s">
        <v>2586</v>
      </c>
      <c r="B2917" s="232" t="s">
        <v>30952</v>
      </c>
      <c r="C2917" s="82"/>
      <c r="D2917" s="79" t="s">
        <v>11544</v>
      </c>
      <c r="E2917" s="82"/>
      <c r="F2917" s="82"/>
      <c r="G2917" s="62"/>
      <c r="H2917" s="62" t="s">
        <v>30953</v>
      </c>
      <c r="I2917" s="113" t="s">
        <v>22516</v>
      </c>
      <c r="J2917" s="198"/>
      <c r="K2917" s="62"/>
      <c r="L2917" s="82" t="s">
        <v>21765</v>
      </c>
      <c r="M2917" s="113" t="s">
        <v>22516</v>
      </c>
      <c r="N2917" s="99" t="s">
        <v>16706</v>
      </c>
      <c r="O2917" s="99" t="s">
        <v>2603</v>
      </c>
      <c r="P2917" s="99" t="s">
        <v>8038</v>
      </c>
      <c r="Q2917" s="82"/>
    </row>
    <row r="2918">
      <c r="A2918" s="69" t="s">
        <v>2586</v>
      </c>
      <c r="B2918" s="190" t="s">
        <v>30954</v>
      </c>
      <c r="C2918" s="95"/>
      <c r="D2918" s="101" t="s">
        <v>30955</v>
      </c>
      <c r="E2918" s="95"/>
      <c r="F2918" s="95"/>
      <c r="G2918" s="96"/>
      <c r="H2918" s="96" t="s">
        <v>30956</v>
      </c>
      <c r="I2918" s="113" t="s">
        <v>22516</v>
      </c>
      <c r="J2918" s="192"/>
      <c r="K2918" s="96"/>
      <c r="L2918" s="95" t="s">
        <v>21765</v>
      </c>
      <c r="M2918" s="113" t="s">
        <v>22516</v>
      </c>
      <c r="N2918" s="75" t="s">
        <v>16706</v>
      </c>
      <c r="O2918" s="75" t="s">
        <v>2765</v>
      </c>
      <c r="P2918" s="75" t="s">
        <v>15373</v>
      </c>
      <c r="Q2918" s="154" t="s">
        <v>22516</v>
      </c>
    </row>
    <row r="2919">
      <c r="A2919" s="69" t="s">
        <v>2586</v>
      </c>
      <c r="B2919" s="232" t="s">
        <v>30957</v>
      </c>
      <c r="C2919" s="82"/>
      <c r="D2919" s="79" t="s">
        <v>30958</v>
      </c>
      <c r="E2919" s="82"/>
      <c r="F2919" s="82"/>
      <c r="G2919" s="62"/>
      <c r="H2919" s="62" t="s">
        <v>30959</v>
      </c>
      <c r="I2919" s="113" t="s">
        <v>22516</v>
      </c>
      <c r="J2919" s="198"/>
      <c r="K2919" s="62"/>
      <c r="L2919" s="82" t="s">
        <v>21765</v>
      </c>
      <c r="M2919" s="113" t="s">
        <v>22516</v>
      </c>
      <c r="N2919" s="99" t="s">
        <v>16706</v>
      </c>
      <c r="O2919" s="99" t="s">
        <v>22571</v>
      </c>
      <c r="P2919" s="99" t="s">
        <v>8038</v>
      </c>
      <c r="Q2919" s="82"/>
    </row>
    <row r="2920">
      <c r="A2920" s="69" t="s">
        <v>2586</v>
      </c>
      <c r="B2920" s="190" t="s">
        <v>30960</v>
      </c>
      <c r="C2920" s="269" t="s">
        <v>30085</v>
      </c>
      <c r="D2920" s="101" t="s">
        <v>2918</v>
      </c>
      <c r="E2920" s="269"/>
      <c r="F2920" s="269"/>
      <c r="G2920" s="269"/>
      <c r="H2920" s="269" t="s">
        <v>30086</v>
      </c>
      <c r="I2920" s="113" t="s">
        <v>22516</v>
      </c>
      <c r="J2920" s="269"/>
      <c r="K2920" s="179"/>
      <c r="L2920" s="95" t="s">
        <v>21765</v>
      </c>
      <c r="M2920" s="113" t="s">
        <v>22516</v>
      </c>
      <c r="N2920" s="75" t="s">
        <v>16706</v>
      </c>
      <c r="O2920" s="75" t="s">
        <v>3328</v>
      </c>
      <c r="P2920" s="75" t="s">
        <v>8038</v>
      </c>
      <c r="Q2920" s="63" t="s">
        <v>22516</v>
      </c>
    </row>
    <row r="2921">
      <c r="A2921" s="69" t="s">
        <v>2586</v>
      </c>
      <c r="B2921" s="190" t="s">
        <v>30961</v>
      </c>
      <c r="C2921" s="95"/>
      <c r="D2921" s="101" t="s">
        <v>29634</v>
      </c>
      <c r="E2921" s="95"/>
      <c r="F2921" s="95"/>
      <c r="G2921" s="96"/>
      <c r="H2921" s="96" t="s">
        <v>30962</v>
      </c>
      <c r="I2921" s="113" t="s">
        <v>22516</v>
      </c>
      <c r="J2921" s="192"/>
      <c r="K2921" s="96"/>
      <c r="L2921" s="95" t="s">
        <v>21765</v>
      </c>
      <c r="M2921" s="113" t="s">
        <v>22516</v>
      </c>
      <c r="N2921" s="75" t="s">
        <v>16706</v>
      </c>
      <c r="O2921" s="75" t="s">
        <v>4138</v>
      </c>
      <c r="P2921" s="75" t="s">
        <v>15373</v>
      </c>
      <c r="Q2921" s="95"/>
    </row>
    <row r="2922">
      <c r="A2922" s="69" t="s">
        <v>2586</v>
      </c>
      <c r="B2922" s="190" t="s">
        <v>30963</v>
      </c>
      <c r="C2922" s="95" t="s">
        <v>30964</v>
      </c>
      <c r="D2922" s="101" t="s">
        <v>3853</v>
      </c>
      <c r="E2922" s="95"/>
      <c r="F2922" s="95"/>
      <c r="G2922" s="96"/>
      <c r="H2922" s="96" t="s">
        <v>30965</v>
      </c>
      <c r="I2922" s="113" t="s">
        <v>22516</v>
      </c>
      <c r="J2922" s="192"/>
      <c r="K2922" s="96"/>
      <c r="L2922" s="95" t="s">
        <v>21765</v>
      </c>
      <c r="M2922" s="113" t="s">
        <v>22516</v>
      </c>
      <c r="N2922" s="75" t="s">
        <v>16706</v>
      </c>
      <c r="O2922" s="75" t="s">
        <v>2813</v>
      </c>
      <c r="P2922" s="75" t="s">
        <v>8038</v>
      </c>
      <c r="Q2922" s="95"/>
    </row>
    <row r="2923">
      <c r="A2923" s="69" t="s">
        <v>2633</v>
      </c>
      <c r="B2923" s="232" t="s">
        <v>30966</v>
      </c>
      <c r="C2923" s="82"/>
      <c r="D2923" s="79" t="s">
        <v>2950</v>
      </c>
      <c r="E2923" s="82"/>
      <c r="F2923" s="82"/>
      <c r="G2923" s="62"/>
      <c r="H2923" s="62" t="s">
        <v>30967</v>
      </c>
      <c r="I2923" s="113" t="s">
        <v>22516</v>
      </c>
      <c r="J2923" s="198"/>
      <c r="K2923" s="62"/>
      <c r="L2923" s="82" t="s">
        <v>21765</v>
      </c>
      <c r="M2923" s="113" t="s">
        <v>22516</v>
      </c>
      <c r="N2923" s="99" t="s">
        <v>16706</v>
      </c>
      <c r="O2923" s="99" t="s">
        <v>2802</v>
      </c>
      <c r="P2923" s="99" t="s">
        <v>15373</v>
      </c>
      <c r="Q2923" s="82"/>
    </row>
    <row r="2924">
      <c r="A2924" s="69" t="s">
        <v>2586</v>
      </c>
      <c r="B2924" s="232" t="s">
        <v>15752</v>
      </c>
      <c r="C2924" s="82"/>
      <c r="D2924" s="79" t="s">
        <v>3248</v>
      </c>
      <c r="E2924" s="82"/>
      <c r="F2924" s="82"/>
      <c r="G2924" s="62"/>
      <c r="H2924" s="62" t="s">
        <v>16117</v>
      </c>
      <c r="I2924" s="193" t="s">
        <v>27683</v>
      </c>
      <c r="J2924" s="198"/>
      <c r="K2924" s="62"/>
      <c r="L2924" s="82" t="s">
        <v>21765</v>
      </c>
      <c r="M2924" s="113" t="s">
        <v>22516</v>
      </c>
      <c r="N2924" s="99" t="s">
        <v>16706</v>
      </c>
      <c r="O2924" s="99" t="s">
        <v>22571</v>
      </c>
      <c r="P2924" s="99" t="s">
        <v>15373</v>
      </c>
      <c r="Q2924" s="82"/>
    </row>
    <row r="2925">
      <c r="A2925" s="62"/>
      <c r="B2925" s="164" t="s">
        <v>30968</v>
      </c>
      <c r="C2925" s="201"/>
      <c r="D2925" s="254"/>
      <c r="E2925" s="287"/>
      <c r="F2925" s="287"/>
      <c r="G2925" s="168"/>
      <c r="H2925" s="113" t="s">
        <v>22516</v>
      </c>
      <c r="I2925" s="264"/>
      <c r="J2925" s="170"/>
      <c r="K2925" s="168"/>
      <c r="L2925" s="69" t="s">
        <v>21765</v>
      </c>
      <c r="M2925" s="113" t="s">
        <v>22516</v>
      </c>
      <c r="N2925" s="62" t="s">
        <v>16706</v>
      </c>
      <c r="O2925" s="162"/>
      <c r="P2925" s="162"/>
      <c r="Q2925" s="62"/>
    </row>
    <row r="2926">
      <c r="A2926" s="69" t="s">
        <v>2633</v>
      </c>
      <c r="B2926" s="190" t="s">
        <v>30969</v>
      </c>
      <c r="C2926" s="95" t="s">
        <v>30970</v>
      </c>
      <c r="D2926" s="79" t="s">
        <v>3949</v>
      </c>
      <c r="E2926" s="95"/>
      <c r="F2926" s="95"/>
      <c r="G2926" s="96"/>
      <c r="H2926" s="96" t="s">
        <v>30971</v>
      </c>
      <c r="I2926" s="113" t="s">
        <v>22516</v>
      </c>
      <c r="J2926" s="192"/>
      <c r="K2926" s="96"/>
      <c r="L2926" s="95" t="s">
        <v>21765</v>
      </c>
      <c r="M2926" s="113" t="s">
        <v>22516</v>
      </c>
      <c r="N2926" s="75" t="s">
        <v>16706</v>
      </c>
      <c r="O2926" s="75" t="s">
        <v>2760</v>
      </c>
      <c r="P2926" s="75" t="s">
        <v>15373</v>
      </c>
      <c r="Q2926" s="95"/>
    </row>
    <row r="2927">
      <c r="A2927" s="69" t="s">
        <v>2586</v>
      </c>
      <c r="B2927" s="190" t="s">
        <v>30972</v>
      </c>
      <c r="C2927" s="95"/>
      <c r="D2927" s="101" t="s">
        <v>16116</v>
      </c>
      <c r="E2927" s="95"/>
      <c r="F2927" s="95"/>
      <c r="G2927" s="96"/>
      <c r="H2927" s="96" t="s">
        <v>30973</v>
      </c>
      <c r="I2927" s="113" t="s">
        <v>22516</v>
      </c>
      <c r="J2927" s="192"/>
      <c r="K2927" s="96"/>
      <c r="L2927" s="95" t="s">
        <v>21765</v>
      </c>
      <c r="M2927" s="113" t="s">
        <v>22516</v>
      </c>
      <c r="N2927" s="75" t="s">
        <v>16706</v>
      </c>
      <c r="O2927" s="75" t="s">
        <v>2765</v>
      </c>
      <c r="P2927" s="75" t="s">
        <v>15373</v>
      </c>
      <c r="Q2927" s="95"/>
    </row>
    <row r="2928">
      <c r="A2928" s="69" t="s">
        <v>2586</v>
      </c>
      <c r="B2928" s="190" t="s">
        <v>30974</v>
      </c>
      <c r="C2928" s="269" t="s">
        <v>30975</v>
      </c>
      <c r="D2928" s="101" t="s">
        <v>29495</v>
      </c>
      <c r="E2928" s="269"/>
      <c r="F2928" s="269"/>
      <c r="G2928" s="269"/>
      <c r="H2928" s="269" t="s">
        <v>30976</v>
      </c>
      <c r="I2928" s="113" t="s">
        <v>22516</v>
      </c>
      <c r="J2928" s="269"/>
      <c r="K2928" s="179"/>
      <c r="L2928" s="95" t="s">
        <v>21765</v>
      </c>
      <c r="M2928" s="113" t="s">
        <v>22516</v>
      </c>
      <c r="N2928" s="75" t="s">
        <v>16706</v>
      </c>
      <c r="O2928" s="75" t="s">
        <v>3328</v>
      </c>
      <c r="P2928" s="75" t="s">
        <v>8038</v>
      </c>
      <c r="Q2928" s="63" t="s">
        <v>22516</v>
      </c>
    </row>
    <row r="2929">
      <c r="A2929" s="62" t="s">
        <v>2586</v>
      </c>
      <c r="B2929" s="175" t="s">
        <v>30977</v>
      </c>
      <c r="C2929" s="95" t="s">
        <v>29698</v>
      </c>
      <c r="D2929" s="101" t="s">
        <v>29495</v>
      </c>
      <c r="E2929" s="95"/>
      <c r="F2929" s="95"/>
      <c r="G2929" s="96"/>
      <c r="H2929" s="96" t="s">
        <v>29699</v>
      </c>
      <c r="I2929" s="113" t="s">
        <v>22516</v>
      </c>
      <c r="J2929" s="192"/>
      <c r="K2929" s="96"/>
      <c r="L2929" s="95" t="s">
        <v>21765</v>
      </c>
      <c r="M2929" s="113" t="s">
        <v>22516</v>
      </c>
      <c r="N2929" s="75" t="s">
        <v>16706</v>
      </c>
      <c r="O2929" s="75" t="s">
        <v>22584</v>
      </c>
      <c r="P2929" s="75" t="s">
        <v>15373</v>
      </c>
      <c r="Q2929" s="95"/>
    </row>
    <row r="2930">
      <c r="A2930" s="69" t="s">
        <v>2586</v>
      </c>
      <c r="B2930" s="190" t="s">
        <v>30978</v>
      </c>
      <c r="C2930" s="95"/>
      <c r="D2930" s="101" t="s">
        <v>2494</v>
      </c>
      <c r="E2930" s="95"/>
      <c r="F2930" s="95"/>
      <c r="G2930" s="96"/>
      <c r="H2930" s="96" t="s">
        <v>30979</v>
      </c>
      <c r="I2930" s="113" t="s">
        <v>22516</v>
      </c>
      <c r="J2930" s="192"/>
      <c r="K2930" s="96"/>
      <c r="L2930" s="95" t="s">
        <v>21765</v>
      </c>
      <c r="M2930" s="113" t="s">
        <v>22516</v>
      </c>
      <c r="N2930" s="75" t="s">
        <v>16706</v>
      </c>
      <c r="O2930" s="75" t="s">
        <v>2603</v>
      </c>
      <c r="P2930" s="75" t="s">
        <v>15373</v>
      </c>
      <c r="Q2930" s="95"/>
    </row>
    <row r="2931">
      <c r="A2931" s="69" t="s">
        <v>2586</v>
      </c>
      <c r="B2931" s="190" t="s">
        <v>30980</v>
      </c>
      <c r="C2931" s="95"/>
      <c r="D2931" s="101" t="s">
        <v>30981</v>
      </c>
      <c r="E2931" s="95"/>
      <c r="F2931" s="95"/>
      <c r="G2931" s="96"/>
      <c r="H2931" s="96" t="s">
        <v>30982</v>
      </c>
      <c r="I2931" s="113" t="s">
        <v>22516</v>
      </c>
      <c r="J2931" s="192"/>
      <c r="K2931" s="96"/>
      <c r="L2931" s="95" t="s">
        <v>21765</v>
      </c>
      <c r="M2931" s="113" t="s">
        <v>22516</v>
      </c>
      <c r="N2931" s="75" t="s">
        <v>16706</v>
      </c>
      <c r="O2931" s="75" t="s">
        <v>25797</v>
      </c>
      <c r="P2931" s="75" t="s">
        <v>15373</v>
      </c>
      <c r="Q2931" s="154" t="s">
        <v>22516</v>
      </c>
    </row>
    <row r="2932">
      <c r="A2932" s="69" t="s">
        <v>2586</v>
      </c>
      <c r="B2932" s="232" t="s">
        <v>30983</v>
      </c>
      <c r="C2932" s="82"/>
      <c r="D2932" s="79" t="s">
        <v>3075</v>
      </c>
      <c r="E2932" s="82"/>
      <c r="F2932" s="82"/>
      <c r="G2932" s="62"/>
      <c r="H2932" s="62" t="s">
        <v>30984</v>
      </c>
      <c r="I2932" s="113" t="s">
        <v>22516</v>
      </c>
      <c r="J2932" s="198"/>
      <c r="K2932" s="62"/>
      <c r="L2932" s="82" t="s">
        <v>21765</v>
      </c>
      <c r="M2932" s="113" t="s">
        <v>22516</v>
      </c>
      <c r="N2932" s="99" t="s">
        <v>16706</v>
      </c>
      <c r="O2932" s="99" t="s">
        <v>22658</v>
      </c>
      <c r="P2932" s="99" t="s">
        <v>15373</v>
      </c>
      <c r="Q2932" s="82"/>
    </row>
    <row r="2933">
      <c r="A2933" s="69" t="s">
        <v>2633</v>
      </c>
      <c r="B2933" s="190" t="s">
        <v>30985</v>
      </c>
      <c r="C2933" s="95"/>
      <c r="D2933" s="101" t="s">
        <v>30986</v>
      </c>
      <c r="E2933" s="95"/>
      <c r="F2933" s="95"/>
      <c r="G2933" s="96"/>
      <c r="H2933" s="96" t="s">
        <v>30987</v>
      </c>
      <c r="I2933" s="113" t="s">
        <v>22516</v>
      </c>
      <c r="J2933" s="192"/>
      <c r="K2933" s="96"/>
      <c r="L2933" s="95" t="s">
        <v>21765</v>
      </c>
      <c r="M2933" s="113" t="s">
        <v>22516</v>
      </c>
      <c r="N2933" s="75" t="s">
        <v>16706</v>
      </c>
      <c r="O2933" s="75" t="s">
        <v>22571</v>
      </c>
      <c r="P2933" s="75" t="s">
        <v>15373</v>
      </c>
      <c r="Q2933" s="95"/>
    </row>
    <row r="2934">
      <c r="A2934" s="69" t="s">
        <v>2586</v>
      </c>
      <c r="B2934" s="190" t="s">
        <v>30988</v>
      </c>
      <c r="C2934" s="95"/>
      <c r="D2934" s="101" t="s">
        <v>30989</v>
      </c>
      <c r="E2934" s="95"/>
      <c r="F2934" s="95"/>
      <c r="G2934" s="96"/>
      <c r="H2934" s="96" t="s">
        <v>30990</v>
      </c>
      <c r="I2934" s="113" t="s">
        <v>22516</v>
      </c>
      <c r="J2934" s="192"/>
      <c r="K2934" s="96"/>
      <c r="L2934" s="95" t="s">
        <v>21765</v>
      </c>
      <c r="M2934" s="113" t="s">
        <v>22516</v>
      </c>
      <c r="N2934" s="75" t="s">
        <v>16706</v>
      </c>
      <c r="O2934" s="75" t="s">
        <v>22658</v>
      </c>
      <c r="P2934" s="75" t="s">
        <v>15373</v>
      </c>
      <c r="Q2934" s="95"/>
    </row>
    <row r="2935">
      <c r="A2935" s="69" t="s">
        <v>2586</v>
      </c>
      <c r="B2935" s="232" t="s">
        <v>30991</v>
      </c>
      <c r="C2935" s="82"/>
      <c r="D2935" s="101" t="s">
        <v>13220</v>
      </c>
      <c r="E2935" s="82"/>
      <c r="F2935" s="82"/>
      <c r="G2935" s="62"/>
      <c r="H2935" s="62" t="s">
        <v>30992</v>
      </c>
      <c r="I2935" s="113" t="s">
        <v>22516</v>
      </c>
      <c r="J2935" s="198"/>
      <c r="K2935" s="62"/>
      <c r="L2935" s="82" t="s">
        <v>21765</v>
      </c>
      <c r="M2935" s="113" t="s">
        <v>22516</v>
      </c>
      <c r="N2935" s="99" t="s">
        <v>16706</v>
      </c>
      <c r="O2935" s="99" t="s">
        <v>2753</v>
      </c>
      <c r="P2935" s="99" t="s">
        <v>15373</v>
      </c>
      <c r="Q2935" s="82"/>
    </row>
    <row r="2936">
      <c r="A2936" s="69" t="s">
        <v>2586</v>
      </c>
      <c r="B2936" s="232" t="s">
        <v>30993</v>
      </c>
      <c r="C2936" s="82"/>
      <c r="D2936" s="79" t="s">
        <v>4791</v>
      </c>
      <c r="E2936" s="82"/>
      <c r="F2936" s="82"/>
      <c r="G2936" s="62"/>
      <c r="H2936" s="62" t="s">
        <v>30994</v>
      </c>
      <c r="I2936" s="113" t="s">
        <v>22516</v>
      </c>
      <c r="J2936" s="198"/>
      <c r="K2936" s="62"/>
      <c r="L2936" s="82" t="s">
        <v>21765</v>
      </c>
      <c r="M2936" s="113" t="s">
        <v>22516</v>
      </c>
      <c r="N2936" s="99" t="s">
        <v>16706</v>
      </c>
      <c r="O2936" s="99" t="s">
        <v>6703</v>
      </c>
      <c r="P2936" s="99" t="s">
        <v>15373</v>
      </c>
      <c r="Q2936" s="82"/>
    </row>
    <row r="2937">
      <c r="A2937" s="69" t="s">
        <v>2586</v>
      </c>
      <c r="B2937" s="232" t="s">
        <v>30995</v>
      </c>
      <c r="C2937" s="82"/>
      <c r="D2937" s="79" t="s">
        <v>30996</v>
      </c>
      <c r="E2937" s="82"/>
      <c r="F2937" s="82"/>
      <c r="G2937" s="62"/>
      <c r="H2937" s="62" t="s">
        <v>30997</v>
      </c>
      <c r="I2937" s="113" t="s">
        <v>22516</v>
      </c>
      <c r="J2937" s="198"/>
      <c r="K2937" s="62"/>
      <c r="L2937" s="82" t="s">
        <v>21765</v>
      </c>
      <c r="M2937" s="113" t="s">
        <v>22516</v>
      </c>
      <c r="N2937" s="99" t="s">
        <v>16706</v>
      </c>
      <c r="O2937" s="99" t="s">
        <v>7661</v>
      </c>
      <c r="P2937" s="99" t="s">
        <v>8038</v>
      </c>
      <c r="Q2937" s="82"/>
    </row>
    <row r="2938">
      <c r="A2938" s="69" t="s">
        <v>2586</v>
      </c>
      <c r="B2938" s="190" t="s">
        <v>30998</v>
      </c>
      <c r="C2938" s="95"/>
      <c r="D2938" s="101" t="s">
        <v>30999</v>
      </c>
      <c r="E2938" s="95"/>
      <c r="F2938" s="95"/>
      <c r="G2938" s="96"/>
      <c r="H2938" s="96" t="s">
        <v>31000</v>
      </c>
      <c r="I2938" s="113" t="s">
        <v>22516</v>
      </c>
      <c r="J2938" s="192"/>
      <c r="K2938" s="96"/>
      <c r="L2938" s="95" t="s">
        <v>21765</v>
      </c>
      <c r="M2938" s="113" t="s">
        <v>22516</v>
      </c>
      <c r="N2938" s="75" t="s">
        <v>16706</v>
      </c>
      <c r="O2938" s="75" t="s">
        <v>2802</v>
      </c>
      <c r="P2938" s="75" t="s">
        <v>15373</v>
      </c>
      <c r="Q2938" s="95"/>
    </row>
    <row r="2939">
      <c r="A2939" s="69" t="s">
        <v>2586</v>
      </c>
      <c r="B2939" s="232" t="s">
        <v>31001</v>
      </c>
      <c r="C2939" s="82"/>
      <c r="D2939" s="79" t="s">
        <v>13596</v>
      </c>
      <c r="E2939" s="82"/>
      <c r="F2939" s="82"/>
      <c r="G2939" s="62"/>
      <c r="H2939" s="62" t="s">
        <v>31002</v>
      </c>
      <c r="I2939" s="113" t="s">
        <v>22516</v>
      </c>
      <c r="J2939" s="198"/>
      <c r="K2939" s="62"/>
      <c r="L2939" s="82" t="s">
        <v>21765</v>
      </c>
      <c r="M2939" s="113" t="s">
        <v>22516</v>
      </c>
      <c r="N2939" s="99" t="s">
        <v>16706</v>
      </c>
      <c r="O2939" s="99" t="s">
        <v>3287</v>
      </c>
      <c r="P2939" s="99" t="s">
        <v>15373</v>
      </c>
      <c r="Q2939" s="82"/>
    </row>
    <row r="2940">
      <c r="A2940" s="69" t="s">
        <v>2586</v>
      </c>
      <c r="B2940" s="232" t="s">
        <v>31003</v>
      </c>
      <c r="C2940" s="82"/>
      <c r="D2940" s="79" t="s">
        <v>31004</v>
      </c>
      <c r="E2940" s="82"/>
      <c r="F2940" s="82"/>
      <c r="G2940" s="62"/>
      <c r="H2940" s="62" t="s">
        <v>31005</v>
      </c>
      <c r="I2940" s="113" t="s">
        <v>22516</v>
      </c>
      <c r="J2940" s="198"/>
      <c r="K2940" s="62"/>
      <c r="L2940" s="82" t="s">
        <v>21765</v>
      </c>
      <c r="M2940" s="113" t="s">
        <v>22516</v>
      </c>
      <c r="N2940" s="99" t="s">
        <v>16706</v>
      </c>
      <c r="O2940" s="99" t="s">
        <v>2753</v>
      </c>
      <c r="P2940" s="99" t="s">
        <v>15373</v>
      </c>
      <c r="Q2940" s="82"/>
    </row>
    <row r="2941">
      <c r="A2941" s="69" t="s">
        <v>2586</v>
      </c>
      <c r="B2941" s="232" t="s">
        <v>31006</v>
      </c>
      <c r="C2941" s="82"/>
      <c r="D2941" s="79" t="s">
        <v>31007</v>
      </c>
      <c r="E2941" s="82"/>
      <c r="F2941" s="82"/>
      <c r="G2941" s="62"/>
      <c r="H2941" s="62" t="s">
        <v>31008</v>
      </c>
      <c r="I2941" s="113" t="s">
        <v>22516</v>
      </c>
      <c r="J2941" s="198"/>
      <c r="K2941" s="62"/>
      <c r="L2941" s="82" t="s">
        <v>21765</v>
      </c>
      <c r="M2941" s="113" t="s">
        <v>22516</v>
      </c>
      <c r="N2941" s="99" t="s">
        <v>16706</v>
      </c>
      <c r="O2941" s="99" t="s">
        <v>22571</v>
      </c>
      <c r="P2941" s="99" t="s">
        <v>15373</v>
      </c>
      <c r="Q2941" s="82"/>
    </row>
    <row r="2942">
      <c r="A2942" s="69" t="s">
        <v>2586</v>
      </c>
      <c r="B2942" s="190" t="s">
        <v>31009</v>
      </c>
      <c r="C2942" s="95" t="s">
        <v>31010</v>
      </c>
      <c r="D2942" s="79" t="s">
        <v>4236</v>
      </c>
      <c r="E2942" s="95"/>
      <c r="F2942" s="95"/>
      <c r="G2942" s="96"/>
      <c r="H2942" s="96" t="s">
        <v>31011</v>
      </c>
      <c r="I2942" s="113" t="s">
        <v>22516</v>
      </c>
      <c r="J2942" s="192"/>
      <c r="K2942" s="96"/>
      <c r="L2942" s="95" t="s">
        <v>21765</v>
      </c>
      <c r="M2942" s="113" t="s">
        <v>22516</v>
      </c>
      <c r="N2942" s="75" t="s">
        <v>16706</v>
      </c>
      <c r="O2942" s="75" t="s">
        <v>2813</v>
      </c>
      <c r="P2942" s="75" t="s">
        <v>15373</v>
      </c>
      <c r="Q2942" s="95"/>
    </row>
    <row r="2943">
      <c r="A2943" s="69" t="s">
        <v>2586</v>
      </c>
      <c r="B2943" s="190" t="s">
        <v>31012</v>
      </c>
      <c r="C2943" s="95"/>
      <c r="D2943" s="101" t="s">
        <v>31013</v>
      </c>
      <c r="E2943" s="95"/>
      <c r="F2943" s="95"/>
      <c r="G2943" s="96"/>
      <c r="H2943" s="96" t="s">
        <v>31014</v>
      </c>
      <c r="I2943" s="113" t="s">
        <v>22516</v>
      </c>
      <c r="J2943" s="192"/>
      <c r="K2943" s="96"/>
      <c r="L2943" s="95" t="s">
        <v>21765</v>
      </c>
      <c r="M2943" s="113" t="s">
        <v>22516</v>
      </c>
      <c r="N2943" s="75" t="s">
        <v>16706</v>
      </c>
      <c r="O2943" s="75" t="s">
        <v>3095</v>
      </c>
      <c r="P2943" s="75" t="s">
        <v>15373</v>
      </c>
      <c r="Q2943" s="95"/>
    </row>
    <row r="2944">
      <c r="A2944" s="69" t="s">
        <v>2586</v>
      </c>
      <c r="B2944" s="190" t="s">
        <v>31015</v>
      </c>
      <c r="C2944" s="95"/>
      <c r="D2944" s="101" t="s">
        <v>31016</v>
      </c>
      <c r="E2944" s="95"/>
      <c r="F2944" s="95"/>
      <c r="G2944" s="96"/>
      <c r="H2944" s="96" t="s">
        <v>31017</v>
      </c>
      <c r="I2944" s="113" t="s">
        <v>22516</v>
      </c>
      <c r="J2944" s="192"/>
      <c r="K2944" s="96"/>
      <c r="L2944" s="95" t="s">
        <v>21765</v>
      </c>
      <c r="M2944" s="113" t="s">
        <v>22516</v>
      </c>
      <c r="N2944" s="75" t="s">
        <v>16706</v>
      </c>
      <c r="O2944" s="75" t="s">
        <v>2603</v>
      </c>
      <c r="P2944" s="75" t="s">
        <v>8038</v>
      </c>
      <c r="Q2944" s="95"/>
    </row>
    <row r="2945">
      <c r="A2945" s="69" t="s">
        <v>2586</v>
      </c>
      <c r="B2945" s="190" t="s">
        <v>30929</v>
      </c>
      <c r="C2945" s="95"/>
      <c r="D2945" s="101" t="s">
        <v>31018</v>
      </c>
      <c r="E2945" s="95"/>
      <c r="F2945" s="95"/>
      <c r="G2945" s="96"/>
      <c r="H2945" s="96" t="s">
        <v>31019</v>
      </c>
      <c r="I2945" s="113" t="s">
        <v>22516</v>
      </c>
      <c r="J2945" s="192"/>
      <c r="K2945" s="96"/>
      <c r="L2945" s="95" t="s">
        <v>21765</v>
      </c>
      <c r="M2945" s="113" t="s">
        <v>22516</v>
      </c>
      <c r="N2945" s="75" t="s">
        <v>16706</v>
      </c>
      <c r="O2945" s="75" t="s">
        <v>2816</v>
      </c>
      <c r="P2945" s="75" t="s">
        <v>8038</v>
      </c>
      <c r="Q2945" s="95"/>
    </row>
    <row r="2946">
      <c r="A2946" s="69" t="s">
        <v>2586</v>
      </c>
      <c r="B2946" s="153" t="s">
        <v>31020</v>
      </c>
      <c r="C2946" s="95" t="s">
        <v>31021</v>
      </c>
      <c r="D2946" s="101" t="s">
        <v>31022</v>
      </c>
      <c r="E2946" s="95"/>
      <c r="F2946" s="95"/>
      <c r="G2946" s="96"/>
      <c r="H2946" s="96" t="s">
        <v>31023</v>
      </c>
      <c r="I2946" s="113" t="s">
        <v>22516</v>
      </c>
      <c r="J2946" s="192"/>
      <c r="K2946" s="96"/>
      <c r="L2946" s="95" t="s">
        <v>21765</v>
      </c>
      <c r="M2946" s="113" t="s">
        <v>22516</v>
      </c>
      <c r="N2946" s="75" t="s">
        <v>16706</v>
      </c>
      <c r="O2946" s="75" t="s">
        <v>3095</v>
      </c>
      <c r="P2946" s="75" t="s">
        <v>8038</v>
      </c>
      <c r="Q2946" s="154" t="s">
        <v>22516</v>
      </c>
    </row>
    <row r="2947">
      <c r="A2947" s="69" t="s">
        <v>2586</v>
      </c>
      <c r="B2947" s="232" t="s">
        <v>31024</v>
      </c>
      <c r="C2947" s="82"/>
      <c r="D2947" s="101" t="s">
        <v>31025</v>
      </c>
      <c r="E2947" s="82"/>
      <c r="F2947" s="82"/>
      <c r="G2947" s="62"/>
      <c r="H2947" s="79" t="s">
        <v>31026</v>
      </c>
      <c r="I2947" s="113" t="s">
        <v>22516</v>
      </c>
      <c r="J2947" s="198"/>
      <c r="K2947" s="62"/>
      <c r="L2947" s="82" t="s">
        <v>21765</v>
      </c>
      <c r="M2947" s="113" t="s">
        <v>22516</v>
      </c>
      <c r="N2947" s="99" t="s">
        <v>16706</v>
      </c>
      <c r="O2947" s="99" t="s">
        <v>2686</v>
      </c>
      <c r="P2947" s="99" t="s">
        <v>15373</v>
      </c>
      <c r="Q2947" s="82"/>
    </row>
    <row r="2948">
      <c r="A2948" s="69" t="s">
        <v>2586</v>
      </c>
      <c r="B2948" s="190" t="s">
        <v>31027</v>
      </c>
      <c r="C2948" s="95"/>
      <c r="D2948" s="79" t="s">
        <v>2729</v>
      </c>
      <c r="E2948" s="95"/>
      <c r="F2948" s="95"/>
      <c r="G2948" s="96"/>
      <c r="H2948" s="96" t="s">
        <v>31028</v>
      </c>
      <c r="I2948" s="113" t="s">
        <v>22516</v>
      </c>
      <c r="J2948" s="192"/>
      <c r="K2948" s="96"/>
      <c r="L2948" s="95" t="s">
        <v>21765</v>
      </c>
      <c r="M2948" s="113" t="s">
        <v>22516</v>
      </c>
      <c r="N2948" s="75" t="s">
        <v>16706</v>
      </c>
      <c r="O2948" s="75" t="s">
        <v>4138</v>
      </c>
      <c r="P2948" s="75" t="s">
        <v>15373</v>
      </c>
      <c r="Q2948" s="95"/>
    </row>
    <row r="2949">
      <c r="A2949" s="69" t="s">
        <v>2586</v>
      </c>
      <c r="B2949" s="190" t="s">
        <v>31029</v>
      </c>
      <c r="C2949" s="95"/>
      <c r="D2949" s="101" t="s">
        <v>31030</v>
      </c>
      <c r="E2949" s="95"/>
      <c r="F2949" s="95"/>
      <c r="G2949" s="96"/>
      <c r="H2949" s="96" t="s">
        <v>31031</v>
      </c>
      <c r="I2949" s="113" t="s">
        <v>22516</v>
      </c>
      <c r="J2949" s="192"/>
      <c r="K2949" s="96"/>
      <c r="L2949" s="95" t="s">
        <v>21765</v>
      </c>
      <c r="M2949" s="113" t="s">
        <v>22516</v>
      </c>
      <c r="N2949" s="75" t="s">
        <v>16706</v>
      </c>
      <c r="O2949" s="75" t="s">
        <v>2824</v>
      </c>
      <c r="P2949" s="75" t="s">
        <v>8038</v>
      </c>
      <c r="Q2949" s="95"/>
    </row>
    <row r="2950">
      <c r="A2950" s="69" t="s">
        <v>2586</v>
      </c>
      <c r="B2950" s="190" t="s">
        <v>31032</v>
      </c>
      <c r="C2950" s="95"/>
      <c r="D2950" s="79" t="s">
        <v>3382</v>
      </c>
      <c r="E2950" s="95"/>
      <c r="F2950" s="95"/>
      <c r="G2950" s="96"/>
      <c r="H2950" s="96" t="s">
        <v>31033</v>
      </c>
      <c r="I2950" s="193" t="s">
        <v>31034</v>
      </c>
      <c r="J2950" s="192"/>
      <c r="K2950" s="96"/>
      <c r="L2950" s="95" t="s">
        <v>21765</v>
      </c>
      <c r="M2950" s="113" t="s">
        <v>22516</v>
      </c>
      <c r="N2950" s="75" t="s">
        <v>16706</v>
      </c>
      <c r="O2950" s="75" t="s">
        <v>2813</v>
      </c>
      <c r="P2950" s="75" t="s">
        <v>15373</v>
      </c>
      <c r="Q2950" s="95"/>
    </row>
    <row r="2951">
      <c r="A2951" s="69" t="s">
        <v>2586</v>
      </c>
      <c r="B2951" s="190" t="s">
        <v>31035</v>
      </c>
      <c r="C2951" s="95"/>
      <c r="D2951" s="101" t="s">
        <v>31036</v>
      </c>
      <c r="E2951" s="95"/>
      <c r="F2951" s="95"/>
      <c r="G2951" s="96"/>
      <c r="H2951" s="96" t="s">
        <v>31037</v>
      </c>
      <c r="I2951" s="113" t="s">
        <v>22516</v>
      </c>
      <c r="J2951" s="192"/>
      <c r="K2951" s="96"/>
      <c r="L2951" s="95" t="s">
        <v>21765</v>
      </c>
      <c r="M2951" s="113" t="s">
        <v>22516</v>
      </c>
      <c r="N2951" s="75" t="s">
        <v>16706</v>
      </c>
      <c r="O2951" s="75" t="s">
        <v>4138</v>
      </c>
      <c r="P2951" s="75" t="s">
        <v>15373</v>
      </c>
      <c r="Q2951" s="95"/>
    </row>
    <row r="2952">
      <c r="A2952" s="69" t="s">
        <v>2586</v>
      </c>
      <c r="B2952" s="232" t="s">
        <v>31038</v>
      </c>
      <c r="C2952" s="82"/>
      <c r="D2952" s="101" t="s">
        <v>4240</v>
      </c>
      <c r="E2952" s="82"/>
      <c r="F2952" s="82"/>
      <c r="G2952" s="62"/>
      <c r="H2952" s="62" t="s">
        <v>31039</v>
      </c>
      <c r="I2952" s="113" t="s">
        <v>22516</v>
      </c>
      <c r="J2952" s="198"/>
      <c r="K2952" s="62"/>
      <c r="L2952" s="82" t="s">
        <v>21765</v>
      </c>
      <c r="M2952" s="113" t="s">
        <v>22516</v>
      </c>
      <c r="N2952" s="99" t="s">
        <v>16706</v>
      </c>
      <c r="O2952" s="99" t="s">
        <v>8480</v>
      </c>
      <c r="P2952" s="99" t="s">
        <v>15373</v>
      </c>
      <c r="Q2952" s="82"/>
    </row>
    <row r="2953">
      <c r="A2953" s="69" t="s">
        <v>2586</v>
      </c>
      <c r="B2953" s="190" t="s">
        <v>31040</v>
      </c>
      <c r="C2953" s="95"/>
      <c r="D2953" s="79" t="s">
        <v>4521</v>
      </c>
      <c r="E2953" s="95"/>
      <c r="F2953" s="95"/>
      <c r="G2953" s="96"/>
      <c r="H2953" s="96" t="s">
        <v>31041</v>
      </c>
      <c r="I2953" s="113" t="s">
        <v>22516</v>
      </c>
      <c r="J2953" s="192"/>
      <c r="K2953" s="96"/>
      <c r="L2953" s="95" t="s">
        <v>21765</v>
      </c>
      <c r="M2953" s="113" t="s">
        <v>22516</v>
      </c>
      <c r="N2953" s="75" t="s">
        <v>16706</v>
      </c>
      <c r="O2953" s="75" t="s">
        <v>3328</v>
      </c>
      <c r="P2953" s="75" t="s">
        <v>15373</v>
      </c>
      <c r="Q2953" s="95"/>
    </row>
    <row r="2954">
      <c r="A2954" s="69" t="s">
        <v>2586</v>
      </c>
      <c r="B2954" s="232" t="s">
        <v>31042</v>
      </c>
      <c r="C2954" s="82"/>
      <c r="D2954" s="79" t="s">
        <v>31043</v>
      </c>
      <c r="E2954" s="82"/>
      <c r="F2954" s="82"/>
      <c r="G2954" s="62"/>
      <c r="H2954" s="62" t="s">
        <v>31044</v>
      </c>
      <c r="I2954" s="113" t="s">
        <v>22516</v>
      </c>
      <c r="J2954" s="198"/>
      <c r="K2954" s="62"/>
      <c r="L2954" s="82" t="s">
        <v>21765</v>
      </c>
      <c r="M2954" s="113" t="s">
        <v>22516</v>
      </c>
      <c r="N2954" s="99" t="s">
        <v>16706</v>
      </c>
      <c r="O2954" s="99" t="s">
        <v>2686</v>
      </c>
      <c r="P2954" s="99" t="s">
        <v>15373</v>
      </c>
      <c r="Q2954" s="82"/>
    </row>
    <row r="2955">
      <c r="A2955" s="69" t="s">
        <v>2586</v>
      </c>
      <c r="B2955" s="232" t="s">
        <v>31045</v>
      </c>
      <c r="C2955" s="82"/>
      <c r="D2955" s="79" t="s">
        <v>31046</v>
      </c>
      <c r="E2955" s="82"/>
      <c r="F2955" s="82"/>
      <c r="G2955" s="62"/>
      <c r="H2955" s="62" t="s">
        <v>31047</v>
      </c>
      <c r="I2955" s="113" t="s">
        <v>22516</v>
      </c>
      <c r="J2955" s="198"/>
      <c r="K2955" s="62"/>
      <c r="L2955" s="82" t="s">
        <v>21765</v>
      </c>
      <c r="M2955" s="113" t="s">
        <v>22516</v>
      </c>
      <c r="N2955" s="99" t="s">
        <v>16706</v>
      </c>
      <c r="O2955" s="99" t="s">
        <v>22658</v>
      </c>
      <c r="P2955" s="99" t="s">
        <v>15373</v>
      </c>
      <c r="Q2955" s="82"/>
    </row>
    <row r="2956">
      <c r="A2956" s="62"/>
      <c r="B2956" s="164" t="s">
        <v>31048</v>
      </c>
      <c r="C2956" s="201"/>
      <c r="D2956" s="254"/>
      <c r="E2956" s="287"/>
      <c r="F2956" s="287"/>
      <c r="G2956" s="168"/>
      <c r="H2956" s="113" t="s">
        <v>22516</v>
      </c>
      <c r="I2956" s="264"/>
      <c r="J2956" s="170"/>
      <c r="K2956" s="168"/>
      <c r="L2956" s="69" t="s">
        <v>24595</v>
      </c>
      <c r="M2956" s="113" t="s">
        <v>22516</v>
      </c>
      <c r="N2956" s="62" t="s">
        <v>16706</v>
      </c>
      <c r="O2956" s="162"/>
      <c r="P2956" s="162"/>
      <c r="Q2956" s="62"/>
    </row>
    <row r="2957">
      <c r="A2957" s="62"/>
      <c r="B2957" s="164" t="s">
        <v>25191</v>
      </c>
      <c r="C2957" s="201"/>
      <c r="D2957" s="254"/>
      <c r="E2957" s="287"/>
      <c r="F2957" s="287"/>
      <c r="G2957" s="168"/>
      <c r="H2957" s="113" t="s">
        <v>22516</v>
      </c>
      <c r="I2957" s="167" t="s">
        <v>31049</v>
      </c>
      <c r="J2957" s="170"/>
      <c r="K2957" s="168"/>
      <c r="L2957" s="69" t="s">
        <v>23708</v>
      </c>
      <c r="M2957" s="113" t="s">
        <v>22516</v>
      </c>
      <c r="N2957" s="184" t="s">
        <v>16706</v>
      </c>
      <c r="O2957" s="162"/>
      <c r="P2957" s="162"/>
      <c r="Q2957" s="62"/>
    </row>
    <row r="2958">
      <c r="A2958" s="69" t="s">
        <v>2586</v>
      </c>
      <c r="B2958" s="190" t="s">
        <v>31050</v>
      </c>
      <c r="C2958" s="95"/>
      <c r="D2958" s="101" t="s">
        <v>6081</v>
      </c>
      <c r="E2958" s="95"/>
      <c r="F2958" s="95"/>
      <c r="G2958" s="96"/>
      <c r="H2958" s="96" t="s">
        <v>31051</v>
      </c>
      <c r="I2958" s="113" t="s">
        <v>22516</v>
      </c>
      <c r="J2958" s="192"/>
      <c r="K2958" s="96"/>
      <c r="L2958" s="95" t="s">
        <v>23002</v>
      </c>
      <c r="M2958" s="113" t="s">
        <v>22516</v>
      </c>
      <c r="N2958" s="75" t="s">
        <v>16706</v>
      </c>
      <c r="O2958" s="75" t="s">
        <v>26542</v>
      </c>
      <c r="P2958" s="75" t="s">
        <v>15373</v>
      </c>
      <c r="Q2958" s="95"/>
    </row>
    <row r="2959">
      <c r="A2959" s="62" t="s">
        <v>2633</v>
      </c>
      <c r="B2959" s="210" t="s">
        <v>28942</v>
      </c>
      <c r="C2959" s="82"/>
      <c r="D2959" s="79" t="s">
        <v>6282</v>
      </c>
      <c r="E2959" s="82"/>
      <c r="F2959" s="82"/>
      <c r="G2959" s="62"/>
      <c r="H2959" s="62" t="s">
        <v>31052</v>
      </c>
      <c r="I2959" s="113" t="s">
        <v>22516</v>
      </c>
      <c r="J2959" s="198"/>
      <c r="K2959" s="62"/>
      <c r="L2959" s="82" t="s">
        <v>23002</v>
      </c>
      <c r="M2959" s="113" t="s">
        <v>22516</v>
      </c>
      <c r="N2959" s="99" t="s">
        <v>16706</v>
      </c>
      <c r="O2959" s="99" t="s">
        <v>22658</v>
      </c>
      <c r="P2959" s="99" t="s">
        <v>15373</v>
      </c>
      <c r="Q2959" s="82"/>
    </row>
    <row r="2960">
      <c r="A2960" s="69" t="s">
        <v>2586</v>
      </c>
      <c r="B2960" s="190" t="s">
        <v>31053</v>
      </c>
      <c r="C2960" s="95"/>
      <c r="D2960" s="101" t="s">
        <v>13163</v>
      </c>
      <c r="E2960" s="95"/>
      <c r="F2960" s="95"/>
      <c r="G2960" s="101"/>
      <c r="H2960" s="101" t="s">
        <v>31054</v>
      </c>
      <c r="I2960" s="154"/>
      <c r="J2960" s="156"/>
      <c r="K2960" s="75"/>
      <c r="L2960" s="95" t="s">
        <v>23002</v>
      </c>
      <c r="M2960" s="113" t="s">
        <v>22516</v>
      </c>
      <c r="N2960" s="75" t="s">
        <v>16706</v>
      </c>
      <c r="O2960" s="75" t="s">
        <v>2813</v>
      </c>
      <c r="P2960" s="75" t="s">
        <v>8038</v>
      </c>
      <c r="Q2960" s="95"/>
    </row>
    <row r="2961">
      <c r="A2961" s="174"/>
      <c r="B2961" s="205" t="s">
        <v>31055</v>
      </c>
      <c r="C2961" s="188"/>
      <c r="D2961" s="67" t="s">
        <v>31056</v>
      </c>
      <c r="E2961" s="171"/>
      <c r="F2961" s="188"/>
      <c r="G2961" s="174"/>
      <c r="H2961" s="209" t="s">
        <v>31057</v>
      </c>
      <c r="I2961" s="209"/>
      <c r="J2961" s="174"/>
      <c r="K2961" s="174"/>
      <c r="L2961" s="67" t="s">
        <v>21645</v>
      </c>
      <c r="M2961" s="113" t="s">
        <v>22516</v>
      </c>
      <c r="N2961" s="67" t="s">
        <v>16706</v>
      </c>
      <c r="O2961" s="67" t="s">
        <v>2760</v>
      </c>
      <c r="P2961" s="174"/>
      <c r="Q2961" s="174"/>
    </row>
    <row r="2962">
      <c r="A2962" s="174"/>
      <c r="B2962" s="205" t="s">
        <v>31058</v>
      </c>
      <c r="C2962" s="188"/>
      <c r="D2962" s="67" t="s">
        <v>31059</v>
      </c>
      <c r="E2962" s="171"/>
      <c r="F2962" s="188"/>
      <c r="G2962" s="174"/>
      <c r="H2962" s="209" t="s">
        <v>31060</v>
      </c>
      <c r="I2962" s="67"/>
      <c r="J2962" s="174"/>
      <c r="K2962" s="174"/>
      <c r="L2962" s="67" t="s">
        <v>21645</v>
      </c>
      <c r="M2962" s="113" t="s">
        <v>22516</v>
      </c>
      <c r="N2962" s="67" t="s">
        <v>16706</v>
      </c>
      <c r="O2962" s="67" t="s">
        <v>2765</v>
      </c>
      <c r="P2962" s="174"/>
      <c r="Q2962" s="174"/>
    </row>
    <row r="2963">
      <c r="A2963" s="174"/>
      <c r="B2963" s="205" t="s">
        <v>31058</v>
      </c>
      <c r="C2963" s="188"/>
      <c r="D2963" s="67" t="s">
        <v>31059</v>
      </c>
      <c r="E2963" s="171"/>
      <c r="F2963" s="188"/>
      <c r="G2963" s="174"/>
      <c r="H2963" s="209" t="s">
        <v>31061</v>
      </c>
      <c r="I2963" s="209"/>
      <c r="J2963" s="174"/>
      <c r="K2963" s="174"/>
      <c r="L2963" s="67" t="s">
        <v>21645</v>
      </c>
      <c r="M2963" s="113" t="s">
        <v>22516</v>
      </c>
      <c r="N2963" s="67" t="s">
        <v>16706</v>
      </c>
      <c r="O2963" s="67" t="s">
        <v>2765</v>
      </c>
      <c r="P2963" s="174"/>
      <c r="Q2963" s="174"/>
    </row>
    <row r="2964">
      <c r="A2964" s="174"/>
      <c r="B2964" s="205" t="s">
        <v>31062</v>
      </c>
      <c r="C2964" s="188"/>
      <c r="D2964" s="67"/>
      <c r="E2964" s="171"/>
      <c r="F2964" s="188"/>
      <c r="G2964" s="174"/>
      <c r="H2964" s="113" t="s">
        <v>22516</v>
      </c>
      <c r="I2964" s="67"/>
      <c r="J2964" s="174"/>
      <c r="K2964" s="174"/>
      <c r="L2964" s="67" t="s">
        <v>31063</v>
      </c>
      <c r="M2964" s="113" t="s">
        <v>22516</v>
      </c>
      <c r="N2964" s="67" t="s">
        <v>16706</v>
      </c>
      <c r="O2964" s="67" t="s">
        <v>4138</v>
      </c>
      <c r="P2964" s="174"/>
      <c r="Q2964" s="174"/>
    </row>
    <row r="2965">
      <c r="A2965" s="174"/>
      <c r="B2965" s="217" t="s">
        <v>26969</v>
      </c>
      <c r="C2965" s="188"/>
      <c r="D2965" s="238"/>
      <c r="E2965" s="291"/>
      <c r="F2965" s="188"/>
      <c r="G2965" s="174"/>
      <c r="H2965" s="252" t="s">
        <v>31064</v>
      </c>
      <c r="I2965" s="252" t="s">
        <v>31065</v>
      </c>
      <c r="J2965" s="174"/>
      <c r="K2965" s="174"/>
      <c r="L2965" s="174"/>
      <c r="M2965" s="113" t="s">
        <v>22516</v>
      </c>
      <c r="N2965" s="67" t="s">
        <v>16706</v>
      </c>
      <c r="O2965" s="67" t="s">
        <v>22464</v>
      </c>
      <c r="P2965" s="174"/>
      <c r="Q2965" s="174"/>
    </row>
    <row r="2966">
      <c r="A2966" s="62" t="s">
        <v>2586</v>
      </c>
      <c r="B2966" s="224" t="s">
        <v>31066</v>
      </c>
      <c r="C2966" s="82"/>
      <c r="D2966" s="82" t="s">
        <v>31067</v>
      </c>
      <c r="E2966" s="82"/>
      <c r="F2966" s="82"/>
      <c r="G2966" s="99" t="s">
        <v>2741</v>
      </c>
      <c r="H2966" s="82" t="s">
        <v>31068</v>
      </c>
      <c r="I2966" s="82"/>
      <c r="J2966" s="246"/>
      <c r="K2966" s="275"/>
      <c r="L2966" s="62"/>
      <c r="M2966" s="113" t="s">
        <v>22516</v>
      </c>
      <c r="N2966" s="162" t="s">
        <v>16706</v>
      </c>
      <c r="O2966" s="246" t="s">
        <v>2686</v>
      </c>
      <c r="P2966" s="62"/>
      <c r="Q2966" s="82"/>
    </row>
    <row r="2967">
      <c r="A2967" s="62"/>
      <c r="B2967" s="217" t="s">
        <v>31069</v>
      </c>
      <c r="C2967" s="201"/>
      <c r="D2967" s="238"/>
      <c r="E2967" s="291"/>
      <c r="F2967" s="291"/>
      <c r="G2967" s="238"/>
      <c r="H2967" s="239" t="s">
        <v>31070</v>
      </c>
      <c r="I2967" s="239" t="s">
        <v>31071</v>
      </c>
      <c r="J2967" s="240"/>
      <c r="K2967" s="182"/>
      <c r="L2967" s="182" t="s">
        <v>16627</v>
      </c>
      <c r="M2967" s="174"/>
      <c r="N2967" s="241" t="s">
        <v>16706</v>
      </c>
      <c r="O2967" s="241"/>
      <c r="P2967" s="162"/>
      <c r="Q2967" s="241"/>
    </row>
    <row r="2968">
      <c r="A2968" s="174"/>
      <c r="B2968" s="217" t="s">
        <v>25518</v>
      </c>
      <c r="C2968" s="188"/>
      <c r="D2968" s="238"/>
      <c r="E2968" s="291"/>
      <c r="F2968" s="188"/>
      <c r="G2968" s="174"/>
      <c r="H2968" s="252" t="s">
        <v>31072</v>
      </c>
      <c r="I2968" s="295" t="s">
        <v>31073</v>
      </c>
      <c r="J2968" s="174"/>
      <c r="K2968" s="174"/>
      <c r="L2968" s="174"/>
      <c r="M2968" s="113" t="s">
        <v>22516</v>
      </c>
      <c r="N2968" s="67" t="s">
        <v>16706</v>
      </c>
      <c r="O2968" s="67" t="s">
        <v>31074</v>
      </c>
      <c r="P2968" s="174"/>
      <c r="Q2968" s="174"/>
    </row>
    <row r="2969">
      <c r="A2969" s="174"/>
      <c r="B2969" s="217" t="s">
        <v>26768</v>
      </c>
      <c r="C2969" s="188"/>
      <c r="D2969" s="238"/>
      <c r="E2969" s="291"/>
      <c r="F2969" s="188"/>
      <c r="G2969" s="174"/>
      <c r="H2969" s="252" t="s">
        <v>31075</v>
      </c>
      <c r="I2969" s="252" t="s">
        <v>31076</v>
      </c>
      <c r="J2969" s="174"/>
      <c r="K2969" s="174"/>
      <c r="L2969" s="174"/>
      <c r="M2969" s="113" t="s">
        <v>22516</v>
      </c>
      <c r="N2969" s="67" t="s">
        <v>16706</v>
      </c>
      <c r="O2969" s="67" t="s">
        <v>21741</v>
      </c>
      <c r="P2969" s="174"/>
      <c r="Q2969" s="174"/>
    </row>
    <row r="2970">
      <c r="A2970" s="174"/>
      <c r="B2970" s="217" t="s">
        <v>24798</v>
      </c>
      <c r="C2970" s="188"/>
      <c r="D2970" s="238"/>
      <c r="E2970" s="291"/>
      <c r="F2970" s="188"/>
      <c r="G2970" s="174"/>
      <c r="H2970" s="252" t="s">
        <v>31077</v>
      </c>
      <c r="I2970" s="252" t="s">
        <v>31078</v>
      </c>
      <c r="J2970" s="174"/>
      <c r="K2970" s="174"/>
      <c r="L2970" s="174"/>
      <c r="M2970" s="113" t="s">
        <v>22516</v>
      </c>
      <c r="N2970" s="67" t="s">
        <v>16706</v>
      </c>
      <c r="O2970" s="67" t="s">
        <v>21579</v>
      </c>
      <c r="P2970" s="174"/>
      <c r="Q2970" s="174"/>
    </row>
    <row r="2971">
      <c r="A2971" s="62" t="s">
        <v>23381</v>
      </c>
      <c r="B2971" s="224" t="s">
        <v>31079</v>
      </c>
      <c r="C2971" s="82"/>
      <c r="D2971" s="82" t="s">
        <v>6485</v>
      </c>
      <c r="E2971" s="82"/>
      <c r="F2971" s="82"/>
      <c r="G2971" s="99" t="s">
        <v>2741</v>
      </c>
      <c r="H2971" s="82" t="s">
        <v>31080</v>
      </c>
      <c r="I2971" s="82"/>
      <c r="J2971" s="246"/>
      <c r="K2971" s="62"/>
      <c r="L2971" s="62"/>
      <c r="M2971" s="113" t="s">
        <v>22516</v>
      </c>
      <c r="N2971" s="162" t="s">
        <v>16706</v>
      </c>
      <c r="O2971" s="246" t="s">
        <v>2937</v>
      </c>
      <c r="P2971" s="62"/>
      <c r="Q2971" s="82"/>
    </row>
    <row r="2972">
      <c r="A2972" s="174"/>
      <c r="B2972" s="185" t="s">
        <v>22489</v>
      </c>
      <c r="C2972" s="188"/>
      <c r="D2972" s="188"/>
      <c r="E2972" s="188"/>
      <c r="F2972" s="188"/>
      <c r="G2972" s="188"/>
      <c r="H2972" s="207" t="s">
        <v>31081</v>
      </c>
      <c r="I2972" s="188"/>
      <c r="J2972" s="188"/>
      <c r="K2972" s="186" t="s">
        <v>21478</v>
      </c>
      <c r="L2972" s="188"/>
      <c r="M2972" s="113" t="s">
        <v>22516</v>
      </c>
      <c r="N2972" s="186" t="s">
        <v>2765</v>
      </c>
      <c r="O2972" s="186" t="s">
        <v>21542</v>
      </c>
      <c r="P2972" s="174"/>
      <c r="Q2972" s="186" t="s">
        <v>16706</v>
      </c>
    </row>
    <row r="2973">
      <c r="A2973" s="174"/>
      <c r="B2973" s="185" t="s">
        <v>22479</v>
      </c>
      <c r="C2973" s="188"/>
      <c r="D2973" s="188"/>
      <c r="E2973" s="188"/>
      <c r="F2973" s="188"/>
      <c r="G2973" s="188"/>
      <c r="H2973" s="207" t="s">
        <v>31082</v>
      </c>
      <c r="I2973" s="188"/>
      <c r="J2973" s="188"/>
      <c r="K2973" s="186" t="s">
        <v>21478</v>
      </c>
      <c r="L2973" s="188"/>
      <c r="M2973" s="113" t="s">
        <v>22516</v>
      </c>
      <c r="N2973" s="186" t="s">
        <v>21663</v>
      </c>
      <c r="O2973" s="186" t="s">
        <v>21676</v>
      </c>
      <c r="P2973" s="174"/>
      <c r="Q2973" s="186" t="s">
        <v>16706</v>
      </c>
    </row>
    <row r="2974">
      <c r="A2974" s="174"/>
      <c r="B2974" s="172" t="s">
        <v>21950</v>
      </c>
      <c r="C2974" s="188"/>
      <c r="D2974" s="171"/>
      <c r="E2974" s="171"/>
      <c r="F2974" s="171"/>
      <c r="G2974" s="171"/>
      <c r="H2974" s="171" t="s">
        <v>21951</v>
      </c>
      <c r="I2974" s="173" t="s">
        <v>21952</v>
      </c>
      <c r="J2974" s="171"/>
      <c r="K2974" s="171" t="s">
        <v>16627</v>
      </c>
      <c r="L2974" s="171"/>
      <c r="M2974" s="113" t="s">
        <v>22516</v>
      </c>
      <c r="N2974" s="171" t="s">
        <v>21663</v>
      </c>
      <c r="O2974" s="171" t="s">
        <v>21670</v>
      </c>
      <c r="P2974" s="174"/>
      <c r="Q2974" s="171" t="s">
        <v>16706</v>
      </c>
    </row>
    <row r="2975">
      <c r="A2975" s="174"/>
      <c r="B2975" s="185" t="s">
        <v>22487</v>
      </c>
      <c r="C2975" s="188"/>
      <c r="D2975" s="188"/>
      <c r="E2975" s="188"/>
      <c r="F2975" s="188"/>
      <c r="G2975" s="188"/>
      <c r="H2975" s="207" t="s">
        <v>31083</v>
      </c>
      <c r="I2975" s="188"/>
      <c r="J2975" s="188"/>
      <c r="K2975" s="186" t="s">
        <v>21478</v>
      </c>
      <c r="L2975" s="188"/>
      <c r="M2975" s="113" t="s">
        <v>22516</v>
      </c>
      <c r="N2975" s="186" t="s">
        <v>21663</v>
      </c>
      <c r="O2975" s="186" t="s">
        <v>21676</v>
      </c>
      <c r="P2975" s="174"/>
      <c r="Q2975" s="186" t="s">
        <v>16706</v>
      </c>
    </row>
    <row r="2976">
      <c r="A2976" s="174"/>
      <c r="B2976" s="185" t="s">
        <v>22485</v>
      </c>
      <c r="C2976" s="188"/>
      <c r="D2976" s="188"/>
      <c r="E2976" s="188"/>
      <c r="F2976" s="188"/>
      <c r="G2976" s="188"/>
      <c r="H2976" s="207" t="s">
        <v>31084</v>
      </c>
      <c r="I2976" s="188"/>
      <c r="J2976" s="188"/>
      <c r="K2976" s="186" t="s">
        <v>21478</v>
      </c>
      <c r="L2976" s="188"/>
      <c r="M2976" s="113" t="s">
        <v>22516</v>
      </c>
      <c r="N2976" s="186" t="s">
        <v>21663</v>
      </c>
      <c r="O2976" s="186" t="s">
        <v>21676</v>
      </c>
      <c r="P2976" s="174"/>
      <c r="Q2976" s="186" t="s">
        <v>16706</v>
      </c>
    </row>
    <row r="2977">
      <c r="A2977" s="174"/>
      <c r="B2977" s="211" t="s">
        <v>31085</v>
      </c>
      <c r="C2977" s="188"/>
      <c r="D2977" s="171"/>
      <c r="E2977" s="171"/>
      <c r="F2977" s="171"/>
      <c r="G2977" s="173"/>
      <c r="H2977" s="171" t="s">
        <v>21678</v>
      </c>
      <c r="I2977" s="173" t="s">
        <v>21679</v>
      </c>
      <c r="J2977" s="171"/>
      <c r="K2977" s="67"/>
      <c r="L2977" s="69" t="s">
        <v>16627</v>
      </c>
      <c r="M2977" s="99" t="s">
        <v>22739</v>
      </c>
      <c r="N2977" s="171" t="s">
        <v>21681</v>
      </c>
      <c r="O2977" s="171"/>
      <c r="P2977" s="174"/>
      <c r="Q2977" s="171" t="s">
        <v>2937</v>
      </c>
    </row>
    <row r="2978">
      <c r="A2978" s="174"/>
      <c r="B2978" s="172" t="s">
        <v>21532</v>
      </c>
      <c r="C2978" s="188"/>
      <c r="D2978" s="171"/>
      <c r="E2978" s="171"/>
      <c r="F2978" s="171"/>
      <c r="G2978" s="171"/>
      <c r="H2978" s="171" t="s">
        <v>21533</v>
      </c>
      <c r="I2978" s="173" t="s">
        <v>21534</v>
      </c>
      <c r="J2978" s="171"/>
      <c r="K2978" s="171" t="s">
        <v>16627</v>
      </c>
      <c r="L2978" s="171"/>
      <c r="M2978" s="113" t="s">
        <v>22516</v>
      </c>
      <c r="N2978" s="171" t="s">
        <v>2603</v>
      </c>
      <c r="O2978" s="171" t="s">
        <v>21535</v>
      </c>
      <c r="P2978" s="174"/>
      <c r="Q2978" s="171" t="s">
        <v>16706</v>
      </c>
    </row>
    <row r="2979">
      <c r="A2979" s="174"/>
      <c r="B2979" s="172" t="s">
        <v>21884</v>
      </c>
      <c r="C2979" s="188"/>
      <c r="D2979" s="171"/>
      <c r="E2979" s="171"/>
      <c r="F2979" s="171"/>
      <c r="G2979" s="173"/>
      <c r="H2979" s="171" t="s">
        <v>21885</v>
      </c>
      <c r="I2979" s="173" t="s">
        <v>21886</v>
      </c>
      <c r="J2979" s="171"/>
      <c r="K2979" s="171"/>
      <c r="L2979" s="171"/>
      <c r="M2979" s="75" t="s">
        <v>22607</v>
      </c>
      <c r="N2979" s="171" t="s">
        <v>21888</v>
      </c>
      <c r="O2979" s="171"/>
      <c r="P2979" s="174"/>
      <c r="Q2979" s="171" t="s">
        <v>2760</v>
      </c>
    </row>
    <row r="2980">
      <c r="A2980" s="174"/>
      <c r="B2980" s="211" t="s">
        <v>31086</v>
      </c>
      <c r="C2980" s="188"/>
      <c r="D2980" s="171"/>
      <c r="E2980" s="171"/>
      <c r="F2980" s="171"/>
      <c r="G2980" s="173"/>
      <c r="H2980" s="171" t="s">
        <v>22074</v>
      </c>
      <c r="I2980" s="173" t="s">
        <v>22071</v>
      </c>
      <c r="J2980" s="171"/>
      <c r="K2980" s="171"/>
      <c r="L2980" s="69" t="s">
        <v>21498</v>
      </c>
      <c r="M2980" s="65" t="s">
        <v>22638</v>
      </c>
      <c r="N2980" s="171" t="s">
        <v>21449</v>
      </c>
      <c r="O2980" s="171"/>
      <c r="P2980" s="174"/>
      <c r="Q2980" s="171" t="s">
        <v>2742</v>
      </c>
    </row>
    <row r="2981">
      <c r="A2981" s="69" t="s">
        <v>2586</v>
      </c>
      <c r="B2981" s="190" t="s">
        <v>31087</v>
      </c>
      <c r="C2981" s="95" t="s">
        <v>31088</v>
      </c>
      <c r="D2981" s="101" t="s">
        <v>31089</v>
      </c>
      <c r="E2981" s="95"/>
      <c r="F2981" s="95"/>
      <c r="G2981" s="96"/>
      <c r="H2981" s="96" t="s">
        <v>31090</v>
      </c>
      <c r="I2981" s="191" t="s">
        <v>31091</v>
      </c>
      <c r="J2981" s="204">
        <v>120000.0</v>
      </c>
      <c r="K2981" s="99" t="s">
        <v>22602</v>
      </c>
      <c r="L2981" s="95" t="s">
        <v>16627</v>
      </c>
      <c r="M2981" s="113" t="s">
        <v>22516</v>
      </c>
      <c r="N2981" s="75" t="s">
        <v>22689</v>
      </c>
      <c r="O2981" s="75" t="s">
        <v>8509</v>
      </c>
      <c r="P2981" s="75" t="s">
        <v>8038</v>
      </c>
      <c r="Q2981" s="95" t="s">
        <v>31092</v>
      </c>
    </row>
    <row r="2982">
      <c r="A2982" s="62" t="s">
        <v>2586</v>
      </c>
      <c r="B2982" s="210" t="s">
        <v>31093</v>
      </c>
      <c r="C2982" s="82" t="s">
        <v>31094</v>
      </c>
      <c r="D2982" s="229" t="s">
        <v>31095</v>
      </c>
      <c r="E2982" s="82"/>
      <c r="F2982" s="82"/>
      <c r="G2982" s="62"/>
      <c r="H2982" s="62" t="s">
        <v>13233</v>
      </c>
      <c r="I2982" s="108" t="s">
        <v>31096</v>
      </c>
      <c r="J2982" s="198">
        <v>147509.0</v>
      </c>
      <c r="K2982" s="75" t="s">
        <v>22602</v>
      </c>
      <c r="L2982" s="82" t="s">
        <v>16627</v>
      </c>
      <c r="M2982" s="113" t="s">
        <v>22516</v>
      </c>
      <c r="N2982" s="99" t="s">
        <v>22689</v>
      </c>
      <c r="O2982" s="99" t="s">
        <v>8509</v>
      </c>
      <c r="P2982" s="99" t="s">
        <v>15373</v>
      </c>
      <c r="Q2982" s="82" t="s">
        <v>31097</v>
      </c>
    </row>
    <row r="2983">
      <c r="A2983" s="69" t="s">
        <v>23381</v>
      </c>
      <c r="B2983" s="153" t="s">
        <v>31098</v>
      </c>
      <c r="C2983" s="95"/>
      <c r="D2983" s="101" t="s">
        <v>31099</v>
      </c>
      <c r="E2983" s="95"/>
      <c r="F2983" s="95"/>
      <c r="G2983" s="96"/>
      <c r="H2983" s="96" t="s">
        <v>31100</v>
      </c>
      <c r="I2983" s="191" t="s">
        <v>30087</v>
      </c>
      <c r="J2983" s="204">
        <v>2700.0</v>
      </c>
      <c r="K2983" s="99" t="s">
        <v>22513</v>
      </c>
      <c r="L2983" s="95" t="s">
        <v>21498</v>
      </c>
      <c r="M2983" s="75" t="s">
        <v>22629</v>
      </c>
      <c r="N2983" s="75" t="s">
        <v>22689</v>
      </c>
      <c r="O2983" s="75" t="s">
        <v>8509</v>
      </c>
      <c r="P2983" s="75" t="s">
        <v>8038</v>
      </c>
      <c r="Q2983" s="154" t="s">
        <v>22516</v>
      </c>
    </row>
    <row r="2984">
      <c r="A2984" s="62" t="s">
        <v>2586</v>
      </c>
      <c r="B2984" s="195" t="s">
        <v>31101</v>
      </c>
      <c r="C2984" s="201"/>
      <c r="D2984" s="196" t="s">
        <v>31102</v>
      </c>
      <c r="E2984" s="201"/>
      <c r="F2984" s="201"/>
      <c r="G2984" s="198"/>
      <c r="H2984" s="198" t="s">
        <v>31103</v>
      </c>
      <c r="I2984" s="245" t="s">
        <v>31104</v>
      </c>
      <c r="J2984" s="198"/>
      <c r="K2984" s="281" t="s">
        <v>22583</v>
      </c>
      <c r="L2984" s="201" t="s">
        <v>21498</v>
      </c>
      <c r="M2984" s="198"/>
      <c r="N2984" s="162" t="s">
        <v>22689</v>
      </c>
      <c r="O2984" s="162" t="s">
        <v>31105</v>
      </c>
      <c r="P2984" s="162" t="s">
        <v>15373</v>
      </c>
      <c r="Q2984" s="201" t="s">
        <v>31106</v>
      </c>
    </row>
    <row r="2985">
      <c r="A2985" s="174"/>
      <c r="B2985" s="217" t="s">
        <v>31107</v>
      </c>
      <c r="C2985" s="188"/>
      <c r="D2985" s="174"/>
      <c r="E2985" s="188"/>
      <c r="F2985" s="188"/>
      <c r="G2985" s="174"/>
      <c r="H2985" s="219" t="s">
        <v>31108</v>
      </c>
      <c r="I2985" s="219" t="s">
        <v>31109</v>
      </c>
      <c r="J2985" s="174"/>
      <c r="K2985" s="182" t="s">
        <v>16627</v>
      </c>
      <c r="L2985" s="174"/>
      <c r="M2985" s="113" t="s">
        <v>22516</v>
      </c>
      <c r="N2985" s="67" t="s">
        <v>21448</v>
      </c>
      <c r="O2985" s="67"/>
      <c r="P2985" s="174"/>
      <c r="Q2985" s="174"/>
    </row>
    <row r="2986">
      <c r="A2986" s="174"/>
      <c r="B2986" s="217" t="s">
        <v>31110</v>
      </c>
      <c r="C2986" s="188"/>
      <c r="D2986" s="174"/>
      <c r="E2986" s="188"/>
      <c r="F2986" s="188"/>
      <c r="G2986" s="174"/>
      <c r="H2986" s="219" t="s">
        <v>31111</v>
      </c>
      <c r="I2986" s="219" t="s">
        <v>31112</v>
      </c>
      <c r="J2986" s="174"/>
      <c r="K2986" s="182" t="s">
        <v>16627</v>
      </c>
      <c r="L2986" s="174"/>
      <c r="M2986" s="113" t="s">
        <v>22516</v>
      </c>
      <c r="N2986" s="67" t="s">
        <v>21448</v>
      </c>
      <c r="O2986" s="67"/>
      <c r="P2986" s="174"/>
      <c r="Q2986" s="174"/>
    </row>
    <row r="2987">
      <c r="A2987" s="174"/>
      <c r="B2987" s="217" t="s">
        <v>28246</v>
      </c>
      <c r="C2987" s="188"/>
      <c r="D2987" s="174"/>
      <c r="E2987" s="188"/>
      <c r="F2987" s="188"/>
      <c r="G2987" s="174"/>
      <c r="H2987" s="219" t="s">
        <v>31113</v>
      </c>
      <c r="I2987" s="219" t="s">
        <v>31114</v>
      </c>
      <c r="J2987" s="174"/>
      <c r="K2987" s="182" t="s">
        <v>16627</v>
      </c>
      <c r="L2987" s="174"/>
      <c r="M2987" s="113" t="s">
        <v>22516</v>
      </c>
      <c r="N2987" s="67" t="s">
        <v>21448</v>
      </c>
      <c r="O2987" s="67"/>
      <c r="P2987" s="174"/>
      <c r="Q2987" s="174"/>
    </row>
    <row r="2988">
      <c r="A2988" s="174"/>
      <c r="B2988" s="217" t="s">
        <v>31115</v>
      </c>
      <c r="C2988" s="188"/>
      <c r="D2988" s="174"/>
      <c r="E2988" s="188"/>
      <c r="F2988" s="188"/>
      <c r="G2988" s="174"/>
      <c r="H2988" s="219" t="s">
        <v>31116</v>
      </c>
      <c r="I2988" s="219" t="s">
        <v>31117</v>
      </c>
      <c r="J2988" s="174"/>
      <c r="K2988" s="182" t="s">
        <v>21498</v>
      </c>
      <c r="L2988" s="174"/>
      <c r="M2988" s="75" t="s">
        <v>23557</v>
      </c>
      <c r="N2988" s="67" t="s">
        <v>21448</v>
      </c>
      <c r="O2988" s="67"/>
      <c r="P2988" s="174"/>
      <c r="Q2988" s="174"/>
    </row>
    <row r="2989">
      <c r="A2989" s="174"/>
      <c r="B2989" s="217" t="s">
        <v>28190</v>
      </c>
      <c r="C2989" s="188"/>
      <c r="D2989" s="174"/>
      <c r="E2989" s="188"/>
      <c r="F2989" s="188"/>
      <c r="G2989" s="174"/>
      <c r="H2989" s="219" t="s">
        <v>31118</v>
      </c>
      <c r="I2989" s="219" t="s">
        <v>31119</v>
      </c>
      <c r="J2989" s="174"/>
      <c r="K2989" s="182"/>
      <c r="L2989" s="67" t="s">
        <v>21765</v>
      </c>
      <c r="M2989" s="113" t="s">
        <v>22516</v>
      </c>
      <c r="N2989" s="67" t="s">
        <v>21448</v>
      </c>
      <c r="O2989" s="67"/>
      <c r="P2989" s="174"/>
      <c r="Q2989" s="174"/>
    </row>
    <row r="2990">
      <c r="A2990" s="174"/>
      <c r="B2990" s="217" t="s">
        <v>31120</v>
      </c>
      <c r="C2990" s="188"/>
      <c r="D2990" s="174"/>
      <c r="E2990" s="188"/>
      <c r="F2990" s="188"/>
      <c r="G2990" s="174"/>
      <c r="H2990" s="219" t="s">
        <v>31121</v>
      </c>
      <c r="I2990" s="219" t="s">
        <v>31122</v>
      </c>
      <c r="J2990" s="174"/>
      <c r="K2990" s="182"/>
      <c r="L2990" s="67" t="s">
        <v>31123</v>
      </c>
      <c r="M2990" s="113" t="s">
        <v>22516</v>
      </c>
      <c r="N2990" s="67" t="s">
        <v>21448</v>
      </c>
      <c r="O2990" s="67"/>
      <c r="P2990" s="174"/>
      <c r="Q2990" s="174"/>
    </row>
    <row r="2991">
      <c r="A2991" s="174"/>
      <c r="B2991" s="205" t="s">
        <v>31124</v>
      </c>
      <c r="C2991" s="188"/>
      <c r="D2991" s="67"/>
      <c r="E2991" s="171"/>
      <c r="F2991" s="188"/>
      <c r="G2991" s="174"/>
      <c r="H2991" s="67" t="s">
        <v>31125</v>
      </c>
      <c r="I2991" s="141"/>
      <c r="J2991" s="141"/>
      <c r="K2991" s="174"/>
      <c r="L2991" s="69" t="s">
        <v>16627</v>
      </c>
      <c r="M2991" s="65" t="s">
        <v>22798</v>
      </c>
      <c r="N2991" s="67" t="s">
        <v>21448</v>
      </c>
      <c r="O2991" s="67" t="s">
        <v>27810</v>
      </c>
      <c r="P2991" s="174"/>
      <c r="Q2991" s="174"/>
    </row>
    <row r="2992">
      <c r="A2992" s="174"/>
      <c r="B2992" s="205" t="s">
        <v>31124</v>
      </c>
      <c r="C2992" s="188"/>
      <c r="D2992" s="67"/>
      <c r="E2992" s="171"/>
      <c r="F2992" s="188"/>
      <c r="G2992" s="174"/>
      <c r="H2992" s="67" t="s">
        <v>31126</v>
      </c>
      <c r="I2992" s="67"/>
      <c r="J2992" s="174"/>
      <c r="K2992" s="174"/>
      <c r="L2992" s="69" t="s">
        <v>16627</v>
      </c>
      <c r="M2992" s="65" t="s">
        <v>22798</v>
      </c>
      <c r="N2992" s="67" t="s">
        <v>21448</v>
      </c>
      <c r="O2992" s="67" t="s">
        <v>27810</v>
      </c>
      <c r="P2992" s="174"/>
      <c r="Q2992" s="174"/>
    </row>
    <row r="2993">
      <c r="A2993" s="62"/>
      <c r="B2993" s="164" t="s">
        <v>31127</v>
      </c>
      <c r="C2993" s="201"/>
      <c r="D2993" s="254"/>
      <c r="E2993" s="287"/>
      <c r="F2993" s="287"/>
      <c r="G2993" s="254"/>
      <c r="H2993" s="183" t="s">
        <v>31128</v>
      </c>
      <c r="I2993" s="167" t="s">
        <v>31129</v>
      </c>
      <c r="J2993" s="170"/>
      <c r="K2993" s="168"/>
      <c r="L2993" s="69" t="s">
        <v>16627</v>
      </c>
      <c r="M2993" s="113" t="s">
        <v>22516</v>
      </c>
      <c r="N2993" s="62" t="s">
        <v>21448</v>
      </c>
      <c r="O2993" s="162"/>
      <c r="P2993" s="162"/>
      <c r="Q2993" s="62"/>
    </row>
    <row r="2994">
      <c r="A2994" s="62"/>
      <c r="B2994" s="164" t="s">
        <v>31130</v>
      </c>
      <c r="C2994" s="201"/>
      <c r="D2994" s="254"/>
      <c r="E2994" s="287"/>
      <c r="F2994" s="287"/>
      <c r="G2994" s="168"/>
      <c r="H2994" s="113" t="s">
        <v>22516</v>
      </c>
      <c r="I2994" s="167" t="s">
        <v>31131</v>
      </c>
      <c r="J2994" s="170"/>
      <c r="K2994" s="168"/>
      <c r="L2994" s="69" t="s">
        <v>21498</v>
      </c>
      <c r="M2994" s="65" t="s">
        <v>23753</v>
      </c>
      <c r="N2994" s="62" t="s">
        <v>21448</v>
      </c>
      <c r="O2994" s="162"/>
      <c r="P2994" s="162"/>
      <c r="Q2994" s="62"/>
    </row>
    <row r="2995">
      <c r="A2995" s="62"/>
      <c r="B2995" s="164" t="s">
        <v>31132</v>
      </c>
      <c r="C2995" s="201"/>
      <c r="D2995" s="254"/>
      <c r="E2995" s="287"/>
      <c r="F2995" s="287"/>
      <c r="G2995" s="168"/>
      <c r="H2995" s="113" t="s">
        <v>22516</v>
      </c>
      <c r="I2995" s="167" t="s">
        <v>31133</v>
      </c>
      <c r="J2995" s="170"/>
      <c r="K2995" s="168"/>
      <c r="L2995" s="69" t="s">
        <v>21498</v>
      </c>
      <c r="M2995" s="65" t="s">
        <v>22638</v>
      </c>
      <c r="N2995" s="241" t="s">
        <v>21448</v>
      </c>
      <c r="O2995" s="162"/>
      <c r="P2995" s="162"/>
      <c r="Q2995" s="241"/>
    </row>
    <row r="2996">
      <c r="A2996" s="62"/>
      <c r="B2996" s="164" t="s">
        <v>28995</v>
      </c>
      <c r="C2996" s="201"/>
      <c r="D2996" s="254"/>
      <c r="E2996" s="287"/>
      <c r="F2996" s="287"/>
      <c r="G2996" s="168"/>
      <c r="H2996" s="113" t="s">
        <v>22516</v>
      </c>
      <c r="I2996" s="287"/>
      <c r="J2996" s="170"/>
      <c r="K2996" s="168"/>
      <c r="L2996" s="69" t="s">
        <v>21765</v>
      </c>
      <c r="M2996" s="113" t="s">
        <v>22516</v>
      </c>
      <c r="N2996" s="163" t="s">
        <v>21448</v>
      </c>
      <c r="O2996" s="162"/>
      <c r="P2996" s="162"/>
      <c r="Q2996" s="62"/>
    </row>
    <row r="2997">
      <c r="A2997" s="62"/>
      <c r="B2997" s="164" t="s">
        <v>31134</v>
      </c>
      <c r="C2997" s="201"/>
      <c r="D2997" s="254"/>
      <c r="E2997" s="287"/>
      <c r="F2997" s="287"/>
      <c r="G2997" s="254"/>
      <c r="H2997" s="183" t="s">
        <v>31135</v>
      </c>
      <c r="I2997" s="167" t="s">
        <v>31136</v>
      </c>
      <c r="J2997" s="170"/>
      <c r="K2997" s="168"/>
      <c r="L2997" s="69" t="s">
        <v>21765</v>
      </c>
      <c r="M2997" s="113" t="s">
        <v>22516</v>
      </c>
      <c r="N2997" s="62" t="s">
        <v>21448</v>
      </c>
      <c r="O2997" s="162"/>
      <c r="P2997" s="162"/>
      <c r="Q2997" s="62"/>
    </row>
    <row r="2998">
      <c r="A2998" s="174"/>
      <c r="B2998" s="217" t="s">
        <v>31137</v>
      </c>
      <c r="C2998" s="188"/>
      <c r="D2998" s="238"/>
      <c r="E2998" s="291"/>
      <c r="F2998" s="188"/>
      <c r="G2998" s="174"/>
      <c r="H2998" s="252" t="s">
        <v>31138</v>
      </c>
      <c r="I2998" s="252" t="s">
        <v>31139</v>
      </c>
      <c r="J2998" s="174"/>
      <c r="K2998" s="174"/>
      <c r="L2998" s="174"/>
      <c r="M2998" s="113" t="s">
        <v>22516</v>
      </c>
      <c r="N2998" s="67" t="s">
        <v>21448</v>
      </c>
      <c r="O2998" s="67" t="s">
        <v>31140</v>
      </c>
      <c r="P2998" s="174"/>
      <c r="Q2998" s="174"/>
    </row>
    <row r="2999">
      <c r="A2999" s="174"/>
      <c r="B2999" s="217" t="s">
        <v>28267</v>
      </c>
      <c r="C2999" s="188"/>
      <c r="D2999" s="238"/>
      <c r="E2999" s="291"/>
      <c r="F2999" s="188"/>
      <c r="G2999" s="174"/>
      <c r="H2999" s="252" t="s">
        <v>31141</v>
      </c>
      <c r="I2999" s="252" t="s">
        <v>31142</v>
      </c>
      <c r="J2999" s="174"/>
      <c r="K2999" s="174"/>
      <c r="L2999" s="174"/>
      <c r="M2999" s="113" t="s">
        <v>22516</v>
      </c>
      <c r="N2999" s="67" t="s">
        <v>21448</v>
      </c>
      <c r="O2999" s="67" t="s">
        <v>21751</v>
      </c>
      <c r="P2999" s="174"/>
      <c r="Q2999" s="174"/>
    </row>
    <row r="3000">
      <c r="A3000" s="174"/>
      <c r="B3000" s="217" t="s">
        <v>31143</v>
      </c>
      <c r="C3000" s="188"/>
      <c r="D3000" s="238"/>
      <c r="E3000" s="291"/>
      <c r="F3000" s="291"/>
      <c r="G3000" s="174"/>
      <c r="H3000" s="113" t="s">
        <v>22516</v>
      </c>
      <c r="I3000" s="219" t="s">
        <v>31144</v>
      </c>
      <c r="J3000" s="174"/>
      <c r="K3000" s="174"/>
      <c r="L3000" s="174"/>
      <c r="M3000" s="113" t="s">
        <v>22516</v>
      </c>
      <c r="N3000" s="67" t="s">
        <v>21448</v>
      </c>
      <c r="O3000" s="67" t="s">
        <v>21949</v>
      </c>
      <c r="P3000" s="174"/>
      <c r="Q3000" s="174"/>
    </row>
    <row r="3001">
      <c r="A3001" s="174"/>
      <c r="B3001" s="172" t="s">
        <v>22093</v>
      </c>
      <c r="C3001" s="188"/>
      <c r="D3001" s="171"/>
      <c r="E3001" s="171"/>
      <c r="F3001" s="171"/>
      <c r="G3001" s="173"/>
      <c r="H3001" s="171" t="s">
        <v>22094</v>
      </c>
      <c r="I3001" s="173" t="s">
        <v>22095</v>
      </c>
      <c r="J3001" s="171"/>
      <c r="K3001" s="171"/>
      <c r="L3001" s="171"/>
      <c r="M3001" s="65" t="s">
        <v>22638</v>
      </c>
      <c r="N3001" s="171" t="s">
        <v>22096</v>
      </c>
      <c r="O3001" s="171"/>
      <c r="P3001" s="174"/>
      <c r="Q3001" s="171" t="s">
        <v>2742</v>
      </c>
    </row>
    <row r="3002">
      <c r="A3002" s="174"/>
      <c r="B3002" s="217" t="s">
        <v>31145</v>
      </c>
      <c r="C3002" s="188"/>
      <c r="D3002" s="174"/>
      <c r="E3002" s="188"/>
      <c r="F3002" s="188"/>
      <c r="G3002" s="174"/>
      <c r="H3002" s="219" t="s">
        <v>31146</v>
      </c>
      <c r="I3002" s="219" t="s">
        <v>31147</v>
      </c>
      <c r="J3002" s="174"/>
      <c r="K3002" s="182" t="s">
        <v>16627</v>
      </c>
      <c r="L3002" s="174"/>
      <c r="M3002" s="113" t="s">
        <v>22516</v>
      </c>
      <c r="N3002" s="67" t="s">
        <v>21624</v>
      </c>
      <c r="O3002" s="67"/>
      <c r="P3002" s="174"/>
      <c r="Q3002" s="174"/>
    </row>
    <row r="3003">
      <c r="A3003" s="62" t="s">
        <v>2586</v>
      </c>
      <c r="B3003" s="195" t="s">
        <v>27827</v>
      </c>
      <c r="C3003" s="201" t="s">
        <v>29044</v>
      </c>
      <c r="D3003" s="79" t="s">
        <v>30394</v>
      </c>
      <c r="E3003" s="201"/>
      <c r="F3003" s="201"/>
      <c r="G3003" s="160" t="s">
        <v>8038</v>
      </c>
      <c r="H3003" s="198" t="s">
        <v>31148</v>
      </c>
      <c r="I3003" s="213" t="s">
        <v>27829</v>
      </c>
      <c r="J3003" s="198">
        <v>427160.0</v>
      </c>
      <c r="K3003" s="214" t="s">
        <v>22602</v>
      </c>
      <c r="L3003" s="201" t="s">
        <v>16627</v>
      </c>
      <c r="M3003" s="113" t="s">
        <v>22516</v>
      </c>
      <c r="N3003" s="162" t="s">
        <v>21624</v>
      </c>
      <c r="O3003" s="162" t="s">
        <v>3162</v>
      </c>
      <c r="P3003" s="162" t="s">
        <v>15373</v>
      </c>
      <c r="Q3003" s="201" t="s">
        <v>25074</v>
      </c>
    </row>
    <row r="3004">
      <c r="A3004" s="62" t="s">
        <v>2586</v>
      </c>
      <c r="B3004" s="195" t="s">
        <v>27827</v>
      </c>
      <c r="C3004" s="201" t="s">
        <v>29044</v>
      </c>
      <c r="D3004" s="79" t="s">
        <v>31149</v>
      </c>
      <c r="E3004" s="201"/>
      <c r="F3004" s="201"/>
      <c r="G3004" s="160" t="s">
        <v>8038</v>
      </c>
      <c r="H3004" s="198" t="s">
        <v>31150</v>
      </c>
      <c r="I3004" s="213" t="s">
        <v>27829</v>
      </c>
      <c r="J3004" s="198">
        <v>427160.0</v>
      </c>
      <c r="K3004" s="214" t="s">
        <v>22602</v>
      </c>
      <c r="L3004" s="201" t="s">
        <v>16627</v>
      </c>
      <c r="M3004" s="113" t="s">
        <v>22516</v>
      </c>
      <c r="N3004" s="162" t="s">
        <v>21624</v>
      </c>
      <c r="O3004" s="162" t="s">
        <v>3162</v>
      </c>
      <c r="P3004" s="162" t="s">
        <v>15373</v>
      </c>
      <c r="Q3004" s="201" t="s">
        <v>25074</v>
      </c>
    </row>
    <row r="3005">
      <c r="A3005" s="69" t="s">
        <v>23381</v>
      </c>
      <c r="B3005" s="190" t="s">
        <v>31151</v>
      </c>
      <c r="C3005" s="95"/>
      <c r="D3005" s="101" t="s">
        <v>19624</v>
      </c>
      <c r="E3005" s="95"/>
      <c r="F3005" s="95"/>
      <c r="G3005" s="96"/>
      <c r="H3005" s="96" t="s">
        <v>31152</v>
      </c>
      <c r="I3005" s="71" t="s">
        <v>31153</v>
      </c>
      <c r="J3005" s="192">
        <v>173271.0</v>
      </c>
      <c r="K3005" s="75" t="s">
        <v>22602</v>
      </c>
      <c r="L3005" s="95" t="s">
        <v>16627</v>
      </c>
      <c r="M3005" s="113" t="s">
        <v>22516</v>
      </c>
      <c r="N3005" s="75" t="s">
        <v>21624</v>
      </c>
      <c r="O3005" s="75" t="s">
        <v>4696</v>
      </c>
      <c r="P3005" s="75" t="s">
        <v>15373</v>
      </c>
      <c r="Q3005" s="95" t="s">
        <v>31154</v>
      </c>
    </row>
    <row r="3006">
      <c r="A3006" s="62" t="s">
        <v>2586</v>
      </c>
      <c r="B3006" s="195" t="s">
        <v>26292</v>
      </c>
      <c r="C3006" s="201"/>
      <c r="D3006" s="196" t="s">
        <v>31155</v>
      </c>
      <c r="E3006" s="201"/>
      <c r="F3006" s="201"/>
      <c r="G3006" s="198"/>
      <c r="H3006" s="198" t="s">
        <v>31156</v>
      </c>
      <c r="I3006" s="199" t="s">
        <v>23367</v>
      </c>
      <c r="J3006" s="200">
        <v>258000.0</v>
      </c>
      <c r="K3006" s="214" t="s">
        <v>22602</v>
      </c>
      <c r="L3006" s="201" t="s">
        <v>21498</v>
      </c>
      <c r="M3006" s="162" t="s">
        <v>23368</v>
      </c>
      <c r="N3006" s="162" t="s">
        <v>21624</v>
      </c>
      <c r="O3006" s="162" t="s">
        <v>7223</v>
      </c>
      <c r="P3006" s="162" t="s">
        <v>15373</v>
      </c>
      <c r="Q3006" s="201" t="s">
        <v>23369</v>
      </c>
    </row>
    <row r="3007">
      <c r="A3007" s="62" t="s">
        <v>2633</v>
      </c>
      <c r="B3007" s="195" t="s">
        <v>31157</v>
      </c>
      <c r="C3007" s="201" t="s">
        <v>31158</v>
      </c>
      <c r="D3007" s="79" t="s">
        <v>4166</v>
      </c>
      <c r="E3007" s="201"/>
      <c r="F3007" s="201"/>
      <c r="G3007" s="160" t="s">
        <v>2741</v>
      </c>
      <c r="H3007" s="198" t="s">
        <v>29614</v>
      </c>
      <c r="I3007" s="213" t="s">
        <v>29615</v>
      </c>
      <c r="J3007" s="198">
        <v>454440.0</v>
      </c>
      <c r="K3007" s="162" t="s">
        <v>22602</v>
      </c>
      <c r="L3007" s="201" t="s">
        <v>21498</v>
      </c>
      <c r="M3007" s="162" t="s">
        <v>23753</v>
      </c>
      <c r="N3007" s="162" t="s">
        <v>21624</v>
      </c>
      <c r="O3007" s="162" t="s">
        <v>3162</v>
      </c>
      <c r="P3007" s="162" t="s">
        <v>8038</v>
      </c>
      <c r="Q3007" s="201" t="s">
        <v>29616</v>
      </c>
    </row>
    <row r="3008">
      <c r="A3008" s="69" t="s">
        <v>2586</v>
      </c>
      <c r="B3008" s="153" t="s">
        <v>31137</v>
      </c>
      <c r="C3008" s="95" t="s">
        <v>31159</v>
      </c>
      <c r="D3008" s="101" t="s">
        <v>31160</v>
      </c>
      <c r="E3008" s="95"/>
      <c r="F3008" s="95"/>
      <c r="G3008" s="96"/>
      <c r="H3008" s="96" t="s">
        <v>31161</v>
      </c>
      <c r="I3008" s="71" t="s">
        <v>31162</v>
      </c>
      <c r="J3008" s="192">
        <v>305479.0</v>
      </c>
      <c r="K3008" s="75" t="s">
        <v>22602</v>
      </c>
      <c r="L3008" s="95" t="s">
        <v>21498</v>
      </c>
      <c r="M3008" s="75" t="s">
        <v>23753</v>
      </c>
      <c r="N3008" s="75" t="s">
        <v>21624</v>
      </c>
      <c r="O3008" s="75" t="s">
        <v>7223</v>
      </c>
      <c r="P3008" s="75" t="s">
        <v>8038</v>
      </c>
      <c r="Q3008" s="95" t="s">
        <v>31163</v>
      </c>
    </row>
    <row r="3009">
      <c r="A3009" s="69" t="s">
        <v>2586</v>
      </c>
      <c r="B3009" s="153" t="s">
        <v>31164</v>
      </c>
      <c r="C3009" s="95"/>
      <c r="D3009" s="101" t="s">
        <v>2918</v>
      </c>
      <c r="E3009" s="95"/>
      <c r="F3009" s="95"/>
      <c r="G3009" s="160" t="s">
        <v>8038</v>
      </c>
      <c r="H3009" s="96" t="s">
        <v>31165</v>
      </c>
      <c r="I3009" s="71" t="s">
        <v>31166</v>
      </c>
      <c r="J3009" s="192">
        <v>467483.0</v>
      </c>
      <c r="K3009" s="75" t="s">
        <v>22602</v>
      </c>
      <c r="L3009" s="95" t="s">
        <v>21498</v>
      </c>
      <c r="M3009" s="65" t="s">
        <v>23753</v>
      </c>
      <c r="N3009" s="75" t="s">
        <v>21624</v>
      </c>
      <c r="O3009" s="75" t="s">
        <v>3305</v>
      </c>
      <c r="P3009" s="75" t="s">
        <v>15373</v>
      </c>
      <c r="Q3009" s="95" t="s">
        <v>31167</v>
      </c>
    </row>
    <row r="3010">
      <c r="A3010" s="62" t="s">
        <v>2586</v>
      </c>
      <c r="B3010" s="233" t="s">
        <v>31168</v>
      </c>
      <c r="C3010" s="82" t="s">
        <v>11909</v>
      </c>
      <c r="D3010" s="79" t="s">
        <v>11910</v>
      </c>
      <c r="E3010" s="82"/>
      <c r="F3010" s="82"/>
      <c r="G3010" s="62"/>
      <c r="H3010" s="62" t="s">
        <v>31169</v>
      </c>
      <c r="I3010" s="108" t="s">
        <v>27861</v>
      </c>
      <c r="J3010" s="198">
        <v>100000.0</v>
      </c>
      <c r="K3010" s="99" t="s">
        <v>22602</v>
      </c>
      <c r="L3010" s="82" t="s">
        <v>21498</v>
      </c>
      <c r="M3010" s="62"/>
      <c r="N3010" s="99" t="s">
        <v>21624</v>
      </c>
      <c r="O3010" s="99" t="s">
        <v>3305</v>
      </c>
      <c r="P3010" s="99" t="s">
        <v>8038</v>
      </c>
      <c r="Q3010" s="113" t="s">
        <v>22516</v>
      </c>
    </row>
    <row r="3011">
      <c r="A3011" s="62" t="s">
        <v>23381</v>
      </c>
      <c r="B3011" s="175" t="s">
        <v>27830</v>
      </c>
      <c r="C3011" s="95"/>
      <c r="D3011" s="79" t="s">
        <v>3515</v>
      </c>
      <c r="E3011" s="95"/>
      <c r="F3011" s="95"/>
      <c r="G3011" s="160" t="s">
        <v>8038</v>
      </c>
      <c r="H3011" s="96" t="s">
        <v>31170</v>
      </c>
      <c r="I3011" s="191" t="s">
        <v>27832</v>
      </c>
      <c r="J3011" s="204">
        <v>140000.0</v>
      </c>
      <c r="K3011" s="99" t="s">
        <v>22602</v>
      </c>
      <c r="L3011" s="95" t="s">
        <v>21765</v>
      </c>
      <c r="M3011" s="113" t="s">
        <v>22516</v>
      </c>
      <c r="N3011" s="75" t="s">
        <v>21624</v>
      </c>
      <c r="O3011" s="75" t="s">
        <v>3649</v>
      </c>
      <c r="P3011" s="75" t="s">
        <v>8038</v>
      </c>
      <c r="Q3011" s="154" t="s">
        <v>22516</v>
      </c>
    </row>
    <row r="3012">
      <c r="A3012" s="69" t="s">
        <v>23381</v>
      </c>
      <c r="B3012" s="190" t="s">
        <v>31171</v>
      </c>
      <c r="C3012" s="95"/>
      <c r="D3012" s="101" t="s">
        <v>20512</v>
      </c>
      <c r="E3012" s="95"/>
      <c r="F3012" s="95"/>
      <c r="G3012" s="96"/>
      <c r="H3012" s="96" t="s">
        <v>31172</v>
      </c>
      <c r="I3012" s="71" t="s">
        <v>31173</v>
      </c>
      <c r="J3012" s="192">
        <v>1761.0</v>
      </c>
      <c r="K3012" s="75" t="s">
        <v>22513</v>
      </c>
      <c r="L3012" s="95" t="s">
        <v>16627</v>
      </c>
      <c r="M3012" s="113" t="s">
        <v>22516</v>
      </c>
      <c r="N3012" s="75" t="s">
        <v>21624</v>
      </c>
      <c r="O3012" s="75" t="s">
        <v>3139</v>
      </c>
      <c r="P3012" s="75" t="s">
        <v>15373</v>
      </c>
      <c r="Q3012" s="95" t="s">
        <v>19278</v>
      </c>
    </row>
    <row r="3013">
      <c r="A3013" s="62" t="s">
        <v>2586</v>
      </c>
      <c r="B3013" s="195" t="s">
        <v>31174</v>
      </c>
      <c r="C3013" s="201" t="s">
        <v>31175</v>
      </c>
      <c r="D3013" s="101" t="s">
        <v>24179</v>
      </c>
      <c r="E3013" s="201"/>
      <c r="F3013" s="201"/>
      <c r="G3013" s="198"/>
      <c r="H3013" s="198" t="s">
        <v>31176</v>
      </c>
      <c r="I3013" s="213" t="s">
        <v>31177</v>
      </c>
      <c r="J3013" s="198">
        <v>11389.0</v>
      </c>
      <c r="K3013" s="214" t="s">
        <v>22513</v>
      </c>
      <c r="L3013" s="201" t="s">
        <v>21498</v>
      </c>
      <c r="M3013" s="162" t="s">
        <v>22837</v>
      </c>
      <c r="N3013" s="162" t="s">
        <v>21624</v>
      </c>
      <c r="O3013" s="162" t="s">
        <v>3649</v>
      </c>
      <c r="P3013" s="162" t="s">
        <v>15373</v>
      </c>
      <c r="Q3013" s="201" t="s">
        <v>31178</v>
      </c>
    </row>
    <row r="3014">
      <c r="A3014" s="62" t="s">
        <v>2586</v>
      </c>
      <c r="B3014" s="210" t="s">
        <v>31179</v>
      </c>
      <c r="C3014" s="82"/>
      <c r="D3014" s="79" t="s">
        <v>31180</v>
      </c>
      <c r="E3014" s="82"/>
      <c r="F3014" s="82"/>
      <c r="G3014" s="62"/>
      <c r="H3014" s="62" t="s">
        <v>31181</v>
      </c>
      <c r="I3014" s="113" t="s">
        <v>22516</v>
      </c>
      <c r="J3014" s="198"/>
      <c r="K3014" s="99" t="s">
        <v>22513</v>
      </c>
      <c r="L3014" s="82" t="s">
        <v>21498</v>
      </c>
      <c r="M3014" s="99" t="s">
        <v>22739</v>
      </c>
      <c r="N3014" s="99" t="s">
        <v>21624</v>
      </c>
      <c r="O3014" s="99" t="s">
        <v>3162</v>
      </c>
      <c r="P3014" s="99" t="s">
        <v>8038</v>
      </c>
      <c r="Q3014" s="113" t="s">
        <v>22516</v>
      </c>
    </row>
    <row r="3015">
      <c r="A3015" s="69" t="s">
        <v>2586</v>
      </c>
      <c r="B3015" s="153" t="s">
        <v>31132</v>
      </c>
      <c r="C3015" s="236" t="s">
        <v>24043</v>
      </c>
      <c r="D3015" s="101" t="s">
        <v>24043</v>
      </c>
      <c r="E3015" s="236"/>
      <c r="F3015" s="236"/>
      <c r="G3015" s="177"/>
      <c r="H3015" s="177" t="s">
        <v>31182</v>
      </c>
      <c r="I3015" s="180" t="s">
        <v>31183</v>
      </c>
      <c r="J3015" s="179">
        <v>1231.0</v>
      </c>
      <c r="K3015" s="75" t="s">
        <v>22513</v>
      </c>
      <c r="L3015" s="95" t="s">
        <v>21498</v>
      </c>
      <c r="M3015" s="75" t="s">
        <v>23140</v>
      </c>
      <c r="N3015" s="75" t="s">
        <v>21624</v>
      </c>
      <c r="O3015" s="75" t="s">
        <v>7223</v>
      </c>
      <c r="P3015" s="75" t="s">
        <v>8038</v>
      </c>
      <c r="Q3015" s="180" t="s">
        <v>22516</v>
      </c>
    </row>
    <row r="3016">
      <c r="A3016" s="69" t="s">
        <v>23381</v>
      </c>
      <c r="B3016" s="153" t="s">
        <v>31184</v>
      </c>
      <c r="C3016" s="95" t="s">
        <v>31185</v>
      </c>
      <c r="D3016" s="101" t="s">
        <v>31186</v>
      </c>
      <c r="E3016" s="95"/>
      <c r="F3016" s="95"/>
      <c r="G3016" s="96"/>
      <c r="H3016" s="96" t="s">
        <v>31187</v>
      </c>
      <c r="I3016" s="71" t="s">
        <v>31188</v>
      </c>
      <c r="J3016" s="192">
        <v>3533.0</v>
      </c>
      <c r="K3016" s="75" t="s">
        <v>22513</v>
      </c>
      <c r="L3016" s="95" t="s">
        <v>21498</v>
      </c>
      <c r="M3016" s="96"/>
      <c r="N3016" s="75" t="s">
        <v>21624</v>
      </c>
      <c r="O3016" s="75" t="s">
        <v>7223</v>
      </c>
      <c r="P3016" s="75" t="s">
        <v>8038</v>
      </c>
      <c r="Q3016" s="95" t="s">
        <v>31189</v>
      </c>
    </row>
    <row r="3017">
      <c r="A3017" s="62" t="s">
        <v>2633</v>
      </c>
      <c r="B3017" s="210" t="s">
        <v>31190</v>
      </c>
      <c r="C3017" s="82" t="s">
        <v>5681</v>
      </c>
      <c r="D3017" s="79" t="s">
        <v>5466</v>
      </c>
      <c r="E3017" s="82"/>
      <c r="F3017" s="82"/>
      <c r="G3017" s="62"/>
      <c r="H3017" s="62" t="s">
        <v>31191</v>
      </c>
      <c r="I3017" s="245" t="s">
        <v>31192</v>
      </c>
      <c r="J3017" s="198"/>
      <c r="K3017" s="99" t="s">
        <v>22513</v>
      </c>
      <c r="L3017" s="82" t="s">
        <v>21498</v>
      </c>
      <c r="M3017" s="62"/>
      <c r="N3017" s="99" t="s">
        <v>21624</v>
      </c>
      <c r="O3017" s="99" t="s">
        <v>7223</v>
      </c>
      <c r="P3017" s="99" t="s">
        <v>8038</v>
      </c>
      <c r="Q3017" s="113" t="s">
        <v>22516</v>
      </c>
    </row>
    <row r="3018">
      <c r="A3018" s="69" t="s">
        <v>23381</v>
      </c>
      <c r="B3018" s="153" t="s">
        <v>31184</v>
      </c>
      <c r="C3018" s="95"/>
      <c r="D3018" s="101" t="s">
        <v>31193</v>
      </c>
      <c r="E3018" s="95"/>
      <c r="F3018" s="95"/>
      <c r="G3018" s="96"/>
      <c r="H3018" s="96" t="s">
        <v>31194</v>
      </c>
      <c r="I3018" s="71" t="s">
        <v>31188</v>
      </c>
      <c r="J3018" s="192">
        <v>3533.0</v>
      </c>
      <c r="K3018" s="75" t="s">
        <v>22513</v>
      </c>
      <c r="L3018" s="95" t="s">
        <v>21498</v>
      </c>
      <c r="M3018" s="96"/>
      <c r="N3018" s="75" t="s">
        <v>21624</v>
      </c>
      <c r="O3018" s="75" t="s">
        <v>7223</v>
      </c>
      <c r="P3018" s="75" t="s">
        <v>8038</v>
      </c>
      <c r="Q3018" s="95" t="s">
        <v>31189</v>
      </c>
    </row>
    <row r="3019">
      <c r="A3019" s="69" t="s">
        <v>2633</v>
      </c>
      <c r="B3019" s="190" t="s">
        <v>31195</v>
      </c>
      <c r="C3019" s="95"/>
      <c r="D3019" s="101" t="s">
        <v>31196</v>
      </c>
      <c r="E3019" s="95"/>
      <c r="F3019" s="95"/>
      <c r="G3019" s="96"/>
      <c r="H3019" s="96" t="s">
        <v>31197</v>
      </c>
      <c r="I3019" s="191" t="s">
        <v>23565</v>
      </c>
      <c r="J3019" s="204">
        <v>50700.0</v>
      </c>
      <c r="K3019" s="95" t="s">
        <v>22583</v>
      </c>
      <c r="L3019" s="95" t="s">
        <v>16627</v>
      </c>
      <c r="M3019" s="113" t="s">
        <v>22516</v>
      </c>
      <c r="N3019" s="75" t="s">
        <v>21624</v>
      </c>
      <c r="O3019" s="75" t="s">
        <v>3162</v>
      </c>
      <c r="P3019" s="75" t="s">
        <v>15373</v>
      </c>
      <c r="Q3019" s="95" t="s">
        <v>23566</v>
      </c>
    </row>
    <row r="3020">
      <c r="A3020" s="62" t="s">
        <v>2586</v>
      </c>
      <c r="B3020" s="210" t="s">
        <v>31198</v>
      </c>
      <c r="C3020" s="82"/>
      <c r="D3020" s="101" t="s">
        <v>31199</v>
      </c>
      <c r="E3020" s="82"/>
      <c r="F3020" s="82"/>
      <c r="G3020" s="62"/>
      <c r="H3020" s="62" t="s">
        <v>31200</v>
      </c>
      <c r="I3020" s="155" t="s">
        <v>31201</v>
      </c>
      <c r="J3020" s="200">
        <v>80700.0</v>
      </c>
      <c r="K3020" s="95" t="s">
        <v>22583</v>
      </c>
      <c r="L3020" s="82" t="s">
        <v>16627</v>
      </c>
      <c r="M3020" s="113" t="s">
        <v>22516</v>
      </c>
      <c r="N3020" s="99" t="s">
        <v>21624</v>
      </c>
      <c r="O3020" s="99" t="s">
        <v>27954</v>
      </c>
      <c r="P3020" s="99" t="s">
        <v>8038</v>
      </c>
      <c r="Q3020" s="193" t="s">
        <v>31202</v>
      </c>
    </row>
    <row r="3021">
      <c r="A3021" s="69" t="s">
        <v>2586</v>
      </c>
      <c r="B3021" s="259" t="s">
        <v>23968</v>
      </c>
      <c r="C3021" s="201"/>
      <c r="D3021" s="229" t="s">
        <v>2935</v>
      </c>
      <c r="E3021" s="201"/>
      <c r="F3021" s="201"/>
      <c r="G3021" s="198"/>
      <c r="H3021" s="198" t="s">
        <v>31203</v>
      </c>
      <c r="I3021" s="213" t="s">
        <v>23973</v>
      </c>
      <c r="J3021" s="198">
        <v>94087.0</v>
      </c>
      <c r="K3021" s="201" t="s">
        <v>22583</v>
      </c>
      <c r="L3021" s="201" t="s">
        <v>21498</v>
      </c>
      <c r="M3021" s="162" t="s">
        <v>23753</v>
      </c>
      <c r="N3021" s="162" t="s">
        <v>21624</v>
      </c>
      <c r="O3021" s="162" t="s">
        <v>3162</v>
      </c>
      <c r="P3021" s="162" t="s">
        <v>15373</v>
      </c>
      <c r="Q3021" s="201" t="s">
        <v>23974</v>
      </c>
    </row>
    <row r="3022">
      <c r="A3022" s="62" t="s">
        <v>2586</v>
      </c>
      <c r="B3022" s="215" t="s">
        <v>31204</v>
      </c>
      <c r="C3022" s="95" t="s">
        <v>31205</v>
      </c>
      <c r="D3022" s="101" t="s">
        <v>31160</v>
      </c>
      <c r="E3022" s="95"/>
      <c r="F3022" s="95"/>
      <c r="G3022" s="96"/>
      <c r="H3022" s="96" t="s">
        <v>31161</v>
      </c>
      <c r="I3022" s="191" t="s">
        <v>31206</v>
      </c>
      <c r="J3022" s="204">
        <v>40000.0</v>
      </c>
      <c r="K3022" s="95" t="s">
        <v>22583</v>
      </c>
      <c r="L3022" s="95" t="s">
        <v>21498</v>
      </c>
      <c r="M3022" s="75" t="s">
        <v>23753</v>
      </c>
      <c r="N3022" s="75" t="s">
        <v>21624</v>
      </c>
      <c r="O3022" s="75" t="s">
        <v>7223</v>
      </c>
      <c r="P3022" s="75" t="s">
        <v>8038</v>
      </c>
      <c r="Q3022" s="154" t="s">
        <v>22516</v>
      </c>
    </row>
    <row r="3023">
      <c r="A3023" s="69" t="s">
        <v>23381</v>
      </c>
      <c r="B3023" s="259" t="s">
        <v>31207</v>
      </c>
      <c r="C3023" s="201" t="s">
        <v>31208</v>
      </c>
      <c r="D3023" s="196" t="s">
        <v>31209</v>
      </c>
      <c r="E3023" s="201"/>
      <c r="F3023" s="201"/>
      <c r="G3023" s="198"/>
      <c r="H3023" s="198" t="s">
        <v>31210</v>
      </c>
      <c r="I3023" s="199" t="s">
        <v>31211</v>
      </c>
      <c r="J3023" s="200">
        <v>35000.0</v>
      </c>
      <c r="K3023" s="201" t="s">
        <v>22583</v>
      </c>
      <c r="L3023" s="201" t="s">
        <v>21498</v>
      </c>
      <c r="M3023" s="198"/>
      <c r="N3023" s="162" t="s">
        <v>21624</v>
      </c>
      <c r="O3023" s="162" t="s">
        <v>7223</v>
      </c>
      <c r="P3023" s="162" t="s">
        <v>8038</v>
      </c>
      <c r="Q3023" s="201" t="s">
        <v>31212</v>
      </c>
    </row>
    <row r="3024">
      <c r="A3024" s="62" t="s">
        <v>2633</v>
      </c>
      <c r="B3024" s="195" t="s">
        <v>26739</v>
      </c>
      <c r="C3024" s="201"/>
      <c r="D3024" s="196" t="s">
        <v>17049</v>
      </c>
      <c r="E3024" s="201"/>
      <c r="F3024" s="201"/>
      <c r="G3024" s="198"/>
      <c r="H3024" s="198" t="s">
        <v>31213</v>
      </c>
      <c r="I3024" s="245" t="s">
        <v>26742</v>
      </c>
      <c r="J3024" s="198"/>
      <c r="K3024" s="201" t="s">
        <v>22583</v>
      </c>
      <c r="L3024" s="201" t="s">
        <v>21498</v>
      </c>
      <c r="M3024" s="198"/>
      <c r="N3024" s="162" t="s">
        <v>21624</v>
      </c>
      <c r="O3024" s="162" t="s">
        <v>3182</v>
      </c>
      <c r="P3024" s="162" t="s">
        <v>15373</v>
      </c>
      <c r="Q3024" s="201" t="s">
        <v>31214</v>
      </c>
    </row>
    <row r="3025">
      <c r="A3025" s="69" t="s">
        <v>23381</v>
      </c>
      <c r="B3025" s="259" t="s">
        <v>31207</v>
      </c>
      <c r="C3025" s="201" t="s">
        <v>31208</v>
      </c>
      <c r="D3025" s="196" t="s">
        <v>19624</v>
      </c>
      <c r="E3025" s="201"/>
      <c r="F3025" s="201"/>
      <c r="G3025" s="198"/>
      <c r="H3025" s="198" t="s">
        <v>31215</v>
      </c>
      <c r="I3025" s="199" t="s">
        <v>31211</v>
      </c>
      <c r="J3025" s="200">
        <v>35000.0</v>
      </c>
      <c r="K3025" s="201" t="s">
        <v>22583</v>
      </c>
      <c r="L3025" s="201" t="s">
        <v>21498</v>
      </c>
      <c r="M3025" s="198"/>
      <c r="N3025" s="162" t="s">
        <v>21624</v>
      </c>
      <c r="O3025" s="162" t="s">
        <v>7223</v>
      </c>
      <c r="P3025" s="162" t="s">
        <v>15373</v>
      </c>
      <c r="Q3025" s="201" t="s">
        <v>31212</v>
      </c>
    </row>
    <row r="3026">
      <c r="A3026" s="62" t="s">
        <v>2586</v>
      </c>
      <c r="B3026" s="175" t="s">
        <v>28328</v>
      </c>
      <c r="C3026" s="95"/>
      <c r="D3026" s="101" t="s">
        <v>17049</v>
      </c>
      <c r="E3026" s="95"/>
      <c r="F3026" s="95"/>
      <c r="G3026" s="160" t="s">
        <v>8038</v>
      </c>
      <c r="H3026" s="96" t="s">
        <v>31216</v>
      </c>
      <c r="I3026" s="191" t="s">
        <v>28330</v>
      </c>
      <c r="J3026" s="204">
        <v>63400.0</v>
      </c>
      <c r="K3026" s="82" t="s">
        <v>22583</v>
      </c>
      <c r="L3026" s="95" t="s">
        <v>21765</v>
      </c>
      <c r="M3026" s="113" t="s">
        <v>22516</v>
      </c>
      <c r="N3026" s="75" t="s">
        <v>21624</v>
      </c>
      <c r="O3026" s="75" t="s">
        <v>7223</v>
      </c>
      <c r="P3026" s="75" t="s">
        <v>15373</v>
      </c>
      <c r="Q3026" s="95"/>
    </row>
    <row r="3027">
      <c r="A3027" s="62"/>
      <c r="B3027" s="164" t="s">
        <v>27916</v>
      </c>
      <c r="C3027" s="201"/>
      <c r="D3027" s="254"/>
      <c r="E3027" s="287"/>
      <c r="F3027" s="287"/>
      <c r="G3027" s="168"/>
      <c r="H3027" s="113" t="s">
        <v>22516</v>
      </c>
      <c r="I3027" s="167" t="s">
        <v>31217</v>
      </c>
      <c r="J3027" s="170"/>
      <c r="K3027" s="168"/>
      <c r="L3027" s="69" t="s">
        <v>16627</v>
      </c>
      <c r="M3027" s="113" t="s">
        <v>22516</v>
      </c>
      <c r="N3027" s="163" t="s">
        <v>21624</v>
      </c>
      <c r="O3027" s="162"/>
      <c r="P3027" s="162"/>
      <c r="Q3027" s="62"/>
    </row>
    <row r="3028">
      <c r="A3028" s="69" t="s">
        <v>2586</v>
      </c>
      <c r="B3028" s="232" t="s">
        <v>31218</v>
      </c>
      <c r="C3028" s="82"/>
      <c r="D3028" s="79" t="s">
        <v>8919</v>
      </c>
      <c r="E3028" s="82"/>
      <c r="F3028" s="82"/>
      <c r="G3028" s="62"/>
      <c r="H3028" s="62" t="s">
        <v>31219</v>
      </c>
      <c r="I3028" s="113" t="s">
        <v>22516</v>
      </c>
      <c r="J3028" s="198"/>
      <c r="K3028" s="62"/>
      <c r="L3028" s="82" t="s">
        <v>16627</v>
      </c>
      <c r="M3028" s="113" t="s">
        <v>22516</v>
      </c>
      <c r="N3028" s="99" t="s">
        <v>21624</v>
      </c>
      <c r="O3028" s="99" t="s">
        <v>3162</v>
      </c>
      <c r="P3028" s="99" t="s">
        <v>15373</v>
      </c>
      <c r="Q3028" s="113" t="s">
        <v>22516</v>
      </c>
    </row>
    <row r="3029">
      <c r="A3029" s="69" t="s">
        <v>2586</v>
      </c>
      <c r="B3029" s="190" t="s">
        <v>31220</v>
      </c>
      <c r="C3029" s="95"/>
      <c r="D3029" s="101" t="s">
        <v>30869</v>
      </c>
      <c r="E3029" s="95"/>
      <c r="F3029" s="95"/>
      <c r="G3029" s="96"/>
      <c r="H3029" s="96" t="s">
        <v>31221</v>
      </c>
      <c r="I3029" s="113" t="s">
        <v>22516</v>
      </c>
      <c r="J3029" s="192"/>
      <c r="K3029" s="96"/>
      <c r="L3029" s="95" t="s">
        <v>21765</v>
      </c>
      <c r="M3029" s="113" t="s">
        <v>22516</v>
      </c>
      <c r="N3029" s="75" t="s">
        <v>21624</v>
      </c>
      <c r="O3029" s="75" t="s">
        <v>7223</v>
      </c>
      <c r="P3029" s="75" t="s">
        <v>15373</v>
      </c>
      <c r="Q3029" s="95"/>
    </row>
    <row r="3030">
      <c r="A3030" s="69" t="s">
        <v>2586</v>
      </c>
      <c r="B3030" s="232" t="s">
        <v>28039</v>
      </c>
      <c r="C3030" s="82"/>
      <c r="D3030" s="79" t="s">
        <v>31222</v>
      </c>
      <c r="E3030" s="82"/>
      <c r="F3030" s="82"/>
      <c r="G3030" s="62"/>
      <c r="H3030" s="62" t="s">
        <v>31223</v>
      </c>
      <c r="I3030" s="113" t="s">
        <v>22516</v>
      </c>
      <c r="J3030" s="198"/>
      <c r="K3030" s="62"/>
      <c r="L3030" s="82" t="s">
        <v>21765</v>
      </c>
      <c r="M3030" s="113" t="s">
        <v>22516</v>
      </c>
      <c r="N3030" s="99" t="s">
        <v>21624</v>
      </c>
      <c r="O3030" s="99" t="s">
        <v>3305</v>
      </c>
      <c r="P3030" s="99" t="s">
        <v>15373</v>
      </c>
      <c r="Q3030" s="82"/>
    </row>
    <row r="3031">
      <c r="A3031" s="69" t="s">
        <v>2586</v>
      </c>
      <c r="B3031" s="232" t="s">
        <v>31224</v>
      </c>
      <c r="C3031" s="82"/>
      <c r="D3031" s="79" t="s">
        <v>31225</v>
      </c>
      <c r="E3031" s="82"/>
      <c r="F3031" s="82"/>
      <c r="G3031" s="62"/>
      <c r="H3031" s="62" t="s">
        <v>31226</v>
      </c>
      <c r="I3031" s="113" t="s">
        <v>22516</v>
      </c>
      <c r="J3031" s="198"/>
      <c r="K3031" s="62"/>
      <c r="L3031" s="82" t="s">
        <v>21765</v>
      </c>
      <c r="M3031" s="113" t="s">
        <v>22516</v>
      </c>
      <c r="N3031" s="99" t="s">
        <v>21624</v>
      </c>
      <c r="O3031" s="99" t="s">
        <v>3162</v>
      </c>
      <c r="P3031" s="99" t="s">
        <v>15373</v>
      </c>
      <c r="Q3031" s="82"/>
    </row>
    <row r="3032">
      <c r="A3032" s="69" t="s">
        <v>2586</v>
      </c>
      <c r="B3032" s="190" t="s">
        <v>31227</v>
      </c>
      <c r="C3032" s="236"/>
      <c r="D3032" s="229" t="s">
        <v>31228</v>
      </c>
      <c r="E3032" s="236"/>
      <c r="F3032" s="236"/>
      <c r="G3032" s="177"/>
      <c r="H3032" s="177" t="s">
        <v>31229</v>
      </c>
      <c r="I3032" s="113" t="s">
        <v>22516</v>
      </c>
      <c r="J3032" s="179"/>
      <c r="K3032" s="179"/>
      <c r="L3032" s="95" t="s">
        <v>21765</v>
      </c>
      <c r="M3032" s="113" t="s">
        <v>22516</v>
      </c>
      <c r="N3032" s="75" t="s">
        <v>21624</v>
      </c>
      <c r="O3032" s="75" t="s">
        <v>7223</v>
      </c>
      <c r="P3032" s="75" t="s">
        <v>15373</v>
      </c>
      <c r="Q3032" s="180" t="s">
        <v>22516</v>
      </c>
    </row>
    <row r="3033">
      <c r="A3033" s="174"/>
      <c r="B3033" s="211" t="s">
        <v>22414</v>
      </c>
      <c r="C3033" s="188"/>
      <c r="D3033" s="171"/>
      <c r="E3033" s="171"/>
      <c r="F3033" s="171"/>
      <c r="G3033" s="173"/>
      <c r="H3033" s="113" t="s">
        <v>22516</v>
      </c>
      <c r="I3033" s="173" t="s">
        <v>22415</v>
      </c>
      <c r="J3033" s="171"/>
      <c r="K3033" s="171" t="s">
        <v>21605</v>
      </c>
      <c r="L3033" s="171"/>
      <c r="M3033" s="113" t="s">
        <v>22516</v>
      </c>
      <c r="N3033" s="171" t="s">
        <v>2760</v>
      </c>
      <c r="O3033" s="171" t="s">
        <v>22416</v>
      </c>
      <c r="P3033" s="174"/>
      <c r="Q3033" s="171" t="s">
        <v>16706</v>
      </c>
    </row>
    <row r="3034">
      <c r="A3034" s="174"/>
      <c r="B3034" s="185" t="s">
        <v>22491</v>
      </c>
      <c r="C3034" s="188"/>
      <c r="D3034" s="186" t="s">
        <v>22492</v>
      </c>
      <c r="E3034" s="188"/>
      <c r="F3034" s="188"/>
      <c r="G3034" s="188"/>
      <c r="H3034" s="207" t="s">
        <v>31230</v>
      </c>
      <c r="I3034" s="188"/>
      <c r="J3034" s="188"/>
      <c r="K3034" s="186" t="s">
        <v>21478</v>
      </c>
      <c r="L3034" s="188"/>
      <c r="M3034" s="113" t="s">
        <v>22516</v>
      </c>
      <c r="N3034" s="186" t="s">
        <v>22458</v>
      </c>
      <c r="O3034" s="186" t="s">
        <v>21579</v>
      </c>
      <c r="P3034" s="174"/>
      <c r="Q3034" s="186" t="s">
        <v>16706</v>
      </c>
    </row>
    <row r="3035">
      <c r="A3035" s="174"/>
      <c r="B3035" s="185" t="s">
        <v>22494</v>
      </c>
      <c r="C3035" s="188"/>
      <c r="D3035" s="188"/>
      <c r="E3035" s="188"/>
      <c r="F3035" s="188"/>
      <c r="G3035" s="188"/>
      <c r="H3035" s="207" t="s">
        <v>31231</v>
      </c>
      <c r="I3035" s="188"/>
      <c r="J3035" s="188"/>
      <c r="K3035" s="186" t="s">
        <v>21478</v>
      </c>
      <c r="L3035" s="188"/>
      <c r="M3035" s="113" t="s">
        <v>22516</v>
      </c>
      <c r="N3035" s="186" t="s">
        <v>22458</v>
      </c>
      <c r="O3035" s="186" t="s">
        <v>21579</v>
      </c>
      <c r="P3035" s="174"/>
      <c r="Q3035" s="186" t="s">
        <v>16706</v>
      </c>
    </row>
    <row r="3036">
      <c r="A3036" s="174"/>
      <c r="B3036" s="185" t="s">
        <v>22496</v>
      </c>
      <c r="C3036" s="188"/>
      <c r="D3036" s="188"/>
      <c r="E3036" s="188"/>
      <c r="F3036" s="188"/>
      <c r="G3036" s="188"/>
      <c r="H3036" s="207" t="s">
        <v>31232</v>
      </c>
      <c r="I3036" s="188"/>
      <c r="J3036" s="188"/>
      <c r="K3036" s="186" t="s">
        <v>21478</v>
      </c>
      <c r="L3036" s="188"/>
      <c r="M3036" s="113" t="s">
        <v>22516</v>
      </c>
      <c r="N3036" s="186" t="s">
        <v>22458</v>
      </c>
      <c r="O3036" s="186" t="s">
        <v>22464</v>
      </c>
      <c r="P3036" s="174"/>
      <c r="Q3036" s="186" t="s">
        <v>16706</v>
      </c>
    </row>
    <row r="3037">
      <c r="A3037" s="62" t="s">
        <v>23381</v>
      </c>
      <c r="B3037" s="175" t="s">
        <v>24464</v>
      </c>
      <c r="C3037" s="95"/>
      <c r="D3037" s="101" t="s">
        <v>31233</v>
      </c>
      <c r="E3037" s="95"/>
      <c r="F3037" s="95"/>
      <c r="G3037" s="96"/>
      <c r="H3037" s="96" t="s">
        <v>31234</v>
      </c>
      <c r="I3037" s="71" t="s">
        <v>24467</v>
      </c>
      <c r="J3037" s="192">
        <v>157872.0</v>
      </c>
      <c r="K3037" s="75" t="s">
        <v>22602</v>
      </c>
      <c r="L3037" s="95" t="s">
        <v>16627</v>
      </c>
      <c r="M3037" s="113" t="s">
        <v>22516</v>
      </c>
      <c r="N3037" s="75" t="s">
        <v>22645</v>
      </c>
      <c r="O3037" s="75" t="s">
        <v>2742</v>
      </c>
      <c r="P3037" s="75" t="s">
        <v>8038</v>
      </c>
      <c r="Q3037" s="95" t="s">
        <v>24468</v>
      </c>
    </row>
    <row r="3038">
      <c r="A3038" s="69" t="s">
        <v>2633</v>
      </c>
      <c r="B3038" s="232" t="s">
        <v>31235</v>
      </c>
      <c r="C3038" s="82"/>
      <c r="D3038" s="79" t="s">
        <v>4101</v>
      </c>
      <c r="E3038" s="82"/>
      <c r="F3038" s="82"/>
      <c r="G3038" s="62"/>
      <c r="H3038" s="62" t="s">
        <v>31236</v>
      </c>
      <c r="I3038" s="193" t="s">
        <v>31237</v>
      </c>
      <c r="J3038" s="200">
        <v>103000.0</v>
      </c>
      <c r="K3038" s="99" t="s">
        <v>22602</v>
      </c>
      <c r="L3038" s="82" t="s">
        <v>16627</v>
      </c>
      <c r="M3038" s="113" t="s">
        <v>22516</v>
      </c>
      <c r="N3038" s="99" t="s">
        <v>22645</v>
      </c>
      <c r="O3038" s="99" t="s">
        <v>2742</v>
      </c>
      <c r="P3038" s="99" t="s">
        <v>15373</v>
      </c>
      <c r="Q3038" s="82" t="s">
        <v>31238</v>
      </c>
    </row>
    <row r="3039">
      <c r="A3039" s="69" t="s">
        <v>2586</v>
      </c>
      <c r="B3039" s="190" t="s">
        <v>28105</v>
      </c>
      <c r="C3039" s="95" t="s">
        <v>31239</v>
      </c>
      <c r="D3039" s="101" t="s">
        <v>7472</v>
      </c>
      <c r="E3039" s="95"/>
      <c r="F3039" s="95"/>
      <c r="G3039" s="96"/>
      <c r="H3039" s="96" t="s">
        <v>31240</v>
      </c>
      <c r="I3039" s="71" t="s">
        <v>22962</v>
      </c>
      <c r="J3039" s="192">
        <v>133761.0</v>
      </c>
      <c r="K3039" s="75" t="s">
        <v>22602</v>
      </c>
      <c r="L3039" s="95" t="s">
        <v>16627</v>
      </c>
      <c r="M3039" s="113" t="s">
        <v>22516</v>
      </c>
      <c r="N3039" s="75" t="s">
        <v>22645</v>
      </c>
      <c r="O3039" s="75" t="s">
        <v>2742</v>
      </c>
      <c r="P3039" s="75" t="s">
        <v>8038</v>
      </c>
      <c r="Q3039" s="95" t="s">
        <v>22963</v>
      </c>
    </row>
    <row r="3040">
      <c r="A3040" s="62" t="s">
        <v>2586</v>
      </c>
      <c r="B3040" s="195" t="s">
        <v>28060</v>
      </c>
      <c r="C3040" s="201" t="s">
        <v>31241</v>
      </c>
      <c r="D3040" s="101" t="s">
        <v>31242</v>
      </c>
      <c r="E3040" s="201"/>
      <c r="F3040" s="201"/>
      <c r="G3040" s="160" t="s">
        <v>2741</v>
      </c>
      <c r="H3040" s="198" t="s">
        <v>31243</v>
      </c>
      <c r="I3040" s="213" t="s">
        <v>28063</v>
      </c>
      <c r="J3040" s="198">
        <v>526390.0</v>
      </c>
      <c r="K3040" s="214" t="s">
        <v>22602</v>
      </c>
      <c r="L3040" s="201" t="s">
        <v>21498</v>
      </c>
      <c r="M3040" s="162" t="s">
        <v>22837</v>
      </c>
      <c r="N3040" s="162" t="s">
        <v>22645</v>
      </c>
      <c r="O3040" s="162" t="s">
        <v>28064</v>
      </c>
      <c r="P3040" s="162" t="s">
        <v>8038</v>
      </c>
      <c r="Q3040" s="201" t="s">
        <v>28065</v>
      </c>
    </row>
    <row r="3041">
      <c r="A3041" s="69" t="s">
        <v>2586</v>
      </c>
      <c r="B3041" s="153" t="s">
        <v>24423</v>
      </c>
      <c r="C3041" s="95" t="s">
        <v>31244</v>
      </c>
      <c r="D3041" s="101" t="s">
        <v>31245</v>
      </c>
      <c r="E3041" s="95"/>
      <c r="F3041" s="95"/>
      <c r="G3041" s="160" t="s">
        <v>8038</v>
      </c>
      <c r="H3041" s="96" t="s">
        <v>31246</v>
      </c>
      <c r="I3041" s="71" t="s">
        <v>28087</v>
      </c>
      <c r="J3041" s="192">
        <v>3490322.0</v>
      </c>
      <c r="K3041" s="75" t="s">
        <v>22602</v>
      </c>
      <c r="L3041" s="95" t="s">
        <v>21498</v>
      </c>
      <c r="M3041" s="75" t="s">
        <v>23557</v>
      </c>
      <c r="N3041" s="75" t="s">
        <v>22645</v>
      </c>
      <c r="O3041" s="75" t="s">
        <v>28085</v>
      </c>
      <c r="P3041" s="75" t="s">
        <v>8038</v>
      </c>
      <c r="Q3041" s="95" t="s">
        <v>28088</v>
      </c>
    </row>
    <row r="3042">
      <c r="A3042" s="62" t="s">
        <v>2633</v>
      </c>
      <c r="B3042" s="210" t="s">
        <v>28073</v>
      </c>
      <c r="C3042" s="82" t="s">
        <v>29672</v>
      </c>
      <c r="D3042" s="101" t="s">
        <v>31247</v>
      </c>
      <c r="E3042" s="82"/>
      <c r="F3042" s="82"/>
      <c r="G3042" s="62"/>
      <c r="H3042" s="62" t="s">
        <v>31248</v>
      </c>
      <c r="I3042" s="193" t="s">
        <v>28076</v>
      </c>
      <c r="J3042" s="198">
        <v>191851.0</v>
      </c>
      <c r="K3042" s="99" t="s">
        <v>22602</v>
      </c>
      <c r="L3042" s="82" t="s">
        <v>21498</v>
      </c>
      <c r="M3042" s="99" t="s">
        <v>22798</v>
      </c>
      <c r="N3042" s="99" t="s">
        <v>22645</v>
      </c>
      <c r="O3042" s="99" t="s">
        <v>28085</v>
      </c>
      <c r="P3042" s="99" t="s">
        <v>8038</v>
      </c>
      <c r="Q3042" s="82" t="s">
        <v>24836</v>
      </c>
    </row>
    <row r="3043">
      <c r="A3043" s="69" t="s">
        <v>2586</v>
      </c>
      <c r="B3043" s="220" t="s">
        <v>31249</v>
      </c>
      <c r="C3043" s="82" t="s">
        <v>31250</v>
      </c>
      <c r="D3043" s="79" t="s">
        <v>29481</v>
      </c>
      <c r="E3043" s="82"/>
      <c r="F3043" s="82"/>
      <c r="G3043" s="62"/>
      <c r="H3043" s="62" t="s">
        <v>31251</v>
      </c>
      <c r="I3043" s="108" t="s">
        <v>31252</v>
      </c>
      <c r="J3043" s="198">
        <v>191420.0</v>
      </c>
      <c r="K3043" s="75" t="s">
        <v>22602</v>
      </c>
      <c r="L3043" s="82" t="s">
        <v>21498</v>
      </c>
      <c r="M3043" s="99" t="s">
        <v>22798</v>
      </c>
      <c r="N3043" s="99" t="s">
        <v>22645</v>
      </c>
      <c r="O3043" s="99" t="s">
        <v>2742</v>
      </c>
      <c r="P3043" s="99" t="s">
        <v>8038</v>
      </c>
      <c r="Q3043" s="82" t="s">
        <v>29809</v>
      </c>
    </row>
    <row r="3044">
      <c r="A3044" s="69" t="s">
        <v>2586</v>
      </c>
      <c r="B3044" s="153" t="s">
        <v>28077</v>
      </c>
      <c r="C3044" s="95" t="s">
        <v>31253</v>
      </c>
      <c r="D3044" s="101" t="s">
        <v>31025</v>
      </c>
      <c r="E3044" s="95"/>
      <c r="F3044" s="95"/>
      <c r="G3044" s="96"/>
      <c r="H3044" s="96" t="s">
        <v>31254</v>
      </c>
      <c r="I3044" s="191" t="s">
        <v>23507</v>
      </c>
      <c r="J3044" s="204">
        <v>100000.0</v>
      </c>
      <c r="K3044" s="99" t="s">
        <v>22602</v>
      </c>
      <c r="L3044" s="95" t="s">
        <v>21498</v>
      </c>
      <c r="M3044" s="75" t="s">
        <v>22798</v>
      </c>
      <c r="N3044" s="75" t="s">
        <v>22645</v>
      </c>
      <c r="O3044" s="75" t="s">
        <v>2742</v>
      </c>
      <c r="P3044" s="75" t="s">
        <v>8038</v>
      </c>
      <c r="Q3044" s="95" t="s">
        <v>23508</v>
      </c>
    </row>
    <row r="3045">
      <c r="A3045" s="69" t="s">
        <v>2633</v>
      </c>
      <c r="B3045" s="220" t="s">
        <v>22792</v>
      </c>
      <c r="C3045" s="82" t="s">
        <v>31255</v>
      </c>
      <c r="D3045" s="79" t="s">
        <v>31256</v>
      </c>
      <c r="E3045" s="82"/>
      <c r="F3045" s="82"/>
      <c r="G3045" s="62"/>
      <c r="H3045" s="62" t="s">
        <v>31257</v>
      </c>
      <c r="I3045" s="108" t="s">
        <v>22797</v>
      </c>
      <c r="J3045" s="198">
        <v>192799.0</v>
      </c>
      <c r="K3045" s="99" t="s">
        <v>22602</v>
      </c>
      <c r="L3045" s="82" t="s">
        <v>21498</v>
      </c>
      <c r="M3045" s="99" t="s">
        <v>22798</v>
      </c>
      <c r="N3045" s="99" t="s">
        <v>22645</v>
      </c>
      <c r="O3045" s="99" t="s">
        <v>22646</v>
      </c>
      <c r="P3045" s="99" t="s">
        <v>15373</v>
      </c>
      <c r="Q3045" s="82" t="s">
        <v>31258</v>
      </c>
    </row>
    <row r="3046">
      <c r="A3046" s="62" t="s">
        <v>2586</v>
      </c>
      <c r="B3046" s="210" t="s">
        <v>24517</v>
      </c>
      <c r="C3046" s="82" t="s">
        <v>31259</v>
      </c>
      <c r="D3046" s="79" t="s">
        <v>4101</v>
      </c>
      <c r="E3046" s="82"/>
      <c r="F3046" s="82"/>
      <c r="G3046" s="160" t="s">
        <v>2741</v>
      </c>
      <c r="H3046" s="62" t="s">
        <v>31260</v>
      </c>
      <c r="I3046" s="108" t="s">
        <v>24520</v>
      </c>
      <c r="J3046" s="198">
        <v>132850.0</v>
      </c>
      <c r="K3046" s="99" t="s">
        <v>22602</v>
      </c>
      <c r="L3046" s="82" t="s">
        <v>21498</v>
      </c>
      <c r="M3046" s="99" t="s">
        <v>22576</v>
      </c>
      <c r="N3046" s="99" t="s">
        <v>22645</v>
      </c>
      <c r="O3046" s="99" t="s">
        <v>2742</v>
      </c>
      <c r="P3046" s="99" t="s">
        <v>8038</v>
      </c>
      <c r="Q3046" s="82" t="s">
        <v>28845</v>
      </c>
    </row>
    <row r="3047">
      <c r="A3047" s="62" t="s">
        <v>2633</v>
      </c>
      <c r="B3047" s="215" t="s">
        <v>31261</v>
      </c>
      <c r="C3047" s="95" t="s">
        <v>31262</v>
      </c>
      <c r="D3047" s="101" t="s">
        <v>6130</v>
      </c>
      <c r="E3047" s="95"/>
      <c r="F3047" s="95"/>
      <c r="G3047" s="160" t="s">
        <v>8038</v>
      </c>
      <c r="H3047" s="96" t="s">
        <v>31263</v>
      </c>
      <c r="I3047" s="71" t="s">
        <v>31264</v>
      </c>
      <c r="J3047" s="192">
        <v>457386.0</v>
      </c>
      <c r="K3047" s="75" t="s">
        <v>22602</v>
      </c>
      <c r="L3047" s="95" t="s">
        <v>21498</v>
      </c>
      <c r="M3047" s="75" t="s">
        <v>22576</v>
      </c>
      <c r="N3047" s="75" t="s">
        <v>22645</v>
      </c>
      <c r="O3047" s="75" t="s">
        <v>2742</v>
      </c>
      <c r="P3047" s="75" t="s">
        <v>15373</v>
      </c>
      <c r="Q3047" s="95" t="s">
        <v>31265</v>
      </c>
    </row>
    <row r="3048">
      <c r="A3048" s="62" t="s">
        <v>2633</v>
      </c>
      <c r="B3048" s="215" t="s">
        <v>31266</v>
      </c>
      <c r="C3048" s="95" t="s">
        <v>31267</v>
      </c>
      <c r="D3048" s="101" t="s">
        <v>20512</v>
      </c>
      <c r="E3048" s="95"/>
      <c r="F3048" s="95"/>
      <c r="G3048" s="160" t="s">
        <v>8038</v>
      </c>
      <c r="H3048" s="96" t="s">
        <v>31268</v>
      </c>
      <c r="I3048" s="71" t="s">
        <v>31264</v>
      </c>
      <c r="J3048" s="192">
        <v>457386.0</v>
      </c>
      <c r="K3048" s="75" t="s">
        <v>22602</v>
      </c>
      <c r="L3048" s="95" t="s">
        <v>21498</v>
      </c>
      <c r="M3048" s="75" t="s">
        <v>22576</v>
      </c>
      <c r="N3048" s="75" t="s">
        <v>22645</v>
      </c>
      <c r="O3048" s="75" t="s">
        <v>2742</v>
      </c>
      <c r="P3048" s="75" t="s">
        <v>8038</v>
      </c>
      <c r="Q3048" s="95" t="s">
        <v>31265</v>
      </c>
    </row>
    <row r="3049">
      <c r="A3049" s="62" t="s">
        <v>2633</v>
      </c>
      <c r="B3049" s="215" t="s">
        <v>31269</v>
      </c>
      <c r="C3049" s="95" t="s">
        <v>31270</v>
      </c>
      <c r="D3049" s="101" t="s">
        <v>31270</v>
      </c>
      <c r="E3049" s="95"/>
      <c r="F3049" s="95"/>
      <c r="G3049" s="160" t="s">
        <v>8038</v>
      </c>
      <c r="H3049" s="96" t="s">
        <v>31271</v>
      </c>
      <c r="I3049" s="71" t="s">
        <v>31264</v>
      </c>
      <c r="J3049" s="192">
        <v>457386.0</v>
      </c>
      <c r="K3049" s="75" t="s">
        <v>22602</v>
      </c>
      <c r="L3049" s="95" t="s">
        <v>21498</v>
      </c>
      <c r="M3049" s="75" t="s">
        <v>22576</v>
      </c>
      <c r="N3049" s="75" t="s">
        <v>22645</v>
      </c>
      <c r="O3049" s="75" t="s">
        <v>2742</v>
      </c>
      <c r="P3049" s="75" t="s">
        <v>8038</v>
      </c>
      <c r="Q3049" s="95" t="s">
        <v>31265</v>
      </c>
    </row>
    <row r="3050">
      <c r="A3050" s="69" t="s">
        <v>2586</v>
      </c>
      <c r="B3050" s="153" t="s">
        <v>31272</v>
      </c>
      <c r="C3050" s="95" t="s">
        <v>31273</v>
      </c>
      <c r="D3050" s="101" t="s">
        <v>31274</v>
      </c>
      <c r="E3050" s="95"/>
      <c r="F3050" s="95"/>
      <c r="G3050" s="160" t="s">
        <v>15373</v>
      </c>
      <c r="H3050" s="96" t="s">
        <v>31275</v>
      </c>
      <c r="I3050" s="191" t="s">
        <v>31276</v>
      </c>
      <c r="J3050" s="204">
        <v>963000.0</v>
      </c>
      <c r="K3050" s="75" t="s">
        <v>22602</v>
      </c>
      <c r="L3050" s="95" t="s">
        <v>21498</v>
      </c>
      <c r="M3050" s="75" t="s">
        <v>22576</v>
      </c>
      <c r="N3050" s="75" t="s">
        <v>22645</v>
      </c>
      <c r="O3050" s="75" t="s">
        <v>23169</v>
      </c>
      <c r="P3050" s="75" t="s">
        <v>8038</v>
      </c>
      <c r="Q3050" s="95" t="s">
        <v>31277</v>
      </c>
    </row>
    <row r="3051">
      <c r="A3051" s="69" t="s">
        <v>23381</v>
      </c>
      <c r="B3051" s="220" t="s">
        <v>31278</v>
      </c>
      <c r="C3051" s="82" t="s">
        <v>31279</v>
      </c>
      <c r="D3051" s="79" t="s">
        <v>31280</v>
      </c>
      <c r="E3051" s="82"/>
      <c r="F3051" s="82"/>
      <c r="G3051" s="62"/>
      <c r="H3051" s="62" t="s">
        <v>31281</v>
      </c>
      <c r="I3051" s="108" t="s">
        <v>31282</v>
      </c>
      <c r="J3051" s="198">
        <v>232966.0</v>
      </c>
      <c r="K3051" s="75" t="s">
        <v>22602</v>
      </c>
      <c r="L3051" s="82" t="s">
        <v>21498</v>
      </c>
      <c r="M3051" s="99" t="s">
        <v>22629</v>
      </c>
      <c r="N3051" s="99" t="s">
        <v>22645</v>
      </c>
      <c r="O3051" s="99" t="s">
        <v>2742</v>
      </c>
      <c r="P3051" s="99" t="s">
        <v>8038</v>
      </c>
      <c r="Q3051" s="113" t="s">
        <v>22516</v>
      </c>
    </row>
    <row r="3052">
      <c r="A3052" s="69" t="s">
        <v>2633</v>
      </c>
      <c r="B3052" s="153" t="s">
        <v>31283</v>
      </c>
      <c r="C3052" s="95"/>
      <c r="D3052" s="101" t="s">
        <v>31284</v>
      </c>
      <c r="E3052" s="95"/>
      <c r="F3052" s="95"/>
      <c r="G3052" s="160" t="s">
        <v>2741</v>
      </c>
      <c r="H3052" s="96" t="s">
        <v>31285</v>
      </c>
      <c r="I3052" s="71" t="s">
        <v>31286</v>
      </c>
      <c r="J3052" s="192">
        <v>1646357.0</v>
      </c>
      <c r="K3052" s="75" t="s">
        <v>22602</v>
      </c>
      <c r="L3052" s="95" t="s">
        <v>21498</v>
      </c>
      <c r="M3052" s="75" t="s">
        <v>22739</v>
      </c>
      <c r="N3052" s="75" t="s">
        <v>22645</v>
      </c>
      <c r="O3052" s="75" t="s">
        <v>28082</v>
      </c>
      <c r="P3052" s="75" t="s">
        <v>15373</v>
      </c>
      <c r="Q3052" s="95" t="s">
        <v>31287</v>
      </c>
    </row>
    <row r="3053">
      <c r="A3053" s="69" t="s">
        <v>2586</v>
      </c>
      <c r="B3053" s="259" t="s">
        <v>31288</v>
      </c>
      <c r="C3053" s="201" t="s">
        <v>16285</v>
      </c>
      <c r="D3053" s="79" t="s">
        <v>3853</v>
      </c>
      <c r="E3053" s="201"/>
      <c r="F3053" s="201"/>
      <c r="G3053" s="198"/>
      <c r="H3053" s="198" t="s">
        <v>31289</v>
      </c>
      <c r="I3053" s="213" t="s">
        <v>31290</v>
      </c>
      <c r="J3053" s="198">
        <v>146069.0</v>
      </c>
      <c r="K3053" s="214" t="s">
        <v>22602</v>
      </c>
      <c r="L3053" s="201" t="s">
        <v>21498</v>
      </c>
      <c r="M3053" s="162" t="s">
        <v>22739</v>
      </c>
      <c r="N3053" s="162" t="s">
        <v>22645</v>
      </c>
      <c r="O3053" s="162" t="s">
        <v>2952</v>
      </c>
      <c r="P3053" s="162" t="s">
        <v>15373</v>
      </c>
      <c r="Q3053" s="201" t="s">
        <v>31291</v>
      </c>
    </row>
    <row r="3054">
      <c r="A3054" s="69" t="s">
        <v>2633</v>
      </c>
      <c r="B3054" s="259" t="s">
        <v>31288</v>
      </c>
      <c r="C3054" s="201" t="s">
        <v>15538</v>
      </c>
      <c r="D3054" s="101" t="s">
        <v>13156</v>
      </c>
      <c r="E3054" s="201"/>
      <c r="F3054" s="201"/>
      <c r="G3054" s="198"/>
      <c r="H3054" s="198" t="s">
        <v>31292</v>
      </c>
      <c r="I3054" s="213" t="s">
        <v>31290</v>
      </c>
      <c r="J3054" s="198">
        <v>146069.0</v>
      </c>
      <c r="K3054" s="214" t="s">
        <v>22602</v>
      </c>
      <c r="L3054" s="201" t="s">
        <v>21498</v>
      </c>
      <c r="M3054" s="162" t="s">
        <v>22739</v>
      </c>
      <c r="N3054" s="162" t="s">
        <v>22645</v>
      </c>
      <c r="O3054" s="162" t="s">
        <v>2952</v>
      </c>
      <c r="P3054" s="162" t="s">
        <v>15373</v>
      </c>
      <c r="Q3054" s="201" t="s">
        <v>31291</v>
      </c>
    </row>
    <row r="3055">
      <c r="A3055" s="62" t="s">
        <v>2586</v>
      </c>
      <c r="B3055" s="210" t="s">
        <v>31293</v>
      </c>
      <c r="C3055" s="82"/>
      <c r="D3055" s="79" t="s">
        <v>5656</v>
      </c>
      <c r="E3055" s="82"/>
      <c r="F3055" s="82"/>
      <c r="G3055" s="62"/>
      <c r="H3055" s="62" t="s">
        <v>31294</v>
      </c>
      <c r="I3055" s="108" t="s">
        <v>31295</v>
      </c>
      <c r="J3055" s="198">
        <v>226893.0</v>
      </c>
      <c r="K3055" s="75" t="s">
        <v>22602</v>
      </c>
      <c r="L3055" s="82" t="s">
        <v>21498</v>
      </c>
      <c r="M3055" s="99" t="s">
        <v>23140</v>
      </c>
      <c r="N3055" s="99" t="s">
        <v>22645</v>
      </c>
      <c r="O3055" s="99" t="s">
        <v>2742</v>
      </c>
      <c r="P3055" s="99" t="s">
        <v>8038</v>
      </c>
      <c r="Q3055" s="82" t="s">
        <v>31296</v>
      </c>
    </row>
    <row r="3056">
      <c r="A3056" s="69" t="s">
        <v>2586</v>
      </c>
      <c r="B3056" s="153" t="s">
        <v>28089</v>
      </c>
      <c r="C3056" s="95" t="s">
        <v>12251</v>
      </c>
      <c r="D3056" s="101" t="s">
        <v>30326</v>
      </c>
      <c r="E3056" s="95"/>
      <c r="F3056" s="95"/>
      <c r="G3056" s="96"/>
      <c r="H3056" s="96" t="s">
        <v>31297</v>
      </c>
      <c r="I3056" s="71" t="s">
        <v>28091</v>
      </c>
      <c r="J3056" s="156">
        <v>131000.0</v>
      </c>
      <c r="K3056" s="75" t="s">
        <v>22602</v>
      </c>
      <c r="L3056" s="95" t="s">
        <v>21498</v>
      </c>
      <c r="M3056" s="75" t="s">
        <v>22638</v>
      </c>
      <c r="N3056" s="75" t="s">
        <v>22645</v>
      </c>
      <c r="O3056" s="75" t="s">
        <v>28085</v>
      </c>
      <c r="P3056" s="75" t="s">
        <v>15373</v>
      </c>
      <c r="Q3056" s="95" t="s">
        <v>31298</v>
      </c>
    </row>
    <row r="3057">
      <c r="A3057" s="62" t="s">
        <v>2633</v>
      </c>
      <c r="B3057" s="210" t="s">
        <v>31299</v>
      </c>
      <c r="C3057" s="82" t="s">
        <v>31300</v>
      </c>
      <c r="D3057" s="79" t="s">
        <v>31301</v>
      </c>
      <c r="E3057" s="82"/>
      <c r="F3057" s="82"/>
      <c r="G3057" s="62"/>
      <c r="H3057" s="62" t="s">
        <v>31302</v>
      </c>
      <c r="I3057" s="193" t="s">
        <v>31303</v>
      </c>
      <c r="J3057" s="196">
        <v>116000.0</v>
      </c>
      <c r="K3057" s="99" t="s">
        <v>22602</v>
      </c>
      <c r="L3057" s="82" t="s">
        <v>21498</v>
      </c>
      <c r="M3057" s="99" t="s">
        <v>22638</v>
      </c>
      <c r="N3057" s="99" t="s">
        <v>22645</v>
      </c>
      <c r="O3057" s="99" t="s">
        <v>2742</v>
      </c>
      <c r="P3057" s="99" t="s">
        <v>8038</v>
      </c>
      <c r="Q3057" s="113" t="s">
        <v>22516</v>
      </c>
    </row>
    <row r="3058">
      <c r="A3058" s="62" t="s">
        <v>2633</v>
      </c>
      <c r="B3058" s="195" t="s">
        <v>31304</v>
      </c>
      <c r="C3058" s="201"/>
      <c r="D3058" s="196" t="s">
        <v>16417</v>
      </c>
      <c r="E3058" s="201"/>
      <c r="F3058" s="201"/>
      <c r="G3058" s="160" t="s">
        <v>2741</v>
      </c>
      <c r="H3058" s="198" t="s">
        <v>31305</v>
      </c>
      <c r="I3058" s="213" t="s">
        <v>29615</v>
      </c>
      <c r="J3058" s="198">
        <v>454440.0</v>
      </c>
      <c r="K3058" s="162" t="s">
        <v>22602</v>
      </c>
      <c r="L3058" s="201" t="s">
        <v>21498</v>
      </c>
      <c r="M3058" s="162" t="s">
        <v>23753</v>
      </c>
      <c r="N3058" s="162" t="s">
        <v>22645</v>
      </c>
      <c r="O3058" s="162" t="s">
        <v>22646</v>
      </c>
      <c r="P3058" s="162" t="s">
        <v>8038</v>
      </c>
      <c r="Q3058" s="201" t="s">
        <v>29616</v>
      </c>
    </row>
    <row r="3059">
      <c r="A3059" s="62" t="s">
        <v>2633</v>
      </c>
      <c r="B3059" s="195" t="s">
        <v>31304</v>
      </c>
      <c r="C3059" s="201"/>
      <c r="D3059" s="196" t="s">
        <v>14402</v>
      </c>
      <c r="E3059" s="201"/>
      <c r="F3059" s="201"/>
      <c r="G3059" s="160" t="s">
        <v>2741</v>
      </c>
      <c r="H3059" s="198" t="s">
        <v>31306</v>
      </c>
      <c r="I3059" s="213" t="s">
        <v>29615</v>
      </c>
      <c r="J3059" s="198">
        <v>454440.0</v>
      </c>
      <c r="K3059" s="162" t="s">
        <v>22602</v>
      </c>
      <c r="L3059" s="201" t="s">
        <v>21498</v>
      </c>
      <c r="M3059" s="162" t="s">
        <v>23753</v>
      </c>
      <c r="N3059" s="162" t="s">
        <v>22645</v>
      </c>
      <c r="O3059" s="162" t="s">
        <v>22646</v>
      </c>
      <c r="P3059" s="162" t="s">
        <v>15373</v>
      </c>
      <c r="Q3059" s="201" t="s">
        <v>29616</v>
      </c>
    </row>
    <row r="3060">
      <c r="A3060" s="69" t="s">
        <v>2586</v>
      </c>
      <c r="B3060" s="232" t="s">
        <v>31307</v>
      </c>
      <c r="C3060" s="82" t="s">
        <v>31308</v>
      </c>
      <c r="D3060" s="79" t="s">
        <v>31309</v>
      </c>
      <c r="E3060" s="82"/>
      <c r="F3060" s="82"/>
      <c r="G3060" s="62"/>
      <c r="H3060" s="62" t="s">
        <v>31310</v>
      </c>
      <c r="I3060" s="108" t="s">
        <v>31311</v>
      </c>
      <c r="J3060" s="200">
        <v>212000.0</v>
      </c>
      <c r="K3060" s="99" t="s">
        <v>22602</v>
      </c>
      <c r="L3060" s="82" t="s">
        <v>21498</v>
      </c>
      <c r="M3060" s="62"/>
      <c r="N3060" s="99" t="s">
        <v>22645</v>
      </c>
      <c r="O3060" s="99" t="s">
        <v>2742</v>
      </c>
      <c r="P3060" s="99" t="s">
        <v>15373</v>
      </c>
      <c r="Q3060" s="82" t="s">
        <v>31312</v>
      </c>
    </row>
    <row r="3061">
      <c r="A3061" s="69" t="s">
        <v>2586</v>
      </c>
      <c r="B3061" s="232" t="s">
        <v>31313</v>
      </c>
      <c r="C3061" s="82" t="s">
        <v>31314</v>
      </c>
      <c r="D3061" s="79" t="s">
        <v>31315</v>
      </c>
      <c r="E3061" s="82"/>
      <c r="F3061" s="82"/>
      <c r="G3061" s="62"/>
      <c r="H3061" s="62" t="s">
        <v>31316</v>
      </c>
      <c r="I3061" s="108" t="s">
        <v>31317</v>
      </c>
      <c r="J3061" s="198">
        <v>152436.0</v>
      </c>
      <c r="K3061" s="75" t="s">
        <v>22602</v>
      </c>
      <c r="L3061" s="82" t="s">
        <v>24848</v>
      </c>
      <c r="M3061" s="113" t="s">
        <v>22516</v>
      </c>
      <c r="N3061" s="99" t="s">
        <v>22645</v>
      </c>
      <c r="O3061" s="99" t="s">
        <v>2742</v>
      </c>
      <c r="P3061" s="99" t="s">
        <v>15373</v>
      </c>
      <c r="Q3061" s="82" t="s">
        <v>31318</v>
      </c>
    </row>
    <row r="3062">
      <c r="A3062" s="69" t="s">
        <v>2586</v>
      </c>
      <c r="B3062" s="190" t="s">
        <v>31319</v>
      </c>
      <c r="C3062" s="95"/>
      <c r="D3062" s="101" t="s">
        <v>2124</v>
      </c>
      <c r="E3062" s="95"/>
      <c r="F3062" s="95"/>
      <c r="G3062" s="96"/>
      <c r="H3062" s="96" t="s">
        <v>31320</v>
      </c>
      <c r="I3062" s="71" t="s">
        <v>31321</v>
      </c>
      <c r="J3062" s="192">
        <v>1905.0</v>
      </c>
      <c r="K3062" s="99" t="s">
        <v>22513</v>
      </c>
      <c r="L3062" s="95" t="s">
        <v>16627</v>
      </c>
      <c r="M3062" s="113" t="s">
        <v>22516</v>
      </c>
      <c r="N3062" s="75" t="s">
        <v>22645</v>
      </c>
      <c r="O3062" s="75" t="s">
        <v>22646</v>
      </c>
      <c r="P3062" s="75" t="s">
        <v>15373</v>
      </c>
      <c r="Q3062" s="95" t="s">
        <v>31322</v>
      </c>
    </row>
    <row r="3063">
      <c r="A3063" s="62" t="s">
        <v>2586</v>
      </c>
      <c r="B3063" s="210" t="s">
        <v>28121</v>
      </c>
      <c r="C3063" s="82"/>
      <c r="D3063" s="79" t="s">
        <v>31323</v>
      </c>
      <c r="E3063" s="82"/>
      <c r="F3063" s="82"/>
      <c r="G3063" s="62"/>
      <c r="H3063" s="62" t="s">
        <v>11522</v>
      </c>
      <c r="I3063" s="193" t="s">
        <v>28123</v>
      </c>
      <c r="J3063" s="200">
        <v>17900.0</v>
      </c>
      <c r="K3063" s="99" t="s">
        <v>22513</v>
      </c>
      <c r="L3063" s="82" t="s">
        <v>16627</v>
      </c>
      <c r="M3063" s="113" t="s">
        <v>22516</v>
      </c>
      <c r="N3063" s="99" t="s">
        <v>22645</v>
      </c>
      <c r="O3063" s="99" t="s">
        <v>23148</v>
      </c>
      <c r="P3063" s="99" t="s">
        <v>8038</v>
      </c>
      <c r="Q3063" s="82" t="s">
        <v>31324</v>
      </c>
    </row>
    <row r="3064">
      <c r="A3064" s="69" t="s">
        <v>2633</v>
      </c>
      <c r="B3064" s="190" t="s">
        <v>31325</v>
      </c>
      <c r="C3064" s="95"/>
      <c r="D3064" s="101" t="s">
        <v>31326</v>
      </c>
      <c r="E3064" s="95"/>
      <c r="F3064" s="95"/>
      <c r="G3064" s="96"/>
      <c r="H3064" s="96" t="s">
        <v>31327</v>
      </c>
      <c r="I3064" s="191" t="s">
        <v>31328</v>
      </c>
      <c r="J3064" s="156">
        <v>461.0</v>
      </c>
      <c r="K3064" s="75" t="s">
        <v>22513</v>
      </c>
      <c r="L3064" s="95" t="s">
        <v>16627</v>
      </c>
      <c r="M3064" s="113" t="s">
        <v>22516</v>
      </c>
      <c r="N3064" s="75" t="s">
        <v>22645</v>
      </c>
      <c r="O3064" s="75" t="s">
        <v>31329</v>
      </c>
      <c r="P3064" s="75" t="s">
        <v>8038</v>
      </c>
      <c r="Q3064" s="95" t="s">
        <v>31330</v>
      </c>
    </row>
    <row r="3065">
      <c r="A3065" s="62" t="s">
        <v>2586</v>
      </c>
      <c r="B3065" s="210" t="s">
        <v>31331</v>
      </c>
      <c r="C3065" s="82"/>
      <c r="D3065" s="79" t="s">
        <v>31332</v>
      </c>
      <c r="E3065" s="82"/>
      <c r="F3065" s="82"/>
      <c r="G3065" s="62"/>
      <c r="H3065" s="62" t="s">
        <v>31333</v>
      </c>
      <c r="I3065" s="193" t="s">
        <v>31334</v>
      </c>
      <c r="J3065" s="198">
        <v>4920.0</v>
      </c>
      <c r="K3065" s="75" t="s">
        <v>22513</v>
      </c>
      <c r="L3065" s="82" t="s">
        <v>16627</v>
      </c>
      <c r="M3065" s="113" t="s">
        <v>22516</v>
      </c>
      <c r="N3065" s="99" t="s">
        <v>22645</v>
      </c>
      <c r="O3065" s="99" t="s">
        <v>22829</v>
      </c>
      <c r="P3065" s="99" t="s">
        <v>15373</v>
      </c>
      <c r="Q3065" s="113" t="s">
        <v>22516</v>
      </c>
    </row>
    <row r="3066">
      <c r="A3066" s="69" t="s">
        <v>2586</v>
      </c>
      <c r="B3066" s="153" t="s">
        <v>31335</v>
      </c>
      <c r="C3066" s="95" t="s">
        <v>31336</v>
      </c>
      <c r="D3066" s="101" t="s">
        <v>31337</v>
      </c>
      <c r="E3066" s="95"/>
      <c r="F3066" s="95"/>
      <c r="G3066" s="96"/>
      <c r="H3066" s="96" t="s">
        <v>31338</v>
      </c>
      <c r="I3066" s="113" t="s">
        <v>22516</v>
      </c>
      <c r="J3066" s="192"/>
      <c r="K3066" s="75" t="s">
        <v>22513</v>
      </c>
      <c r="L3066" s="95" t="s">
        <v>21498</v>
      </c>
      <c r="M3066" s="75" t="s">
        <v>22576</v>
      </c>
      <c r="N3066" s="75" t="s">
        <v>22645</v>
      </c>
      <c r="O3066" s="75" t="s">
        <v>2952</v>
      </c>
      <c r="P3066" s="75" t="s">
        <v>8038</v>
      </c>
      <c r="Q3066" s="154" t="s">
        <v>22516</v>
      </c>
    </row>
    <row r="3067">
      <c r="A3067" s="69" t="s">
        <v>2586</v>
      </c>
      <c r="B3067" s="153" t="s">
        <v>31339</v>
      </c>
      <c r="C3067" s="95"/>
      <c r="D3067" s="101" t="s">
        <v>7584</v>
      </c>
      <c r="E3067" s="95"/>
      <c r="F3067" s="95"/>
      <c r="G3067" s="96"/>
      <c r="H3067" s="96" t="s">
        <v>31340</v>
      </c>
      <c r="I3067" s="113" t="s">
        <v>22516</v>
      </c>
      <c r="J3067" s="192"/>
      <c r="K3067" s="75" t="s">
        <v>22513</v>
      </c>
      <c r="L3067" s="95" t="s">
        <v>21498</v>
      </c>
      <c r="M3067" s="75" t="s">
        <v>22739</v>
      </c>
      <c r="N3067" s="75" t="s">
        <v>22645</v>
      </c>
      <c r="O3067" s="75" t="s">
        <v>24521</v>
      </c>
      <c r="P3067" s="75" t="s">
        <v>15373</v>
      </c>
      <c r="Q3067" s="154" t="s">
        <v>22516</v>
      </c>
    </row>
    <row r="3068">
      <c r="A3068" s="69" t="s">
        <v>2586</v>
      </c>
      <c r="B3068" s="153" t="s">
        <v>31341</v>
      </c>
      <c r="C3068" s="95"/>
      <c r="D3068" s="101" t="s">
        <v>24046</v>
      </c>
      <c r="E3068" s="95"/>
      <c r="F3068" s="95"/>
      <c r="G3068" s="96"/>
      <c r="H3068" s="96" t="s">
        <v>31342</v>
      </c>
      <c r="I3068" s="154" t="s">
        <v>31343</v>
      </c>
      <c r="J3068" s="192">
        <v>1151.0</v>
      </c>
      <c r="K3068" s="75" t="s">
        <v>22513</v>
      </c>
      <c r="L3068" s="95" t="s">
        <v>21498</v>
      </c>
      <c r="M3068" s="75" t="s">
        <v>23753</v>
      </c>
      <c r="N3068" s="75" t="s">
        <v>22645</v>
      </c>
      <c r="O3068" s="75" t="s">
        <v>22646</v>
      </c>
      <c r="P3068" s="75" t="s">
        <v>15373</v>
      </c>
      <c r="Q3068" s="154" t="s">
        <v>22516</v>
      </c>
    </row>
    <row r="3069">
      <c r="A3069" s="69" t="s">
        <v>2633</v>
      </c>
      <c r="B3069" s="153" t="s">
        <v>31341</v>
      </c>
      <c r="C3069" s="95" t="s">
        <v>31344</v>
      </c>
      <c r="D3069" s="101" t="s">
        <v>31344</v>
      </c>
      <c r="E3069" s="95"/>
      <c r="F3069" s="95"/>
      <c r="G3069" s="96"/>
      <c r="H3069" s="96" t="s">
        <v>31345</v>
      </c>
      <c r="I3069" s="154" t="s">
        <v>31343</v>
      </c>
      <c r="J3069" s="192">
        <v>1151.0</v>
      </c>
      <c r="K3069" s="99" t="s">
        <v>22513</v>
      </c>
      <c r="L3069" s="95" t="s">
        <v>21498</v>
      </c>
      <c r="M3069" s="75" t="s">
        <v>23753</v>
      </c>
      <c r="N3069" s="75" t="s">
        <v>22645</v>
      </c>
      <c r="O3069" s="75" t="s">
        <v>2742</v>
      </c>
      <c r="P3069" s="75" t="s">
        <v>8038</v>
      </c>
      <c r="Q3069" s="154" t="s">
        <v>22516</v>
      </c>
    </row>
    <row r="3070">
      <c r="A3070" s="69" t="s">
        <v>2586</v>
      </c>
      <c r="B3070" s="153" t="s">
        <v>31341</v>
      </c>
      <c r="C3070" s="95" t="s">
        <v>31344</v>
      </c>
      <c r="D3070" s="101" t="s">
        <v>31344</v>
      </c>
      <c r="E3070" s="95"/>
      <c r="F3070" s="95"/>
      <c r="G3070" s="96"/>
      <c r="H3070" s="96" t="s">
        <v>31346</v>
      </c>
      <c r="I3070" s="154" t="s">
        <v>31343</v>
      </c>
      <c r="J3070" s="192">
        <v>1151.0</v>
      </c>
      <c r="K3070" s="162" t="s">
        <v>22513</v>
      </c>
      <c r="L3070" s="95" t="s">
        <v>21498</v>
      </c>
      <c r="M3070" s="75" t="s">
        <v>23753</v>
      </c>
      <c r="N3070" s="75" t="s">
        <v>22645</v>
      </c>
      <c r="O3070" s="75" t="s">
        <v>2742</v>
      </c>
      <c r="P3070" s="75" t="s">
        <v>8038</v>
      </c>
      <c r="Q3070" s="154" t="s">
        <v>22516</v>
      </c>
    </row>
    <row r="3071">
      <c r="A3071" s="69" t="s">
        <v>2633</v>
      </c>
      <c r="B3071" s="153" t="s">
        <v>31341</v>
      </c>
      <c r="C3071" s="95" t="s">
        <v>31344</v>
      </c>
      <c r="D3071" s="101" t="s">
        <v>31344</v>
      </c>
      <c r="E3071" s="95"/>
      <c r="F3071" s="95"/>
      <c r="G3071" s="96"/>
      <c r="H3071" s="96" t="s">
        <v>31347</v>
      </c>
      <c r="I3071" s="154" t="s">
        <v>31343</v>
      </c>
      <c r="J3071" s="192">
        <v>1151.0</v>
      </c>
      <c r="K3071" s="162" t="s">
        <v>22513</v>
      </c>
      <c r="L3071" s="95" t="s">
        <v>21498</v>
      </c>
      <c r="M3071" s="75" t="s">
        <v>23753</v>
      </c>
      <c r="N3071" s="75" t="s">
        <v>22645</v>
      </c>
      <c r="O3071" s="75" t="s">
        <v>2742</v>
      </c>
      <c r="P3071" s="75" t="s">
        <v>8038</v>
      </c>
      <c r="Q3071" s="154" t="s">
        <v>22516</v>
      </c>
    </row>
    <row r="3072">
      <c r="A3072" s="62" t="s">
        <v>2586</v>
      </c>
      <c r="B3072" s="195" t="s">
        <v>31348</v>
      </c>
      <c r="C3072" s="201"/>
      <c r="D3072" s="196" t="s">
        <v>31349</v>
      </c>
      <c r="E3072" s="201"/>
      <c r="F3072" s="201"/>
      <c r="G3072" s="198"/>
      <c r="H3072" s="198" t="s">
        <v>31350</v>
      </c>
      <c r="I3072" s="113" t="s">
        <v>22516</v>
      </c>
      <c r="J3072" s="198"/>
      <c r="K3072" s="162" t="s">
        <v>22513</v>
      </c>
      <c r="L3072" s="201" t="s">
        <v>21498</v>
      </c>
      <c r="M3072" s="198"/>
      <c r="N3072" s="162" t="s">
        <v>22645</v>
      </c>
      <c r="O3072" s="162" t="s">
        <v>7267</v>
      </c>
      <c r="P3072" s="162" t="s">
        <v>8038</v>
      </c>
      <c r="Q3072" s="158" t="s">
        <v>22516</v>
      </c>
    </row>
    <row r="3073">
      <c r="A3073" s="62" t="s">
        <v>2586</v>
      </c>
      <c r="B3073" s="195" t="s">
        <v>31351</v>
      </c>
      <c r="C3073" s="201" t="s">
        <v>29481</v>
      </c>
      <c r="D3073" s="79" t="s">
        <v>29481</v>
      </c>
      <c r="E3073" s="201"/>
      <c r="F3073" s="201"/>
      <c r="G3073" s="198"/>
      <c r="H3073" s="198" t="s">
        <v>24749</v>
      </c>
      <c r="I3073" s="199" t="s">
        <v>31352</v>
      </c>
      <c r="J3073" s="196">
        <v>7700.0</v>
      </c>
      <c r="K3073" s="162" t="s">
        <v>22513</v>
      </c>
      <c r="L3073" s="201" t="s">
        <v>21498</v>
      </c>
      <c r="M3073" s="198"/>
      <c r="N3073" s="162" t="s">
        <v>22645</v>
      </c>
      <c r="O3073" s="162" t="s">
        <v>28085</v>
      </c>
      <c r="P3073" s="162" t="s">
        <v>8038</v>
      </c>
      <c r="Q3073" s="201" t="s">
        <v>31353</v>
      </c>
    </row>
    <row r="3074">
      <c r="A3074" s="62" t="s">
        <v>2586</v>
      </c>
      <c r="B3074" s="195" t="s">
        <v>31351</v>
      </c>
      <c r="C3074" s="201" t="s">
        <v>31354</v>
      </c>
      <c r="D3074" s="196" t="s">
        <v>3668</v>
      </c>
      <c r="E3074" s="201"/>
      <c r="F3074" s="201"/>
      <c r="G3074" s="198"/>
      <c r="H3074" s="198" t="s">
        <v>31355</v>
      </c>
      <c r="I3074" s="199" t="s">
        <v>31352</v>
      </c>
      <c r="J3074" s="196">
        <v>7700.0</v>
      </c>
      <c r="K3074" s="162" t="s">
        <v>22513</v>
      </c>
      <c r="L3074" s="201" t="s">
        <v>21498</v>
      </c>
      <c r="M3074" s="198"/>
      <c r="N3074" s="162" t="s">
        <v>22645</v>
      </c>
      <c r="O3074" s="162" t="s">
        <v>2742</v>
      </c>
      <c r="P3074" s="162" t="s">
        <v>8038</v>
      </c>
      <c r="Q3074" s="201" t="s">
        <v>31353</v>
      </c>
    </row>
    <row r="3075">
      <c r="A3075" s="62" t="s">
        <v>2633</v>
      </c>
      <c r="B3075" s="195" t="s">
        <v>24543</v>
      </c>
      <c r="C3075" s="201" t="s">
        <v>7284</v>
      </c>
      <c r="D3075" s="196" t="s">
        <v>24545</v>
      </c>
      <c r="E3075" s="201"/>
      <c r="F3075" s="201"/>
      <c r="G3075" s="198"/>
      <c r="H3075" s="198" t="s">
        <v>24548</v>
      </c>
      <c r="I3075" s="199" t="s">
        <v>24549</v>
      </c>
      <c r="J3075" s="196">
        <v>7200.0</v>
      </c>
      <c r="K3075" s="162" t="s">
        <v>22513</v>
      </c>
      <c r="L3075" s="201" t="s">
        <v>21498</v>
      </c>
      <c r="M3075" s="198"/>
      <c r="N3075" s="162" t="s">
        <v>22645</v>
      </c>
      <c r="O3075" s="162" t="s">
        <v>23148</v>
      </c>
      <c r="P3075" s="162" t="s">
        <v>8038</v>
      </c>
      <c r="Q3075" s="201" t="s">
        <v>24550</v>
      </c>
    </row>
    <row r="3076">
      <c r="A3076" s="69" t="s">
        <v>2586</v>
      </c>
      <c r="B3076" s="153" t="s">
        <v>28134</v>
      </c>
      <c r="C3076" s="95" t="s">
        <v>28135</v>
      </c>
      <c r="D3076" s="96"/>
      <c r="E3076" s="95"/>
      <c r="F3076" s="95"/>
      <c r="G3076" s="96"/>
      <c r="H3076" s="96" t="s">
        <v>31356</v>
      </c>
      <c r="I3076" s="191" t="s">
        <v>28137</v>
      </c>
      <c r="J3076" s="204">
        <v>5432.0</v>
      </c>
      <c r="K3076" s="75" t="s">
        <v>22513</v>
      </c>
      <c r="L3076" s="69" t="s">
        <v>21498</v>
      </c>
      <c r="M3076" s="96"/>
      <c r="N3076" s="75" t="s">
        <v>22645</v>
      </c>
      <c r="O3076" s="75" t="s">
        <v>2952</v>
      </c>
      <c r="P3076" s="75" t="s">
        <v>8038</v>
      </c>
      <c r="Q3076" s="95" t="s">
        <v>28139</v>
      </c>
    </row>
    <row r="3077">
      <c r="A3077" s="69" t="s">
        <v>2586</v>
      </c>
      <c r="B3077" s="190" t="s">
        <v>31357</v>
      </c>
      <c r="C3077" s="95"/>
      <c r="D3077" s="101" t="s">
        <v>5294</v>
      </c>
      <c r="E3077" s="95"/>
      <c r="F3077" s="95"/>
      <c r="G3077" s="96"/>
      <c r="H3077" s="96" t="s">
        <v>31358</v>
      </c>
      <c r="I3077" s="71" t="s">
        <v>31359</v>
      </c>
      <c r="J3077" s="192">
        <v>1419.0</v>
      </c>
      <c r="K3077" s="75" t="s">
        <v>22513</v>
      </c>
      <c r="L3077" s="95" t="s">
        <v>21765</v>
      </c>
      <c r="M3077" s="113" t="s">
        <v>22516</v>
      </c>
      <c r="N3077" s="75" t="s">
        <v>22645</v>
      </c>
      <c r="O3077" s="75" t="s">
        <v>22646</v>
      </c>
      <c r="P3077" s="75" t="s">
        <v>15373</v>
      </c>
      <c r="Q3077" s="154" t="s">
        <v>22516</v>
      </c>
    </row>
    <row r="3078">
      <c r="A3078" s="69" t="s">
        <v>2586</v>
      </c>
      <c r="B3078" s="190" t="s">
        <v>31360</v>
      </c>
      <c r="C3078" s="95"/>
      <c r="D3078" s="101" t="s">
        <v>31361</v>
      </c>
      <c r="E3078" s="95"/>
      <c r="F3078" s="95"/>
      <c r="G3078" s="96"/>
      <c r="H3078" s="96" t="s">
        <v>31362</v>
      </c>
      <c r="I3078" s="71" t="s">
        <v>31363</v>
      </c>
      <c r="J3078" s="192">
        <v>1626.0</v>
      </c>
      <c r="K3078" s="75" t="s">
        <v>22513</v>
      </c>
      <c r="L3078" s="95" t="s">
        <v>21765</v>
      </c>
      <c r="M3078" s="113" t="s">
        <v>22516</v>
      </c>
      <c r="N3078" s="75" t="s">
        <v>22645</v>
      </c>
      <c r="O3078" s="75" t="s">
        <v>22646</v>
      </c>
      <c r="P3078" s="75" t="s">
        <v>8038</v>
      </c>
      <c r="Q3078" s="154" t="s">
        <v>22516</v>
      </c>
    </row>
    <row r="3079">
      <c r="A3079" s="69" t="s">
        <v>2586</v>
      </c>
      <c r="B3079" s="190" t="s">
        <v>31364</v>
      </c>
      <c r="C3079" s="95"/>
      <c r="D3079" s="79" t="s">
        <v>20761</v>
      </c>
      <c r="E3079" s="95"/>
      <c r="F3079" s="95"/>
      <c r="G3079" s="96"/>
      <c r="H3079" s="96" t="s">
        <v>31365</v>
      </c>
      <c r="I3079" s="71" t="s">
        <v>31366</v>
      </c>
      <c r="J3079" s="192">
        <v>2542.0</v>
      </c>
      <c r="K3079" s="99" t="s">
        <v>22513</v>
      </c>
      <c r="L3079" s="95" t="s">
        <v>21765</v>
      </c>
      <c r="M3079" s="113" t="s">
        <v>22516</v>
      </c>
      <c r="N3079" s="75" t="s">
        <v>22645</v>
      </c>
      <c r="O3079" s="75" t="s">
        <v>22646</v>
      </c>
      <c r="P3079" s="75" t="s">
        <v>15373</v>
      </c>
      <c r="Q3079" s="95"/>
    </row>
    <row r="3080">
      <c r="A3080" s="62" t="s">
        <v>2633</v>
      </c>
      <c r="B3080" s="210" t="s">
        <v>31367</v>
      </c>
      <c r="C3080" s="82"/>
      <c r="D3080" s="196" t="s">
        <v>6204</v>
      </c>
      <c r="E3080" s="82"/>
      <c r="F3080" s="82"/>
      <c r="G3080" s="62"/>
      <c r="H3080" s="62" t="s">
        <v>31368</v>
      </c>
      <c r="I3080" s="193" t="s">
        <v>31369</v>
      </c>
      <c r="J3080" s="196">
        <v>3845.0</v>
      </c>
      <c r="K3080" s="162" t="s">
        <v>22513</v>
      </c>
      <c r="L3080" s="82" t="s">
        <v>21765</v>
      </c>
      <c r="M3080" s="113" t="s">
        <v>22516</v>
      </c>
      <c r="N3080" s="99" t="s">
        <v>22645</v>
      </c>
      <c r="O3080" s="99" t="s">
        <v>22665</v>
      </c>
      <c r="P3080" s="99" t="s">
        <v>8038</v>
      </c>
      <c r="Q3080" s="82"/>
    </row>
    <row r="3081">
      <c r="A3081" s="69" t="s">
        <v>2586</v>
      </c>
      <c r="B3081" s="232" t="s">
        <v>31370</v>
      </c>
      <c r="C3081" s="82"/>
      <c r="D3081" s="79" t="s">
        <v>10566</v>
      </c>
      <c r="E3081" s="82"/>
      <c r="F3081" s="82"/>
      <c r="G3081" s="62"/>
      <c r="H3081" s="62" t="s">
        <v>31371</v>
      </c>
      <c r="I3081" s="108" t="s">
        <v>31372</v>
      </c>
      <c r="J3081" s="198">
        <v>1672.0</v>
      </c>
      <c r="K3081" s="99" t="s">
        <v>22513</v>
      </c>
      <c r="L3081" s="82" t="s">
        <v>21765</v>
      </c>
      <c r="M3081" s="113" t="s">
        <v>22516</v>
      </c>
      <c r="N3081" s="99" t="s">
        <v>22645</v>
      </c>
      <c r="O3081" s="99" t="s">
        <v>22646</v>
      </c>
      <c r="P3081" s="99" t="s">
        <v>15373</v>
      </c>
      <c r="Q3081" s="82"/>
    </row>
    <row r="3082">
      <c r="A3082" s="69" t="s">
        <v>2586</v>
      </c>
      <c r="B3082" s="232" t="s">
        <v>31373</v>
      </c>
      <c r="C3082" s="82"/>
      <c r="D3082" s="101" t="s">
        <v>6204</v>
      </c>
      <c r="E3082" s="82"/>
      <c r="F3082" s="82"/>
      <c r="G3082" s="62"/>
      <c r="H3082" s="62" t="s">
        <v>31374</v>
      </c>
      <c r="I3082" s="108" t="s">
        <v>31375</v>
      </c>
      <c r="J3082" s="198">
        <v>13615.0</v>
      </c>
      <c r="K3082" s="75" t="s">
        <v>22513</v>
      </c>
      <c r="L3082" s="82" t="s">
        <v>21765</v>
      </c>
      <c r="M3082" s="113" t="s">
        <v>22516</v>
      </c>
      <c r="N3082" s="99" t="s">
        <v>22645</v>
      </c>
      <c r="O3082" s="99" t="s">
        <v>22646</v>
      </c>
      <c r="P3082" s="99" t="s">
        <v>15373</v>
      </c>
      <c r="Q3082" s="82"/>
    </row>
    <row r="3083">
      <c r="A3083" s="69" t="s">
        <v>2586</v>
      </c>
      <c r="B3083" s="190" t="s">
        <v>31143</v>
      </c>
      <c r="C3083" s="95"/>
      <c r="D3083" s="101" t="s">
        <v>31376</v>
      </c>
      <c r="E3083" s="95"/>
      <c r="F3083" s="95"/>
      <c r="G3083" s="96"/>
      <c r="H3083" s="96" t="s">
        <v>31377</v>
      </c>
      <c r="I3083" s="191" t="s">
        <v>31378</v>
      </c>
      <c r="J3083" s="156">
        <v>235.0</v>
      </c>
      <c r="K3083" s="75" t="s">
        <v>22513</v>
      </c>
      <c r="L3083" s="95" t="s">
        <v>21765</v>
      </c>
      <c r="M3083" s="113" t="s">
        <v>22516</v>
      </c>
      <c r="N3083" s="75" t="s">
        <v>22645</v>
      </c>
      <c r="O3083" s="75" t="s">
        <v>23148</v>
      </c>
      <c r="P3083" s="75" t="s">
        <v>8038</v>
      </c>
      <c r="Q3083" s="95"/>
    </row>
    <row r="3084">
      <c r="A3084" s="69" t="s">
        <v>2586</v>
      </c>
      <c r="B3084" s="190" t="s">
        <v>31379</v>
      </c>
      <c r="C3084" s="95"/>
      <c r="D3084" s="101" t="s">
        <v>30504</v>
      </c>
      <c r="E3084" s="95"/>
      <c r="F3084" s="95"/>
      <c r="G3084" s="96"/>
      <c r="H3084" s="96" t="s">
        <v>31380</v>
      </c>
      <c r="I3084" s="71" t="s">
        <v>31381</v>
      </c>
      <c r="J3084" s="192">
        <v>2879.0</v>
      </c>
      <c r="K3084" s="75" t="s">
        <v>22513</v>
      </c>
      <c r="L3084" s="95" t="s">
        <v>21765</v>
      </c>
      <c r="M3084" s="113" t="s">
        <v>22516</v>
      </c>
      <c r="N3084" s="75" t="s">
        <v>22645</v>
      </c>
      <c r="O3084" s="75" t="s">
        <v>23169</v>
      </c>
      <c r="P3084" s="75" t="s">
        <v>15373</v>
      </c>
      <c r="Q3084" s="154" t="s">
        <v>22516</v>
      </c>
    </row>
    <row r="3085">
      <c r="A3085" s="62" t="s">
        <v>2586</v>
      </c>
      <c r="B3085" s="210" t="s">
        <v>31382</v>
      </c>
      <c r="C3085" s="82"/>
      <c r="D3085" s="101" t="s">
        <v>10992</v>
      </c>
      <c r="E3085" s="82"/>
      <c r="F3085" s="82"/>
      <c r="G3085" s="62"/>
      <c r="H3085" s="62" t="s">
        <v>31383</v>
      </c>
      <c r="I3085" s="155" t="s">
        <v>31384</v>
      </c>
      <c r="J3085" s="200">
        <v>10600.0</v>
      </c>
      <c r="K3085" s="99" t="s">
        <v>22513</v>
      </c>
      <c r="L3085" s="82" t="s">
        <v>21765</v>
      </c>
      <c r="M3085" s="113" t="s">
        <v>22516</v>
      </c>
      <c r="N3085" s="99" t="s">
        <v>22645</v>
      </c>
      <c r="O3085" s="99" t="s">
        <v>22735</v>
      </c>
      <c r="P3085" s="99" t="s">
        <v>8038</v>
      </c>
      <c r="Q3085" s="82"/>
    </row>
    <row r="3086">
      <c r="A3086" s="62" t="s">
        <v>23381</v>
      </c>
      <c r="B3086" s="210" t="s">
        <v>31385</v>
      </c>
      <c r="C3086" s="82"/>
      <c r="D3086" s="101" t="s">
        <v>3853</v>
      </c>
      <c r="E3086" s="82"/>
      <c r="F3086" s="82"/>
      <c r="G3086" s="62"/>
      <c r="H3086" s="62" t="s">
        <v>31386</v>
      </c>
      <c r="I3086" s="193" t="s">
        <v>31387</v>
      </c>
      <c r="J3086" s="200">
        <v>11500.0</v>
      </c>
      <c r="K3086" s="162" t="s">
        <v>22513</v>
      </c>
      <c r="L3086" s="82" t="s">
        <v>21765</v>
      </c>
      <c r="M3086" s="113" t="s">
        <v>22516</v>
      </c>
      <c r="N3086" s="99" t="s">
        <v>22645</v>
      </c>
      <c r="O3086" s="99" t="s">
        <v>22829</v>
      </c>
      <c r="P3086" s="99" t="s">
        <v>15373</v>
      </c>
      <c r="Q3086" s="82"/>
    </row>
    <row r="3087">
      <c r="A3087" s="69" t="s">
        <v>2586</v>
      </c>
      <c r="B3087" s="190" t="s">
        <v>31388</v>
      </c>
      <c r="C3087" s="95"/>
      <c r="D3087" s="101" t="s">
        <v>31389</v>
      </c>
      <c r="E3087" s="95"/>
      <c r="F3087" s="95"/>
      <c r="G3087" s="96"/>
      <c r="H3087" s="96" t="s">
        <v>31390</v>
      </c>
      <c r="I3087" s="71" t="s">
        <v>31391</v>
      </c>
      <c r="J3087" s="156">
        <v>376.0</v>
      </c>
      <c r="K3087" s="75" t="s">
        <v>22513</v>
      </c>
      <c r="L3087" s="95" t="s">
        <v>21765</v>
      </c>
      <c r="M3087" s="113" t="s">
        <v>22516</v>
      </c>
      <c r="N3087" s="75" t="s">
        <v>22645</v>
      </c>
      <c r="O3087" s="75" t="s">
        <v>28085</v>
      </c>
      <c r="P3087" s="75" t="s">
        <v>15373</v>
      </c>
      <c r="Q3087" s="154" t="s">
        <v>22516</v>
      </c>
    </row>
    <row r="3088">
      <c r="A3088" s="62" t="s">
        <v>2586</v>
      </c>
      <c r="B3088" s="210" t="s">
        <v>31392</v>
      </c>
      <c r="C3088" s="82"/>
      <c r="D3088" s="79" t="s">
        <v>31393</v>
      </c>
      <c r="E3088" s="82"/>
      <c r="F3088" s="82"/>
      <c r="G3088" s="62"/>
      <c r="H3088" s="62" t="s">
        <v>31394</v>
      </c>
      <c r="I3088" s="193" t="s">
        <v>23653</v>
      </c>
      <c r="J3088" s="196">
        <v>2487.0</v>
      </c>
      <c r="K3088" s="162" t="s">
        <v>22513</v>
      </c>
      <c r="L3088" s="82" t="s">
        <v>21765</v>
      </c>
      <c r="M3088" s="113" t="s">
        <v>22516</v>
      </c>
      <c r="N3088" s="99" t="s">
        <v>22645</v>
      </c>
      <c r="O3088" s="99" t="s">
        <v>22646</v>
      </c>
      <c r="P3088" s="99" t="s">
        <v>15373</v>
      </c>
      <c r="Q3088" s="82"/>
    </row>
    <row r="3089">
      <c r="A3089" s="62" t="s">
        <v>2586</v>
      </c>
      <c r="B3089" s="210" t="s">
        <v>31395</v>
      </c>
      <c r="C3089" s="82"/>
      <c r="D3089" s="101" t="s">
        <v>20007</v>
      </c>
      <c r="E3089" s="82"/>
      <c r="F3089" s="82"/>
      <c r="G3089" s="62"/>
      <c r="H3089" s="62" t="s">
        <v>31396</v>
      </c>
      <c r="I3089" s="193" t="s">
        <v>31397</v>
      </c>
      <c r="J3089" s="196">
        <v>492.0</v>
      </c>
      <c r="K3089" s="99" t="s">
        <v>22513</v>
      </c>
      <c r="L3089" s="82" t="s">
        <v>21765</v>
      </c>
      <c r="M3089" s="113" t="s">
        <v>22516</v>
      </c>
      <c r="N3089" s="99" t="s">
        <v>22645</v>
      </c>
      <c r="O3089" s="99" t="s">
        <v>22646</v>
      </c>
      <c r="P3089" s="99" t="s">
        <v>15373</v>
      </c>
      <c r="Q3089" s="82"/>
    </row>
    <row r="3090">
      <c r="A3090" s="62" t="s">
        <v>2586</v>
      </c>
      <c r="B3090" s="195" t="s">
        <v>29105</v>
      </c>
      <c r="C3090" s="201"/>
      <c r="D3090" s="196" t="s">
        <v>31398</v>
      </c>
      <c r="E3090" s="201"/>
      <c r="F3090" s="201"/>
      <c r="G3090" s="196"/>
      <c r="H3090" s="196" t="s">
        <v>31399</v>
      </c>
      <c r="I3090" s="199" t="s">
        <v>29107</v>
      </c>
      <c r="J3090" s="196">
        <v>9418.0</v>
      </c>
      <c r="K3090" s="214" t="s">
        <v>22513</v>
      </c>
      <c r="L3090" s="201" t="s">
        <v>21765</v>
      </c>
      <c r="M3090" s="113" t="s">
        <v>22516</v>
      </c>
      <c r="N3090" s="162" t="s">
        <v>22645</v>
      </c>
      <c r="O3090" s="162" t="s">
        <v>22829</v>
      </c>
      <c r="P3090" s="214" t="s">
        <v>8038</v>
      </c>
      <c r="Q3090" s="201"/>
    </row>
    <row r="3091">
      <c r="A3091" s="69" t="s">
        <v>2586</v>
      </c>
      <c r="B3091" s="190" t="s">
        <v>23277</v>
      </c>
      <c r="C3091" s="95"/>
      <c r="D3091" s="101" t="s">
        <v>31400</v>
      </c>
      <c r="E3091" s="95"/>
      <c r="F3091" s="95"/>
      <c r="G3091" s="96"/>
      <c r="H3091" s="96" t="s">
        <v>13685</v>
      </c>
      <c r="I3091" s="71" t="s">
        <v>23282</v>
      </c>
      <c r="J3091" s="192">
        <v>4234.0</v>
      </c>
      <c r="K3091" s="75" t="s">
        <v>22513</v>
      </c>
      <c r="L3091" s="95" t="s">
        <v>21765</v>
      </c>
      <c r="M3091" s="113" t="s">
        <v>22516</v>
      </c>
      <c r="N3091" s="75" t="s">
        <v>22645</v>
      </c>
      <c r="O3091" s="75" t="s">
        <v>22646</v>
      </c>
      <c r="P3091" s="75" t="s">
        <v>8038</v>
      </c>
      <c r="Q3091" s="154" t="s">
        <v>22516</v>
      </c>
    </row>
    <row r="3092">
      <c r="A3092" s="62" t="s">
        <v>2586</v>
      </c>
      <c r="B3092" s="175" t="s">
        <v>31401</v>
      </c>
      <c r="C3092" s="95"/>
      <c r="D3092" s="101" t="s">
        <v>31402</v>
      </c>
      <c r="E3092" s="95"/>
      <c r="F3092" s="95"/>
      <c r="G3092" s="96"/>
      <c r="H3092" s="96" t="s">
        <v>7455</v>
      </c>
      <c r="I3092" s="71" t="s">
        <v>31403</v>
      </c>
      <c r="J3092" s="192">
        <v>1626.0</v>
      </c>
      <c r="K3092" s="75" t="s">
        <v>22513</v>
      </c>
      <c r="L3092" s="95" t="s">
        <v>21765</v>
      </c>
      <c r="M3092" s="113" t="s">
        <v>22516</v>
      </c>
      <c r="N3092" s="75" t="s">
        <v>22645</v>
      </c>
      <c r="O3092" s="75" t="s">
        <v>22646</v>
      </c>
      <c r="P3092" s="75" t="s">
        <v>15373</v>
      </c>
      <c r="Q3092" s="95" t="s">
        <v>31404</v>
      </c>
    </row>
    <row r="3093">
      <c r="A3093" s="62" t="s">
        <v>2586</v>
      </c>
      <c r="B3093" s="195" t="s">
        <v>29105</v>
      </c>
      <c r="C3093" s="201"/>
      <c r="D3093" s="101" t="s">
        <v>31402</v>
      </c>
      <c r="E3093" s="201"/>
      <c r="F3093" s="201"/>
      <c r="G3093" s="196"/>
      <c r="H3093" s="196" t="s">
        <v>7455</v>
      </c>
      <c r="I3093" s="199" t="s">
        <v>29107</v>
      </c>
      <c r="J3093" s="196">
        <v>9418.0</v>
      </c>
      <c r="K3093" s="214" t="s">
        <v>22513</v>
      </c>
      <c r="L3093" s="201" t="s">
        <v>21765</v>
      </c>
      <c r="M3093" s="113" t="s">
        <v>22516</v>
      </c>
      <c r="N3093" s="162" t="s">
        <v>22645</v>
      </c>
      <c r="O3093" s="162" t="s">
        <v>22829</v>
      </c>
      <c r="P3093" s="214" t="s">
        <v>8038</v>
      </c>
      <c r="Q3093" s="201"/>
    </row>
    <row r="3094">
      <c r="A3094" s="62" t="s">
        <v>2586</v>
      </c>
      <c r="B3094" s="175" t="s">
        <v>24140</v>
      </c>
      <c r="C3094" s="95"/>
      <c r="D3094" s="101" t="s">
        <v>31405</v>
      </c>
      <c r="E3094" s="95"/>
      <c r="F3094" s="95"/>
      <c r="G3094" s="160" t="s">
        <v>2741</v>
      </c>
      <c r="H3094" s="96" t="s">
        <v>31406</v>
      </c>
      <c r="I3094" s="191" t="s">
        <v>24145</v>
      </c>
      <c r="J3094" s="204">
        <v>32300.0</v>
      </c>
      <c r="K3094" s="82" t="s">
        <v>22583</v>
      </c>
      <c r="L3094" s="95" t="s">
        <v>16627</v>
      </c>
      <c r="M3094" s="113" t="s">
        <v>22516</v>
      </c>
      <c r="N3094" s="75" t="s">
        <v>22645</v>
      </c>
      <c r="O3094" s="75" t="s">
        <v>24146</v>
      </c>
      <c r="P3094" s="75" t="s">
        <v>8038</v>
      </c>
      <c r="Q3094" s="95" t="s">
        <v>24147</v>
      </c>
    </row>
    <row r="3095">
      <c r="A3095" s="62" t="s">
        <v>2586</v>
      </c>
      <c r="B3095" s="175" t="s">
        <v>23155</v>
      </c>
      <c r="C3095" s="95"/>
      <c r="D3095" s="101" t="s">
        <v>20007</v>
      </c>
      <c r="E3095" s="95"/>
      <c r="F3095" s="95"/>
      <c r="G3095" s="160" t="s">
        <v>8038</v>
      </c>
      <c r="H3095" s="96" t="s">
        <v>31407</v>
      </c>
      <c r="I3095" s="71" t="s">
        <v>23160</v>
      </c>
      <c r="J3095" s="192">
        <v>91168.0</v>
      </c>
      <c r="K3095" s="82" t="s">
        <v>22583</v>
      </c>
      <c r="L3095" s="95" t="s">
        <v>16627</v>
      </c>
      <c r="M3095" s="113" t="s">
        <v>22516</v>
      </c>
      <c r="N3095" s="75" t="s">
        <v>22645</v>
      </c>
      <c r="O3095" s="75" t="s">
        <v>28085</v>
      </c>
      <c r="P3095" s="75" t="s">
        <v>8038</v>
      </c>
      <c r="Q3095" s="95" t="s">
        <v>23161</v>
      </c>
    </row>
    <row r="3096">
      <c r="A3096" s="62" t="s">
        <v>2586</v>
      </c>
      <c r="B3096" s="175" t="s">
        <v>24140</v>
      </c>
      <c r="C3096" s="95"/>
      <c r="D3096" s="101" t="s">
        <v>31408</v>
      </c>
      <c r="E3096" s="95"/>
      <c r="F3096" s="95"/>
      <c r="G3096" s="160" t="s">
        <v>2741</v>
      </c>
      <c r="H3096" s="96" t="s">
        <v>31409</v>
      </c>
      <c r="I3096" s="191" t="s">
        <v>24145</v>
      </c>
      <c r="J3096" s="204">
        <v>32300.0</v>
      </c>
      <c r="K3096" s="82" t="s">
        <v>22583</v>
      </c>
      <c r="L3096" s="95" t="s">
        <v>16627</v>
      </c>
      <c r="M3096" s="113" t="s">
        <v>22516</v>
      </c>
      <c r="N3096" s="75" t="s">
        <v>22645</v>
      </c>
      <c r="O3096" s="75" t="s">
        <v>24146</v>
      </c>
      <c r="P3096" s="75" t="s">
        <v>15373</v>
      </c>
      <c r="Q3096" s="95" t="s">
        <v>24147</v>
      </c>
    </row>
    <row r="3097">
      <c r="A3097" s="62" t="s">
        <v>2586</v>
      </c>
      <c r="B3097" s="210" t="s">
        <v>31410</v>
      </c>
      <c r="C3097" s="82"/>
      <c r="D3097" s="79" t="s">
        <v>14364</v>
      </c>
      <c r="E3097" s="82"/>
      <c r="F3097" s="82"/>
      <c r="G3097" s="62"/>
      <c r="H3097" s="62" t="s">
        <v>31411</v>
      </c>
      <c r="I3097" s="155" t="s">
        <v>31412</v>
      </c>
      <c r="J3097" s="200">
        <v>64000.0</v>
      </c>
      <c r="K3097" s="82" t="s">
        <v>22583</v>
      </c>
      <c r="L3097" s="82" t="s">
        <v>16627</v>
      </c>
      <c r="M3097" s="113" t="s">
        <v>22516</v>
      </c>
      <c r="N3097" s="99" t="s">
        <v>22645</v>
      </c>
      <c r="O3097" s="99" t="s">
        <v>23169</v>
      </c>
      <c r="P3097" s="99" t="s">
        <v>8038</v>
      </c>
      <c r="Q3097" s="113" t="s">
        <v>22516</v>
      </c>
    </row>
    <row r="3098">
      <c r="A3098" s="62" t="s">
        <v>2633</v>
      </c>
      <c r="B3098" s="210" t="s">
        <v>31413</v>
      </c>
      <c r="C3098" s="82" t="s">
        <v>31414</v>
      </c>
      <c r="D3098" s="79" t="s">
        <v>31415</v>
      </c>
      <c r="E3098" s="82"/>
      <c r="F3098" s="82"/>
      <c r="G3098" s="62"/>
      <c r="H3098" s="62" t="s">
        <v>31416</v>
      </c>
      <c r="I3098" s="193" t="s">
        <v>31417</v>
      </c>
      <c r="J3098" s="200">
        <v>51600.0</v>
      </c>
      <c r="K3098" s="82" t="s">
        <v>22583</v>
      </c>
      <c r="L3098" s="82" t="s">
        <v>21498</v>
      </c>
      <c r="M3098" s="99" t="s">
        <v>22629</v>
      </c>
      <c r="N3098" s="99" t="s">
        <v>22645</v>
      </c>
      <c r="O3098" s="99" t="s">
        <v>23148</v>
      </c>
      <c r="P3098" s="99" t="s">
        <v>8038</v>
      </c>
      <c r="Q3098" s="82" t="s">
        <v>31418</v>
      </c>
    </row>
    <row r="3099">
      <c r="A3099" s="62" t="s">
        <v>2633</v>
      </c>
      <c r="B3099" s="210" t="s">
        <v>31413</v>
      </c>
      <c r="C3099" s="82" t="s">
        <v>31414</v>
      </c>
      <c r="D3099" s="79" t="s">
        <v>31415</v>
      </c>
      <c r="E3099" s="82"/>
      <c r="F3099" s="82"/>
      <c r="G3099" s="62"/>
      <c r="H3099" s="62" t="s">
        <v>31419</v>
      </c>
      <c r="I3099" s="193" t="s">
        <v>31417</v>
      </c>
      <c r="J3099" s="200">
        <v>51600.0</v>
      </c>
      <c r="K3099" s="82" t="s">
        <v>22583</v>
      </c>
      <c r="L3099" s="82" t="s">
        <v>21498</v>
      </c>
      <c r="M3099" s="99" t="s">
        <v>22629</v>
      </c>
      <c r="N3099" s="99" t="s">
        <v>22645</v>
      </c>
      <c r="O3099" s="99" t="s">
        <v>23148</v>
      </c>
      <c r="P3099" s="99" t="s">
        <v>8038</v>
      </c>
      <c r="Q3099" s="82" t="s">
        <v>31418</v>
      </c>
    </row>
    <row r="3100">
      <c r="A3100" s="69" t="s">
        <v>2586</v>
      </c>
      <c r="B3100" s="153" t="s">
        <v>31420</v>
      </c>
      <c r="C3100" s="95" t="s">
        <v>31421</v>
      </c>
      <c r="D3100" s="101" t="s">
        <v>31422</v>
      </c>
      <c r="E3100" s="95"/>
      <c r="F3100" s="95"/>
      <c r="G3100" s="96"/>
      <c r="H3100" s="96" t="s">
        <v>31423</v>
      </c>
      <c r="I3100" s="71" t="s">
        <v>31424</v>
      </c>
      <c r="J3100" s="192">
        <v>44376.0</v>
      </c>
      <c r="K3100" s="160" t="s">
        <v>22583</v>
      </c>
      <c r="L3100" s="95" t="s">
        <v>21498</v>
      </c>
      <c r="M3100" s="75" t="s">
        <v>22739</v>
      </c>
      <c r="N3100" s="75" t="s">
        <v>22645</v>
      </c>
      <c r="O3100" s="75" t="s">
        <v>22665</v>
      </c>
      <c r="P3100" s="75" t="s">
        <v>15373</v>
      </c>
      <c r="Q3100" s="95" t="s">
        <v>31425</v>
      </c>
    </row>
    <row r="3101">
      <c r="A3101" s="69" t="s">
        <v>2586</v>
      </c>
      <c r="B3101" s="232" t="s">
        <v>31426</v>
      </c>
      <c r="C3101" s="82" t="s">
        <v>31427</v>
      </c>
      <c r="D3101" s="101" t="s">
        <v>29639</v>
      </c>
      <c r="E3101" s="82"/>
      <c r="F3101" s="82"/>
      <c r="G3101" s="160" t="s">
        <v>2741</v>
      </c>
      <c r="H3101" s="62" t="s">
        <v>31428</v>
      </c>
      <c r="I3101" s="108" t="s">
        <v>31429</v>
      </c>
      <c r="J3101" s="198">
        <v>56101.0</v>
      </c>
      <c r="K3101" s="82" t="s">
        <v>22583</v>
      </c>
      <c r="L3101" s="82" t="s">
        <v>21498</v>
      </c>
      <c r="M3101" s="99" t="s">
        <v>22739</v>
      </c>
      <c r="N3101" s="99" t="s">
        <v>22645</v>
      </c>
      <c r="O3101" s="99" t="s">
        <v>23148</v>
      </c>
      <c r="P3101" s="99" t="s">
        <v>8038</v>
      </c>
      <c r="Q3101" s="82" t="s">
        <v>22870</v>
      </c>
    </row>
    <row r="3102">
      <c r="A3102" s="62" t="s">
        <v>2586</v>
      </c>
      <c r="B3102" s="215" t="s">
        <v>31430</v>
      </c>
      <c r="C3102" s="95" t="s">
        <v>31431</v>
      </c>
      <c r="D3102" s="101" t="s">
        <v>7189</v>
      </c>
      <c r="E3102" s="95"/>
      <c r="F3102" s="95"/>
      <c r="G3102" s="96"/>
      <c r="H3102" s="96" t="s">
        <v>31432</v>
      </c>
      <c r="I3102" s="191" t="s">
        <v>31433</v>
      </c>
      <c r="J3102" s="204">
        <v>21000.0</v>
      </c>
      <c r="K3102" s="160" t="s">
        <v>22583</v>
      </c>
      <c r="L3102" s="95" t="s">
        <v>21498</v>
      </c>
      <c r="M3102" s="75" t="s">
        <v>22739</v>
      </c>
      <c r="N3102" s="75" t="s">
        <v>22645</v>
      </c>
      <c r="O3102" s="75" t="s">
        <v>2742</v>
      </c>
      <c r="P3102" s="75" t="s">
        <v>8038</v>
      </c>
      <c r="Q3102" s="95" t="s">
        <v>31434</v>
      </c>
    </row>
    <row r="3103">
      <c r="A3103" s="69" t="s">
        <v>2633</v>
      </c>
      <c r="B3103" s="153" t="s">
        <v>31435</v>
      </c>
      <c r="C3103" s="95" t="s">
        <v>21080</v>
      </c>
      <c r="D3103" s="101" t="s">
        <v>3248</v>
      </c>
      <c r="E3103" s="95"/>
      <c r="F3103" s="95"/>
      <c r="G3103" s="96"/>
      <c r="H3103" s="96" t="s">
        <v>31436</v>
      </c>
      <c r="I3103" s="71" t="s">
        <v>31437</v>
      </c>
      <c r="J3103" s="192">
        <v>74776.0</v>
      </c>
      <c r="K3103" s="82" t="s">
        <v>22583</v>
      </c>
      <c r="L3103" s="95" t="s">
        <v>21498</v>
      </c>
      <c r="M3103" s="75" t="s">
        <v>23140</v>
      </c>
      <c r="N3103" s="75" t="s">
        <v>22645</v>
      </c>
      <c r="O3103" s="75" t="s">
        <v>2952</v>
      </c>
      <c r="P3103" s="75" t="s">
        <v>8038</v>
      </c>
      <c r="Q3103" s="95" t="s">
        <v>25651</v>
      </c>
    </row>
    <row r="3104">
      <c r="A3104" s="69" t="s">
        <v>2633</v>
      </c>
      <c r="B3104" s="232" t="s">
        <v>31438</v>
      </c>
      <c r="C3104" s="82"/>
      <c r="D3104" s="79" t="s">
        <v>31439</v>
      </c>
      <c r="E3104" s="82"/>
      <c r="F3104" s="82"/>
      <c r="G3104" s="62"/>
      <c r="H3104" s="62" t="s">
        <v>7871</v>
      </c>
      <c r="I3104" s="108" t="s">
        <v>31440</v>
      </c>
      <c r="J3104" s="198">
        <v>80546.0</v>
      </c>
      <c r="K3104" s="82" t="s">
        <v>22583</v>
      </c>
      <c r="L3104" s="82" t="s">
        <v>21498</v>
      </c>
      <c r="M3104" s="62"/>
      <c r="N3104" s="99" t="s">
        <v>22645</v>
      </c>
      <c r="O3104" s="99" t="s">
        <v>22829</v>
      </c>
      <c r="P3104" s="99" t="s">
        <v>15373</v>
      </c>
      <c r="Q3104" s="82" t="s">
        <v>31441</v>
      </c>
    </row>
    <row r="3105">
      <c r="A3105" s="62" t="s">
        <v>2586</v>
      </c>
      <c r="B3105" s="210" t="s">
        <v>31442</v>
      </c>
      <c r="C3105" s="82" t="s">
        <v>31443</v>
      </c>
      <c r="D3105" s="79" t="s">
        <v>31443</v>
      </c>
      <c r="E3105" s="82"/>
      <c r="F3105" s="82"/>
      <c r="G3105" s="62"/>
      <c r="H3105" s="62" t="s">
        <v>31444</v>
      </c>
      <c r="I3105" s="108" t="s">
        <v>31445</v>
      </c>
      <c r="J3105" s="198">
        <v>24920.0</v>
      </c>
      <c r="K3105" s="82" t="s">
        <v>22583</v>
      </c>
      <c r="L3105" s="82" t="s">
        <v>21498</v>
      </c>
      <c r="M3105" s="62"/>
      <c r="N3105" s="99" t="s">
        <v>22645</v>
      </c>
      <c r="O3105" s="99" t="s">
        <v>28085</v>
      </c>
      <c r="P3105" s="99" t="s">
        <v>8038</v>
      </c>
      <c r="Q3105" s="82" t="s">
        <v>31446</v>
      </c>
    </row>
    <row r="3106">
      <c r="A3106" s="62" t="s">
        <v>2586</v>
      </c>
      <c r="B3106" s="195" t="s">
        <v>31447</v>
      </c>
      <c r="C3106" s="201" t="s">
        <v>29955</v>
      </c>
      <c r="D3106" s="196" t="s">
        <v>4335</v>
      </c>
      <c r="E3106" s="201"/>
      <c r="F3106" s="201"/>
      <c r="G3106" s="198"/>
      <c r="H3106" s="198" t="s">
        <v>31448</v>
      </c>
      <c r="I3106" s="113" t="s">
        <v>22516</v>
      </c>
      <c r="J3106" s="198"/>
      <c r="K3106" s="201" t="s">
        <v>22583</v>
      </c>
      <c r="L3106" s="201" t="s">
        <v>21498</v>
      </c>
      <c r="M3106" s="198"/>
      <c r="N3106" s="162" t="s">
        <v>22645</v>
      </c>
      <c r="O3106" s="162" t="s">
        <v>2760</v>
      </c>
      <c r="P3106" s="162" t="s">
        <v>8038</v>
      </c>
      <c r="Q3106" s="201" t="s">
        <v>31449</v>
      </c>
    </row>
    <row r="3107">
      <c r="A3107" s="69" t="s">
        <v>2633</v>
      </c>
      <c r="B3107" s="232" t="s">
        <v>31450</v>
      </c>
      <c r="C3107" s="82"/>
      <c r="D3107" s="79" t="s">
        <v>31451</v>
      </c>
      <c r="E3107" s="82"/>
      <c r="F3107" s="82"/>
      <c r="G3107" s="160" t="s">
        <v>8038</v>
      </c>
      <c r="H3107" s="62" t="s">
        <v>31452</v>
      </c>
      <c r="I3107" s="108" t="s">
        <v>22869</v>
      </c>
      <c r="J3107" s="198">
        <v>80000.0</v>
      </c>
      <c r="K3107" s="82" t="s">
        <v>22583</v>
      </c>
      <c r="L3107" s="82" t="s">
        <v>21498</v>
      </c>
      <c r="M3107" s="62"/>
      <c r="N3107" s="99" t="s">
        <v>22645</v>
      </c>
      <c r="O3107" s="99" t="s">
        <v>2742</v>
      </c>
      <c r="P3107" s="99" t="s">
        <v>8038</v>
      </c>
      <c r="Q3107" s="82" t="s">
        <v>22870</v>
      </c>
    </row>
    <row r="3108">
      <c r="A3108" s="62" t="s">
        <v>2586</v>
      </c>
      <c r="B3108" s="210" t="s">
        <v>28318</v>
      </c>
      <c r="C3108" s="82"/>
      <c r="D3108" s="101" t="s">
        <v>29495</v>
      </c>
      <c r="E3108" s="82"/>
      <c r="F3108" s="82"/>
      <c r="G3108" s="160" t="s">
        <v>2741</v>
      </c>
      <c r="H3108" s="62" t="s">
        <v>31453</v>
      </c>
      <c r="I3108" s="193" t="s">
        <v>28320</v>
      </c>
      <c r="J3108" s="200">
        <v>82000.0</v>
      </c>
      <c r="K3108" s="82" t="s">
        <v>22583</v>
      </c>
      <c r="L3108" s="82" t="s">
        <v>21765</v>
      </c>
      <c r="M3108" s="113" t="s">
        <v>22516</v>
      </c>
      <c r="N3108" s="99" t="s">
        <v>22645</v>
      </c>
      <c r="O3108" s="99" t="s">
        <v>22646</v>
      </c>
      <c r="P3108" s="99" t="s">
        <v>15373</v>
      </c>
      <c r="Q3108" s="82"/>
    </row>
    <row r="3109">
      <c r="A3109" s="69" t="s">
        <v>2633</v>
      </c>
      <c r="B3109" s="232" t="s">
        <v>31454</v>
      </c>
      <c r="C3109" s="82"/>
      <c r="D3109" s="79" t="s">
        <v>31455</v>
      </c>
      <c r="E3109" s="82"/>
      <c r="F3109" s="82"/>
      <c r="G3109" s="62"/>
      <c r="H3109" s="62" t="s">
        <v>31456</v>
      </c>
      <c r="I3109" s="193" t="s">
        <v>31457</v>
      </c>
      <c r="J3109" s="200">
        <v>21100.0</v>
      </c>
      <c r="K3109" s="82" t="s">
        <v>22583</v>
      </c>
      <c r="L3109" s="82" t="s">
        <v>21765</v>
      </c>
      <c r="M3109" s="113" t="s">
        <v>22516</v>
      </c>
      <c r="N3109" s="99" t="s">
        <v>22645</v>
      </c>
      <c r="O3109" s="99" t="s">
        <v>28085</v>
      </c>
      <c r="P3109" s="99" t="s">
        <v>15373</v>
      </c>
      <c r="Q3109" s="82"/>
    </row>
    <row r="3110">
      <c r="A3110" s="69" t="s">
        <v>2586</v>
      </c>
      <c r="B3110" s="190" t="s">
        <v>31458</v>
      </c>
      <c r="C3110" s="95"/>
      <c r="D3110" s="101" t="s">
        <v>31459</v>
      </c>
      <c r="E3110" s="95"/>
      <c r="F3110" s="95"/>
      <c r="G3110" s="96"/>
      <c r="H3110" s="96" t="s">
        <v>31460</v>
      </c>
      <c r="I3110" s="71" t="s">
        <v>23089</v>
      </c>
      <c r="J3110" s="192">
        <v>37521.0</v>
      </c>
      <c r="K3110" s="160" t="s">
        <v>22583</v>
      </c>
      <c r="L3110" s="95" t="s">
        <v>21765</v>
      </c>
      <c r="M3110" s="113" t="s">
        <v>22516</v>
      </c>
      <c r="N3110" s="75" t="s">
        <v>22645</v>
      </c>
      <c r="O3110" s="75" t="s">
        <v>22646</v>
      </c>
      <c r="P3110" s="75" t="s">
        <v>8038</v>
      </c>
      <c r="Q3110" s="154" t="s">
        <v>22516</v>
      </c>
    </row>
    <row r="3111">
      <c r="A3111" s="69" t="s">
        <v>2586</v>
      </c>
      <c r="B3111" s="190" t="s">
        <v>31461</v>
      </c>
      <c r="C3111" s="95"/>
      <c r="D3111" s="101" t="s">
        <v>3448</v>
      </c>
      <c r="E3111" s="95"/>
      <c r="F3111" s="95"/>
      <c r="G3111" s="96"/>
      <c r="H3111" s="96" t="s">
        <v>31462</v>
      </c>
      <c r="I3111" s="191" t="s">
        <v>31463</v>
      </c>
      <c r="J3111" s="204">
        <v>34100.0</v>
      </c>
      <c r="K3111" s="82" t="s">
        <v>22583</v>
      </c>
      <c r="L3111" s="95" t="s">
        <v>21765</v>
      </c>
      <c r="M3111" s="113" t="s">
        <v>22516</v>
      </c>
      <c r="N3111" s="75" t="s">
        <v>22645</v>
      </c>
      <c r="O3111" s="75" t="s">
        <v>22646</v>
      </c>
      <c r="P3111" s="75" t="s">
        <v>15373</v>
      </c>
      <c r="Q3111" s="95"/>
    </row>
    <row r="3112">
      <c r="A3112" s="69" t="s">
        <v>2633</v>
      </c>
      <c r="B3112" s="232" t="s">
        <v>30315</v>
      </c>
      <c r="C3112" s="82"/>
      <c r="D3112" s="79" t="s">
        <v>31464</v>
      </c>
      <c r="E3112" s="82"/>
      <c r="F3112" s="82"/>
      <c r="G3112" s="62"/>
      <c r="H3112" s="62" t="s">
        <v>31465</v>
      </c>
      <c r="I3112" s="113" t="s">
        <v>22516</v>
      </c>
      <c r="J3112" s="198"/>
      <c r="K3112" s="62"/>
      <c r="L3112" s="82" t="s">
        <v>16627</v>
      </c>
      <c r="M3112" s="113" t="s">
        <v>22516</v>
      </c>
      <c r="N3112" s="99" t="s">
        <v>22645</v>
      </c>
      <c r="O3112" s="99" t="s">
        <v>28085</v>
      </c>
      <c r="P3112" s="99" t="s">
        <v>15373</v>
      </c>
      <c r="Q3112" s="113" t="s">
        <v>22516</v>
      </c>
    </row>
    <row r="3113">
      <c r="A3113" s="69" t="s">
        <v>2586</v>
      </c>
      <c r="B3113" s="190" t="s">
        <v>31466</v>
      </c>
      <c r="C3113" s="95"/>
      <c r="D3113" s="101" t="s">
        <v>7423</v>
      </c>
      <c r="E3113" s="95"/>
      <c r="F3113" s="95"/>
      <c r="G3113" s="96"/>
      <c r="H3113" s="101" t="s">
        <v>31467</v>
      </c>
      <c r="I3113" s="113" t="s">
        <v>22516</v>
      </c>
      <c r="J3113" s="192"/>
      <c r="K3113" s="96"/>
      <c r="L3113" s="95" t="s">
        <v>21765</v>
      </c>
      <c r="M3113" s="113" t="s">
        <v>22516</v>
      </c>
      <c r="N3113" s="75" t="s">
        <v>22645</v>
      </c>
      <c r="O3113" s="75" t="s">
        <v>22646</v>
      </c>
      <c r="P3113" s="75" t="s">
        <v>15373</v>
      </c>
      <c r="Q3113" s="95"/>
    </row>
    <row r="3114">
      <c r="A3114" s="69" t="s">
        <v>2586</v>
      </c>
      <c r="B3114" s="190" t="s">
        <v>31468</v>
      </c>
      <c r="C3114" s="95"/>
      <c r="D3114" s="101" t="s">
        <v>2910</v>
      </c>
      <c r="E3114" s="95"/>
      <c r="F3114" s="95"/>
      <c r="G3114" s="96"/>
      <c r="H3114" s="96" t="s">
        <v>31469</v>
      </c>
      <c r="I3114" s="113" t="s">
        <v>22516</v>
      </c>
      <c r="J3114" s="192"/>
      <c r="K3114" s="96"/>
      <c r="L3114" s="95" t="s">
        <v>21765</v>
      </c>
      <c r="M3114" s="113" t="s">
        <v>22516</v>
      </c>
      <c r="N3114" s="75" t="s">
        <v>22645</v>
      </c>
      <c r="O3114" s="75" t="s">
        <v>22646</v>
      </c>
      <c r="P3114" s="75" t="s">
        <v>15373</v>
      </c>
      <c r="Q3114" s="154" t="s">
        <v>22516</v>
      </c>
    </row>
    <row r="3115">
      <c r="A3115" s="69" t="s">
        <v>2586</v>
      </c>
      <c r="B3115" s="190" t="s">
        <v>31470</v>
      </c>
      <c r="C3115" s="95"/>
      <c r="D3115" s="101" t="s">
        <v>1472</v>
      </c>
      <c r="E3115" s="95"/>
      <c r="F3115" s="95"/>
      <c r="G3115" s="96"/>
      <c r="H3115" s="96" t="s">
        <v>31471</v>
      </c>
      <c r="I3115" s="113" t="s">
        <v>22516</v>
      </c>
      <c r="J3115" s="192"/>
      <c r="K3115" s="96"/>
      <c r="L3115" s="95" t="s">
        <v>21765</v>
      </c>
      <c r="M3115" s="113" t="s">
        <v>22516</v>
      </c>
      <c r="N3115" s="75" t="s">
        <v>22645</v>
      </c>
      <c r="O3115" s="75" t="s">
        <v>22646</v>
      </c>
      <c r="P3115" s="75" t="s">
        <v>15373</v>
      </c>
      <c r="Q3115" s="95"/>
    </row>
    <row r="3116">
      <c r="A3116" s="69" t="s">
        <v>2586</v>
      </c>
      <c r="B3116" s="190" t="s">
        <v>31472</v>
      </c>
      <c r="C3116" s="95"/>
      <c r="D3116" s="101" t="s">
        <v>31473</v>
      </c>
      <c r="E3116" s="95"/>
      <c r="F3116" s="95"/>
      <c r="G3116" s="96"/>
      <c r="H3116" s="96" t="s">
        <v>31474</v>
      </c>
      <c r="I3116" s="113" t="s">
        <v>22516</v>
      </c>
      <c r="J3116" s="192"/>
      <c r="K3116" s="96"/>
      <c r="L3116" s="95" t="s">
        <v>21765</v>
      </c>
      <c r="M3116" s="113" t="s">
        <v>22516</v>
      </c>
      <c r="N3116" s="75" t="s">
        <v>22645</v>
      </c>
      <c r="O3116" s="75" t="s">
        <v>22646</v>
      </c>
      <c r="P3116" s="75" t="s">
        <v>15373</v>
      </c>
      <c r="Q3116" s="95"/>
    </row>
    <row r="3117">
      <c r="A3117" s="69" t="s">
        <v>2586</v>
      </c>
      <c r="B3117" s="190" t="s">
        <v>31475</v>
      </c>
      <c r="C3117" s="95"/>
      <c r="D3117" s="101" t="s">
        <v>31476</v>
      </c>
      <c r="E3117" s="95"/>
      <c r="F3117" s="95"/>
      <c r="G3117" s="96"/>
      <c r="H3117" s="96" t="s">
        <v>31477</v>
      </c>
      <c r="I3117" s="113" t="s">
        <v>22516</v>
      </c>
      <c r="J3117" s="192"/>
      <c r="K3117" s="96"/>
      <c r="L3117" s="95" t="s">
        <v>21765</v>
      </c>
      <c r="M3117" s="113" t="s">
        <v>22516</v>
      </c>
      <c r="N3117" s="75" t="s">
        <v>22645</v>
      </c>
      <c r="O3117" s="75" t="s">
        <v>22646</v>
      </c>
      <c r="P3117" s="75" t="s">
        <v>15373</v>
      </c>
      <c r="Q3117" s="95"/>
    </row>
    <row r="3118">
      <c r="A3118" s="69" t="s">
        <v>2586</v>
      </c>
      <c r="B3118" s="232" t="s">
        <v>31478</v>
      </c>
      <c r="C3118" s="82"/>
      <c r="D3118" s="79" t="s">
        <v>31479</v>
      </c>
      <c r="E3118" s="82"/>
      <c r="F3118" s="82"/>
      <c r="G3118" s="62"/>
      <c r="H3118" s="62" t="s">
        <v>31480</v>
      </c>
      <c r="I3118" s="113" t="s">
        <v>22516</v>
      </c>
      <c r="J3118" s="198"/>
      <c r="K3118" s="62"/>
      <c r="L3118" s="82" t="s">
        <v>21765</v>
      </c>
      <c r="M3118" s="113" t="s">
        <v>22516</v>
      </c>
      <c r="N3118" s="99" t="s">
        <v>22645</v>
      </c>
      <c r="O3118" s="99" t="s">
        <v>22646</v>
      </c>
      <c r="P3118" s="99" t="s">
        <v>15373</v>
      </c>
      <c r="Q3118" s="82"/>
    </row>
    <row r="3119">
      <c r="A3119" s="69" t="s">
        <v>23381</v>
      </c>
      <c r="B3119" s="190" t="s">
        <v>31481</v>
      </c>
      <c r="C3119" s="95"/>
      <c r="D3119" s="101" t="s">
        <v>9946</v>
      </c>
      <c r="E3119" s="95"/>
      <c r="F3119" s="95"/>
      <c r="G3119" s="96"/>
      <c r="H3119" s="96" t="s">
        <v>31482</v>
      </c>
      <c r="I3119" s="113" t="s">
        <v>22516</v>
      </c>
      <c r="J3119" s="192"/>
      <c r="K3119" s="96"/>
      <c r="L3119" s="95" t="s">
        <v>21765</v>
      </c>
      <c r="M3119" s="113" t="s">
        <v>22516</v>
      </c>
      <c r="N3119" s="75" t="s">
        <v>22645</v>
      </c>
      <c r="O3119" s="75" t="s">
        <v>22646</v>
      </c>
      <c r="P3119" s="75" t="s">
        <v>8038</v>
      </c>
      <c r="Q3119" s="95"/>
    </row>
    <row r="3120">
      <c r="A3120" s="69" t="s">
        <v>23381</v>
      </c>
      <c r="B3120" s="190" t="s">
        <v>31483</v>
      </c>
      <c r="C3120" s="95"/>
      <c r="D3120" s="101" t="s">
        <v>3274</v>
      </c>
      <c r="E3120" s="95"/>
      <c r="F3120" s="95"/>
      <c r="G3120" s="96"/>
      <c r="H3120" s="96" t="s">
        <v>31484</v>
      </c>
      <c r="I3120" s="113" t="s">
        <v>22516</v>
      </c>
      <c r="J3120" s="192"/>
      <c r="K3120" s="96"/>
      <c r="L3120" s="95" t="s">
        <v>21765</v>
      </c>
      <c r="M3120" s="113" t="s">
        <v>22516</v>
      </c>
      <c r="N3120" s="75" t="s">
        <v>22645</v>
      </c>
      <c r="O3120" s="75" t="s">
        <v>22646</v>
      </c>
      <c r="P3120" s="75" t="s">
        <v>8038</v>
      </c>
      <c r="Q3120" s="154" t="s">
        <v>22516</v>
      </c>
    </row>
    <row r="3121">
      <c r="A3121" s="69" t="s">
        <v>2586</v>
      </c>
      <c r="B3121" s="190" t="s">
        <v>31483</v>
      </c>
      <c r="C3121" s="95"/>
      <c r="D3121" s="79" t="s">
        <v>10591</v>
      </c>
      <c r="E3121" s="95"/>
      <c r="F3121" s="95"/>
      <c r="G3121" s="96"/>
      <c r="H3121" s="96" t="s">
        <v>31485</v>
      </c>
      <c r="I3121" s="113" t="s">
        <v>22516</v>
      </c>
      <c r="J3121" s="192"/>
      <c r="K3121" s="96"/>
      <c r="L3121" s="95" t="s">
        <v>21765</v>
      </c>
      <c r="M3121" s="113" t="s">
        <v>22516</v>
      </c>
      <c r="N3121" s="75" t="s">
        <v>22645</v>
      </c>
      <c r="O3121" s="75" t="s">
        <v>22646</v>
      </c>
      <c r="P3121" s="75" t="s">
        <v>8038</v>
      </c>
      <c r="Q3121" s="154" t="s">
        <v>22516</v>
      </c>
    </row>
    <row r="3122">
      <c r="A3122" s="69" t="s">
        <v>2586</v>
      </c>
      <c r="B3122" s="232" t="s">
        <v>31486</v>
      </c>
      <c r="C3122" s="82"/>
      <c r="D3122" s="79" t="s">
        <v>31487</v>
      </c>
      <c r="E3122" s="82"/>
      <c r="F3122" s="82"/>
      <c r="G3122" s="62"/>
      <c r="H3122" s="62" t="s">
        <v>31488</v>
      </c>
      <c r="I3122" s="113" t="s">
        <v>22516</v>
      </c>
      <c r="J3122" s="198"/>
      <c r="K3122" s="62"/>
      <c r="L3122" s="82" t="s">
        <v>21765</v>
      </c>
      <c r="M3122" s="113" t="s">
        <v>22516</v>
      </c>
      <c r="N3122" s="99" t="s">
        <v>22645</v>
      </c>
      <c r="O3122" s="99" t="s">
        <v>22735</v>
      </c>
      <c r="P3122" s="99" t="s">
        <v>8038</v>
      </c>
      <c r="Q3122" s="82"/>
    </row>
    <row r="3123">
      <c r="A3123" s="69" t="s">
        <v>2586</v>
      </c>
      <c r="B3123" s="190" t="s">
        <v>31489</v>
      </c>
      <c r="C3123" s="95"/>
      <c r="D3123" s="101" t="s">
        <v>11991</v>
      </c>
      <c r="E3123" s="95"/>
      <c r="F3123" s="95"/>
      <c r="G3123" s="96"/>
      <c r="H3123" s="96" t="s">
        <v>31490</v>
      </c>
      <c r="I3123" s="113" t="s">
        <v>22516</v>
      </c>
      <c r="J3123" s="192"/>
      <c r="K3123" s="96"/>
      <c r="L3123" s="95" t="s">
        <v>21765</v>
      </c>
      <c r="M3123" s="113" t="s">
        <v>22516</v>
      </c>
      <c r="N3123" s="75" t="s">
        <v>22645</v>
      </c>
      <c r="O3123" s="75" t="s">
        <v>22646</v>
      </c>
      <c r="P3123" s="75" t="s">
        <v>15373</v>
      </c>
      <c r="Q3123" s="95"/>
    </row>
    <row r="3124">
      <c r="A3124" s="69" t="s">
        <v>2586</v>
      </c>
      <c r="B3124" s="190" t="s">
        <v>31491</v>
      </c>
      <c r="C3124" s="95"/>
      <c r="D3124" s="101" t="s">
        <v>31492</v>
      </c>
      <c r="E3124" s="95"/>
      <c r="F3124" s="95"/>
      <c r="G3124" s="96"/>
      <c r="H3124" s="96" t="s">
        <v>31493</v>
      </c>
      <c r="I3124" s="113" t="s">
        <v>22516</v>
      </c>
      <c r="J3124" s="192"/>
      <c r="K3124" s="96"/>
      <c r="L3124" s="95" t="s">
        <v>21765</v>
      </c>
      <c r="M3124" s="113" t="s">
        <v>22516</v>
      </c>
      <c r="N3124" s="75" t="s">
        <v>22645</v>
      </c>
      <c r="O3124" s="75" t="s">
        <v>22646</v>
      </c>
      <c r="P3124" s="75" t="s">
        <v>15373</v>
      </c>
      <c r="Q3124" s="95"/>
    </row>
    <row r="3125">
      <c r="A3125" s="69" t="s">
        <v>2586</v>
      </c>
      <c r="B3125" s="190" t="s">
        <v>31494</v>
      </c>
      <c r="C3125" s="95"/>
      <c r="D3125" s="101" t="s">
        <v>31495</v>
      </c>
      <c r="E3125" s="95"/>
      <c r="F3125" s="95"/>
      <c r="G3125" s="96"/>
      <c r="H3125" s="96" t="s">
        <v>31496</v>
      </c>
      <c r="I3125" s="113" t="s">
        <v>22516</v>
      </c>
      <c r="J3125" s="192"/>
      <c r="K3125" s="96"/>
      <c r="L3125" s="95" t="s">
        <v>21765</v>
      </c>
      <c r="M3125" s="113" t="s">
        <v>22516</v>
      </c>
      <c r="N3125" s="75" t="s">
        <v>22645</v>
      </c>
      <c r="O3125" s="75" t="s">
        <v>22646</v>
      </c>
      <c r="P3125" s="75" t="s">
        <v>15373</v>
      </c>
      <c r="Q3125" s="95"/>
    </row>
    <row r="3126">
      <c r="A3126" s="69" t="s">
        <v>2586</v>
      </c>
      <c r="B3126" s="232" t="s">
        <v>31497</v>
      </c>
      <c r="C3126" s="82"/>
      <c r="D3126" s="79" t="s">
        <v>31498</v>
      </c>
      <c r="E3126" s="82"/>
      <c r="F3126" s="82"/>
      <c r="G3126" s="62"/>
      <c r="H3126" s="62" t="s">
        <v>31499</v>
      </c>
      <c r="I3126" s="113" t="s">
        <v>22516</v>
      </c>
      <c r="J3126" s="198"/>
      <c r="K3126" s="62"/>
      <c r="L3126" s="82" t="s">
        <v>21765</v>
      </c>
      <c r="M3126" s="113" t="s">
        <v>22516</v>
      </c>
      <c r="N3126" s="99" t="s">
        <v>22645</v>
      </c>
      <c r="O3126" s="99" t="s">
        <v>22646</v>
      </c>
      <c r="P3126" s="99" t="s">
        <v>8038</v>
      </c>
      <c r="Q3126" s="82"/>
    </row>
    <row r="3127">
      <c r="A3127" s="69" t="s">
        <v>2586</v>
      </c>
      <c r="B3127" s="190" t="s">
        <v>31500</v>
      </c>
      <c r="C3127" s="95"/>
      <c r="D3127" s="101" t="s">
        <v>6672</v>
      </c>
      <c r="E3127" s="95"/>
      <c r="F3127" s="95"/>
      <c r="G3127" s="96"/>
      <c r="H3127" s="96" t="s">
        <v>31501</v>
      </c>
      <c r="I3127" s="193" t="s">
        <v>31502</v>
      </c>
      <c r="J3127" s="192"/>
      <c r="K3127" s="96"/>
      <c r="L3127" s="95" t="s">
        <v>21765</v>
      </c>
      <c r="M3127" s="113" t="s">
        <v>22516</v>
      </c>
      <c r="N3127" s="75" t="s">
        <v>22645</v>
      </c>
      <c r="O3127" s="75" t="s">
        <v>22646</v>
      </c>
      <c r="P3127" s="75" t="s">
        <v>15373</v>
      </c>
      <c r="Q3127" s="95"/>
    </row>
    <row r="3128">
      <c r="A3128" s="69" t="s">
        <v>2586</v>
      </c>
      <c r="B3128" s="190" t="s">
        <v>31503</v>
      </c>
      <c r="C3128" s="95"/>
      <c r="D3128" s="101" t="s">
        <v>6820</v>
      </c>
      <c r="E3128" s="95"/>
      <c r="F3128" s="95"/>
      <c r="G3128" s="96"/>
      <c r="H3128" s="96" t="s">
        <v>31504</v>
      </c>
      <c r="I3128" s="113" t="s">
        <v>22516</v>
      </c>
      <c r="J3128" s="192"/>
      <c r="K3128" s="96"/>
      <c r="L3128" s="95" t="s">
        <v>21765</v>
      </c>
      <c r="M3128" s="113" t="s">
        <v>22516</v>
      </c>
      <c r="N3128" s="75" t="s">
        <v>22645</v>
      </c>
      <c r="O3128" s="75" t="s">
        <v>22646</v>
      </c>
      <c r="P3128" s="75" t="s">
        <v>15373</v>
      </c>
      <c r="Q3128" s="95"/>
    </row>
    <row r="3129">
      <c r="A3129" s="69" t="s">
        <v>2586</v>
      </c>
      <c r="B3129" s="232" t="s">
        <v>31505</v>
      </c>
      <c r="C3129" s="82"/>
      <c r="D3129" s="79" t="s">
        <v>31506</v>
      </c>
      <c r="E3129" s="82"/>
      <c r="F3129" s="82"/>
      <c r="G3129" s="62"/>
      <c r="H3129" s="62" t="s">
        <v>31507</v>
      </c>
      <c r="I3129" s="113" t="s">
        <v>22516</v>
      </c>
      <c r="J3129" s="198"/>
      <c r="K3129" s="62"/>
      <c r="L3129" s="82" t="s">
        <v>21765</v>
      </c>
      <c r="M3129" s="113" t="s">
        <v>22516</v>
      </c>
      <c r="N3129" s="99" t="s">
        <v>22645</v>
      </c>
      <c r="O3129" s="99" t="s">
        <v>22665</v>
      </c>
      <c r="P3129" s="99" t="s">
        <v>8038</v>
      </c>
      <c r="Q3129" s="82"/>
    </row>
    <row r="3130">
      <c r="A3130" s="69" t="s">
        <v>2586</v>
      </c>
      <c r="B3130" s="190" t="s">
        <v>31508</v>
      </c>
      <c r="C3130" s="95"/>
      <c r="D3130" s="101" t="s">
        <v>31509</v>
      </c>
      <c r="E3130" s="95"/>
      <c r="F3130" s="95"/>
      <c r="G3130" s="96"/>
      <c r="H3130" s="96" t="s">
        <v>31510</v>
      </c>
      <c r="I3130" s="113" t="s">
        <v>22516</v>
      </c>
      <c r="J3130" s="192"/>
      <c r="K3130" s="96"/>
      <c r="L3130" s="95" t="s">
        <v>21765</v>
      </c>
      <c r="M3130" s="113" t="s">
        <v>22516</v>
      </c>
      <c r="N3130" s="75" t="s">
        <v>22645</v>
      </c>
      <c r="O3130" s="75" t="s">
        <v>24521</v>
      </c>
      <c r="P3130" s="75" t="s">
        <v>15373</v>
      </c>
      <c r="Q3130" s="95"/>
    </row>
    <row r="3131">
      <c r="A3131" s="174"/>
      <c r="B3131" s="172" t="s">
        <v>21528</v>
      </c>
      <c r="C3131" s="188"/>
      <c r="D3131" s="171"/>
      <c r="E3131" s="171"/>
      <c r="F3131" s="171"/>
      <c r="G3131" s="171"/>
      <c r="H3131" s="171" t="s">
        <v>21529</v>
      </c>
      <c r="I3131" s="173" t="s">
        <v>21530</v>
      </c>
      <c r="J3131" s="171"/>
      <c r="K3131" s="171" t="s">
        <v>16627</v>
      </c>
      <c r="L3131" s="171"/>
      <c r="M3131" s="113" t="s">
        <v>22516</v>
      </c>
      <c r="N3131" s="171" t="s">
        <v>2742</v>
      </c>
      <c r="O3131" s="171" t="s">
        <v>21531</v>
      </c>
      <c r="P3131" s="174"/>
      <c r="Q3131" s="171" t="s">
        <v>21448</v>
      </c>
    </row>
    <row r="3132">
      <c r="A3132" s="174"/>
      <c r="B3132" s="172" t="s">
        <v>21946</v>
      </c>
      <c r="C3132" s="188"/>
      <c r="D3132" s="171"/>
      <c r="E3132" s="171"/>
      <c r="F3132" s="171"/>
      <c r="G3132" s="171"/>
      <c r="H3132" s="171" t="s">
        <v>21947</v>
      </c>
      <c r="I3132" s="173" t="s">
        <v>21948</v>
      </c>
      <c r="J3132" s="171"/>
      <c r="K3132" s="171" t="s">
        <v>16627</v>
      </c>
      <c r="L3132" s="171"/>
      <c r="M3132" s="113" t="s">
        <v>22516</v>
      </c>
      <c r="N3132" s="171" t="s">
        <v>2742</v>
      </c>
      <c r="O3132" s="171" t="s">
        <v>21949</v>
      </c>
      <c r="P3132" s="174"/>
      <c r="Q3132" s="171" t="s">
        <v>21448</v>
      </c>
    </row>
    <row r="3133">
      <c r="A3133" s="174"/>
      <c r="B3133" s="172" t="s">
        <v>21999</v>
      </c>
      <c r="C3133" s="188"/>
      <c r="D3133" s="171"/>
      <c r="E3133" s="171"/>
      <c r="F3133" s="171"/>
      <c r="G3133" s="171"/>
      <c r="H3133" s="171" t="s">
        <v>22000</v>
      </c>
      <c r="I3133" s="173" t="s">
        <v>22001</v>
      </c>
      <c r="J3133" s="171"/>
      <c r="K3133" s="171"/>
      <c r="L3133" s="171" t="s">
        <v>22002</v>
      </c>
      <c r="M3133" s="113" t="s">
        <v>22516</v>
      </c>
      <c r="N3133" s="171" t="s">
        <v>2742</v>
      </c>
      <c r="O3133" s="171" t="s">
        <v>22003</v>
      </c>
      <c r="P3133" s="174"/>
      <c r="Q3133" s="171" t="s">
        <v>21448</v>
      </c>
    </row>
    <row r="3134">
      <c r="A3134" s="62" t="s">
        <v>2633</v>
      </c>
      <c r="B3134" s="157" t="s">
        <v>31511</v>
      </c>
      <c r="C3134" s="201"/>
      <c r="D3134" s="62" t="s">
        <v>3316</v>
      </c>
      <c r="E3134" s="201"/>
      <c r="F3134" s="201"/>
      <c r="G3134" s="160" t="s">
        <v>2741</v>
      </c>
      <c r="H3134" s="82" t="s">
        <v>31512</v>
      </c>
      <c r="I3134" s="82"/>
      <c r="J3134" s="161"/>
      <c r="K3134" s="62" t="s">
        <v>5595</v>
      </c>
      <c r="L3134" s="161"/>
      <c r="M3134" s="113" t="s">
        <v>22516</v>
      </c>
      <c r="N3134" s="162"/>
      <c r="O3134" s="161" t="s">
        <v>3110</v>
      </c>
      <c r="P3134" s="162"/>
      <c r="Q3134" s="62"/>
    </row>
    <row r="3135">
      <c r="A3135" s="62" t="s">
        <v>2586</v>
      </c>
      <c r="B3135" s="157" t="s">
        <v>31513</v>
      </c>
      <c r="C3135" s="201"/>
      <c r="D3135" s="62" t="s">
        <v>31514</v>
      </c>
      <c r="E3135" s="201"/>
      <c r="F3135" s="201"/>
      <c r="G3135" s="99" t="s">
        <v>2741</v>
      </c>
      <c r="H3135" s="62" t="s">
        <v>31515</v>
      </c>
      <c r="I3135" s="82"/>
      <c r="J3135" s="161"/>
      <c r="K3135" s="62" t="s">
        <v>2741</v>
      </c>
      <c r="L3135" s="161"/>
      <c r="M3135" s="113" t="s">
        <v>22516</v>
      </c>
      <c r="N3135" s="162"/>
      <c r="O3135" s="161" t="s">
        <v>3792</v>
      </c>
      <c r="P3135" s="162"/>
      <c r="Q3135" s="62"/>
    </row>
    <row r="3136">
      <c r="A3136" s="62" t="s">
        <v>23381</v>
      </c>
      <c r="B3136" s="224" t="s">
        <v>31516</v>
      </c>
      <c r="C3136" s="201"/>
      <c r="D3136" s="82" t="s">
        <v>31517</v>
      </c>
      <c r="E3136" s="201"/>
      <c r="F3136" s="201"/>
      <c r="G3136" s="99" t="s">
        <v>2741</v>
      </c>
      <c r="H3136" s="158" t="s">
        <v>29769</v>
      </c>
      <c r="I3136" s="158"/>
      <c r="J3136" s="246"/>
      <c r="K3136" s="277" t="s">
        <v>31518</v>
      </c>
      <c r="L3136" s="62"/>
      <c r="M3136" s="113" t="s">
        <v>22516</v>
      </c>
      <c r="N3136" s="162"/>
      <c r="O3136" s="246" t="s">
        <v>3768</v>
      </c>
      <c r="P3136" s="162"/>
      <c r="Q3136" s="201"/>
    </row>
    <row r="3137">
      <c r="A3137" s="62" t="s">
        <v>2586</v>
      </c>
      <c r="B3137" s="224" t="s">
        <v>31519</v>
      </c>
      <c r="C3137" s="82"/>
      <c r="D3137" s="82" t="s">
        <v>31520</v>
      </c>
      <c r="E3137" s="82"/>
      <c r="F3137" s="82"/>
      <c r="G3137" s="99" t="s">
        <v>2741</v>
      </c>
      <c r="H3137" s="82" t="s">
        <v>31521</v>
      </c>
      <c r="I3137" s="82"/>
      <c r="J3137" s="246"/>
      <c r="K3137" s="244" t="s">
        <v>31522</v>
      </c>
      <c r="L3137" s="62"/>
      <c r="M3137" s="113" t="s">
        <v>22516</v>
      </c>
      <c r="N3137" s="62"/>
      <c r="O3137" s="246" t="s">
        <v>6552</v>
      </c>
      <c r="P3137" s="62"/>
      <c r="Q3137" s="82"/>
    </row>
    <row r="3138">
      <c r="A3138" s="62" t="s">
        <v>2586</v>
      </c>
      <c r="B3138" s="224" t="s">
        <v>31523</v>
      </c>
      <c r="C3138" s="82"/>
      <c r="D3138" s="82" t="s">
        <v>3778</v>
      </c>
      <c r="E3138" s="82"/>
      <c r="F3138" s="82"/>
      <c r="G3138" s="99" t="s">
        <v>8038</v>
      </c>
      <c r="H3138" s="82" t="s">
        <v>29539</v>
      </c>
      <c r="I3138" s="82"/>
      <c r="J3138" s="246"/>
      <c r="K3138" s="244" t="s">
        <v>31524</v>
      </c>
      <c r="L3138" s="62"/>
      <c r="M3138" s="113" t="s">
        <v>22516</v>
      </c>
      <c r="N3138" s="62"/>
      <c r="O3138" s="246" t="s">
        <v>2937</v>
      </c>
      <c r="P3138" s="62"/>
      <c r="Q3138" s="82"/>
    </row>
    <row r="3139">
      <c r="A3139" s="62" t="s">
        <v>2633</v>
      </c>
      <c r="B3139" s="224" t="s">
        <v>31525</v>
      </c>
      <c r="C3139" s="201"/>
      <c r="D3139" s="82" t="s">
        <v>20591</v>
      </c>
      <c r="E3139" s="201"/>
      <c r="F3139" s="201"/>
      <c r="G3139" s="62"/>
      <c r="H3139" s="79" t="s">
        <v>31526</v>
      </c>
      <c r="I3139" s="82"/>
      <c r="J3139" s="246"/>
      <c r="K3139" s="296" t="s">
        <v>31527</v>
      </c>
      <c r="L3139" s="62"/>
      <c r="M3139" s="113" t="s">
        <v>22516</v>
      </c>
      <c r="N3139" s="162"/>
      <c r="O3139" s="246" t="s">
        <v>2686</v>
      </c>
      <c r="P3139" s="162"/>
      <c r="Q3139" s="201"/>
    </row>
    <row r="3140">
      <c r="A3140" s="62" t="s">
        <v>2586</v>
      </c>
      <c r="B3140" s="224" t="s">
        <v>31528</v>
      </c>
      <c r="C3140" s="201"/>
      <c r="D3140" s="82" t="s">
        <v>21324</v>
      </c>
      <c r="E3140" s="201"/>
      <c r="F3140" s="201"/>
      <c r="G3140" s="99" t="s">
        <v>2741</v>
      </c>
      <c r="H3140" s="79" t="s">
        <v>21325</v>
      </c>
      <c r="I3140" s="113"/>
      <c r="J3140" s="161"/>
      <c r="K3140" s="244" t="s">
        <v>31529</v>
      </c>
      <c r="L3140" s="62"/>
      <c r="M3140" s="113" t="s">
        <v>22516</v>
      </c>
      <c r="N3140" s="162"/>
      <c r="O3140" s="161" t="s">
        <v>2760</v>
      </c>
      <c r="P3140" s="162"/>
      <c r="Q3140" s="201"/>
    </row>
    <row r="3141">
      <c r="A3141" s="62" t="s">
        <v>2586</v>
      </c>
      <c r="B3141" s="224" t="s">
        <v>31530</v>
      </c>
      <c r="C3141" s="82"/>
      <c r="D3141" s="82" t="s">
        <v>6268</v>
      </c>
      <c r="E3141" s="82"/>
      <c r="F3141" s="82"/>
      <c r="G3141" s="99" t="s">
        <v>2741</v>
      </c>
      <c r="H3141" s="82" t="s">
        <v>31531</v>
      </c>
      <c r="I3141" s="82"/>
      <c r="J3141" s="246"/>
      <c r="K3141" s="277" t="s">
        <v>4367</v>
      </c>
      <c r="L3141" s="161"/>
      <c r="M3141" s="113" t="s">
        <v>22516</v>
      </c>
      <c r="N3141" s="62"/>
      <c r="O3141" s="246" t="s">
        <v>2742</v>
      </c>
      <c r="P3141" s="62"/>
      <c r="Q3141" s="62"/>
    </row>
    <row r="3142">
      <c r="A3142" s="62" t="s">
        <v>2586</v>
      </c>
      <c r="B3142" s="224" t="s">
        <v>31532</v>
      </c>
      <c r="C3142" s="201"/>
      <c r="D3142" s="62" t="s">
        <v>3382</v>
      </c>
      <c r="E3142" s="201"/>
      <c r="F3142" s="201"/>
      <c r="G3142" s="99" t="s">
        <v>2741</v>
      </c>
      <c r="H3142" s="79" t="s">
        <v>31533</v>
      </c>
      <c r="I3142" s="113"/>
      <c r="J3142" s="161"/>
      <c r="K3142" s="244" t="s">
        <v>31534</v>
      </c>
      <c r="L3142" s="62"/>
      <c r="M3142" s="113" t="s">
        <v>22516</v>
      </c>
      <c r="N3142" s="162"/>
      <c r="O3142" s="161" t="s">
        <v>22658</v>
      </c>
      <c r="P3142" s="162"/>
      <c r="Q3142" s="201"/>
    </row>
    <row r="3143">
      <c r="A3143" s="69" t="s">
        <v>2586</v>
      </c>
      <c r="B3143" s="190" t="s">
        <v>23277</v>
      </c>
      <c r="C3143" s="95"/>
      <c r="D3143" s="101" t="s">
        <v>31535</v>
      </c>
      <c r="E3143" s="95"/>
      <c r="F3143" s="95"/>
      <c r="G3143" s="96"/>
      <c r="H3143" s="96" t="s">
        <v>31536</v>
      </c>
      <c r="I3143" s="71" t="s">
        <v>23282</v>
      </c>
      <c r="J3143" s="192">
        <v>4234.0</v>
      </c>
      <c r="K3143" s="75" t="s">
        <v>22513</v>
      </c>
      <c r="L3143" s="95" t="s">
        <v>21765</v>
      </c>
      <c r="M3143" s="113" t="s">
        <v>22516</v>
      </c>
      <c r="N3143" s="96"/>
      <c r="O3143" s="75" t="s">
        <v>2742</v>
      </c>
      <c r="P3143" s="96"/>
      <c r="Q3143" s="154" t="s">
        <v>22516</v>
      </c>
    </row>
    <row r="3144">
      <c r="A3144" s="62" t="s">
        <v>2586</v>
      </c>
      <c r="B3144" s="195" t="s">
        <v>31101</v>
      </c>
      <c r="C3144" s="201"/>
      <c r="D3144" s="101" t="s">
        <v>30683</v>
      </c>
      <c r="E3144" s="201"/>
      <c r="F3144" s="201"/>
      <c r="G3144" s="198"/>
      <c r="H3144" s="198" t="s">
        <v>31103</v>
      </c>
      <c r="I3144" s="245" t="s">
        <v>31104</v>
      </c>
      <c r="J3144" s="198"/>
      <c r="K3144" s="201" t="s">
        <v>22583</v>
      </c>
      <c r="L3144" s="201" t="s">
        <v>21498</v>
      </c>
      <c r="M3144" s="198"/>
      <c r="N3144" s="162"/>
      <c r="O3144" s="162" t="s">
        <v>31105</v>
      </c>
      <c r="P3144" s="162"/>
      <c r="Q3144" s="201"/>
    </row>
    <row r="3145">
      <c r="A3145" s="62" t="s">
        <v>2586</v>
      </c>
      <c r="B3145" s="297" t="s">
        <v>31537</v>
      </c>
      <c r="C3145" s="82"/>
      <c r="D3145" s="79" t="s">
        <v>30053</v>
      </c>
      <c r="E3145" s="82"/>
      <c r="F3145" s="82"/>
      <c r="G3145" s="62"/>
      <c r="H3145" s="62" t="s">
        <v>31538</v>
      </c>
      <c r="I3145" s="193" t="s">
        <v>29136</v>
      </c>
      <c r="J3145" s="200">
        <v>30000.0</v>
      </c>
      <c r="K3145" s="65" t="s">
        <v>22583</v>
      </c>
      <c r="L3145" s="82"/>
      <c r="M3145" s="113" t="s">
        <v>22516</v>
      </c>
      <c r="N3145" s="99"/>
      <c r="O3145" s="99"/>
      <c r="P3145" s="99"/>
      <c r="Q3145" s="82"/>
    </row>
    <row r="3146">
      <c r="A3146" s="62" t="s">
        <v>2586</v>
      </c>
      <c r="B3146" s="210" t="s">
        <v>31539</v>
      </c>
      <c r="C3146" s="82"/>
      <c r="D3146" s="79" t="s">
        <v>10511</v>
      </c>
      <c r="E3146" s="82"/>
      <c r="F3146" s="82"/>
      <c r="G3146" s="160" t="s">
        <v>2741</v>
      </c>
      <c r="H3146" s="79" t="s">
        <v>31540</v>
      </c>
      <c r="I3146" s="193" t="s">
        <v>31541</v>
      </c>
      <c r="J3146" s="200">
        <v>34000.0</v>
      </c>
      <c r="K3146" s="65" t="s">
        <v>22583</v>
      </c>
      <c r="L3146" s="82"/>
      <c r="M3146" s="113" t="s">
        <v>22516</v>
      </c>
      <c r="N3146" s="99"/>
      <c r="O3146" s="99"/>
      <c r="P3146" s="99"/>
      <c r="Q3146" s="82"/>
    </row>
    <row r="3147">
      <c r="A3147" s="62" t="s">
        <v>2586</v>
      </c>
      <c r="B3147" s="157" t="s">
        <v>31542</v>
      </c>
      <c r="C3147" s="201"/>
      <c r="D3147" s="79" t="s">
        <v>13724</v>
      </c>
      <c r="E3147" s="201"/>
      <c r="F3147" s="201"/>
      <c r="G3147" s="160" t="s">
        <v>8038</v>
      </c>
      <c r="H3147" s="62" t="s">
        <v>31543</v>
      </c>
      <c r="I3147" s="159" t="s">
        <v>31544</v>
      </c>
      <c r="J3147" s="200">
        <v>31000.0</v>
      </c>
      <c r="K3147" s="65" t="s">
        <v>22583</v>
      </c>
      <c r="L3147" s="201"/>
      <c r="M3147" s="113" t="s">
        <v>22516</v>
      </c>
      <c r="N3147" s="162"/>
      <c r="O3147" s="162"/>
      <c r="P3147" s="162"/>
      <c r="Q3147" s="201"/>
    </row>
    <row r="3148">
      <c r="A3148" s="62"/>
      <c r="B3148" s="164" t="s">
        <v>31545</v>
      </c>
      <c r="C3148" s="201"/>
      <c r="D3148" s="168"/>
      <c r="E3148" s="264"/>
      <c r="F3148" s="166"/>
      <c r="G3148" s="168"/>
      <c r="H3148" s="221" t="s">
        <v>31546</v>
      </c>
      <c r="I3148" s="180" t="s">
        <v>31547</v>
      </c>
      <c r="J3148" s="222"/>
      <c r="K3148" s="168"/>
      <c r="L3148" s="69" t="s">
        <v>16627</v>
      </c>
      <c r="M3148" s="113" t="s">
        <v>22516</v>
      </c>
      <c r="N3148" s="162"/>
      <c r="O3148" s="62" t="s">
        <v>12996</v>
      </c>
      <c r="P3148" s="162"/>
      <c r="Q3148" s="201"/>
    </row>
    <row r="3149">
      <c r="A3149" s="62" t="s">
        <v>2586</v>
      </c>
      <c r="B3149" s="224" t="s">
        <v>26013</v>
      </c>
      <c r="C3149" s="201"/>
      <c r="D3149" s="82" t="s">
        <v>31548</v>
      </c>
      <c r="E3149" s="201"/>
      <c r="F3149" s="201"/>
      <c r="G3149" s="99" t="s">
        <v>2741</v>
      </c>
      <c r="H3149" s="82" t="s">
        <v>31549</v>
      </c>
      <c r="I3149" s="82"/>
      <c r="J3149" s="246"/>
      <c r="K3149" s="62"/>
      <c r="L3149" s="99" t="s">
        <v>21765</v>
      </c>
      <c r="M3149" s="113" t="s">
        <v>22516</v>
      </c>
      <c r="N3149" s="162"/>
      <c r="O3149" s="162"/>
      <c r="P3149" s="162"/>
      <c r="Q3149" s="62"/>
    </row>
    <row r="3150">
      <c r="A3150" s="62" t="s">
        <v>2586</v>
      </c>
      <c r="B3150" s="224" t="s">
        <v>31550</v>
      </c>
      <c r="C3150" s="201"/>
      <c r="D3150" s="82" t="s">
        <v>31551</v>
      </c>
      <c r="E3150" s="201"/>
      <c r="F3150" s="201"/>
      <c r="G3150" s="99" t="s">
        <v>2741</v>
      </c>
      <c r="H3150" s="82" t="s">
        <v>18348</v>
      </c>
      <c r="I3150" s="201"/>
      <c r="J3150" s="246"/>
      <c r="K3150" s="247"/>
      <c r="L3150" s="99" t="s">
        <v>21765</v>
      </c>
      <c r="M3150" s="113" t="s">
        <v>22516</v>
      </c>
      <c r="N3150" s="162"/>
      <c r="O3150" s="246" t="s">
        <v>2742</v>
      </c>
      <c r="P3150" s="162"/>
      <c r="Q3150" s="244" t="s">
        <v>31552</v>
      </c>
    </row>
    <row r="3151">
      <c r="A3151" s="62" t="s">
        <v>2586</v>
      </c>
      <c r="B3151" s="224" t="s">
        <v>31553</v>
      </c>
      <c r="C3151" s="201"/>
      <c r="D3151" s="82" t="s">
        <v>11895</v>
      </c>
      <c r="E3151" s="201"/>
      <c r="F3151" s="201"/>
      <c r="G3151" s="99" t="s">
        <v>2741</v>
      </c>
      <c r="H3151" s="82" t="s">
        <v>11896</v>
      </c>
      <c r="I3151" s="201"/>
      <c r="J3151" s="161"/>
      <c r="K3151" s="247"/>
      <c r="L3151" s="99" t="s">
        <v>21765</v>
      </c>
      <c r="M3151" s="113" t="s">
        <v>22516</v>
      </c>
      <c r="N3151" s="162"/>
      <c r="O3151" s="161" t="s">
        <v>6799</v>
      </c>
      <c r="P3151" s="162"/>
      <c r="Q3151" s="244" t="s">
        <v>31554</v>
      </c>
    </row>
    <row r="3152">
      <c r="A3152" s="62" t="s">
        <v>2586</v>
      </c>
      <c r="B3152" s="157" t="s">
        <v>24493</v>
      </c>
      <c r="C3152" s="201"/>
      <c r="D3152" s="62" t="s">
        <v>31555</v>
      </c>
      <c r="E3152" s="201"/>
      <c r="F3152" s="201"/>
      <c r="G3152" s="62" t="s">
        <v>2741</v>
      </c>
      <c r="H3152" s="82" t="s">
        <v>31556</v>
      </c>
      <c r="I3152" s="82"/>
      <c r="J3152" s="161"/>
      <c r="K3152" s="62"/>
      <c r="L3152" s="69" t="s">
        <v>21765</v>
      </c>
      <c r="M3152" s="113" t="s">
        <v>22516</v>
      </c>
      <c r="N3152" s="162"/>
      <c r="O3152" s="162"/>
      <c r="P3152" s="162"/>
      <c r="Q3152" s="62"/>
    </row>
    <row r="3153">
      <c r="A3153" s="62" t="s">
        <v>2586</v>
      </c>
      <c r="B3153" s="157" t="s">
        <v>7249</v>
      </c>
      <c r="C3153" s="201"/>
      <c r="D3153" s="62" t="s">
        <v>7250</v>
      </c>
      <c r="E3153" s="201"/>
      <c r="F3153" s="201"/>
      <c r="G3153" s="99" t="s">
        <v>2741</v>
      </c>
      <c r="H3153" s="82" t="s">
        <v>7251</v>
      </c>
      <c r="I3153" s="201"/>
      <c r="J3153" s="246"/>
      <c r="K3153" s="275"/>
      <c r="L3153" s="99" t="s">
        <v>21765</v>
      </c>
      <c r="M3153" s="113" t="s">
        <v>22516</v>
      </c>
      <c r="N3153" s="162"/>
      <c r="O3153" s="246" t="s">
        <v>2802</v>
      </c>
      <c r="P3153" s="162"/>
      <c r="Q3153" s="244" t="s">
        <v>31557</v>
      </c>
    </row>
    <row r="3154">
      <c r="A3154" s="69" t="s">
        <v>2586</v>
      </c>
      <c r="B3154" s="190" t="s">
        <v>27207</v>
      </c>
      <c r="C3154" s="95"/>
      <c r="D3154" s="101" t="s">
        <v>4353</v>
      </c>
      <c r="E3154" s="95"/>
      <c r="F3154" s="95"/>
      <c r="G3154" s="96"/>
      <c r="H3154" s="96" t="s">
        <v>31558</v>
      </c>
      <c r="I3154" s="113" t="s">
        <v>22516</v>
      </c>
      <c r="J3154" s="192"/>
      <c r="K3154" s="96"/>
      <c r="L3154" s="95" t="s">
        <v>28628</v>
      </c>
      <c r="M3154" s="113" t="s">
        <v>22516</v>
      </c>
      <c r="N3154" s="96"/>
      <c r="O3154" s="75" t="s">
        <v>2760</v>
      </c>
      <c r="P3154" s="96"/>
      <c r="Q3154" s="95"/>
    </row>
    <row r="3155">
      <c r="A3155" s="62" t="s">
        <v>2586</v>
      </c>
      <c r="B3155" s="157" t="s">
        <v>31559</v>
      </c>
      <c r="C3155" s="201"/>
      <c r="D3155" s="62" t="s">
        <v>24574</v>
      </c>
      <c r="E3155" s="201"/>
      <c r="F3155" s="201"/>
      <c r="G3155" s="99" t="s">
        <v>2741</v>
      </c>
      <c r="H3155" s="62" t="s">
        <v>31560</v>
      </c>
      <c r="I3155" s="82"/>
      <c r="J3155" s="161"/>
      <c r="K3155" s="62"/>
      <c r="L3155" s="161"/>
      <c r="M3155" s="113" t="s">
        <v>22516</v>
      </c>
      <c r="N3155" s="162"/>
      <c r="O3155" s="161" t="s">
        <v>2937</v>
      </c>
      <c r="P3155" s="162"/>
      <c r="Q3155" s="62"/>
    </row>
    <row r="3156">
      <c r="A3156" s="62" t="s">
        <v>2586</v>
      </c>
      <c r="B3156" s="157" t="s">
        <v>23277</v>
      </c>
      <c r="C3156" s="201"/>
      <c r="D3156" s="62" t="s">
        <v>31561</v>
      </c>
      <c r="E3156" s="201"/>
      <c r="F3156" s="158"/>
      <c r="G3156" s="160" t="s">
        <v>2741</v>
      </c>
      <c r="H3156" s="158" t="s">
        <v>31562</v>
      </c>
      <c r="I3156" s="113" t="s">
        <v>22516</v>
      </c>
      <c r="J3156" s="161"/>
      <c r="K3156" s="62"/>
      <c r="L3156" s="161"/>
      <c r="M3156" s="113" t="s">
        <v>22516</v>
      </c>
      <c r="N3156" s="162"/>
      <c r="O3156" s="161" t="s">
        <v>2742</v>
      </c>
      <c r="P3156" s="162"/>
      <c r="Q3156" s="62"/>
    </row>
    <row r="3157">
      <c r="A3157" s="62" t="s">
        <v>2586</v>
      </c>
      <c r="B3157" s="195" t="s">
        <v>31563</v>
      </c>
      <c r="C3157" s="201"/>
      <c r="D3157" s="79" t="s">
        <v>31564</v>
      </c>
      <c r="E3157" s="201"/>
      <c r="F3157" s="201"/>
      <c r="G3157" s="62"/>
      <c r="H3157" s="82" t="s">
        <v>25040</v>
      </c>
      <c r="I3157" s="158"/>
      <c r="J3157" s="200"/>
      <c r="K3157" s="82"/>
      <c r="L3157" s="201"/>
      <c r="M3157" s="113" t="s">
        <v>22516</v>
      </c>
      <c r="N3157" s="162"/>
      <c r="O3157" s="161"/>
      <c r="P3157" s="162"/>
      <c r="Q3157" s="201"/>
    </row>
    <row r="3158">
      <c r="A3158" s="62" t="s">
        <v>2586</v>
      </c>
      <c r="B3158" s="157" t="s">
        <v>31565</v>
      </c>
      <c r="C3158" s="82"/>
      <c r="D3158" s="62" t="str">
        <f>IFERROR(__xludf.DUMMYFUNCTION("CONCATENATE(REGEXEXTRACT(B3158,""[A-Za-z]+""),"","")"),"POEM,")</f>
        <v>POEM,</v>
      </c>
      <c r="E3158" s="82"/>
      <c r="F3158" s="82"/>
      <c r="G3158" s="99" t="s">
        <v>8038</v>
      </c>
      <c r="H3158" s="62" t="s">
        <v>31566</v>
      </c>
      <c r="I3158" s="82"/>
      <c r="J3158" s="161"/>
      <c r="K3158" s="62"/>
      <c r="L3158" s="161"/>
      <c r="M3158" s="113" t="s">
        <v>22516</v>
      </c>
      <c r="N3158" s="62"/>
      <c r="O3158" s="161" t="s">
        <v>21663</v>
      </c>
      <c r="P3158" s="62"/>
      <c r="Q3158" s="62"/>
    </row>
    <row r="3159">
      <c r="A3159" s="62" t="s">
        <v>2586</v>
      </c>
      <c r="B3159" s="157" t="s">
        <v>31567</v>
      </c>
      <c r="C3159" s="201"/>
      <c r="D3159" s="62" t="s">
        <v>31568</v>
      </c>
      <c r="E3159" s="201"/>
      <c r="F3159" s="201"/>
      <c r="G3159" s="99" t="s">
        <v>2741</v>
      </c>
      <c r="H3159" s="82" t="s">
        <v>31569</v>
      </c>
      <c r="I3159" s="82"/>
      <c r="J3159" s="161"/>
      <c r="K3159" s="62"/>
      <c r="L3159" s="161"/>
      <c r="M3159" s="113" t="s">
        <v>22516</v>
      </c>
      <c r="N3159" s="162"/>
      <c r="O3159" s="161" t="s">
        <v>4138</v>
      </c>
      <c r="P3159" s="162"/>
      <c r="Q3159" s="62"/>
    </row>
    <row r="3160">
      <c r="A3160" s="62" t="s">
        <v>2586</v>
      </c>
      <c r="B3160" s="157" t="s">
        <v>31570</v>
      </c>
      <c r="C3160" s="201"/>
      <c r="D3160" s="62" t="s">
        <v>31571</v>
      </c>
      <c r="E3160" s="201"/>
      <c r="F3160" s="201"/>
      <c r="G3160" s="62" t="s">
        <v>5595</v>
      </c>
      <c r="H3160" s="82" t="s">
        <v>31572</v>
      </c>
      <c r="I3160" s="82"/>
      <c r="J3160" s="161"/>
      <c r="K3160" s="161"/>
      <c r="L3160" s="161"/>
      <c r="M3160" s="113" t="s">
        <v>22516</v>
      </c>
      <c r="N3160" s="162"/>
      <c r="O3160" s="161" t="s">
        <v>2937</v>
      </c>
      <c r="P3160" s="162"/>
      <c r="Q3160" s="62"/>
    </row>
    <row r="3161">
      <c r="A3161" s="62" t="s">
        <v>2586</v>
      </c>
      <c r="B3161" s="195" t="s">
        <v>31573</v>
      </c>
      <c r="C3161" s="201"/>
      <c r="D3161" s="79" t="s">
        <v>31574</v>
      </c>
      <c r="E3161" s="201"/>
      <c r="F3161" s="201"/>
      <c r="G3161" s="62"/>
      <c r="H3161" s="82" t="s">
        <v>31575</v>
      </c>
      <c r="I3161" s="158"/>
      <c r="J3161" s="200"/>
      <c r="K3161" s="82"/>
      <c r="L3161" s="201"/>
      <c r="M3161" s="113" t="s">
        <v>22516</v>
      </c>
      <c r="N3161" s="162"/>
      <c r="O3161" s="161"/>
      <c r="P3161" s="162"/>
      <c r="Q3161" s="201"/>
    </row>
    <row r="3162">
      <c r="A3162" s="62" t="s">
        <v>2586</v>
      </c>
      <c r="B3162" s="157" t="s">
        <v>31576</v>
      </c>
      <c r="C3162" s="82"/>
      <c r="D3162" s="62" t="str">
        <f>IFERROR(__xludf.DUMMYFUNCTION("CONCATENATE(REGEXEXTRACT(B3162,""[A-Za-z]+""),"","")"),"Harri,")</f>
        <v>Harri,</v>
      </c>
      <c r="E3162" s="82"/>
      <c r="F3162" s="82"/>
      <c r="G3162" s="99" t="s">
        <v>2741</v>
      </c>
      <c r="H3162" s="62" t="s">
        <v>31577</v>
      </c>
      <c r="I3162" s="82"/>
      <c r="J3162" s="246"/>
      <c r="K3162" s="62"/>
      <c r="L3162" s="161"/>
      <c r="M3162" s="113" t="s">
        <v>22516</v>
      </c>
      <c r="N3162" s="62"/>
      <c r="O3162" s="246" t="s">
        <v>2760</v>
      </c>
      <c r="P3162" s="62"/>
      <c r="Q3162" s="62"/>
    </row>
    <row r="3163">
      <c r="A3163" s="62" t="s">
        <v>2586</v>
      </c>
      <c r="B3163" s="298" t="s">
        <v>31578</v>
      </c>
      <c r="C3163" s="82"/>
      <c r="D3163" s="62" t="s">
        <v>1929</v>
      </c>
      <c r="E3163" s="82"/>
      <c r="F3163" s="82"/>
      <c r="G3163" s="99" t="s">
        <v>2741</v>
      </c>
      <c r="H3163" s="82" t="s">
        <v>15746</v>
      </c>
      <c r="I3163" s="82"/>
      <c r="J3163" s="161"/>
      <c r="K3163" s="62"/>
      <c r="L3163" s="62"/>
      <c r="M3163" s="113" t="s">
        <v>22516</v>
      </c>
      <c r="N3163" s="62"/>
      <c r="O3163" s="161" t="s">
        <v>2742</v>
      </c>
      <c r="P3163" s="62"/>
      <c r="Q3163" s="82"/>
    </row>
    <row r="3164">
      <c r="A3164" s="62" t="s">
        <v>2586</v>
      </c>
      <c r="B3164" s="157" t="s">
        <v>31579</v>
      </c>
      <c r="C3164" s="201"/>
      <c r="D3164" s="62" t="s">
        <v>23726</v>
      </c>
      <c r="E3164" s="201"/>
      <c r="F3164" s="201"/>
      <c r="G3164" s="62" t="s">
        <v>2741</v>
      </c>
      <c r="H3164" s="82" t="s">
        <v>31580</v>
      </c>
      <c r="I3164" s="82"/>
      <c r="J3164" s="161" t="s">
        <v>31581</v>
      </c>
      <c r="K3164" s="161"/>
      <c r="L3164" s="161"/>
      <c r="M3164" s="113" t="s">
        <v>22516</v>
      </c>
      <c r="N3164" s="162"/>
      <c r="O3164" s="162"/>
      <c r="P3164" s="162"/>
      <c r="Q3164" s="62"/>
    </row>
    <row r="3165">
      <c r="A3165" s="62" t="s">
        <v>2586</v>
      </c>
      <c r="B3165" s="157" t="s">
        <v>31582</v>
      </c>
      <c r="C3165" s="201"/>
      <c r="D3165" s="62" t="s">
        <v>6066</v>
      </c>
      <c r="E3165" s="201"/>
      <c r="F3165" s="201"/>
      <c r="G3165" s="99" t="s">
        <v>2741</v>
      </c>
      <c r="H3165" s="82" t="s">
        <v>31583</v>
      </c>
      <c r="I3165" s="82"/>
      <c r="J3165" s="161"/>
      <c r="K3165" s="62"/>
      <c r="L3165" s="161"/>
      <c r="M3165" s="113" t="s">
        <v>22516</v>
      </c>
      <c r="N3165" s="162"/>
      <c r="O3165" s="161" t="s">
        <v>2760</v>
      </c>
      <c r="P3165" s="162"/>
      <c r="Q3165" s="62"/>
    </row>
    <row r="3166">
      <c r="A3166" s="62" t="s">
        <v>2633</v>
      </c>
      <c r="B3166" s="157" t="s">
        <v>31584</v>
      </c>
      <c r="C3166" s="201"/>
      <c r="D3166" s="62" t="s">
        <v>31585</v>
      </c>
      <c r="E3166" s="201"/>
      <c r="F3166" s="201"/>
      <c r="G3166" s="99" t="s">
        <v>2741</v>
      </c>
      <c r="H3166" s="82" t="s">
        <v>31586</v>
      </c>
      <c r="I3166" s="82"/>
      <c r="J3166" s="161"/>
      <c r="K3166" s="161"/>
      <c r="L3166" s="161"/>
      <c r="M3166" s="113" t="s">
        <v>22516</v>
      </c>
      <c r="N3166" s="162"/>
      <c r="O3166" s="161" t="s">
        <v>2760</v>
      </c>
      <c r="P3166" s="162"/>
      <c r="Q3166" s="62"/>
    </row>
    <row r="3167">
      <c r="A3167" s="62" t="s">
        <v>2586</v>
      </c>
      <c r="B3167" s="157" t="s">
        <v>31587</v>
      </c>
      <c r="C3167" s="201"/>
      <c r="D3167" s="62" t="s">
        <v>31585</v>
      </c>
      <c r="E3167" s="201"/>
      <c r="F3167" s="201"/>
      <c r="G3167" s="99" t="s">
        <v>2741</v>
      </c>
      <c r="H3167" s="82" t="s">
        <v>31588</v>
      </c>
      <c r="I3167" s="82"/>
      <c r="J3167" s="161"/>
      <c r="K3167" s="161"/>
      <c r="L3167" s="161"/>
      <c r="M3167" s="113" t="s">
        <v>22516</v>
      </c>
      <c r="N3167" s="162"/>
      <c r="O3167" s="161" t="s">
        <v>2760</v>
      </c>
      <c r="P3167" s="162"/>
      <c r="Q3167" s="62"/>
    </row>
    <row r="3168">
      <c r="A3168" s="62" t="s">
        <v>2586</v>
      </c>
      <c r="B3168" s="157" t="s">
        <v>31589</v>
      </c>
      <c r="C3168" s="201"/>
      <c r="D3168" s="62" t="s">
        <v>6504</v>
      </c>
      <c r="E3168" s="201"/>
      <c r="F3168" s="201"/>
      <c r="G3168" s="99" t="s">
        <v>2741</v>
      </c>
      <c r="H3168" s="62" t="s">
        <v>31590</v>
      </c>
      <c r="I3168" s="82"/>
      <c r="J3168" s="161"/>
      <c r="K3168" s="62"/>
      <c r="L3168" s="161"/>
      <c r="M3168" s="113" t="s">
        <v>22516</v>
      </c>
      <c r="N3168" s="162"/>
      <c r="O3168" s="161" t="s">
        <v>3095</v>
      </c>
      <c r="P3168" s="162"/>
      <c r="Q3168" s="62"/>
    </row>
    <row r="3169">
      <c r="A3169" s="62" t="s">
        <v>2586</v>
      </c>
      <c r="B3169" s="157" t="s">
        <v>31591</v>
      </c>
      <c r="C3169" s="201"/>
      <c r="D3169" s="62" t="s">
        <v>31592</v>
      </c>
      <c r="E3169" s="201"/>
      <c r="F3169" s="201"/>
      <c r="G3169" s="82"/>
      <c r="H3169" s="82" t="s">
        <v>31593</v>
      </c>
      <c r="I3169" s="82"/>
      <c r="J3169" s="161"/>
      <c r="K3169" s="62"/>
      <c r="L3169" s="161"/>
      <c r="M3169" s="113" t="s">
        <v>22516</v>
      </c>
      <c r="N3169" s="162"/>
      <c r="O3169" s="161" t="s">
        <v>31594</v>
      </c>
      <c r="P3169" s="62" t="s">
        <v>2741</v>
      </c>
      <c r="Q3169" s="62"/>
    </row>
    <row r="3170">
      <c r="A3170" s="62" t="s">
        <v>2586</v>
      </c>
      <c r="B3170" s="157" t="s">
        <v>31595</v>
      </c>
      <c r="C3170" s="201"/>
      <c r="D3170" s="62" t="s">
        <v>2489</v>
      </c>
      <c r="E3170" s="201"/>
      <c r="F3170" s="201"/>
      <c r="G3170" s="82"/>
      <c r="H3170" s="82" t="s">
        <v>31596</v>
      </c>
      <c r="I3170" s="82"/>
      <c r="J3170" s="161"/>
      <c r="K3170" s="161"/>
      <c r="L3170" s="161"/>
      <c r="M3170" s="113" t="s">
        <v>22516</v>
      </c>
      <c r="N3170" s="162"/>
      <c r="O3170" s="161" t="s">
        <v>2603</v>
      </c>
      <c r="P3170" s="162"/>
      <c r="Q3170" s="62"/>
    </row>
    <row r="3171">
      <c r="A3171" s="62" t="s">
        <v>2586</v>
      </c>
      <c r="B3171" s="157" t="s">
        <v>31597</v>
      </c>
      <c r="C3171" s="201"/>
      <c r="D3171" s="62" t="s">
        <v>31598</v>
      </c>
      <c r="E3171" s="201"/>
      <c r="F3171" s="201"/>
      <c r="G3171" s="62" t="s">
        <v>2741</v>
      </c>
      <c r="H3171" s="82" t="s">
        <v>31599</v>
      </c>
      <c r="I3171" s="82"/>
      <c r="J3171" s="161"/>
      <c r="K3171" s="62"/>
      <c r="L3171" s="161"/>
      <c r="M3171" s="113" t="s">
        <v>22516</v>
      </c>
      <c r="N3171" s="162"/>
      <c r="O3171" s="161" t="s">
        <v>3110</v>
      </c>
      <c r="P3171" s="162"/>
      <c r="Q3171" s="62"/>
    </row>
    <row r="3172">
      <c r="A3172" s="62" t="s">
        <v>2586</v>
      </c>
      <c r="B3172" s="157" t="s">
        <v>31600</v>
      </c>
      <c r="C3172" s="201"/>
      <c r="D3172" s="62" t="s">
        <v>31601</v>
      </c>
      <c r="E3172" s="201"/>
      <c r="F3172" s="201"/>
      <c r="G3172" s="62" t="s">
        <v>2741</v>
      </c>
      <c r="H3172" s="82" t="s">
        <v>31602</v>
      </c>
      <c r="I3172" s="82"/>
      <c r="J3172" s="161"/>
      <c r="K3172" s="62"/>
      <c r="L3172" s="161"/>
      <c r="M3172" s="113" t="s">
        <v>22516</v>
      </c>
      <c r="N3172" s="162"/>
      <c r="O3172" s="161" t="s">
        <v>2686</v>
      </c>
      <c r="P3172" s="162"/>
      <c r="Q3172" s="62"/>
    </row>
    <row r="3173">
      <c r="A3173" s="62" t="s">
        <v>2586</v>
      </c>
      <c r="B3173" s="157" t="s">
        <v>31603</v>
      </c>
      <c r="C3173" s="201"/>
      <c r="D3173" s="62" t="s">
        <v>31604</v>
      </c>
      <c r="E3173" s="201"/>
      <c r="F3173" s="201"/>
      <c r="G3173" s="99" t="s">
        <v>2741</v>
      </c>
      <c r="H3173" s="82" t="s">
        <v>31605</v>
      </c>
      <c r="I3173" s="82"/>
      <c r="J3173" s="161"/>
      <c r="K3173" s="161"/>
      <c r="L3173" s="161"/>
      <c r="M3173" s="113" t="s">
        <v>22516</v>
      </c>
      <c r="N3173" s="162"/>
      <c r="O3173" s="162"/>
      <c r="P3173" s="162"/>
      <c r="Q3173" s="62"/>
    </row>
    <row r="3174">
      <c r="A3174" s="62" t="s">
        <v>2633</v>
      </c>
      <c r="B3174" s="157" t="s">
        <v>31606</v>
      </c>
      <c r="C3174" s="82"/>
      <c r="D3174" s="62" t="str">
        <f>IFERROR(__xludf.DUMMYFUNCTION("CONCATENATE(REGEXEXTRACT(B3174,""[A-Za-z]+""),"","")"),"Guy,")</f>
        <v>Guy,</v>
      </c>
      <c r="E3174" s="82"/>
      <c r="F3174" s="82"/>
      <c r="G3174" s="99" t="s">
        <v>2741</v>
      </c>
      <c r="H3174" s="62" t="s">
        <v>31607</v>
      </c>
      <c r="I3174" s="82"/>
      <c r="J3174" s="246"/>
      <c r="K3174" s="62"/>
      <c r="L3174" s="161"/>
      <c r="M3174" s="113" t="s">
        <v>22516</v>
      </c>
      <c r="N3174" s="62"/>
      <c r="O3174" s="246" t="s">
        <v>2937</v>
      </c>
      <c r="P3174" s="62"/>
      <c r="Q3174" s="62"/>
    </row>
    <row r="3175">
      <c r="A3175" s="62" t="s">
        <v>2633</v>
      </c>
      <c r="B3175" s="157" t="s">
        <v>31608</v>
      </c>
      <c r="C3175" s="82"/>
      <c r="D3175" s="62" t="s">
        <v>31609</v>
      </c>
      <c r="E3175" s="82"/>
      <c r="F3175" s="82"/>
      <c r="G3175" s="62"/>
      <c r="H3175" s="62" t="s">
        <v>31610</v>
      </c>
      <c r="I3175" s="82"/>
      <c r="J3175" s="161"/>
      <c r="K3175" s="62"/>
      <c r="L3175" s="62"/>
      <c r="M3175" s="113" t="s">
        <v>22516</v>
      </c>
      <c r="N3175" s="62"/>
      <c r="O3175" s="161"/>
      <c r="P3175" s="62"/>
      <c r="Q3175" s="82"/>
    </row>
    <row r="3176">
      <c r="A3176" s="62" t="s">
        <v>2586</v>
      </c>
      <c r="B3176" s="157" t="s">
        <v>31611</v>
      </c>
      <c r="C3176" s="82"/>
      <c r="D3176" s="62" t="str">
        <f>IFERROR(__xludf.DUMMYFUNCTION("CONCATENATE(REGEXEXTRACT(B3176,""[A-Za-z]+""),"","")"),"Homework,")</f>
        <v>Homework,</v>
      </c>
      <c r="E3176" s="82"/>
      <c r="F3176" s="82"/>
      <c r="G3176" s="99" t="s">
        <v>2741</v>
      </c>
      <c r="H3176" s="62" t="s">
        <v>31612</v>
      </c>
      <c r="I3176" s="82"/>
      <c r="J3176" s="161"/>
      <c r="K3176" s="62"/>
      <c r="L3176" s="161"/>
      <c r="M3176" s="113" t="s">
        <v>22516</v>
      </c>
      <c r="N3176" s="62"/>
      <c r="O3176" s="161" t="s">
        <v>2760</v>
      </c>
      <c r="P3176" s="62"/>
      <c r="Q3176" s="62"/>
    </row>
    <row r="3177">
      <c r="A3177" s="62" t="s">
        <v>2586</v>
      </c>
      <c r="B3177" s="157" t="s">
        <v>31613</v>
      </c>
      <c r="C3177" s="201"/>
      <c r="D3177" s="62" t="s">
        <v>9957</v>
      </c>
      <c r="E3177" s="201"/>
      <c r="F3177" s="201"/>
      <c r="G3177" s="99" t="s">
        <v>2741</v>
      </c>
      <c r="H3177" s="82" t="s">
        <v>31614</v>
      </c>
      <c r="I3177" s="82"/>
      <c r="J3177" s="161"/>
      <c r="K3177" s="62"/>
      <c r="L3177" s="161"/>
      <c r="M3177" s="113" t="s">
        <v>22516</v>
      </c>
      <c r="N3177" s="162"/>
      <c r="O3177" s="161" t="s">
        <v>4812</v>
      </c>
      <c r="P3177" s="162"/>
      <c r="Q3177" s="62"/>
    </row>
    <row r="3178">
      <c r="A3178" s="62" t="s">
        <v>23381</v>
      </c>
      <c r="B3178" s="157" t="s">
        <v>31615</v>
      </c>
      <c r="C3178" s="201"/>
      <c r="D3178" s="62" t="s">
        <v>31616</v>
      </c>
      <c r="E3178" s="201"/>
      <c r="F3178" s="201"/>
      <c r="G3178" s="99" t="s">
        <v>2741</v>
      </c>
      <c r="H3178" s="82" t="s">
        <v>31617</v>
      </c>
      <c r="I3178" s="82"/>
      <c r="J3178" s="161"/>
      <c r="K3178" s="62"/>
      <c r="L3178" s="161"/>
      <c r="M3178" s="113" t="s">
        <v>22516</v>
      </c>
      <c r="N3178" s="162"/>
      <c r="O3178" s="161" t="s">
        <v>2802</v>
      </c>
      <c r="P3178" s="162"/>
      <c r="Q3178" s="62"/>
    </row>
    <row r="3179">
      <c r="A3179" s="62" t="s">
        <v>2586</v>
      </c>
      <c r="B3179" s="157" t="s">
        <v>31618</v>
      </c>
      <c r="C3179" s="201"/>
      <c r="D3179" s="62" t="s">
        <v>31619</v>
      </c>
      <c r="E3179" s="201"/>
      <c r="F3179" s="158"/>
      <c r="G3179" s="99" t="s">
        <v>2741</v>
      </c>
      <c r="H3179" s="158" t="s">
        <v>31620</v>
      </c>
      <c r="I3179" s="82"/>
      <c r="J3179" s="161"/>
      <c r="K3179" s="62"/>
      <c r="L3179" s="161"/>
      <c r="M3179" s="113" t="s">
        <v>22516</v>
      </c>
      <c r="N3179" s="162"/>
      <c r="O3179" s="161" t="s">
        <v>2937</v>
      </c>
      <c r="P3179" s="162"/>
      <c r="Q3179" s="62"/>
    </row>
    <row r="3180">
      <c r="A3180" s="62" t="s">
        <v>2586</v>
      </c>
      <c r="B3180" s="157" t="s">
        <v>31621</v>
      </c>
      <c r="C3180" s="201"/>
      <c r="D3180" s="62" t="s">
        <v>31622</v>
      </c>
      <c r="E3180" s="201"/>
      <c r="F3180" s="201"/>
      <c r="G3180" s="62" t="s">
        <v>5595</v>
      </c>
      <c r="H3180" s="82" t="s">
        <v>31623</v>
      </c>
      <c r="I3180" s="82"/>
      <c r="J3180" s="161"/>
      <c r="K3180" s="161"/>
      <c r="L3180" s="161"/>
      <c r="M3180" s="113" t="s">
        <v>22516</v>
      </c>
      <c r="N3180" s="162"/>
      <c r="O3180" s="161" t="s">
        <v>2742</v>
      </c>
      <c r="P3180" s="162"/>
      <c r="Q3180" s="62"/>
    </row>
    <row r="3181">
      <c r="A3181" s="62" t="s">
        <v>2633</v>
      </c>
      <c r="B3181" s="157" t="s">
        <v>24381</v>
      </c>
      <c r="C3181" s="201"/>
      <c r="D3181" s="62" t="s">
        <v>4869</v>
      </c>
      <c r="E3181" s="201"/>
      <c r="F3181" s="201"/>
      <c r="G3181" s="82"/>
      <c r="H3181" s="82" t="s">
        <v>31624</v>
      </c>
      <c r="I3181" s="82"/>
      <c r="J3181" s="161"/>
      <c r="K3181" s="62"/>
      <c r="L3181" s="161"/>
      <c r="M3181" s="113" t="s">
        <v>22516</v>
      </c>
      <c r="N3181" s="162"/>
      <c r="O3181" s="161" t="s">
        <v>3305</v>
      </c>
      <c r="P3181" s="62" t="s">
        <v>2741</v>
      </c>
      <c r="Q3181" s="62"/>
    </row>
    <row r="3182">
      <c r="A3182" s="62" t="s">
        <v>23381</v>
      </c>
      <c r="B3182" s="157" t="s">
        <v>31625</v>
      </c>
      <c r="C3182" s="201"/>
      <c r="D3182" s="62" t="s">
        <v>31626</v>
      </c>
      <c r="E3182" s="201"/>
      <c r="F3182" s="201"/>
      <c r="G3182" s="82"/>
      <c r="H3182" s="82" t="s">
        <v>31627</v>
      </c>
      <c r="I3182" s="82"/>
      <c r="J3182" s="161"/>
      <c r="K3182" s="62"/>
      <c r="L3182" s="161"/>
      <c r="M3182" s="113" t="s">
        <v>22516</v>
      </c>
      <c r="N3182" s="162"/>
      <c r="O3182" s="161" t="s">
        <v>5170</v>
      </c>
      <c r="P3182" s="62" t="s">
        <v>2741</v>
      </c>
      <c r="Q3182" s="62"/>
    </row>
    <row r="3183">
      <c r="A3183" s="62" t="s">
        <v>2586</v>
      </c>
      <c r="B3183" s="157" t="s">
        <v>31628</v>
      </c>
      <c r="C3183" s="201"/>
      <c r="D3183" s="62" t="s">
        <v>31629</v>
      </c>
      <c r="E3183" s="201"/>
      <c r="F3183" s="158"/>
      <c r="G3183" s="62" t="s">
        <v>8038</v>
      </c>
      <c r="H3183" s="158" t="s">
        <v>31630</v>
      </c>
      <c r="I3183" s="82"/>
      <c r="J3183" s="161"/>
      <c r="K3183" s="62"/>
      <c r="L3183" s="161"/>
      <c r="M3183" s="113" t="s">
        <v>22516</v>
      </c>
      <c r="N3183" s="162"/>
      <c r="O3183" s="161" t="s">
        <v>2937</v>
      </c>
      <c r="P3183" s="162"/>
      <c r="Q3183" s="62"/>
    </row>
    <row r="3184">
      <c r="A3184" s="62" t="s">
        <v>2586</v>
      </c>
      <c r="B3184" s="157" t="s">
        <v>31631</v>
      </c>
      <c r="C3184" s="201"/>
      <c r="D3184" s="62" t="s">
        <v>3374</v>
      </c>
      <c r="E3184" s="201"/>
      <c r="F3184" s="201"/>
      <c r="G3184" s="82"/>
      <c r="H3184" s="82" t="s">
        <v>31632</v>
      </c>
      <c r="I3184" s="82"/>
      <c r="J3184" s="161"/>
      <c r="K3184" s="62"/>
      <c r="L3184" s="161"/>
      <c r="M3184" s="113" t="s">
        <v>22516</v>
      </c>
      <c r="N3184" s="162"/>
      <c r="O3184" s="161" t="s">
        <v>22653</v>
      </c>
      <c r="P3184" s="162"/>
      <c r="Q3184" s="62"/>
    </row>
    <row r="3185">
      <c r="A3185" s="62" t="s">
        <v>2633</v>
      </c>
      <c r="B3185" s="157" t="s">
        <v>31633</v>
      </c>
      <c r="C3185" s="201"/>
      <c r="D3185" s="62" t="s">
        <v>31634</v>
      </c>
      <c r="E3185" s="201"/>
      <c r="F3185" s="201"/>
      <c r="G3185" s="99" t="s">
        <v>2741</v>
      </c>
      <c r="H3185" s="62" t="s">
        <v>31635</v>
      </c>
      <c r="I3185" s="82"/>
      <c r="J3185" s="161"/>
      <c r="K3185" s="62"/>
      <c r="L3185" s="161"/>
      <c r="M3185" s="113" t="s">
        <v>22516</v>
      </c>
      <c r="N3185" s="162"/>
      <c r="O3185" s="161" t="s">
        <v>2760</v>
      </c>
      <c r="P3185" s="162"/>
      <c r="Q3185" s="62"/>
    </row>
    <row r="3186">
      <c r="A3186" s="62" t="s">
        <v>23381</v>
      </c>
      <c r="B3186" s="157" t="s">
        <v>31636</v>
      </c>
      <c r="C3186" s="201"/>
      <c r="D3186" s="62" t="s">
        <v>31637</v>
      </c>
      <c r="E3186" s="201"/>
      <c r="F3186" s="201"/>
      <c r="G3186" s="62" t="s">
        <v>2741</v>
      </c>
      <c r="H3186" s="82" t="s">
        <v>31638</v>
      </c>
      <c r="I3186" s="82"/>
      <c r="J3186" s="161"/>
      <c r="K3186" s="62"/>
      <c r="L3186" s="161"/>
      <c r="M3186" s="113" t="s">
        <v>22516</v>
      </c>
      <c r="N3186" s="162"/>
      <c r="O3186" s="161" t="s">
        <v>2603</v>
      </c>
      <c r="P3186" s="162"/>
      <c r="Q3186" s="62"/>
    </row>
    <row r="3187">
      <c r="A3187" s="62" t="s">
        <v>2586</v>
      </c>
      <c r="B3187" s="157" t="s">
        <v>31639</v>
      </c>
      <c r="C3187" s="201"/>
      <c r="D3187" s="62" t="s">
        <v>4869</v>
      </c>
      <c r="E3187" s="201"/>
      <c r="F3187" s="158"/>
      <c r="G3187" s="99" t="s">
        <v>2741</v>
      </c>
      <c r="H3187" s="158" t="s">
        <v>31640</v>
      </c>
      <c r="I3187" s="82"/>
      <c r="J3187" s="161"/>
      <c r="K3187" s="62"/>
      <c r="L3187" s="161"/>
      <c r="M3187" s="113" t="s">
        <v>22516</v>
      </c>
      <c r="N3187" s="162"/>
      <c r="O3187" s="161" t="s">
        <v>2937</v>
      </c>
      <c r="P3187" s="162"/>
      <c r="Q3187" s="62"/>
    </row>
    <row r="3188">
      <c r="A3188" s="62" t="s">
        <v>2586</v>
      </c>
      <c r="B3188" s="157" t="s">
        <v>31641</v>
      </c>
      <c r="C3188" s="201"/>
      <c r="D3188" s="62" t="s">
        <v>31642</v>
      </c>
      <c r="E3188" s="201"/>
      <c r="F3188" s="158"/>
      <c r="G3188" s="99" t="s">
        <v>2741</v>
      </c>
      <c r="H3188" s="158" t="s">
        <v>31643</v>
      </c>
      <c r="I3188" s="82"/>
      <c r="J3188" s="161"/>
      <c r="K3188" s="161"/>
      <c r="L3188" s="161"/>
      <c r="M3188" s="113" t="s">
        <v>22516</v>
      </c>
      <c r="N3188" s="162"/>
      <c r="O3188" s="161" t="s">
        <v>2760</v>
      </c>
      <c r="P3188" s="162"/>
      <c r="Q3188" s="62"/>
    </row>
    <row r="3189">
      <c r="A3189" s="62" t="s">
        <v>2633</v>
      </c>
      <c r="B3189" s="157" t="s">
        <v>31644</v>
      </c>
      <c r="C3189" s="201"/>
      <c r="D3189" s="62" t="s">
        <v>5864</v>
      </c>
      <c r="E3189" s="201"/>
      <c r="F3189" s="201"/>
      <c r="G3189" s="99" t="s">
        <v>2741</v>
      </c>
      <c r="H3189" s="62" t="s">
        <v>31645</v>
      </c>
      <c r="I3189" s="82"/>
      <c r="J3189" s="161"/>
      <c r="K3189" s="161"/>
      <c r="L3189" s="161"/>
      <c r="M3189" s="113" t="s">
        <v>22516</v>
      </c>
      <c r="N3189" s="162"/>
      <c r="O3189" s="161" t="s">
        <v>2937</v>
      </c>
      <c r="P3189" s="162"/>
      <c r="Q3189" s="62"/>
    </row>
    <row r="3190">
      <c r="A3190" s="62" t="s">
        <v>2586</v>
      </c>
      <c r="B3190" s="157" t="s">
        <v>31646</v>
      </c>
      <c r="C3190" s="201"/>
      <c r="D3190" s="62" t="s">
        <v>4938</v>
      </c>
      <c r="E3190" s="201"/>
      <c r="F3190" s="201"/>
      <c r="G3190" s="99" t="s">
        <v>2741</v>
      </c>
      <c r="H3190" s="82" t="s">
        <v>31647</v>
      </c>
      <c r="I3190" s="82"/>
      <c r="J3190" s="161"/>
      <c r="K3190" s="62"/>
      <c r="L3190" s="161"/>
      <c r="M3190" s="113" t="s">
        <v>22516</v>
      </c>
      <c r="N3190" s="162"/>
      <c r="O3190" s="161" t="s">
        <v>2760</v>
      </c>
      <c r="P3190" s="162"/>
      <c r="Q3190" s="62"/>
    </row>
    <row r="3191">
      <c r="A3191" s="62" t="s">
        <v>24604</v>
      </c>
      <c r="B3191" s="224" t="s">
        <v>31648</v>
      </c>
      <c r="C3191" s="201"/>
      <c r="D3191" s="62" t="s">
        <v>10158</v>
      </c>
      <c r="E3191" s="201"/>
      <c r="F3191" s="201"/>
      <c r="G3191" s="62"/>
      <c r="H3191" s="161" t="s">
        <v>31649</v>
      </c>
      <c r="I3191" s="82"/>
      <c r="J3191" s="161"/>
      <c r="K3191" s="62"/>
      <c r="L3191" s="62"/>
      <c r="M3191" s="113" t="s">
        <v>22516</v>
      </c>
      <c r="N3191" s="162"/>
      <c r="O3191" s="162"/>
      <c r="P3191" s="162"/>
      <c r="Q3191" s="201"/>
    </row>
    <row r="3192">
      <c r="A3192" s="62" t="s">
        <v>2633</v>
      </c>
      <c r="B3192" s="195" t="s">
        <v>31650</v>
      </c>
      <c r="C3192" s="201"/>
      <c r="D3192" s="79" t="s">
        <v>3581</v>
      </c>
      <c r="E3192" s="201"/>
      <c r="F3192" s="201"/>
      <c r="G3192" s="62"/>
      <c r="H3192" s="82" t="s">
        <v>29478</v>
      </c>
      <c r="I3192" s="158"/>
      <c r="J3192" s="200"/>
      <c r="K3192" s="82"/>
      <c r="L3192" s="201"/>
      <c r="M3192" s="113" t="s">
        <v>22516</v>
      </c>
      <c r="N3192" s="162"/>
      <c r="O3192" s="161"/>
      <c r="P3192" s="162"/>
      <c r="Q3192" s="201"/>
    </row>
    <row r="3193">
      <c r="A3193" s="62" t="s">
        <v>24604</v>
      </c>
      <c r="B3193" s="224" t="s">
        <v>31651</v>
      </c>
      <c r="C3193" s="201"/>
      <c r="D3193" s="62" t="s">
        <v>16313</v>
      </c>
      <c r="E3193" s="201"/>
      <c r="F3193" s="201"/>
      <c r="G3193" s="62"/>
      <c r="H3193" s="161" t="s">
        <v>31652</v>
      </c>
      <c r="I3193" s="113"/>
      <c r="J3193" s="161"/>
      <c r="K3193" s="62"/>
      <c r="L3193" s="62"/>
      <c r="M3193" s="113" t="s">
        <v>22516</v>
      </c>
      <c r="N3193" s="162"/>
      <c r="O3193" s="162"/>
      <c r="P3193" s="162"/>
      <c r="Q3193" s="201"/>
    </row>
    <row r="3194">
      <c r="A3194" s="62" t="s">
        <v>2586</v>
      </c>
      <c r="B3194" s="157" t="s">
        <v>31653</v>
      </c>
      <c r="C3194" s="201"/>
      <c r="D3194" s="62" t="s">
        <v>10381</v>
      </c>
      <c r="E3194" s="201"/>
      <c r="F3194" s="201"/>
      <c r="G3194" s="62" t="s">
        <v>9708</v>
      </c>
      <c r="H3194" s="82" t="s">
        <v>31654</v>
      </c>
      <c r="I3194" s="82"/>
      <c r="J3194" s="161"/>
      <c r="K3194" s="62"/>
      <c r="L3194" s="161"/>
      <c r="M3194" s="113" t="s">
        <v>22516</v>
      </c>
      <c r="N3194" s="162"/>
      <c r="O3194" s="161" t="s">
        <v>2937</v>
      </c>
      <c r="P3194" s="162"/>
      <c r="Q3194" s="62"/>
    </row>
    <row r="3195">
      <c r="A3195" s="62" t="s">
        <v>2586</v>
      </c>
      <c r="B3195" s="223" t="s">
        <v>31655</v>
      </c>
      <c r="C3195" s="201"/>
      <c r="D3195" s="62" t="s">
        <v>31656</v>
      </c>
      <c r="E3195" s="201"/>
      <c r="F3195" s="201"/>
      <c r="G3195" s="99" t="s">
        <v>2741</v>
      </c>
      <c r="H3195" s="62" t="s">
        <v>31657</v>
      </c>
      <c r="I3195" s="82"/>
      <c r="J3195" s="161"/>
      <c r="K3195" s="62"/>
      <c r="L3195" s="62"/>
      <c r="M3195" s="113" t="s">
        <v>22516</v>
      </c>
      <c r="N3195" s="162"/>
      <c r="O3195" s="162"/>
      <c r="P3195" s="162"/>
      <c r="Q3195" s="201"/>
    </row>
    <row r="3196">
      <c r="A3196" s="62" t="s">
        <v>24604</v>
      </c>
      <c r="B3196" s="224" t="s">
        <v>25098</v>
      </c>
      <c r="C3196" s="201"/>
      <c r="D3196" s="62" t="s">
        <v>5466</v>
      </c>
      <c r="E3196" s="201"/>
      <c r="F3196" s="201"/>
      <c r="G3196" s="62"/>
      <c r="H3196" s="161" t="s">
        <v>24749</v>
      </c>
      <c r="I3196" s="113"/>
      <c r="J3196" s="161"/>
      <c r="K3196" s="62"/>
      <c r="L3196" s="62"/>
      <c r="M3196" s="113" t="s">
        <v>22516</v>
      </c>
      <c r="N3196" s="162"/>
      <c r="O3196" s="162"/>
      <c r="P3196" s="162"/>
      <c r="Q3196" s="201"/>
    </row>
    <row r="3197">
      <c r="A3197" s="62" t="s">
        <v>24604</v>
      </c>
      <c r="B3197" s="224" t="s">
        <v>31351</v>
      </c>
      <c r="C3197" s="201"/>
      <c r="D3197" s="62" t="s">
        <v>3668</v>
      </c>
      <c r="E3197" s="201"/>
      <c r="F3197" s="201"/>
      <c r="G3197" s="62"/>
      <c r="H3197" s="161" t="s">
        <v>24749</v>
      </c>
      <c r="I3197" s="113"/>
      <c r="J3197" s="161"/>
      <c r="K3197" s="62"/>
      <c r="L3197" s="62"/>
      <c r="M3197" s="113" t="s">
        <v>22516</v>
      </c>
      <c r="N3197" s="162"/>
      <c r="O3197" s="162"/>
      <c r="P3197" s="162"/>
      <c r="Q3197" s="201"/>
    </row>
    <row r="3198">
      <c r="A3198" s="62" t="s">
        <v>2586</v>
      </c>
      <c r="B3198" s="224" t="s">
        <v>31658</v>
      </c>
      <c r="C3198" s="82"/>
      <c r="D3198" s="82" t="s">
        <v>31659</v>
      </c>
      <c r="E3198" s="82"/>
      <c r="F3198" s="82"/>
      <c r="G3198" s="99" t="s">
        <v>2741</v>
      </c>
      <c r="H3198" s="82" t="s">
        <v>31660</v>
      </c>
      <c r="I3198" s="201"/>
      <c r="J3198" s="161"/>
      <c r="K3198" s="62"/>
      <c r="L3198" s="62"/>
      <c r="M3198" s="113" t="s">
        <v>22516</v>
      </c>
      <c r="N3198" s="62"/>
      <c r="O3198" s="161" t="s">
        <v>2760</v>
      </c>
      <c r="P3198" s="62"/>
      <c r="Q3198" s="82"/>
    </row>
    <row r="3199">
      <c r="A3199" s="62" t="s">
        <v>2586</v>
      </c>
      <c r="B3199" s="157" t="s">
        <v>31661</v>
      </c>
      <c r="C3199" s="201"/>
      <c r="D3199" s="62" t="s">
        <v>5414</v>
      </c>
      <c r="E3199" s="201"/>
      <c r="F3199" s="201"/>
      <c r="G3199" s="62" t="s">
        <v>9708</v>
      </c>
      <c r="H3199" s="82" t="s">
        <v>31662</v>
      </c>
      <c r="I3199" s="82"/>
      <c r="J3199" s="161"/>
      <c r="K3199" s="62"/>
      <c r="L3199" s="161"/>
      <c r="M3199" s="113" t="s">
        <v>22516</v>
      </c>
      <c r="N3199" s="162"/>
      <c r="O3199" s="161" t="s">
        <v>2742</v>
      </c>
      <c r="P3199" s="162"/>
      <c r="Q3199" s="62"/>
    </row>
    <row r="3200">
      <c r="A3200" s="62" t="s">
        <v>2633</v>
      </c>
      <c r="B3200" s="157" t="s">
        <v>31663</v>
      </c>
      <c r="C3200" s="201"/>
      <c r="D3200" s="62" t="s">
        <v>6051</v>
      </c>
      <c r="E3200" s="201"/>
      <c r="F3200" s="201"/>
      <c r="G3200" s="62" t="s">
        <v>5595</v>
      </c>
      <c r="H3200" s="82" t="s">
        <v>31664</v>
      </c>
      <c r="I3200" s="82"/>
      <c r="J3200" s="161"/>
      <c r="K3200" s="62"/>
      <c r="L3200" s="161"/>
      <c r="M3200" s="113" t="s">
        <v>22516</v>
      </c>
      <c r="N3200" s="162"/>
      <c r="O3200" s="161" t="s">
        <v>2952</v>
      </c>
      <c r="P3200" s="162"/>
      <c r="Q3200" s="62"/>
    </row>
    <row r="3201">
      <c r="A3201" s="62" t="s">
        <v>2633</v>
      </c>
      <c r="B3201" s="157" t="s">
        <v>31665</v>
      </c>
      <c r="C3201" s="201"/>
      <c r="D3201" s="62" t="s">
        <v>3274</v>
      </c>
      <c r="E3201" s="201"/>
      <c r="F3201" s="201"/>
      <c r="G3201" s="99" t="s">
        <v>2741</v>
      </c>
      <c r="H3201" s="62" t="s">
        <v>29830</v>
      </c>
      <c r="I3201" s="82"/>
      <c r="J3201" s="161"/>
      <c r="K3201" s="62"/>
      <c r="L3201" s="161"/>
      <c r="M3201" s="113" t="s">
        <v>22516</v>
      </c>
      <c r="N3201" s="162"/>
      <c r="O3201" s="161" t="s">
        <v>8612</v>
      </c>
      <c r="P3201" s="162"/>
      <c r="Q3201" s="62"/>
    </row>
    <row r="3202">
      <c r="A3202" s="62" t="s">
        <v>2586</v>
      </c>
      <c r="B3202" s="157" t="s">
        <v>31666</v>
      </c>
      <c r="C3202" s="201"/>
      <c r="D3202" s="62" t="s">
        <v>10586</v>
      </c>
      <c r="E3202" s="201"/>
      <c r="F3202" s="201"/>
      <c r="G3202" s="62" t="s">
        <v>8038</v>
      </c>
      <c r="H3202" s="82" t="s">
        <v>31667</v>
      </c>
      <c r="I3202" s="82"/>
      <c r="J3202" s="161"/>
      <c r="K3202" s="62"/>
      <c r="L3202" s="161"/>
      <c r="M3202" s="113" t="s">
        <v>22516</v>
      </c>
      <c r="N3202" s="162"/>
      <c r="O3202" s="162"/>
      <c r="P3202" s="162"/>
      <c r="Q3202" s="62"/>
    </row>
    <row r="3203">
      <c r="A3203" s="62" t="s">
        <v>2633</v>
      </c>
      <c r="B3203" s="224" t="s">
        <v>31668</v>
      </c>
      <c r="C3203" s="201"/>
      <c r="D3203" s="62" t="s">
        <v>10729</v>
      </c>
      <c r="E3203" s="201"/>
      <c r="F3203" s="201"/>
      <c r="G3203" s="99" t="s">
        <v>8038</v>
      </c>
      <c r="H3203" s="79" t="s">
        <v>31526</v>
      </c>
      <c r="I3203" s="82"/>
      <c r="J3203" s="246"/>
      <c r="K3203" s="62"/>
      <c r="L3203" s="62"/>
      <c r="M3203" s="113" t="s">
        <v>22516</v>
      </c>
      <c r="N3203" s="162"/>
      <c r="O3203" s="246" t="s">
        <v>2686</v>
      </c>
      <c r="P3203" s="162"/>
      <c r="Q3203" s="201"/>
    </row>
    <row r="3204">
      <c r="A3204" s="62" t="s">
        <v>2586</v>
      </c>
      <c r="B3204" s="223" t="s">
        <v>31669</v>
      </c>
      <c r="C3204" s="201"/>
      <c r="D3204" s="62" t="s">
        <v>6249</v>
      </c>
      <c r="E3204" s="201"/>
      <c r="F3204" s="201"/>
      <c r="G3204" s="99" t="s">
        <v>2741</v>
      </c>
      <c r="H3204" s="62" t="s">
        <v>31670</v>
      </c>
      <c r="I3204" s="82"/>
      <c r="J3204" s="161"/>
      <c r="K3204" s="62"/>
      <c r="L3204" s="62"/>
      <c r="M3204" s="113" t="s">
        <v>22516</v>
      </c>
      <c r="N3204" s="162"/>
      <c r="O3204" s="162"/>
      <c r="P3204" s="162"/>
      <c r="Q3204" s="201"/>
    </row>
    <row r="3205">
      <c r="A3205" s="62" t="s">
        <v>2586</v>
      </c>
      <c r="B3205" s="157" t="s">
        <v>31671</v>
      </c>
      <c r="C3205" s="201"/>
      <c r="D3205" s="62" t="s">
        <v>16591</v>
      </c>
      <c r="E3205" s="201"/>
      <c r="F3205" s="201"/>
      <c r="G3205" s="82"/>
      <c r="H3205" s="82" t="s">
        <v>31672</v>
      </c>
      <c r="I3205" s="82"/>
      <c r="J3205" s="161"/>
      <c r="K3205" s="161"/>
      <c r="L3205" s="161"/>
      <c r="M3205" s="113" t="s">
        <v>22516</v>
      </c>
      <c r="N3205" s="162"/>
      <c r="O3205" s="161" t="s">
        <v>2760</v>
      </c>
      <c r="P3205" s="162"/>
      <c r="Q3205" s="62"/>
    </row>
    <row r="3206">
      <c r="A3206" s="62" t="s">
        <v>2633</v>
      </c>
      <c r="B3206" s="157" t="s">
        <v>31673</v>
      </c>
      <c r="C3206" s="201"/>
      <c r="D3206" s="62" t="s">
        <v>6329</v>
      </c>
      <c r="E3206" s="201"/>
      <c r="F3206" s="201"/>
      <c r="G3206" s="82"/>
      <c r="H3206" s="82" t="s">
        <v>31674</v>
      </c>
      <c r="I3206" s="82"/>
      <c r="J3206" s="161"/>
      <c r="K3206" s="161"/>
      <c r="L3206" s="161"/>
      <c r="M3206" s="113" t="s">
        <v>22516</v>
      </c>
      <c r="N3206" s="162"/>
      <c r="O3206" s="161" t="s">
        <v>3110</v>
      </c>
      <c r="P3206" s="162"/>
      <c r="Q3206" s="62"/>
    </row>
    <row r="3207">
      <c r="A3207" s="62" t="s">
        <v>2586</v>
      </c>
      <c r="B3207" s="157" t="s">
        <v>31671</v>
      </c>
      <c r="C3207" s="201"/>
      <c r="D3207" s="62" t="s">
        <v>16591</v>
      </c>
      <c r="E3207" s="201"/>
      <c r="F3207" s="201"/>
      <c r="G3207" s="82"/>
      <c r="H3207" s="82" t="s">
        <v>31675</v>
      </c>
      <c r="I3207" s="82"/>
      <c r="J3207" s="161"/>
      <c r="K3207" s="161"/>
      <c r="L3207" s="161"/>
      <c r="M3207" s="113" t="s">
        <v>22516</v>
      </c>
      <c r="N3207" s="162"/>
      <c r="O3207" s="161" t="s">
        <v>2760</v>
      </c>
      <c r="P3207" s="162"/>
      <c r="Q3207" s="62"/>
    </row>
    <row r="3208">
      <c r="A3208" s="62" t="s">
        <v>2586</v>
      </c>
      <c r="B3208" s="157" t="s">
        <v>31676</v>
      </c>
      <c r="C3208" s="201"/>
      <c r="D3208" s="62" t="s">
        <v>6321</v>
      </c>
      <c r="E3208" s="201"/>
      <c r="F3208" s="201"/>
      <c r="G3208" s="99" t="s">
        <v>2741</v>
      </c>
      <c r="H3208" s="62" t="s">
        <v>31677</v>
      </c>
      <c r="I3208" s="82"/>
      <c r="J3208" s="161"/>
      <c r="K3208" s="62"/>
      <c r="L3208" s="161"/>
      <c r="M3208" s="113" t="s">
        <v>22516</v>
      </c>
      <c r="N3208" s="162"/>
      <c r="O3208" s="161" t="s">
        <v>4138</v>
      </c>
      <c r="P3208" s="162"/>
      <c r="Q3208" s="62"/>
    </row>
    <row r="3209">
      <c r="A3209" s="62" t="s">
        <v>2586</v>
      </c>
      <c r="B3209" s="157" t="s">
        <v>31678</v>
      </c>
      <c r="C3209" s="201"/>
      <c r="D3209" s="62" t="s">
        <v>6321</v>
      </c>
      <c r="E3209" s="201"/>
      <c r="F3209" s="201"/>
      <c r="G3209" s="62" t="s">
        <v>5595</v>
      </c>
      <c r="H3209" s="82" t="s">
        <v>31679</v>
      </c>
      <c r="I3209" s="82"/>
      <c r="J3209" s="161"/>
      <c r="K3209" s="161"/>
      <c r="L3209" s="161"/>
      <c r="M3209" s="113" t="s">
        <v>22516</v>
      </c>
      <c r="N3209" s="162"/>
      <c r="O3209" s="161" t="s">
        <v>29146</v>
      </c>
      <c r="P3209" s="162"/>
      <c r="Q3209" s="62"/>
    </row>
    <row r="3210">
      <c r="A3210" s="62" t="s">
        <v>2586</v>
      </c>
      <c r="B3210" s="157" t="s">
        <v>31673</v>
      </c>
      <c r="C3210" s="201"/>
      <c r="D3210" s="62" t="s">
        <v>6329</v>
      </c>
      <c r="E3210" s="201"/>
      <c r="F3210" s="201"/>
      <c r="G3210" s="82"/>
      <c r="H3210" s="82" t="s">
        <v>31680</v>
      </c>
      <c r="I3210" s="82"/>
      <c r="J3210" s="161"/>
      <c r="K3210" s="161"/>
      <c r="L3210" s="161"/>
      <c r="M3210" s="113" t="s">
        <v>22516</v>
      </c>
      <c r="N3210" s="162"/>
      <c r="O3210" s="161" t="s">
        <v>3110</v>
      </c>
      <c r="P3210" s="162"/>
      <c r="Q3210" s="62"/>
    </row>
    <row r="3211">
      <c r="A3211" s="62" t="s">
        <v>2586</v>
      </c>
      <c r="B3211" s="157" t="s">
        <v>31673</v>
      </c>
      <c r="C3211" s="201"/>
      <c r="D3211" s="62" t="s">
        <v>31681</v>
      </c>
      <c r="E3211" s="201"/>
      <c r="F3211" s="201"/>
      <c r="G3211" s="82"/>
      <c r="H3211" s="82" t="s">
        <v>31682</v>
      </c>
      <c r="I3211" s="82"/>
      <c r="J3211" s="161"/>
      <c r="K3211" s="161"/>
      <c r="L3211" s="161"/>
      <c r="M3211" s="113" t="s">
        <v>22516</v>
      </c>
      <c r="N3211" s="162"/>
      <c r="O3211" s="161" t="s">
        <v>3110</v>
      </c>
      <c r="P3211" s="162"/>
      <c r="Q3211" s="62"/>
    </row>
    <row r="3212">
      <c r="A3212" s="62" t="s">
        <v>2586</v>
      </c>
      <c r="B3212" s="157" t="s">
        <v>31683</v>
      </c>
      <c r="C3212" s="82"/>
      <c r="D3212" s="62" t="s">
        <v>31684</v>
      </c>
      <c r="E3212" s="82"/>
      <c r="F3212" s="82"/>
      <c r="G3212" s="99" t="s">
        <v>2741</v>
      </c>
      <c r="H3212" s="62" t="s">
        <v>31685</v>
      </c>
      <c r="I3212" s="82"/>
      <c r="J3212" s="161"/>
      <c r="K3212" s="161"/>
      <c r="L3212" s="62"/>
      <c r="M3212" s="113" t="s">
        <v>22516</v>
      </c>
      <c r="N3212" s="62"/>
      <c r="O3212" s="161" t="s">
        <v>15374</v>
      </c>
      <c r="P3212" s="62"/>
      <c r="Q3212" s="62"/>
    </row>
    <row r="3213">
      <c r="A3213" s="62" t="s">
        <v>2586</v>
      </c>
      <c r="B3213" s="157" t="s">
        <v>31686</v>
      </c>
      <c r="C3213" s="201"/>
      <c r="D3213" s="62" t="s">
        <v>20913</v>
      </c>
      <c r="E3213" s="201"/>
      <c r="F3213" s="201"/>
      <c r="G3213" s="62" t="s">
        <v>5595</v>
      </c>
      <c r="H3213" s="82" t="s">
        <v>31687</v>
      </c>
      <c r="I3213" s="82"/>
      <c r="J3213" s="161"/>
      <c r="K3213" s="62"/>
      <c r="L3213" s="161"/>
      <c r="M3213" s="113" t="s">
        <v>22516</v>
      </c>
      <c r="N3213" s="162"/>
      <c r="O3213" s="161" t="s">
        <v>2760</v>
      </c>
      <c r="P3213" s="162"/>
      <c r="Q3213" s="62"/>
    </row>
    <row r="3214">
      <c r="A3214" s="62" t="s">
        <v>2586</v>
      </c>
      <c r="B3214" s="195" t="s">
        <v>31688</v>
      </c>
      <c r="C3214" s="201"/>
      <c r="D3214" s="79" t="s">
        <v>31689</v>
      </c>
      <c r="E3214" s="201"/>
      <c r="F3214" s="201"/>
      <c r="G3214" s="62"/>
      <c r="H3214" s="82" t="s">
        <v>2211</v>
      </c>
      <c r="I3214" s="158"/>
      <c r="J3214" s="200"/>
      <c r="K3214" s="82"/>
      <c r="L3214" s="201"/>
      <c r="M3214" s="113" t="s">
        <v>22516</v>
      </c>
      <c r="N3214" s="162"/>
      <c r="O3214" s="161"/>
      <c r="P3214" s="162"/>
      <c r="Q3214" s="201"/>
    </row>
    <row r="3215">
      <c r="A3215" s="62" t="s">
        <v>2586</v>
      </c>
      <c r="B3215" s="157" t="s">
        <v>31690</v>
      </c>
      <c r="C3215" s="201"/>
      <c r="D3215" s="62"/>
      <c r="E3215" s="201"/>
      <c r="F3215" s="201"/>
      <c r="G3215" s="99" t="s">
        <v>2741</v>
      </c>
      <c r="H3215" s="62" t="s">
        <v>31691</v>
      </c>
      <c r="I3215" s="82"/>
      <c r="J3215" s="161"/>
      <c r="K3215" s="161"/>
      <c r="L3215" s="161"/>
      <c r="M3215" s="113" t="s">
        <v>22516</v>
      </c>
      <c r="N3215" s="162"/>
      <c r="O3215" s="161" t="s">
        <v>2952</v>
      </c>
      <c r="P3215" s="162"/>
      <c r="Q3215" s="62"/>
    </row>
    <row r="3216">
      <c r="A3216" s="62" t="s">
        <v>2586</v>
      </c>
      <c r="B3216" s="157" t="s">
        <v>31692</v>
      </c>
      <c r="C3216" s="201"/>
      <c r="D3216" s="62" t="s">
        <v>6468</v>
      </c>
      <c r="E3216" s="201"/>
      <c r="F3216" s="201"/>
      <c r="G3216" s="99" t="s">
        <v>2741</v>
      </c>
      <c r="H3216" s="62" t="s">
        <v>31693</v>
      </c>
      <c r="I3216" s="82"/>
      <c r="J3216" s="161"/>
      <c r="K3216" s="62"/>
      <c r="L3216" s="161"/>
      <c r="M3216" s="113" t="s">
        <v>22516</v>
      </c>
      <c r="N3216" s="162"/>
      <c r="O3216" s="161" t="s">
        <v>4138</v>
      </c>
      <c r="P3216" s="162"/>
      <c r="Q3216" s="62"/>
    </row>
    <row r="3217">
      <c r="A3217" s="62" t="s">
        <v>2586</v>
      </c>
      <c r="B3217" s="157" t="s">
        <v>31694</v>
      </c>
      <c r="C3217" s="201"/>
      <c r="D3217" s="62" t="s">
        <v>3790</v>
      </c>
      <c r="E3217" s="201"/>
      <c r="F3217" s="201"/>
      <c r="G3217" s="99" t="s">
        <v>2741</v>
      </c>
      <c r="H3217" s="62" t="s">
        <v>31695</v>
      </c>
      <c r="I3217" s="82"/>
      <c r="J3217" s="161"/>
      <c r="K3217" s="62"/>
      <c r="L3217" s="161"/>
      <c r="M3217" s="113" t="s">
        <v>22516</v>
      </c>
      <c r="N3217" s="162"/>
      <c r="O3217" s="161" t="s">
        <v>4138</v>
      </c>
      <c r="P3217" s="162"/>
      <c r="Q3217" s="62"/>
    </row>
    <row r="3218">
      <c r="A3218" s="62" t="s">
        <v>2586</v>
      </c>
      <c r="B3218" s="195" t="s">
        <v>31696</v>
      </c>
      <c r="C3218" s="201"/>
      <c r="D3218" s="79" t="s">
        <v>6542</v>
      </c>
      <c r="E3218" s="201"/>
      <c r="F3218" s="201"/>
      <c r="G3218" s="62"/>
      <c r="H3218" s="82" t="s">
        <v>31697</v>
      </c>
      <c r="I3218" s="158"/>
      <c r="J3218" s="200"/>
      <c r="K3218" s="82"/>
      <c r="L3218" s="201"/>
      <c r="M3218" s="113" t="s">
        <v>22516</v>
      </c>
      <c r="N3218" s="162"/>
      <c r="O3218" s="161"/>
      <c r="P3218" s="162"/>
      <c r="Q3218" s="201"/>
    </row>
    <row r="3219">
      <c r="A3219" s="62" t="s">
        <v>2586</v>
      </c>
      <c r="B3219" s="195" t="s">
        <v>31698</v>
      </c>
      <c r="C3219" s="201"/>
      <c r="D3219" s="79" t="s">
        <v>6542</v>
      </c>
      <c r="E3219" s="201"/>
      <c r="F3219" s="201"/>
      <c r="G3219" s="62"/>
      <c r="H3219" s="82" t="s">
        <v>31699</v>
      </c>
      <c r="I3219" s="158"/>
      <c r="J3219" s="200"/>
      <c r="K3219" s="82"/>
      <c r="L3219" s="201"/>
      <c r="M3219" s="113" t="s">
        <v>22516</v>
      </c>
      <c r="N3219" s="162"/>
      <c r="O3219" s="161"/>
      <c r="P3219" s="162"/>
      <c r="Q3219" s="201"/>
    </row>
    <row r="3220">
      <c r="A3220" s="62" t="s">
        <v>2586</v>
      </c>
      <c r="B3220" s="157" t="s">
        <v>31700</v>
      </c>
      <c r="C3220" s="201"/>
      <c r="D3220" s="62" t="s">
        <v>4888</v>
      </c>
      <c r="E3220" s="201"/>
      <c r="F3220" s="201"/>
      <c r="G3220" s="62" t="s">
        <v>5595</v>
      </c>
      <c r="H3220" s="82" t="s">
        <v>31701</v>
      </c>
      <c r="I3220" s="82"/>
      <c r="J3220" s="161"/>
      <c r="K3220" s="161"/>
      <c r="L3220" s="161"/>
      <c r="M3220" s="113" t="s">
        <v>22516</v>
      </c>
      <c r="N3220" s="162"/>
      <c r="O3220" s="161" t="s">
        <v>2603</v>
      </c>
      <c r="P3220" s="162"/>
      <c r="Q3220" s="62"/>
    </row>
    <row r="3221">
      <c r="A3221" s="62" t="s">
        <v>2586</v>
      </c>
      <c r="B3221" s="224" t="s">
        <v>31702</v>
      </c>
      <c r="C3221" s="201"/>
      <c r="D3221" s="62" t="s">
        <v>4296</v>
      </c>
      <c r="E3221" s="201"/>
      <c r="F3221" s="201"/>
      <c r="G3221" s="62"/>
      <c r="H3221" s="82" t="s">
        <v>31703</v>
      </c>
      <c r="I3221" s="82"/>
      <c r="J3221" s="62"/>
      <c r="K3221" s="62"/>
      <c r="L3221" s="62"/>
      <c r="M3221" s="113" t="s">
        <v>22516</v>
      </c>
      <c r="N3221" s="162"/>
      <c r="O3221" s="62"/>
      <c r="P3221" s="162"/>
      <c r="Q3221" s="201"/>
    </row>
    <row r="3222">
      <c r="A3222" s="62" t="s">
        <v>2633</v>
      </c>
      <c r="B3222" s="157" t="s">
        <v>31704</v>
      </c>
      <c r="C3222" s="201"/>
      <c r="D3222" s="62" t="s">
        <v>31705</v>
      </c>
      <c r="E3222" s="201"/>
      <c r="F3222" s="201"/>
      <c r="G3222" s="99" t="s">
        <v>2741</v>
      </c>
      <c r="H3222" s="82" t="s">
        <v>31706</v>
      </c>
      <c r="I3222" s="82"/>
      <c r="J3222" s="161"/>
      <c r="K3222" s="161"/>
      <c r="L3222" s="161"/>
      <c r="M3222" s="113" t="s">
        <v>22516</v>
      </c>
      <c r="N3222" s="162"/>
      <c r="O3222" s="161" t="s">
        <v>31707</v>
      </c>
      <c r="P3222" s="162"/>
      <c r="Q3222" s="62"/>
    </row>
    <row r="3223">
      <c r="A3223" s="62" t="s">
        <v>2586</v>
      </c>
      <c r="B3223" s="157" t="s">
        <v>31708</v>
      </c>
      <c r="C3223" s="201"/>
      <c r="D3223" s="62"/>
      <c r="E3223" s="201"/>
      <c r="F3223" s="201"/>
      <c r="G3223" s="62" t="s">
        <v>5595</v>
      </c>
      <c r="H3223" s="82" t="s">
        <v>31709</v>
      </c>
      <c r="I3223" s="82"/>
      <c r="J3223" s="161"/>
      <c r="K3223" s="161"/>
      <c r="L3223" s="161"/>
      <c r="M3223" s="113" t="s">
        <v>22516</v>
      </c>
      <c r="N3223" s="162"/>
      <c r="O3223" s="161" t="s">
        <v>2802</v>
      </c>
      <c r="P3223" s="162"/>
      <c r="Q3223" s="62"/>
    </row>
    <row r="3224">
      <c r="A3224" s="62" t="s">
        <v>2586</v>
      </c>
      <c r="B3224" s="157" t="s">
        <v>31710</v>
      </c>
      <c r="C3224" s="201"/>
      <c r="D3224" s="62" t="s">
        <v>7389</v>
      </c>
      <c r="E3224" s="201"/>
      <c r="F3224" s="201"/>
      <c r="G3224" s="62" t="s">
        <v>2741</v>
      </c>
      <c r="H3224" s="82" t="s">
        <v>31711</v>
      </c>
      <c r="I3224" s="82"/>
      <c r="J3224" s="161" t="s">
        <v>2765</v>
      </c>
      <c r="K3224" s="161"/>
      <c r="L3224" s="161"/>
      <c r="M3224" s="113" t="s">
        <v>22516</v>
      </c>
      <c r="N3224" s="162"/>
      <c r="O3224" s="162"/>
      <c r="P3224" s="162"/>
      <c r="Q3224" s="62"/>
    </row>
    <row r="3225">
      <c r="A3225" s="62" t="s">
        <v>2586</v>
      </c>
      <c r="B3225" s="157" t="s">
        <v>31712</v>
      </c>
      <c r="C3225" s="201"/>
      <c r="D3225" s="62" t="s">
        <v>12010</v>
      </c>
      <c r="E3225" s="201"/>
      <c r="F3225" s="201"/>
      <c r="G3225" s="99" t="s">
        <v>2741</v>
      </c>
      <c r="H3225" s="82" t="s">
        <v>31713</v>
      </c>
      <c r="I3225" s="82"/>
      <c r="J3225" s="161"/>
      <c r="K3225" s="62"/>
      <c r="L3225" s="161"/>
      <c r="M3225" s="113" t="s">
        <v>22516</v>
      </c>
      <c r="N3225" s="162"/>
      <c r="O3225" s="162"/>
      <c r="P3225" s="162"/>
      <c r="Q3225" s="62"/>
    </row>
    <row r="3226">
      <c r="A3226" s="62" t="s">
        <v>2586</v>
      </c>
      <c r="B3226" s="157" t="s">
        <v>31714</v>
      </c>
      <c r="C3226" s="82"/>
      <c r="D3226" s="62" t="s">
        <v>16215</v>
      </c>
      <c r="E3226" s="82"/>
      <c r="F3226" s="82"/>
      <c r="G3226" s="99" t="s">
        <v>2741</v>
      </c>
      <c r="H3226" s="62" t="s">
        <v>31216</v>
      </c>
      <c r="I3226" s="82"/>
      <c r="J3226" s="161"/>
      <c r="K3226" s="62"/>
      <c r="L3226" s="161"/>
      <c r="M3226" s="113" t="s">
        <v>22516</v>
      </c>
      <c r="N3226" s="62"/>
      <c r="O3226" s="161"/>
      <c r="P3226" s="62"/>
      <c r="Q3226" s="62"/>
    </row>
    <row r="3227">
      <c r="A3227" s="62" t="s">
        <v>2586</v>
      </c>
      <c r="B3227" s="157" t="s">
        <v>31715</v>
      </c>
      <c r="C3227" s="201"/>
      <c r="D3227" s="62" t="s">
        <v>31716</v>
      </c>
      <c r="E3227" s="201"/>
      <c r="F3227" s="201"/>
      <c r="G3227" s="99" t="s">
        <v>2741</v>
      </c>
      <c r="H3227" s="82" t="s">
        <v>31717</v>
      </c>
      <c r="I3227" s="82"/>
      <c r="J3227" s="161"/>
      <c r="K3227" s="62"/>
      <c r="L3227" s="161"/>
      <c r="M3227" s="113" t="s">
        <v>22516</v>
      </c>
      <c r="N3227" s="162"/>
      <c r="O3227" s="161" t="s">
        <v>15374</v>
      </c>
      <c r="P3227" s="162"/>
      <c r="Q3227" s="62"/>
    </row>
    <row r="3228">
      <c r="A3228" s="62" t="s">
        <v>2633</v>
      </c>
      <c r="B3228" s="157" t="s">
        <v>31718</v>
      </c>
      <c r="C3228" s="201"/>
      <c r="D3228" s="62" t="s">
        <v>6559</v>
      </c>
      <c r="E3228" s="201"/>
      <c r="F3228" s="201"/>
      <c r="G3228" s="82"/>
      <c r="H3228" s="82" t="s">
        <v>31719</v>
      </c>
      <c r="I3228" s="82"/>
      <c r="J3228" s="161"/>
      <c r="K3228" s="62"/>
      <c r="L3228" s="161"/>
      <c r="M3228" s="113" t="s">
        <v>22516</v>
      </c>
      <c r="N3228" s="162"/>
      <c r="O3228" s="161" t="s">
        <v>2937</v>
      </c>
      <c r="P3228" s="162"/>
      <c r="Q3228" s="62"/>
    </row>
    <row r="3229">
      <c r="A3229" s="62" t="s">
        <v>24604</v>
      </c>
      <c r="B3229" s="224" t="s">
        <v>31720</v>
      </c>
      <c r="C3229" s="201"/>
      <c r="D3229" s="62" t="s">
        <v>29639</v>
      </c>
      <c r="E3229" s="201"/>
      <c r="F3229" s="201"/>
      <c r="G3229" s="62"/>
      <c r="H3229" s="161" t="s">
        <v>31721</v>
      </c>
      <c r="I3229" s="113"/>
      <c r="J3229" s="161"/>
      <c r="K3229" s="62"/>
      <c r="L3229" s="62"/>
      <c r="M3229" s="113" t="s">
        <v>22516</v>
      </c>
      <c r="N3229" s="162"/>
      <c r="O3229" s="162"/>
      <c r="P3229" s="162"/>
      <c r="Q3229" s="201"/>
    </row>
    <row r="3230">
      <c r="A3230" s="62" t="s">
        <v>2633</v>
      </c>
      <c r="B3230" s="157" t="s">
        <v>31722</v>
      </c>
      <c r="C3230" s="201"/>
      <c r="D3230" s="62" t="s">
        <v>31723</v>
      </c>
      <c r="E3230" s="201"/>
      <c r="F3230" s="201"/>
      <c r="G3230" s="62" t="s">
        <v>5595</v>
      </c>
      <c r="H3230" s="82" t="s">
        <v>31724</v>
      </c>
      <c r="I3230" s="82"/>
      <c r="J3230" s="161"/>
      <c r="K3230" s="62"/>
      <c r="L3230" s="161"/>
      <c r="M3230" s="113" t="s">
        <v>22516</v>
      </c>
      <c r="N3230" s="162"/>
      <c r="O3230" s="161" t="s">
        <v>21663</v>
      </c>
      <c r="P3230" s="162"/>
      <c r="Q3230" s="62"/>
    </row>
    <row r="3231">
      <c r="A3231" s="62" t="s">
        <v>2586</v>
      </c>
      <c r="B3231" s="157" t="s">
        <v>31725</v>
      </c>
      <c r="C3231" s="201"/>
      <c r="D3231" s="62" t="s">
        <v>12444</v>
      </c>
      <c r="E3231" s="201"/>
      <c r="F3231" s="201"/>
      <c r="G3231" s="82"/>
      <c r="H3231" s="82" t="s">
        <v>31726</v>
      </c>
      <c r="I3231" s="82"/>
      <c r="J3231" s="161"/>
      <c r="K3231" s="62"/>
      <c r="L3231" s="161"/>
      <c r="M3231" s="113" t="s">
        <v>22516</v>
      </c>
      <c r="N3231" s="162"/>
      <c r="O3231" s="161" t="s">
        <v>2760</v>
      </c>
      <c r="P3231" s="62" t="s">
        <v>2741</v>
      </c>
      <c r="Q3231" s="62"/>
    </row>
    <row r="3232">
      <c r="A3232" s="174"/>
      <c r="B3232" s="185"/>
      <c r="C3232" s="188"/>
      <c r="D3232" s="188"/>
      <c r="E3232" s="188"/>
      <c r="F3232" s="188"/>
      <c r="G3232" s="188"/>
      <c r="H3232" s="113" t="s">
        <v>22516</v>
      </c>
      <c r="I3232" s="188"/>
      <c r="J3232" s="188"/>
      <c r="K3232" s="186"/>
      <c r="L3232" s="188"/>
      <c r="M3232" s="113" t="s">
        <v>22516</v>
      </c>
      <c r="N3232" s="186"/>
      <c r="O3232" s="186"/>
      <c r="P3232" s="174"/>
      <c r="Q3232" s="186"/>
    </row>
    <row r="3233">
      <c r="A3233" s="62" t="s">
        <v>2586</v>
      </c>
      <c r="B3233" s="157" t="s">
        <v>31727</v>
      </c>
      <c r="C3233" s="201"/>
      <c r="D3233" s="62" t="s">
        <v>12466</v>
      </c>
      <c r="E3233" s="201"/>
      <c r="F3233" s="158"/>
      <c r="G3233" s="99" t="s">
        <v>2741</v>
      </c>
      <c r="H3233" s="158" t="s">
        <v>31728</v>
      </c>
      <c r="I3233" s="82"/>
      <c r="J3233" s="161"/>
      <c r="K3233" s="161"/>
      <c r="L3233" s="161"/>
      <c r="M3233" s="113" t="s">
        <v>22516</v>
      </c>
      <c r="N3233" s="162"/>
      <c r="O3233" s="161" t="s">
        <v>2937</v>
      </c>
      <c r="P3233" s="162"/>
      <c r="Q3233" s="62"/>
    </row>
    <row r="3234">
      <c r="A3234" s="62" t="s">
        <v>2586</v>
      </c>
      <c r="B3234" s="157" t="s">
        <v>27535</v>
      </c>
      <c r="C3234" s="201"/>
      <c r="D3234" s="62" t="s">
        <v>18133</v>
      </c>
      <c r="E3234" s="201"/>
      <c r="F3234" s="158"/>
      <c r="G3234" s="62" t="s">
        <v>8038</v>
      </c>
      <c r="H3234" s="158" t="s">
        <v>31729</v>
      </c>
      <c r="I3234" s="82"/>
      <c r="J3234" s="161"/>
      <c r="K3234" s="62"/>
      <c r="L3234" s="161"/>
      <c r="M3234" s="113" t="s">
        <v>22516</v>
      </c>
      <c r="N3234" s="162"/>
      <c r="O3234" s="161" t="s">
        <v>2742</v>
      </c>
      <c r="P3234" s="162"/>
      <c r="Q3234" s="62"/>
    </row>
    <row r="3235">
      <c r="A3235" s="62" t="s">
        <v>2586</v>
      </c>
      <c r="B3235" s="157" t="s">
        <v>31730</v>
      </c>
      <c r="C3235" s="82"/>
      <c r="D3235" s="62" t="s">
        <v>31731</v>
      </c>
      <c r="E3235" s="82"/>
      <c r="F3235" s="82"/>
      <c r="G3235" s="99" t="s">
        <v>8038</v>
      </c>
      <c r="H3235" s="62" t="s">
        <v>31732</v>
      </c>
      <c r="I3235" s="82"/>
      <c r="J3235" s="161"/>
      <c r="K3235" s="62"/>
      <c r="L3235" s="161"/>
      <c r="M3235" s="113" t="s">
        <v>22516</v>
      </c>
      <c r="N3235" s="62"/>
      <c r="O3235" s="161" t="s">
        <v>2760</v>
      </c>
      <c r="P3235" s="62"/>
      <c r="Q3235" s="62"/>
    </row>
    <row r="3236">
      <c r="A3236" s="62" t="s">
        <v>2586</v>
      </c>
      <c r="B3236" s="157" t="s">
        <v>31733</v>
      </c>
      <c r="C3236" s="201"/>
      <c r="D3236" s="62" t="s">
        <v>12574</v>
      </c>
      <c r="E3236" s="201"/>
      <c r="F3236" s="158"/>
      <c r="G3236" s="99" t="s">
        <v>2741</v>
      </c>
      <c r="H3236" s="158" t="s">
        <v>31734</v>
      </c>
      <c r="I3236" s="82"/>
      <c r="J3236" s="161"/>
      <c r="K3236" s="62"/>
      <c r="L3236" s="161"/>
      <c r="M3236" s="113" t="s">
        <v>22516</v>
      </c>
      <c r="N3236" s="162"/>
      <c r="O3236" s="161" t="s">
        <v>2760</v>
      </c>
      <c r="P3236" s="162"/>
      <c r="Q3236" s="62"/>
    </row>
    <row r="3237">
      <c r="A3237" s="62" t="s">
        <v>24604</v>
      </c>
      <c r="B3237" s="224" t="s">
        <v>25098</v>
      </c>
      <c r="C3237" s="201"/>
      <c r="D3237" s="62" t="s">
        <v>5466</v>
      </c>
      <c r="E3237" s="201"/>
      <c r="F3237" s="201"/>
      <c r="G3237" s="198"/>
      <c r="H3237" s="161" t="s">
        <v>31735</v>
      </c>
      <c r="I3237" s="113"/>
      <c r="J3237" s="161"/>
      <c r="K3237" s="62"/>
      <c r="L3237" s="62"/>
      <c r="M3237" s="113" t="s">
        <v>22516</v>
      </c>
      <c r="N3237" s="162"/>
      <c r="O3237" s="162"/>
      <c r="P3237" s="162"/>
      <c r="Q3237" s="201"/>
    </row>
    <row r="3238">
      <c r="A3238" s="62" t="s">
        <v>2586</v>
      </c>
      <c r="B3238" s="157" t="s">
        <v>31736</v>
      </c>
      <c r="C3238" s="201"/>
      <c r="D3238" s="62" t="s">
        <v>31737</v>
      </c>
      <c r="E3238" s="201"/>
      <c r="F3238" s="201"/>
      <c r="G3238" s="62"/>
      <c r="H3238" s="62" t="s">
        <v>31738</v>
      </c>
      <c r="I3238" s="82"/>
      <c r="J3238" s="62"/>
      <c r="K3238" s="62"/>
      <c r="L3238" s="62"/>
      <c r="M3238" s="113" t="s">
        <v>22516</v>
      </c>
      <c r="N3238" s="162"/>
      <c r="O3238" s="62"/>
      <c r="P3238" s="162"/>
      <c r="Q3238" s="201"/>
    </row>
    <row r="3239">
      <c r="A3239" s="62" t="s">
        <v>2586</v>
      </c>
      <c r="B3239" s="157" t="s">
        <v>28660</v>
      </c>
      <c r="C3239" s="201"/>
      <c r="D3239" s="62" t="s">
        <v>6803</v>
      </c>
      <c r="E3239" s="201"/>
      <c r="F3239" s="201"/>
      <c r="G3239" s="99" t="s">
        <v>2741</v>
      </c>
      <c r="H3239" s="82" t="s">
        <v>31739</v>
      </c>
      <c r="I3239" s="82"/>
      <c r="J3239" s="161"/>
      <c r="K3239" s="62"/>
      <c r="L3239" s="161"/>
      <c r="M3239" s="113" t="s">
        <v>22516</v>
      </c>
      <c r="N3239" s="162"/>
      <c r="O3239" s="161" t="s">
        <v>21663</v>
      </c>
      <c r="P3239" s="162"/>
      <c r="Q3239" s="62"/>
    </row>
    <row r="3240">
      <c r="A3240" s="62" t="s">
        <v>2586</v>
      </c>
      <c r="B3240" s="157" t="s">
        <v>31740</v>
      </c>
      <c r="C3240" s="201"/>
      <c r="D3240" s="62" t="s">
        <v>7943</v>
      </c>
      <c r="E3240" s="201"/>
      <c r="F3240" s="158"/>
      <c r="G3240" s="99" t="s">
        <v>2741</v>
      </c>
      <c r="H3240" s="158" t="s">
        <v>31741</v>
      </c>
      <c r="I3240" s="82"/>
      <c r="J3240" s="161"/>
      <c r="K3240" s="62"/>
      <c r="L3240" s="161"/>
      <c r="M3240" s="113" t="s">
        <v>22516</v>
      </c>
      <c r="N3240" s="162"/>
      <c r="O3240" s="161" t="s">
        <v>2802</v>
      </c>
      <c r="P3240" s="162"/>
      <c r="Q3240" s="62"/>
    </row>
    <row r="3241">
      <c r="A3241" s="62" t="s">
        <v>2586</v>
      </c>
      <c r="B3241" s="157" t="s">
        <v>31742</v>
      </c>
      <c r="C3241" s="201"/>
      <c r="D3241" s="62" t="s">
        <v>20050</v>
      </c>
      <c r="E3241" s="201"/>
      <c r="F3241" s="201"/>
      <c r="G3241" s="62" t="s">
        <v>5595</v>
      </c>
      <c r="H3241" s="82" t="s">
        <v>31743</v>
      </c>
      <c r="I3241" s="82"/>
      <c r="J3241" s="161"/>
      <c r="K3241" s="161"/>
      <c r="L3241" s="161"/>
      <c r="M3241" s="113" t="s">
        <v>22516</v>
      </c>
      <c r="N3241" s="162"/>
      <c r="O3241" s="161" t="s">
        <v>4225</v>
      </c>
      <c r="P3241" s="162"/>
      <c r="Q3241" s="62"/>
    </row>
    <row r="3242">
      <c r="A3242" s="62" t="s">
        <v>2586</v>
      </c>
      <c r="B3242" s="157" t="s">
        <v>31744</v>
      </c>
      <c r="C3242" s="201"/>
      <c r="D3242" s="62" t="s">
        <v>31745</v>
      </c>
      <c r="E3242" s="201"/>
      <c r="F3242" s="158"/>
      <c r="G3242" s="62" t="s">
        <v>8038</v>
      </c>
      <c r="H3242" s="158" t="s">
        <v>31746</v>
      </c>
      <c r="I3242" s="82"/>
      <c r="J3242" s="161"/>
      <c r="K3242" s="62"/>
      <c r="L3242" s="161"/>
      <c r="M3242" s="113" t="s">
        <v>22516</v>
      </c>
      <c r="N3242" s="162"/>
      <c r="O3242" s="161" t="s">
        <v>31747</v>
      </c>
      <c r="P3242" s="162"/>
      <c r="Q3242" s="62"/>
    </row>
    <row r="3243">
      <c r="A3243" s="62" t="s">
        <v>2586</v>
      </c>
      <c r="B3243" s="157" t="s">
        <v>31748</v>
      </c>
      <c r="C3243" s="201"/>
      <c r="D3243" s="62" t="s">
        <v>3098</v>
      </c>
      <c r="E3243" s="201"/>
      <c r="F3243" s="158"/>
      <c r="G3243" s="99" t="s">
        <v>2741</v>
      </c>
      <c r="H3243" s="158" t="s">
        <v>31749</v>
      </c>
      <c r="I3243" s="82"/>
      <c r="J3243" s="161"/>
      <c r="K3243" s="161"/>
      <c r="L3243" s="161"/>
      <c r="M3243" s="113" t="s">
        <v>22516</v>
      </c>
      <c r="N3243" s="162"/>
      <c r="O3243" s="161" t="s">
        <v>4138</v>
      </c>
      <c r="P3243" s="162"/>
      <c r="Q3243" s="62"/>
    </row>
    <row r="3244">
      <c r="A3244" s="62" t="s">
        <v>2586</v>
      </c>
      <c r="B3244" s="157" t="s">
        <v>31750</v>
      </c>
      <c r="C3244" s="201"/>
      <c r="D3244" s="62" t="s">
        <v>3374</v>
      </c>
      <c r="E3244" s="201"/>
      <c r="F3244" s="158"/>
      <c r="G3244" s="62" t="s">
        <v>8038</v>
      </c>
      <c r="H3244" s="158" t="s">
        <v>31751</v>
      </c>
      <c r="I3244" s="82"/>
      <c r="J3244" s="161"/>
      <c r="K3244" s="62"/>
      <c r="L3244" s="161"/>
      <c r="M3244" s="113" t="s">
        <v>22516</v>
      </c>
      <c r="N3244" s="162"/>
      <c r="O3244" s="161" t="s">
        <v>2937</v>
      </c>
      <c r="P3244" s="162"/>
      <c r="Q3244" s="62"/>
    </row>
    <row r="3245">
      <c r="A3245" s="62" t="s">
        <v>2586</v>
      </c>
      <c r="B3245" s="299" t="s">
        <v>31752</v>
      </c>
      <c r="C3245" s="82"/>
      <c r="D3245" s="62" t="s">
        <v>31753</v>
      </c>
      <c r="E3245" s="82"/>
      <c r="F3245" s="82"/>
      <c r="G3245" s="99" t="s">
        <v>2741</v>
      </c>
      <c r="H3245" s="62" t="s">
        <v>31754</v>
      </c>
      <c r="I3245" s="82"/>
      <c r="J3245" s="161"/>
      <c r="K3245" s="62"/>
      <c r="L3245" s="161"/>
      <c r="M3245" s="113" t="s">
        <v>22516</v>
      </c>
      <c r="N3245" s="62"/>
      <c r="O3245" s="161" t="s">
        <v>2742</v>
      </c>
      <c r="P3245" s="62"/>
      <c r="Q3245" s="62"/>
    </row>
    <row r="3246">
      <c r="A3246" s="62" t="s">
        <v>2586</v>
      </c>
      <c r="B3246" s="157" t="s">
        <v>31755</v>
      </c>
      <c r="C3246" s="201"/>
      <c r="D3246" s="62" t="s">
        <v>13253</v>
      </c>
      <c r="E3246" s="201"/>
      <c r="F3246" s="201"/>
      <c r="G3246" s="62" t="s">
        <v>5595</v>
      </c>
      <c r="H3246" s="82" t="s">
        <v>31756</v>
      </c>
      <c r="I3246" s="82"/>
      <c r="J3246" s="161"/>
      <c r="K3246" s="62"/>
      <c r="L3246" s="161"/>
      <c r="M3246" s="113" t="s">
        <v>22516</v>
      </c>
      <c r="N3246" s="162"/>
      <c r="O3246" s="161" t="s">
        <v>2802</v>
      </c>
      <c r="P3246" s="162"/>
      <c r="Q3246" s="62"/>
    </row>
    <row r="3247">
      <c r="A3247" s="62" t="s">
        <v>2633</v>
      </c>
      <c r="B3247" s="195" t="s">
        <v>31757</v>
      </c>
      <c r="C3247" s="201"/>
      <c r="D3247" s="79" t="s">
        <v>12987</v>
      </c>
      <c r="E3247" s="201"/>
      <c r="F3247" s="201"/>
      <c r="G3247" s="62"/>
      <c r="H3247" s="82" t="s">
        <v>31758</v>
      </c>
      <c r="I3247" s="158"/>
      <c r="J3247" s="200"/>
      <c r="K3247" s="82"/>
      <c r="L3247" s="201"/>
      <c r="M3247" s="113" t="s">
        <v>22516</v>
      </c>
      <c r="N3247" s="162"/>
      <c r="O3247" s="161"/>
      <c r="P3247" s="162"/>
      <c r="Q3247" s="201"/>
    </row>
    <row r="3248">
      <c r="A3248" s="62" t="s">
        <v>2586</v>
      </c>
      <c r="B3248" s="157" t="s">
        <v>31759</v>
      </c>
      <c r="C3248" s="201"/>
      <c r="D3248" s="62" t="s">
        <v>28713</v>
      </c>
      <c r="E3248" s="201"/>
      <c r="F3248" s="201"/>
      <c r="G3248" s="62" t="s">
        <v>9708</v>
      </c>
      <c r="H3248" s="82" t="s">
        <v>31760</v>
      </c>
      <c r="I3248" s="82"/>
      <c r="J3248" s="161"/>
      <c r="K3248" s="62"/>
      <c r="L3248" s="161"/>
      <c r="M3248" s="113" t="s">
        <v>22516</v>
      </c>
      <c r="N3248" s="162"/>
      <c r="O3248" s="161" t="s">
        <v>2937</v>
      </c>
      <c r="P3248" s="162"/>
      <c r="Q3248" s="62"/>
    </row>
    <row r="3249">
      <c r="A3249" s="62" t="s">
        <v>2586</v>
      </c>
      <c r="B3249" s="224" t="s">
        <v>31761</v>
      </c>
      <c r="C3249" s="82"/>
      <c r="D3249" s="82" t="s">
        <v>31762</v>
      </c>
      <c r="E3249" s="82"/>
      <c r="F3249" s="82"/>
      <c r="G3249" s="99" t="s">
        <v>2741</v>
      </c>
      <c r="H3249" s="82" t="s">
        <v>31763</v>
      </c>
      <c r="I3249" s="82"/>
      <c r="J3249" s="246"/>
      <c r="K3249" s="275"/>
      <c r="L3249" s="62"/>
      <c r="M3249" s="113" t="s">
        <v>22516</v>
      </c>
      <c r="N3249" s="62"/>
      <c r="O3249" s="161"/>
      <c r="P3249" s="62"/>
      <c r="Q3249" s="82"/>
    </row>
    <row r="3250">
      <c r="A3250" s="62" t="s">
        <v>2586</v>
      </c>
      <c r="B3250" s="157" t="s">
        <v>31764</v>
      </c>
      <c r="C3250" s="82"/>
      <c r="D3250" s="62" t="s">
        <v>13628</v>
      </c>
      <c r="E3250" s="82"/>
      <c r="F3250" s="82"/>
      <c r="G3250" s="160" t="s">
        <v>2741</v>
      </c>
      <c r="H3250" s="62" t="s">
        <v>31765</v>
      </c>
      <c r="I3250" s="82"/>
      <c r="J3250" s="161"/>
      <c r="K3250" s="62"/>
      <c r="L3250" s="161"/>
      <c r="M3250" s="113" t="s">
        <v>22516</v>
      </c>
      <c r="N3250" s="62"/>
      <c r="O3250" s="161" t="s">
        <v>2742</v>
      </c>
      <c r="P3250" s="62"/>
      <c r="Q3250" s="62"/>
    </row>
    <row r="3251">
      <c r="A3251" s="62" t="s">
        <v>2586</v>
      </c>
      <c r="B3251" s="157" t="s">
        <v>31766</v>
      </c>
      <c r="C3251" s="201"/>
      <c r="D3251" s="62" t="s">
        <v>29613</v>
      </c>
      <c r="E3251" s="201"/>
      <c r="F3251" s="201"/>
      <c r="G3251" s="160" t="s">
        <v>2741</v>
      </c>
      <c r="H3251" s="82" t="s">
        <v>31767</v>
      </c>
      <c r="I3251" s="82"/>
      <c r="J3251" s="161"/>
      <c r="K3251" s="161"/>
      <c r="L3251" s="161"/>
      <c r="M3251" s="113" t="s">
        <v>22516</v>
      </c>
      <c r="N3251" s="162"/>
      <c r="O3251" s="161" t="s">
        <v>21663</v>
      </c>
      <c r="P3251" s="162"/>
      <c r="Q3251" s="62"/>
    </row>
    <row r="3252">
      <c r="A3252" s="62" t="s">
        <v>23381</v>
      </c>
      <c r="B3252" s="157" t="s">
        <v>31636</v>
      </c>
      <c r="C3252" s="201"/>
      <c r="D3252" s="62" t="s">
        <v>31637</v>
      </c>
      <c r="E3252" s="201"/>
      <c r="F3252" s="201"/>
      <c r="G3252" s="160" t="s">
        <v>2741</v>
      </c>
      <c r="H3252" s="82" t="s">
        <v>31768</v>
      </c>
      <c r="I3252" s="82"/>
      <c r="J3252" s="161"/>
      <c r="K3252" s="62"/>
      <c r="L3252" s="161"/>
      <c r="M3252" s="113" t="s">
        <v>22516</v>
      </c>
      <c r="N3252" s="162"/>
      <c r="O3252" s="161" t="s">
        <v>2603</v>
      </c>
      <c r="P3252" s="162"/>
      <c r="Q3252" s="62"/>
    </row>
    <row r="3253">
      <c r="A3253" s="62" t="s">
        <v>2586</v>
      </c>
      <c r="B3253" s="157" t="s">
        <v>31769</v>
      </c>
      <c r="C3253" s="201"/>
      <c r="D3253" s="62" t="s">
        <v>31770</v>
      </c>
      <c r="E3253" s="201"/>
      <c r="F3253" s="201"/>
      <c r="G3253" s="99" t="s">
        <v>2741</v>
      </c>
      <c r="H3253" s="62" t="s">
        <v>31771</v>
      </c>
      <c r="I3253" s="82"/>
      <c r="J3253" s="161"/>
      <c r="K3253" s="62"/>
      <c r="L3253" s="161"/>
      <c r="M3253" s="113" t="s">
        <v>22516</v>
      </c>
      <c r="N3253" s="162"/>
      <c r="O3253" s="161" t="s">
        <v>2937</v>
      </c>
      <c r="P3253" s="162"/>
      <c r="Q3253" s="62"/>
    </row>
    <row r="3254">
      <c r="A3254" s="62" t="s">
        <v>2586</v>
      </c>
      <c r="B3254" s="224" t="s">
        <v>31772</v>
      </c>
      <c r="C3254" s="82"/>
      <c r="D3254" s="82" t="s">
        <v>13866</v>
      </c>
      <c r="E3254" s="82"/>
      <c r="F3254" s="82"/>
      <c r="G3254" s="99" t="s">
        <v>8038</v>
      </c>
      <c r="H3254" s="82" t="s">
        <v>31773</v>
      </c>
      <c r="I3254" s="82"/>
      <c r="J3254" s="246"/>
      <c r="K3254" s="62"/>
      <c r="L3254" s="161"/>
      <c r="M3254" s="113" t="s">
        <v>22516</v>
      </c>
      <c r="N3254" s="62"/>
      <c r="O3254" s="246" t="s">
        <v>2603</v>
      </c>
      <c r="P3254" s="62"/>
      <c r="Q3254" s="62"/>
    </row>
    <row r="3255">
      <c r="A3255" s="62" t="s">
        <v>2586</v>
      </c>
      <c r="B3255" s="157" t="s">
        <v>31774</v>
      </c>
      <c r="C3255" s="201"/>
      <c r="D3255" s="62" t="s">
        <v>31775</v>
      </c>
      <c r="E3255" s="201"/>
      <c r="F3255" s="201"/>
      <c r="G3255" s="99" t="s">
        <v>8038</v>
      </c>
      <c r="H3255" s="82" t="s">
        <v>31776</v>
      </c>
      <c r="I3255" s="82"/>
      <c r="J3255" s="161"/>
      <c r="K3255" s="62"/>
      <c r="L3255" s="161"/>
      <c r="M3255" s="113" t="s">
        <v>22516</v>
      </c>
      <c r="N3255" s="162"/>
      <c r="O3255" s="161" t="s">
        <v>3182</v>
      </c>
      <c r="P3255" s="162"/>
      <c r="Q3255" s="62"/>
    </row>
    <row r="3256">
      <c r="A3256" s="62" t="s">
        <v>2586</v>
      </c>
      <c r="B3256" s="157" t="s">
        <v>31777</v>
      </c>
      <c r="C3256" s="201"/>
      <c r="D3256" s="62" t="s">
        <v>15567</v>
      </c>
      <c r="E3256" s="201"/>
      <c r="F3256" s="201"/>
      <c r="G3256" s="160" t="s">
        <v>2741</v>
      </c>
      <c r="H3256" s="82" t="s">
        <v>31778</v>
      </c>
      <c r="I3256" s="82"/>
      <c r="J3256" s="161"/>
      <c r="K3256" s="161"/>
      <c r="L3256" s="161"/>
      <c r="M3256" s="113" t="s">
        <v>22516</v>
      </c>
      <c r="N3256" s="162"/>
      <c r="O3256" s="161" t="s">
        <v>2937</v>
      </c>
      <c r="P3256" s="162"/>
      <c r="Q3256" s="62"/>
    </row>
    <row r="3257">
      <c r="A3257" s="62" t="s">
        <v>2586</v>
      </c>
      <c r="B3257" s="157" t="s">
        <v>31779</v>
      </c>
      <c r="C3257" s="201"/>
      <c r="D3257" s="62" t="s">
        <v>31780</v>
      </c>
      <c r="E3257" s="201"/>
      <c r="F3257" s="201"/>
      <c r="G3257" s="62" t="s">
        <v>8038</v>
      </c>
      <c r="H3257" s="62" t="s">
        <v>31781</v>
      </c>
      <c r="I3257" s="82"/>
      <c r="J3257" s="161"/>
      <c r="K3257" s="62"/>
      <c r="L3257" s="161"/>
      <c r="M3257" s="113" t="s">
        <v>22516</v>
      </c>
      <c r="N3257" s="162"/>
      <c r="O3257" s="161" t="s">
        <v>3287</v>
      </c>
      <c r="P3257" s="162"/>
      <c r="Q3257" s="62"/>
    </row>
    <row r="3258">
      <c r="A3258" s="62" t="s">
        <v>2586</v>
      </c>
      <c r="B3258" s="157" t="s">
        <v>31782</v>
      </c>
      <c r="C3258" s="82"/>
      <c r="D3258" s="62" t="s">
        <v>7282</v>
      </c>
      <c r="E3258" s="82"/>
      <c r="F3258" s="82"/>
      <c r="G3258" s="99" t="s">
        <v>8038</v>
      </c>
      <c r="H3258" s="62" t="s">
        <v>31783</v>
      </c>
      <c r="I3258" s="82"/>
      <c r="J3258" s="161"/>
      <c r="K3258" s="62"/>
      <c r="L3258" s="161"/>
      <c r="M3258" s="113" t="s">
        <v>22516</v>
      </c>
      <c r="N3258" s="62"/>
      <c r="O3258" s="161" t="s">
        <v>21663</v>
      </c>
      <c r="P3258" s="62"/>
      <c r="Q3258" s="62"/>
    </row>
    <row r="3259">
      <c r="A3259" s="62" t="s">
        <v>2586</v>
      </c>
      <c r="B3259" s="157" t="s">
        <v>31784</v>
      </c>
      <c r="C3259" s="82" t="s">
        <v>31785</v>
      </c>
      <c r="D3259" s="62" t="s">
        <v>31785</v>
      </c>
      <c r="E3259" s="201"/>
      <c r="F3259" s="201"/>
      <c r="G3259" s="160" t="s">
        <v>2741</v>
      </c>
      <c r="H3259" s="62" t="s">
        <v>31786</v>
      </c>
      <c r="I3259" s="82"/>
      <c r="J3259" s="161"/>
      <c r="K3259" s="62"/>
      <c r="L3259" s="161"/>
      <c r="M3259" s="113" t="s">
        <v>22516</v>
      </c>
      <c r="N3259" s="162"/>
      <c r="O3259" s="161" t="s">
        <v>2765</v>
      </c>
      <c r="P3259" s="162"/>
      <c r="Q3259" s="62"/>
    </row>
    <row r="3260">
      <c r="A3260" s="62" t="s">
        <v>23381</v>
      </c>
      <c r="B3260" s="157" t="s">
        <v>31787</v>
      </c>
      <c r="C3260" s="201"/>
      <c r="D3260" s="62" t="s">
        <v>31788</v>
      </c>
      <c r="E3260" s="201"/>
      <c r="F3260" s="201"/>
      <c r="G3260" s="99" t="s">
        <v>2741</v>
      </c>
      <c r="H3260" s="82" t="s">
        <v>31789</v>
      </c>
      <c r="I3260" s="82"/>
      <c r="J3260" s="161"/>
      <c r="K3260" s="161"/>
      <c r="L3260" s="161"/>
      <c r="M3260" s="113" t="s">
        <v>22516</v>
      </c>
      <c r="N3260" s="162"/>
      <c r="O3260" s="161" t="s">
        <v>2937</v>
      </c>
      <c r="P3260" s="162"/>
      <c r="Q3260" s="62"/>
    </row>
    <row r="3261">
      <c r="A3261" s="62" t="s">
        <v>2586</v>
      </c>
      <c r="B3261" s="157" t="s">
        <v>31790</v>
      </c>
      <c r="C3261" s="201"/>
      <c r="D3261" s="62" t="s">
        <v>31791</v>
      </c>
      <c r="E3261" s="201"/>
      <c r="F3261" s="201"/>
      <c r="G3261" s="99" t="s">
        <v>2741</v>
      </c>
      <c r="H3261" s="82" t="s">
        <v>31792</v>
      </c>
      <c r="I3261" s="82"/>
      <c r="J3261" s="161"/>
      <c r="K3261" s="62"/>
      <c r="L3261" s="161"/>
      <c r="M3261" s="113" t="s">
        <v>22516</v>
      </c>
      <c r="N3261" s="162"/>
      <c r="O3261" s="161" t="s">
        <v>21663</v>
      </c>
      <c r="P3261" s="162"/>
      <c r="Q3261" s="62"/>
    </row>
    <row r="3262">
      <c r="A3262" s="62" t="s">
        <v>2586</v>
      </c>
      <c r="B3262" s="157" t="s">
        <v>31793</v>
      </c>
      <c r="C3262" s="201"/>
      <c r="D3262" s="62" t="s">
        <v>31794</v>
      </c>
      <c r="E3262" s="201"/>
      <c r="F3262" s="201"/>
      <c r="G3262" s="99" t="s">
        <v>2741</v>
      </c>
      <c r="H3262" s="82" t="s">
        <v>31795</v>
      </c>
      <c r="I3262" s="82"/>
      <c r="J3262" s="161"/>
      <c r="K3262" s="62"/>
      <c r="L3262" s="161"/>
      <c r="M3262" s="113" t="s">
        <v>22516</v>
      </c>
      <c r="N3262" s="162"/>
      <c r="O3262" s="161" t="s">
        <v>29146</v>
      </c>
      <c r="P3262" s="162"/>
      <c r="Q3262" s="62"/>
    </row>
    <row r="3263">
      <c r="A3263" s="62" t="s">
        <v>2586</v>
      </c>
      <c r="B3263" s="157" t="s">
        <v>31796</v>
      </c>
      <c r="C3263" s="201"/>
      <c r="D3263" s="62" t="s">
        <v>12881</v>
      </c>
      <c r="E3263" s="201"/>
      <c r="F3263" s="201"/>
      <c r="G3263" s="62"/>
      <c r="H3263" s="62" t="s">
        <v>31797</v>
      </c>
      <c r="I3263" s="82"/>
      <c r="J3263" s="161"/>
      <c r="K3263" s="62"/>
      <c r="L3263" s="62"/>
      <c r="M3263" s="113" t="s">
        <v>22516</v>
      </c>
      <c r="N3263" s="162"/>
      <c r="O3263" s="161"/>
      <c r="P3263" s="162"/>
      <c r="Q3263" s="201"/>
    </row>
    <row r="3264">
      <c r="A3264" s="62" t="s">
        <v>2586</v>
      </c>
      <c r="B3264" s="157" t="s">
        <v>31798</v>
      </c>
      <c r="C3264" s="82"/>
      <c r="D3264" s="62" t="s">
        <v>6268</v>
      </c>
      <c r="E3264" s="82"/>
      <c r="F3264" s="82"/>
      <c r="G3264" s="62"/>
      <c r="H3264" s="62" t="s">
        <v>31799</v>
      </c>
      <c r="I3264" s="82"/>
      <c r="J3264" s="161"/>
      <c r="K3264" s="62"/>
      <c r="L3264" s="161"/>
      <c r="M3264" s="113" t="s">
        <v>22516</v>
      </c>
      <c r="N3264" s="62"/>
      <c r="O3264" s="161" t="s">
        <v>2742</v>
      </c>
      <c r="P3264" s="62"/>
      <c r="Q3264" s="62"/>
    </row>
    <row r="3265">
      <c r="A3265" s="62" t="s">
        <v>2633</v>
      </c>
      <c r="B3265" s="157" t="s">
        <v>31800</v>
      </c>
      <c r="C3265" s="201"/>
      <c r="D3265" s="62" t="s">
        <v>5781</v>
      </c>
      <c r="E3265" s="201"/>
      <c r="F3265" s="201"/>
      <c r="G3265" s="160" t="s">
        <v>2741</v>
      </c>
      <c r="H3265" s="82" t="s">
        <v>31801</v>
      </c>
      <c r="I3265" s="82"/>
      <c r="J3265" s="161"/>
      <c r="K3265" s="62"/>
      <c r="L3265" s="161"/>
      <c r="M3265" s="113" t="s">
        <v>22516</v>
      </c>
      <c r="N3265" s="162"/>
      <c r="O3265" s="161" t="s">
        <v>21663</v>
      </c>
      <c r="P3265" s="162"/>
      <c r="Q3265" s="62"/>
    </row>
    <row r="3266">
      <c r="A3266" s="62" t="s">
        <v>24604</v>
      </c>
      <c r="B3266" s="224" t="s">
        <v>25027</v>
      </c>
      <c r="C3266" s="201"/>
      <c r="D3266" s="62" t="s">
        <v>2729</v>
      </c>
      <c r="E3266" s="201"/>
      <c r="F3266" s="201"/>
      <c r="G3266" s="201"/>
      <c r="H3266" s="79" t="s">
        <v>31802</v>
      </c>
      <c r="I3266" s="113"/>
      <c r="J3266" s="161"/>
      <c r="K3266" s="62"/>
      <c r="L3266" s="62"/>
      <c r="M3266" s="113" t="s">
        <v>22516</v>
      </c>
      <c r="N3266" s="162"/>
      <c r="O3266" s="162"/>
      <c r="P3266" s="162"/>
      <c r="Q3266" s="201"/>
    </row>
    <row r="3267">
      <c r="A3267" s="62" t="s">
        <v>2586</v>
      </c>
      <c r="B3267" s="157" t="s">
        <v>31803</v>
      </c>
      <c r="C3267" s="201"/>
      <c r="D3267" s="62" t="s">
        <v>31804</v>
      </c>
      <c r="E3267" s="201"/>
      <c r="F3267" s="201"/>
      <c r="G3267" s="99" t="s">
        <v>2741</v>
      </c>
      <c r="H3267" s="62" t="s">
        <v>31805</v>
      </c>
      <c r="I3267" s="82"/>
      <c r="J3267" s="161"/>
      <c r="K3267" s="62"/>
      <c r="L3267" s="161"/>
      <c r="M3267" s="113" t="s">
        <v>22516</v>
      </c>
      <c r="N3267" s="162"/>
      <c r="O3267" s="161" t="s">
        <v>3410</v>
      </c>
      <c r="P3267" s="162"/>
      <c r="Q3267" s="62"/>
    </row>
    <row r="3268">
      <c r="A3268" s="62" t="s">
        <v>2586</v>
      </c>
      <c r="B3268" s="157" t="s">
        <v>31806</v>
      </c>
      <c r="C3268" s="82"/>
      <c r="D3268" s="62" t="str">
        <f>IFERROR(__xludf.DUMMYFUNCTION("CONCATENATE(REGEXEXTRACT(B3268,""[A-Za-z]+""),"","")"),"Stereo,")</f>
        <v>Stereo,</v>
      </c>
      <c r="E3268" s="82"/>
      <c r="F3268" s="82"/>
      <c r="G3268" s="99" t="s">
        <v>8038</v>
      </c>
      <c r="H3268" s="62" t="s">
        <v>31807</v>
      </c>
      <c r="I3268" s="82"/>
      <c r="J3268" s="246"/>
      <c r="K3268" s="161"/>
      <c r="L3268" s="62"/>
      <c r="M3268" s="113" t="s">
        <v>22516</v>
      </c>
      <c r="N3268" s="62"/>
      <c r="O3268" s="246" t="s">
        <v>2952</v>
      </c>
      <c r="P3268" s="62"/>
      <c r="Q3268" s="62"/>
    </row>
    <row r="3269">
      <c r="A3269" s="62" t="s">
        <v>2586</v>
      </c>
      <c r="B3269" s="224" t="s">
        <v>31808</v>
      </c>
      <c r="C3269" s="82"/>
      <c r="D3269" s="82" t="s">
        <v>4335</v>
      </c>
      <c r="E3269" s="82"/>
      <c r="F3269" s="82"/>
      <c r="G3269" s="99" t="s">
        <v>2741</v>
      </c>
      <c r="H3269" s="82" t="s">
        <v>4811</v>
      </c>
      <c r="I3269" s="82"/>
      <c r="J3269" s="246"/>
      <c r="K3269" s="62"/>
      <c r="L3269" s="161"/>
      <c r="M3269" s="113" t="s">
        <v>22516</v>
      </c>
      <c r="N3269" s="62"/>
      <c r="O3269" s="246" t="s">
        <v>4812</v>
      </c>
      <c r="P3269" s="62"/>
      <c r="Q3269" s="82"/>
    </row>
    <row r="3270">
      <c r="A3270" s="62" t="s">
        <v>2586</v>
      </c>
      <c r="B3270" s="157" t="s">
        <v>31809</v>
      </c>
      <c r="C3270" s="201"/>
      <c r="D3270" s="62" t="s">
        <v>31810</v>
      </c>
      <c r="E3270" s="201"/>
      <c r="F3270" s="201"/>
      <c r="G3270" s="160" t="s">
        <v>8038</v>
      </c>
      <c r="H3270" s="82" t="s">
        <v>31811</v>
      </c>
      <c r="I3270" s="82"/>
      <c r="J3270" s="161"/>
      <c r="K3270" s="62"/>
      <c r="L3270" s="161"/>
      <c r="M3270" s="113" t="s">
        <v>22516</v>
      </c>
      <c r="N3270" s="162"/>
      <c r="O3270" s="161" t="s">
        <v>31812</v>
      </c>
      <c r="P3270" s="162"/>
      <c r="Q3270" s="62"/>
    </row>
    <row r="3271">
      <c r="A3271" s="62" t="s">
        <v>2586</v>
      </c>
      <c r="B3271" s="157" t="s">
        <v>31813</v>
      </c>
      <c r="C3271" s="201"/>
      <c r="D3271" s="62" t="s">
        <v>31814</v>
      </c>
      <c r="E3271" s="201"/>
      <c r="F3271" s="201"/>
      <c r="G3271" s="99" t="s">
        <v>2741</v>
      </c>
      <c r="H3271" s="82" t="s">
        <v>31815</v>
      </c>
      <c r="I3271" s="82"/>
      <c r="J3271" s="161"/>
      <c r="K3271" s="161"/>
      <c r="L3271" s="161"/>
      <c r="M3271" s="113" t="s">
        <v>22516</v>
      </c>
      <c r="N3271" s="162"/>
      <c r="O3271" s="161" t="s">
        <v>2760</v>
      </c>
      <c r="P3271" s="162"/>
      <c r="Q3271" s="62"/>
    </row>
    <row r="3272">
      <c r="A3272" s="62" t="s">
        <v>2586</v>
      </c>
      <c r="B3272" s="157" t="s">
        <v>31816</v>
      </c>
      <c r="C3272" s="82"/>
      <c r="D3272" s="62" t="str">
        <f>IFERROR(__xludf.DUMMYFUNCTION("CONCATENATE(REGEXEXTRACT(B3272,""[A-Za-z]+""),"","")"),"Vikenzo,")</f>
        <v>Vikenzo,</v>
      </c>
      <c r="E3272" s="82"/>
      <c r="F3272" s="82"/>
      <c r="G3272" s="99" t="s">
        <v>8038</v>
      </c>
      <c r="H3272" s="62" t="s">
        <v>31817</v>
      </c>
      <c r="I3272" s="82"/>
      <c r="J3272" s="161"/>
      <c r="K3272" s="161"/>
      <c r="L3272" s="161"/>
      <c r="M3272" s="113" t="s">
        <v>22516</v>
      </c>
      <c r="N3272" s="62"/>
      <c r="O3272" s="161" t="s">
        <v>2937</v>
      </c>
      <c r="P3272" s="62"/>
      <c r="Q3272" s="62"/>
    </row>
    <row r="3273">
      <c r="A3273" s="62" t="s">
        <v>2586</v>
      </c>
      <c r="B3273" s="157" t="s">
        <v>31818</v>
      </c>
      <c r="C3273" s="201"/>
      <c r="D3273" s="62" t="s">
        <v>7684</v>
      </c>
      <c r="E3273" s="201"/>
      <c r="F3273" s="201"/>
      <c r="G3273" s="99" t="s">
        <v>2741</v>
      </c>
      <c r="H3273" s="82" t="s">
        <v>31819</v>
      </c>
      <c r="I3273" s="82"/>
      <c r="J3273" s="161"/>
      <c r="K3273" s="161"/>
      <c r="L3273" s="161"/>
      <c r="M3273" s="113" t="s">
        <v>22516</v>
      </c>
      <c r="N3273" s="162"/>
      <c r="O3273" s="161" t="s">
        <v>2816</v>
      </c>
      <c r="P3273" s="162"/>
      <c r="Q3273" s="62"/>
    </row>
    <row r="3274">
      <c r="A3274" s="62" t="s">
        <v>2586</v>
      </c>
      <c r="B3274" s="224" t="s">
        <v>31820</v>
      </c>
      <c r="C3274" s="82"/>
      <c r="D3274" s="82" t="s">
        <v>31821</v>
      </c>
      <c r="E3274" s="82"/>
      <c r="F3274" s="82"/>
      <c r="G3274" s="99" t="s">
        <v>2741</v>
      </c>
      <c r="H3274" s="82" t="s">
        <v>31822</v>
      </c>
      <c r="I3274" s="82"/>
      <c r="J3274" s="161"/>
      <c r="K3274" s="247"/>
      <c r="L3274" s="62"/>
      <c r="M3274" s="113" t="s">
        <v>22516</v>
      </c>
      <c r="N3274" s="62"/>
      <c r="O3274" s="161" t="s">
        <v>2813</v>
      </c>
      <c r="P3274" s="62"/>
      <c r="Q3274" s="244" t="s">
        <v>31823</v>
      </c>
    </row>
    <row r="3275">
      <c r="A3275" s="62" t="s">
        <v>2586</v>
      </c>
      <c r="B3275" s="157" t="s">
        <v>31824</v>
      </c>
      <c r="C3275" s="201"/>
      <c r="D3275" s="62" t="s">
        <v>31825</v>
      </c>
      <c r="E3275" s="201"/>
      <c r="F3275" s="201"/>
      <c r="G3275" s="82"/>
      <c r="H3275" s="82" t="s">
        <v>31826</v>
      </c>
      <c r="I3275" s="82"/>
      <c r="J3275" s="161"/>
      <c r="K3275" s="161"/>
      <c r="L3275" s="161"/>
      <c r="M3275" s="113" t="s">
        <v>22516</v>
      </c>
      <c r="N3275" s="162"/>
      <c r="O3275" s="161" t="s">
        <v>3933</v>
      </c>
      <c r="P3275" s="62" t="s">
        <v>2741</v>
      </c>
      <c r="Q3275" s="62"/>
    </row>
    <row r="3276">
      <c r="A3276" s="62" t="s">
        <v>2633</v>
      </c>
      <c r="B3276" s="157" t="s">
        <v>31827</v>
      </c>
      <c r="C3276" s="82"/>
      <c r="D3276" s="62" t="s">
        <v>4810</v>
      </c>
      <c r="E3276" s="82"/>
      <c r="F3276" s="82"/>
      <c r="G3276" s="99" t="s">
        <v>2741</v>
      </c>
      <c r="H3276" s="62" t="s">
        <v>31828</v>
      </c>
      <c r="I3276" s="82"/>
      <c r="J3276" s="161"/>
      <c r="K3276" s="161"/>
      <c r="L3276" s="62"/>
      <c r="M3276" s="113" t="s">
        <v>22516</v>
      </c>
      <c r="N3276" s="62"/>
      <c r="O3276" s="161" t="s">
        <v>21663</v>
      </c>
      <c r="P3276" s="62"/>
      <c r="Q3276" s="62"/>
    </row>
    <row r="3277">
      <c r="A3277" s="62" t="s">
        <v>24604</v>
      </c>
      <c r="B3277" s="224" t="s">
        <v>24896</v>
      </c>
      <c r="C3277" s="82" t="s">
        <v>31829</v>
      </c>
      <c r="D3277" s="62" t="s">
        <v>31829</v>
      </c>
      <c r="E3277" s="201"/>
      <c r="F3277" s="201"/>
      <c r="G3277" s="201"/>
      <c r="H3277" s="161" t="s">
        <v>31830</v>
      </c>
      <c r="I3277" s="113"/>
      <c r="J3277" s="161"/>
      <c r="K3277" s="62"/>
      <c r="L3277" s="62"/>
      <c r="M3277" s="113" t="s">
        <v>22516</v>
      </c>
      <c r="N3277" s="162"/>
      <c r="O3277" s="162"/>
      <c r="P3277" s="162"/>
      <c r="Q3277" s="201"/>
    </row>
    <row r="3278">
      <c r="A3278" s="62" t="s">
        <v>24604</v>
      </c>
      <c r="B3278" s="224" t="s">
        <v>24896</v>
      </c>
      <c r="C3278" s="82" t="s">
        <v>31829</v>
      </c>
      <c r="D3278" s="62" t="s">
        <v>31829</v>
      </c>
      <c r="E3278" s="201"/>
      <c r="F3278" s="201"/>
      <c r="G3278" s="201"/>
      <c r="H3278" s="161" t="s">
        <v>31831</v>
      </c>
      <c r="I3278" s="113"/>
      <c r="J3278" s="161"/>
      <c r="K3278" s="62"/>
      <c r="L3278" s="62"/>
      <c r="M3278" s="113" t="s">
        <v>22516</v>
      </c>
      <c r="N3278" s="162"/>
      <c r="O3278" s="162"/>
      <c r="P3278" s="162"/>
      <c r="Q3278" s="201"/>
    </row>
    <row r="3279">
      <c r="A3279" s="62" t="s">
        <v>24604</v>
      </c>
      <c r="B3279" s="224" t="s">
        <v>24896</v>
      </c>
      <c r="C3279" s="82" t="s">
        <v>31829</v>
      </c>
      <c r="D3279" s="62" t="s">
        <v>31829</v>
      </c>
      <c r="E3279" s="201"/>
      <c r="F3279" s="201"/>
      <c r="G3279" s="201"/>
      <c r="H3279" s="161" t="s">
        <v>31832</v>
      </c>
      <c r="I3279" s="113"/>
      <c r="J3279" s="161"/>
      <c r="K3279" s="62"/>
      <c r="L3279" s="62"/>
      <c r="M3279" s="113" t="s">
        <v>22516</v>
      </c>
      <c r="N3279" s="162"/>
      <c r="O3279" s="162"/>
      <c r="P3279" s="162"/>
      <c r="Q3279" s="201"/>
    </row>
    <row r="3280">
      <c r="A3280" s="62" t="s">
        <v>2633</v>
      </c>
      <c r="B3280" s="157" t="s">
        <v>31833</v>
      </c>
      <c r="C3280" s="201"/>
      <c r="D3280" s="62" t="s">
        <v>31834</v>
      </c>
      <c r="E3280" s="201"/>
      <c r="F3280" s="201"/>
      <c r="G3280" s="99" t="s">
        <v>2741</v>
      </c>
      <c r="H3280" s="62" t="s">
        <v>31835</v>
      </c>
      <c r="I3280" s="82"/>
      <c r="J3280" s="161"/>
      <c r="K3280" s="62"/>
      <c r="L3280" s="161"/>
      <c r="M3280" s="113" t="s">
        <v>22516</v>
      </c>
      <c r="N3280" s="162"/>
      <c r="O3280" s="161" t="s">
        <v>22245</v>
      </c>
      <c r="P3280" s="162"/>
      <c r="Q3280" s="62"/>
    </row>
    <row r="3281">
      <c r="A3281" s="62" t="s">
        <v>2586</v>
      </c>
      <c r="B3281" s="157" t="s">
        <v>31836</v>
      </c>
      <c r="C3281" s="201"/>
      <c r="D3281" s="62" t="s">
        <v>31837</v>
      </c>
      <c r="E3281" s="201"/>
      <c r="F3281" s="201"/>
      <c r="G3281" s="99" t="s">
        <v>2741</v>
      </c>
      <c r="H3281" s="62" t="s">
        <v>31838</v>
      </c>
      <c r="I3281" s="82"/>
      <c r="J3281" s="161"/>
      <c r="K3281" s="161"/>
      <c r="L3281" s="161"/>
      <c r="M3281" s="113" t="s">
        <v>22516</v>
      </c>
      <c r="N3281" s="162"/>
      <c r="O3281" s="161" t="s">
        <v>2760</v>
      </c>
      <c r="P3281" s="162"/>
      <c r="Q3281" s="62"/>
    </row>
  </sheetData>
  <autoFilter ref="$B$1:$P$1186">
    <sortState ref="B1:P1186">
      <sortCondition descending="1" ref="J1:J1186"/>
    </sortState>
  </autoFilter>
  <dataValidations>
    <dataValidation type="list" allowBlank="1" sqref="O1368">
      <formula1>"01) January,Festival,Club,Promoter,Albania,Austria,Belgium,Bulgaria,Canada,Canada (East - Montreal),Canada (East - Toronto),Canada (West - Vancouver),Chile,Columbia,Costa Rica,Croatia,Cyprus,Czech Republic,Denmark,Ecuador,Estonia,Finland,France,France (Bo"&amp;"rdeaux),France (East - Lyon etc),France (Paris),Bosnia"</formula1>
    </dataValidation>
    <dataValidation type="list" allowBlank="1" sqref="O839:O840">
      <formula1>"01) January,Festival,Club,Promoter,Albania,Austria,Barbados,Austria (Salzburg)"</formula1>
    </dataValidation>
    <dataValidation type="list" allowBlank="1" sqref="O751 O812 O1036 O1124 O1349 O1389 O1408 O1414 O1550 O1603 O1634 O2088 O2142 O2170 O2457 O2462 O2565 O2888 J3136 O3136">
      <formula1>"01) January,Festival,Club,Promoter,Albania,Asia ANZ (Australia),Asia ANZ (Japan),Kazakhstan,Kosovo,Poland (Krakow),Portugal,Indonesia (Bali),Romania,Russia"</formula1>
    </dataValidation>
    <dataValidation type="list" allowBlank="1" sqref="O815 O1352 O1378">
      <formula1>"01) January,Festival,Club,Promoter,Albania,Asia ANZ (Australia),Asia ANZ (Japan),Kazakhstan,Kosovo,Poland (Krakow),Latvia,Lithuania,UK (London),Luxembourg,Macedonia,Spain (Madrid),Malta,Mexico,Moldova"</formula1>
    </dataValidation>
    <dataValidation type="list" allowBlank="1" sqref="O608 O644 O2272">
      <formula1>"01) January,Festival,Club,Promoter,Albania,Austria,Belgium,Bulgaria,Canada,Canada (East - Montreal),Canada (East - Toronto),Canada (West - Vancouver),Chile,China"</formula1>
    </dataValidation>
    <dataValidation type="list" allowBlank="1" sqref="O201 O369 O595 O802 O805 O810 O833 O865 O903 O947 O952 O1082 O1134 O1150 O1262 O1278 O1369 O2113 O2416:O2417 O2465 O2480 O2666 O2792 O2806">
      <formula1>"01) January,Festival,Club,Promoter,Albania,Austria,Belgium,Bulgaria,Canada,Canada (East - Montreal),Canada (East - Toronto),Canada (West - Vancouver),Chile,Columbia,Costa Rica,Croatia,Cyprus,Czech Republic"</formula1>
    </dataValidation>
    <dataValidation type="list" allowBlank="1" sqref="O26 O53 O55 O123 O183 O200 O215 O385 O441 O483 O719 O732 O734 O739 O794 O807 O811 O837 O864 O897 O900 O925 O932 O949:O951 O953:O955 O957 O960 O963 O966 O970 O973 O976 O992 O1001 O1032 O1034 O1037 O1039 O1054 O1062 O1066 O1069 O1077 O1091 O1096 O1098:O1099 O1147:O1148 O1236 O1244 O1252 O1261 O1275 O1295 O1297 O1304 O1354 O1366 O1371 O1385 O1401 O1415 O1419 O1438 O1446 O1449:O1450 O1455:O1459 O1471 O1508 O1512 O1542 O1549 O1587:O1588 O1592 O1600 O1605:O1607 O1609 O1611 O1616 O1623 O1630 O1642 O1666 O1675 O1679 O1694 O1696 O2093 O2106:O2107 O2145 O2159 O2540:O2541 O2543 O2552 O2560 O2569 O2577 O2591 O2595 O2602 O2611 O2615 O2623 O2630 O2648 O2655 O2716 O2736 O2777 O2781 O2785 O2799 O2802 O2872 O2876 O2886 O2897 O2903 O2910:O2911 O2919 O2924 O2927 O2933 O2941">
      <formula1>"01) January,Festival,Club,Promoter,Albania,Austria,Belgium,Bulgaria,Canada,Canada (East - Montreal),Canada (East - Toronto),Canada (West - Vancouver),Chile,Columbia,Costa Rica,Croatia,Cyprus,Czech Republic,Denmark,Ecuador,Estonia,Finland,France,France (Bo"&amp;"rdeaux),France (East - Lyon etc),France (Paris)"</formula1>
    </dataValidation>
    <dataValidation type="list" allowBlank="1" sqref="O1154 O1203 O1691 O2592 O2958">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(Barcelona),Iceland,India,Indonesia (Bali),Ireland,Israel,Italy,Italy (Milan - North),Italy (Naples - South)"</formula1>
    </dataValidation>
    <dataValidation type="list" allowBlank="1" sqref="L2 K25:K26 L33 L36:L39 K41 L43:M43 L45:M45 L46 L47:M48 L49 K50 L52 L56 L59:M59 L60:L61 L63:L64 L67:L68 L70 K71 L72:L74 L76 L78:M78 L79:L80 L82:L85 K87:L87 L88:L91 L93 L97:M97 L99:M100 L103:M103 L106 L108:M109 M115 L120:M120 L124:L125 L126:M126 L129:L131 L133 L135 L136:M136 L139 L142:L147 L149:L150 L153 L155:L156 K157 L162 L164 L165:M165 L166 L168 L169:M169 N170 Q170 N174 L176:L177 L179:M179 L183:L184 L187:L189 L194:L195 L197:M197 L198 K200 L201 K202 L205:L206 K207 K208:L208 L210 K211:L211 L213 K215 L216 L218 L220:L221 L223 L224:M224 L229 L231:L236 L238:L241 L245:L246 L248 L253:M253 L254:L258 K263 L264:L265 L267 L268:M268 L269 L271:M271 L274 K275 L277 L280:L282 L284 L286 L291:L293 K294:L294 L296:L299 L300:M301 L303 L305:L308 L310:M310 L312 K313:L314 L316 L318 L320:M320 L321 L325:L326 L330:L331 L335 L339:M339 L342 K347:L347 L348:L349 L351:L353 K358 L359:L360 L365 L368:L370 L372 L374 L378:M378 L380 L386 L387:M387 L390:L392 K393:L393 L394:L397 L399 L401 K406 L407:M407 L409:M409 L410 L412:L413 L415:M415 L416 K420:L420 L421:L422 L425 L428:L433 L438:L441 L444:L445 L447 L449 L454 L457 L460 L464 L469:L470 L475 L483 L486 L489 L490:M490 L494:L496 L498:L499 L508 L510:L512 L517:M517 L522 L525 L527:M527 L529:L530 L532:M532 L536:L538 L541 L544 L546 L548 L551 L554:L558 L563 L566 K567 L570 L572 M575 L576 L580 L582 L584 L586 L588 L593:L599 L600:M600 L601:L602 L603:M603 L605:L621 L624 L627:L628 L630:L632 L633:M633 K635:L638 L639 K640:L645 K646:K653 L654:L655 L656:M656 L657 L658:M658 K659:L659 L660:M660 L661:L669 L671:L703 L704:M704 M705 L706:M711 N721:O721 K726:L726 L727:L802 K803:L804 L805:L864 L865:M896 M897 L898:M915 L1079:L1092 L1094:L1194 L1195:M1223 L1238 K1270:L1271 L1272 K1273:L1273 L1274 K1275:L1319 L1321 K1322:L1371 K1373:L1376 K1378:L1378 L1379:L1380 M1383 K1385 K1387 K1390:K1391 K1396 K1400:K1424 K1426:K1432 K1434:K1446 K1450:K1527 K1529:K1534 K1536:K1544 K1546 K1549:K1551 K1557:K1559 K1560:L1560 K1561:K1597 K1599:K1607 K1609:K1618 K1620:K1640 K1642:K1645 K1647:K1656 K1658:K1662 K1664:K1666 K1668:K1670 K1672:K1673 K1675:K1696 L1697 L1702:L1715 L1716:M1716 L1718:L1728 L1729:M1729 L1734:L1738 L1739:M1739 L1740 L1741:M1741 K1743:L1757 L1758 K1759:K1760 K1763:K1785 K1787:K1788 L1789:L1799 L1800:M1800 L1807:L1815 L1816:M1817 L1853:L1869 L1870:M1872 K1883:L1890 K1891 K1894:K1905 K1906:L1906 K1907:K1952 K1954:K1986 K1989:K1994 L1995:L2001 L2002:O2002 L2003 N2004:P2004 L2009:L2010 L2012 L2014 L2027:L2028 L2035 L2039 L2041 L2044:L2046 L2059 L2069:L2070 K2072:L2072 L2073:L2084 L2088:L2101 L2102:M2104 L2112:L2130 L2131:M2132 K2137:L2146 L2147:L2148 L2149:M2149 K2150:K2152 K2155 K2157 K2159:K2163 K2164:L2164 K2165:K2168 K2170:K2178 L2179:L2181 L2182:M2182 L2183 K2187 L2188:L2191 L2192:M2194 L2204:L2205 K2206:K2211 L2212:L2213 L2215 L2220 L2225 L2227 L2229:L2232 L2236 L2239:L2241 L2250:L2255 L2257 L2261:M2261 L2264:L2266 L2269:L2273 L2274:M2275 L2278 L2279:M2280 K2289:L2289 K2290:K2291 L2294:L2298 L2300:M2301 L2302:L2305 L2306:M2308 K2309:L2309 K2310:K2311 L2314:M2314 L2315 L2318 N2319 Q2319 L2320 L2329:L2404 L2405:M2409 M2410 L2411:M2414 M2415 L2416:M2423 L2444:L2450 L2452:L2470 K2471:L2471 L2472:L2510 L2511:M2536 K2587 L2594:L2715 L2716:M2728 L2733 K2777:L2787 K2792:L2806 K2808:L2808 K2811:L2815 K2818:L2818 K2820:L2824 L2825 K2826:L2827 K2829:L2830 L2834:L2838 K2870:K2888 K2891:K2892 K2893:L2893 K2894:K2901 K2902:L2902 K2903:K2913 K2914:L2914 K2915:K2919 K2921:K2924 K2926:K2927 K2929:K2945 K2946:L2946 K2947:K2955 K2958:K2959 L2966 L2971 L2981:L2983 L2984:M2984 L3003:L3005 L3006:M3006 L3007:L3009 L3010:M3010 L3012:L3015 L3016:M3018 L3019:L3022 L3023:M3025 K3028:L3028 K3029:K3031 L3037:L3059 L3060:M3060 L3062:L3071 L3072:M3075 M3076 L3092 L3094:L3103 L3104:M3107 K3112:L3112 K3113:K3130 L3136:L3140 L3142:L3143 L3144:M3144 L3145:L3147 K3154:L3154 L3157 L3161 L3163 L3175 L3191:L3193 L3195:L3198 L3203:L3204 L3212 L3214 L3218:L3219 L3221 L3229 L3237:L3238 L3247 L3249 L3263 L3266 L3268 L3274 L3276:L3279">
      <formula1>"01) January,Festival,Club,Promoter"</formula1>
    </dataValidation>
    <dataValidation type="list" allowBlank="1" sqref="O1026">
      <formula1>"01) January,Festival,Club,Promoter,Albania,Asia ANZ (Australia),Asia ANZ (Japan),Kazakhstan,Kosovo,Poland (Krakow),Latvia,Lithuania,UK (London),Luxembourg,Macedonia,Spain (Madrid),Sweden,Sweden (Stockholm)"</formula1>
    </dataValidation>
    <dataValidation type="list" allowBlank="1" sqref="O670 O2160 O2936">
      <formula1>"01) January,Festival,Club,Promoter,Albania,Asia ANZ (Australia),Asia ANZ (Japan),Kazakhstan,Kosovo,Poland (Krakow),Latvia,Lithuania,UK (London),Luxembourg,Macedonia"</formula1>
    </dataValidation>
    <dataValidation type="list" allowBlank="1" sqref="O281:O282 O291 O621 O641 O2273">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formula1>
    </dataValidation>
    <dataValidation type="list" allowBlank="1" sqref="O297:O298 O788 O828 O832 O858 O1311:O1312 O2483 O2779 O2827">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formula1>
    </dataValidation>
    <dataValidation type="list" allowBlank="1" sqref="O850 O898">
      <formula1>"01) January,Festival,Club,Promoter,Albania,Andorra"</formula1>
    </dataValidation>
    <dataValidation type="list" allowBlank="1" sqref="O582">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Chicago),USA (East - Detroit),USA (East - Boston),USA,USA (East - Philadelphia),USA (West - New Mexico)"</formula1>
    </dataValidation>
    <dataValidation type="list" allowBlank="1" sqref="O49 O61 O1697 J3137 O3137">
      <formula1>"01) January,Festival,Club,Promoter,Albania,Argentina,Asia ANZ,Lebanon"</formula1>
    </dataValidation>
    <dataValidation type="list" allowBlank="1" sqref="O1692 O2467">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formula1>
    </dataValidation>
    <dataValidation type="list" allowBlank="1" sqref="N41 N44 N59:N60 N72:N73 N75 N78 N81 N96 N106 N129 N134 N137 N143 N146:N147 N149:N150 N157 N179 N198 N206 N223 N258 N261 N277 N305 N321 N335 N377 N386 N420 N428 N440 N472 N488:N489 N510 N517 N541 N544 N1789:N1994 N2188:N2211 N3022 N3037:N3130 N3146">
      <formula1>"Asia ANZ (Japan),Kazakhstan,Kosovo,South Africa,Europe,South America,Asia,Australia &amp; New Zealand,USA,Africa,Caribbean,US + Canada"</formula1>
    </dataValidation>
    <dataValidation type="list" allowBlank="1" sqref="M2 Q4 Q9 Q21 M27:N27 Q27 M31:N31 Q31 M34 M38:M39 M46 M52 M60 M63:M64 M68 M70 M72:M74 M76 M80 M82:M85 M88:O88 M93 Q110 M124 M129:M131 M133 Q135 M139 M143 M145:M147 M153 M155 Q162 M164 M168 M170 M176 M182 M184 M187:M189 M198 M205:M206 M210 M219 M220:O220 M229 M231 M233:O233 Q234 M235:M236 M245:M246 M248 M249:N249 Q249 M254:M258 M264:M265 M269 Q273 M274 M277 M280:M282 M284 Q286 M289 M291 M293 M297:M299 Q302 M306:O306 M307 M319 M325:M326 M329:O329 M330:M331 M334:M335 M342 M344:M345 M349 M351:M353 M359:M360 M365:O365 N368 Q368 M369:M370 M372 M376 M380 N388 Q388 M390 M392 M395:M396 M397:O397 M399 M401 N409:O409 M421:M422 M428:M429 Q430 M431:O431 M435:N435 Q435 M438:O438 M439:M440 M444:M445 M447 M449 M454 N457 Q457 M460:M461 M464 M469:M470 Q475 Q479 M486 Q493 M494:M496 M499:N499 Q499 M508 M510 M512 M516 M522 M529 N534 Q534 M536:M537 M541 M544 M546:N546 Q546 M551 M554:M555 M557 M563 Q564:Q565 M566 M570 M572:O572 N575 Q575 M576:O576 M579 M582 M585 M586:O586 M587:M588 Q589 M595 Q596 M597 M598:O599 M601:M602 M615:M621 M632 M657 M683:M703 M714:M717 M725 M818 M823:M863 M1079 M1159:M1161 M1163:M1194 M1224 M1226:M1227 Q1320 Q1377 M1379:M1380 Q1381 Q1384 M1712:M1715 M1726:M1728 M1758 M1789 M1794 M1796:M1799 M1801 M1814:M1815 M1866:M1869 M2069 N2071 Q2071 M2079:M2084 M2096:M2101 M2117:M2130 M2147:M2148 M2183 M2188:M2189 M2191 M2233 M2236:O2236 M2238:M2239 M2242 N2243 Q2243 M2246:N2247 N2248:N2249 Q2245:Q2249 M2250:O2250 M2255 M2256:O2256 M2258 M2259:N2259 Q2259 M2266 M2272:M2273 M2286:M2288 M2294:M2296 M2302:M2305 M2313 N2315 Q2315 Q2318 Q2320 M2327:M2328 Q2329 M2330 M2360:M2404 M2424:M2425 Q2444 M2473:M2510 M2594 M2635:M2715 Q2752:Q2753 Q2757:Q2758 Q2762:Q2763 M2765:M2766 Q2767:Q2769 M2770:M2772 M2834:M2846 Q2847 M2848:M2865 N2925 Q2925 N2956 Q2956:Q2957 Q2967 M2977 M2979:M2980 M2983 M2991:M2992 M2994:N2994 Q2994 M2995 Q2996 M3001 M3007:M3009 M3014:M3015 M3021:M3022 Q3027 M3040:M3059 M3066:M3071 M3098:M3103">
      <formula1>"01) January,02) February,03) March,04) April,05) May,06) June,07) July,08) August,09) September ,10) October,11) November,12) December"</formula1>
    </dataValidation>
    <dataValidation type="list" allowBlank="1" sqref="L705 P2003 L2410 L2415">
      <formula1>"01) January,Festival,Club,Promoter,Instagram,FB crossposting"</formula1>
    </dataValidation>
    <dataValidation type="list" allowBlank="1" sqref="O386 O1858 O1890 O3094 O3096">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Washington)"</formula1>
    </dataValidation>
    <dataValidation type="list" allowBlank="1" sqref="O150 O1887 O1892 O1899 O1946 O1979 O1982 O3050 O3084 O3097">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Chicago)"</formula1>
    </dataValidation>
    <dataValidation type="list" allowBlank="1" sqref="O235 O469 O816 O1010 O2165 O2668 O2881">
      <formula1>"01) January,Festival,Club,Promoter,Albania,Asia ANZ (Australia),Asia ANZ (Japan),Kazakhstan,Kosovo,Poland (Krakow),Portugal,Indonesia (Bali),Romania,Russia,Serbia,Slovakia"</formula1>
    </dataValidation>
    <dataValidation type="list" allowBlank="1" sqref="O391 O407 O924 O2153">
      <formula1>"01) January,Festival,Club,Promoter,Albania,Asia ANZ (Australia),Asia ANZ (Japan),Kazakhstan,Kosovo,Poland (Krakow),Latvia"</formula1>
    </dataValidation>
    <dataValidation type="list" allowBlank="1" sqref="O146:O147 O1794 O1807 O1809 O1811 O1818 O1827 O1842 O1882 O1884 O1901 O1924 O1953 O1967 O1988 O2198 O2207:O2208 O3063 O3075 O3083 O3098:O3099 O3101">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Washington),USA (West - Los Angeles),USA (South - Miami),USA (West - San Fran)"</formula1>
    </dataValidation>
    <dataValidation type="list" allowBlank="1" sqref="O1792:O1793 O3040:O3041 O3056">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Washington),USA (West - Los Angeles),USA (South - Miami),USA (West - San Fran),USA (South - Texas)"</formula1>
    </dataValidation>
    <dataValidation type="list" allowBlank="1" sqref="O97 O390 O396 O560 O796 O991 O2162 O2637 O2640 O2686 O2803 O2884">
      <formula1>"01) January,Festival,Club,Promoter,Albania,Asia ANZ (Australia),Asia ANZ (Japan),Kazakhstan,Kosovo,Poland (Krakow),Latvia,Lithuania,UK (London),Luxembourg,Macedonia,Spain (Madrid),Malta"</formula1>
    </dataValidation>
    <dataValidation type="list" allowBlank="1" sqref="O78 O277 O1791 O1798:O1801 O1804 O1806 O1810 O1813 O1821 O1825:O1826 O1831 O1833 O1836:O1837 O1844 O1846:O1847 O1854:O1855 O1859 O1875 O1877 O1880:O1881 O1889 O1895 O1902 O1904 O1907 O1909 O1914 O1916:O1917 O1920:O1921 O1931 O1939:O1941 O1945 O1956 O1958:O1959 O1961 O1968 O1973 O1975 O1980:O1981 O1984 O1987 O2190 O2196 O2199:O2201 O2206 O3042 O3052 O3065 O3073 O3086:O3087 O3090 O3093 O3095 O3104:O3105 O3109 O3112">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Washington),USA (West - Los Angeles),USA (South - Miami),USA (West - Las Vegas)"</formula1>
    </dataValidation>
    <dataValidation type="list" allowBlank="1" sqref="O1559 O2383 O2385 O2515 O2725 O2732 O2836:O2837">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(Barcelona),Iceland,India,Indonesia (Bali),Ireland,Israel"</formula1>
    </dataValidation>
    <dataValidation type="list" allowBlank="1" sqref="O33 O1707 O1716 O1719 O1723 O1725 O1743 O1753 O1757 O1759 O1761 O1771 O1776 O1785:O1786 O2187 O3009:O3010 O3030">
      <formula1>"01) January,Festival,Club,Promoter,Albania,Argentina"</formula1>
    </dataValidation>
    <dataValidation type="list" allowBlank="1" sqref="O1143 O2094">
      <formula1>"01) January,Festival,Club,Promoter,Albania,Austria,Belgium,Bulgaria,Canada,Canada (East - Montreal),Canada (East - Toronto),Canada (West - Vancouver),Chile,Columbia,Costa Rica,Croatia,Cyprus,Czech Republic,Denmark,Ecuador,Estonia,Finland,France,France (Bo"&amp;"rdeaux),France (East - Lyon etc),France (Paris),France (Marseille)"</formula1>
    </dataValidation>
    <dataValidation type="list" allowBlank="1" sqref="H577 L1433 L1528 L1535 L1545 L1547:L1548 L1552 L1608 L1619 L1641 L1646 L1663 L1667 L2004:L2008 H2030 H2038 H2043 H2054 H2066 L2169 H2218:H2219 H3135 L3149:L3151 L3153 H3155 H3160 H3168 H3185 H3189 H3201 H3208 H3215:H3217 H3225 H3253 H3257 H3259 H3267 H3280:H3281">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,Artist,Label,Booker,Manager"</formula1>
    </dataValidation>
    <dataValidation type="list" allowBlank="1" sqref="O771 O2729">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(Barcelona),Spain (Mallorca),Spain (Tenerife)"</formula1>
    </dataValidation>
    <dataValidation type="list" allowBlank="1" sqref="O176 O271 O348 O654:O655 O657:O658 O2294:O2297 O2300:O2308 O2310:O2311">
      <formula1>"01) January,Festival,Club,Promoter,Albania,Asia ANZ (Australia),Australia"</formula1>
    </dataValidation>
    <dataValidation type="list" allowBlank="1" sqref="O1718 O1746 O1751">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(Utrecht),Norway,Paraguay"</formula1>
    </dataValidation>
    <dataValidation type="list" allowBlank="1" sqref="O1703 O1737 O1740 O3005">
      <formula1>"01) January,Festival,Club,Promoter,Albania,Austria,Belgium,Bulgaria,Canada,Canada (East - Montreal),Canada (East - Toronto),Canada (West - Vancouver),Chile"</formula1>
    </dataValidation>
    <dataValidation type="list" allowBlank="1" sqref="O113 O260 O525 O754 O1027 O2902">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formula1>
    </dataValidation>
    <dataValidation type="list" allowBlank="1" sqref="O668 O838 O1323 O2342 O2354 O2359 O2530:O2531">
      <formula1>"01) January,Festival,Club,Promoter,Albania,Austria,Belgium,Bulgaria,Canada,Canada (East - Montreal),Canada (East - Toronto),Canada (West - Vancouver),Chile,Columbia,Costa Rica,Croatia,Cyprus,Czech Republic,Denmark,Ecuador,Estonia,Finland,France,France (Bo"&amp;"rdeaux),France (East - Lyon etc),France (Paris),Georgia"</formula1>
    </dataValidation>
    <dataValidation type="list" allowBlank="1" sqref="O1814">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Washington),USA (West - Los Angeles),USA (South - Miami),USA (West - Seattle),USA (West - San Francisco)"</formula1>
    </dataValidation>
    <dataValidation type="list" allowBlank="1" sqref="O1101 O1135 O1871">
      <formula1>"01) January,Festival,Club,Promoter,Albania,Austria,Belgium,Bulgaria,Canada,Canada (East - Montreal),Canada (East - Toronto),Canada (West - Vancouver),Chile,Columbia,Costa Rica,Croatia,Croatia (Dubrovnik),Croatia (Pag),Cuba"</formula1>
    </dataValidation>
    <dataValidation type="list" allowBlank="1" sqref="O1145 O1153 O1268 O1684 O2461">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formula1>
    </dataValidation>
    <dataValidation type="list" allowBlank="1" sqref="O41 O73 O75 O96 O134 O137 O261 O321 O377 O420 O472 O489 O1802:O1803 O1805 O1808 O1819 O1822:O1824 O1828:O1830 O1832 O1834:O1835 O1838 O1843 O1845 O1848:O1852 O1861 O1863:O1864 O1873:O1874 O1878:O1879 O1885 O1891 O1893:O1894 O1896:O1897 O1900 O1903 O1905 O1908 O1912:O1913 O1915 O1918:O1919 O1922:O1923 O1925:O1926 O1928:O1929 O1932:O1938 O1942:O1944 O1947:O1952 O1954:O1955 O1957 O1960 O1963:O1966 O1969:O1972 O1974 O1976:O1977 O1983 O1986 O1989:O1994 O2195 O2197 O2202:O2203 O2205 O2209 O2211 O3045 O3058:O3059 O3062 O3064 O3068 O3077:O3079 O3081:O3082 O3088:O3089 O3091:O3092 O3108 O3110:O3111 O3113:O3121 O3123:O3128">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formula1>
    </dataValidation>
    <dataValidation type="list" allowBlank="1" sqref="O232 O280 O536:O537 O555 O783 O875 O998 O1040 O1068 O1174 O1284 O1315 O1319 O1403 O1465 O1477 O1483 O1635 O1664 O2151 O2398 O2570 O2646 O2650 O2659 O2818 O2879">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formula1>
    </dataValidation>
    <dataValidation type="list" allowBlank="1" sqref="O39 O85 O103 O773 O790 O801 O941 O1083 O1196 O1276 O1305 O1364 O1517 O2447 O2453 O2464 O2714 O2794 O2891 O2908 O2945">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(Utrecht),Norway"</formula1>
    </dataValidation>
    <dataValidation type="list" allowBlank="1" sqref="O602:O603">
      <formula1>"01) January,Festival,Club,Promoter,Albania,Asia ANZ (Australia),Asia ANZ (Japan),Asia ANZ (New Zealand),Asia ANZ (Singapore),Asia ANZ (South Korea),Asia ANZ (China),Asia ANZ (Thailand),Tunisia (Marrakech)"</formula1>
    </dataValidation>
    <dataValidation type="list" allowBlank="1" sqref="O93 O339 O660 O786 O800 O826:O827 O867 O904:O905 O1048 O1057 O1193:O1194 O1202 O1218 O1279 O1451 O1453 O1652 O2314 O2490 O2519 O2715">
      <formula1>"01) January,Festival,Club,Promoter,Albania,Austria,Barbados"</formula1>
    </dataValidation>
    <dataValidation type="list" allowBlank="1" sqref="O45 O303 O508 O1044 O1360 O1424 O1496 O1639 O2335 O2337:O2338 O2348 O2351:O2352 O2363 O2367 O2370 O2406 O2468:O2469 O2711">
      <formula1>"01) January,Festival,Club,Promoter,Albania,Asia ANZ (Australia),Asia ANZ (Japan),Kazakhstan,Kosovo,Poland (Krakow),Latvia,Lithuania,UK (London),UK (Manchester),UK (Brighton),UK (Leeds),UK (Newcastle)"</formula1>
    </dataValidation>
    <dataValidation type="list" allowBlank="1" sqref="O67 O415 O672 O725 O821 O967 O1131 O2115 O2368:O2369 O2378:O2379 O2811">
      <formula1>"01) January,Festival,Club,Promoter,Albania,Austria,Belgium,Bulgaria,Canada,Canada (East - Montreal),Canada (East - Toronto),Canada (West - Vancouver),Chile,Columbia,Spain,Spain (Barcelona)"</formula1>
    </dataValidation>
    <dataValidation type="list" allowBlank="1" sqref="O490 O570 O1104 O1186 O1291 O1306 O1525 O2380:O2381 O2407 O2414 O2706:O2707 O2805 J3269 O3269">
      <formula1>"01) January,Festival,Club,Promoter,Albania,Asia ANZ (Australia),Asia ANZ (Japan),Kazakhstan,Kosovo,Poland (Krakow),Portugal,Indonesia (Bali),Romania,Russia,Serbia"</formula1>
    </dataValidation>
    <dataValidation type="list" allowBlank="1" sqref="O510 O1862 O1876 O1927 O1962 O2210 O3067 O3130">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Chicago),USA (East - Detroit)"</formula1>
    </dataValidation>
    <dataValidation type="list" allowBlank="1" sqref="N9 M21:N21 M110:N110 N115 Q115 N118 Q118 N135 N162 Q174 N190 Q190 N219 Q219 N234 N273 N286 M302:N302 N355 Q355 N371 Q371 N430 N475 N480 Q480 N493 N497 Q497 Q550 N564 N589 N596 Q928 M1381:N1381 Q1383 N1383:N1384 N1394:N1395 Q1394:Q1395 N1448 Q1448 N2318 N2320 N2329 N2444 N2752:N2753 N2757:N2758 N2762:N2763 N2767:N2769 N2773 Q2773 N2775 Q2775 N2788 Q2788 N2839 Q2839 M2847:N2847 N2848:N2849 Q2848:Q2849 N2867:N2869 Q2867:Q2869 N2889:N2890 Q2889:Q2890 N2957 M2967:N2967 N2993 Q2993 Q2995 N2995:N2997 Q2997 N3027">
      <formula1>"Yes,No"</formula1>
    </dataValidation>
    <dataValidation type="list" allowBlank="1" sqref="N177:O177 J1999 O1999 J3141 O3141 N3143:O3143 J3150 O3150">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Chicago),USA (East - Detroit),USA (East - Boston),USA"</formula1>
    </dataValidation>
    <dataValidation type="list" allowBlank="1" sqref="O44 O60 O81 O488 O1839 O1857 O1860 O1883 O1898 O3080 O3100 O3129">
      <formula1>"01) January,Festival,Club,Promoter,Albania,Austria,Belgium,Bulgaria,Canada,Canada (East - Montreal),Canada (East - Toronto),Canada (West - Vancouver)"</formula1>
    </dataValidation>
    <dataValidation type="list" allowBlank="1" sqref="O274 O2642">
      <formula1>"01) January,Festival,Club,Promoter,Albania,Asia ANZ (Australia),Asia ANZ (Japan),Kazakhstan,Kosovo,Poland (Krakow),Latvia,Lithuania,UK (London),Luxembourg,Macedonia,Spain (Madrid),Sweden,Switzerland,Turkey,UK,UK (Belfast) "</formula1>
    </dataValidation>
    <dataValidation type="list" allowBlank="1" sqref="O72 O106 O129 O143 O149 O157 O198 O206 O223 O258 O335 O517 O541 O544 O1789:O1790 O1795:O1797 O1815 O1865:O1866 O1868:O1870 O1910 O2188:O2189 O2191:O2194 O3037:O3039 O3043:O3044 O3046:O3049 O3051 O3055 O3057 O3060:O3061 O3069:O3071 O3074 O3102 O3107 O3146">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Chicago),USA (East - Detroit),USA (East - Boston),USA,USA (East - Philadelphia)"</formula1>
    </dataValidation>
    <dataValidation type="list" allowBlank="1" sqref="O66 O268 O312 O383 O522 O592 O674 O722 O829 O841 O846 O902 O906 O917 O922 O927 O975 O989 O994 O1007 O1014 O1038 O1041 O1053 O1056 O1061 O1064 O1081 O1084 O1103 O1142 O1155:O1156 O1178 O1192 O1204 O1216 O1253:O1254 O1290 O1318 O1342:O1343 O1422:O1423 O1469 O1474 O1480 O1484 O1489 O1497 O1499 O1503 O1527 O1537:O1538 J1552 O1552 O1568 O1577 O1589:O1591 O1595 O1604 O1614 O1620 O1629 O1645 O1648 O1655 O1658 O1677 O2081 O2141 O2152 O2155 J2169 O2169 O2372 O2387 O2434 O2445 O2458 O2493 O2513 O2528 O2532 O2542 O2561 O2568 O2664 O2782 O2784 O2885 O2912 O2917 O2930 O2944 J3254 O3254">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(Barcelona),Iceland,India,Indonesia (Bali),Ireland,Israel,Italy"</formula1>
    </dataValidation>
    <dataValidation type="list" allowBlank="1" sqref="H10 H18 H20 M3:M20 H24 I25 M22:M26 H27 M28:M30 H32 M32:M33 H34 M35:M37 I41 M40:M42 M44 I47:I48 I50 M49:M51 M53:M58 M61:M62 F65:F66 M65:M67 I68 M69 E71:F71 I71 M71 M75 E77:F77 M77 F79 M81 M86:M87 M89:M92 M94:M96 I97 F98 M98 M101:M102 M104:M107 H110 M112:M114 I116 C118 E118 H119 M116:M119 M121:M123 M125 I126 M127:M128 M132 M134:M135 M137:M138 M140:M142 M144 M148:M152 M154 I157 M156:M163 I165 M166:M167 M171:M175 M177:M178 M180:M181 M183 M185:M186 M190:M196 I200 I202 M199:M204 I207:I208 M207:M209 I211 I215 M211:M218 H220 M221:M223 H225 H228 M225:M228 M230 M232 M234 M237 M240:M244 M247 M250:M252 H260 I263 M259:M263 M266:M267 M270 H272 M272:M273 M275:M276 M278:M279 M283 M285:M288 M290 M292 I294 M294:M295 I299 M303:M305 M308:M309 I313:I314 M311:M318 M322:M324 M327:M328 M332:M333 M336:M338 I339 M340:M341 M343 I347 M346:M347 M350 M354:M358 I358:I360 M361:M364 M366:M368 H373 M373 M375 M377 M379 M381:M386 M389 M391 I393 M393 M398 M400 H402 I406 M403:M406 M408 M410:M411 M413:M414 I420 M416:M420 M423:M424 M426:M427 M430 M432:M434 H435 M436:M437 M441:M443 M446 M448 M450:M451 H452 M453 M455:M459 H462 M462:M463 M465:M468 M471:M476 H479 M478:M485 M487:M489 M491:M493 M497:M498 M500:M507 M509 M511 M513:M515 M518:M521 M523:M526 M528 M530:M531 I532 M533:M535 M538:M540 M542:M543 M545 M547:M550 I551 M552:M553 M558:M562 H565 M564:M565 Q567 M567:M569 M571 M573:M574 H575 M577 H580 M580:M581 I582 F583:F584 M584 F586:F592 F594 H593:H594 M589:M594 E595:F595 F596 M596 H597 F599 I600 E600:F604 M604:M613 E606:F616 M622:M631 M634:M653 I635:I654 M655 E618:F657 I659 M659 M661:M682 E659:F683 E685:F690 E693:F696 E698:F701 E703:F704 E708:F708 M712:M713 M718:M724 I726 M726:M817 E711:F820 I826 E823:F827 E831:F831 E834:F836 E838:F842 I842 I846 E845:F851 I858 E856:F859 E861:F862 I865 I868 E865:F870 I870 E874:F874 E877:F877 I877 E879:F879 I879 E882:F882 I882 E885:F885 E891:F891 I892 E893:F896 I899 I902 I904 I906 I909 I912:I913 I915:I917 E898:F1072 M916:M1078 E1076:F1079 M1080:M1158 E1081:F1161 E1163:F1164 E1168:F1170 E1177:F1182 E1188:F1202 E1210:F1210 E1212:F1213 M1225 Q1227 E1219:F1263 E1265:F1265 I1270:I1274 I1276:I1319 I1322:I1323 I1325:I1328 I1330:I1335 I1338:I1343 I1345 I1347:I1364 I1367:I1371 I1373:I1376 E1267:F1378 I1378 M1228:M1378 I1385:I1387 I1389:I1393 I1396 I1398:I1417 I1419:I1426 I1428:I1432 I1434:I1446 I1449:I1515 I1517:I1523 I1525:I1527 I1529:I1534 I1536:I1544 I1546 I1549:I1551 I1554 I1556:I1570 I1572:I1574 I1576:I1581 I1584:I1593 I1595:I1607 I1609:I1618 I1620:I1640 I1643:I1645 I1647:I1650 I1652 I1654:I1655 I1658:I1662 I1664:I1666 E1382:F1686 E1688:F1689 I1668:I1692 I1694:I1696 M1384:M1711 E1692:F1713 M1717:M1725 E1715:F1726 I1727 E1728:F1728 M1730:M1738 E1730:F1739 I1743:I1749 I1751:I1757 M1742:M1757 I1759:I1782 I1784:I1786 M1759:M1788 M1790:M1791 E1741:F1799 M1802:M1813 I1815 E1801:F1864 M1818:M1864 E1866:F1870 I1885:I1892 I1894:I1896 I1898:I1944 I1946:I1952 I1954:I1957 I1960 I1963:I1987 I1990:I1994 E1872:F2001 M1873:M2001 I2009 E2003:F2014 E2016:F2018 E2020:F2024 E2027:F2034 E2036:F2055 E2057:F2066 E2068:F2068 M2003:M2068 F2069 H2070 M2070 F2071:F2078 M2072:M2078 F2085:F2086 F2088:F2095 M2085:M2095 I2098:I2099 I2103:I2104 F2105:F2116 M2105:M2116 I2134 I2137:I2143 F2133:F2146 M2133:M2146 I2145:I2147 I2149 I2151:I2168 F2150:F2177 I2170:I2178 F2179:F2181 M2150:M2181 I2183 F2184:F2187 I2186:I2187 M2184:M2187 F2190 M2190 I2194 F2195:F2200 I2204 F2202:F2211 I2207:I2211 F2218:F2219 F2228 F2232 M2195:M2232 H2233 M2234:M2235 M2237 M2240:M2241 H2242 M2243:M2245 M2248 H2246:H2249 M2251:M2254 M2257 H2258:H2259 M2262:M2265 M2267:M2271 I2272 M2276:M2278 H2282 H2284 M2281:M2285 H2286 I2289:I2291 H2292 M2289:M2293 M2297:M2299 I2309:I2311 M2309:M2312 I2314 M2315:M2326 M2329 M2331:M2359 I2383 M2426:M2472 I2474 I2486 I2496:I2497 I2513:I2514 I2516 I2519 I2522 I2528 I2533:I2534 I2538 M2537:M2593 M2595:M2633 I2742 M2729:M2764 H2765:H2766 M2767:M2769 H2768:H2770 I2777:I2787 I2792:I2794 I2796:I2802 I2804 I2806 I2808 H2809:H2810 I2811 I2813:I2815 I2818 I2820 I2822:I2823 I2825:I2827 I2829:I2830 M2773:M2833 I2835:I2838 H2840:H2846 H2851:H2853 H2859 H2863:H2865 I2870:I2888 I2891:I2895 I2897:I2906 I2908:I2912 I2914:I2923 H2925 I2926:I2949 I2951:I2955 H2956:H2957 I2958:I2959 H2964 M2867:M2966 M2968:M2976 M2978 M2981:M2982 M2985:M2987 M2989:M2990 I2991:J2991 M2993 H2994:H2996 H3000 M2996:M3000 M3002:M3005 M3011:M3012 I3014 M3019:M3020 H3027 I3028:I3032 H3033 M3026:M3039 M3061:M3065 I3066:I3067 I3072 M3077:M3097 I3106 I3112:I3126 I3128:I3130 M3108:M3143 I3154 I3156 H3232 M3145:M3281">
      <formula1>"01) January,Festival,Low,Medium,High,N/A"</formula1>
    </dataValidation>
    <dataValidation type="list" allowBlank="1" sqref="O440 O1872">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Washington),USA (West - Los Angeles),USA (South - Miami),USA (West - Seattle)"</formula1>
    </dataValidation>
    <dataValidation type="list" allowBlank="1" sqref="O728">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(Stuttgart),Germany (Wuppertal)"</formula1>
    </dataValidation>
    <dataValidation type="list" allowBlank="1" sqref="L604 L712:L713 L916:L918 L1224:L1225 L1698 L2267:L2268 L2537:L2538 L2729:L2732 L3061">
      <formula1>"01) January,Festival,Club,Promoter,Instagram,Lifestyle club"</formula1>
    </dataValidation>
    <dataValidation type="list" allowBlank="1" sqref="O1076 O1687">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formula1>
    </dataValidation>
    <dataValidation type="list" allowBlank="1" sqref="N49 N61 N248 N1697:N1698 N2981:N2984">
      <formula1>"Asia ANZ (Japan),Kazakhstan,Kosovo,South Africa,Europe,South America,Asia,Australia &amp; New Zealand,USA,Africa,Caribbean,Middle East "</formula1>
    </dataValidation>
    <dataValidation type="list" allowBlank="1" sqref="O1073 O1092 O1117 O1266:O1267 O1331 O2627">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formula1>
    </dataValidation>
    <dataValidation type="list" allowBlank="1" sqref="O601 O605">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Washington),USA (West - Los Angeles),USA (South - Miami),USA (West - San Fran),USA (South - Texas),Venezuela,Vietnam,Zanzibar"</formula1>
    </dataValidation>
    <dataValidation type="list" allowBlank="1" sqref="O79 O102 O197 O398 O557 O1259 O1702 O1712 O1714 O1720:O1722 O1724 O1726:O1727 O1729 O1738 O1741 O1747:O1748 O1750 O1758 O1762:O1764 O1767:O1769 O1772 O1775 O1777:O1778 O1781 O1784 O2185:O2186 O2234 O3006 O3008 O3015:O3018 O3023 O3025:O3026 O3029 O3032">
      <formula1>"01) January,Festival,Club,Promoter,Albania,Asia ANZ (Australia),Asia ANZ (Japan),Kazakhstan,Kosovo,Poland (Krakow),Latvia,Lithuania,UK (London),Luxembourg,Macedonia,Spain (Madrid),Malta,Mexico"</formula1>
    </dataValidation>
    <dataValidation type="list" allowBlank="1" sqref="O860">
      <formula1>"01) January,Festival,Club,Promoter,Albania,Austria,Belgium,Bulgaria,Canada,Canada (East - Montreal),Canada (East - Toronto),Canada (West - Vancouver),Chile,Columbia,Costa Rica,Croatia,Cyprus,Czech Republic,Denmark,Ecuador,Estonia,Finland,France,France (Bo"&amp;"rdeaux),France (East - Lyon etc),France (Paris),France (Lille)"</formula1>
    </dataValidation>
    <dataValidation type="list" allowBlank="1" sqref="O3 J69 O69 J180 O180 J192 O192 O247 O266 J276 O276 J288 O288 J416 O416 J434 O434 O556 J577 O577 O752 O755 O822 O1006 O1188 O1485 O2003 J2011 O2011 J2030 O2030 J2038 O2038 J2043 O2043 J2048 O2048 J2051 O2051 J2054 O2054 J2066 O2066 O2118 O2183 O2214 J2218 O2218 J2227:J2228 O2227:O2228 O2454 O2639 J3135 O3135 J3155:J3156 O3155:O3156 J3158 O3158 J3168 O3168 J3176 O3176 J3179 O3179 J3183 O3183 J3185 O3185 J3187:J3189 O3187:O3189 J3201 O3201 J3208 O3208 J3212 O3212 J3215:J3217 O3215:O3217 J3226 O3226 J3233:J3236 O3233:O3236 J3240 O3240 J3242:J3245 O3242:O3245 J3250 O3250 J3253 O3253 J3257:J3259 O3257:O3259 J3264 O3264 J3267 O3267 J3272 O3272 J3280:J3281 O3280:O3281">
      <formula1>"01) January,Festival,Club,Promoter,Albania,Asia ANZ (Australia),Asia ANZ (Japan),Kazakhstan,Kosovo,Poland (Krakow),Latvia,Lithuania,UK (London),Luxembourg,Macedonia,Spain (Madrid),Sweden"</formula1>
    </dataValidation>
    <dataValidation type="list" allowBlank="1" sqref="O399 O638 O3072">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formula1>
    </dataValidation>
    <dataValidation type="list" allowBlank="1" sqref="O1043 O1356 O1510 O1637 O2448 O2492 O2548">
      <formula1>"01) January,Festival,Club,Promoter,Albania,Asia ANZ (Australia),Asia ANZ (Japan),Kazakhstan,Kosovo,Poland (Krakow),Latvia,Lithuania,UK (London),Luxembourg,Macedonia,Spain (Madrid),Sweden,Switzerland,Turkey,UK,UK (Liverpool)"</formula1>
    </dataValidation>
    <dataValidation type="list" allowBlank="1" sqref="O380 O1715 O2182">
      <formula1>"01) January,Festival,Club,Promoter,Albania,Austria,Belgium,Bulgaria,Canada,Canada (East - Montreal),Canada (East - Toronto),Canada (West - Vancouver),Chile,Columbia,Costa Rica"</formula1>
    </dataValidation>
    <dataValidation type="list" allowBlank="1" sqref="M79 M238:M239 M296 M321 M348 M371 M374 M388 M394 M412 M425 M477 M556 M614 M654 M819:M822 M864 M1162 M1740 M1792:M1793 M1795 M1865 M2071 M2249 M2634 M2988 M3013">
      <formula1>"01) January,02) February,03) March,04) April,05) May"</formula1>
    </dataValidation>
    <dataValidation type="list" allowBlank="1" sqref="O74 O136 O255 O264:O265 O325 O689 O701 O808 O869 O885 O893 O1071 O1097 O1353 O1728 O2386 O2405 O2610 O2804 O2949">
      <formula1>"01) January,Festival,Club,Promoter,Albania,Asia ANZ (Australia),Asia ANZ (Japan),Kazakhstan,Kosovo,Poland (Krakow),Portugal,Indonesia (Bali),Romania"</formula1>
    </dataValidation>
    <dataValidation type="list" allowBlank="1" sqref="L6 L25:L26 L28 L41 L44 L50 L53:L55 L62 L66 L71 L75 L81 L96 L102 L116:L117 L123 L134 L137 L140 L151:L152 L157 L172:L173 L181 L191 L193 L200 L202:L204 L207 L212 L215 L222 L250 L261:L263 L275 L278 L283 L309 L323:L324 L337 L344:L345 L358 L377 L383 L385 L398 L406 L455 L471:L472 L488 L516 L526 L553 L560 L567 L590 L592 L622:L623 L625:L626 L629 L634 L646:L653 L670 L714:L724 L897 L919:L1071 L1093 L1226:L1237 L1239:L1260 L1384:L1393 L1396:L1432 L1434:L1447 L1449:L1527 L1529:L1534 L1536:L1544 L1546 L1549:L1551 L1553:L1559 L1561:L1607 L1609:L1618 L1620:L1640 L1642:L1645 L1647:L1662 L1664:L1666 L1668:L1680 L1717 L1730:L1733 L1742 L1759:L1788 L1801:L1806 L1818:L1852 L1873:L1882 L1891:L1905 L1907:L1994 L2085:L2086 L2105:L2111 L2133:L2136 L2150:L2163 L2165:L2168 L2170:L2177 L2184:L2187 L2195:L2203 L2206:L2211 L2234 L2276:L2277 L2281 L2290:L2291 L2299 L2310:L2311 L2424:L2443 L2539:L2591 L2734:L2751 L2870:L2888 L2891:L2892 L2894:L2901 L2903:L2913 L2915:L2924 L2926:L2945 L2947:L2955 L3011 L3026 L3029:L3032 L3077:L3091 L3093 L3108:L3111 L3113:L3130">
      <formula1>"01) January,Festival,Club,Promoter,Instagram,Management,Promoter"</formula1>
    </dataValidation>
    <dataValidation type="list" allowBlank="1" sqref="O1744 O1752 O1754:O1756 O3012">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(Utrecht),Norway,Paraguay,Peru"</formula1>
    </dataValidation>
    <dataValidation type="list" allowBlank="1" sqref="O495 O730 O1505 O2653 O2709">
      <formula1>"01) January,Festival,Club,Promoter,Albania"</formula1>
    </dataValidation>
    <dataValidation type="list" allowBlank="1" sqref="O711 O753 O1049 O1212 O1301 O1363 O1370 O1376 O1615 O2239 O2512 O2608 O2793 O2801 O2814:O2815 O2915 O2939">
      <formula1>"01) January,Festival,Club,Promoter,Albania,Austria,Belgium,Bulgaria,Canada,Canada (East - Montreal),Canada (East - Toronto),Canada (West - Vancouver),Chile,Columbia,Costa Rica,Croatia,Cyprus,Czech Republic,Denmark"</formula1>
    </dataValidation>
    <dataValidation type="list" allowBlank="1" sqref="O609 O612 O627 O648 O653 O2270:O2271 O2291">
      <formula1>"01) January,Festival,Club,Promoter,Albania,Argentina,Asia ANZ"</formula1>
    </dataValidation>
    <dataValidation type="list" allowBlank="1" sqref="O758 O1336 O1516 O1518:O1519 O1575 O2824 O2937">
      <formula1>"01) January,Festival,Club,Promoter,Albania,Asia ANZ (Australia),Asia ANZ (Japan),Kazakhstan,Kosovo,Poland (Krakow),Portugal,Indonesia (Bali),Romania,Russia,Serbia,Slovakia,Slovenia"</formula1>
    </dataValidation>
    <dataValidation type="list" allowBlank="1" sqref="O1683 O1693 O2787 O2826">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(Barcelona),Iceland,India,Indonesia (Bali),Ireland,Israel,Italy,Italy (Milan - North),Italy (Naples - South),Italy (Rome - central)"</formula1>
    </dataValidation>
    <dataValidation type="list" allowBlank="1" sqref="O1113 O1137 O1322">
      <formula1>"01) January,Festival,Club,Promoter,Albania,Asia ANZ (Australia),Asia ANZ (Japan),Kazakhstan,Kosovo,Poland (Krakow),Latvia,Lithuania,UK (London),Luxembourg"</formula1>
    </dataValidation>
    <dataValidation type="list" allowBlank="1" sqref="O445 O743 O765 O1325:O1326 O2952">
      <formula1>"01) January,Festival,Club,Promoter,Albania,Austria,Belgium,Bulgaria,Canada,Canada (East - Montreal),Canada (East - Toronto),Canada (West - Vancouver),Chile,Columbia,Costa Rica,Croatia,Cyprus,Czech Republic,Denmark,Ecuador,Estonia"</formula1>
    </dataValidation>
    <dataValidation type="list" allowBlank="1" sqref="O563 O637 O639 O643 O2289">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Washington),USA (West - Los Angeles),USA (South - Miami),USA (West - San Fran),USA (South - Texas),Venezuela,Vietnam"</formula1>
    </dataValidation>
    <dataValidation type="list" allowBlank="1" sqref="O245 O313 O733 O759 O824 O936 O946 O1264 O1695">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(Barcelona),Iceland,India,Indonesia (Bali),Ireland,Israel,Italy,Italy (Milan - North)"</formula1>
    </dataValidation>
    <dataValidation type="list" allowBlank="1" sqref="O342 O392 O2647">
      <formula1>"01) January,Festival,Club,Promoter,Albania,Asia ANZ (Australia),Asia ANZ (Japan),Kazakhstan,Kosovo,Poland (Krakow),Latvia,Lithuania,UK (London),Luxembourg,Macedonia,Spain (Madrid),Sweden,Switzerland,Turkey,UK,UK (Belfast(,UK (Birmingham),UK (Brighton) ,UK"&amp;" (Bristol),UK (Cornwall),UK (Hertfordshire),UK (Hull) ,UK (Isle of Skye)"</formula1>
    </dataValidation>
    <dataValidation type="list" allowBlank="1" sqref="O712 O731 O803:O804 O876 O883 O909 O971 O1078 O1149 O1243 O1272 O1286 O1350 O1374 O1475 O1501 O1686 O2092 O2126:O2127 O2455 O2471 O2522 O2538">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formula1>
    </dataValidation>
    <dataValidation type="list" allowBlank="1" sqref="O907 O1089:O1090 O1173 O1179 O1563 O2091 O2134 O2536 O2783 O2931">
      <formula1>"01) January,Festival,Club,Promoter,Albania,Austria,Belgium,Bulgaria,Canada,Canada (East - Montreal),Canada (East - Toronto),Canada (West - Vancouver),Chile,Columbia,Costa Rica,Croatia,Cyprus,Czech Republic,Denmark,Ecuador,Estonia,Finland,France,France (Bo"&amp;"rdeaux),France (East - Lyon etc),France (Paris),Ukraine "</formula1>
    </dataValidation>
    <dataValidation type="list" allowBlank="1" sqref="O2906">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(Hamburg),Germany (Koln)"</formula1>
    </dataValidation>
    <dataValidation type="list" allowBlank="1" sqref="O47:O48 O211 O726 O737 O866 O896 O943 O1171 O1213 O1222 O1345 O1358 O1375 O2104 O2266 O2509 O2520 O2529 O2553 O2687 O2800 O2892">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(Utrecht),Norway,Paraguay,Peru,Phillipines,Poland"</formula1>
    </dataValidation>
    <dataValidation type="list" allowBlank="1" sqref="O428 O1816:O1817 O1867 O3022 O3053:O3054 O3066 O3076 O3103 J3268 O3268">
      <formula1>"01) January,Festival,Club,Promoter,Albania,Austria,Belgium,Bulgaria,Canada"</formula1>
    </dataValidation>
    <dataValidation type="list" allowBlank="1" sqref="J2027 O2027">
      <formula1>"01) January,Festival,Club,Promoter,Albania,Asia ANZ (Australia)"</formula1>
    </dataValidation>
    <dataValidation type="list" allowBlank="1" sqref="O38 O63:O64 O82 O109 J156 O156 O263 O294 O667 O680 O687 O694:O699 O713 O717 O729 O750 O787 O793 O861 O870 O915 O919 O923 O930 O969 O987 O990 O1004 O1008 O1013 O1086 O1109:O1110 O1118 O1130 O1133 O1201 O1210 O1237 O1260 O1270 O1274 O1285 O1287 O1329 O1344 O1347 O1357 O1379:O1380 O1391 O1393 O1397 O1411 O1426 O1429 O1432 O1439:O1441 O1444 O1470 O1479 O1482 O1488 O1506 O1515 O1543 O1576 O1598 O1656 O1662 J1995 O1995 O2073 O2078 O2105 O2116 O2123 O2161 O2172 O2332 O2334 O2357 O2389 O2422 O2427 O2484 O2557 O2572 O2599 O2619 O2622 O2830 O2893 O2900 O2905 J2971 O2971 J3138 O3138 J3174 O3174">
      <formula1>"01) January,Festival,Club,Promoter,Albania,Austria,Belgium,Bulgaria,Canada,Canada (East - Montreal),Canada (East - Toronto),Canada (West - Vancouver),Chile,Columbia,Spain"</formula1>
    </dataValidation>
    <dataValidation type="list" allowBlank="1" sqref="O202 O2617">
      <formula1>"01) January,Festival,Club,Promoter,Albania,Asia ANZ (Australia),Asia ANZ (Japan),Kazakhstan,Kosovo,Poland (Krakow),Latvia,Lithuania,UK (London),Luxembourg,Macedonia,Spain (Madrid),Sweden,Switzerland,Turkey,UK,UK (Belfast(,UK (Birmingham),UK (Brighton) "</formula1>
    </dataValidation>
    <dataValidation type="list" allowBlank="1" sqref="O1015 O1277 O1362 O1473 O1585 O2472">
      <formula1>"01) January,Festival,Club,Promoter,Albania,Asia ANZ (Australia),Asia ANZ (Japan),Kazakhstan,Kosovo,Poland (Krakow),Latvia,Lithuania"</formula1>
    </dataValidation>
    <dataValidation type="list" allowBlank="1" sqref="O444 O2479">
      <formula1>"01) January,Festival,Club,Promoter,Albania,Asia ANZ (Australia),Asia ANZ (Japan),Kazakhstan,Kosovo,Poland (Krakow),Latvia,Lithuania,UK (London),UK (Manchester),UK (Brighton),UK (Leeds),UK (Newcastle),UK (Norfolk),UK (Oxford) "</formula1>
    </dataValidation>
    <dataValidation type="list" allowBlank="1" sqref="O792 O1332">
      <formula1>"01) January,Festival,Club,Promoter,Albania,Asia ANZ (Australia),Asia ANZ (Japan),Kazakhstan,Kosovo"</formula1>
    </dataValidation>
    <dataValidation type="list" allowBlank="1" sqref="O1706 O1713 O1730:O1732 O1749 O1760 O1770 O1773:O1774 O1779 O1782:O1783 O1788 O3011 O3013">
      <formula1>"01) January,Festival,Club,Promoter,Albania,Austria,Belgium,Bulgaria,Canada,Canada (East - Montreal),Canada (East - Toronto),Canada (West - Vancouver),Chile,Columbia"</formula1>
    </dataValidation>
    <dataValidation type="list" allowBlank="1" sqref="O600">
      <formula1>"01) January,Festival,Club,Promoter,Albania,Asia ANZ (Australia),Asia ANZ (Japan),Kazakhstan,Kenya"</formula1>
    </dataValidation>
    <dataValidation type="list" allowBlank="1" sqref="O2984 O3144">
      <formula1>"01) January,Festival,Club,Promoter,Albania,Asia ANZ (Australia),Asia ANZ (Japan),Kazakhstan,Jamaica"</formula1>
    </dataValidation>
    <dataValidation type="list" allowBlank="1" sqref="O54 O189 O292 O374 O394 O429 O439 O526 O703 O825 O901 O912 O916 O945 O962 O977 O980 O1093 O1162 O1170 O1180 O1198:O1199 O1215 O1231 O1294 O1390 O1396 O1445 O1513 O1610 O1613 O1654 O1672 O2108 O2392 O2404 O2583:O2584 O2813 O2834 O2878 O2918">
      <formula1>"01) January,Festival,Club,Promoter,Albania,Austria,Belgium,Bulgaria,Canada,Canada (East - Montreal),Canada (East - Toronto),Canada (West - Vancouver),Chile,Columbia,Costa Rica,Croatia,Cyprus,Czech Republic,Denmark,Ecuador,Estonia,Finland,France"</formula1>
    </dataValidation>
    <dataValidation type="list" allowBlank="1" sqref="O120 O320 O387 O740 O761 O795 O799 O914 O948 O1047 O1181 O1337 O1420 O2535 O2539 O2702 O2720 O2812 O2821">
      <formula1>"01) January,Festival,Club,Promoter,Albania,Austria,Belgium,Bulgaria,Canada,Canada (East - Montreal),Canada (East - Toronto),Canada (West - Vancouver),Chile,Columbia,Costa Rica,Croatia,Cyprus,Czech Republic,Denmark,Ecuador,Estonia,Finland"</formula1>
    </dataValidation>
    <dataValidation type="list" allowBlank="1" sqref="L2451">
      <formula1>"01) January,Festival,Club,Promoter,Instagram,Management"</formula1>
    </dataValidation>
    <dataValidation type="list" allowBlank="1" sqref="O2095">
      <formula1>"01) January,Festival,Club,Promoter,Albania,Asia ANZ (Australia),Asia ANZ (Japan),Kazakhstan,Kosovo,Poland (Krakow),Latvia,Lithuania,UK (London),Luxembourg,Macedonia,Spain (Madrid),Sweden,Switzerland,Turkey,UK,UK (Belfast(,UK (Birmingham),UK (Brighton) ,UK"&amp;" (Bristol),UK (Leeds),UK (Leicester)"</formula1>
    </dataValidation>
    <dataValidation type="list" allowBlank="1" sqref="P2 G3 N2:N4 P6 N6:N8 N10 N19 N25:N26 P26 N28:N30 G33 N33 P33 P37 N36:N39 N42:N43 P44 N45:N48 P49 N50 P53 N52:N56 P56 P59 P61 N62:N64 P63:P64 P67 G69 I69 N66:N71 P72 N74 P74 N76 P78 N79:N80 G82 P81:P83 N82:N87 P87 N89:N91 P91 N93 P93 N97 N99:N100 P100 N102:N103 P103 P106 N108:N109 P109 N113 N116:N117 G118 G120 N120 P120 N123:N126 P125:P126 G130 P129:P131 N130:N133 P134 N136 G140 N139:N140 N142 P142 N144:N145 P144:P145 G149 P149 P151 N151:N153 P153 N155:N156 N160:N161 G166 N164:N166 P165:P166 G169 N168:N169 P168:P169 P172 N172:N173 N176 P179 I180 N180:N181 N183:N184 P187:P188 N187:N189 I192 P193 N191:N195 G197 N197 P198 G201 P201 N200:N205 P205 N207:N208 P208 P210 G210:G211 G213 N210:N213 N215:N216 P216 G218 N218 P218 N221:N222 G223 P221:P223 N224 N229 P229 N231:N232 P232 P235 N235:N236 N238:N241 P241 N243:N247 G250 N250 P250 P253:P256 N253:N257 I259 N259:N260 P263 N262:N269 P268:P269 N271 P274 G276 N274:N276 P277 N278 G280 P280 N280:N284 P284 I288 N288 P292 N291:N294 P294 G300 N296:N301 N303 P303 G307 P307 N307:N310 N312:N314 G316 G320 N316:N320 P320 P325 N323:N326 N328 N330:N331 N336:N337 N339 N342 N344:N345 P344:P345 P347 N347:N349 G351:G353 N351:N353 N356:N360 N369:N370 N372 N374 P374 N378 P378 N380 N383 N385 G387 N387 P386:P387 P390 P394 N390:N396 P396 N398:N399 N401 P406:P407 N406:N408 G410 N410 N412:N413 P415 N415:N418 G421:G422 N421:N422 P422 N425 P425 N429 G434 N432:N434 N439 N441 P441 N444:N445 N447 P447 N449 P454 N454:N455 N460 P460 N464 P464 G470 N469:N471 G479 N479 N481:N483 P483 N486:N487 G490 P488:P490 N490:N492 N494:N496 G498 N498 P498 N508:N509 N511:N512 P512 N514 N522 N525:N527 P526:P527 P529 N529:N530 N532 P532 G536 G538 N536:N538 N540 N548:N551 G555 P555 N553:N558 P558 N560 N563 N565:N568 N570 G577 I577 N577 N580 N582 N584 N588 P588 N590 P590 N592:N595 P595 N597 P600:P602 G605 P605:P606 P608 P610 P613 P616 P618 P622 P624 P626:P628 P631 P633 P635:P636 P638 P640 P643:P646 P648 G655 P655 P658:P660 G661 P662 P664 G665 G667 P668:P669 P671 G672:G673 P675 G675:G676 P677:P682 G685 P685 P687:P690 P693:P694 G694:G695 P696:P703 G704 P705 P708 P711 P714 P717 N600:N720 G721:G722 G725 P729:P731 P735:P737 P742 P745 P750 P755:P756 P763 P767:P769 P773 P777 P779:P780 P783:P791 P796:P798 P800:P801 P805 P808:P809 P812:P813 P816 P819:P820 P822:P823 P828:P829 P831:P832 P834 P836 P839:P841 P845 P847:P852 P854:P856 P859 P863:P864 P866:P867 P869:P871 P873 P875:P878 P881 P883:P887 P889 P891:P892 P896 P898:P907 P909:P912 P914:P915 P919 G925 P927 P933 P937:P938 P940 P950:P956 P968:P969 P972 P978:P979 P983 P986 P988:P989 G991 P991 P996 P1002 P1006:P1008 P1019 P1026:P1029 P1033 P1040:P1041 P1046 P1051 P1056 P1070:P1071 G1080 P1081 G1087 P1083:P1087 P1089:P1094 P1096:P1097 P1099:P1101 P1105 P1107:P1110 P1113:P1114 P1116 P1118:P1119 G1122 P1121:P1122 P1124:P1128 P1130:P1132 P1134 G1136 P1136:P1138 P1140 P1143:P1144 P1146 G1149 P1149:P1152 P1154:P1155 P1157 P1159:P1161 P1164 P1166:P1167 G1169 P1169:P1171 G1174 P1174 P1176 P1178:P1179 G1182:G1183 P1182:P1183 P1186:P1189 G1188:G1190 P1193:P1206 P1208:P1210 G1211 P1212:P1225 G1226 G1233 P1233 P1240:P1241 G1243 P1243 P1250 P1252:P1253 G1255 P1270:P1272 P1276:P1277 P1279 P1301 P1308:P1309 P1313:P1314 P1318 P1323:P1324 P1327 P1329:P1330 P1336 P1338 P1340:P1341 P1349 P1359 P1362 P1368 N722:N1371 P1373 P1376 N1373:N1380 P1385:P1386 P1389:P1390 P1392 N1385:N1393 G1394 P1396:P1397 P1409 P1411 P1413:P1414 P1421:P1422 P1429:P1430 P1438 P1440 N1396:N1447 P1451 P1453 P1464 P1473:P1474 P1477 P1489 P1499:P1500 P1503 P1506:P1507 P1511 P1513 P1516 P1518 P1520 P1522 P1524 P1526:P1527 P1536 G1545 P1550:P1551 G1552 P1555:P1556 P1559:P1560 P1562 P1567 P1570 P1573 P1575 P1577 P1580 P1588 P1591 P1598 P1600 P1603 P1607 P1610 P1628 P1632 P1634 P1637 P1639 P1643 G1646 P1652 P1655:P1659 G1667 P1667 P1674 N1449:N1696 P1697 P1702:P1706 G1704:G1709 G1711 P1708:P1712 P1714:P1716 P1719:P1721 P1724:P1726 P1728 P1730 P1732:P1734 P1736 P1742:P1743 P1745:P1747 P1749 P1753:P1755 P1763 P1773:P1774 P1782 P1784 P1786 N1702:N1788 P1789:P1790 P1792:P1793 P1795 P1797 P1799 G1800 G1804 P1804 P1808 P1810 P1812 P1815:P1818 P1827 P1834 P1837 P1839:P1843 P1848 P1851 G1854 P1854 P1856 G1859 P1859:P1864 P1867:P1868 P1870:P1874 P1876 G1877 P1882 P1885:P1888 P1892:P1893 P1897 P1901 P1903 P1905:P1906 P1921 P1924 P1939 P1953 P1962 P1967 P1975 P1979 P1982 P1993 N1995:N2001 P2002 N2003 N2005:N2008 I2030 G2038:G2039 I2038:I2039 I2043 G2048 I2048 I2051 G2054 I2054 G2056 I2066 N2010:N2070 G2073 G2078 P2074:P2080 G2082 G2085 P2090 P2092 P2100 P2103:P2104 P2107 P2110 G2112 P2112 G2116 G2119 P2114:P2119 P2121:P2122 G2125 G2128 G2135:G2136 P2145 P2147:P2149 P2152 P2154:P2156 P2160 P2162 P2166 P2170 P2175 P2180 G2181:G2182 P2182 N2072:N2187 P2191:P2194 P2196 P2198 P2201:P2203 P2207:P2208 P2212 G2218 I2218:I2219 G2227 I2227:I2228 P2231 N2212:N2232 N2234 P2239 N2239:N2241 N2245 N2251:N2255 P2255 G2257 N2257 P2257 N2261 P2261 P2264:P2266 P2274:P2276 P2278:P2280 N2264:N2281 N2283:N2291 P2290:P2291 P2294:P2295 P2297 P2299 P2301:P2303 P2305 P2308:P2310 N2293:N2314 P2314 G2334 P2333:P2334 G2336 P2338:P2339 G2341 G2344 P2346 P2349:P2357 G2357:G2358 P2359 P2361:P2362 G2362:G2363 P2366:P2369 G2367:G2370 P2372 G2373:G2378 P2375:P2378 P2380 G2380:G2382 P2382:P2383 G2384 P2385 P2387:P2388 G2388:G2389 P2390 P2392 G2393:G2394 P2394 P2396 G2398:G2399 P2398:P2403 G2407 P2407 G2409 P2410 G2413:G2414 P2413:P2415 P2417 G2419 P2419:P2420 G2421 P2427 G2427:G2428 G2430:G2431 P2432:P2433 G2434:G2435 G2442 N2330:N2443 P2447 P2450 P2453 P2455:P2456 P2459:P2461 P2463 P2465:P2467 P2469:P2470 P2473:P2476 P2478 P2481:P2483 P2485:P2486 P2488 P2490:P2491 P2493:P2497 P2499 P2501:P2518 P2523 P2525:P2536 P2539 P2544 P2546 P2555 P2563:P2568 P2580 P2582:P2585 P2587 P2589 G2594 P2595:P2598 P2600:P2602 P2604:P2605 P2607:P2608 P2611 P2613 P2615 G2616 P2618:P2619 G2619:G2620 P2621:P2623 P2627:P2635 P2637:P2638 G2646 P2641:P2647 P2649 G2650 G2652 P2654 P2657:P2661 G2663 P2663:P2664 P2666 P2669 G2671:G2672 P2671:P2673 P2676:P2678 G2680 P2681 G2682:G2685 P2684:P2689 P2691 P2693:P2694 G2695 P2696:P2697 G2697:G2699 P2700:P2702 G2705 P2707 P2712 P2714 P2717 P2719:P2721 P2723 P2725:P2726 P2728 P2733:P2735 P2738 G2740 G2743 P2744 G2746:G2750 P2750 N2445:N2751 P2778 N2777:N2787 P2787 P2795 P2803 P2805 N2792:N2806 N2808 P2808 P2811:P2813 N2811:N2815 N2818 P2818 P2821:P2824 P2826 N2820:N2827 P2829 N2829:N2830 N2834:N2838 P2834:P2838 P2876 P2880 P2884 N2870:N2888 P2888 P2902:P2904 P2908 P2912 P2917 P2919:P2920 P2922 N2891:N2924 P2928 P2937 P2944:P2946 P2949 N2926:N2955 N2958:N2960 P2960 N2966 N2971 P2981 P2983 G3003:G3004 P3007:P3008 G3009 G3011 P3010:P3011 P3014:P3018 P3020 N3003:N3021 P3022:P3023 G3026 N3023:N3026 N3028:N3032 P3037 G3041 P3039:P3044 P3046 G3047:G3049 P3048:P3051 P3055 P3057:P3058 P3063:P3064 P3066 P3069:P3076 P3078 P3080 P3083 P3085 P3090:P3091 G3095 P3093:P3095 P3097:P3099 P3101:P3103 G3107 P3105:P3107 P3110 P3119:P3122 P3126 P3129 I3135 G3138 N3134:N3142 N3144:N3145 P3145 G3147 N3147:N3153 I3155 G3158 G3160 I3160 I3168 I3179 G3183 I3183 I3185 I3187:I3189 G3196 I3201 G3203 I3208 I3212 I3215:I3217 I3225 G3226 N3155:N3231 I3233:I3234 G3234:G3235 I3236 I3240 G3242 G3244 I3242:I3244 I3250 I3253 G3254:G3255 I3257 G3257:G3258 I3259 G3268 I3267:I3268 G3270 G3272 I3272 I3280:I3281 N3233:N3281">
      <formula1>"Asia ANZ (Japan),Kazakhstan,Kosovo,South Africa,Europe,South America,Asia,Australia &amp; New Zealand,USA,Africa,Caribbean,AAA"</formula1>
    </dataValidation>
    <dataValidation type="list" allowBlank="1" sqref="O1307">
      <formula1>"01) January,Festival,Club,Promoter,Albania,Austria,Barbados,Belarus"</formula1>
    </dataValidation>
    <dataValidation type="list" allowBlank="1" sqref="O59 O179 O305 O1812 O1820 O1840:O1841 O1853 O1886 O1888 O1906 O1930 O1978 O1985 O2204 O3085 O3122">
      <formula1>"01) January,Festival,Club,Promoter,Albania,Austria,Belgium,Bulgaria,Canada,Canada (East - Montreal)"</formula1>
    </dataValidation>
    <dataValidation type="list" allowBlank="1" sqref="O248 O1698 O2981:O2983">
      <formula1>"01) January,Festival,Club,Promoter,Albania,Asia ANZ (Australia),Asia ANZ (Japan),Kazakhstan,Kosovo,Poland (Krakow),Portugal,Indonesia (Bali),Romania,Russia,Serbia,Asia ANZ (China),Asia ANZ (Dubai),Dubai (UAE)"</formula1>
    </dataValidation>
    <dataValidation type="list" allowBlank="1" sqref="O344:O345 O357 O756 O1072 O1074:O1075 O1132 O1263 O1580 O1688 O1690 O2692">
      <formula1>"01) January,Festival,Club,Promoter,Albania,Asia ANZ (Australia),Asia ANZ (Japan),Kazakhstan,Kosovo,Poland (Krakow),Latvia,Lithuania,UK (London),Luxembourg,Macedonia,Spain (Madrid),Malta,Mexico,Moldova,Montenegro,Netherlands,Netherlands (Amsterdam)"</formula1>
    </dataValidation>
    <dataValidation type="list" allowBlank="1" sqref="O1708:O1709 O1780">
      <formula1>"01) January,Festival,Club,Promoter,Albania,Austria,Belgium,Bulgaria,Canada,Canada (East - Montreal),Canada (East - Toronto),Canada (West - Vancouver),Chile,Columbia,Costa Rica,Croatia,Cyprus,Czech Republic,Denmark,Ecuador"</formula1>
    </dataValidation>
    <dataValidation type="list" allowBlank="1" sqref="O68 O210 O224 O229 O236 O470 O498 O532 O666 O676 O686 O690 O707 O727 O745 O747 O763:O764 O769 O791 O830 O835 O853 O857 O872 O877 O879 O887 O1087 O1123 O1128 O1136 O1144 O1146 O1183 O1271 O1280 O1282 O1298:O1299 O1317 O1330 O1338 O1387 O1653 O1665 O1670 N2009:O2009 O2079 O2090 O2099 O2353 O2365 O2401:O2402 O2411 O2425 O2450 O2485 O2498 O2510 O2516 O2533 O2562 O2601 O2636 O2649 O2672:O2673 O2675:O2676 O2695 O2796 O2808 O2829 O2947 O2954 J2966 O2966 J3139 O3139 J3203 O3203">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formula1>
    </dataValidation>
    <dataValidation type="list" allowBlank="1" sqref="O83 O241 O246 O314 O486 O512 O677:O678 O809 O852 O856 O873 O878 O974 O1094 O1107 O1151 O1187 O1248 O1348 O1355 O1481 O1507 O1523:O1524 O1567 O1569 O1681 O1685 O2150 O2174 O2346 O2349:O2350 O2400 O2470 O2514 O2537 O2679 O2681 O2690 O2718 O2730:O2731 O2734 O2741 O2822:O2823 O2882:O2883 O2913 O2943 O2946">
      <formula1>"01) January,Festival,Club,Promoter,Albania,Asia ANZ (Australia),Asia ANZ (Japan),Kazakhstan,Kosovo,Poland (Krakow),Portugal"</formula1>
    </dataValidation>
    <dataValidation type="list" allowBlank="1" sqref="O2109 O2154">
      <formula1>"01) January,Festival,Club,Promoter,Albania,Asia ANZ (Australia),Asia ANZ (Japan),Kazakhstan,Kosovo,Poland (Krakow),Latvia,Lithuania,UK (London),Luxembourg,Macedonia,Spain (Madrid),Sweden,Switzerland,Turkey,UK,UK (Belfast(,UK (Birmingham),UK (Brighton) ,UK"&amp;" (Bristol)"</formula1>
    </dataValidation>
    <dataValidation type="list" allowBlank="1" sqref="O351:O353 O688 O2371">
      <formula1>"01) January,Festival,Club,Promoter,Albania,Asia ANZ (Australia),Asia ANZ (Japan),Kazakhstan,Kosovo,Poland (Krakow),Latvia,Lithuania,UK (London),UK (Manchester),UK (Brighton),UK (Leeds),UK (Newcastle),UK (Norfolk),UK (Oxford) ,UK (South),UK (Scotland)"</formula1>
    </dataValidation>
    <dataValidation type="list" allowBlank="1" sqref="O108 O144:O145 O173 O193 O222 O231 O253:O254 O744 O766 O899 O921 O933 O938 O965 O968 O972 O979 O986 O988 O1002 O1046 O1051 O1230 O1250:O1251 O1256 O1258 O1310 O1316 O1400 O1407 O1478 O1498 O1500 O1504 O1509 O1521:O1522 O1526 O1536 O1551 O1628 O1632 O1636 O1643 O2133 O2166 O2168 O2175 O2449 O2550 O2563:O2564 O2567 O2579:O2580 O2589 O2726 O2744 O2798 O2898:O2899 O2904 O2920 O2928 O2953">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(Barcelona),Iceland,India,Indonesia (Bali),Ireland"</formula1>
    </dataValidation>
    <dataValidation type="list" allowBlank="1" sqref="O28 O62 O90:O91 O140 O166 O213 O262 O661 O665 O673 O718 O871 O1689 O2085:O2086 O2131 O2135:O2136 O2331 O2336 O2341 O2344:O2345 O2347 O2358 O2413 O2426 O2428:O2431 O2435:O2442 O2721 O2739:O2740 O2743 O2746:O2749 O2896 O2929 O3147">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formula1>
    </dataValidation>
    <dataValidation type="list" allowBlank="1" sqref="O2473 O2476 O2478">
      <formula1>"01) January,Festival,Club,Promoter,Albania,Austria,Belgium,Bulgaria,Canada,Canada (East - Montreal),Canada (East - Toronto),Canada (West - Vancouver),Chile,Columbia,Costa Rica,Croatia,Cyprus,Czech Republic,Denmark,Dominican Republic"</formula1>
    </dataValidation>
    <dataValidation type="list" allowBlank="1" sqref="O2274">
      <formula1>"01) January,Festival,Club,Promoter,Albania,Asia ANZ (Australia),Asia ANZ (Japan),Kazakhstan,Kosovo,Poland (Krakow),Latvia,Lithuania,UK (London),Luxembourg,Macedonia,Malaysia"</formula1>
    </dataValidation>
    <dataValidation type="list" allowBlank="1" sqref="O1745 O3020">
      <formula1>"01) January,Festival,Club,Promoter,Albania,Austria,Belgium,Bulgaria,Canada,Canada (East - Montreal),Canada (East - Toronto),Canada (West - Vancouver),Chile,Columbia,Costa Rica,Croatia,Cyprus,Czech Republic,Denmark,Ecuador,Estonia,Finland,France,France (Bo"&amp;"rdeaux),France (East - Lyon etc),France (Paris),Ukraine ,Uruguay"</formula1>
    </dataValidation>
    <dataValidation type="list" allowBlank="1" sqref="O70 O413">
      <formula1>"01) January,Festival,Club,Promoter,Albania,Asia ANZ (Australia),Asia ANZ (Japan),Kazakhstan,Kosovo,Poland (Krakow),Latvia,Lithuania,UK (London),UK (Manchester),UK (Brighton),UK (Leeds),UK (Newcastle),UK (North),UK (Scotland - Aberdeen),UK (Scotland - Glas"&amp;"gow),UK (Scotland - Edinburgh),UK (Scotland),UK (Sheffield"</formula1>
    </dataValidation>
    <dataValidation type="list" allowBlank="1" sqref="G224 G253 G326 G416 I416 G691:G692 G1108 G1125 G1712 G1789 G1791 G1798 G2084 G2189 G2306:G2307 G2401 G2632:G2633 G2726 G3050">
      <formula1>"Kazakhstan,AA,AAA"</formula1>
    </dataValidation>
    <dataValidation type="list" allowBlank="1" sqref="O296 O308 O406 O548 O553 O558 O606 O614 O620 O635 O757 O767:O768 O770 O775 O819:O820 O862:O863 O939 O1009 O1018:O1019 O1067 O1079 O1119:O1120 O1127 O1205 O1220 O1238 O1245 O1269 O1283 O1335 O1365 O1447 O1531 O1556 O1570 O1584 O1622 O1674 O2112 O2264 O2267:O2268 O2275 O2446 O2598 O2604 O2629 O2717 O2719 O2780 O2820 O2914 O2935 O2940">
      <formula1>"01) January,Festival,Club,Promoter,Albania,Asia ANZ (Australia),Asia ANZ (Japan),Kazakhstan,Kosovo,Poland (Krakow),Latvia,Lithuania,UK (London),Luxembourg,Macedonia,Spain (Madrid),Sweden,Switzerland,Taipei,Thailand,Turkey "</formula1>
    </dataValidation>
    <dataValidation type="list" allowBlank="1" sqref="O216 O239 O256 O738 O798 O981 O1139 O1157 O1494 O1502 O1532 O1612 O2114 O2713">
      <formula1>"01) January,Festival,Club,Promoter,Albania,Asia ANZ (Australia),Asia ANZ (Japan),Kazakhstan,Kosovo,Poland (Krakow),Latvia,Lithuania,UK (London),UK (Manchester),UK (Brighton),UK (Leeds),UK (Newcastle),UK (North),UK (Scotland - Aberdeen),UK (Scotland - Glas"&amp;"gow),UK (Scotland - Edinburgh)"</formula1>
    </dataValidation>
    <dataValidation type="list" allowBlank="1" sqref="O37 O52 O56 O100 O130 O142 O153 O164:O165 O168:O169 O172 O187 O205 O208 O269 O284 O307 O323 O359:O360 O378 O449 O454 O464 O494 O527 O567 O590 O682 O735:O736 O777 O784:O785 O823 O836 O845 O847:O849 O859 O978 O1100 O1122 O1126 O1152 O1169 O1176 O1182 O1189:O1190 O1200 O1228 O1308:O1309 O1313:O1314 O1327 O1340 O1359 J1528 O1528 J1545 O1545 J1663 O1663 J1667 O1667 J2001 O2001 J2056 O2056 O2075 O2077 O2080 O2082 O2084 O2097 O2100 O2110 O2117 O2119 O2122 O2124:O2125 O2147:O2148 O2330 O2333 O2364 O2366 O2373 O2375:O2377 O2382 O2391 O2394 O2397 O2451 O2456 O2459:O2460 O2474:O2475 O2477 O2481 O2486:O2488 O2491 O2494:O2495 O2497 O2499 O2502:O2506 O2517:O2518 O2523 O2534 O2544 O2559 O2587 O2594 O2596:O2597 O2600 O2605 O2618 O2631 O2635 O2638 O2641 O2643 O2645 O2657:O2658 O2660 O2662:O2663 O2665 O2667 O2669 O2671 O2674 O2678 O2683:O2685 O2688:O2689 O2693:O2694 O2696 O2701 O2710 O2723 O2727:O2728 O2733 O2750:O2751 O2778 O2835 O2838 O2926 O3106 J3149 N3154:O3154 J3162 O3162">
      <formula1>"01) January,Festival,Club,Promoter,Albania,Asia ANZ (Australia),Asia ANZ (Japan),Kazakhstan,Kosovo,Poland (Krakow),Latvia,Lithuania,UK (London),Luxembourg,Macedonia,Spain (Madrid),Sweden,Switzerland,Turkey,UK"</formula1>
    </dataValidation>
    <dataValidation type="list" allowBlank="1" sqref="P3:P4 P9 P21 P25 P27:P31 P36 P38:P39 P41:P43 P45:P48 P50 P52 P54:P55 P60 P62 P66 P68:P71 P73 P75:P76 P79:P80 P84:P86 P88:P90 P96:P97 P99 P102 P108 P110 P113 P115:P118 P123:P124 P133 P135:P137 P139:P140 P143 P146:P147 P150 P152 P155:P157 P162 P164 P170 P173:P174 P176:P177 P180:P181 P183:P184 P189:P192 P194:P195 P197 P200 P202:P204 P206:P207 P211:P213 P215 P219:P220 P224 P231 P233:P234 P236 P238:P240 P245:P249 P257:P262 P264:P267 P271 P273 P275:P276 P278 P281:P283 P286 P288 P291 P293 P296:P302 P305:P306 P308:P310 P312:P314 P316 P318 P321 P323:P324 P326 P329:P331 P335 P337 P339 P342 P348:P349 P351:P353 P355 P357:P360 P365 P368:P372 P377 P380 P383 P385 P388 P391:P393 P395 P397:P399 P401 P408:P410 P412:P413 P416 P420:P421 P428:P435 P438:P440 P444:P445 P449 P455 P457 P469:P472 P475 P479:P480 P486 P493:P497 P499 P508 P510:P511 P514 P517 P522 P525 P530 P534 P536:P538 P541 P544 P546 P548:P551 P553:P554 P556:P557 P560 P563:P568 P570 P572 P575:P577 P580 P582 P584 P586 P589 P592:P594 P596:P599 P603:P604 P607 P609 P611:P612 P614:P615 P617 P619:P621 P623 P625 P629:P630 P632 P634 P637 P639 P641:P642 P647 P649:P654 P656:P657 P661 P663 P665:P667 P670 P672:P674 P676 P683:P684 P686 P691:P692 P695 P704 P706:P707 P709:P710 P712:P713 P715:P716 P718:P728 P732:P734 P738:P741 P743:P744 P746:P749 P751:P754 P757:P762 P764:P766 P770:P772 P774:P776 P778 P781:P782 P792:P795 P799 P802:P804 P806:P807 P810:P811 P814:P815 P817:P818 P821 P824:P827 P830 P833 P835 P837:P838 P842:P844 P846 P853 P857:P858 P860:P862 P865 P868 P872 P874 P879:P880 P882 P888 P890 P893:P895 P897 P908 P913 P916:P918 P920:P926 P928:P932 P934:P936 P939 P941:P949 P957:P967 P970:P971 P973:P977 P980:P982 P984:P985 P987 P990 P992:P995 P997:P1001 P1003:P1005 P1009:P1018 P1020:P1025 P1030:P1032 P1034:P1039 P1042:P1045 P1047:P1050 P1052:P1055 P1057:P1069 P1072:P1080 P1082 P1088 P1095 P1098 P1102:P1104 P1106 P1111:P1112 P1115 P1117 P1120 P1123 P1129 P1133 P1135 P1139 P1141:P1142 P1145 P1147:P1148 P1153 P1156 P1158 P1162:P1163 P1165 P1168 P1172:P1173 P1175 P1177 P1180:P1181 P1184:P1185 P1190:P1192 P1207 P1211 P1226:P1232 P1234:P1239 P1242 P1244:P1249 P1251 P1254:P1269 P1273:P1275 P1278 P1280:P1300 P1302:P1307 P1310:P1312 P1315:P1317 P1319:P1322 P1325:P1326 P1328 P1331:P1335 P1337 P1339 P1342:P1348 P1350:P1358 P1360:P1361 P1363:P1367 P1369:P1371 P1374:P1375 P1377:P1381 P1383:P1384 P1387:P1388 P1391 P1393:P1395 P1398:P1408 P1410 P1412 P1415:P1420 P1423:P1428 P1431:P1437 P1439 P1441:P1450 P1452 P1454:P1463 P1465:P1472 P1475:P1476 P1478:P1488 P1490:P1498 P1501:P1502 P1504:P1505 P1508:P1510 P1512 P1514:P1515 P1517 P1519 P1521 P1523 P1525 P1528:P1535 P1537:P1549 P1552:P1554 P1557:P1558 P1561 P1563:P1566 P1568:P1569 P1571:P1572 P1574 P1576 P1578:P1579 P1581:P1587 P1589:P1590 P1592:P1597 P1599 P1601:P1602 P1604:P1606 P1608:P1609 P1611:P1627 P1629:P1631 P1633 P1635:P1636 P1638 P1640:P1642 P1644:P1651 P1653:P1654 P1660:P1666 P1668:P1673 P1675:P1696 P1698 P1707 P1713 P1717:P1718 P1722:P1723 P1727 P1729 P1731 P1735 P1737:P1741 P1744 P1748 P1750:P1752 P1756:P1762 P1764:P1772 P1775:P1781 P1783 P1785 P1787:P1788 P1791 P1794 P1796 P1798 P1800:P1803 P1805:P1807 P1809 P1811 P1813:P1814 P1819:P1826 P1828:P1833 P1835:P1836 P1838 P1844:P1847 P1849:P1850 P1852:P1853 P1855 P1857:P1858 P1865:P1866 P1869 P1875 P1877:P1881 P1883:P1884 P1889:P1891 P1894:P1896 P1898:P1900 P1902 P1904 P1907:P1920 P1922:P1923 P1925:P1938 P1940:P1952 P1954:P1961 P1963:P1966 P1968:P1974 P1976:P1978 P1980:P1981 P1983:P1992 P1994:P2001 P2005:P2015 P2018:P2024 P2026:P2073 P2081:P2089 P2091 P2093:P2099 P2101:P2102 P2105:P2106 P2108:P2109 P2111 P2113 P2120 P2123:P2144 P2146 P2150:P2151 P2153 P2157:P2159 P2161 P2163:P2165 P2167:P2169 P2171:P2174 P2176:P2179 P2181 P2183:P2190 P2195 P2197 P2199:P2200 P2204:P2206 P2209:P2211 P2213:P2220 P2222 P2225:P2230 P2232 P2234 P2236 P2240:P2241 P2243 P2245:P2254 P2256 P2259 P2267:P2273 P2277 P2281 P2289 P2296 P2298 P2300 P2304 P2306:P2307 P2311 P2315 P2318:P2320 P2329:P2332 P2335:P2337 P2340:P2345 P2347:P2348 P2358 P2360 P2363:P2365 P2370:P2371 P2373:P2374 P2379 P2381 P2384 P2386 P2389 P2391 P2393 P2395 P2397 P2404:P2406 P2408:P2409 P2411:P2412 P2416 P2418 P2421:P2426 P2428:P2431 P2434:P2446 P2448:P2449 P2451:P2452 P2454 P2457:P2458 P2462 P2464 P2468 P2471:P2472 P2477 P2479:P2480 P2484 P2487 P2489 P2492 P2498 P2500 P2519:P2522 P2524 P2537:P2538 P2540:P2543 P2545 P2547:P2554 P2556:P2562 P2569:P2579 P2581 P2586 P2588 P2590:P2594 P2599 P2603 P2606 P2609:P2610 P2612 P2614 P2616:P2617 P2620 P2624:P2626 P2636 P2639:P2640 P2648 P2650:P2653 P2655:P2656 P2662 P2665 P2667:P2668 P2670 P2674:P2675 P2679:P2680 P2682:P2683 P2690 P2692 P2695 P2698:P2699 P2703:P2706 P2708:P2711 P2713 P2715:P2716 P2718 P2722 P2724 P2727 P2729:P2732 P2736:P2737 P2739:P2743 P2745:P2749 P2751:P2753 P2757:P2758 P2762:P2763 P2767:P2769 P2773 P2775 P2777 P2779:P2786 P2788 P2792:P2794 P2796:P2802 P2804 P2806 P2814:P2815 P2820 P2825 P2827 P2830 P2839 P2847:P2849 P2867:P2875 P2877:P2879 P2881:P2883 P2885:P2887 P2889:P2901 P2905:P2907 P2909:P2911 P2913:P2916 P2918 P2921 P2923:P2927 P2929:P2936 P2938:P2943 P2947:P2948 P2950:P2959 P2966:P2967 P2971 P2982 P2984 P2993:P2997 P3003:P3006 P3009 P3012:P3013 P3019 P3021 P3024:P3032 P3038 P3045 P3047 P3052:P3054 P3056 P3059:P3062 P3065 P3067:P3068 P3077 P3079 P3081:P3082 P3084 P3086:P3089 P3092 P3096 P3100 P3104 P3108:P3109 P3111:P3118 P3123:P3125 P3127:P3128 P3130 P3134:P3144 P3146:P3168 P3170:P3180 P3183:P3230 P3233:P3274 P3276:P3281">
      <formula1>"Asia ANZ (Japan),Kazakhstan,Kosovo,South Africa,Europe,South America,Asia,Australia &amp; New Zealand,USA,Africa,Caribbean,AAA,AA"</formula1>
    </dataValidation>
    <dataValidation type="list" allowBlank="1" sqref="O76 O125 O155 O184 O188 O221 O257 O278 O301 O310 O349 O395 O412 O455 O566 O663 O669 O683 O693 O706 O709:O710 O778 O781 O844 O882 O982 O1000 O1005 O1012 O1058:O1059 O1095 O1177 O1185 O1207 O1234 O1239 O1242 O1273 O1334 O1339 O1410 O1418 O1428 O1434 O1436 O1464 O1467:O1468 O1544 O1554 O1572 O1578 O1582 O1586 O1597 O1599 O1661 O2111 O2137 O2144 O2339 O2356 O2384 O2388 O2390 O2412 O2418 O2421 O2423 O2452 O2466 O2575 O2586 O2593 O2603 O2722 O2877 O2907 O2921 O2948 O2951">
      <formula1>"01) January,Festival,Club,Promoter,Albania,Austria,Belgium"</formula1>
    </dataValidation>
    <dataValidation type="list" allowBlank="1" sqref="O326 O618 O631 O1080 O2101:O2102 O2279:O2280 O2742">
      <formula1>"01) January,Festival,Club,Promoter,Albania,Asia ANZ (Australia),Asia ANZ (Japan),Asia ANZ (New Zealand),Asia ANZ (Singapore),Singapore"</formula1>
    </dataValidation>
    <dataValidation type="list" allowBlank="1" sqref="O607 O610:O611 O613 O615:O617 O619 O623:O626 O632 O634 O640 O646:O647 O649:O652 O2269 O2276:O2278 O2281 O2283 O2290">
      <formula1>"01) January,Festival,Club,Promoter,Albania,Asia ANZ (Australia),Asia ANZ (Japan),Japan"</formula1>
    </dataValidation>
    <dataValidation type="list" allowBlank="1" sqref="O749 O760 O1106 O1129 O1412 O1493 O1540 O1601 O2089">
      <formula1>"01) January,Festival,Club,Promoter,Albania,Asia ANZ (Australia),Asia ANZ (Japan),Kazakhstan,Kosovo,Poland (Krakow),Latvia,Lithuania,UK (London),UK (Manchester),UK (Brighton),UK (Leeds),UK (Newcastle),UK (North)"</formula1>
    </dataValidation>
    <dataValidation type="list" allowBlank="1" sqref="L113 L260 L357 L725 L1072:L1078 L1261:L1269 L1681:L1696 L2087 L2178 L2592:L2593 L2958:L2960">
      <formula1>"01) January,Festival,Club,Promoter,Instagram,Management,Promoter,Sunday party"</formula1>
    </dataValidation>
    <dataValidation type="list" allowBlank="1" sqref="O1141">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(Barcelona),Iceland,India,Indonesia (Bali),Ireland,Israel,Italy,Italy (Milan - North),Italy (Naples - South),Italy (Rome - central),Italy (North - Turin)"</formula1>
    </dataValidation>
    <dataValidation type="list" allowBlank="1" sqref="O2 O588 O604 O2255 O2261">
      <formula1>"01) January,Festival,Club,Promoter,Albania,Asia ANZ (Australia),Asia ANZ (Japan),Kazakhstan,Kosovo,Poland (Krakow),Portugal,Indonesia (Bali),Romania,Russia,Serbia,Slovakia,Slovenia,South Africa"</formula1>
    </dataValidation>
    <dataValidation type="list" allowBlank="1" sqref="G4 G9 G21 G27:G31 G42 I42 G45 G49 G53 G55 G60 G62 G80 G83 I89 G88:G91 G108 G110 G119 G127 G133 G135 G139 G142 G144 G156 I161 P161 G162 G170 G174 G180 G190:G195 G203:G204 G212 G216 G219:G220 G233:G234 G247 G249 G259 G262 G266:G267 G273:G274 G286 G288 G292 G302 G306 G310 G313 I316 G318 G323 G325 G329 G344 G355 G365 G368 G371 G386 G388 G394 G397 G399 G401 G408:G409 G430:G431 G435 G438 G445 G457 G475 G483 G493 G495 G499 G508 G510 G514 G534 G550 G565:G566 G568 G570 G572 G575:G576 G580 G584 G586 G589:G590 G593:G594 I597 G596:G599 G603 G658 G662 G664 G666 G668:G669 G671 G677:G680 G682 G684 G688 G700 G702 G705 G708 G714:G717 G751 G928 G1081 G1084 G1100 G1116 G1138 G1145 G1153:G1155 G1157 G1164:G1166 G1168 G1185:G1187 G1191 G1203:G1204 G1248 G1250 G1252 G1261 G1267:G1268 G1320 G1381 G1383:G1384 G1395 G1433 G1528 G1535 G1547:G1548 G1608 G1619 G1641 G1663 G1710 G1792:G1793 G1802 G1862 G1864 G1874 G1995:G2001 G2005:G2008 G2010:G2015 I2014:I2017 P2016:P2017 G2019 G2022 I2022 I2025 P2025 I2029 G2026:G2030 G2035 G2041:G2046 G2051:G2052 G2055 G2057:G2058 G2060:G2071 G2074:G2077 G2080:G2081 G2083 G2086:G2088 G2114:G2115 G2121 G2129:G2131 G2169 G2179:G2180 G2213:G2217 G2219:G2220 I2221 P2221 I2223:I2224 P2223:P2224 G2226 G2228:G2231 G2236 G2240:G2241 G2243 G2246:G2254 G2256 G2259 G2265 G2281 G2302:G2304 G2315 G2318:G2320 G2329:G2333 G2335 G2337:G2340 G2342:G2343 G2345:G2356 G2359:G2361 G2364 G2371:G2372 G2387 G2395:G2397 G2402 G2405:G2406 G2410 G2415 G2424:G2426 G2436:G2437 G2439:G2441 G2444 G2462 G2605:G2607 G2612:G2613 G2623 G2630 G2642:G2643 G2653:G2654 G2657:G2658 G2675:G2676 G2681 G2690 G2700 G2706:G2709 G2711:G2713 G2721 G2727 G2735:G2738 G2744 G2752:G2753 G2757:G2758 G2762:G2763 G2767:G2769 G2773 G2775 G2788 G2839 G2847:G2849 G2867:G2869 G2889:G2890 G2925 G2956:G2957 G2966:G2967 G2971 G2993:G2997 G3007 G3027 G3040 G3046 G3052 G3058:G3059 G3094 G3096 G3101 G3108 G3134:G3137 G3140:G3142 G3146 I3149 I3152 G3148:G3153 G3155:G3156 G3159 I3164 G3162:G3168 I3169 P3169 G3173:G3174 G3176:G3179 I3181:I3182 P3181:P3182 G3185 G3187:G3191 G3193 G3195 G3197:G3198 G3201 G3204 G3208 G3212 G3215:G3217 G3222 I3224 G3224:G3225 G3227 G3229 I3231 P3231 G3233 G3236 G3239:G3240 G3243 G3245 G3249:G3253 G3256 G3259:G3262 G3265 G3267 G3269 G3271 G3273:G3274 I3275 P3275 G3276 G3280:G3281">
      <formula1>"AAAA,AAA"</formula1>
    </dataValidation>
    <dataValidation type="list" allowBlank="1" sqref="O910:O911 O1300 O2463 O2625 O2691">
      <formula1>"01) January,Festival,Club,Promoter,Albania,Asia ANZ (Australia),Asia ANZ (Japan),Kazakhstan,Kosovo,Poland (Krakow),Latvia,Lithuania,UK (London),Luxembourg,Macedonia,Spain (Madrid),Malta,Mexico,Moldova,Montenegro"</formula1>
    </dataValidation>
    <dataValidation type="list" allowBlank="1" sqref="O87 O551 O656 O659 O2072 O2298:O2299 O2309">
      <formula1>"01) January,Festival,Club,Promoter,Albania,Asia ANZ (Australia),Asia ANZ (Japan),Asia ANZ (New Zealand),New Zealand"</formula1>
    </dataValidation>
    <dataValidation type="list" allowBlank="1" sqref="O218 O817 O984 O1617 O2096 O2140 O2157 O2628 O2652">
      <formula1>"01) January,Festival,Club,Promoter,Albania,Asia ANZ (Australia),Asia ANZ (Japan),Kazakhstan,Kosovo,Poland (Krakow),Latvia,Lithuania,UK (London),Luxembourg,Macedonia,Spain (Madrid),Sweden,Switzerland,Turkey,UK,UK (Belfast(,UK (Birmingham),UK (Brighton) ,UK"&amp;" (Bristol),UK (Leeds)"</formula1>
    </dataValidation>
    <dataValidation type="list" allowBlank="1" sqref="O1108 O1125 O1292 O1373 O2632:O2633">
      <formula1>"01) January,Festival,Club,Promoter,Albania,Austria,Belgium,Bulgaria,Canada,Canada (East - Montreal),Canada (East - Toronto),Canada (West - Vancouver),Chile,Columbia,Costa Rica,Croatia,Cyprus"</formula1>
    </dataValidation>
    <dataValidation type="list" allowBlank="1" sqref="O630 O642 O2265">
      <formula1>"01) January,Festival,Club,Promoter,Albania,Asia ANZ (Australia),Asia ANZ (Japan),Kazakhstan,Kosovo,Poland (Krakow),Portugal,Indonesia (Bali)"</formula1>
    </dataValidation>
    <dataValidation type="list" allowBlank="1" sqref="O4 O6 O9 O21 O27 O29:O31 O42 O46 O86 O89 O99 O110 O115 O117:O118 O151:O152 O161 O170 O174 O190:O191 O194:O195 O203:O204 O212 O219 O249:O250 O259 O267 O275 O309 O355 O371 O388 O408 O410 O435 O447 O479:O480 O496:O497 O511 O514 O538 O549:O550 O565 O568 O575 O580 O593:O594 O675 O685 O704 O720 O723 O741 O814 O851 O926 O928:O929 O931 O934 O958 O961 O964 O985 O993 O999 O1003 O1020 O1031 O1045 O1052 O1063 O1172 O1184 O1211 O1226:O1227 O1229 O1233 O1247 O1303 O1320 O1377 O1381 O1383:O1384 O1386 O1388 O1392 O1394:O1395 O1398:O1399 O1404:O1406 O1417 O1425 O1427 O1433 O1448 O1461 O1492 O1514 O1530 O1534:O1535 O1546:O1548 O1557 O1579 O1608 O1619 O1621 O1631 O1641 O1644 O1671 O1673 O1676 O1997:O1998 O2005:O2008 O2010 O2012:O2026 O2028:O2029 O2031:O2037 O2039:O2042 O2044:O2047 O2049:O2050 O2052:O2053 O2055 O2057:O2065 O2067:O2068 O2070:O2071 O2083 O2087 O2128 O2158 O2163 O2173 O2213 O2215:O2217 O2220:O2226 O2229:O2232 O2240:O2241 O2243 O2245:O2249 O2251:O2254 O2259 O2319 O2340 O2343 O2374 O2393 O2403 O2409 O2419 O2432 O2443 O2545:O2547 O2555 O2558 O2566 O2590 O2606 O2609 O2612 O2670 O2677 O2680 O2682 O2697:O2700 O2735 O2737:O2738 O2767:O2769 O2773 O2775 O2788 O2839 O2847:O2849 O2867:O2870 O2873 O2889:O2890 O2922 O2925 O2942 O2950 O2956:O2957 O2960 O2993:O2997 O3027 O3134 O3140 O3142 O3149 O3151:O3152 O3157 O3159:O3161 O3163:O3167 O3169:O3173 O3175 O3177:O3178 O3180:O3182 O3184 O3186 O3190:O3200 O3202 O3204:O3207 O3209:O3211 O3213:O3214 O3218:O3225 O3227:O3231 O3237:O3239 O3241 O3246:O3248 O3251:O3252 O3255:O3256 O3260:O3263 O3265:O3266 O3270:O3271 O3273:O3279">
      <formula1>"01) January,Festival,Club,Promoter,Albania,Asia ANZ (Australia),Asia ANZ (Japan),Kazakhstan,Kosovo,Poland (Krakow),Latvia,Lithuania,UK (London)"</formula1>
    </dataValidation>
    <dataValidation type="list" allowBlank="1" sqref="O421:O422 O460 O529 O691:O692 O774 O797 O834 O868 O874 O880 O888 O890 O918 O983 O1111:O1112 O1159:O1161 O1175 O1191 O1224 O1351 O1495 O2120:O2121 O2129:O2130 O2149 O2399 O2408 O2420 O2482 O2489 O2524:O2526 O2576 O2624 O2626 O2661 O2708 O2712 O3024">
      <formula1>"01) January,Festival,Club,Promoter,Albania,Austria,Belgium,Bulgaria,Canada,Canada (East - Montreal),Canada (East - Toronto),Canada (West - Vancouver),Chile,Columbia,Costa Rica,Croatia"</formula1>
    </dataValidation>
    <dataValidation type="list" allowBlank="1" sqref="O25 O36 O50 O71 O84 O124 O126 O131 O133 O139 O283 O293 O299 O324 O337 O358 O370 O372 O425 O433 O554 O681 O684 O700 O702 O705 O708 O714:O716 O742 O748 O772 O779:O780 O782 O789 O806 O813 O854:O855 O881 O884 O886 O889 O891 O920 O942 O956 O997 O1011 O1016:O1017 O1024:O1025 O1028:O1030 O1033 O1070 O1102 O1114:O1115 O1121 O1140 O1163 O1167 O1195 O1197 O1208:O1209 O1214 O1217 O1219 O1221 O1246 O1288 O1296 O1321 O1324 O1328 O1333 O1341 O1367 O1402 O1416 O1430:O1431 O1437 O1443 O1466 O1511 O1539 O1555 O1560:O1562 O1564:O1566 O1571 O1573 O1594 O1646:O1647 O1657 O1659 O1669 O1680 J1996 O1996 J2000 O2000 O2098 O2103 O2132 O2146 O2171 O2176 O2212 O2360:O2362 O2395:O2396 O2410 O2415 O2424 O2433 O2500:O2501 O2507:O2508 O2511 O2521 O2554 O2574 O2578 O2585 O2621 O2634 O2651 O2656 O2703:O2705 O2724 O2795 O2797 O2825 O2871 O2874 O2880 O2887 O2895 O2909 O2923 O2938 O3145 J3153 O3153">
      <formula1>"01) January,Festival,Club,Promoter,Albania,Asia ANZ (Australia),Asia ANZ (Japan),Kazakhstan,Kosovo,Poland (Krakow),Latvia,Lithuania,UK (London),Luxembourg,Macedonia,Spain (Madrid),Malta,Mexico,Moldova,Montenegro,Netherlands"</formula1>
    </dataValidation>
    <dataValidation type="list" allowBlank="1" sqref="O1050 O1166 O1168 O1225 O1289 O1293 O1442 O1460 O1487 O1490 O1678 O2527 O2654">
      <formula1>"01) January,Festival,Club,Promoter,Albania,Austria,Belgium,Bulgaria"</formula1>
    </dataValidation>
    <dataValidation type="list" allowBlank="1" sqref="O238 O1682 O2143 O2582 O2613 O2644">
      <formula1>"01) January,Festival,Club,Promoter,Albania,Asia ANZ (Australia),Asia ANZ (Japan),Kazakhstan,Kosovo,Poland (Krakow),Latvia,Lithuania,UK (London),UK (Manchester),UK (Brighton),UK (Leeds),UK (Newcastle),UK (North),UK (Scotland - Aberdeen),UK (Scotland - Glas"&amp;"gow),UK (Scotland - Edinburgh),UK (Scotland)"</formula1>
    </dataValidation>
    <dataValidation type="list" allowBlank="1" sqref="K3 K4:L4 K9:L9 L10 L18:L20 K21:L21 K27:L27 K28:K30 K31:L31 L34 K36 K42 K44 K49 K52 K55 K59 K69:K70 K78 O80 K80:K81 K83:K84 K88 K108 K110:L110 K115:L115 K118:L118 K130 K135 O135 K140 K142:K144 K149:K150 K156 K162 O162 K164 K166 K169 K170:L170 K174:L174 K179:K180 L182 K189 K190:L190 K193:K194 L196 K210 K212 K216 K219:L219 K220:K221 K223 L225 L228 O234 K231:K235 K240 K246 K248 K249:L249 K253:K254 K256 K258:K259 K267 K271 K273:L273 O273 K274 K276 K281:K282 K284 K286 O286 K292 K296 K300 K302:L302 O302 K306 K309 K312 K316 O316 K318 O318 L319 K321 K326 K329:L329 K330:K331 K335 K345 K351:K353 K355:L355 K357 K365 K368 O368 K370 K371:L371 K372 L373 K378 K386 K388:L388 K390 K392 K394 K396:K397 K399 K401 O401 L402 K408:K410 K412 K415 K425 O430 K428:K432 K434 K435:L435 K438:K439 K441 K445 K447 K449 L452 K454 K457 O457 K460 K470 K475 O475 L477 K479:L480 K483 K493:L493 O493 K497:L497 K498:K499 O499 K508 K511:K512 K516 K522 K526 K530 O530 K534:L534 O534 K536:K538 K541 K546 O546 K550:L550 K553:K554 K557 K560 O564 K564:L565 K566 K568 K570 K572 K575:L575 K576:K577 L579 K580 K584 O584 L585 K586 L587 K588 K589:L589 O589 K590 K593:K594 O596:O597 K596:K599 K601:K602 K604:K605 K627:K630 K632:K634 K655:K658 K1079 K1082:K1088 K1090:K1101 K1103:K1122 K1124:K1136 K1138:K1140 K1142:K1155 K1157 K1159:K1177 K1179 K1181:K1183 K1185:K1187 K1189:K1191 K1193:K1201 K1203 K1205 K1207:K1208 K1211:K1213 K1215:K1220 K1222:K1236 K1240:K1243 K1245:K1246 K1248:K1249 K1251:K1253 K1256:K1257 K1259:K1260 K1264:K1266 K1320:L1320 L1372 K1377:L1377 K1381:L1381 K1383:L1383 K1384 K1394:L1395 K1433 Q1433 K1448:L1448 K1528 Q1528 K1535 Q1535 K1547:K1548 Q1547:Q1548 K1608 Q1608 K1619 Q1619 K1641 Q1641 K1663 Q1663 L1699:L1701 K1734:K1738 K1740:K1742 K1758 K1853:K1857 K1859 K1861:K1877 K1880:K1882 K1995:K2002 K2005:K2008 Q2005:Q2008 K2010:K2011 K2015:K2017 K2019 K2021:K2029 K2031:K2033 K2035 K2037:K2038 K2040 K2043:K2047 K2049:K2054 K2056 K2059:K2062 O2069 K2064:K2070 K2071:L2071 K2112:K2116 K2118:K2136 K2169 Q2169 K2202:K2203 K2213 K2215 K2218 K2223:K2224 K2229:K2232 L2233 K2236 L2237:L2238 K2239:K2241 L2242 K2243:L2243 L2244 K2245:L2249 K2250:K2255 K2256:L2256 L2258 K2259:L2259 L2260 K2261 L2262 K2278:K2280 L2283:L2288 K2300:K2308 K2315 O2315 K2318 O2318 K2319:L2319 K2320 O2320 K2329 O2329 K2444 O2444 K2594:K2598 K2600:K2605 K2607:K2608 K2610:K2614 K2616:K2627 K2629 K2631:K2634 K2636:K2637 K2639:K2644 K2646 K2650 K2652:K2654 K2656 K2659:K2667 K2669:K2683 K2685:K2688 K2690:K2692 K2695 K2697:K2703 K2705:K2716 K2718:K2722 K2724 K2728 K2730:K2751 K2752:L2753 O2752:O2753 K2757:L2758 O2757:O2758 K2762:L2763 O2762:O2763 L2765:L2766 K2767:L2769 L2770:L2772 K2773:L2773 L2774 K2775:L2775 L2776 K2788:L2788 L2789:L2791 L2807 L2810 L2816:L2817 L2819 L2828 L2832:L2833 K2836:K2837 K2839:L2839 L2840:L2846 K2847:L2849 L2850:L2866 K2867:L2869 K2889:L2890 K2925:L2925 K2956:L2957 K2966 K2967:L2967 O2967 K2971 L2977 L2980 K2984 L2991:L2992 K2993:L2997 K3019:K3026 K3027:L3027 L3076 K3094:K3099 K3101 K3103:K3109 K3111 K3134:K3142 K3144 K3148:L3148 O3148 K3149:K3151 Q3150:Q3151 K3152:L3152 K3153 Q3153 K3155:K3159 K3161:K3163 K3165 K3168:K3169 K3171:K3172 K3174:K3179 K3181:K3187 K3190:K3204 K3208 K3213:K3214 K3216:K3219 K3221 K3225:K3231 K3234:K3240 K3242 K3244:K3250 K3252:K3255 K3257:K3259 K3261:K3267 K3269:K3270 K3274 Q3274 K3277:K3280">
      <formula1>"01) January,Festival,Club,Promoter,Medium"</formula1>
    </dataValidation>
    <dataValidation type="list" allowBlank="1" sqref="O1856 O1911">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Chicago),USA (East - Detroit),USA (East - Boston)"</formula1>
    </dataValidation>
    <dataValidation type="list" allowBlank="1" sqref="O43 O116 O181 O207 O300 O393 O432 O471 O633 O662 O664 O671 O679 O724 O746 O762 O776 O818 O831 O842:O843 O892 O894:O895 O908 O935 O937 O940 O944 O959 O995:O996 O1021:O1023 O1035 O1042 O1055 O1060 O1065 O1085 O1088 O1105 O1116 O1138 O1158 O1164 O1206 O1223 O1232 O1235 O1240:O1241 O1249 O1255 O1257 O1265 O1281 O1302 O1346 O1361 O1409 O1421 O1435 O1452 O1454 O1462:O1463 O1472 O1476 O1486 O1491 O1520 O1529 O1533 O1541 O1553 O1558 O1574 O1581 O1583 O1593 O1596 O1602 O1618 O1624:O1627 O1633 O1638 O1640 O1649:O1651 O1660 O1668 O2074 O2076 O2138:O2139 O2156 O2164 O2167 O2177:O2178 O2355 O2549 O2551 O2556 O2571 O2573 O2581 O2607 O2614 O2616 O2620 O2745 O2786 O2875 O2894 O2901 O2916 O2932 O2934 O2955 O2959">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formula1>
    </dataValidation>
    <dataValidation type="list" allowBlank="1" sqref="O347 O622 O629 O636 O645">
      <formula1>"01) January,Festival,Club,Promoter,Albania,Asia ANZ (Australia),Asia ANZ (Japan),Asia ANZ (New Zealand),Asia ANZ (Singapore),Asia ANZ (South Korea),Asia ANZ (China),South Korea"</formula1>
    </dataValidation>
    <dataValidation type="list" allowBlank="1" sqref="K2 K6 K33 K37:K39 K43 K45:K48 K53:K54 K56 K60:K64 K66:K68 K72:K76 K79 K82 K85 K90:K91 K93 K96:K97 K99:K100 K102:K103 K106 K109 K113 K117 K120 K123:K126 K129 K131 K133:K134 K136:K137 K139 K145:K147 K151:K153 K155 K165 K168 K172:K173 K176:K177 K181 K183:K184 K187:K188 K191 K197:K198 K201 K203:K206 K213 K218 K222 K224 K229 K236 K238:K239 K241 K245 K250 K255 K257 K260:K262 K264:K265 K268:K269 K277:K278 K280 K283 K291 K293 K297:K299 K301 K303 K305 K307:K308 K310 K320 K323:K325 K337 K339 K342 K344 K348:K349 K359:K360 K369 K374 K377 K380 K383 K385 K387 K391 K395 K398 K407 K413 K421:K422 K433 K440 K444 K455 K464 K469 K471:K472 K486 K488:K490 K494:K496 K510 K517 K525 K527 K529 K532 K544 K548 K551 K555:K556 K558 K563 K582 K592 K595 K600 K603 K606:K626 K631 K654 K660:K725 K727:K802 K805:K1078 K1080:K1081 K1089 K1102 K1123 K1137 K1141 K1156 K1158 K1178 K1180 K1184 K1188 K1192 K1202 K1204 K1206 K1209:K1210 K1214 K1221 K1237:K1239 K1244 K1247 K1250 K1254:K1255 K1258 K1261:K1263 K1267:K1269 K1545 Q1545 K1552 Q1552 K1646 Q1646 K1667 Q1667 K1697:K1698 K1702:K1733 K1739 K1789:K1852 K1858 K1860 K1878:K1879 K2003 K2073:K2111 K2117 K2147 K2149 K2179:K2185 K2188:K2201 K2212 K2257 K2264:K2277 K2281 K2294:K2299 K2314 K2330:K2443 K2445:K2470 K2472:K2586 K2588:K2593 K2599 K2606 K2609 K2615 K2628 K2630 K2635 K2638 K2645 K2647:K2649 K2651 K2655 K2657:K2658 K2668 K2684 K2689 K2693:K2694 K2696 K2704 K2717 K2723 K2725:K2727 K2729 K2835 K2838 K2960 K2981:K2983 K3003:K3018 K3037:K3093 K3100 K3102 K3110 K3143 K3145:K3147">
      <formula1>"01) January,Festival,Club,Promoter,Medium,High,Low"</formula1>
    </dataValidation>
    <dataValidation type="list" allowBlank="1" sqref="O1165 O1413 O2588">
      <formula1>"01) January,Festival,Club,Promoter,Albania,Asia ANZ (Australia),Asia ANZ (Japan),Kazakhstan,Kosovo,Poland (Krakow),Latvia,Lithuania,UK (London),UK (Manchester),UK (Brighton),UK (Leeds),UK (Newcastle),UK (Norfolk),UK (Oxford) ,UK (South),UK (Scotland),UK ("&amp;"Wales) "</formula1>
    </dataValidation>
    <dataValidation type="list" allowBlank="1" sqref="J3249 O3249">
      <formula1>"01) January,Festival,Club,Promoter,Albania,Asia ANZ (Australia),Asia ANZ (Japan)"</formula1>
    </dataValidation>
    <dataValidation type="list" allowBlank="1" sqref="O240 O330:O331 O628 O913 O1704:O1705 O1710:O1711 O1717 O1733:O1736 O1739 O1742 O1765:O1766 O1787 O2179:O2181 O2184 J2219 O2219 O2257 O2496 O3003:O3004 O3007 O3014 O3019 O3021 O3028 O3031">
      <formula1>"01) January,Festival,Club,Promoter,Albania,Austria,Belgium,Brazil"</formula1>
    </dataValidation>
  </dataValidations>
  <hyperlinks>
    <hyperlink r:id="rId1" ref="B2"/>
    <hyperlink r:id="rId2" ref="F2"/>
    <hyperlink r:id="rId3" ref="F3"/>
    <hyperlink r:id="rId4" ref="F4"/>
    <hyperlink r:id="rId5" ref="H4"/>
    <hyperlink r:id="rId6" ref="I4"/>
    <hyperlink r:id="rId7" ref="F5"/>
    <hyperlink r:id="rId8" ref="I5"/>
    <hyperlink r:id="rId9" ref="F6"/>
    <hyperlink r:id="rId10" ref="F7"/>
    <hyperlink r:id="rId11" ref="I7"/>
    <hyperlink r:id="rId12" ref="F8"/>
    <hyperlink r:id="rId13" ref="I8"/>
    <hyperlink r:id="rId14" ref="F9"/>
    <hyperlink r:id="rId15" ref="H9"/>
    <hyperlink r:id="rId16" ref="I9"/>
    <hyperlink r:id="rId17" ref="F10"/>
    <hyperlink r:id="rId18" ref="I10"/>
    <hyperlink r:id="rId19" ref="F11"/>
    <hyperlink r:id="rId20" ref="I11"/>
    <hyperlink r:id="rId21" ref="F12"/>
    <hyperlink r:id="rId22" ref="I12"/>
    <hyperlink r:id="rId23" ref="F13"/>
    <hyperlink r:id="rId24" ref="I13"/>
    <hyperlink r:id="rId25" ref="F14"/>
    <hyperlink r:id="rId26" ref="I14"/>
    <hyperlink r:id="rId27" ref="F15"/>
    <hyperlink r:id="rId28" ref="I15"/>
    <hyperlink r:id="rId29" ref="F16"/>
    <hyperlink r:id="rId30" ref="I16"/>
    <hyperlink r:id="rId31" ref="F17"/>
    <hyperlink r:id="rId32" ref="I17"/>
    <hyperlink r:id="rId33" ref="F18"/>
    <hyperlink r:id="rId34" ref="I18"/>
    <hyperlink r:id="rId35" ref="F19"/>
    <hyperlink r:id="rId36" ref="I19"/>
    <hyperlink r:id="rId37" ref="F20"/>
    <hyperlink r:id="rId38" ref="I20"/>
    <hyperlink r:id="rId39" ref="F21"/>
    <hyperlink r:id="rId40" ref="H21"/>
    <hyperlink r:id="rId41" ref="I21"/>
    <hyperlink r:id="rId42" ref="F22"/>
    <hyperlink r:id="rId43" ref="I22"/>
    <hyperlink r:id="rId44" ref="F23"/>
    <hyperlink r:id="rId45" ref="I23"/>
    <hyperlink r:id="rId46" ref="F24"/>
    <hyperlink r:id="rId47" ref="I24"/>
    <hyperlink r:id="rId48" ref="F25"/>
    <hyperlink r:id="rId49" ref="F26"/>
    <hyperlink r:id="rId50" ref="I26"/>
    <hyperlink r:id="rId51" ref="F27"/>
    <hyperlink r:id="rId52" ref="I27"/>
    <hyperlink r:id="rId53" ref="F28"/>
    <hyperlink r:id="rId54" ref="I28"/>
    <hyperlink r:id="rId55" ref="F29"/>
    <hyperlink r:id="rId56" ref="F30"/>
    <hyperlink r:id="rId57" ref="F31"/>
    <hyperlink r:id="rId58" ref="H31"/>
    <hyperlink r:id="rId59" ref="I31"/>
    <hyperlink r:id="rId60" ref="F32"/>
    <hyperlink r:id="rId61" ref="I32"/>
    <hyperlink r:id="rId62" ref="F33"/>
    <hyperlink r:id="rId63" ref="I33"/>
    <hyperlink r:id="rId64" ref="F34"/>
    <hyperlink r:id="rId65" ref="F35"/>
    <hyperlink r:id="rId66" ref="H35"/>
    <hyperlink r:id="rId67" ref="F36"/>
    <hyperlink r:id="rId68" ref="I36"/>
    <hyperlink r:id="rId69" ref="F37"/>
    <hyperlink r:id="rId70" ref="B38"/>
    <hyperlink r:id="rId71" ref="F38"/>
    <hyperlink r:id="rId72" ref="F39"/>
    <hyperlink r:id="rId73" ref="I39"/>
    <hyperlink r:id="rId74" ref="F40"/>
    <hyperlink r:id="rId75" ref="I40"/>
    <hyperlink r:id="rId76" ref="F41"/>
    <hyperlink r:id="rId77" ref="F42"/>
    <hyperlink r:id="rId78" ref="F43"/>
    <hyperlink r:id="rId79" ref="I43"/>
    <hyperlink r:id="rId80" ref="Q43"/>
    <hyperlink r:id="rId81" ref="I44"/>
    <hyperlink r:id="rId82" ref="F46"/>
    <hyperlink r:id="rId83" ref="F49"/>
    <hyperlink r:id="rId84" ref="I49"/>
    <hyperlink r:id="rId85" ref="F50"/>
    <hyperlink r:id="rId86" ref="I51"/>
    <hyperlink r:id="rId87" ref="B52"/>
    <hyperlink r:id="rId88" ref="F52"/>
    <hyperlink r:id="rId89" ref="I52"/>
    <hyperlink r:id="rId90" ref="F53"/>
    <hyperlink r:id="rId91" ref="F54"/>
    <hyperlink r:id="rId92" ref="I54"/>
    <hyperlink r:id="rId93" ref="F55"/>
    <hyperlink r:id="rId94" ref="I56"/>
    <hyperlink r:id="rId95" ref="F57"/>
    <hyperlink r:id="rId96" ref="H57"/>
    <hyperlink r:id="rId97" ref="I57"/>
    <hyperlink r:id="rId98" ref="I58"/>
    <hyperlink r:id="rId99" ref="F59"/>
    <hyperlink r:id="rId100" ref="F60"/>
    <hyperlink r:id="rId101" ref="F61"/>
    <hyperlink r:id="rId102" ref="I61"/>
    <hyperlink r:id="rId103" ref="F62"/>
    <hyperlink r:id="rId104" ref="F63"/>
    <hyperlink r:id="rId105" ref="F64"/>
    <hyperlink r:id="rId106" ref="I65"/>
    <hyperlink r:id="rId107" ref="F67"/>
    <hyperlink r:id="rId108" ref="I67"/>
    <hyperlink r:id="rId109" ref="B68"/>
    <hyperlink r:id="rId110" ref="F68"/>
    <hyperlink r:id="rId111" ref="F69"/>
    <hyperlink r:id="rId112" ref="F70"/>
    <hyperlink r:id="rId113" ref="B72"/>
    <hyperlink r:id="rId114" ref="F72"/>
    <hyperlink r:id="rId115" ref="B73"/>
    <hyperlink r:id="rId116" ref="F73"/>
    <hyperlink r:id="rId117" ref="F74"/>
    <hyperlink r:id="rId118" ref="I74"/>
    <hyperlink r:id="rId119" ref="F75"/>
    <hyperlink r:id="rId120" ref="B76"/>
    <hyperlink r:id="rId121" ref="F76"/>
    <hyperlink r:id="rId122" ref="I77"/>
    <hyperlink r:id="rId123" ref="F78"/>
    <hyperlink r:id="rId124" ref="I78"/>
    <hyperlink r:id="rId125" ref="F80"/>
    <hyperlink r:id="rId126" ref="H80"/>
    <hyperlink r:id="rId127" ref="F81"/>
    <hyperlink r:id="rId128" ref="F82"/>
    <hyperlink r:id="rId129" ref="F83"/>
    <hyperlink r:id="rId130" ref="F84"/>
    <hyperlink r:id="rId131" ref="B85"/>
    <hyperlink r:id="rId132" ref="F85"/>
    <hyperlink r:id="rId133" ref="F86"/>
    <hyperlink r:id="rId134" ref="F87"/>
    <hyperlink r:id="rId135" ref="I87"/>
    <hyperlink r:id="rId136" ref="F88"/>
    <hyperlink r:id="rId137" ref="H88"/>
    <hyperlink r:id="rId138" ref="I88"/>
    <hyperlink r:id="rId139" ref="F89"/>
    <hyperlink r:id="rId140" ref="F90"/>
    <hyperlink r:id="rId141" ref="F91"/>
    <hyperlink r:id="rId142" ref="I92"/>
    <hyperlink r:id="rId143" ref="B93"/>
    <hyperlink r:id="rId144" ref="F93"/>
    <hyperlink r:id="rId145" ref="I93"/>
    <hyperlink r:id="rId146" ref="F94"/>
    <hyperlink r:id="rId147" ref="I94"/>
    <hyperlink r:id="rId148" ref="F95"/>
    <hyperlink r:id="rId149" ref="I95"/>
    <hyperlink r:id="rId150" ref="F96"/>
    <hyperlink r:id="rId151" ref="I96"/>
    <hyperlink r:id="rId152" ref="F97"/>
    <hyperlink r:id="rId153" ref="I98"/>
    <hyperlink r:id="rId154" ref="F99"/>
    <hyperlink r:id="rId155" ref="I99"/>
    <hyperlink r:id="rId156" ref="F100"/>
    <hyperlink r:id="rId157" ref="I100"/>
    <hyperlink r:id="rId158" ref="F101"/>
    <hyperlink r:id="rId159" ref="I101"/>
    <hyperlink r:id="rId160" ref="F102"/>
    <hyperlink r:id="rId161" ref="I102"/>
    <hyperlink r:id="rId162" ref="B103"/>
    <hyperlink r:id="rId163" ref="F103"/>
    <hyperlink r:id="rId164" ref="I103"/>
    <hyperlink r:id="rId165" ref="F104"/>
    <hyperlink r:id="rId166" ref="I104"/>
    <hyperlink r:id="rId167" ref="F105"/>
    <hyperlink r:id="rId168" ref="I105"/>
    <hyperlink r:id="rId169" ref="F106"/>
    <hyperlink r:id="rId170" ref="F107"/>
    <hyperlink r:id="rId171" ref="I107"/>
    <hyperlink r:id="rId172" ref="F108"/>
    <hyperlink r:id="rId173" ref="I108"/>
    <hyperlink r:id="rId174" ref="B109"/>
    <hyperlink r:id="rId175" ref="F109"/>
    <hyperlink r:id="rId176" ref="I109"/>
    <hyperlink r:id="rId177" ref="F110"/>
    <hyperlink r:id="rId178" ref="I110"/>
    <hyperlink r:id="rId179" ref="F111"/>
    <hyperlink r:id="rId180" ref="H111"/>
    <hyperlink r:id="rId181" ref="I111"/>
    <hyperlink r:id="rId182" ref="F112"/>
    <hyperlink r:id="rId183" ref="I112"/>
    <hyperlink r:id="rId184" ref="F113"/>
    <hyperlink r:id="rId185" ref="F114"/>
    <hyperlink r:id="rId186" ref="I114"/>
    <hyperlink r:id="rId187" ref="F115"/>
    <hyperlink r:id="rId188" ref="H115"/>
    <hyperlink r:id="rId189" ref="I115"/>
    <hyperlink r:id="rId190" ref="F116"/>
    <hyperlink r:id="rId191" ref="F117"/>
    <hyperlink r:id="rId192" ref="F118"/>
    <hyperlink r:id="rId193" ref="H118"/>
    <hyperlink r:id="rId194" ref="I118"/>
    <hyperlink r:id="rId195" ref="F119"/>
    <hyperlink r:id="rId196" ref="F120"/>
    <hyperlink r:id="rId197" ref="I120"/>
    <hyperlink r:id="rId198" ref="F121"/>
    <hyperlink r:id="rId199" ref="I121"/>
    <hyperlink r:id="rId200" ref="F122"/>
    <hyperlink r:id="rId201" ref="I122"/>
    <hyperlink r:id="rId202" ref="F123"/>
    <hyperlink r:id="rId203" ref="B124"/>
    <hyperlink r:id="rId204" ref="F125"/>
    <hyperlink r:id="rId205" ref="I125"/>
    <hyperlink r:id="rId206" ref="F126"/>
    <hyperlink r:id="rId207" ref="F127"/>
    <hyperlink r:id="rId208" ref="I127"/>
    <hyperlink r:id="rId209" ref="F128"/>
    <hyperlink r:id="rId210" ref="I128"/>
    <hyperlink r:id="rId211" ref="F129"/>
    <hyperlink r:id="rId212" ref="I129"/>
    <hyperlink r:id="rId213" ref="F130"/>
    <hyperlink r:id="rId214" ref="I130"/>
    <hyperlink r:id="rId215" ref="F131"/>
    <hyperlink r:id="rId216" ref="I131"/>
    <hyperlink r:id="rId217" ref="F132"/>
    <hyperlink r:id="rId218" ref="I132"/>
    <hyperlink r:id="rId219" ref="B133"/>
    <hyperlink r:id="rId220" ref="F133"/>
    <hyperlink r:id="rId221" ref="F134"/>
    <hyperlink r:id="rId222" ref="F135"/>
    <hyperlink r:id="rId223" ref="H135"/>
    <hyperlink r:id="rId224" ref="I135"/>
    <hyperlink r:id="rId225" ref="F136"/>
    <hyperlink r:id="rId226" ref="B137"/>
    <hyperlink r:id="rId227" ref="F137"/>
    <hyperlink r:id="rId228" ref="F138"/>
    <hyperlink r:id="rId229" ref="I138"/>
    <hyperlink r:id="rId230" ref="B139"/>
    <hyperlink r:id="rId231" ref="F140"/>
    <hyperlink r:id="rId232" ref="I140"/>
    <hyperlink r:id="rId233" ref="F141"/>
    <hyperlink r:id="rId234" ref="I141"/>
    <hyperlink r:id="rId235" ref="F142"/>
    <hyperlink r:id="rId236" ref="I142"/>
    <hyperlink r:id="rId237" ref="I143"/>
    <hyperlink r:id="rId238" ref="F144"/>
    <hyperlink r:id="rId239" ref="I144"/>
    <hyperlink r:id="rId240" ref="B145"/>
    <hyperlink r:id="rId241" ref="F145"/>
    <hyperlink r:id="rId242" ref="I145"/>
    <hyperlink r:id="rId243" ref="B146"/>
    <hyperlink r:id="rId244" ref="F146"/>
    <hyperlink r:id="rId245" ref="B147"/>
    <hyperlink r:id="rId246" ref="F147"/>
    <hyperlink r:id="rId247" ref="F148"/>
    <hyperlink r:id="rId248" ref="I148"/>
    <hyperlink r:id="rId249" ref="F149"/>
    <hyperlink r:id="rId250" ref="F150"/>
    <hyperlink r:id="rId251" ref="I150"/>
    <hyperlink r:id="rId252" ref="F151"/>
    <hyperlink r:id="rId253" ref="F152"/>
    <hyperlink r:id="rId254" ref="F153"/>
    <hyperlink r:id="rId255" ref="F154"/>
    <hyperlink r:id="rId256" ref="I154"/>
    <hyperlink r:id="rId257" ref="I155"/>
    <hyperlink r:id="rId258" ref="F156"/>
    <hyperlink r:id="rId259" ref="F157"/>
    <hyperlink r:id="rId260" ref="F158"/>
    <hyperlink r:id="rId261" ref="I158"/>
    <hyperlink r:id="rId262" ref="F159"/>
    <hyperlink r:id="rId263" ref="I159"/>
    <hyperlink r:id="rId264" ref="F160"/>
    <hyperlink r:id="rId265" ref="I160"/>
    <hyperlink r:id="rId266" ref="F161"/>
    <hyperlink r:id="rId267" ref="F162"/>
    <hyperlink r:id="rId268" ref="H162"/>
    <hyperlink r:id="rId269" ref="I162"/>
    <hyperlink r:id="rId270" ref="F163"/>
    <hyperlink r:id="rId271" ref="I163"/>
    <hyperlink r:id="rId272" ref="F164"/>
    <hyperlink r:id="rId273" ref="B165"/>
    <hyperlink r:id="rId274" ref="F165"/>
    <hyperlink r:id="rId275" ref="F166"/>
    <hyperlink r:id="rId276" ref="I166"/>
    <hyperlink r:id="rId277" ref="H167"/>
    <hyperlink r:id="rId278" ref="I167"/>
    <hyperlink r:id="rId279" ref="F168"/>
    <hyperlink r:id="rId280" ref="F169"/>
    <hyperlink r:id="rId281" ref="I169"/>
    <hyperlink r:id="rId282" ref="F170"/>
    <hyperlink r:id="rId283" ref="H170"/>
    <hyperlink r:id="rId284" ref="I170"/>
    <hyperlink r:id="rId285" ref="F171"/>
    <hyperlink r:id="rId286" ref="I171"/>
    <hyperlink r:id="rId287" ref="F172"/>
    <hyperlink r:id="rId288" ref="I172"/>
    <hyperlink r:id="rId289" ref="F173"/>
    <hyperlink r:id="rId290" ref="H174"/>
    <hyperlink r:id="rId291" ref="I174"/>
    <hyperlink r:id="rId292" ref="F175"/>
    <hyperlink r:id="rId293" ref="I175"/>
    <hyperlink r:id="rId294" ref="B176"/>
    <hyperlink r:id="rId295" ref="F176"/>
    <hyperlink r:id="rId296" ref="F177"/>
    <hyperlink r:id="rId297" ref="F178"/>
    <hyperlink r:id="rId298" ref="I178"/>
    <hyperlink r:id="rId299" ref="F179"/>
    <hyperlink r:id="rId300" ref="F180"/>
    <hyperlink r:id="rId301" ref="F181"/>
    <hyperlink r:id="rId302" ref="F182"/>
    <hyperlink r:id="rId303" ref="H182"/>
    <hyperlink r:id="rId304" ref="F183"/>
    <hyperlink r:id="rId305" ref="I183"/>
    <hyperlink r:id="rId306" ref="B184"/>
    <hyperlink r:id="rId307" ref="F184"/>
    <hyperlink r:id="rId308" ref="F185"/>
    <hyperlink r:id="rId309" ref="I185"/>
    <hyperlink r:id="rId310" ref="F186"/>
    <hyperlink r:id="rId311" ref="I186"/>
    <hyperlink r:id="rId312" ref="F187"/>
    <hyperlink r:id="rId313" ref="B188"/>
    <hyperlink r:id="rId314" ref="F189"/>
    <hyperlink r:id="rId315" ref="I189"/>
    <hyperlink r:id="rId316" ref="F190"/>
    <hyperlink r:id="rId317" ref="H190"/>
    <hyperlink r:id="rId318" ref="I190"/>
    <hyperlink r:id="rId319" ref="F191"/>
    <hyperlink r:id="rId320" ref="F192"/>
    <hyperlink r:id="rId321" ref="F193"/>
    <hyperlink r:id="rId322" ref="I193"/>
    <hyperlink r:id="rId323" ref="F194"/>
    <hyperlink r:id="rId324" ref="I194"/>
    <hyperlink r:id="rId325" ref="F195"/>
    <hyperlink r:id="rId326" ref="F196"/>
    <hyperlink r:id="rId327" ref="F197"/>
    <hyperlink r:id="rId328" ref="I197"/>
    <hyperlink r:id="rId329" ref="F198"/>
    <hyperlink r:id="rId330" ref="I198"/>
    <hyperlink r:id="rId331" ref="F199"/>
    <hyperlink r:id="rId332" ref="I199"/>
    <hyperlink r:id="rId333" ref="F200"/>
    <hyperlink r:id="rId334" ref="F201"/>
    <hyperlink r:id="rId335" ref="I201"/>
    <hyperlink r:id="rId336" ref="F203"/>
    <hyperlink r:id="rId337" ref="F204"/>
    <hyperlink r:id="rId338" ref="B205"/>
    <hyperlink r:id="rId339" ref="F205"/>
    <hyperlink r:id="rId340" ref="I205"/>
    <hyperlink r:id="rId341" ref="B206"/>
    <hyperlink r:id="rId342" ref="I206"/>
    <hyperlink r:id="rId343" ref="F207"/>
    <hyperlink r:id="rId344" ref="F208"/>
    <hyperlink r:id="rId345" ref="F209"/>
    <hyperlink r:id="rId346" ref="I209"/>
    <hyperlink r:id="rId347" ref="F210"/>
    <hyperlink r:id="rId348" ref="I210"/>
    <hyperlink r:id="rId349" ref="F211"/>
    <hyperlink r:id="rId350" ref="F212"/>
    <hyperlink r:id="rId351" ref="I212"/>
    <hyperlink r:id="rId352" ref="F213"/>
    <hyperlink r:id="rId353" ref="F214"/>
    <hyperlink r:id="rId354" ref="I214"/>
    <hyperlink r:id="rId355" ref="F215"/>
    <hyperlink r:id="rId356" ref="F216"/>
    <hyperlink r:id="rId357" ref="I216"/>
    <hyperlink r:id="rId358" ref="F217"/>
    <hyperlink r:id="rId359" ref="H217"/>
    <hyperlink r:id="rId360" ref="I217"/>
    <hyperlink r:id="rId361" ref="F218"/>
    <hyperlink r:id="rId362" ref="F219"/>
    <hyperlink r:id="rId363" ref="H219"/>
    <hyperlink r:id="rId364" ref="I219"/>
    <hyperlink r:id="rId365" ref="F220"/>
    <hyperlink r:id="rId366" ref="I220"/>
    <hyperlink r:id="rId367" ref="F221"/>
    <hyperlink r:id="rId368" ref="I221"/>
    <hyperlink r:id="rId369" ref="F222"/>
    <hyperlink r:id="rId370" ref="I222"/>
    <hyperlink r:id="rId371" ref="F223"/>
    <hyperlink r:id="rId372" ref="F224"/>
    <hyperlink r:id="rId373" ref="F225"/>
    <hyperlink r:id="rId374" ref="I225"/>
    <hyperlink r:id="rId375" ref="F226"/>
    <hyperlink r:id="rId376" ref="I226"/>
    <hyperlink r:id="rId377" ref="F227"/>
    <hyperlink r:id="rId378" ref="I227"/>
    <hyperlink r:id="rId379" ref="F228"/>
    <hyperlink r:id="rId380" ref="I228"/>
    <hyperlink r:id="rId381" ref="B229"/>
    <hyperlink r:id="rId382" ref="F229"/>
    <hyperlink r:id="rId383" ref="I229"/>
    <hyperlink r:id="rId384" ref="F230"/>
    <hyperlink r:id="rId385" ref="I230"/>
    <hyperlink r:id="rId386" ref="B231"/>
    <hyperlink r:id="rId387" ref="F231"/>
    <hyperlink r:id="rId388" ref="F232"/>
    <hyperlink r:id="rId389" ref="F233"/>
    <hyperlink r:id="rId390" ref="H233"/>
    <hyperlink r:id="rId391" ref="I233"/>
    <hyperlink r:id="rId392" ref="F234"/>
    <hyperlink r:id="rId393" ref="H234"/>
    <hyperlink r:id="rId394" ref="I234"/>
    <hyperlink r:id="rId395" ref="B235"/>
    <hyperlink r:id="rId396" ref="F235"/>
    <hyperlink r:id="rId397" ref="I235"/>
    <hyperlink r:id="rId398" ref="F236"/>
    <hyperlink r:id="rId399" ref="I236"/>
    <hyperlink r:id="rId400" ref="F237"/>
    <hyperlink r:id="rId401" ref="I237"/>
    <hyperlink r:id="rId402" ref="F238"/>
    <hyperlink r:id="rId403" ref="I238"/>
    <hyperlink r:id="rId404" ref="I239"/>
    <hyperlink r:id="rId405" ref="F240"/>
    <hyperlink r:id="rId406" ref="I240"/>
    <hyperlink r:id="rId407" ref="F241"/>
    <hyperlink r:id="rId408" ref="I241"/>
    <hyperlink r:id="rId409" ref="F242"/>
    <hyperlink r:id="rId410" ref="I242"/>
    <hyperlink r:id="rId411" ref="F243"/>
    <hyperlink r:id="rId412" ref="I243"/>
    <hyperlink r:id="rId413" ref="F244"/>
    <hyperlink r:id="rId414" ref="I244"/>
    <hyperlink r:id="rId415" ref="B245"/>
    <hyperlink r:id="rId416" ref="F245"/>
    <hyperlink r:id="rId417" ref="I245"/>
    <hyperlink r:id="rId418" ref="I246"/>
    <hyperlink r:id="rId419" ref="F247"/>
    <hyperlink r:id="rId420" ref="B248"/>
    <hyperlink r:id="rId421" ref="F248"/>
    <hyperlink r:id="rId422" ref="I248"/>
    <hyperlink r:id="rId423" ref="F249"/>
    <hyperlink r:id="rId424" ref="H249"/>
    <hyperlink r:id="rId425" ref="I249"/>
    <hyperlink r:id="rId426" ref="F250"/>
    <hyperlink r:id="rId427" ref="F251"/>
    <hyperlink r:id="rId428" ref="I251"/>
    <hyperlink r:id="rId429" ref="F252"/>
    <hyperlink r:id="rId430" ref="I252"/>
    <hyperlink r:id="rId431" ref="B253"/>
    <hyperlink r:id="rId432" ref="F253"/>
    <hyperlink r:id="rId433" ref="B254"/>
    <hyperlink r:id="rId434" ref="F254"/>
    <hyperlink r:id="rId435" ref="I254"/>
    <hyperlink r:id="rId436" ref="B255"/>
    <hyperlink r:id="rId437" ref="F255"/>
    <hyperlink r:id="rId438" ref="I256"/>
    <hyperlink r:id="rId439" ref="B257"/>
    <hyperlink r:id="rId440" ref="I257"/>
    <hyperlink r:id="rId441" ref="F259"/>
    <hyperlink r:id="rId442" ref="F260"/>
    <hyperlink r:id="rId443" ref="F261"/>
    <hyperlink r:id="rId444" ref="I261"/>
    <hyperlink r:id="rId445" ref="F263"/>
    <hyperlink r:id="rId446" ref="F264"/>
    <hyperlink r:id="rId447" ref="I264"/>
    <hyperlink r:id="rId448" ref="F265"/>
    <hyperlink r:id="rId449" ref="I265"/>
    <hyperlink r:id="rId450" ref="F266"/>
    <hyperlink r:id="rId451" ref="F267"/>
    <hyperlink r:id="rId452" ref="F268"/>
    <hyperlink r:id="rId453" ref="I268"/>
    <hyperlink r:id="rId454" ref="F269"/>
    <hyperlink r:id="rId455" ref="I269"/>
    <hyperlink r:id="rId456" ref="F270"/>
    <hyperlink r:id="rId457" ref="I270"/>
    <hyperlink r:id="rId458" ref="I271"/>
    <hyperlink r:id="rId459" ref="F272"/>
    <hyperlink r:id="rId460" ref="I272"/>
    <hyperlink r:id="rId461" ref="F273"/>
    <hyperlink r:id="rId462" ref="H273"/>
    <hyperlink r:id="rId463" ref="I273"/>
    <hyperlink r:id="rId464" ref="B274"/>
    <hyperlink r:id="rId465" ref="F274"/>
    <hyperlink r:id="rId466" ref="F275"/>
    <hyperlink r:id="rId467" ref="I275"/>
    <hyperlink r:id="rId468" ref="F276"/>
    <hyperlink r:id="rId469" ref="F277"/>
    <hyperlink r:id="rId470" ref="I277"/>
    <hyperlink r:id="rId471" ref="F278"/>
    <hyperlink r:id="rId472" ref="I278"/>
    <hyperlink r:id="rId473" ref="F279"/>
    <hyperlink r:id="rId474" ref="I279"/>
    <hyperlink r:id="rId475" ref="F280"/>
    <hyperlink r:id="rId476" ref="I280"/>
    <hyperlink r:id="rId477" ref="B281"/>
    <hyperlink r:id="rId478" ref="B282"/>
    <hyperlink r:id="rId479" ref="F283"/>
    <hyperlink r:id="rId480" ref="I283"/>
    <hyperlink r:id="rId481" ref="B284"/>
    <hyperlink r:id="rId482" ref="F284"/>
    <hyperlink r:id="rId483" ref="F285"/>
    <hyperlink r:id="rId484" ref="I285"/>
    <hyperlink r:id="rId485" ref="F286"/>
    <hyperlink r:id="rId486" ref="H286"/>
    <hyperlink r:id="rId487" ref="I286"/>
    <hyperlink r:id="rId488" ref="F287"/>
    <hyperlink r:id="rId489" ref="I287"/>
    <hyperlink r:id="rId490" ref="F289"/>
    <hyperlink r:id="rId491" ref="H289"/>
    <hyperlink r:id="rId492" ref="F290"/>
    <hyperlink r:id="rId493" ref="I290"/>
    <hyperlink r:id="rId494" ref="F292"/>
    <hyperlink r:id="rId495" ref="I292"/>
    <hyperlink r:id="rId496" ref="F294"/>
    <hyperlink r:id="rId497" ref="I295"/>
    <hyperlink r:id="rId498" ref="I296"/>
    <hyperlink r:id="rId499" ref="F297"/>
    <hyperlink r:id="rId500" ref="B299"/>
    <hyperlink r:id="rId501" ref="F299"/>
    <hyperlink r:id="rId502" ref="F301"/>
    <hyperlink r:id="rId503" ref="I301"/>
    <hyperlink r:id="rId504" ref="F302"/>
    <hyperlink r:id="rId505" ref="H302"/>
    <hyperlink r:id="rId506" ref="I302"/>
    <hyperlink r:id="rId507" ref="F303"/>
    <hyperlink r:id="rId508" ref="F304"/>
    <hyperlink r:id="rId509" ref="H304"/>
    <hyperlink r:id="rId510" ref="I304"/>
    <hyperlink r:id="rId511" ref="F305"/>
    <hyperlink r:id="rId512" ref="I305"/>
    <hyperlink r:id="rId513" ref="F306"/>
    <hyperlink r:id="rId514" ref="H306"/>
    <hyperlink r:id="rId515" ref="I306"/>
    <hyperlink r:id="rId516" ref="F307"/>
    <hyperlink r:id="rId517" ref="F308"/>
    <hyperlink r:id="rId518" ref="I308"/>
    <hyperlink r:id="rId519" ref="F309"/>
    <hyperlink r:id="rId520" ref="I309"/>
    <hyperlink r:id="rId521" ref="F310"/>
    <hyperlink r:id="rId522" ref="I310"/>
    <hyperlink r:id="rId523" ref="F311"/>
    <hyperlink r:id="rId524" ref="I311"/>
    <hyperlink r:id="rId525" ref="F312"/>
    <hyperlink r:id="rId526" ref="I312"/>
    <hyperlink r:id="rId527" ref="F313"/>
    <hyperlink r:id="rId528" ref="F315"/>
    <hyperlink r:id="rId529" ref="I315"/>
    <hyperlink r:id="rId530" ref="F316"/>
    <hyperlink r:id="rId531" ref="H316"/>
    <hyperlink r:id="rId532" ref="F317"/>
    <hyperlink r:id="rId533" ref="I317"/>
    <hyperlink r:id="rId534" ref="F318"/>
    <hyperlink r:id="rId535" ref="H318"/>
    <hyperlink r:id="rId536" ref="F319"/>
    <hyperlink r:id="rId537" ref="I319"/>
    <hyperlink r:id="rId538" ref="B320"/>
    <hyperlink r:id="rId539" ref="F320"/>
    <hyperlink r:id="rId540" ref="I320"/>
    <hyperlink r:id="rId541" ref="B321"/>
    <hyperlink r:id="rId542" ref="F322"/>
    <hyperlink r:id="rId543" ref="I322"/>
    <hyperlink r:id="rId544" ref="F323"/>
    <hyperlink r:id="rId545" ref="F324"/>
    <hyperlink r:id="rId546" ref="I324"/>
    <hyperlink r:id="rId547" ref="F325"/>
    <hyperlink r:id="rId548" ref="I325"/>
    <hyperlink r:id="rId549" ref="F327"/>
    <hyperlink r:id="rId550" ref="I327"/>
    <hyperlink r:id="rId551" ref="F328"/>
    <hyperlink r:id="rId552" ref="I328"/>
    <hyperlink r:id="rId553" ref="F329"/>
    <hyperlink r:id="rId554" ref="H329"/>
    <hyperlink r:id="rId555" ref="I329"/>
    <hyperlink r:id="rId556" ref="F332"/>
    <hyperlink r:id="rId557" ref="H332"/>
    <hyperlink r:id="rId558" ref="I332"/>
    <hyperlink r:id="rId559" ref="F333"/>
    <hyperlink r:id="rId560" ref="I333"/>
    <hyperlink r:id="rId561" ref="F334"/>
    <hyperlink r:id="rId562" ref="H334"/>
    <hyperlink r:id="rId563" ref="I334"/>
    <hyperlink r:id="rId564" ref="I335"/>
    <hyperlink r:id="rId565" ref="F336"/>
    <hyperlink r:id="rId566" ref="I336"/>
    <hyperlink r:id="rId567" ref="F337"/>
    <hyperlink r:id="rId568" ref="I337"/>
    <hyperlink r:id="rId569" ref="F338"/>
    <hyperlink r:id="rId570" ref="H338"/>
    <hyperlink r:id="rId571" ref="I338"/>
    <hyperlink r:id="rId572" ref="F339"/>
    <hyperlink r:id="rId573" ref="F340"/>
    <hyperlink r:id="rId574" ref="I340"/>
    <hyperlink r:id="rId575" ref="F341"/>
    <hyperlink r:id="rId576" ref="I341"/>
    <hyperlink r:id="rId577" ref="F343"/>
    <hyperlink r:id="rId578" ref="I343"/>
    <hyperlink r:id="rId579" ref="F346"/>
    <hyperlink r:id="rId580" ref="I346"/>
    <hyperlink r:id="rId581" ref="F347"/>
    <hyperlink r:id="rId582" ref="B348"/>
    <hyperlink r:id="rId583" ref="F349"/>
    <hyperlink r:id="rId584" ref="I349"/>
    <hyperlink r:id="rId585" ref="F350"/>
    <hyperlink r:id="rId586" ref="I350"/>
    <hyperlink r:id="rId587" ref="F354"/>
    <hyperlink r:id="rId588" ref="I354"/>
    <hyperlink r:id="rId589" ref="F355"/>
    <hyperlink r:id="rId590" ref="H355"/>
    <hyperlink r:id="rId591" ref="I355"/>
    <hyperlink r:id="rId592" ref="F356"/>
    <hyperlink r:id="rId593" ref="I356"/>
    <hyperlink r:id="rId594" ref="F357"/>
    <hyperlink r:id="rId595" ref="F358"/>
    <hyperlink r:id="rId596" ref="F361"/>
    <hyperlink r:id="rId597" ref="I361"/>
    <hyperlink r:id="rId598" ref="F362"/>
    <hyperlink r:id="rId599" ref="I362"/>
    <hyperlink r:id="rId600" ref="F363"/>
    <hyperlink r:id="rId601" ref="I363"/>
    <hyperlink r:id="rId602" ref="F364"/>
    <hyperlink r:id="rId603" ref="H364"/>
    <hyperlink r:id="rId604" ref="I364"/>
    <hyperlink r:id="rId605" ref="F365"/>
    <hyperlink r:id="rId606" ref="H365"/>
    <hyperlink r:id="rId607" ref="I365"/>
    <hyperlink r:id="rId608" ref="F366"/>
    <hyperlink r:id="rId609" ref="I366"/>
    <hyperlink r:id="rId610" ref="F367"/>
    <hyperlink r:id="rId611" ref="I367"/>
    <hyperlink r:id="rId612" ref="F368"/>
    <hyperlink r:id="rId613" ref="H368"/>
    <hyperlink r:id="rId614" ref="I368"/>
    <hyperlink r:id="rId615" ref="I369"/>
    <hyperlink r:id="rId616" ref="I370"/>
    <hyperlink r:id="rId617" ref="F371"/>
    <hyperlink r:id="rId618" ref="H371"/>
    <hyperlink r:id="rId619" ref="I371"/>
    <hyperlink r:id="rId620" ref="F372"/>
    <hyperlink r:id="rId621" ref="F373"/>
    <hyperlink r:id="rId622" ref="I373"/>
    <hyperlink r:id="rId623" ref="F374"/>
    <hyperlink r:id="rId624" ref="I374"/>
    <hyperlink r:id="rId625" ref="F375"/>
    <hyperlink r:id="rId626" ref="I375"/>
    <hyperlink r:id="rId627" ref="F376"/>
    <hyperlink r:id="rId628" ref="H376"/>
    <hyperlink r:id="rId629" ref="I376"/>
    <hyperlink r:id="rId630" ref="F377"/>
    <hyperlink r:id="rId631" ref="I377"/>
    <hyperlink r:id="rId632" ref="F378"/>
    <hyperlink r:id="rId633" ref="F379"/>
    <hyperlink r:id="rId634" ref="I379"/>
    <hyperlink r:id="rId635" ref="B380"/>
    <hyperlink r:id="rId636" ref="F381"/>
    <hyperlink r:id="rId637" ref="I381"/>
    <hyperlink r:id="rId638" ref="F382"/>
    <hyperlink r:id="rId639" ref="I382"/>
    <hyperlink r:id="rId640" ref="F383"/>
    <hyperlink r:id="rId641" ref="I383"/>
    <hyperlink r:id="rId642" ref="F384"/>
    <hyperlink r:id="rId643" ref="I384"/>
    <hyperlink r:id="rId644" ref="F385"/>
    <hyperlink r:id="rId645" ref="F386"/>
    <hyperlink r:id="rId646" ref="I386"/>
    <hyperlink r:id="rId647" ref="B387"/>
    <hyperlink r:id="rId648" ref="F387"/>
    <hyperlink r:id="rId649" ref="I387"/>
    <hyperlink r:id="rId650" ref="F388"/>
    <hyperlink r:id="rId651" ref="H388"/>
    <hyperlink r:id="rId652" ref="I388"/>
    <hyperlink r:id="rId653" ref="F389"/>
    <hyperlink r:id="rId654" ref="B390"/>
    <hyperlink r:id="rId655" ref="F390"/>
    <hyperlink r:id="rId656" ref="F391"/>
    <hyperlink r:id="rId657" ref="I391"/>
    <hyperlink r:id="rId658" ref="B392"/>
    <hyperlink r:id="rId659" ref="F393"/>
    <hyperlink r:id="rId660" ref="B394"/>
    <hyperlink r:id="rId661" ref="F394"/>
    <hyperlink r:id="rId662" ref="I395"/>
    <hyperlink r:id="rId663" ref="B396"/>
    <hyperlink r:id="rId664" ref="F396"/>
    <hyperlink r:id="rId665" ref="F397"/>
    <hyperlink r:id="rId666" ref="H397"/>
    <hyperlink r:id="rId667" ref="I397"/>
    <hyperlink r:id="rId668" ref="F398"/>
    <hyperlink r:id="rId669" ref="I398"/>
    <hyperlink r:id="rId670" ref="F400"/>
    <hyperlink r:id="rId671" ref="I400"/>
    <hyperlink r:id="rId672" ref="F401"/>
    <hyperlink r:id="rId673" ref="H401"/>
    <hyperlink r:id="rId674" ref="F402"/>
    <hyperlink r:id="rId675" ref="F403"/>
    <hyperlink r:id="rId676" ref="I403"/>
    <hyperlink r:id="rId677" ref="F404"/>
    <hyperlink r:id="rId678" ref="I404"/>
    <hyperlink r:id="rId679" ref="F405"/>
    <hyperlink r:id="rId680" ref="I405"/>
    <hyperlink r:id="rId681" ref="F406"/>
    <hyperlink r:id="rId682" ref="F407"/>
    <hyperlink r:id="rId683" ref="I407"/>
    <hyperlink r:id="rId684" ref="F408"/>
    <hyperlink r:id="rId685" ref="F409"/>
    <hyperlink r:id="rId686" ref="I409"/>
    <hyperlink r:id="rId687" ref="B410"/>
    <hyperlink r:id="rId688" ref="F410"/>
    <hyperlink r:id="rId689" ref="F411"/>
    <hyperlink r:id="rId690" ref="I411"/>
    <hyperlink r:id="rId691" ref="F412"/>
    <hyperlink r:id="rId692" ref="I412"/>
    <hyperlink r:id="rId693" ref="F413"/>
    <hyperlink r:id="rId694" ref="I413"/>
    <hyperlink r:id="rId695" ref="F414"/>
    <hyperlink r:id="rId696" ref="I414"/>
    <hyperlink r:id="rId697" ref="F415"/>
    <hyperlink r:id="rId698" ref="F416"/>
    <hyperlink r:id="rId699" ref="F417"/>
    <hyperlink r:id="rId700" ref="I417"/>
    <hyperlink r:id="rId701" ref="F418"/>
    <hyperlink r:id="rId702" ref="I418"/>
    <hyperlink r:id="rId703" ref="F419"/>
    <hyperlink r:id="rId704" ref="I419"/>
    <hyperlink r:id="rId705" ref="B420"/>
    <hyperlink r:id="rId706" ref="B421"/>
    <hyperlink r:id="rId707" ref="B422"/>
    <hyperlink r:id="rId708" ref="F422"/>
    <hyperlink r:id="rId709" ref="F423"/>
    <hyperlink r:id="rId710" ref="I423"/>
    <hyperlink r:id="rId711" ref="F424"/>
    <hyperlink r:id="rId712" ref="I424"/>
    <hyperlink r:id="rId713" ref="F425"/>
    <hyperlink r:id="rId714" ref="I425"/>
    <hyperlink r:id="rId715" ref="F426"/>
    <hyperlink r:id="rId716" ref="I426"/>
    <hyperlink r:id="rId717" ref="F427"/>
    <hyperlink r:id="rId718" ref="I427"/>
    <hyperlink r:id="rId719" ref="F428"/>
    <hyperlink r:id="rId720" ref="I428"/>
    <hyperlink r:id="rId721" ref="F430"/>
    <hyperlink r:id="rId722" ref="H430"/>
    <hyperlink r:id="rId723" ref="I430"/>
    <hyperlink r:id="rId724" ref="F431"/>
    <hyperlink r:id="rId725" ref="H431"/>
    <hyperlink r:id="rId726" ref="I431"/>
    <hyperlink r:id="rId727" ref="F432"/>
    <hyperlink r:id="rId728" ref="I432"/>
    <hyperlink r:id="rId729" ref="F433"/>
    <hyperlink r:id="rId730" ref="F434"/>
    <hyperlink r:id="rId731" ref="I434"/>
    <hyperlink r:id="rId732" ref="F435"/>
    <hyperlink r:id="rId733" ref="I435"/>
    <hyperlink r:id="rId734" ref="F436"/>
    <hyperlink r:id="rId735" ref="I436"/>
    <hyperlink r:id="rId736" ref="F437"/>
    <hyperlink r:id="rId737" ref="I437"/>
    <hyperlink r:id="rId738" ref="F438"/>
    <hyperlink r:id="rId739" ref="H438"/>
    <hyperlink r:id="rId740" ref="I438"/>
    <hyperlink r:id="rId741" ref="B439"/>
    <hyperlink r:id="rId742" ref="F439"/>
    <hyperlink r:id="rId743" ref="B440"/>
    <hyperlink r:id="rId744" ref="I440"/>
    <hyperlink r:id="rId745" ref="F441"/>
    <hyperlink r:id="rId746" ref="I441"/>
    <hyperlink r:id="rId747" ref="F442"/>
    <hyperlink r:id="rId748" ref="I442"/>
    <hyperlink r:id="rId749" ref="F443"/>
    <hyperlink r:id="rId750" ref="I443"/>
    <hyperlink r:id="rId751" ref="I444"/>
    <hyperlink r:id="rId752" ref="I445"/>
    <hyperlink r:id="rId753" ref="F446"/>
    <hyperlink r:id="rId754" ref="I446"/>
    <hyperlink r:id="rId755" ref="F447"/>
    <hyperlink r:id="rId756" ref="I447"/>
    <hyperlink r:id="rId757" ref="F448"/>
    <hyperlink r:id="rId758" ref="I448"/>
    <hyperlink r:id="rId759" ref="F449"/>
    <hyperlink r:id="rId760" ref="I449"/>
    <hyperlink r:id="rId761" ref="Q449"/>
    <hyperlink r:id="rId762" ref="F450"/>
    <hyperlink r:id="rId763" ref="I450"/>
    <hyperlink r:id="rId764" ref="F451"/>
    <hyperlink r:id="rId765" ref="I451"/>
    <hyperlink r:id="rId766" ref="F452"/>
    <hyperlink r:id="rId767" ref="F453"/>
    <hyperlink r:id="rId768" ref="I453"/>
    <hyperlink r:id="rId769" ref="F454"/>
    <hyperlink r:id="rId770" ref="F455"/>
    <hyperlink r:id="rId771" ref="F456"/>
    <hyperlink r:id="rId772" ref="I456"/>
    <hyperlink r:id="rId773" ref="F457"/>
    <hyperlink r:id="rId774" ref="H457"/>
    <hyperlink r:id="rId775" ref="I457"/>
    <hyperlink r:id="rId776" ref="F458"/>
    <hyperlink r:id="rId777" ref="I458"/>
    <hyperlink r:id="rId778" ref="F459"/>
    <hyperlink r:id="rId779" ref="I459"/>
    <hyperlink r:id="rId780" ref="F460"/>
    <hyperlink r:id="rId781" ref="F461"/>
    <hyperlink r:id="rId782" ref="H461"/>
    <hyperlink r:id="rId783" ref="I461"/>
    <hyperlink r:id="rId784" ref="F462"/>
    <hyperlink r:id="rId785" ref="I462"/>
    <hyperlink r:id="rId786" ref="F463"/>
    <hyperlink r:id="rId787" ref="I463"/>
    <hyperlink r:id="rId788" ref="B464"/>
    <hyperlink r:id="rId789" ref="F464"/>
    <hyperlink r:id="rId790" ref="F465"/>
    <hyperlink r:id="rId791" ref="I465"/>
    <hyperlink r:id="rId792" ref="F466"/>
    <hyperlink r:id="rId793" ref="I466"/>
    <hyperlink r:id="rId794" ref="F467"/>
    <hyperlink r:id="rId795" ref="I467"/>
    <hyperlink r:id="rId796" ref="F468"/>
    <hyperlink r:id="rId797" ref="I468"/>
    <hyperlink r:id="rId798" ref="F471"/>
    <hyperlink r:id="rId799" ref="I471"/>
    <hyperlink r:id="rId800" ref="F472"/>
    <hyperlink r:id="rId801" ref="F473"/>
    <hyperlink r:id="rId802" ref="I473"/>
    <hyperlink r:id="rId803" ref="F474"/>
    <hyperlink r:id="rId804" ref="H474"/>
    <hyperlink r:id="rId805" ref="I474"/>
    <hyperlink r:id="rId806" ref="F475"/>
    <hyperlink r:id="rId807" ref="H475"/>
    <hyperlink r:id="rId808" ref="I475"/>
    <hyperlink r:id="rId809" ref="F476"/>
    <hyperlink r:id="rId810" ref="I476"/>
    <hyperlink r:id="rId811" ref="F477"/>
    <hyperlink r:id="rId812" ref="H477"/>
    <hyperlink r:id="rId813" ref="F478"/>
    <hyperlink r:id="rId814" ref="I478"/>
    <hyperlink r:id="rId815" ref="F479"/>
    <hyperlink r:id="rId816" ref="I479"/>
    <hyperlink r:id="rId817" ref="F480"/>
    <hyperlink r:id="rId818" ref="H480"/>
    <hyperlink r:id="rId819" ref="I480"/>
    <hyperlink r:id="rId820" ref="F481"/>
    <hyperlink r:id="rId821" ref="I481"/>
    <hyperlink r:id="rId822" ref="F482"/>
    <hyperlink r:id="rId823" ref="I482"/>
    <hyperlink r:id="rId824" ref="F483"/>
    <hyperlink r:id="rId825" ref="I483"/>
    <hyperlink r:id="rId826" ref="F484"/>
    <hyperlink r:id="rId827" ref="I484"/>
    <hyperlink r:id="rId828" ref="F485"/>
    <hyperlink r:id="rId829" ref="I485"/>
    <hyperlink r:id="rId830" ref="B486"/>
    <hyperlink r:id="rId831" ref="F487"/>
    <hyperlink r:id="rId832" ref="I487"/>
    <hyperlink r:id="rId833" ref="F488"/>
    <hyperlink r:id="rId834" ref="F489"/>
    <hyperlink r:id="rId835" ref="B490"/>
    <hyperlink r:id="rId836" ref="F490"/>
    <hyperlink r:id="rId837" ref="F491"/>
    <hyperlink r:id="rId838" ref="I491"/>
    <hyperlink r:id="rId839" ref="F492"/>
    <hyperlink r:id="rId840" ref="I492"/>
    <hyperlink r:id="rId841" ref="F493"/>
    <hyperlink r:id="rId842" ref="H493"/>
    <hyperlink r:id="rId843" ref="I493"/>
    <hyperlink r:id="rId844" ref="F494"/>
    <hyperlink r:id="rId845" ref="I495"/>
    <hyperlink r:id="rId846" ref="B496"/>
    <hyperlink r:id="rId847" ref="F497"/>
    <hyperlink r:id="rId848" ref="H497"/>
    <hyperlink r:id="rId849" ref="I497"/>
    <hyperlink r:id="rId850" ref="F498"/>
    <hyperlink r:id="rId851" ref="I498"/>
    <hyperlink r:id="rId852" ref="F499"/>
    <hyperlink r:id="rId853" ref="H499"/>
    <hyperlink r:id="rId854" ref="I499"/>
    <hyperlink r:id="rId855" ref="F500"/>
    <hyperlink r:id="rId856" ref="I500"/>
    <hyperlink r:id="rId857" ref="F501"/>
    <hyperlink r:id="rId858" ref="I501"/>
    <hyperlink r:id="rId859" ref="F502"/>
    <hyperlink r:id="rId860" ref="I502"/>
    <hyperlink r:id="rId861" ref="F503"/>
    <hyperlink r:id="rId862" ref="I503"/>
    <hyperlink r:id="rId863" ref="F504"/>
    <hyperlink r:id="rId864" ref="I504"/>
    <hyperlink r:id="rId865" ref="F505"/>
    <hyperlink r:id="rId866" ref="I505"/>
    <hyperlink r:id="rId867" ref="F506"/>
    <hyperlink r:id="rId868" ref="I506"/>
    <hyperlink r:id="rId869" ref="F507"/>
    <hyperlink r:id="rId870" ref="I507"/>
    <hyperlink r:id="rId871" ref="B508"/>
    <hyperlink r:id="rId872" ref="I508"/>
    <hyperlink r:id="rId873" ref="F509"/>
    <hyperlink r:id="rId874" ref="I509"/>
    <hyperlink r:id="rId875" ref="F510"/>
    <hyperlink r:id="rId876" ref="F511"/>
    <hyperlink r:id="rId877" ref="F512"/>
    <hyperlink r:id="rId878" ref="F513"/>
    <hyperlink r:id="rId879" ref="I513"/>
    <hyperlink r:id="rId880" ref="F514"/>
    <hyperlink r:id="rId881" ref="F515"/>
    <hyperlink r:id="rId882" ref="I515"/>
    <hyperlink r:id="rId883" ref="F516"/>
    <hyperlink r:id="rId884" ref="H516"/>
    <hyperlink r:id="rId885" ref="I516"/>
    <hyperlink r:id="rId886" ref="I517"/>
    <hyperlink r:id="rId887" ref="F518"/>
    <hyperlink r:id="rId888" ref="I518"/>
    <hyperlink r:id="rId889" ref="F519"/>
    <hyperlink r:id="rId890" ref="I519"/>
    <hyperlink r:id="rId891" ref="F520"/>
    <hyperlink r:id="rId892" ref="I520"/>
    <hyperlink r:id="rId893" ref="F521"/>
    <hyperlink r:id="rId894" ref="I521"/>
    <hyperlink r:id="rId895" ref="I522"/>
    <hyperlink r:id="rId896" ref="F523"/>
    <hyperlink r:id="rId897" ref="I523"/>
    <hyperlink r:id="rId898" ref="F524"/>
    <hyperlink r:id="rId899" ref="I524"/>
    <hyperlink r:id="rId900" ref="F525"/>
    <hyperlink r:id="rId901" ref="F526"/>
    <hyperlink r:id="rId902" ref="I526"/>
    <hyperlink r:id="rId903" ref="F527"/>
    <hyperlink r:id="rId904" ref="I527"/>
    <hyperlink r:id="rId905" ref="F528"/>
    <hyperlink r:id="rId906" ref="I528"/>
    <hyperlink r:id="rId907" ref="F529"/>
    <hyperlink r:id="rId908" ref="I529"/>
    <hyperlink r:id="rId909" ref="F530"/>
    <hyperlink r:id="rId910" ref="H530"/>
    <hyperlink r:id="rId911" ref="F531"/>
    <hyperlink r:id="rId912" ref="I531"/>
    <hyperlink r:id="rId913" ref="F532"/>
    <hyperlink r:id="rId914" ref="F533"/>
    <hyperlink r:id="rId915" ref="I533"/>
    <hyperlink r:id="rId916" ref="F534"/>
    <hyperlink r:id="rId917" ref="H534"/>
    <hyperlink r:id="rId918" ref="I534"/>
    <hyperlink r:id="rId919" ref="F535"/>
    <hyperlink r:id="rId920" ref="I535"/>
    <hyperlink r:id="rId921" ref="F538"/>
    <hyperlink r:id="rId922" ref="F539"/>
    <hyperlink r:id="rId923" ref="H539"/>
    <hyperlink r:id="rId924" ref="I539"/>
    <hyperlink r:id="rId925" ref="F540"/>
    <hyperlink r:id="rId926" ref="I540"/>
    <hyperlink r:id="rId927" ref="B541"/>
    <hyperlink r:id="rId928" ref="F542"/>
    <hyperlink r:id="rId929" ref="I542"/>
    <hyperlink r:id="rId930" ref="F543"/>
    <hyperlink r:id="rId931" ref="I543"/>
    <hyperlink r:id="rId932" ref="F545"/>
    <hyperlink r:id="rId933" ref="I545"/>
    <hyperlink r:id="rId934" ref="F546"/>
    <hyperlink r:id="rId935" ref="H546"/>
    <hyperlink r:id="rId936" ref="I546"/>
    <hyperlink r:id="rId937" ref="F547"/>
    <hyperlink r:id="rId938" ref="I547"/>
    <hyperlink r:id="rId939" ref="F548"/>
    <hyperlink r:id="rId940" ref="I548"/>
    <hyperlink r:id="rId941" ref="F549"/>
    <hyperlink r:id="rId942" ref="F550"/>
    <hyperlink r:id="rId943" ref="H550"/>
    <hyperlink r:id="rId944" ref="I550"/>
    <hyperlink r:id="rId945" ref="B551"/>
    <hyperlink r:id="rId946" ref="F552"/>
    <hyperlink r:id="rId947" ref="I552"/>
    <hyperlink r:id="rId948" ref="F553"/>
    <hyperlink r:id="rId949" ref="I553"/>
    <hyperlink r:id="rId950" ref="B554"/>
    <hyperlink r:id="rId951" ref="F555"/>
    <hyperlink r:id="rId952" ref="I555"/>
    <hyperlink r:id="rId953" ref="I556"/>
    <hyperlink r:id="rId954" ref="F558"/>
    <hyperlink r:id="rId955" ref="I558"/>
    <hyperlink r:id="rId956" ref="F559"/>
    <hyperlink r:id="rId957" ref="I559"/>
    <hyperlink r:id="rId958" ref="F560"/>
    <hyperlink r:id="rId959" ref="I560"/>
    <hyperlink r:id="rId960" ref="F561"/>
    <hyperlink r:id="rId961" ref="I561"/>
    <hyperlink r:id="rId962" ref="F562"/>
    <hyperlink r:id="rId963" ref="I562"/>
    <hyperlink r:id="rId964" ref="B563"/>
    <hyperlink r:id="rId965" ref="I563"/>
    <hyperlink r:id="rId966" ref="F564"/>
    <hyperlink r:id="rId967" ref="H564"/>
    <hyperlink r:id="rId968" ref="I564"/>
    <hyperlink r:id="rId969" ref="F565"/>
    <hyperlink r:id="rId970" ref="I565"/>
    <hyperlink r:id="rId971" ref="I566"/>
    <hyperlink r:id="rId972" ref="F567"/>
    <hyperlink r:id="rId973" ref="I567"/>
    <hyperlink r:id="rId974" ref="F568"/>
    <hyperlink r:id="rId975" ref="F569"/>
    <hyperlink r:id="rId976" ref="I569"/>
    <hyperlink r:id="rId977" ref="I570"/>
    <hyperlink r:id="rId978" ref="F571"/>
    <hyperlink r:id="rId979" ref="I571"/>
    <hyperlink r:id="rId980" ref="F572"/>
    <hyperlink r:id="rId981" ref="H572"/>
    <hyperlink r:id="rId982" ref="I572"/>
    <hyperlink r:id="rId983" ref="F573"/>
    <hyperlink r:id="rId984" ref="H573"/>
    <hyperlink r:id="rId985" ref="F574"/>
    <hyperlink r:id="rId986" ref="H574"/>
    <hyperlink r:id="rId987" ref="F575"/>
    <hyperlink r:id="rId988" ref="I575"/>
    <hyperlink r:id="rId989" ref="F576"/>
    <hyperlink r:id="rId990" ref="H576"/>
    <hyperlink r:id="rId991" ref="I576"/>
    <hyperlink r:id="rId992" ref="F577"/>
    <hyperlink r:id="rId993" ref="F578"/>
    <hyperlink r:id="rId994" ref="H578"/>
    <hyperlink r:id="rId995" ref="F579"/>
    <hyperlink r:id="rId996" ref="H579"/>
    <hyperlink r:id="rId997" ref="F580"/>
    <hyperlink r:id="rId998" ref="H581"/>
    <hyperlink r:id="rId999" ref="H583"/>
    <hyperlink r:id="rId1000" ref="H584"/>
    <hyperlink r:id="rId1001" ref="H585"/>
    <hyperlink r:id="rId1002" ref="H586"/>
    <hyperlink r:id="rId1003" ref="I586"/>
    <hyperlink r:id="rId1004" ref="H587"/>
    <hyperlink r:id="rId1005" ref="B588"/>
    <hyperlink r:id="rId1006" ref="H589"/>
    <hyperlink r:id="rId1007" ref="I589"/>
    <hyperlink r:id="rId1008" ref="I590"/>
    <hyperlink r:id="rId1009" ref="H591"/>
    <hyperlink r:id="rId1010" ref="I595"/>
    <hyperlink r:id="rId1011" ref="H596"/>
    <hyperlink r:id="rId1012" ref="I596"/>
    <hyperlink r:id="rId1013" ref="I597"/>
    <hyperlink r:id="rId1014" ref="I598"/>
    <hyperlink r:id="rId1015" ref="I599"/>
    <hyperlink r:id="rId1016" ref="I601"/>
    <hyperlink r:id="rId1017" ref="B602"/>
    <hyperlink r:id="rId1018" ref="I602"/>
    <hyperlink r:id="rId1019" ref="I603"/>
    <hyperlink r:id="rId1020" ref="I604"/>
    <hyperlink r:id="rId1021" ref="I607"/>
    <hyperlink r:id="rId1022" ref="I608"/>
    <hyperlink r:id="rId1023" ref="I609"/>
    <hyperlink r:id="rId1024" ref="I610"/>
    <hyperlink r:id="rId1025" ref="I611"/>
    <hyperlink r:id="rId1026" ref="I612"/>
    <hyperlink r:id="rId1027" ref="I614"/>
    <hyperlink r:id="rId1028" ref="B615"/>
    <hyperlink r:id="rId1029" ref="I615"/>
    <hyperlink r:id="rId1030" ref="I616"/>
    <hyperlink r:id="rId1031" ref="I617"/>
    <hyperlink r:id="rId1032" ref="I618"/>
    <hyperlink r:id="rId1033" ref="I619"/>
    <hyperlink r:id="rId1034" ref="I620"/>
    <hyperlink r:id="rId1035" ref="I623"/>
    <hyperlink r:id="rId1036" ref="I624"/>
    <hyperlink r:id="rId1037" ref="I625"/>
    <hyperlink r:id="rId1038" ref="I626"/>
    <hyperlink r:id="rId1039" ref="I627"/>
    <hyperlink r:id="rId1040" ref="I628"/>
    <hyperlink r:id="rId1041" ref="I630"/>
    <hyperlink r:id="rId1042" ref="I633"/>
    <hyperlink r:id="rId1043" ref="B654"/>
    <hyperlink r:id="rId1044" ref="I655"/>
    <hyperlink r:id="rId1045" ref="I656"/>
    <hyperlink r:id="rId1046" ref="I657"/>
    <hyperlink r:id="rId1047" ref="I658"/>
    <hyperlink r:id="rId1048" ref="I660"/>
    <hyperlink r:id="rId1049" ref="I664"/>
    <hyperlink r:id="rId1050" ref="I666"/>
    <hyperlink r:id="rId1051" ref="I668"/>
    <hyperlink r:id="rId1052" ref="I670"/>
    <hyperlink r:id="rId1053" ref="I676"/>
    <hyperlink r:id="rId1054" ref="I681"/>
    <hyperlink r:id="rId1055" ref="I682"/>
    <hyperlink r:id="rId1056" ref="B683"/>
    <hyperlink r:id="rId1057" ref="I683"/>
    <hyperlink r:id="rId1058" ref="B684"/>
    <hyperlink r:id="rId1059" ref="B687"/>
    <hyperlink r:id="rId1060" ref="I687"/>
    <hyperlink r:id="rId1061" ref="B689"/>
    <hyperlink r:id="rId1062" ref="I690"/>
    <hyperlink r:id="rId1063" ref="I691"/>
    <hyperlink r:id="rId1064" ref="I692"/>
    <hyperlink r:id="rId1065" ref="B693"/>
    <hyperlink r:id="rId1066" ref="B694"/>
    <hyperlink r:id="rId1067" ref="B695"/>
    <hyperlink r:id="rId1068" ref="I699"/>
    <hyperlink r:id="rId1069" ref="B700"/>
    <hyperlink r:id="rId1070" ref="I701"/>
    <hyperlink r:id="rId1071" ref="B702"/>
    <hyperlink r:id="rId1072" ref="B705"/>
    <hyperlink r:id="rId1073" ref="B706"/>
    <hyperlink r:id="rId1074" ref="I707"/>
    <hyperlink r:id="rId1075" ref="B708"/>
    <hyperlink r:id="rId1076" ref="I709"/>
    <hyperlink r:id="rId1077" ref="I712"/>
    <hyperlink r:id="rId1078" ref="I714"/>
    <hyperlink r:id="rId1079" ref="I715"/>
    <hyperlink r:id="rId1080" ref="I716"/>
    <hyperlink r:id="rId1081" ref="I719"/>
    <hyperlink r:id="rId1082" ref="I720"/>
    <hyperlink r:id="rId1083" ref="I723"/>
    <hyperlink r:id="rId1084" ref="B725"/>
    <hyperlink r:id="rId1085" ref="I725"/>
    <hyperlink r:id="rId1086" ref="I728"/>
    <hyperlink r:id="rId1087" ref="I729"/>
    <hyperlink r:id="rId1088" ref="I730"/>
    <hyperlink r:id="rId1089" ref="I731"/>
    <hyperlink r:id="rId1090" ref="I732"/>
    <hyperlink r:id="rId1091" ref="I734"/>
    <hyperlink r:id="rId1092" ref="I737"/>
    <hyperlink r:id="rId1093" ref="I740"/>
    <hyperlink r:id="rId1094" ref="I742"/>
    <hyperlink r:id="rId1095" ref="I744"/>
    <hyperlink r:id="rId1096" ref="I745"/>
    <hyperlink r:id="rId1097" ref="I746"/>
    <hyperlink r:id="rId1098" ref="I747"/>
    <hyperlink r:id="rId1099" ref="I748"/>
    <hyperlink r:id="rId1100" ref="I749"/>
    <hyperlink r:id="rId1101" ref="I753"/>
    <hyperlink r:id="rId1102" ref="I754"/>
    <hyperlink r:id="rId1103" ref="I755"/>
    <hyperlink r:id="rId1104" ref="I757"/>
    <hyperlink r:id="rId1105" ref="Q757"/>
    <hyperlink r:id="rId1106" ref="I758"/>
    <hyperlink r:id="rId1107" ref="I759"/>
    <hyperlink r:id="rId1108" ref="I761"/>
    <hyperlink r:id="rId1109" ref="I762"/>
    <hyperlink r:id="rId1110" ref="I763"/>
    <hyperlink r:id="rId1111" ref="I764"/>
    <hyperlink r:id="rId1112" ref="I766"/>
    <hyperlink r:id="rId1113" ref="I767"/>
    <hyperlink r:id="rId1114" ref="I768"/>
    <hyperlink r:id="rId1115" ref="I770"/>
    <hyperlink r:id="rId1116" ref="I771"/>
    <hyperlink r:id="rId1117" ref="I773"/>
    <hyperlink r:id="rId1118" ref="I774"/>
    <hyperlink r:id="rId1119" ref="I775"/>
    <hyperlink r:id="rId1120" ref="I776"/>
    <hyperlink r:id="rId1121" ref="I777"/>
    <hyperlink r:id="rId1122" ref="I778"/>
    <hyperlink r:id="rId1123" ref="Q778"/>
    <hyperlink r:id="rId1124" ref="I779"/>
    <hyperlink r:id="rId1125" ref="I781"/>
    <hyperlink r:id="rId1126" ref="I784"/>
    <hyperlink r:id="rId1127" ref="I785"/>
    <hyperlink r:id="rId1128" ref="I786"/>
    <hyperlink r:id="rId1129" ref="I789"/>
    <hyperlink r:id="rId1130" ref="I790"/>
    <hyperlink r:id="rId1131" ref="I791"/>
    <hyperlink r:id="rId1132" ref="I792"/>
    <hyperlink r:id="rId1133" ref="I793"/>
    <hyperlink r:id="rId1134" ref="I795"/>
    <hyperlink r:id="rId1135" ref="I796"/>
    <hyperlink r:id="rId1136" ref="I797"/>
    <hyperlink r:id="rId1137" ref="I798"/>
    <hyperlink r:id="rId1138" ref="I800"/>
    <hyperlink r:id="rId1139" ref="I801"/>
    <hyperlink r:id="rId1140" ref="I803"/>
    <hyperlink r:id="rId1141" ref="I804"/>
    <hyperlink r:id="rId1142" ref="I805"/>
    <hyperlink r:id="rId1143" ref="I807"/>
    <hyperlink r:id="rId1144" ref="I810"/>
    <hyperlink r:id="rId1145" ref="I812"/>
    <hyperlink r:id="rId1146" ref="I814"/>
    <hyperlink r:id="rId1147" ref="I815"/>
    <hyperlink r:id="rId1148" ref="I816"/>
    <hyperlink r:id="rId1149" ref="I817"/>
    <hyperlink r:id="rId1150" ref="B819"/>
    <hyperlink r:id="rId1151" ref="I819"/>
    <hyperlink r:id="rId1152" ref="B820"/>
    <hyperlink r:id="rId1153" ref="I820"/>
    <hyperlink r:id="rId1154" ref="I821"/>
    <hyperlink r:id="rId1155" ref="I822"/>
    <hyperlink r:id="rId1156" ref="I823"/>
    <hyperlink r:id="rId1157" ref="B824"/>
    <hyperlink r:id="rId1158" ref="I824"/>
    <hyperlink r:id="rId1159" ref="I825"/>
    <hyperlink r:id="rId1160" ref="B829"/>
    <hyperlink r:id="rId1161" ref="I829"/>
    <hyperlink r:id="rId1162" ref="B830"/>
    <hyperlink r:id="rId1163" ref="I830"/>
    <hyperlink r:id="rId1164" ref="I831"/>
    <hyperlink r:id="rId1165" ref="Q831"/>
    <hyperlink r:id="rId1166" ref="I833"/>
    <hyperlink r:id="rId1167" ref="I834"/>
    <hyperlink r:id="rId1168" ref="B836"/>
    <hyperlink r:id="rId1169" ref="I836"/>
    <hyperlink r:id="rId1170" ref="B837"/>
    <hyperlink r:id="rId1171" ref="I838"/>
    <hyperlink r:id="rId1172" ref="B839"/>
    <hyperlink r:id="rId1173" ref="B840"/>
    <hyperlink r:id="rId1174" ref="B841"/>
    <hyperlink r:id="rId1175" ref="B842"/>
    <hyperlink r:id="rId1176" ref="B843"/>
    <hyperlink r:id="rId1177" ref="I843"/>
    <hyperlink r:id="rId1178" ref="I844"/>
    <hyperlink r:id="rId1179" ref="B845"/>
    <hyperlink r:id="rId1180" ref="I845"/>
    <hyperlink r:id="rId1181" ref="B846"/>
    <hyperlink r:id="rId1182" ref="B847"/>
    <hyperlink r:id="rId1183" ref="B848"/>
    <hyperlink r:id="rId1184" ref="I848"/>
    <hyperlink r:id="rId1185" ref="I849"/>
    <hyperlink r:id="rId1186" ref="B850"/>
    <hyperlink r:id="rId1187" ref="I850"/>
    <hyperlink r:id="rId1188" ref="B851"/>
    <hyperlink r:id="rId1189" ref="B852"/>
    <hyperlink r:id="rId1190" ref="I853"/>
    <hyperlink r:id="rId1191" ref="I855"/>
    <hyperlink r:id="rId1192" ref="B856"/>
    <hyperlink r:id="rId1193" ref="B857"/>
    <hyperlink r:id="rId1194" ref="I857"/>
    <hyperlink r:id="rId1195" ref="B859"/>
    <hyperlink r:id="rId1196" ref="I860"/>
    <hyperlink r:id="rId1197" ref="I861"/>
    <hyperlink r:id="rId1198" ref="B862"/>
    <hyperlink r:id="rId1199" ref="I862"/>
    <hyperlink r:id="rId1200" ref="B863"/>
    <hyperlink r:id="rId1201" ref="B864"/>
    <hyperlink r:id="rId1202" ref="I864"/>
    <hyperlink r:id="rId1203" ref="B865"/>
    <hyperlink r:id="rId1204" ref="I866"/>
    <hyperlink r:id="rId1205" ref="I869"/>
    <hyperlink r:id="rId1206" ref="B870"/>
    <hyperlink r:id="rId1207" ref="B871"/>
    <hyperlink r:id="rId1208" ref="I871"/>
    <hyperlink r:id="rId1209" ref="I873"/>
    <hyperlink r:id="rId1210" ref="B874"/>
    <hyperlink r:id="rId1211" ref="I874"/>
    <hyperlink r:id="rId1212" ref="B875"/>
    <hyperlink r:id="rId1213" ref="I875"/>
    <hyperlink r:id="rId1214" ref="B876"/>
    <hyperlink r:id="rId1215" ref="B877"/>
    <hyperlink r:id="rId1216" ref="I878"/>
    <hyperlink r:id="rId1217" ref="I881"/>
    <hyperlink r:id="rId1218" ref="I883"/>
    <hyperlink r:id="rId1219" ref="I884"/>
    <hyperlink r:id="rId1220" ref="I886"/>
    <hyperlink r:id="rId1221" ref="I887"/>
    <hyperlink r:id="rId1222" ref="I888"/>
    <hyperlink r:id="rId1223" ref="I889"/>
    <hyperlink r:id="rId1224" ref="I893"/>
    <hyperlink r:id="rId1225" ref="I895"/>
    <hyperlink r:id="rId1226" ref="I897"/>
    <hyperlink r:id="rId1227" ref="I898"/>
    <hyperlink r:id="rId1228" ref="I900"/>
    <hyperlink r:id="rId1229" ref="B901"/>
    <hyperlink r:id="rId1230" ref="I901"/>
    <hyperlink r:id="rId1231" ref="I903"/>
    <hyperlink r:id="rId1232" ref="I905"/>
    <hyperlink r:id="rId1233" ref="I907"/>
    <hyperlink r:id="rId1234" ref="I908"/>
    <hyperlink r:id="rId1235" ref="I910"/>
    <hyperlink r:id="rId1236" ref="I911"/>
    <hyperlink r:id="rId1237" ref="I914"/>
    <hyperlink r:id="rId1238" ref="I918"/>
    <hyperlink r:id="rId1239" ref="I922"/>
    <hyperlink r:id="rId1240" ref="I926"/>
    <hyperlink r:id="rId1241" ref="H928"/>
    <hyperlink r:id="rId1242" ref="I928"/>
    <hyperlink r:id="rId1243" ref="I929"/>
    <hyperlink r:id="rId1244" ref="I930"/>
    <hyperlink r:id="rId1245" ref="I940"/>
    <hyperlink r:id="rId1246" ref="I941"/>
    <hyperlink r:id="rId1247" ref="I942"/>
    <hyperlink r:id="rId1248" ref="I946"/>
    <hyperlink r:id="rId1249" ref="I949"/>
    <hyperlink r:id="rId1250" ref="I950"/>
    <hyperlink r:id="rId1251" ref="I951"/>
    <hyperlink r:id="rId1252" ref="I953"/>
    <hyperlink r:id="rId1253" ref="I954"/>
    <hyperlink r:id="rId1254" ref="I955"/>
    <hyperlink r:id="rId1255" ref="I956"/>
    <hyperlink r:id="rId1256" ref="I957"/>
    <hyperlink r:id="rId1257" ref="I958"/>
    <hyperlink r:id="rId1258" ref="I959"/>
    <hyperlink r:id="rId1259" ref="I962"/>
    <hyperlink r:id="rId1260" ref="I963"/>
    <hyperlink r:id="rId1261" ref="I964"/>
    <hyperlink r:id="rId1262" ref="I972"/>
    <hyperlink r:id="rId1263" ref="I973"/>
    <hyperlink r:id="rId1264" ref="I975"/>
    <hyperlink r:id="rId1265" ref="I976"/>
    <hyperlink r:id="rId1266" ref="I977"/>
    <hyperlink r:id="rId1267" ref="I978"/>
    <hyperlink r:id="rId1268" ref="I979"/>
    <hyperlink r:id="rId1269" ref="I980"/>
    <hyperlink r:id="rId1270" ref="I981"/>
    <hyperlink r:id="rId1271" ref="I982"/>
    <hyperlink r:id="rId1272" ref="I984"/>
    <hyperlink r:id="rId1273" ref="I986"/>
    <hyperlink r:id="rId1274" ref="I987"/>
    <hyperlink r:id="rId1275" ref="I990"/>
    <hyperlink r:id="rId1276" ref="I992"/>
    <hyperlink r:id="rId1277" ref="I997"/>
    <hyperlink r:id="rId1278" ref="I1002"/>
    <hyperlink r:id="rId1279" ref="I1003"/>
    <hyperlink r:id="rId1280" ref="I1005"/>
    <hyperlink r:id="rId1281" ref="I1009"/>
    <hyperlink r:id="rId1282" ref="I1011"/>
    <hyperlink r:id="rId1283" ref="I1015"/>
    <hyperlink r:id="rId1284" ref="I1018"/>
    <hyperlink r:id="rId1285" ref="I1019"/>
    <hyperlink r:id="rId1286" ref="I1020"/>
    <hyperlink r:id="rId1287" ref="I1021"/>
    <hyperlink r:id="rId1288" ref="I1023"/>
    <hyperlink r:id="rId1289" ref="I1024"/>
    <hyperlink r:id="rId1290" ref="I1025"/>
    <hyperlink r:id="rId1291" ref="I1026"/>
    <hyperlink r:id="rId1292" ref="I1027"/>
    <hyperlink r:id="rId1293" ref="I1028"/>
    <hyperlink r:id="rId1294" ref="I1031"/>
    <hyperlink r:id="rId1295" ref="I1032"/>
    <hyperlink r:id="rId1296" ref="I1033"/>
    <hyperlink r:id="rId1297" ref="I1034"/>
    <hyperlink r:id="rId1298" ref="I1035"/>
    <hyperlink r:id="rId1299" ref="I1037"/>
    <hyperlink r:id="rId1300" ref="I1038"/>
    <hyperlink r:id="rId1301" ref="I1039"/>
    <hyperlink r:id="rId1302" ref="I1040"/>
    <hyperlink r:id="rId1303" ref="I1041"/>
    <hyperlink r:id="rId1304" ref="I1042"/>
    <hyperlink r:id="rId1305" ref="I1043"/>
    <hyperlink r:id="rId1306" ref="I1044"/>
    <hyperlink r:id="rId1307" ref="I1045"/>
    <hyperlink r:id="rId1308" ref="I1046"/>
    <hyperlink r:id="rId1309" ref="I1047"/>
    <hyperlink r:id="rId1310" ref="I1048"/>
    <hyperlink r:id="rId1311" ref="I1049"/>
    <hyperlink r:id="rId1312" ref="I1050"/>
    <hyperlink r:id="rId1313" ref="I1051"/>
    <hyperlink r:id="rId1314" ref="I1052"/>
    <hyperlink r:id="rId1315" ref="I1053"/>
    <hyperlink r:id="rId1316" ref="I1054"/>
    <hyperlink r:id="rId1317" ref="I1055"/>
    <hyperlink r:id="rId1318" ref="I1056"/>
    <hyperlink r:id="rId1319" ref="I1059"/>
    <hyperlink r:id="rId1320" ref="I1060"/>
    <hyperlink r:id="rId1321" ref="I1061"/>
    <hyperlink r:id="rId1322" ref="I1062"/>
    <hyperlink r:id="rId1323" ref="I1063"/>
    <hyperlink r:id="rId1324" ref="I1064"/>
    <hyperlink r:id="rId1325" ref="I1065"/>
    <hyperlink r:id="rId1326" ref="I1066"/>
    <hyperlink r:id="rId1327" ref="I1068"/>
    <hyperlink r:id="rId1328" ref="I1071"/>
    <hyperlink r:id="rId1329" ref="I1073"/>
    <hyperlink r:id="rId1330" ref="I1076"/>
    <hyperlink r:id="rId1331" ref="I1077"/>
    <hyperlink r:id="rId1332" ref="I1078"/>
    <hyperlink r:id="rId1333" ref="I1079"/>
    <hyperlink r:id="rId1334" ref="I1084"/>
    <hyperlink r:id="rId1335" ref="I1085"/>
    <hyperlink r:id="rId1336" ref="I1086"/>
    <hyperlink r:id="rId1337" ref="I1087"/>
    <hyperlink r:id="rId1338" ref="I1088"/>
    <hyperlink r:id="rId1339" ref="B1089"/>
    <hyperlink r:id="rId1340" ref="I1089"/>
    <hyperlink r:id="rId1341" ref="I1090"/>
    <hyperlink r:id="rId1342" ref="I1092"/>
    <hyperlink r:id="rId1343" ref="I1093"/>
    <hyperlink r:id="rId1344" ref="I1094"/>
    <hyperlink r:id="rId1345" ref="I1097"/>
    <hyperlink r:id="rId1346" ref="I1098"/>
    <hyperlink r:id="rId1347" ref="I1099"/>
    <hyperlink r:id="rId1348" ref="I1100"/>
    <hyperlink r:id="rId1349" ref="I1102"/>
    <hyperlink r:id="rId1350" ref="I1103"/>
    <hyperlink r:id="rId1351" ref="I1104"/>
    <hyperlink r:id="rId1352" ref="I1105"/>
    <hyperlink r:id="rId1353" ref="I1106"/>
    <hyperlink r:id="rId1354" ref="I1107"/>
    <hyperlink r:id="rId1355" ref="I1110"/>
    <hyperlink r:id="rId1356" ref="I1116"/>
    <hyperlink r:id="rId1357" ref="B1117"/>
    <hyperlink r:id="rId1358" ref="I1117"/>
    <hyperlink r:id="rId1359" ref="I1118"/>
    <hyperlink r:id="rId1360" ref="I1120"/>
    <hyperlink r:id="rId1361" ref="I1122"/>
    <hyperlink r:id="rId1362" ref="I1124"/>
    <hyperlink r:id="rId1363" ref="I1126"/>
    <hyperlink r:id="rId1364" ref="I1127"/>
    <hyperlink r:id="rId1365" ref="I1128"/>
    <hyperlink r:id="rId1366" ref="Q1128"/>
    <hyperlink r:id="rId1367" ref="I1129"/>
    <hyperlink r:id="rId1368" ref="I1130"/>
    <hyperlink r:id="rId1369" ref="I1131"/>
    <hyperlink r:id="rId1370" ref="I1133"/>
    <hyperlink r:id="rId1371" ref="I1134"/>
    <hyperlink r:id="rId1372" ref="I1136"/>
    <hyperlink r:id="rId1373" ref="I1137"/>
    <hyperlink r:id="rId1374" ref="I1141"/>
    <hyperlink r:id="rId1375" ref="I1142"/>
    <hyperlink r:id="rId1376" ref="I1145"/>
    <hyperlink r:id="rId1377" ref="I1146"/>
    <hyperlink r:id="rId1378" ref="I1147"/>
    <hyperlink r:id="rId1379" ref="I1148"/>
    <hyperlink r:id="rId1380" ref="I1149"/>
    <hyperlink r:id="rId1381" ref="I1150"/>
    <hyperlink r:id="rId1382" ref="I1151"/>
    <hyperlink r:id="rId1383" ref="I1153"/>
    <hyperlink r:id="rId1384" ref="I1156"/>
    <hyperlink r:id="rId1385" ref="I1157"/>
    <hyperlink r:id="rId1386" ref="I1158"/>
    <hyperlink r:id="rId1387" ref="I1159"/>
    <hyperlink r:id="rId1388" ref="I1160"/>
    <hyperlink r:id="rId1389" ref="I1161"/>
    <hyperlink r:id="rId1390" ref="I1162"/>
    <hyperlink r:id="rId1391" ref="B1164"/>
    <hyperlink r:id="rId1392" ref="B1165"/>
    <hyperlink r:id="rId1393" ref="B1167"/>
    <hyperlink r:id="rId1394" ref="I1169"/>
    <hyperlink r:id="rId1395" ref="I1170"/>
    <hyperlink r:id="rId1396" ref="B1171"/>
    <hyperlink r:id="rId1397" ref="B1172"/>
    <hyperlink r:id="rId1398" ref="I1172"/>
    <hyperlink r:id="rId1399" ref="B1173"/>
    <hyperlink r:id="rId1400" ref="B1174"/>
    <hyperlink r:id="rId1401" ref="I1178"/>
    <hyperlink r:id="rId1402" ref="B1179"/>
    <hyperlink r:id="rId1403" ref="I1180"/>
    <hyperlink r:id="rId1404" ref="B1181"/>
    <hyperlink r:id="rId1405" ref="B1182"/>
    <hyperlink r:id="rId1406" ref="B1184"/>
    <hyperlink r:id="rId1407" ref="I1185"/>
    <hyperlink r:id="rId1408" ref="I1186"/>
    <hyperlink r:id="rId1409" ref="I1188"/>
    <hyperlink r:id="rId1410" ref="B1189"/>
    <hyperlink r:id="rId1411" ref="B1190"/>
    <hyperlink r:id="rId1412" ref="B1191"/>
    <hyperlink r:id="rId1413" ref="I1192"/>
    <hyperlink r:id="rId1414" ref="I1193"/>
    <hyperlink r:id="rId1415" ref="I1194"/>
    <hyperlink r:id="rId1416" ref="I1195"/>
    <hyperlink r:id="rId1417" ref="B1197"/>
    <hyperlink r:id="rId1418" ref="I1198"/>
    <hyperlink r:id="rId1419" ref="I1199"/>
    <hyperlink r:id="rId1420" ref="B1200"/>
    <hyperlink r:id="rId1421" ref="I1200"/>
    <hyperlink r:id="rId1422" ref="B1201"/>
    <hyperlink r:id="rId1423" ref="I1202"/>
    <hyperlink r:id="rId1424" ref="I1203"/>
    <hyperlink r:id="rId1425" ref="I1204"/>
    <hyperlink r:id="rId1426" ref="B1205"/>
    <hyperlink r:id="rId1427" ref="B1206"/>
    <hyperlink r:id="rId1428" ref="B1207"/>
    <hyperlink r:id="rId1429" ref="I1207"/>
    <hyperlink r:id="rId1430" ref="I1209"/>
    <hyperlink r:id="rId1431" ref="I1210"/>
    <hyperlink r:id="rId1432" ref="I1211"/>
    <hyperlink r:id="rId1433" ref="B1212"/>
    <hyperlink r:id="rId1434" ref="I1212"/>
    <hyperlink r:id="rId1435" ref="I1213"/>
    <hyperlink r:id="rId1436" ref="I1216"/>
    <hyperlink r:id="rId1437" ref="I1217"/>
    <hyperlink r:id="rId1438" ref="I1218"/>
    <hyperlink r:id="rId1439" ref="I1219"/>
    <hyperlink r:id="rId1440" ref="B1222"/>
    <hyperlink r:id="rId1441" ref="I1223"/>
    <hyperlink r:id="rId1442" ref="I1224"/>
    <hyperlink r:id="rId1443" ref="I1225"/>
    <hyperlink r:id="rId1444" ref="I1226"/>
    <hyperlink r:id="rId1445" ref="I1231"/>
    <hyperlink r:id="rId1446" ref="I1232"/>
    <hyperlink r:id="rId1447" ref="I1233"/>
    <hyperlink r:id="rId1448" ref="I1234"/>
    <hyperlink r:id="rId1449" ref="I1236"/>
    <hyperlink r:id="rId1450" ref="I1237"/>
    <hyperlink r:id="rId1451" ref="I1238"/>
    <hyperlink r:id="rId1452" ref="I1239"/>
    <hyperlink r:id="rId1453" ref="I1242"/>
    <hyperlink r:id="rId1454" ref="I1243"/>
    <hyperlink r:id="rId1455" ref="I1244"/>
    <hyperlink r:id="rId1456" ref="I1245"/>
    <hyperlink r:id="rId1457" ref="I1246"/>
    <hyperlink r:id="rId1458" ref="I1249"/>
    <hyperlink r:id="rId1459" ref="I1250"/>
    <hyperlink r:id="rId1460" ref="I1251"/>
    <hyperlink r:id="rId1461" ref="I1252"/>
    <hyperlink r:id="rId1462" ref="I1254"/>
    <hyperlink r:id="rId1463" ref="I1256"/>
    <hyperlink r:id="rId1464" ref="I1257"/>
    <hyperlink r:id="rId1465" ref="I1258"/>
    <hyperlink r:id="rId1466" ref="I1259"/>
    <hyperlink r:id="rId1467" ref="I1261"/>
    <hyperlink r:id="rId1468" ref="I1262"/>
    <hyperlink r:id="rId1469" ref="I1263"/>
    <hyperlink r:id="rId1470" ref="I1265"/>
    <hyperlink r:id="rId1471" ref="I1268"/>
    <hyperlink r:id="rId1472" ref="I1269"/>
    <hyperlink r:id="rId1473" ref="I1275"/>
    <hyperlink r:id="rId1474" ref="H1320"/>
    <hyperlink r:id="rId1475" ref="I1320"/>
    <hyperlink r:id="rId1476" ref="I1321"/>
    <hyperlink r:id="rId1477" ref="I1324"/>
    <hyperlink r:id="rId1478" ref="I1329"/>
    <hyperlink r:id="rId1479" ref="I1336"/>
    <hyperlink r:id="rId1480" ref="I1337"/>
    <hyperlink r:id="rId1481" ref="I1344"/>
    <hyperlink r:id="rId1482" ref="I1346"/>
    <hyperlink r:id="rId1483" ref="I1365"/>
    <hyperlink r:id="rId1484" ref="I1366"/>
    <hyperlink r:id="rId1485" ref="H1372"/>
    <hyperlink r:id="rId1486" ref="H1377"/>
    <hyperlink r:id="rId1487" ref="I1377"/>
    <hyperlink r:id="rId1488" ref="B1379"/>
    <hyperlink r:id="rId1489" ref="I1379"/>
    <hyperlink r:id="rId1490" ref="B1380"/>
    <hyperlink r:id="rId1491" ref="I1380"/>
    <hyperlink r:id="rId1492" ref="H1381"/>
    <hyperlink r:id="rId1493" ref="I1381"/>
    <hyperlink r:id="rId1494" ref="H1382"/>
    <hyperlink r:id="rId1495" ref="I1382"/>
    <hyperlink r:id="rId1496" ref="H1383"/>
    <hyperlink r:id="rId1497" ref="I1383"/>
    <hyperlink r:id="rId1498" ref="H1384"/>
    <hyperlink r:id="rId1499" ref="I1384"/>
    <hyperlink r:id="rId1500" ref="I1388"/>
    <hyperlink r:id="rId1501" ref="H1394"/>
    <hyperlink r:id="rId1502" ref="I1394"/>
    <hyperlink r:id="rId1503" ref="H1395"/>
    <hyperlink r:id="rId1504" ref="I1395"/>
    <hyperlink r:id="rId1505" ref="I1397"/>
    <hyperlink r:id="rId1506" ref="I1418"/>
    <hyperlink r:id="rId1507" ref="I1427"/>
    <hyperlink r:id="rId1508" ref="Q1433"/>
    <hyperlink r:id="rId1509" ref="I1447"/>
    <hyperlink r:id="rId1510" ref="H1448"/>
    <hyperlink r:id="rId1511" ref="I1448"/>
    <hyperlink r:id="rId1512" ref="I1516"/>
    <hyperlink r:id="rId1513" ref="I1524"/>
    <hyperlink r:id="rId1514" ref="Q1528"/>
    <hyperlink r:id="rId1515" ref="Q1535"/>
    <hyperlink r:id="rId1516" ref="Q1545"/>
    <hyperlink r:id="rId1517" ref="Q1547"/>
    <hyperlink r:id="rId1518" ref="Q1548"/>
    <hyperlink r:id="rId1519" ref="Q1552"/>
    <hyperlink r:id="rId1520" ref="I1553"/>
    <hyperlink r:id="rId1521" ref="I1555"/>
    <hyperlink r:id="rId1522" ref="B1560"/>
    <hyperlink r:id="rId1523" ref="I1571"/>
    <hyperlink r:id="rId1524" ref="I1575"/>
    <hyperlink r:id="rId1525" ref="I1582"/>
    <hyperlink r:id="rId1526" ref="I1583"/>
    <hyperlink r:id="rId1527" ref="B1585"/>
    <hyperlink r:id="rId1528" ref="I1594"/>
    <hyperlink r:id="rId1529" ref="Q1608"/>
    <hyperlink r:id="rId1530" ref="Q1619"/>
    <hyperlink r:id="rId1531" ref="Q1641"/>
    <hyperlink r:id="rId1532" ref="I1642"/>
    <hyperlink r:id="rId1533" ref="Q1646"/>
    <hyperlink r:id="rId1534" ref="I1651"/>
    <hyperlink r:id="rId1535" ref="I1656"/>
    <hyperlink r:id="rId1536" ref="I1657"/>
    <hyperlink r:id="rId1537" ref="Q1663"/>
    <hyperlink r:id="rId1538" ref="I1667"/>
    <hyperlink r:id="rId1539" ref="Q1667"/>
    <hyperlink r:id="rId1540" ref="I1693"/>
    <hyperlink r:id="rId1541" ref="I1698"/>
    <hyperlink r:id="rId1542" ref="H1699"/>
    <hyperlink r:id="rId1543" ref="H1700"/>
    <hyperlink r:id="rId1544" ref="H1701"/>
    <hyperlink r:id="rId1545" ref="I1703"/>
    <hyperlink r:id="rId1546" ref="I1706"/>
    <hyperlink r:id="rId1547" ref="I1707"/>
    <hyperlink r:id="rId1548" ref="I1708"/>
    <hyperlink r:id="rId1549" ref="I1709"/>
    <hyperlink r:id="rId1550" ref="I1710"/>
    <hyperlink r:id="rId1551" ref="B1712"/>
    <hyperlink r:id="rId1552" ref="I1712"/>
    <hyperlink r:id="rId1553" ref="B1713"/>
    <hyperlink r:id="rId1554" ref="I1713"/>
    <hyperlink r:id="rId1555" ref="B1714"/>
    <hyperlink r:id="rId1556" ref="B1715"/>
    <hyperlink r:id="rId1557" ref="B1716"/>
    <hyperlink r:id="rId1558" ref="I1718"/>
    <hyperlink r:id="rId1559" ref="I1719"/>
    <hyperlink r:id="rId1560" ref="I1720"/>
    <hyperlink r:id="rId1561" ref="I1721"/>
    <hyperlink r:id="rId1562" ref="I1722"/>
    <hyperlink r:id="rId1563" ref="I1723"/>
    <hyperlink r:id="rId1564" ref="I1725"/>
    <hyperlink r:id="rId1565" ref="I1726"/>
    <hyperlink r:id="rId1566" ref="B1727"/>
    <hyperlink r:id="rId1567" ref="I1728"/>
    <hyperlink r:id="rId1568" ref="I1729"/>
    <hyperlink r:id="rId1569" ref="I1730"/>
    <hyperlink r:id="rId1570" ref="I1731"/>
    <hyperlink r:id="rId1571" ref="I1732"/>
    <hyperlink r:id="rId1572" ref="I1733"/>
    <hyperlink r:id="rId1573" ref="I1735"/>
    <hyperlink r:id="rId1574" ref="I1738"/>
    <hyperlink r:id="rId1575" ref="I1739"/>
    <hyperlink r:id="rId1576" ref="B1740"/>
    <hyperlink r:id="rId1577" ref="I1741"/>
    <hyperlink r:id="rId1578" ref="I1742"/>
    <hyperlink r:id="rId1579" ref="I1750"/>
    <hyperlink r:id="rId1580" ref="B1758"/>
    <hyperlink r:id="rId1581" ref="I1758"/>
    <hyperlink r:id="rId1582" ref="B1779"/>
    <hyperlink r:id="rId1583" ref="I1783"/>
    <hyperlink r:id="rId1584" ref="I1789"/>
    <hyperlink r:id="rId1585" ref="I1791"/>
    <hyperlink r:id="rId1586" ref="B1794"/>
    <hyperlink r:id="rId1587" ref="B1795"/>
    <hyperlink r:id="rId1588" ref="I1795"/>
    <hyperlink r:id="rId1589" ref="I1796"/>
    <hyperlink r:id="rId1590" ref="B1797"/>
    <hyperlink r:id="rId1591" ref="I1797"/>
    <hyperlink r:id="rId1592" ref="B1798"/>
    <hyperlink r:id="rId1593" ref="I1798"/>
    <hyperlink r:id="rId1594" ref="I1799"/>
    <hyperlink r:id="rId1595" ref="B1800"/>
    <hyperlink r:id="rId1596" ref="B1801"/>
    <hyperlink r:id="rId1597" ref="I1802"/>
    <hyperlink r:id="rId1598" ref="B1805"/>
    <hyperlink r:id="rId1599" ref="I1807"/>
    <hyperlink r:id="rId1600" ref="I1808"/>
    <hyperlink r:id="rId1601" ref="I1809"/>
    <hyperlink r:id="rId1602" ref="I1810"/>
    <hyperlink r:id="rId1603" ref="I1811"/>
    <hyperlink r:id="rId1604" ref="I1812"/>
    <hyperlink r:id="rId1605" ref="I1813"/>
    <hyperlink r:id="rId1606" ref="I1814"/>
    <hyperlink r:id="rId1607" ref="B1815"/>
    <hyperlink r:id="rId1608" ref="B1816"/>
    <hyperlink r:id="rId1609" ref="I1816"/>
    <hyperlink r:id="rId1610" ref="B1817"/>
    <hyperlink r:id="rId1611" ref="I1817"/>
    <hyperlink r:id="rId1612" ref="I1818"/>
    <hyperlink r:id="rId1613" ref="I1821"/>
    <hyperlink r:id="rId1614" ref="I1822"/>
    <hyperlink r:id="rId1615" ref="I1825"/>
    <hyperlink r:id="rId1616" ref="I1828"/>
    <hyperlink r:id="rId1617" ref="I1830"/>
    <hyperlink r:id="rId1618" ref="I1831"/>
    <hyperlink r:id="rId1619" ref="I1835"/>
    <hyperlink r:id="rId1620" ref="I1839"/>
    <hyperlink r:id="rId1621" ref="I1840"/>
    <hyperlink r:id="rId1622" ref="I1841"/>
    <hyperlink r:id="rId1623" ref="I1842"/>
    <hyperlink r:id="rId1624" ref="I1845"/>
    <hyperlink r:id="rId1625" ref="I1846"/>
    <hyperlink r:id="rId1626" ref="I1847"/>
    <hyperlink r:id="rId1627" ref="I1848"/>
    <hyperlink r:id="rId1628" ref="I1852"/>
    <hyperlink r:id="rId1629" ref="I1853"/>
    <hyperlink r:id="rId1630" ref="I1856"/>
    <hyperlink r:id="rId1631" ref="I1857"/>
    <hyperlink r:id="rId1632" ref="I1858"/>
    <hyperlink r:id="rId1633" ref="I1860"/>
    <hyperlink r:id="rId1634" ref="I1861"/>
    <hyperlink r:id="rId1635" ref="I1862"/>
    <hyperlink r:id="rId1636" ref="I1863"/>
    <hyperlink r:id="rId1637" ref="B1867"/>
    <hyperlink r:id="rId1638" ref="I1868"/>
    <hyperlink r:id="rId1639" ref="B1869"/>
    <hyperlink r:id="rId1640" ref="B1871"/>
    <hyperlink r:id="rId1641" ref="I1871"/>
    <hyperlink r:id="rId1642" ref="B1872"/>
    <hyperlink r:id="rId1643" ref="I1872"/>
    <hyperlink r:id="rId1644" ref="I1874"/>
    <hyperlink r:id="rId1645" ref="I1875"/>
    <hyperlink r:id="rId1646" ref="I1877"/>
    <hyperlink r:id="rId1647" ref="I1882"/>
    <hyperlink r:id="rId1648" ref="I1883"/>
    <hyperlink r:id="rId1649" ref="I1884"/>
    <hyperlink r:id="rId1650" ref="B1890"/>
    <hyperlink r:id="rId1651" ref="I1893"/>
    <hyperlink r:id="rId1652" ref="I1897"/>
    <hyperlink r:id="rId1653" ref="I1945"/>
    <hyperlink r:id="rId1654" ref="I1953"/>
    <hyperlink r:id="rId1655" ref="I1958"/>
    <hyperlink r:id="rId1656" ref="I1959"/>
    <hyperlink r:id="rId1657" ref="I1961"/>
    <hyperlink r:id="rId1658" ref="I1962"/>
    <hyperlink r:id="rId1659" ref="B1986"/>
    <hyperlink r:id="rId1660" ref="I1988"/>
    <hyperlink r:id="rId1661" ref="K1995"/>
    <hyperlink r:id="rId1662" ref="K1996"/>
    <hyperlink r:id="rId1663" ref="K1997"/>
    <hyperlink r:id="rId1664" ref="K1998"/>
    <hyperlink r:id="rId1665" ref="K1999"/>
    <hyperlink r:id="rId1666" ref="K2000"/>
    <hyperlink r:id="rId1667" ref="K2001"/>
    <hyperlink r:id="rId1668" ref="I2002"/>
    <hyperlink r:id="rId1669" ref="B2003"/>
    <hyperlink r:id="rId1670" ref="I2003"/>
    <hyperlink r:id="rId1671" ref="I2004"/>
    <hyperlink r:id="rId1672" ref="Q2005"/>
    <hyperlink r:id="rId1673" ref="Q2006"/>
    <hyperlink r:id="rId1674" ref="Q2008"/>
    <hyperlink r:id="rId1675" ref="H2069"/>
    <hyperlink r:id="rId1676" ref="H2071"/>
    <hyperlink r:id="rId1677" ref="I2071"/>
    <hyperlink r:id="rId1678" ref="I2072"/>
    <hyperlink r:id="rId1679" ref="I2074"/>
    <hyperlink r:id="rId1680" ref="I2075"/>
    <hyperlink r:id="rId1681" ref="I2076"/>
    <hyperlink r:id="rId1682" ref="I2077"/>
    <hyperlink r:id="rId1683" ref="I2078"/>
    <hyperlink r:id="rId1684" ref="I2079"/>
    <hyperlink r:id="rId1685" ref="I2081"/>
    <hyperlink r:id="rId1686" ref="B2082"/>
    <hyperlink r:id="rId1687" ref="I2084"/>
    <hyperlink r:id="rId1688" ref="B2085"/>
    <hyperlink r:id="rId1689" ref="I2087"/>
    <hyperlink r:id="rId1690" ref="I2091"/>
    <hyperlink r:id="rId1691" ref="I2092"/>
    <hyperlink r:id="rId1692" ref="I2093"/>
    <hyperlink r:id="rId1693" ref="I2095"/>
    <hyperlink r:id="rId1694" ref="I2096"/>
    <hyperlink r:id="rId1695" ref="B2097"/>
    <hyperlink r:id="rId1696" ref="I2101"/>
    <hyperlink r:id="rId1697" ref="I2102"/>
    <hyperlink r:id="rId1698" ref="B2103"/>
    <hyperlink r:id="rId1699" ref="I2105"/>
    <hyperlink r:id="rId1700" ref="I2108"/>
    <hyperlink r:id="rId1701" ref="I2109"/>
    <hyperlink r:id="rId1702" ref="I2110"/>
    <hyperlink r:id="rId1703" ref="I2111"/>
    <hyperlink r:id="rId1704" ref="I2112"/>
    <hyperlink r:id="rId1705" ref="I2113"/>
    <hyperlink r:id="rId1706" ref="I2114"/>
    <hyperlink r:id="rId1707" ref="I2115"/>
    <hyperlink r:id="rId1708" ref="I2119"/>
    <hyperlink r:id="rId1709" ref="I2120"/>
    <hyperlink r:id="rId1710" ref="B2123"/>
    <hyperlink r:id="rId1711" ref="I2123"/>
    <hyperlink r:id="rId1712" ref="B2124"/>
    <hyperlink r:id="rId1713" ref="I2124"/>
    <hyperlink r:id="rId1714" ref="I2128"/>
    <hyperlink r:id="rId1715" ref="B2130"/>
    <hyperlink r:id="rId1716" ref="I2131"/>
    <hyperlink r:id="rId1717" ref="I2133"/>
    <hyperlink r:id="rId1718" ref="I2136"/>
    <hyperlink r:id="rId1719" ref="I2144"/>
    <hyperlink r:id="rId1720" ref="B2147"/>
    <hyperlink r:id="rId1721" ref="B2148"/>
    <hyperlink r:id="rId1722" ref="I2148"/>
    <hyperlink r:id="rId1723" ref="B2149"/>
    <hyperlink r:id="rId1724" ref="I2150"/>
    <hyperlink r:id="rId1725" ref="I2151"/>
    <hyperlink r:id="rId1726" ref="Q2169"/>
    <hyperlink r:id="rId1727" ref="I2179"/>
    <hyperlink r:id="rId1728" ref="I2180"/>
    <hyperlink r:id="rId1729" ref="I2182"/>
    <hyperlink r:id="rId1730" ref="I2188"/>
    <hyperlink r:id="rId1731" ref="I2189"/>
    <hyperlink r:id="rId1732" ref="B2191"/>
    <hyperlink r:id="rId1733" ref="I2192"/>
    <hyperlink r:id="rId1734" ref="I2193"/>
    <hyperlink r:id="rId1735" ref="B2194"/>
    <hyperlink r:id="rId1736" ref="I2195"/>
    <hyperlink r:id="rId1737" ref="I2197"/>
    <hyperlink r:id="rId1738" ref="I2200"/>
    <hyperlink r:id="rId1739" ref="I2201"/>
    <hyperlink r:id="rId1740" ref="I2202"/>
    <hyperlink r:id="rId1741" ref="I2206"/>
    <hyperlink r:id="rId1742" ref="B2212"/>
    <hyperlink r:id="rId1743" ref="I2212"/>
    <hyperlink r:id="rId1744" ref="I2233"/>
    <hyperlink r:id="rId1745" ref="I2234"/>
    <hyperlink r:id="rId1746" ref="E2235"/>
    <hyperlink r:id="rId1747" ref="H2235"/>
    <hyperlink r:id="rId1748" ref="I2236"/>
    <hyperlink r:id="rId1749" ref="E2237"/>
    <hyperlink r:id="rId1750" ref="H2237"/>
    <hyperlink r:id="rId1751" ref="E2238"/>
    <hyperlink r:id="rId1752" ref="H2238"/>
    <hyperlink r:id="rId1753" ref="B2239"/>
    <hyperlink r:id="rId1754" ref="I2239"/>
    <hyperlink r:id="rId1755" ref="H2240"/>
    <hyperlink r:id="rId1756" ref="H2241"/>
    <hyperlink r:id="rId1757" ref="H2243"/>
    <hyperlink r:id="rId1758" ref="I2243"/>
    <hyperlink r:id="rId1759" ref="E2244"/>
    <hyperlink r:id="rId1760" ref="H2244"/>
    <hyperlink r:id="rId1761" ref="I2245"/>
    <hyperlink r:id="rId1762" ref="I2246"/>
    <hyperlink r:id="rId1763" ref="I2247"/>
    <hyperlink r:id="rId1764" ref="I2248"/>
    <hyperlink r:id="rId1765" ref="I2249"/>
    <hyperlink r:id="rId1766" ref="H2250"/>
    <hyperlink r:id="rId1767" ref="I2250"/>
    <hyperlink r:id="rId1768" ref="H2251"/>
    <hyperlink r:id="rId1769" ref="H2253"/>
    <hyperlink r:id="rId1770" ref="H2254"/>
    <hyperlink r:id="rId1771" ref="B2255"/>
    <hyperlink r:id="rId1772" ref="H2256"/>
    <hyperlink r:id="rId1773" ref="I2256"/>
    <hyperlink r:id="rId1774" ref="I2259"/>
    <hyperlink r:id="rId1775" ref="H2260"/>
    <hyperlink r:id="rId1776" ref="I2262"/>
    <hyperlink r:id="rId1777" ref="H2263"/>
    <hyperlink r:id="rId1778" ref="I2263"/>
    <hyperlink r:id="rId1779" ref="I2264"/>
    <hyperlink r:id="rId1780" ref="B2266"/>
    <hyperlink r:id="rId1781" ref="I2267"/>
    <hyperlink r:id="rId1782" ref="I2269"/>
    <hyperlink r:id="rId1783" ref="I2270"/>
    <hyperlink r:id="rId1784" ref="I2271"/>
    <hyperlink r:id="rId1785" ref="I2274"/>
    <hyperlink r:id="rId1786" ref="I2275"/>
    <hyperlink r:id="rId1787" ref="I2276"/>
    <hyperlink r:id="rId1788" ref="I2277"/>
    <hyperlink r:id="rId1789" ref="I2279"/>
    <hyperlink r:id="rId1790" ref="I2280"/>
    <hyperlink r:id="rId1791" ref="I2281"/>
    <hyperlink r:id="rId1792" ref="I2282"/>
    <hyperlink r:id="rId1793" ref="H2283"/>
    <hyperlink r:id="rId1794" ref="H2285"/>
    <hyperlink r:id="rId1795" ref="H2287"/>
    <hyperlink r:id="rId1796" ref="H2288"/>
    <hyperlink r:id="rId1797" ref="I2292"/>
    <hyperlink r:id="rId1798" ref="H2293"/>
    <hyperlink r:id="rId1799" ref="I2293"/>
    <hyperlink r:id="rId1800" ref="B2294"/>
    <hyperlink r:id="rId1801" ref="B2295"/>
    <hyperlink r:id="rId1802" ref="B2296"/>
    <hyperlink r:id="rId1803" ref="I2297"/>
    <hyperlink r:id="rId1804" ref="I2300"/>
    <hyperlink r:id="rId1805" ref="I2301"/>
    <hyperlink r:id="rId1806" ref="I2302"/>
    <hyperlink r:id="rId1807" ref="I2303"/>
    <hyperlink r:id="rId1808" ref="I2304"/>
    <hyperlink r:id="rId1809" ref="I2305"/>
    <hyperlink r:id="rId1810" ref="B2308"/>
    <hyperlink r:id="rId1811" ref="I2308"/>
    <hyperlink r:id="rId1812" ref="H2312"/>
    <hyperlink r:id="rId1813" ref="I2313"/>
    <hyperlink r:id="rId1814" ref="H2315"/>
    <hyperlink r:id="rId1815" ref="I2315"/>
    <hyperlink r:id="rId1816" ref="H2316"/>
    <hyperlink r:id="rId1817" ref="I2316"/>
    <hyperlink r:id="rId1818" ref="H2317"/>
    <hyperlink r:id="rId1819" ref="I2317"/>
    <hyperlink r:id="rId1820" ref="H2318"/>
    <hyperlink r:id="rId1821" ref="I2318"/>
    <hyperlink r:id="rId1822" ref="H2319"/>
    <hyperlink r:id="rId1823" ref="I2319"/>
    <hyperlink r:id="rId1824" ref="H2320"/>
    <hyperlink r:id="rId1825" ref="I2320"/>
    <hyperlink r:id="rId1826" ref="H2321"/>
    <hyperlink r:id="rId1827" ref="I2321"/>
    <hyperlink r:id="rId1828" ref="H2322"/>
    <hyperlink r:id="rId1829" ref="I2322"/>
    <hyperlink r:id="rId1830" ref="H2323"/>
    <hyperlink r:id="rId1831" ref="I2323"/>
    <hyperlink r:id="rId1832" ref="H2324"/>
    <hyperlink r:id="rId1833" ref="I2324"/>
    <hyperlink r:id="rId1834" ref="H2325"/>
    <hyperlink r:id="rId1835" ref="I2325"/>
    <hyperlink r:id="rId1836" ref="H2326"/>
    <hyperlink r:id="rId1837" ref="I2326"/>
    <hyperlink r:id="rId1838" ref="H2327"/>
    <hyperlink r:id="rId1839" ref="I2327"/>
    <hyperlink r:id="rId1840" ref="H2328"/>
    <hyperlink r:id="rId1841" ref="I2328"/>
    <hyperlink r:id="rId1842" ref="H2329"/>
    <hyperlink r:id="rId1843" ref="I2329"/>
    <hyperlink r:id="rId1844" ref="I2330"/>
    <hyperlink r:id="rId1845" ref="I2333"/>
    <hyperlink r:id="rId1846" ref="B2334"/>
    <hyperlink r:id="rId1847" ref="I2334"/>
    <hyperlink r:id="rId1848" ref="I2340"/>
    <hyperlink r:id="rId1849" ref="I2342"/>
    <hyperlink r:id="rId1850" ref="I2343"/>
    <hyperlink r:id="rId1851" ref="I2354"/>
    <hyperlink r:id="rId1852" ref="B2357"/>
    <hyperlink r:id="rId1853" ref="I2357"/>
    <hyperlink r:id="rId1854" ref="I2359"/>
    <hyperlink r:id="rId1855" ref="B2360"/>
    <hyperlink r:id="rId1856" ref="B2361"/>
    <hyperlink r:id="rId1857" ref="B2364"/>
    <hyperlink r:id="rId1858" ref="I2365"/>
    <hyperlink r:id="rId1859" ref="B2368"/>
    <hyperlink r:id="rId1860" ref="I2368"/>
    <hyperlink r:id="rId1861" ref="B2369"/>
    <hyperlink r:id="rId1862" ref="I2369"/>
    <hyperlink r:id="rId1863" ref="B2371"/>
    <hyperlink r:id="rId1864" ref="I2372"/>
    <hyperlink r:id="rId1865" ref="B2380"/>
    <hyperlink r:id="rId1866" ref="B2381"/>
    <hyperlink r:id="rId1867" ref="B2382"/>
    <hyperlink r:id="rId1868" ref="I2384"/>
    <hyperlink r:id="rId1869" ref="I2385"/>
    <hyperlink r:id="rId1870" ref="B2386"/>
    <hyperlink r:id="rId1871" ref="I2387"/>
    <hyperlink r:id="rId1872" ref="I2388"/>
    <hyperlink r:id="rId1873" ref="B2389"/>
    <hyperlink r:id="rId1874" ref="I2390"/>
    <hyperlink r:id="rId1875" ref="B2393"/>
    <hyperlink r:id="rId1876" ref="B2394"/>
    <hyperlink r:id="rId1877" ref="B2395"/>
    <hyperlink r:id="rId1878" ref="B2396"/>
    <hyperlink r:id="rId1879" ref="I2398"/>
    <hyperlink r:id="rId1880" ref="B2399"/>
    <hyperlink r:id="rId1881" ref="I2400"/>
    <hyperlink r:id="rId1882" ref="I2405"/>
    <hyperlink r:id="rId1883" ref="B2407"/>
    <hyperlink r:id="rId1884" ref="B2410"/>
    <hyperlink r:id="rId1885" ref="I2411"/>
    <hyperlink r:id="rId1886" ref="B2412"/>
    <hyperlink r:id="rId1887" ref="B2413"/>
    <hyperlink r:id="rId1888" ref="B2414"/>
    <hyperlink r:id="rId1889" ref="B2415"/>
    <hyperlink r:id="rId1890" ref="I2418"/>
    <hyperlink r:id="rId1891" ref="I2422"/>
    <hyperlink r:id="rId1892" ref="I2423"/>
    <hyperlink r:id="rId1893" ref="I2424"/>
    <hyperlink r:id="rId1894" ref="B2428"/>
    <hyperlink r:id="rId1895" ref="I2439"/>
    <hyperlink r:id="rId1896" ref="I2441"/>
    <hyperlink r:id="rId1897" ref="B2442"/>
    <hyperlink r:id="rId1898" ref="H2444"/>
    <hyperlink r:id="rId1899" ref="I2444"/>
    <hyperlink r:id="rId1900" ref="I2445"/>
    <hyperlink r:id="rId1901" ref="I2447"/>
    <hyperlink r:id="rId1902" ref="I2448"/>
    <hyperlink r:id="rId1903" ref="I2449"/>
    <hyperlink r:id="rId1904" ref="I2450"/>
    <hyperlink r:id="rId1905" ref="I2451"/>
    <hyperlink r:id="rId1906" ref="I2452"/>
    <hyperlink r:id="rId1907" ref="I2453"/>
    <hyperlink r:id="rId1908" ref="I2454"/>
    <hyperlink r:id="rId1909" ref="I2456"/>
    <hyperlink r:id="rId1910" ref="I2458"/>
    <hyperlink r:id="rId1911" ref="I2459"/>
    <hyperlink r:id="rId1912" ref="I2460"/>
    <hyperlink r:id="rId1913" ref="I2463"/>
    <hyperlink r:id="rId1914" ref="I2465"/>
    <hyperlink r:id="rId1915" ref="I2466"/>
    <hyperlink r:id="rId1916" ref="I2467"/>
    <hyperlink r:id="rId1917" ref="I2468"/>
    <hyperlink r:id="rId1918" ref="I2470"/>
    <hyperlink r:id="rId1919" ref="I2471"/>
    <hyperlink r:id="rId1920" ref="I2472"/>
    <hyperlink r:id="rId1921" ref="B2473"/>
    <hyperlink r:id="rId1922" ref="I2473"/>
    <hyperlink r:id="rId1923" ref="I2475"/>
    <hyperlink r:id="rId1924" ref="I2476"/>
    <hyperlink r:id="rId1925" ref="I2477"/>
    <hyperlink r:id="rId1926" ref="I2478"/>
    <hyperlink r:id="rId1927" ref="I2479"/>
    <hyperlink r:id="rId1928" ref="I2480"/>
    <hyperlink r:id="rId1929" ref="B2481"/>
    <hyperlink r:id="rId1930" ref="I2482"/>
    <hyperlink r:id="rId1931" ref="B2485"/>
    <hyperlink r:id="rId1932" ref="I2485"/>
    <hyperlink r:id="rId1933" ref="B2487"/>
    <hyperlink r:id="rId1934" ref="I2487"/>
    <hyperlink r:id="rId1935" ref="B2488"/>
    <hyperlink r:id="rId1936" ref="B2489"/>
    <hyperlink r:id="rId1937" ref="I2489"/>
    <hyperlink r:id="rId1938" ref="B2490"/>
    <hyperlink r:id="rId1939" ref="B2491"/>
    <hyperlink r:id="rId1940" ref="I2493"/>
    <hyperlink r:id="rId1941" ref="B2494"/>
    <hyperlink r:id="rId1942" ref="B2495"/>
    <hyperlink r:id="rId1943" ref="I2500"/>
    <hyperlink r:id="rId1944" ref="I2502"/>
    <hyperlink r:id="rId1945" ref="B2503"/>
    <hyperlink r:id="rId1946" ref="I2503"/>
    <hyperlink r:id="rId1947" ref="B2507"/>
    <hyperlink r:id="rId1948" ref="I2507"/>
    <hyperlink r:id="rId1949" ref="B2508"/>
    <hyperlink r:id="rId1950" ref="I2508"/>
    <hyperlink r:id="rId1951" ref="I2509"/>
    <hyperlink r:id="rId1952" ref="I2510"/>
    <hyperlink r:id="rId1953" ref="I2511"/>
    <hyperlink r:id="rId1954" ref="I2512"/>
    <hyperlink r:id="rId1955" ref="I2515"/>
    <hyperlink r:id="rId1956" ref="B2516"/>
    <hyperlink r:id="rId1957" ref="B2517"/>
    <hyperlink r:id="rId1958" ref="B2518"/>
    <hyperlink r:id="rId1959" ref="I2518"/>
    <hyperlink r:id="rId1960" ref="B2519"/>
    <hyperlink r:id="rId1961" ref="I2520"/>
    <hyperlink r:id="rId1962" ref="I2521"/>
    <hyperlink r:id="rId1963" ref="B2522"/>
    <hyperlink r:id="rId1964" ref="I2523"/>
    <hyperlink r:id="rId1965" ref="B2524"/>
    <hyperlink r:id="rId1966" ref="I2524"/>
    <hyperlink r:id="rId1967" ref="I2525"/>
    <hyperlink r:id="rId1968" ref="I2527"/>
    <hyperlink r:id="rId1969" ref="I2529"/>
    <hyperlink r:id="rId1970" ref="B2530"/>
    <hyperlink r:id="rId1971" ref="I2530"/>
    <hyperlink r:id="rId1972" ref="B2531"/>
    <hyperlink r:id="rId1973" ref="I2531"/>
    <hyperlink r:id="rId1974" ref="I2532"/>
    <hyperlink r:id="rId1975" ref="I2535"/>
    <hyperlink r:id="rId1976" ref="I2536"/>
    <hyperlink r:id="rId1977" ref="I2540"/>
    <hyperlink r:id="rId1978" ref="I2541"/>
    <hyperlink r:id="rId1979" ref="I2543"/>
    <hyperlink r:id="rId1980" ref="I2545"/>
    <hyperlink r:id="rId1981" ref="I2546"/>
    <hyperlink r:id="rId1982" ref="I2547"/>
    <hyperlink r:id="rId1983" ref="I2548"/>
    <hyperlink r:id="rId1984" ref="I2551"/>
    <hyperlink r:id="rId1985" ref="I2552"/>
    <hyperlink r:id="rId1986" ref="I2553"/>
    <hyperlink r:id="rId1987" ref="I2555"/>
    <hyperlink r:id="rId1988" ref="I2558"/>
    <hyperlink r:id="rId1989" ref="I2559"/>
    <hyperlink r:id="rId1990" ref="I2563"/>
    <hyperlink r:id="rId1991" ref="I2564"/>
    <hyperlink r:id="rId1992" ref="I2565"/>
    <hyperlink r:id="rId1993" ref="I2566"/>
    <hyperlink r:id="rId1994" ref="I2568"/>
    <hyperlink r:id="rId1995" ref="I2569"/>
    <hyperlink r:id="rId1996" ref="I2571"/>
    <hyperlink r:id="rId1997" ref="I2575"/>
    <hyperlink r:id="rId1998" ref="I2579"/>
    <hyperlink r:id="rId1999" ref="I2580"/>
    <hyperlink r:id="rId2000" ref="I2581"/>
    <hyperlink r:id="rId2001" ref="I2582"/>
    <hyperlink r:id="rId2002" ref="I2583"/>
    <hyperlink r:id="rId2003" ref="I2584"/>
    <hyperlink r:id="rId2004" ref="I2585"/>
    <hyperlink r:id="rId2005" ref="I2586"/>
    <hyperlink r:id="rId2006" ref="I2587"/>
    <hyperlink r:id="rId2007" ref="I2589"/>
    <hyperlink r:id="rId2008" ref="I2591"/>
    <hyperlink r:id="rId2009" ref="I2593"/>
    <hyperlink r:id="rId2010" ref="I2594"/>
    <hyperlink r:id="rId2011" ref="I2596"/>
    <hyperlink r:id="rId2012" ref="I2597"/>
    <hyperlink r:id="rId2013" ref="I2598"/>
    <hyperlink r:id="rId2014" ref="I2599"/>
    <hyperlink r:id="rId2015" ref="I2600"/>
    <hyperlink r:id="rId2016" ref="I2601"/>
    <hyperlink r:id="rId2017" ref="I2604"/>
    <hyperlink r:id="rId2018" ref="I2605"/>
    <hyperlink r:id="rId2019" ref="I2610"/>
    <hyperlink r:id="rId2020" ref="I2611"/>
    <hyperlink r:id="rId2021" ref="I2612"/>
    <hyperlink r:id="rId2022" ref="I2613"/>
    <hyperlink r:id="rId2023" ref="I2614"/>
    <hyperlink r:id="rId2024" ref="I2616"/>
    <hyperlink r:id="rId2025" ref="I2618"/>
    <hyperlink r:id="rId2026" ref="I2619"/>
    <hyperlink r:id="rId2027" ref="I2620"/>
    <hyperlink r:id="rId2028" ref="I2622"/>
    <hyperlink r:id="rId2029" ref="I2623"/>
    <hyperlink r:id="rId2030" ref="I2624"/>
    <hyperlink r:id="rId2031" ref="I2625"/>
    <hyperlink r:id="rId2032" ref="I2626"/>
    <hyperlink r:id="rId2033" ref="I2627"/>
    <hyperlink r:id="rId2034" ref="I2628"/>
    <hyperlink r:id="rId2035" ref="I2630"/>
    <hyperlink r:id="rId2036" ref="I2631"/>
    <hyperlink r:id="rId2037" ref="I2634"/>
    <hyperlink r:id="rId2038" ref="I2635"/>
    <hyperlink r:id="rId2039" ref="B2637"/>
    <hyperlink r:id="rId2040" ref="I2638"/>
    <hyperlink r:id="rId2041" ref="B2640"/>
    <hyperlink r:id="rId2042" ref="B2642"/>
    <hyperlink r:id="rId2043" ref="I2643"/>
    <hyperlink r:id="rId2044" ref="I2644"/>
    <hyperlink r:id="rId2045" ref="B2645"/>
    <hyperlink r:id="rId2046" ref="B2647"/>
    <hyperlink r:id="rId2047" ref="B2651"/>
    <hyperlink r:id="rId2048" ref="I2652"/>
    <hyperlink r:id="rId2049" ref="I2653"/>
    <hyperlink r:id="rId2050" ref="B2657"/>
    <hyperlink r:id="rId2051" ref="B2658"/>
    <hyperlink r:id="rId2052" ref="B2659"/>
    <hyperlink r:id="rId2053" ref="I2659"/>
    <hyperlink r:id="rId2054" ref="I2664"/>
    <hyperlink r:id="rId2055" ref="B2666"/>
    <hyperlink r:id="rId2056" ref="I2666"/>
    <hyperlink r:id="rId2057" ref="B2670"/>
    <hyperlink r:id="rId2058" ref="I2670"/>
    <hyperlink r:id="rId2059" ref="B2671"/>
    <hyperlink r:id="rId2060" ref="I2673"/>
    <hyperlink r:id="rId2061" ref="B2678"/>
    <hyperlink r:id="rId2062" ref="I2678"/>
    <hyperlink r:id="rId2063" ref="I2679"/>
    <hyperlink r:id="rId2064" ref="B2680"/>
    <hyperlink r:id="rId2065" ref="I2682"/>
    <hyperlink r:id="rId2066" ref="B2683"/>
    <hyperlink r:id="rId2067" ref="I2684"/>
    <hyperlink r:id="rId2068" ref="B2685"/>
    <hyperlink r:id="rId2069" ref="B2686"/>
    <hyperlink r:id="rId2070" ref="B2687"/>
    <hyperlink r:id="rId2071" ref="B2688"/>
    <hyperlink r:id="rId2072" ref="I2690"/>
    <hyperlink r:id="rId2073" ref="I2691"/>
    <hyperlink r:id="rId2074" ref="B2694"/>
    <hyperlink r:id="rId2075" ref="B2696"/>
    <hyperlink r:id="rId2076" ref="I2697"/>
    <hyperlink r:id="rId2077" ref="B2698"/>
    <hyperlink r:id="rId2078" ref="B2699"/>
    <hyperlink r:id="rId2079" ref="I2700"/>
    <hyperlink r:id="rId2080" ref="B2701"/>
    <hyperlink r:id="rId2081" ref="B2702"/>
    <hyperlink r:id="rId2082" ref="I2703"/>
    <hyperlink r:id="rId2083" ref="I2706"/>
    <hyperlink r:id="rId2084" ref="I2707"/>
    <hyperlink r:id="rId2085" ref="B2708"/>
    <hyperlink r:id="rId2086" ref="I2709"/>
    <hyperlink r:id="rId2087" ref="B2710"/>
    <hyperlink r:id="rId2088" ref="I2710"/>
    <hyperlink r:id="rId2089" ref="B2711"/>
    <hyperlink r:id="rId2090" ref="I2711"/>
    <hyperlink r:id="rId2091" ref="B2712"/>
    <hyperlink r:id="rId2092" ref="B2713"/>
    <hyperlink r:id="rId2093" ref="I2713"/>
    <hyperlink r:id="rId2094" ref="I2714"/>
    <hyperlink r:id="rId2095" ref="I2715"/>
    <hyperlink r:id="rId2096" ref="I2716"/>
    <hyperlink r:id="rId2097" ref="I2717"/>
    <hyperlink r:id="rId2098" ref="B2718"/>
    <hyperlink r:id="rId2099" ref="I2719"/>
    <hyperlink r:id="rId2100" ref="I2721"/>
    <hyperlink r:id="rId2101" ref="I2722"/>
    <hyperlink r:id="rId2102" ref="I2723"/>
    <hyperlink r:id="rId2103" ref="I2724"/>
    <hyperlink r:id="rId2104" ref="I2725"/>
    <hyperlink r:id="rId2105" ref="B2726"/>
    <hyperlink r:id="rId2106" ref="B2727"/>
    <hyperlink r:id="rId2107" ref="I2728"/>
    <hyperlink r:id="rId2108" ref="I2729"/>
    <hyperlink r:id="rId2109" ref="I2730"/>
    <hyperlink r:id="rId2110" ref="I2731"/>
    <hyperlink r:id="rId2111" ref="I2732"/>
    <hyperlink r:id="rId2112" ref="I2734"/>
    <hyperlink r:id="rId2113" ref="I2735"/>
    <hyperlink r:id="rId2114" ref="I2737"/>
    <hyperlink r:id="rId2115" ref="I2738"/>
    <hyperlink r:id="rId2116" ref="I2741"/>
    <hyperlink r:id="rId2117" ref="I2744"/>
    <hyperlink r:id="rId2118" ref="I2745"/>
    <hyperlink r:id="rId2119" ref="I2746"/>
    <hyperlink r:id="rId2120" ref="I2747"/>
    <hyperlink r:id="rId2121" ref="I2750"/>
    <hyperlink r:id="rId2122" ref="I2751"/>
    <hyperlink r:id="rId2123" ref="H2752"/>
    <hyperlink r:id="rId2124" ref="I2752"/>
    <hyperlink r:id="rId2125" ref="H2753"/>
    <hyperlink r:id="rId2126" ref="I2753"/>
    <hyperlink r:id="rId2127" ref="H2754"/>
    <hyperlink r:id="rId2128" ref="I2754"/>
    <hyperlink r:id="rId2129" ref="H2755"/>
    <hyperlink r:id="rId2130" ref="I2755"/>
    <hyperlink r:id="rId2131" ref="H2756"/>
    <hyperlink r:id="rId2132" ref="I2756"/>
    <hyperlink r:id="rId2133" ref="H2757"/>
    <hyperlink r:id="rId2134" ref="I2757"/>
    <hyperlink r:id="rId2135" ref="H2758"/>
    <hyperlink r:id="rId2136" ref="I2758"/>
    <hyperlink r:id="rId2137" ref="H2759"/>
    <hyperlink r:id="rId2138" ref="I2759"/>
    <hyperlink r:id="rId2139" ref="H2760"/>
    <hyperlink r:id="rId2140" ref="I2760"/>
    <hyperlink r:id="rId2141" ref="H2761"/>
    <hyperlink r:id="rId2142" ref="I2761"/>
    <hyperlink r:id="rId2143" ref="H2762"/>
    <hyperlink r:id="rId2144" ref="I2762"/>
    <hyperlink r:id="rId2145" ref="H2763"/>
    <hyperlink r:id="rId2146" ref="I2763"/>
    <hyperlink r:id="rId2147" ref="H2764"/>
    <hyperlink r:id="rId2148" ref="I2764"/>
    <hyperlink r:id="rId2149" ref="H2767"/>
    <hyperlink r:id="rId2150" ref="I2767"/>
    <hyperlink r:id="rId2151" ref="I2768"/>
    <hyperlink r:id="rId2152" ref="I2769"/>
    <hyperlink r:id="rId2153" ref="H2772"/>
    <hyperlink r:id="rId2154" ref="H2773"/>
    <hyperlink r:id="rId2155" ref="I2773"/>
    <hyperlink r:id="rId2156" ref="H2774"/>
    <hyperlink r:id="rId2157" ref="H2775"/>
    <hyperlink r:id="rId2158" ref="I2775"/>
    <hyperlink r:id="rId2159" ref="H2776"/>
    <hyperlink r:id="rId2160" ref="H2788"/>
    <hyperlink r:id="rId2161" ref="I2788"/>
    <hyperlink r:id="rId2162" ref="H2789"/>
    <hyperlink r:id="rId2163" ref="H2790"/>
    <hyperlink r:id="rId2164" ref="H2791"/>
    <hyperlink r:id="rId2165" ref="B2794"/>
    <hyperlink r:id="rId2166" ref="I2795"/>
    <hyperlink r:id="rId2167" ref="I2803"/>
    <hyperlink r:id="rId2168" ref="H2807"/>
    <hyperlink r:id="rId2169" ref="I2812"/>
    <hyperlink r:id="rId2170" ref="H2816"/>
    <hyperlink r:id="rId2171" ref="H2817"/>
    <hyperlink r:id="rId2172" ref="H2819"/>
    <hyperlink r:id="rId2173" ref="I2821"/>
    <hyperlink r:id="rId2174" ref="I2824"/>
    <hyperlink r:id="rId2175" ref="H2828"/>
    <hyperlink r:id="rId2176" ref="H2831"/>
    <hyperlink r:id="rId2177" ref="H2832"/>
    <hyperlink r:id="rId2178" ref="H2833"/>
    <hyperlink r:id="rId2179" ref="B2834"/>
    <hyperlink r:id="rId2180" ref="I2834"/>
    <hyperlink r:id="rId2181" ref="B2835"/>
    <hyperlink r:id="rId2182" ref="B2836"/>
    <hyperlink r:id="rId2183" ref="B2837"/>
    <hyperlink r:id="rId2184" ref="B2838"/>
    <hyperlink r:id="rId2185" ref="H2839"/>
    <hyperlink r:id="rId2186" ref="I2839"/>
    <hyperlink r:id="rId2187" ref="H2847"/>
    <hyperlink r:id="rId2188" ref="I2847"/>
    <hyperlink r:id="rId2189" ref="H2848"/>
    <hyperlink r:id="rId2190" ref="I2848"/>
    <hyperlink r:id="rId2191" ref="H2849"/>
    <hyperlink r:id="rId2192" ref="I2849"/>
    <hyperlink r:id="rId2193" ref="H2850"/>
    <hyperlink r:id="rId2194" ref="H2854"/>
    <hyperlink r:id="rId2195" ref="H2855"/>
    <hyperlink r:id="rId2196" ref="H2860"/>
    <hyperlink r:id="rId2197" ref="H2861"/>
    <hyperlink r:id="rId2198" ref="H2862"/>
    <hyperlink r:id="rId2199" ref="H2866"/>
    <hyperlink r:id="rId2200" ref="H2867"/>
    <hyperlink r:id="rId2201" ref="I2867"/>
    <hyperlink r:id="rId2202" ref="H2868"/>
    <hyperlink r:id="rId2203" ref="I2868"/>
    <hyperlink r:id="rId2204" ref="H2869"/>
    <hyperlink r:id="rId2205" ref="I2869"/>
    <hyperlink r:id="rId2206" ref="H2889"/>
    <hyperlink r:id="rId2207" ref="I2889"/>
    <hyperlink r:id="rId2208" ref="H2890"/>
    <hyperlink r:id="rId2209" ref="I2890"/>
    <hyperlink r:id="rId2210" ref="B2893"/>
    <hyperlink r:id="rId2211" ref="I2896"/>
    <hyperlink r:id="rId2212" ref="B2899"/>
    <hyperlink r:id="rId2213" ref="B2902"/>
    <hyperlink r:id="rId2214" ref="I2907"/>
    <hyperlink r:id="rId2215" ref="I2913"/>
    <hyperlink r:id="rId2216" ref="I2924"/>
    <hyperlink r:id="rId2217" ref="B2946"/>
    <hyperlink r:id="rId2218" ref="I2950"/>
    <hyperlink r:id="rId2219" ref="I2957"/>
    <hyperlink r:id="rId2220" ref="H2961"/>
    <hyperlink r:id="rId2221" ref="H2962"/>
    <hyperlink r:id="rId2222" ref="H2963"/>
    <hyperlink r:id="rId2223" ref="H2965"/>
    <hyperlink r:id="rId2224" ref="I2965"/>
    <hyperlink r:id="rId2225" ref="H2967"/>
    <hyperlink r:id="rId2226" ref="I2967"/>
    <hyperlink r:id="rId2227" ref="H2968"/>
    <hyperlink r:id="rId2228" ref="I2968"/>
    <hyperlink r:id="rId2229" ref="H2969"/>
    <hyperlink r:id="rId2230" ref="I2969"/>
    <hyperlink r:id="rId2231" ref="H2970"/>
    <hyperlink r:id="rId2232" ref="I2970"/>
    <hyperlink r:id="rId2233" ref="H2972"/>
    <hyperlink r:id="rId2234" ref="H2973"/>
    <hyperlink r:id="rId2235" ref="I2974"/>
    <hyperlink r:id="rId2236" ref="H2975"/>
    <hyperlink r:id="rId2237" ref="H2976"/>
    <hyperlink r:id="rId2238" ref="I2977"/>
    <hyperlink r:id="rId2239" ref="I2978"/>
    <hyperlink r:id="rId2240" ref="I2979"/>
    <hyperlink r:id="rId2241" ref="I2980"/>
    <hyperlink r:id="rId2242" ref="I2981"/>
    <hyperlink r:id="rId2243" ref="B2983"/>
    <hyperlink r:id="rId2244" ref="I2983"/>
    <hyperlink r:id="rId2245" ref="I2984"/>
    <hyperlink r:id="rId2246" ref="H2985"/>
    <hyperlink r:id="rId2247" ref="I2985"/>
    <hyperlink r:id="rId2248" ref="H2986"/>
    <hyperlink r:id="rId2249" ref="I2986"/>
    <hyperlink r:id="rId2250" ref="H2987"/>
    <hyperlink r:id="rId2251" ref="I2987"/>
    <hyperlink r:id="rId2252" ref="H2988"/>
    <hyperlink r:id="rId2253" ref="I2988"/>
    <hyperlink r:id="rId2254" ref="H2989"/>
    <hyperlink r:id="rId2255" ref="I2989"/>
    <hyperlink r:id="rId2256" ref="H2990"/>
    <hyperlink r:id="rId2257" ref="I2990"/>
    <hyperlink r:id="rId2258" ref="H2993"/>
    <hyperlink r:id="rId2259" ref="I2993"/>
    <hyperlink r:id="rId2260" ref="I2994"/>
    <hyperlink r:id="rId2261" ref="I2995"/>
    <hyperlink r:id="rId2262" ref="H2997"/>
    <hyperlink r:id="rId2263" ref="I2997"/>
    <hyperlink r:id="rId2264" ref="H2998"/>
    <hyperlink r:id="rId2265" ref="I2998"/>
    <hyperlink r:id="rId2266" ref="H2999"/>
    <hyperlink r:id="rId2267" ref="I2999"/>
    <hyperlink r:id="rId2268" ref="I3000"/>
    <hyperlink r:id="rId2269" ref="I3001"/>
    <hyperlink r:id="rId2270" ref="H3002"/>
    <hyperlink r:id="rId2271" ref="I3002"/>
    <hyperlink r:id="rId2272" ref="I3006"/>
    <hyperlink r:id="rId2273" ref="B3008"/>
    <hyperlink r:id="rId2274" ref="B3009"/>
    <hyperlink r:id="rId2275" ref="B3010"/>
    <hyperlink r:id="rId2276" ref="I3011"/>
    <hyperlink r:id="rId2277" ref="B3015"/>
    <hyperlink r:id="rId2278" ref="B3016"/>
    <hyperlink r:id="rId2279" ref="I3017"/>
    <hyperlink r:id="rId2280" ref="B3018"/>
    <hyperlink r:id="rId2281" ref="I3019"/>
    <hyperlink r:id="rId2282" ref="I3020"/>
    <hyperlink r:id="rId2283" ref="Q3020"/>
    <hyperlink r:id="rId2284" ref="B3022"/>
    <hyperlink r:id="rId2285" ref="I3022"/>
    <hyperlink r:id="rId2286" ref="I3023"/>
    <hyperlink r:id="rId2287" ref="I3024"/>
    <hyperlink r:id="rId2288" ref="I3025"/>
    <hyperlink r:id="rId2289" ref="I3026"/>
    <hyperlink r:id="rId2290" ref="I3027"/>
    <hyperlink r:id="rId2291" ref="I3033"/>
    <hyperlink r:id="rId2292" ref="H3034"/>
    <hyperlink r:id="rId2293" ref="H3035"/>
    <hyperlink r:id="rId2294" ref="H3036"/>
    <hyperlink r:id="rId2295" ref="I3038"/>
    <hyperlink r:id="rId2296" ref="B3041"/>
    <hyperlink r:id="rId2297" ref="I3042"/>
    <hyperlink r:id="rId2298" ref="B3043"/>
    <hyperlink r:id="rId2299" ref="B3044"/>
    <hyperlink r:id="rId2300" ref="I3044"/>
    <hyperlink r:id="rId2301" ref="B3045"/>
    <hyperlink r:id="rId2302" ref="B3047"/>
    <hyperlink r:id="rId2303" ref="B3048"/>
    <hyperlink r:id="rId2304" ref="B3049"/>
    <hyperlink r:id="rId2305" ref="B3050"/>
    <hyperlink r:id="rId2306" ref="I3050"/>
    <hyperlink r:id="rId2307" ref="B3051"/>
    <hyperlink r:id="rId2308" ref="B3052"/>
    <hyperlink r:id="rId2309" ref="B3056"/>
    <hyperlink r:id="rId2310" ref="I3057"/>
    <hyperlink r:id="rId2311" ref="I3063"/>
    <hyperlink r:id="rId2312" ref="I3064"/>
    <hyperlink r:id="rId2313" ref="I3065"/>
    <hyperlink r:id="rId2314" ref="B3066"/>
    <hyperlink r:id="rId2315" ref="B3067"/>
    <hyperlink r:id="rId2316" ref="B3068"/>
    <hyperlink r:id="rId2317" ref="B3069"/>
    <hyperlink r:id="rId2318" ref="B3070"/>
    <hyperlink r:id="rId2319" ref="B3071"/>
    <hyperlink r:id="rId2320" ref="I3073"/>
    <hyperlink r:id="rId2321" ref="I3074"/>
    <hyperlink r:id="rId2322" ref="I3075"/>
    <hyperlink r:id="rId2323" ref="B3076"/>
    <hyperlink r:id="rId2324" ref="I3076"/>
    <hyperlink r:id="rId2325" ref="I3080"/>
    <hyperlink r:id="rId2326" ref="I3083"/>
    <hyperlink r:id="rId2327" ref="I3085"/>
    <hyperlink r:id="rId2328" ref="I3086"/>
    <hyperlink r:id="rId2329" ref="I3088"/>
    <hyperlink r:id="rId2330" ref="I3089"/>
    <hyperlink r:id="rId2331" ref="I3090"/>
    <hyperlink r:id="rId2332" ref="I3093"/>
    <hyperlink r:id="rId2333" ref="I3094"/>
    <hyperlink r:id="rId2334" ref="I3096"/>
    <hyperlink r:id="rId2335" ref="I3097"/>
    <hyperlink r:id="rId2336" ref="I3098"/>
    <hyperlink r:id="rId2337" ref="I3099"/>
    <hyperlink r:id="rId2338" ref="B3100"/>
    <hyperlink r:id="rId2339" ref="B3102"/>
    <hyperlink r:id="rId2340" ref="I3102"/>
    <hyperlink r:id="rId2341" ref="B3103"/>
    <hyperlink r:id="rId2342" ref="I3108"/>
    <hyperlink r:id="rId2343" ref="I3109"/>
    <hyperlink r:id="rId2344" ref="I3111"/>
    <hyperlink r:id="rId2345" ref="I3127"/>
    <hyperlink r:id="rId2346" ref="I3131"/>
    <hyperlink r:id="rId2347" ref="I3132"/>
    <hyperlink r:id="rId2348" ref="I3133"/>
    <hyperlink r:id="rId2349" ref="K3136"/>
    <hyperlink r:id="rId2350" ref="K3137"/>
    <hyperlink r:id="rId2351" ref="K3138"/>
    <hyperlink r:id="rId2352" ref="K3139"/>
    <hyperlink r:id="rId2353" ref="K3140"/>
    <hyperlink r:id="rId2354" ref="K3141"/>
    <hyperlink r:id="rId2355" ref="K3142"/>
    <hyperlink r:id="rId2356" ref="I3144"/>
    <hyperlink r:id="rId2357" ref="B3145"/>
    <hyperlink r:id="rId2358" ref="I3145"/>
    <hyperlink r:id="rId2359" ref="I3146"/>
    <hyperlink r:id="rId2360" ref="I3147"/>
    <hyperlink r:id="rId2361" ref="H3148"/>
    <hyperlink r:id="rId2362" ref="Q3150"/>
    <hyperlink r:id="rId2363" ref="Q3151"/>
    <hyperlink r:id="rId2364" ref="Q3153"/>
    <hyperlink r:id="rId2365" ref="B3245"/>
    <hyperlink r:id="rId2366" ref="Q3274"/>
  </hyperlinks>
  <drawing r:id="rId236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2" max="2" width="18.75"/>
    <col customWidth="1" min="3" max="3" width="25.5"/>
    <col customWidth="1" min="4" max="4" width="24.25"/>
    <col customWidth="1" min="5" max="5" width="26.75"/>
    <col customWidth="1" min="6" max="6" width="20.63"/>
    <col customWidth="1" min="7" max="7" width="23.75"/>
    <col customWidth="1" min="8" max="8" width="19.38"/>
    <col customWidth="1" min="9" max="10" width="35.25"/>
    <col customWidth="1" min="11" max="11" width="26.38"/>
    <col customWidth="1" min="13" max="13" width="11.88"/>
    <col customWidth="1" min="17" max="17" width="16.5"/>
  </cols>
  <sheetData>
    <row r="1">
      <c r="A1" s="300" t="s">
        <v>31839</v>
      </c>
      <c r="B1" s="301" t="s">
        <v>31840</v>
      </c>
      <c r="C1" s="300" t="s">
        <v>2</v>
      </c>
      <c r="D1" s="300" t="s">
        <v>31841</v>
      </c>
      <c r="E1" s="300" t="s">
        <v>31842</v>
      </c>
      <c r="F1" s="300" t="s">
        <v>31843</v>
      </c>
      <c r="G1" s="300" t="s">
        <v>31844</v>
      </c>
      <c r="H1" s="300" t="s">
        <v>31845</v>
      </c>
      <c r="I1" s="300" t="s">
        <v>31846</v>
      </c>
      <c r="J1" s="300" t="s">
        <v>31847</v>
      </c>
      <c r="K1" s="302" t="s">
        <v>28610</v>
      </c>
      <c r="L1" s="302" t="s">
        <v>31848</v>
      </c>
      <c r="M1" s="302" t="s">
        <v>31849</v>
      </c>
      <c r="N1" s="302" t="s">
        <v>31850</v>
      </c>
      <c r="O1" s="300" t="s">
        <v>1</v>
      </c>
      <c r="P1" s="300" t="s">
        <v>2584</v>
      </c>
      <c r="Q1" s="300" t="s">
        <v>31851</v>
      </c>
    </row>
    <row r="2">
      <c r="A2" s="303" t="s">
        <v>2861</v>
      </c>
      <c r="B2" s="304" t="s">
        <v>31852</v>
      </c>
      <c r="C2" s="303" t="s">
        <v>31853</v>
      </c>
      <c r="D2" s="303" t="s">
        <v>22583</v>
      </c>
      <c r="E2" s="303" t="s">
        <v>22583</v>
      </c>
      <c r="F2" s="303" t="s">
        <v>22513</v>
      </c>
      <c r="G2" s="305" t="s">
        <v>22516</v>
      </c>
      <c r="H2" s="303" t="s">
        <v>22513</v>
      </c>
      <c r="I2" s="305" t="s">
        <v>22516</v>
      </c>
      <c r="J2" s="303" t="s">
        <v>22513</v>
      </c>
      <c r="K2" s="305" t="s">
        <v>22516</v>
      </c>
      <c r="L2" s="305" t="s">
        <v>22516</v>
      </c>
      <c r="M2" s="303" t="s">
        <v>31854</v>
      </c>
      <c r="N2" s="303" t="s">
        <v>31855</v>
      </c>
      <c r="O2" s="303"/>
      <c r="P2" s="303"/>
      <c r="Q2" s="303"/>
    </row>
    <row r="3">
      <c r="A3" s="303" t="s">
        <v>2586</v>
      </c>
      <c r="B3" s="306" t="s">
        <v>31856</v>
      </c>
      <c r="C3" s="303" t="s">
        <v>31857</v>
      </c>
      <c r="D3" s="303"/>
      <c r="E3" s="303"/>
      <c r="F3" s="303"/>
      <c r="G3" s="303"/>
      <c r="H3" s="303"/>
      <c r="I3" s="303"/>
      <c r="J3" s="303"/>
      <c r="K3" s="303"/>
      <c r="L3" s="303"/>
      <c r="M3" s="303"/>
      <c r="N3" s="303"/>
      <c r="O3" s="303" t="s">
        <v>16660</v>
      </c>
      <c r="P3" s="303" t="s">
        <v>8038</v>
      </c>
      <c r="Q3" s="303"/>
    </row>
    <row r="4">
      <c r="A4" s="303" t="s">
        <v>2586</v>
      </c>
      <c r="B4" s="306" t="s">
        <v>31858</v>
      </c>
      <c r="C4" s="303" t="s">
        <v>31859</v>
      </c>
      <c r="D4" s="303"/>
      <c r="E4" s="303"/>
      <c r="F4" s="303"/>
      <c r="G4" s="303"/>
      <c r="H4" s="303"/>
      <c r="I4" s="303"/>
      <c r="J4" s="303"/>
      <c r="K4" s="303"/>
      <c r="L4" s="303"/>
      <c r="M4" s="303"/>
      <c r="N4" s="303"/>
      <c r="O4" s="303"/>
      <c r="P4" s="307"/>
      <c r="Q4" s="303"/>
    </row>
    <row r="5">
      <c r="A5" s="303" t="s">
        <v>2586</v>
      </c>
      <c r="B5" s="308" t="s">
        <v>31860</v>
      </c>
      <c r="C5" s="309" t="s">
        <v>31861</v>
      </c>
      <c r="D5" s="303" t="s">
        <v>22513</v>
      </c>
      <c r="E5" s="303" t="s">
        <v>22513</v>
      </c>
      <c r="F5" s="303" t="s">
        <v>22513</v>
      </c>
      <c r="G5" s="305" t="s">
        <v>22516</v>
      </c>
      <c r="H5" s="305" t="s">
        <v>22516</v>
      </c>
      <c r="I5" s="303" t="s">
        <v>22513</v>
      </c>
      <c r="J5" s="305" t="s">
        <v>22516</v>
      </c>
      <c r="K5" s="303"/>
      <c r="L5" s="303"/>
      <c r="M5" s="303"/>
      <c r="N5" s="303"/>
      <c r="O5" s="303" t="s">
        <v>2588</v>
      </c>
      <c r="P5" s="303"/>
      <c r="Q5" s="303" t="s">
        <v>31862</v>
      </c>
    </row>
    <row r="6">
      <c r="A6" s="303" t="s">
        <v>2586</v>
      </c>
      <c r="B6" s="306" t="s">
        <v>31863</v>
      </c>
      <c r="C6" s="303" t="s">
        <v>31864</v>
      </c>
      <c r="D6" s="303"/>
      <c r="E6" s="303"/>
      <c r="F6" s="303"/>
      <c r="G6" s="303"/>
      <c r="H6" s="303"/>
      <c r="I6" s="303"/>
      <c r="J6" s="303"/>
      <c r="K6" s="303"/>
      <c r="L6" s="303"/>
      <c r="M6" s="303"/>
      <c r="N6" s="303"/>
      <c r="O6" s="303" t="s">
        <v>22547</v>
      </c>
      <c r="P6" s="303"/>
      <c r="Q6" s="303"/>
    </row>
    <row r="7">
      <c r="A7" s="303" t="s">
        <v>2586</v>
      </c>
      <c r="B7" s="306" t="s">
        <v>31865</v>
      </c>
      <c r="C7" s="303" t="s">
        <v>31866</v>
      </c>
      <c r="D7" s="303"/>
      <c r="E7" s="303"/>
      <c r="F7" s="303"/>
      <c r="G7" s="303"/>
      <c r="H7" s="303"/>
      <c r="I7" s="303"/>
      <c r="J7" s="303"/>
      <c r="K7" s="303"/>
      <c r="L7" s="303"/>
      <c r="M7" s="303"/>
      <c r="N7" s="303"/>
      <c r="O7" s="303" t="s">
        <v>7192</v>
      </c>
      <c r="P7" s="303" t="s">
        <v>8038</v>
      </c>
      <c r="Q7" s="303"/>
    </row>
    <row r="8">
      <c r="A8" s="303" t="s">
        <v>2586</v>
      </c>
      <c r="B8" s="304" t="s">
        <v>31867</v>
      </c>
      <c r="C8" s="303" t="s">
        <v>31868</v>
      </c>
      <c r="D8" s="303" t="s">
        <v>22602</v>
      </c>
      <c r="E8" s="303" t="s">
        <v>22513</v>
      </c>
      <c r="F8" s="303" t="s">
        <v>22583</v>
      </c>
      <c r="G8" s="303" t="s">
        <v>22583</v>
      </c>
      <c r="H8" s="303" t="s">
        <v>22513</v>
      </c>
      <c r="I8" s="305" t="s">
        <v>22516</v>
      </c>
      <c r="J8" s="303" t="s">
        <v>22513</v>
      </c>
      <c r="K8" s="305" t="s">
        <v>22516</v>
      </c>
      <c r="L8" s="303" t="s">
        <v>31848</v>
      </c>
      <c r="M8" s="303" t="s">
        <v>31854</v>
      </c>
      <c r="N8" s="303" t="s">
        <v>31855</v>
      </c>
      <c r="O8" s="303"/>
      <c r="P8" s="303" t="s">
        <v>8038</v>
      </c>
      <c r="Q8" s="303"/>
    </row>
    <row r="9">
      <c r="A9" s="303" t="s">
        <v>2586</v>
      </c>
      <c r="B9" s="304" t="s">
        <v>31867</v>
      </c>
      <c r="C9" s="303" t="s">
        <v>31869</v>
      </c>
      <c r="D9" s="303" t="s">
        <v>22602</v>
      </c>
      <c r="E9" s="303" t="s">
        <v>22513</v>
      </c>
      <c r="F9" s="303" t="s">
        <v>22583</v>
      </c>
      <c r="G9" s="303" t="s">
        <v>22583</v>
      </c>
      <c r="H9" s="303" t="s">
        <v>22513</v>
      </c>
      <c r="I9" s="206" t="s">
        <v>22516</v>
      </c>
      <c r="J9" s="303" t="s">
        <v>22513</v>
      </c>
      <c r="K9" s="206" t="s">
        <v>31870</v>
      </c>
      <c r="L9" s="303" t="s">
        <v>31848</v>
      </c>
      <c r="M9" s="303"/>
      <c r="N9" s="303"/>
      <c r="O9" s="303" t="s">
        <v>31871</v>
      </c>
      <c r="P9" s="303" t="s">
        <v>8038</v>
      </c>
      <c r="Q9" s="303"/>
    </row>
    <row r="10">
      <c r="A10" s="303" t="s">
        <v>2586</v>
      </c>
      <c r="B10" s="304" t="s">
        <v>31867</v>
      </c>
      <c r="C10" s="303" t="s">
        <v>31872</v>
      </c>
      <c r="D10" s="303" t="s">
        <v>22602</v>
      </c>
      <c r="E10" s="303" t="s">
        <v>22513</v>
      </c>
      <c r="F10" s="303" t="s">
        <v>22583</v>
      </c>
      <c r="G10" s="303" t="s">
        <v>22583</v>
      </c>
      <c r="H10" s="303" t="s">
        <v>22513</v>
      </c>
      <c r="I10" s="67"/>
      <c r="J10" s="303" t="s">
        <v>22513</v>
      </c>
      <c r="K10" s="67"/>
      <c r="L10" s="303" t="s">
        <v>31848</v>
      </c>
      <c r="M10" s="303"/>
      <c r="N10" s="303"/>
      <c r="O10" s="303" t="s">
        <v>6321</v>
      </c>
      <c r="P10" s="303" t="s">
        <v>8038</v>
      </c>
      <c r="Q10" s="303"/>
    </row>
    <row r="11">
      <c r="A11" s="303" t="s">
        <v>2586</v>
      </c>
      <c r="B11" s="306" t="s">
        <v>31873</v>
      </c>
      <c r="C11" s="303" t="s">
        <v>31874</v>
      </c>
      <c r="D11" s="303" t="s">
        <v>22513</v>
      </c>
      <c r="E11" s="303" t="s">
        <v>22583</v>
      </c>
      <c r="F11" s="303" t="s">
        <v>22513</v>
      </c>
      <c r="G11" s="305" t="s">
        <v>22516</v>
      </c>
      <c r="H11" s="303" t="s">
        <v>22583</v>
      </c>
      <c r="I11" s="303" t="s">
        <v>22602</v>
      </c>
      <c r="J11" s="305" t="s">
        <v>22516</v>
      </c>
      <c r="K11" s="303"/>
      <c r="L11" s="303"/>
      <c r="M11" s="303"/>
      <c r="N11" s="303"/>
      <c r="O11" s="303" t="s">
        <v>13344</v>
      </c>
      <c r="P11" s="303"/>
      <c r="Q11" s="303" t="s">
        <v>31862</v>
      </c>
    </row>
    <row r="12">
      <c r="A12" s="303" t="s">
        <v>2633</v>
      </c>
      <c r="B12" s="304" t="s">
        <v>31875</v>
      </c>
      <c r="C12" s="303" t="s">
        <v>31876</v>
      </c>
      <c r="D12" s="303" t="s">
        <v>22513</v>
      </c>
      <c r="E12" s="303" t="s">
        <v>22513</v>
      </c>
      <c r="F12" s="303" t="s">
        <v>22513</v>
      </c>
      <c r="G12" s="305" t="s">
        <v>22516</v>
      </c>
      <c r="H12" s="305" t="s">
        <v>22516</v>
      </c>
      <c r="I12" s="67"/>
      <c r="J12" s="305" t="s">
        <v>22516</v>
      </c>
      <c r="K12" s="67"/>
      <c r="L12" s="303" t="s">
        <v>31848</v>
      </c>
      <c r="M12" s="303"/>
      <c r="N12" s="303"/>
      <c r="O12" s="303"/>
      <c r="P12" s="303"/>
      <c r="Q12" s="303"/>
    </row>
    <row r="13">
      <c r="A13" s="303" t="s">
        <v>2586</v>
      </c>
      <c r="B13" s="306" t="s">
        <v>31877</v>
      </c>
      <c r="C13" s="303" t="s">
        <v>2032</v>
      </c>
      <c r="D13" s="303" t="s">
        <v>22513</v>
      </c>
      <c r="E13" s="303" t="s">
        <v>22583</v>
      </c>
      <c r="F13" s="303" t="s">
        <v>22513</v>
      </c>
      <c r="G13" s="305" t="s">
        <v>22516</v>
      </c>
      <c r="H13" s="303" t="s">
        <v>22583</v>
      </c>
      <c r="I13" s="303" t="s">
        <v>22602</v>
      </c>
      <c r="J13" s="305" t="s">
        <v>22516</v>
      </c>
      <c r="K13" s="303"/>
      <c r="L13" s="303"/>
      <c r="M13" s="303"/>
      <c r="N13" s="303"/>
      <c r="O13" s="303" t="s">
        <v>2588</v>
      </c>
      <c r="P13" s="303"/>
      <c r="Q13" s="303" t="s">
        <v>31862</v>
      </c>
    </row>
    <row r="14">
      <c r="A14" s="303" t="s">
        <v>2586</v>
      </c>
      <c r="B14" s="306" t="s">
        <v>31878</v>
      </c>
      <c r="C14" s="303" t="s">
        <v>31879</v>
      </c>
      <c r="D14" s="303" t="s">
        <v>22602</v>
      </c>
      <c r="E14" s="303" t="s">
        <v>22602</v>
      </c>
      <c r="F14" s="303" t="s">
        <v>22602</v>
      </c>
      <c r="G14" s="303" t="s">
        <v>22602</v>
      </c>
      <c r="H14" s="303" t="s">
        <v>22602</v>
      </c>
      <c r="I14" s="303" t="s">
        <v>22602</v>
      </c>
      <c r="J14" s="303" t="s">
        <v>22513</v>
      </c>
      <c r="K14" s="303"/>
      <c r="L14" s="303"/>
      <c r="M14" s="303"/>
      <c r="N14" s="303"/>
      <c r="O14" s="303" t="s">
        <v>31880</v>
      </c>
      <c r="P14" s="303" t="s">
        <v>2741</v>
      </c>
      <c r="Q14" s="303" t="s">
        <v>31881</v>
      </c>
    </row>
    <row r="15">
      <c r="A15" s="303" t="s">
        <v>2586</v>
      </c>
      <c r="B15" s="306" t="s">
        <v>31882</v>
      </c>
      <c r="C15" s="309" t="s">
        <v>31883</v>
      </c>
      <c r="D15" s="303" t="s">
        <v>22513</v>
      </c>
      <c r="E15" s="303" t="s">
        <v>22513</v>
      </c>
      <c r="F15" s="303" t="s">
        <v>22513</v>
      </c>
      <c r="G15" s="303" t="s">
        <v>22513</v>
      </c>
      <c r="H15" s="303" t="s">
        <v>22583</v>
      </c>
      <c r="I15" s="303" t="s">
        <v>22513</v>
      </c>
      <c r="J15" s="303" t="s">
        <v>22513</v>
      </c>
      <c r="K15" s="303"/>
      <c r="L15" s="303"/>
      <c r="M15" s="303"/>
      <c r="N15" s="303"/>
      <c r="O15" s="303" t="s">
        <v>2588</v>
      </c>
      <c r="P15" s="303"/>
      <c r="Q15" s="303" t="s">
        <v>31862</v>
      </c>
    </row>
    <row r="16">
      <c r="A16" s="303" t="s">
        <v>2586</v>
      </c>
      <c r="B16" s="306" t="s">
        <v>31884</v>
      </c>
      <c r="C16" s="303" t="s">
        <v>31885</v>
      </c>
      <c r="D16" s="303"/>
      <c r="E16" s="303"/>
      <c r="F16" s="303"/>
      <c r="G16" s="303"/>
      <c r="H16" s="303"/>
      <c r="I16" s="303"/>
      <c r="J16" s="303"/>
      <c r="K16" s="303"/>
      <c r="L16" s="303"/>
      <c r="M16" s="303"/>
      <c r="N16" s="303"/>
      <c r="O16" s="303" t="s">
        <v>2588</v>
      </c>
      <c r="P16" s="303"/>
      <c r="Q16" s="303"/>
    </row>
    <row r="17">
      <c r="A17" s="303"/>
      <c r="B17" s="304" t="s">
        <v>31886</v>
      </c>
      <c r="C17" s="303" t="s">
        <v>31887</v>
      </c>
      <c r="D17" s="303" t="s">
        <v>22602</v>
      </c>
      <c r="E17" s="305" t="s">
        <v>22516</v>
      </c>
      <c r="F17" s="303" t="s">
        <v>22602</v>
      </c>
      <c r="G17" s="303" t="s">
        <v>22583</v>
      </c>
      <c r="H17" s="303" t="s">
        <v>22513</v>
      </c>
      <c r="I17" s="67"/>
      <c r="J17" s="303" t="s">
        <v>22513</v>
      </c>
      <c r="K17" s="67"/>
      <c r="L17" s="303" t="s">
        <v>31848</v>
      </c>
      <c r="M17" s="303"/>
      <c r="N17" s="303"/>
      <c r="O17" s="303"/>
      <c r="P17" s="303"/>
      <c r="Q17" s="303"/>
    </row>
    <row r="18">
      <c r="A18" s="303" t="s">
        <v>2586</v>
      </c>
      <c r="B18" s="304" t="s">
        <v>31888</v>
      </c>
      <c r="C18" s="303" t="s">
        <v>31889</v>
      </c>
      <c r="D18" s="303" t="s">
        <v>22513</v>
      </c>
      <c r="E18" s="303" t="s">
        <v>22513</v>
      </c>
      <c r="F18" s="303" t="s">
        <v>22513</v>
      </c>
      <c r="G18" s="303" t="s">
        <v>22513</v>
      </c>
      <c r="H18" s="305" t="s">
        <v>22516</v>
      </c>
      <c r="I18" s="67"/>
      <c r="J18" s="305" t="s">
        <v>22516</v>
      </c>
      <c r="K18" s="67"/>
      <c r="L18" s="67"/>
      <c r="M18" s="303"/>
      <c r="N18" s="303"/>
      <c r="O18" s="303" t="s">
        <v>2588</v>
      </c>
      <c r="P18" s="303"/>
      <c r="Q18" s="303"/>
    </row>
    <row r="19">
      <c r="A19" s="303" t="s">
        <v>2633</v>
      </c>
      <c r="B19" s="304" t="s">
        <v>31890</v>
      </c>
      <c r="C19" s="310" t="s">
        <v>31891</v>
      </c>
      <c r="D19" s="303" t="s">
        <v>22602</v>
      </c>
      <c r="E19" s="303" t="s">
        <v>22602</v>
      </c>
      <c r="F19" s="303" t="s">
        <v>22602</v>
      </c>
      <c r="G19" s="310" t="s">
        <v>22602</v>
      </c>
      <c r="H19" s="303" t="s">
        <v>22602</v>
      </c>
      <c r="I19" s="67"/>
      <c r="J19" s="303" t="s">
        <v>22602</v>
      </c>
      <c r="K19" s="67"/>
      <c r="L19" s="67"/>
      <c r="M19" s="303"/>
      <c r="N19" s="303"/>
      <c r="O19" s="303"/>
      <c r="P19" s="303" t="s">
        <v>15373</v>
      </c>
      <c r="Q19" s="303"/>
    </row>
    <row r="20">
      <c r="A20" s="303" t="s">
        <v>2586</v>
      </c>
      <c r="B20" s="306" t="s">
        <v>8201</v>
      </c>
      <c r="C20" s="305" t="s">
        <v>31892</v>
      </c>
      <c r="D20" s="303"/>
      <c r="E20" s="303"/>
      <c r="F20" s="303"/>
      <c r="G20" s="303"/>
      <c r="H20" s="303"/>
      <c r="I20" s="303"/>
      <c r="J20" s="303"/>
      <c r="K20" s="303"/>
      <c r="L20" s="303"/>
      <c r="M20" s="303"/>
      <c r="N20" s="303"/>
      <c r="O20" s="303" t="s">
        <v>8202</v>
      </c>
      <c r="P20" s="303" t="s">
        <v>8038</v>
      </c>
      <c r="Q20" s="303"/>
    </row>
    <row r="21">
      <c r="A21" s="303" t="s">
        <v>2586</v>
      </c>
      <c r="B21" s="306" t="s">
        <v>31893</v>
      </c>
      <c r="C21" s="311" t="s">
        <v>31894</v>
      </c>
      <c r="D21" s="303" t="s">
        <v>22583</v>
      </c>
      <c r="E21" s="303" t="s">
        <v>22513</v>
      </c>
      <c r="F21" s="303" t="s">
        <v>22513</v>
      </c>
      <c r="G21" s="305" t="s">
        <v>22516</v>
      </c>
      <c r="H21" s="303" t="s">
        <v>22513</v>
      </c>
      <c r="I21" s="303" t="s">
        <v>22513</v>
      </c>
      <c r="J21" s="305" t="s">
        <v>22516</v>
      </c>
      <c r="K21" s="303"/>
      <c r="L21" s="303"/>
      <c r="M21" s="303"/>
      <c r="N21" s="303"/>
      <c r="O21" s="303" t="s">
        <v>4931</v>
      </c>
      <c r="P21" s="303" t="s">
        <v>8038</v>
      </c>
      <c r="Q21" s="303" t="s">
        <v>31895</v>
      </c>
    </row>
    <row r="22">
      <c r="A22" s="303" t="s">
        <v>2586</v>
      </c>
      <c r="B22" s="306" t="s">
        <v>31893</v>
      </c>
      <c r="C22" s="311" t="s">
        <v>8203</v>
      </c>
      <c r="D22" s="303" t="s">
        <v>22583</v>
      </c>
      <c r="E22" s="303" t="s">
        <v>22513</v>
      </c>
      <c r="F22" s="303" t="s">
        <v>22513</v>
      </c>
      <c r="G22" s="305" t="s">
        <v>22516</v>
      </c>
      <c r="H22" s="303" t="s">
        <v>22513</v>
      </c>
      <c r="I22" s="303" t="s">
        <v>22513</v>
      </c>
      <c r="J22" s="305" t="s">
        <v>22516</v>
      </c>
      <c r="K22" s="303"/>
      <c r="L22" s="303"/>
      <c r="M22" s="303"/>
      <c r="N22" s="303"/>
      <c r="O22" s="303" t="s">
        <v>4931</v>
      </c>
      <c r="P22" s="303" t="s">
        <v>8038</v>
      </c>
      <c r="Q22" s="303" t="s">
        <v>31895</v>
      </c>
    </row>
    <row r="23">
      <c r="A23" s="303" t="s">
        <v>2586</v>
      </c>
      <c r="B23" s="312" t="s">
        <v>31896</v>
      </c>
      <c r="C23" s="305" t="s">
        <v>31897</v>
      </c>
      <c r="D23" s="303"/>
      <c r="E23" s="303"/>
      <c r="F23" s="303"/>
      <c r="G23" s="303"/>
      <c r="H23" s="303"/>
      <c r="I23" s="303"/>
      <c r="J23" s="303"/>
      <c r="K23" s="303"/>
      <c r="L23" s="303"/>
      <c r="M23" s="303"/>
      <c r="N23" s="303"/>
      <c r="O23" s="303" t="s">
        <v>31898</v>
      </c>
      <c r="P23" s="303" t="s">
        <v>2741</v>
      </c>
      <c r="Q23" s="303"/>
    </row>
    <row r="24">
      <c r="A24" s="303" t="s">
        <v>2586</v>
      </c>
      <c r="B24" s="304" t="s">
        <v>25150</v>
      </c>
      <c r="C24" s="303" t="s">
        <v>29632</v>
      </c>
      <c r="D24" s="303" t="s">
        <v>22602</v>
      </c>
      <c r="E24" s="303" t="s">
        <v>22513</v>
      </c>
      <c r="F24" s="303" t="s">
        <v>22602</v>
      </c>
      <c r="G24" s="303" t="s">
        <v>22513</v>
      </c>
      <c r="H24" s="305" t="s">
        <v>22516</v>
      </c>
      <c r="I24" s="305" t="s">
        <v>22516</v>
      </c>
      <c r="J24" s="303" t="s">
        <v>22513</v>
      </c>
      <c r="K24" s="303" t="s">
        <v>28610</v>
      </c>
      <c r="L24" s="305" t="s">
        <v>22516</v>
      </c>
      <c r="M24" s="303"/>
      <c r="N24" s="303"/>
      <c r="O24" s="303"/>
      <c r="P24" s="303" t="s">
        <v>2741</v>
      </c>
      <c r="Q24" s="303"/>
    </row>
    <row r="25">
      <c r="A25" s="303" t="s">
        <v>2586</v>
      </c>
      <c r="B25" s="304" t="s">
        <v>25150</v>
      </c>
      <c r="C25" s="303" t="s">
        <v>29641</v>
      </c>
      <c r="D25" s="303" t="s">
        <v>22602</v>
      </c>
      <c r="E25" s="303" t="s">
        <v>22513</v>
      </c>
      <c r="F25" s="303" t="s">
        <v>22602</v>
      </c>
      <c r="G25" s="303" t="s">
        <v>22513</v>
      </c>
      <c r="H25" s="305" t="s">
        <v>22516</v>
      </c>
      <c r="I25" s="67"/>
      <c r="J25" s="303" t="s">
        <v>22513</v>
      </c>
      <c r="K25" s="303" t="s">
        <v>28610</v>
      </c>
      <c r="L25" s="67"/>
      <c r="M25" s="303"/>
      <c r="N25" s="303"/>
      <c r="O25" s="303"/>
      <c r="P25" s="303" t="s">
        <v>2741</v>
      </c>
      <c r="Q25" s="303"/>
    </row>
    <row r="26">
      <c r="A26" s="303" t="s">
        <v>2586</v>
      </c>
      <c r="B26" s="304" t="s">
        <v>25150</v>
      </c>
      <c r="C26" s="303" t="s">
        <v>25151</v>
      </c>
      <c r="D26" s="303" t="s">
        <v>22602</v>
      </c>
      <c r="E26" s="303" t="s">
        <v>22513</v>
      </c>
      <c r="F26" s="303" t="s">
        <v>22602</v>
      </c>
      <c r="G26" s="303" t="s">
        <v>22513</v>
      </c>
      <c r="H26" s="305" t="s">
        <v>22516</v>
      </c>
      <c r="I26" s="67"/>
      <c r="J26" s="303" t="s">
        <v>22513</v>
      </c>
      <c r="K26" s="303" t="s">
        <v>28610</v>
      </c>
      <c r="L26" s="67"/>
      <c r="M26" s="303"/>
      <c r="N26" s="303"/>
      <c r="O26" s="303"/>
      <c r="P26" s="303" t="s">
        <v>2741</v>
      </c>
      <c r="Q26" s="303"/>
    </row>
    <row r="27">
      <c r="A27" s="303" t="s">
        <v>2586</v>
      </c>
      <c r="B27" s="306" t="s">
        <v>31899</v>
      </c>
      <c r="C27" s="303" t="s">
        <v>31900</v>
      </c>
      <c r="D27" s="303"/>
      <c r="E27" s="303"/>
      <c r="F27" s="303"/>
      <c r="G27" s="303"/>
      <c r="H27" s="303"/>
      <c r="I27" s="303"/>
      <c r="J27" s="303"/>
      <c r="K27" s="303"/>
      <c r="L27" s="303"/>
      <c r="M27" s="303"/>
      <c r="N27" s="303"/>
      <c r="O27" s="303" t="s">
        <v>31901</v>
      </c>
      <c r="P27" s="303"/>
      <c r="Q27" s="303"/>
    </row>
    <row r="28">
      <c r="A28" s="303" t="s">
        <v>2586</v>
      </c>
      <c r="B28" s="308" t="s">
        <v>31902</v>
      </c>
      <c r="C28" s="303" t="s">
        <v>31903</v>
      </c>
      <c r="D28" s="303" t="s">
        <v>22602</v>
      </c>
      <c r="E28" s="310" t="s">
        <v>22602</v>
      </c>
      <c r="F28" s="303" t="s">
        <v>22602</v>
      </c>
      <c r="G28" s="303" t="s">
        <v>22602</v>
      </c>
      <c r="H28" s="303" t="s">
        <v>22602</v>
      </c>
      <c r="I28" s="303" t="s">
        <v>22602</v>
      </c>
      <c r="J28" s="303" t="s">
        <v>22602</v>
      </c>
      <c r="K28" s="303" t="s">
        <v>28610</v>
      </c>
      <c r="L28" s="303" t="s">
        <v>31848</v>
      </c>
      <c r="M28" s="303" t="s">
        <v>31855</v>
      </c>
      <c r="N28" s="303" t="s">
        <v>31855</v>
      </c>
      <c r="O28" s="303"/>
      <c r="P28" s="303" t="s">
        <v>15373</v>
      </c>
      <c r="Q28" s="307"/>
    </row>
    <row r="29">
      <c r="A29" s="303" t="s">
        <v>2586</v>
      </c>
      <c r="B29" s="308" t="s">
        <v>31904</v>
      </c>
      <c r="C29" s="309" t="s">
        <v>31905</v>
      </c>
      <c r="D29" s="303" t="s">
        <v>22513</v>
      </c>
      <c r="E29" s="310" t="s">
        <v>22602</v>
      </c>
      <c r="F29" s="310" t="s">
        <v>22513</v>
      </c>
      <c r="G29" s="303" t="s">
        <v>22513</v>
      </c>
      <c r="H29" s="310" t="s">
        <v>22513</v>
      </c>
      <c r="I29" s="303" t="s">
        <v>22513</v>
      </c>
      <c r="J29" s="305" t="s">
        <v>22516</v>
      </c>
      <c r="K29" s="305" t="s">
        <v>22516</v>
      </c>
      <c r="L29" s="305" t="s">
        <v>22516</v>
      </c>
      <c r="M29" s="303"/>
      <c r="N29" s="303"/>
      <c r="O29" s="303"/>
      <c r="P29" s="303"/>
      <c r="Q29" s="303"/>
    </row>
    <row r="30">
      <c r="A30" s="303" t="s">
        <v>2586</v>
      </c>
      <c r="B30" s="306" t="s">
        <v>31906</v>
      </c>
      <c r="C30" s="303" t="s">
        <v>31907</v>
      </c>
      <c r="D30" s="303"/>
      <c r="E30" s="303"/>
      <c r="F30" s="303"/>
      <c r="G30" s="303"/>
      <c r="H30" s="303"/>
      <c r="I30" s="303"/>
      <c r="J30" s="303"/>
      <c r="K30" s="303"/>
      <c r="L30" s="303"/>
      <c r="M30" s="303"/>
      <c r="N30" s="303"/>
      <c r="O30" s="303"/>
      <c r="P30" s="303"/>
      <c r="Q30" s="303" t="s">
        <v>31908</v>
      </c>
    </row>
    <row r="31">
      <c r="A31" s="303" t="s">
        <v>2586</v>
      </c>
      <c r="B31" s="306" t="s">
        <v>31909</v>
      </c>
      <c r="C31" s="303" t="s">
        <v>31910</v>
      </c>
      <c r="D31" s="303" t="s">
        <v>22583</v>
      </c>
      <c r="E31" s="303" t="s">
        <v>22513</v>
      </c>
      <c r="F31" s="303" t="s">
        <v>22583</v>
      </c>
      <c r="G31" s="303" t="s">
        <v>22513</v>
      </c>
      <c r="H31" s="303" t="s">
        <v>22513</v>
      </c>
      <c r="I31" s="303" t="s">
        <v>22513</v>
      </c>
      <c r="J31" s="303" t="s">
        <v>22513</v>
      </c>
      <c r="K31" s="303"/>
      <c r="L31" s="303"/>
      <c r="M31" s="303"/>
      <c r="N31" s="303"/>
      <c r="O31" s="303" t="s">
        <v>2015</v>
      </c>
      <c r="P31" s="303" t="s">
        <v>2741</v>
      </c>
      <c r="Q31" s="303" t="s">
        <v>31911</v>
      </c>
    </row>
    <row r="32">
      <c r="A32" s="303" t="s">
        <v>2586</v>
      </c>
      <c r="B32" s="306" t="s">
        <v>31912</v>
      </c>
      <c r="C32" s="303" t="s">
        <v>31913</v>
      </c>
      <c r="D32" s="303" t="s">
        <v>22583</v>
      </c>
      <c r="E32" s="303" t="s">
        <v>22513</v>
      </c>
      <c r="F32" s="303" t="s">
        <v>22513</v>
      </c>
      <c r="G32" s="303" t="s">
        <v>22513</v>
      </c>
      <c r="H32" s="305" t="s">
        <v>22516</v>
      </c>
      <c r="I32" s="305" t="s">
        <v>22516</v>
      </c>
      <c r="J32" s="303" t="s">
        <v>22513</v>
      </c>
      <c r="K32" s="303"/>
      <c r="L32" s="303"/>
      <c r="M32" s="303"/>
      <c r="N32" s="303"/>
      <c r="O32" s="303" t="s">
        <v>11574</v>
      </c>
      <c r="P32" s="303"/>
      <c r="Q32" s="303" t="s">
        <v>31914</v>
      </c>
    </row>
    <row r="33">
      <c r="A33" s="303" t="s">
        <v>2586</v>
      </c>
      <c r="B33" s="306" t="s">
        <v>31915</v>
      </c>
      <c r="C33" s="303" t="s">
        <v>31916</v>
      </c>
      <c r="D33" s="303" t="s">
        <v>22513</v>
      </c>
      <c r="E33" s="303" t="s">
        <v>22583</v>
      </c>
      <c r="F33" s="305" t="s">
        <v>22516</v>
      </c>
      <c r="G33" s="305" t="s">
        <v>22516</v>
      </c>
      <c r="H33" s="303" t="s">
        <v>22513</v>
      </c>
      <c r="I33" s="303" t="s">
        <v>22513</v>
      </c>
      <c r="J33" s="305" t="s">
        <v>22516</v>
      </c>
      <c r="K33" s="303"/>
      <c r="L33" s="303"/>
      <c r="M33" s="303"/>
      <c r="N33" s="303"/>
      <c r="O33" s="303" t="s">
        <v>2588</v>
      </c>
      <c r="P33" s="303"/>
      <c r="Q33" s="303" t="s">
        <v>31862</v>
      </c>
    </row>
    <row r="34">
      <c r="A34" s="303" t="s">
        <v>2861</v>
      </c>
      <c r="B34" s="304" t="s">
        <v>21515</v>
      </c>
      <c r="C34" s="303" t="s">
        <v>31917</v>
      </c>
      <c r="D34" s="303" t="s">
        <v>22602</v>
      </c>
      <c r="E34" s="303" t="s">
        <v>22513</v>
      </c>
      <c r="F34" s="303" t="s">
        <v>22602</v>
      </c>
      <c r="G34" s="303" t="s">
        <v>22583</v>
      </c>
      <c r="H34" s="303" t="s">
        <v>22513</v>
      </c>
      <c r="I34" s="303" t="s">
        <v>22513</v>
      </c>
      <c r="J34" s="303" t="s">
        <v>22513</v>
      </c>
      <c r="K34" s="303" t="s">
        <v>28610</v>
      </c>
      <c r="L34" s="305" t="s">
        <v>22516</v>
      </c>
      <c r="M34" s="303" t="s">
        <v>31855</v>
      </c>
      <c r="N34" s="303"/>
      <c r="O34" s="303"/>
      <c r="P34" s="303"/>
      <c r="Q34" s="303"/>
    </row>
    <row r="35">
      <c r="A35" s="303" t="s">
        <v>2633</v>
      </c>
      <c r="B35" s="304" t="s">
        <v>21515</v>
      </c>
      <c r="C35" s="310" t="s">
        <v>31918</v>
      </c>
      <c r="D35" s="303" t="s">
        <v>22602</v>
      </c>
      <c r="E35" s="303" t="s">
        <v>22513</v>
      </c>
      <c r="F35" s="303" t="s">
        <v>22602</v>
      </c>
      <c r="G35" s="303" t="s">
        <v>22583</v>
      </c>
      <c r="H35" s="303" t="s">
        <v>22513</v>
      </c>
      <c r="I35" s="303" t="s">
        <v>22513</v>
      </c>
      <c r="J35" s="303" t="s">
        <v>22513</v>
      </c>
      <c r="K35" s="303" t="s">
        <v>28610</v>
      </c>
      <c r="L35" s="67"/>
      <c r="M35" s="303" t="s">
        <v>31855</v>
      </c>
      <c r="N35" s="303"/>
      <c r="O35" s="303"/>
      <c r="P35" s="303"/>
      <c r="Q35" s="303"/>
    </row>
    <row r="36">
      <c r="A36" s="303" t="s">
        <v>2586</v>
      </c>
      <c r="B36" s="306" t="s">
        <v>31919</v>
      </c>
      <c r="C36" s="303" t="s">
        <v>31920</v>
      </c>
      <c r="D36" s="303"/>
      <c r="E36" s="303"/>
      <c r="F36" s="303"/>
      <c r="G36" s="303"/>
      <c r="H36" s="303"/>
      <c r="I36" s="303"/>
      <c r="J36" s="303"/>
      <c r="K36" s="303"/>
      <c r="L36" s="303"/>
      <c r="M36" s="303"/>
      <c r="N36" s="303"/>
      <c r="O36" s="303" t="s">
        <v>4322</v>
      </c>
      <c r="P36" s="303" t="s">
        <v>2741</v>
      </c>
      <c r="Q36" s="303"/>
    </row>
    <row r="37">
      <c r="A37" s="303" t="s">
        <v>2586</v>
      </c>
      <c r="B37" s="304" t="s">
        <v>31921</v>
      </c>
      <c r="C37" s="311" t="s">
        <v>31922</v>
      </c>
      <c r="D37" s="303" t="s">
        <v>22602</v>
      </c>
      <c r="E37" s="303" t="s">
        <v>22602</v>
      </c>
      <c r="F37" s="303" t="s">
        <v>22602</v>
      </c>
      <c r="G37" s="303" t="s">
        <v>22583</v>
      </c>
      <c r="H37" s="303" t="s">
        <v>22513</v>
      </c>
      <c r="I37" s="303" t="s">
        <v>22583</v>
      </c>
      <c r="J37" s="305" t="s">
        <v>22516</v>
      </c>
      <c r="K37" s="305" t="s">
        <v>22516</v>
      </c>
      <c r="L37" s="305" t="s">
        <v>22516</v>
      </c>
      <c r="M37" s="303"/>
      <c r="N37" s="303"/>
      <c r="O37" s="303"/>
      <c r="P37" s="303" t="s">
        <v>8038</v>
      </c>
      <c r="Q37" s="303"/>
    </row>
    <row r="38">
      <c r="A38" s="303" t="s">
        <v>2586</v>
      </c>
      <c r="B38" s="304" t="s">
        <v>31921</v>
      </c>
      <c r="C38" s="311" t="s">
        <v>31923</v>
      </c>
      <c r="D38" s="303" t="s">
        <v>22602</v>
      </c>
      <c r="E38" s="303" t="s">
        <v>22602</v>
      </c>
      <c r="F38" s="303" t="s">
        <v>22602</v>
      </c>
      <c r="G38" s="303" t="s">
        <v>22583</v>
      </c>
      <c r="H38" s="303" t="s">
        <v>22513</v>
      </c>
      <c r="I38" s="303" t="s">
        <v>22583</v>
      </c>
      <c r="J38" s="305" t="s">
        <v>22516</v>
      </c>
      <c r="K38" s="305" t="s">
        <v>22516</v>
      </c>
      <c r="L38" s="305" t="s">
        <v>22516</v>
      </c>
      <c r="M38" s="303"/>
      <c r="N38" s="303"/>
      <c r="O38" s="303"/>
      <c r="P38" s="303" t="s">
        <v>8038</v>
      </c>
      <c r="Q38" s="303"/>
    </row>
    <row r="39">
      <c r="A39" s="303" t="s">
        <v>2586</v>
      </c>
      <c r="B39" s="304" t="s">
        <v>31924</v>
      </c>
      <c r="C39" s="303" t="s">
        <v>31925</v>
      </c>
      <c r="D39" s="303" t="s">
        <v>22513</v>
      </c>
      <c r="E39" s="303" t="s">
        <v>22513</v>
      </c>
      <c r="F39" s="303" t="s">
        <v>22513</v>
      </c>
      <c r="G39" s="305" t="s">
        <v>22516</v>
      </c>
      <c r="H39" s="303" t="s">
        <v>22513</v>
      </c>
      <c r="I39" s="305" t="s">
        <v>22516</v>
      </c>
      <c r="J39" s="305" t="s">
        <v>22516</v>
      </c>
      <c r="K39" s="303" t="s">
        <v>28610</v>
      </c>
      <c r="L39" s="305" t="s">
        <v>22516</v>
      </c>
      <c r="M39" s="303"/>
      <c r="N39" s="303"/>
      <c r="O39" s="303"/>
      <c r="P39" s="303"/>
      <c r="Q39" s="303"/>
    </row>
    <row r="40">
      <c r="A40" s="303" t="s">
        <v>2586</v>
      </c>
      <c r="B40" s="306" t="s">
        <v>31926</v>
      </c>
      <c r="C40" s="303" t="s">
        <v>31927</v>
      </c>
      <c r="D40" s="303"/>
      <c r="E40" s="303"/>
      <c r="F40" s="303"/>
      <c r="G40" s="303"/>
      <c r="H40" s="303"/>
      <c r="I40" s="303"/>
      <c r="J40" s="303"/>
      <c r="K40" s="303"/>
      <c r="L40" s="303"/>
      <c r="M40" s="303"/>
      <c r="N40" s="303"/>
      <c r="O40" s="305" t="s">
        <v>2635</v>
      </c>
      <c r="P40" s="303" t="s">
        <v>8038</v>
      </c>
      <c r="Q40" s="303"/>
    </row>
    <row r="41">
      <c r="A41" s="303" t="s">
        <v>2586</v>
      </c>
      <c r="B41" s="306" t="s">
        <v>31928</v>
      </c>
      <c r="C41" s="311" t="s">
        <v>31929</v>
      </c>
      <c r="D41" s="303"/>
      <c r="E41" s="303"/>
      <c r="F41" s="303"/>
      <c r="G41" s="303"/>
      <c r="H41" s="303"/>
      <c r="I41" s="303"/>
      <c r="J41" s="303"/>
      <c r="K41" s="303"/>
      <c r="L41" s="303"/>
      <c r="M41" s="303"/>
      <c r="N41" s="303"/>
      <c r="O41" s="303" t="s">
        <v>2588</v>
      </c>
      <c r="P41" s="303"/>
      <c r="Q41" s="303" t="s">
        <v>31930</v>
      </c>
    </row>
    <row r="42">
      <c r="A42" s="303" t="s">
        <v>2586</v>
      </c>
      <c r="B42" s="304" t="s">
        <v>31931</v>
      </c>
      <c r="C42" s="303" t="s">
        <v>31932</v>
      </c>
      <c r="D42" s="303" t="s">
        <v>22602</v>
      </c>
      <c r="E42" s="303" t="s">
        <v>22602</v>
      </c>
      <c r="F42" s="303" t="s">
        <v>22602</v>
      </c>
      <c r="G42" s="303" t="s">
        <v>22602</v>
      </c>
      <c r="H42" s="303" t="s">
        <v>22602</v>
      </c>
      <c r="I42" s="303" t="s">
        <v>22583</v>
      </c>
      <c r="J42" s="303" t="s">
        <v>22602</v>
      </c>
      <c r="K42" s="67"/>
      <c r="L42" s="303" t="s">
        <v>31848</v>
      </c>
      <c r="M42" s="303"/>
      <c r="N42" s="303"/>
      <c r="O42" s="303" t="s">
        <v>12500</v>
      </c>
      <c r="P42" s="303" t="s">
        <v>8038</v>
      </c>
      <c r="Q42" s="303"/>
    </row>
    <row r="43">
      <c r="A43" s="303" t="s">
        <v>2586</v>
      </c>
      <c r="B43" s="304" t="s">
        <v>31931</v>
      </c>
      <c r="C43" s="303" t="s">
        <v>31933</v>
      </c>
      <c r="D43" s="303" t="s">
        <v>22602</v>
      </c>
      <c r="E43" s="303" t="s">
        <v>22602</v>
      </c>
      <c r="F43" s="303" t="s">
        <v>22602</v>
      </c>
      <c r="G43" s="303" t="s">
        <v>22602</v>
      </c>
      <c r="H43" s="303" t="s">
        <v>22602</v>
      </c>
      <c r="I43" s="303" t="s">
        <v>22583</v>
      </c>
      <c r="J43" s="303" t="s">
        <v>22602</v>
      </c>
      <c r="K43" s="67"/>
      <c r="L43" s="303" t="s">
        <v>31848</v>
      </c>
      <c r="M43" s="303"/>
      <c r="N43" s="303"/>
      <c r="O43" s="303" t="s">
        <v>13427</v>
      </c>
      <c r="P43" s="303" t="s">
        <v>8038</v>
      </c>
      <c r="Q43" s="303"/>
    </row>
    <row r="44">
      <c r="A44" s="303" t="s">
        <v>2586</v>
      </c>
      <c r="B44" s="304" t="s">
        <v>31931</v>
      </c>
      <c r="C44" s="303" t="s">
        <v>31934</v>
      </c>
      <c r="D44" s="303" t="s">
        <v>22602</v>
      </c>
      <c r="E44" s="303" t="s">
        <v>22602</v>
      </c>
      <c r="F44" s="303" t="s">
        <v>22602</v>
      </c>
      <c r="G44" s="303" t="s">
        <v>22602</v>
      </c>
      <c r="H44" s="303" t="s">
        <v>22602</v>
      </c>
      <c r="I44" s="303" t="s">
        <v>22583</v>
      </c>
      <c r="J44" s="303" t="s">
        <v>22602</v>
      </c>
      <c r="K44" s="67"/>
      <c r="L44" s="303" t="s">
        <v>31848</v>
      </c>
      <c r="M44" s="303"/>
      <c r="N44" s="303"/>
      <c r="O44" s="303" t="s">
        <v>31935</v>
      </c>
      <c r="P44" s="303"/>
      <c r="Q44" s="303"/>
    </row>
    <row r="45">
      <c r="A45" s="303" t="s">
        <v>2586</v>
      </c>
      <c r="B45" s="306" t="s">
        <v>31936</v>
      </c>
      <c r="C45" s="303" t="s">
        <v>31937</v>
      </c>
      <c r="D45" s="303"/>
      <c r="E45" s="303"/>
      <c r="F45" s="303"/>
      <c r="G45" s="303"/>
      <c r="H45" s="303"/>
      <c r="I45" s="303"/>
      <c r="J45" s="303"/>
      <c r="K45" s="303"/>
      <c r="L45" s="303"/>
      <c r="M45" s="303"/>
      <c r="N45" s="303"/>
      <c r="O45" s="303" t="s">
        <v>5781</v>
      </c>
      <c r="P45" s="303"/>
      <c r="Q45" s="303"/>
    </row>
    <row r="46">
      <c r="A46" s="303" t="s">
        <v>2586</v>
      </c>
      <c r="B46" s="306" t="s">
        <v>31938</v>
      </c>
      <c r="C46" s="303" t="s">
        <v>7551</v>
      </c>
      <c r="D46" s="303" t="s">
        <v>22513</v>
      </c>
      <c r="E46" s="303" t="s">
        <v>22513</v>
      </c>
      <c r="F46" s="303" t="s">
        <v>22513</v>
      </c>
      <c r="G46" s="303" t="s">
        <v>22513</v>
      </c>
      <c r="H46" s="303" t="s">
        <v>22513</v>
      </c>
      <c r="I46" s="303" t="s">
        <v>22602</v>
      </c>
      <c r="J46" s="303" t="s">
        <v>22513</v>
      </c>
      <c r="K46" s="303"/>
      <c r="L46" s="303"/>
      <c r="M46" s="303"/>
      <c r="N46" s="303"/>
      <c r="O46" s="303" t="s">
        <v>2729</v>
      </c>
      <c r="P46" s="303" t="s">
        <v>2741</v>
      </c>
      <c r="Q46" s="303" t="s">
        <v>31939</v>
      </c>
    </row>
    <row r="47">
      <c r="A47" s="303" t="s">
        <v>2586</v>
      </c>
      <c r="B47" s="312" t="s">
        <v>31940</v>
      </c>
      <c r="C47" s="303" t="s">
        <v>31941</v>
      </c>
      <c r="D47" s="303"/>
      <c r="E47" s="303"/>
      <c r="F47" s="303"/>
      <c r="G47" s="303"/>
      <c r="H47" s="303"/>
      <c r="I47" s="303"/>
      <c r="J47" s="303"/>
      <c r="K47" s="303"/>
      <c r="L47" s="303"/>
      <c r="M47" s="303"/>
      <c r="N47" s="303"/>
      <c r="O47" s="305" t="s">
        <v>2635</v>
      </c>
      <c r="P47" s="303"/>
      <c r="Q47" s="303"/>
    </row>
    <row r="48">
      <c r="A48" s="303" t="s">
        <v>2633</v>
      </c>
      <c r="B48" s="306" t="s">
        <v>31942</v>
      </c>
      <c r="C48" s="303" t="s">
        <v>17358</v>
      </c>
      <c r="D48" s="303" t="s">
        <v>22513</v>
      </c>
      <c r="E48" s="303" t="s">
        <v>22513</v>
      </c>
      <c r="F48" s="303" t="s">
        <v>22513</v>
      </c>
      <c r="G48" s="303"/>
      <c r="H48" s="303"/>
      <c r="I48" s="303"/>
      <c r="J48" s="303"/>
      <c r="K48" s="303"/>
      <c r="L48" s="303"/>
      <c r="M48" s="303"/>
      <c r="N48" s="303"/>
      <c r="O48" s="303" t="s">
        <v>583</v>
      </c>
      <c r="P48" s="303" t="s">
        <v>2741</v>
      </c>
      <c r="Q48" s="303" t="s">
        <v>31943</v>
      </c>
    </row>
    <row r="49">
      <c r="A49" s="303" t="s">
        <v>2586</v>
      </c>
      <c r="B49" s="308" t="s">
        <v>23277</v>
      </c>
      <c r="C49" s="309" t="s">
        <v>31562</v>
      </c>
      <c r="D49" s="310" t="s">
        <v>22513</v>
      </c>
      <c r="E49" s="313" t="s">
        <v>22516</v>
      </c>
      <c r="F49" s="310" t="s">
        <v>22513</v>
      </c>
      <c r="G49" s="313" t="s">
        <v>22516</v>
      </c>
      <c r="H49" s="313" t="s">
        <v>22516</v>
      </c>
      <c r="I49" s="310" t="s">
        <v>22583</v>
      </c>
      <c r="J49" s="313" t="s">
        <v>22516</v>
      </c>
      <c r="K49" s="313" t="s">
        <v>22516</v>
      </c>
      <c r="L49" s="313" t="s">
        <v>22516</v>
      </c>
      <c r="M49" s="303" t="s">
        <v>31854</v>
      </c>
      <c r="N49" s="303"/>
      <c r="O49" s="303"/>
      <c r="P49" s="303"/>
      <c r="Q49" s="303"/>
    </row>
    <row r="50">
      <c r="A50" s="303" t="s">
        <v>2586</v>
      </c>
      <c r="B50" s="306" t="s">
        <v>23277</v>
      </c>
      <c r="C50" s="303" t="s">
        <v>23281</v>
      </c>
      <c r="D50" s="303" t="s">
        <v>22513</v>
      </c>
      <c r="E50" s="305" t="s">
        <v>22516</v>
      </c>
      <c r="F50" s="303"/>
      <c r="G50" s="303"/>
      <c r="H50" s="303"/>
      <c r="I50" s="303"/>
      <c r="J50" s="303"/>
      <c r="K50" s="303"/>
      <c r="L50" s="303"/>
      <c r="M50" s="303"/>
      <c r="N50" s="303"/>
      <c r="O50" s="303" t="s">
        <v>1053</v>
      </c>
      <c r="P50" s="303"/>
      <c r="Q50" s="303" t="s">
        <v>31862</v>
      </c>
    </row>
    <row r="51">
      <c r="A51" s="303" t="s">
        <v>2633</v>
      </c>
      <c r="B51" s="306" t="s">
        <v>31944</v>
      </c>
      <c r="C51" s="303" t="s">
        <v>31945</v>
      </c>
      <c r="D51" s="303"/>
      <c r="E51" s="303"/>
      <c r="F51" s="303"/>
      <c r="G51" s="303"/>
      <c r="H51" s="303"/>
      <c r="I51" s="303"/>
      <c r="J51" s="303"/>
      <c r="K51" s="303"/>
      <c r="L51" s="303"/>
      <c r="M51" s="303"/>
      <c r="N51" s="303"/>
      <c r="O51" s="303" t="s">
        <v>31946</v>
      </c>
      <c r="P51" s="303"/>
      <c r="Q51" s="303"/>
    </row>
    <row r="52">
      <c r="A52" s="303" t="s">
        <v>2586</v>
      </c>
      <c r="B52" s="306" t="s">
        <v>31947</v>
      </c>
      <c r="C52" s="303" t="s">
        <v>31948</v>
      </c>
      <c r="D52" s="303"/>
      <c r="E52" s="303"/>
      <c r="F52" s="303"/>
      <c r="G52" s="303"/>
      <c r="H52" s="303"/>
      <c r="I52" s="303"/>
      <c r="J52" s="303"/>
      <c r="K52" s="303"/>
      <c r="L52" s="303"/>
      <c r="M52" s="303"/>
      <c r="N52" s="303"/>
      <c r="O52" s="303"/>
      <c r="P52" s="303" t="s">
        <v>8038</v>
      </c>
      <c r="Q52" s="303"/>
    </row>
    <row r="53">
      <c r="A53" s="303" t="s">
        <v>2586</v>
      </c>
      <c r="B53" s="306" t="s">
        <v>31949</v>
      </c>
      <c r="C53" s="303" t="s">
        <v>31950</v>
      </c>
      <c r="D53" s="303"/>
      <c r="E53" s="303"/>
      <c r="F53" s="303"/>
      <c r="G53" s="303"/>
      <c r="H53" s="303"/>
      <c r="I53" s="303"/>
      <c r="J53" s="303"/>
      <c r="K53" s="303"/>
      <c r="L53" s="303"/>
      <c r="M53" s="303"/>
      <c r="N53" s="303"/>
      <c r="O53" s="303" t="s">
        <v>1318</v>
      </c>
      <c r="P53" s="303"/>
      <c r="Q53" s="303"/>
    </row>
    <row r="54">
      <c r="A54" s="303" t="s">
        <v>2586</v>
      </c>
      <c r="B54" s="308" t="s">
        <v>31951</v>
      </c>
      <c r="C54" s="311" t="s">
        <v>31952</v>
      </c>
      <c r="D54" s="303" t="s">
        <v>22602</v>
      </c>
      <c r="E54" s="303" t="s">
        <v>22602</v>
      </c>
      <c r="F54" s="303" t="s">
        <v>22602</v>
      </c>
      <c r="G54" s="303" t="s">
        <v>22602</v>
      </c>
      <c r="H54" s="303" t="s">
        <v>22602</v>
      </c>
      <c r="I54" s="303" t="s">
        <v>22602</v>
      </c>
      <c r="J54" s="303" t="s">
        <v>22602</v>
      </c>
      <c r="K54" s="303"/>
      <c r="L54" s="303"/>
      <c r="M54" s="303"/>
      <c r="N54" s="303"/>
      <c r="O54" s="303" t="s">
        <v>31953</v>
      </c>
      <c r="P54" s="303" t="s">
        <v>8038</v>
      </c>
      <c r="Q54" s="303" t="s">
        <v>31954</v>
      </c>
    </row>
    <row r="55">
      <c r="A55" s="303" t="s">
        <v>2586</v>
      </c>
      <c r="B55" s="306" t="s">
        <v>31955</v>
      </c>
      <c r="C55" s="303" t="s">
        <v>31956</v>
      </c>
      <c r="D55" s="303" t="s">
        <v>22602</v>
      </c>
      <c r="E55" s="303" t="s">
        <v>22602</v>
      </c>
      <c r="F55" s="303" t="s">
        <v>22602</v>
      </c>
      <c r="G55" s="303" t="s">
        <v>22602</v>
      </c>
      <c r="H55" s="303" t="s">
        <v>22602</v>
      </c>
      <c r="I55" s="303" t="s">
        <v>22602</v>
      </c>
      <c r="J55" s="303" t="s">
        <v>22602</v>
      </c>
      <c r="K55" s="303"/>
      <c r="L55" s="303"/>
      <c r="M55" s="303"/>
      <c r="N55" s="303"/>
      <c r="O55" s="303" t="s">
        <v>31957</v>
      </c>
      <c r="P55" s="303" t="s">
        <v>8038</v>
      </c>
      <c r="Q55" s="303" t="s">
        <v>31958</v>
      </c>
    </row>
    <row r="56">
      <c r="A56" s="303" t="s">
        <v>2586</v>
      </c>
      <c r="B56" s="304" t="s">
        <v>31959</v>
      </c>
      <c r="C56" s="309" t="s">
        <v>31960</v>
      </c>
      <c r="D56" s="303" t="s">
        <v>22602</v>
      </c>
      <c r="E56" s="303" t="s">
        <v>22583</v>
      </c>
      <c r="F56" s="303" t="s">
        <v>22513</v>
      </c>
      <c r="G56" s="310" t="s">
        <v>22513</v>
      </c>
      <c r="H56" s="303" t="s">
        <v>22513</v>
      </c>
      <c r="I56" s="305" t="s">
        <v>22516</v>
      </c>
      <c r="J56" s="303" t="s">
        <v>22513</v>
      </c>
      <c r="K56" s="303" t="s">
        <v>28610</v>
      </c>
      <c r="L56" s="305" t="s">
        <v>22516</v>
      </c>
      <c r="M56" s="303" t="s">
        <v>31854</v>
      </c>
      <c r="N56" s="303"/>
      <c r="O56" s="303"/>
      <c r="P56" s="303" t="s">
        <v>15373</v>
      </c>
      <c r="Q56" s="303"/>
    </row>
    <row r="57">
      <c r="A57" s="303" t="s">
        <v>2586</v>
      </c>
      <c r="B57" s="304" t="s">
        <v>31959</v>
      </c>
      <c r="C57" s="303" t="s">
        <v>31961</v>
      </c>
      <c r="D57" s="303" t="s">
        <v>22602</v>
      </c>
      <c r="E57" s="303" t="s">
        <v>22583</v>
      </c>
      <c r="F57" s="310" t="s">
        <v>22513</v>
      </c>
      <c r="G57" s="303" t="s">
        <v>22513</v>
      </c>
      <c r="H57" s="303" t="s">
        <v>22513</v>
      </c>
      <c r="I57" s="305" t="s">
        <v>22516</v>
      </c>
      <c r="J57" s="303" t="s">
        <v>22513</v>
      </c>
      <c r="K57" s="303" t="s">
        <v>28610</v>
      </c>
      <c r="L57" s="305" t="s">
        <v>22516</v>
      </c>
      <c r="M57" s="303" t="s">
        <v>31854</v>
      </c>
      <c r="N57" s="303"/>
      <c r="O57" s="303"/>
      <c r="P57" s="303" t="s">
        <v>15373</v>
      </c>
      <c r="Q57" s="303"/>
    </row>
    <row r="58">
      <c r="A58" s="303" t="s">
        <v>2586</v>
      </c>
      <c r="B58" s="304" t="s">
        <v>31959</v>
      </c>
      <c r="C58" s="303" t="s">
        <v>31962</v>
      </c>
      <c r="D58" s="303" t="s">
        <v>22602</v>
      </c>
      <c r="E58" s="303" t="s">
        <v>22583</v>
      </c>
      <c r="F58" s="303" t="s">
        <v>22513</v>
      </c>
      <c r="G58" s="310" t="s">
        <v>22513</v>
      </c>
      <c r="H58" s="303" t="s">
        <v>22513</v>
      </c>
      <c r="I58" s="305" t="s">
        <v>22516</v>
      </c>
      <c r="J58" s="303" t="s">
        <v>22513</v>
      </c>
      <c r="K58" s="303"/>
      <c r="L58" s="303"/>
      <c r="M58" s="303"/>
      <c r="N58" s="303"/>
      <c r="O58" s="303" t="s">
        <v>31963</v>
      </c>
      <c r="P58" s="303" t="s">
        <v>8038</v>
      </c>
      <c r="Q58" s="303" t="s">
        <v>31964</v>
      </c>
    </row>
    <row r="59">
      <c r="A59" s="303" t="s">
        <v>2586</v>
      </c>
      <c r="B59" s="304" t="s">
        <v>31959</v>
      </c>
      <c r="C59" s="303" t="s">
        <v>31965</v>
      </c>
      <c r="D59" s="303" t="s">
        <v>22602</v>
      </c>
      <c r="E59" s="303" t="s">
        <v>22583</v>
      </c>
      <c r="F59" s="303" t="s">
        <v>22513</v>
      </c>
      <c r="G59" s="310" t="s">
        <v>22513</v>
      </c>
      <c r="H59" s="303" t="s">
        <v>22513</v>
      </c>
      <c r="I59" s="305" t="s">
        <v>22516</v>
      </c>
      <c r="J59" s="303" t="s">
        <v>22513</v>
      </c>
      <c r="K59" s="303"/>
      <c r="L59" s="303"/>
      <c r="M59" s="303"/>
      <c r="N59" s="303"/>
      <c r="O59" s="303"/>
      <c r="P59" s="303" t="s">
        <v>8038</v>
      </c>
      <c r="Q59" s="303" t="s">
        <v>31964</v>
      </c>
    </row>
    <row r="60">
      <c r="A60" s="303" t="s">
        <v>2586</v>
      </c>
      <c r="B60" s="306" t="s">
        <v>31966</v>
      </c>
      <c r="C60" s="309" t="s">
        <v>31967</v>
      </c>
      <c r="D60" s="310" t="s">
        <v>22583</v>
      </c>
      <c r="E60" s="310" t="s">
        <v>22602</v>
      </c>
      <c r="F60" s="310" t="s">
        <v>22513</v>
      </c>
      <c r="G60" s="310" t="s">
        <v>22513</v>
      </c>
      <c r="H60" s="310" t="s">
        <v>22583</v>
      </c>
      <c r="I60" s="310" t="s">
        <v>22602</v>
      </c>
      <c r="J60" s="310" t="s">
        <v>22513</v>
      </c>
      <c r="K60" s="303"/>
      <c r="L60" s="303"/>
      <c r="M60" s="303"/>
      <c r="N60" s="303"/>
      <c r="O60" s="303" t="s">
        <v>2588</v>
      </c>
      <c r="P60" s="303" t="s">
        <v>15373</v>
      </c>
      <c r="Q60" s="303" t="s">
        <v>31862</v>
      </c>
    </row>
    <row r="61">
      <c r="A61" s="303" t="s">
        <v>2586</v>
      </c>
      <c r="B61" s="306" t="s">
        <v>31968</v>
      </c>
      <c r="C61" s="303" t="s">
        <v>31969</v>
      </c>
      <c r="D61" s="310" t="s">
        <v>22583</v>
      </c>
      <c r="E61" s="303" t="s">
        <v>22602</v>
      </c>
      <c r="F61" s="310" t="s">
        <v>22513</v>
      </c>
      <c r="G61" s="310" t="s">
        <v>22513</v>
      </c>
      <c r="H61" s="310" t="s">
        <v>22583</v>
      </c>
      <c r="I61" s="310" t="s">
        <v>22602</v>
      </c>
      <c r="J61" s="310" t="s">
        <v>22513</v>
      </c>
      <c r="K61" s="303"/>
      <c r="L61" s="303"/>
      <c r="M61" s="303"/>
      <c r="N61" s="303"/>
      <c r="O61" s="303" t="s">
        <v>2588</v>
      </c>
      <c r="P61" s="303" t="s">
        <v>15373</v>
      </c>
      <c r="Q61" s="303" t="s">
        <v>31862</v>
      </c>
    </row>
    <row r="62">
      <c r="A62" s="303" t="s">
        <v>2633</v>
      </c>
      <c r="B62" s="306" t="s">
        <v>31970</v>
      </c>
      <c r="C62" s="303" t="s">
        <v>31971</v>
      </c>
      <c r="D62" s="303"/>
      <c r="E62" s="303"/>
      <c r="F62" s="303"/>
      <c r="G62" s="303"/>
      <c r="H62" s="303"/>
      <c r="I62" s="303"/>
      <c r="J62" s="303"/>
      <c r="K62" s="303"/>
      <c r="L62" s="303"/>
      <c r="M62" s="303"/>
      <c r="N62" s="303"/>
      <c r="O62" s="303" t="s">
        <v>31972</v>
      </c>
      <c r="P62" s="303"/>
      <c r="Q62" s="303"/>
    </row>
    <row r="63">
      <c r="A63" s="303" t="s">
        <v>2633</v>
      </c>
      <c r="B63" s="306" t="s">
        <v>31973</v>
      </c>
      <c r="C63" s="303" t="s">
        <v>31974</v>
      </c>
      <c r="D63" s="303"/>
      <c r="E63" s="303"/>
      <c r="F63" s="303"/>
      <c r="G63" s="303"/>
      <c r="H63" s="303"/>
      <c r="I63" s="303"/>
      <c r="J63" s="303"/>
      <c r="K63" s="303"/>
      <c r="L63" s="303"/>
      <c r="M63" s="303"/>
      <c r="N63" s="303"/>
      <c r="O63" s="303" t="s">
        <v>31975</v>
      </c>
      <c r="P63" s="303"/>
      <c r="Q63" s="303"/>
    </row>
    <row r="64">
      <c r="A64" s="303" t="s">
        <v>2633</v>
      </c>
      <c r="B64" s="314" t="s">
        <v>31976</v>
      </c>
      <c r="C64" s="303" t="s">
        <v>31977</v>
      </c>
      <c r="D64" s="303"/>
      <c r="E64" s="303"/>
      <c r="F64" s="303"/>
      <c r="G64" s="303"/>
      <c r="H64" s="303"/>
      <c r="I64" s="303"/>
      <c r="J64" s="303"/>
      <c r="K64" s="303"/>
      <c r="L64" s="303"/>
      <c r="M64" s="303"/>
      <c r="N64" s="303"/>
      <c r="O64" s="303" t="s">
        <v>10411</v>
      </c>
      <c r="P64" s="303" t="s">
        <v>8038</v>
      </c>
      <c r="Q64" s="303"/>
    </row>
    <row r="65">
      <c r="A65" s="303" t="s">
        <v>2586</v>
      </c>
      <c r="B65" s="308" t="s">
        <v>31978</v>
      </c>
      <c r="C65" s="303" t="s">
        <v>31979</v>
      </c>
      <c r="D65" s="305" t="s">
        <v>22516</v>
      </c>
      <c r="E65" s="305" t="s">
        <v>22516</v>
      </c>
      <c r="F65" s="303" t="s">
        <v>22583</v>
      </c>
      <c r="G65" s="305" t="s">
        <v>22516</v>
      </c>
      <c r="H65" s="305" t="s">
        <v>22516</v>
      </c>
      <c r="I65" s="305" t="s">
        <v>22516</v>
      </c>
      <c r="J65" s="305" t="s">
        <v>22516</v>
      </c>
      <c r="K65" s="305" t="s">
        <v>22516</v>
      </c>
      <c r="L65" s="303" t="s">
        <v>31848</v>
      </c>
      <c r="M65" s="303"/>
      <c r="N65" s="303"/>
      <c r="O65" s="303"/>
      <c r="P65" s="303" t="s">
        <v>8038</v>
      </c>
      <c r="Q65" s="303"/>
    </row>
    <row r="66">
      <c r="A66" s="303" t="s">
        <v>2586</v>
      </c>
      <c r="B66" s="304" t="s">
        <v>31978</v>
      </c>
      <c r="C66" s="303" t="s">
        <v>31980</v>
      </c>
      <c r="D66" s="67"/>
      <c r="E66" s="67"/>
      <c r="F66" s="303" t="s">
        <v>22583</v>
      </c>
      <c r="G66" s="67"/>
      <c r="H66" s="67"/>
      <c r="I66" s="67"/>
      <c r="J66" s="67"/>
      <c r="K66" s="67"/>
      <c r="L66" s="303" t="s">
        <v>31848</v>
      </c>
      <c r="M66" s="303"/>
      <c r="N66" s="303"/>
      <c r="O66" s="303"/>
      <c r="P66" s="307"/>
      <c r="Q66" s="303"/>
    </row>
    <row r="67">
      <c r="A67" s="303" t="s">
        <v>2586</v>
      </c>
      <c r="B67" s="306" t="s">
        <v>31981</v>
      </c>
      <c r="C67" s="303" t="s">
        <v>31982</v>
      </c>
      <c r="D67" s="303"/>
      <c r="E67" s="303"/>
      <c r="F67" s="303"/>
      <c r="G67" s="303"/>
      <c r="H67" s="303"/>
      <c r="I67" s="303"/>
      <c r="J67" s="303"/>
      <c r="K67" s="303"/>
      <c r="L67" s="303"/>
      <c r="M67" s="303"/>
      <c r="N67" s="303"/>
      <c r="O67" s="303" t="s">
        <v>31983</v>
      </c>
      <c r="P67" s="303" t="s">
        <v>2741</v>
      </c>
      <c r="Q67" s="303"/>
    </row>
    <row r="68">
      <c r="A68" s="303" t="s">
        <v>2586</v>
      </c>
      <c r="B68" s="306" t="s">
        <v>31984</v>
      </c>
      <c r="C68" s="305" t="s">
        <v>31985</v>
      </c>
      <c r="D68" s="303"/>
      <c r="E68" s="303"/>
      <c r="F68" s="303"/>
      <c r="G68" s="303"/>
      <c r="H68" s="303"/>
      <c r="I68" s="303"/>
      <c r="J68" s="303"/>
      <c r="K68" s="303"/>
      <c r="L68" s="303"/>
      <c r="M68" s="303"/>
      <c r="N68" s="303"/>
      <c r="O68" s="305" t="s">
        <v>6255</v>
      </c>
      <c r="P68" s="303"/>
      <c r="Q68" s="303"/>
    </row>
    <row r="69">
      <c r="A69" s="303" t="s">
        <v>2586</v>
      </c>
      <c r="B69" s="304" t="s">
        <v>31986</v>
      </c>
      <c r="C69" s="303" t="s">
        <v>31987</v>
      </c>
      <c r="D69" s="303" t="s">
        <v>22602</v>
      </c>
      <c r="E69" s="303" t="s">
        <v>22602</v>
      </c>
      <c r="F69" s="303" t="s">
        <v>22602</v>
      </c>
      <c r="G69" s="303" t="s">
        <v>22602</v>
      </c>
      <c r="H69" s="303" t="s">
        <v>22602</v>
      </c>
      <c r="I69" s="303" t="s">
        <v>22602</v>
      </c>
      <c r="J69" s="303" t="s">
        <v>22602</v>
      </c>
      <c r="K69" s="305" t="s">
        <v>22516</v>
      </c>
      <c r="L69" s="303" t="s">
        <v>31848</v>
      </c>
      <c r="M69" s="303"/>
      <c r="N69" s="303"/>
      <c r="O69" s="303"/>
      <c r="P69" s="303" t="s">
        <v>2741</v>
      </c>
      <c r="Q69" s="303"/>
    </row>
    <row r="70">
      <c r="A70" s="303" t="s">
        <v>2586</v>
      </c>
      <c r="B70" s="304" t="s">
        <v>31986</v>
      </c>
      <c r="C70" s="303" t="s">
        <v>31988</v>
      </c>
      <c r="D70" s="303" t="s">
        <v>22602</v>
      </c>
      <c r="E70" s="303" t="s">
        <v>22602</v>
      </c>
      <c r="F70" s="303" t="s">
        <v>22602</v>
      </c>
      <c r="G70" s="303" t="s">
        <v>22602</v>
      </c>
      <c r="H70" s="303" t="s">
        <v>22602</v>
      </c>
      <c r="I70" s="303" t="s">
        <v>22602</v>
      </c>
      <c r="J70" s="303" t="s">
        <v>22602</v>
      </c>
      <c r="K70" s="305" t="s">
        <v>22516</v>
      </c>
      <c r="L70" s="303" t="s">
        <v>31848</v>
      </c>
      <c r="M70" s="303"/>
      <c r="N70" s="303"/>
      <c r="O70" s="303"/>
      <c r="P70" s="303" t="s">
        <v>2741</v>
      </c>
      <c r="Q70" s="303"/>
    </row>
    <row r="71">
      <c r="A71" s="303" t="s">
        <v>2586</v>
      </c>
      <c r="B71" s="304" t="s">
        <v>31986</v>
      </c>
      <c r="C71" s="303" t="s">
        <v>31989</v>
      </c>
      <c r="D71" s="303" t="s">
        <v>22602</v>
      </c>
      <c r="E71" s="303" t="s">
        <v>22602</v>
      </c>
      <c r="F71" s="303" t="s">
        <v>22602</v>
      </c>
      <c r="G71" s="303" t="s">
        <v>22602</v>
      </c>
      <c r="H71" s="303" t="s">
        <v>22602</v>
      </c>
      <c r="I71" s="303" t="s">
        <v>22602</v>
      </c>
      <c r="J71" s="303" t="s">
        <v>22602</v>
      </c>
      <c r="K71" s="305" t="s">
        <v>22516</v>
      </c>
      <c r="L71" s="303" t="s">
        <v>31848</v>
      </c>
      <c r="M71" s="303"/>
      <c r="N71" s="303"/>
      <c r="O71" s="303"/>
      <c r="P71" s="303" t="s">
        <v>2741</v>
      </c>
      <c r="Q71" s="303"/>
    </row>
    <row r="72">
      <c r="A72" s="303" t="s">
        <v>2586</v>
      </c>
      <c r="B72" s="304" t="s">
        <v>31986</v>
      </c>
      <c r="C72" s="309" t="s">
        <v>31990</v>
      </c>
      <c r="D72" s="303" t="s">
        <v>22602</v>
      </c>
      <c r="E72" s="303" t="s">
        <v>22602</v>
      </c>
      <c r="F72" s="303" t="s">
        <v>22602</v>
      </c>
      <c r="G72" s="303" t="s">
        <v>22602</v>
      </c>
      <c r="H72" s="303" t="s">
        <v>22602</v>
      </c>
      <c r="I72" s="303" t="s">
        <v>22602</v>
      </c>
      <c r="J72" s="303" t="s">
        <v>22602</v>
      </c>
      <c r="K72" s="305" t="s">
        <v>22516</v>
      </c>
      <c r="L72" s="303" t="s">
        <v>31848</v>
      </c>
      <c r="M72" s="303"/>
      <c r="N72" s="303"/>
      <c r="O72" s="303"/>
      <c r="P72" s="303" t="s">
        <v>2741</v>
      </c>
      <c r="Q72" s="303"/>
    </row>
    <row r="73">
      <c r="A73" s="303" t="s">
        <v>2586</v>
      </c>
      <c r="B73" s="304" t="s">
        <v>31986</v>
      </c>
      <c r="C73" s="303" t="s">
        <v>31991</v>
      </c>
      <c r="D73" s="303" t="s">
        <v>22602</v>
      </c>
      <c r="E73" s="303" t="s">
        <v>22602</v>
      </c>
      <c r="F73" s="303" t="s">
        <v>22602</v>
      </c>
      <c r="G73" s="303" t="s">
        <v>22602</v>
      </c>
      <c r="H73" s="303" t="s">
        <v>22602</v>
      </c>
      <c r="I73" s="303" t="s">
        <v>22602</v>
      </c>
      <c r="J73" s="303" t="s">
        <v>22602</v>
      </c>
      <c r="K73" s="67"/>
      <c r="L73" s="303" t="s">
        <v>31848</v>
      </c>
      <c r="M73" s="303"/>
      <c r="N73" s="303"/>
      <c r="O73" s="303" t="s">
        <v>31992</v>
      </c>
      <c r="P73" s="303"/>
      <c r="Q73" s="303"/>
    </row>
    <row r="74">
      <c r="A74" s="303" t="s">
        <v>2586</v>
      </c>
      <c r="B74" s="306" t="s">
        <v>31993</v>
      </c>
      <c r="C74" s="303" t="s">
        <v>31994</v>
      </c>
      <c r="D74" s="303"/>
      <c r="E74" s="303"/>
      <c r="F74" s="303"/>
      <c r="G74" s="303"/>
      <c r="H74" s="303"/>
      <c r="I74" s="303"/>
      <c r="J74" s="303"/>
      <c r="K74" s="303"/>
      <c r="L74" s="303"/>
      <c r="M74" s="303"/>
      <c r="N74" s="303"/>
      <c r="O74" s="303" t="s">
        <v>31995</v>
      </c>
      <c r="P74" s="303" t="s">
        <v>2741</v>
      </c>
      <c r="Q74" s="303"/>
    </row>
    <row r="75">
      <c r="A75" s="303" t="s">
        <v>2586</v>
      </c>
      <c r="B75" s="306" t="s">
        <v>31993</v>
      </c>
      <c r="C75" s="303" t="s">
        <v>31996</v>
      </c>
      <c r="D75" s="303"/>
      <c r="E75" s="303"/>
      <c r="F75" s="303"/>
      <c r="G75" s="303"/>
      <c r="H75" s="303"/>
      <c r="I75" s="303"/>
      <c r="J75" s="303"/>
      <c r="K75" s="303"/>
      <c r="L75" s="303"/>
      <c r="M75" s="303"/>
      <c r="N75" s="303"/>
      <c r="O75" s="303" t="s">
        <v>31997</v>
      </c>
      <c r="P75" s="303"/>
      <c r="Q75" s="303"/>
    </row>
    <row r="76">
      <c r="A76" s="303" t="s">
        <v>2586</v>
      </c>
      <c r="B76" s="308" t="s">
        <v>28145</v>
      </c>
      <c r="C76" s="303" t="s">
        <v>28146</v>
      </c>
      <c r="D76" s="310" t="s">
        <v>22513</v>
      </c>
      <c r="E76" s="303" t="s">
        <v>22513</v>
      </c>
      <c r="F76" s="310" t="s">
        <v>22513</v>
      </c>
      <c r="G76" s="305" t="s">
        <v>22516</v>
      </c>
      <c r="H76" s="310" t="s">
        <v>22513</v>
      </c>
      <c r="I76" s="310" t="s">
        <v>22513</v>
      </c>
      <c r="J76" s="305" t="s">
        <v>22516</v>
      </c>
      <c r="K76" s="305" t="s">
        <v>22516</v>
      </c>
      <c r="L76" s="305" t="s">
        <v>22516</v>
      </c>
      <c r="M76" s="303" t="s">
        <v>31854</v>
      </c>
      <c r="N76" s="303" t="s">
        <v>31855</v>
      </c>
      <c r="O76" s="303"/>
      <c r="P76" s="303" t="s">
        <v>2741</v>
      </c>
      <c r="Q76" s="303"/>
    </row>
    <row r="77">
      <c r="A77" s="303" t="s">
        <v>2586</v>
      </c>
      <c r="B77" s="308" t="s">
        <v>28145</v>
      </c>
      <c r="C77" s="303" t="s">
        <v>31998</v>
      </c>
      <c r="D77" s="310" t="s">
        <v>22513</v>
      </c>
      <c r="E77" s="310" t="s">
        <v>22513</v>
      </c>
      <c r="F77" s="310" t="s">
        <v>22513</v>
      </c>
      <c r="G77" s="305" t="s">
        <v>22516</v>
      </c>
      <c r="H77" s="310" t="s">
        <v>22513</v>
      </c>
      <c r="I77" s="310" t="s">
        <v>22513</v>
      </c>
      <c r="J77" s="305" t="s">
        <v>22516</v>
      </c>
      <c r="K77" s="303"/>
      <c r="L77" s="303"/>
      <c r="M77" s="303"/>
      <c r="N77" s="303"/>
      <c r="O77" s="303" t="s">
        <v>2588</v>
      </c>
      <c r="P77" s="303" t="s">
        <v>2741</v>
      </c>
      <c r="Q77" s="303" t="s">
        <v>31862</v>
      </c>
    </row>
    <row r="78">
      <c r="A78" s="303" t="s">
        <v>2586</v>
      </c>
      <c r="B78" s="306" t="s">
        <v>28145</v>
      </c>
      <c r="C78" s="303" t="s">
        <v>31999</v>
      </c>
      <c r="D78" s="310" t="s">
        <v>22513</v>
      </c>
      <c r="E78" s="310" t="s">
        <v>22513</v>
      </c>
      <c r="F78" s="310" t="s">
        <v>22513</v>
      </c>
      <c r="G78" s="305" t="s">
        <v>22516</v>
      </c>
      <c r="H78" s="310" t="s">
        <v>22513</v>
      </c>
      <c r="I78" s="310" t="s">
        <v>22513</v>
      </c>
      <c r="J78" s="305" t="s">
        <v>22516</v>
      </c>
      <c r="K78" s="303"/>
      <c r="L78" s="303"/>
      <c r="M78" s="303"/>
      <c r="N78" s="303"/>
      <c r="O78" s="303"/>
      <c r="P78" s="303" t="s">
        <v>2741</v>
      </c>
      <c r="Q78" s="303" t="s">
        <v>31862</v>
      </c>
    </row>
    <row r="79">
      <c r="A79" s="303" t="s">
        <v>2586</v>
      </c>
      <c r="B79" s="306" t="s">
        <v>32000</v>
      </c>
      <c r="C79" s="303" t="s">
        <v>32001</v>
      </c>
      <c r="D79" s="303" t="s">
        <v>22513</v>
      </c>
      <c r="E79" s="303" t="s">
        <v>22513</v>
      </c>
      <c r="F79" s="303"/>
      <c r="G79" s="303"/>
      <c r="H79" s="303"/>
      <c r="I79" s="303"/>
      <c r="J79" s="303"/>
      <c r="K79" s="303"/>
      <c r="L79" s="303"/>
      <c r="M79" s="303"/>
      <c r="N79" s="303"/>
      <c r="O79" s="303" t="s">
        <v>2588</v>
      </c>
      <c r="P79" s="303"/>
      <c r="Q79" s="303" t="s">
        <v>31939</v>
      </c>
    </row>
    <row r="80">
      <c r="A80" s="303" t="s">
        <v>2861</v>
      </c>
      <c r="B80" s="304" t="s">
        <v>32002</v>
      </c>
      <c r="C80" s="303" t="s">
        <v>32003</v>
      </c>
      <c r="D80" s="305" t="s">
        <v>22516</v>
      </c>
      <c r="E80" s="303" t="s">
        <v>22513</v>
      </c>
      <c r="F80" s="303" t="s">
        <v>22513</v>
      </c>
      <c r="G80" s="303" t="s">
        <v>22513</v>
      </c>
      <c r="H80" s="303" t="s">
        <v>22583</v>
      </c>
      <c r="I80" s="305" t="s">
        <v>22516</v>
      </c>
      <c r="J80" s="305" t="s">
        <v>22516</v>
      </c>
      <c r="K80" s="305" t="s">
        <v>22516</v>
      </c>
      <c r="L80" s="305" t="s">
        <v>22516</v>
      </c>
      <c r="M80" s="303"/>
      <c r="N80" s="303"/>
      <c r="O80" s="303"/>
      <c r="P80" s="303"/>
      <c r="Q80" s="303"/>
    </row>
    <row r="81">
      <c r="A81" s="303" t="s">
        <v>2586</v>
      </c>
      <c r="B81" s="304" t="s">
        <v>32002</v>
      </c>
      <c r="C81" s="303" t="s">
        <v>32004</v>
      </c>
      <c r="D81" s="305" t="s">
        <v>22516</v>
      </c>
      <c r="E81" s="303" t="s">
        <v>22513</v>
      </c>
      <c r="F81" s="303" t="s">
        <v>22513</v>
      </c>
      <c r="G81" s="303" t="s">
        <v>22513</v>
      </c>
      <c r="H81" s="303" t="s">
        <v>22583</v>
      </c>
      <c r="I81" s="305" t="s">
        <v>22516</v>
      </c>
      <c r="J81" s="305" t="s">
        <v>22516</v>
      </c>
      <c r="K81" s="305" t="s">
        <v>22516</v>
      </c>
      <c r="L81" s="305" t="s">
        <v>22516</v>
      </c>
      <c r="M81" s="303"/>
      <c r="N81" s="303"/>
      <c r="O81" s="303"/>
      <c r="P81" s="303" t="s">
        <v>8038</v>
      </c>
      <c r="Q81" s="303"/>
    </row>
    <row r="82">
      <c r="A82" s="303" t="s">
        <v>2586</v>
      </c>
      <c r="B82" s="306" t="s">
        <v>32005</v>
      </c>
      <c r="C82" s="303" t="s">
        <v>32006</v>
      </c>
      <c r="D82" s="303"/>
      <c r="E82" s="303"/>
      <c r="F82" s="303"/>
      <c r="G82" s="303"/>
      <c r="H82" s="303"/>
      <c r="I82" s="303"/>
      <c r="J82" s="303"/>
      <c r="K82" s="303"/>
      <c r="L82" s="303"/>
      <c r="M82" s="303"/>
      <c r="N82" s="303"/>
      <c r="O82" s="303" t="s">
        <v>7394</v>
      </c>
      <c r="P82" s="303"/>
      <c r="Q82" s="303"/>
    </row>
    <row r="83">
      <c r="A83" s="303" t="s">
        <v>2586</v>
      </c>
      <c r="B83" s="306" t="s">
        <v>32007</v>
      </c>
      <c r="C83" s="303" t="s">
        <v>32008</v>
      </c>
      <c r="D83" s="303" t="s">
        <v>22602</v>
      </c>
      <c r="E83" s="303" t="s">
        <v>22513</v>
      </c>
      <c r="F83" s="303"/>
      <c r="G83" s="303"/>
      <c r="H83" s="303"/>
      <c r="I83" s="303"/>
      <c r="J83" s="303"/>
      <c r="K83" s="303"/>
      <c r="L83" s="303"/>
      <c r="M83" s="303"/>
      <c r="N83" s="303"/>
      <c r="O83" s="303" t="s">
        <v>1053</v>
      </c>
      <c r="P83" s="303"/>
      <c r="Q83" s="303" t="s">
        <v>32009</v>
      </c>
    </row>
    <row r="84">
      <c r="A84" s="303" t="s">
        <v>2586</v>
      </c>
      <c r="B84" s="304" t="s">
        <v>32010</v>
      </c>
      <c r="C84" s="303" t="s">
        <v>32011</v>
      </c>
      <c r="D84" s="303" t="s">
        <v>22513</v>
      </c>
      <c r="E84" s="305" t="s">
        <v>22516</v>
      </c>
      <c r="F84" s="303" t="s">
        <v>22513</v>
      </c>
      <c r="G84" s="305" t="s">
        <v>22516</v>
      </c>
      <c r="H84" s="305" t="s">
        <v>22516</v>
      </c>
      <c r="I84" s="305" t="s">
        <v>22516</v>
      </c>
      <c r="J84" s="305" t="s">
        <v>22516</v>
      </c>
      <c r="K84" s="303" t="s">
        <v>28610</v>
      </c>
      <c r="L84" s="305" t="s">
        <v>22516</v>
      </c>
      <c r="M84" s="303"/>
      <c r="N84" s="303"/>
      <c r="O84" s="303"/>
      <c r="P84" s="303"/>
      <c r="Q84" s="303"/>
    </row>
    <row r="85">
      <c r="A85" s="303" t="s">
        <v>2586</v>
      </c>
      <c r="B85" s="306" t="s">
        <v>32012</v>
      </c>
      <c r="C85" s="309" t="s">
        <v>32013</v>
      </c>
      <c r="D85" s="303" t="s">
        <v>22513</v>
      </c>
      <c r="E85" s="303" t="s">
        <v>22513</v>
      </c>
      <c r="F85" s="303"/>
      <c r="G85" s="303"/>
      <c r="H85" s="303"/>
      <c r="I85" s="303"/>
      <c r="J85" s="303"/>
      <c r="K85" s="303"/>
      <c r="L85" s="303"/>
      <c r="M85" s="303"/>
      <c r="N85" s="303"/>
      <c r="O85" s="303" t="s">
        <v>2588</v>
      </c>
      <c r="P85" s="303"/>
      <c r="Q85" s="303"/>
    </row>
    <row r="86">
      <c r="A86" s="303" t="s">
        <v>2586</v>
      </c>
      <c r="B86" s="308" t="s">
        <v>32014</v>
      </c>
      <c r="C86" s="303" t="s">
        <v>32015</v>
      </c>
      <c r="D86" s="303" t="s">
        <v>22513</v>
      </c>
      <c r="E86" s="303" t="s">
        <v>22602</v>
      </c>
      <c r="F86" s="310" t="s">
        <v>22513</v>
      </c>
      <c r="G86" s="305" t="s">
        <v>22516</v>
      </c>
      <c r="H86" s="310" t="s">
        <v>22513</v>
      </c>
      <c r="I86" s="310" t="s">
        <v>22513</v>
      </c>
      <c r="J86" s="305" t="s">
        <v>22516</v>
      </c>
      <c r="K86" s="305" t="s">
        <v>22516</v>
      </c>
      <c r="L86" s="305" t="s">
        <v>22516</v>
      </c>
      <c r="M86" s="303"/>
      <c r="N86" s="303"/>
      <c r="O86" s="303" t="s">
        <v>2588</v>
      </c>
      <c r="P86" s="303"/>
      <c r="Q86" s="303"/>
    </row>
    <row r="87">
      <c r="A87" s="303" t="s">
        <v>2633</v>
      </c>
      <c r="B87" s="306" t="s">
        <v>32016</v>
      </c>
      <c r="C87" s="303" t="s">
        <v>32017</v>
      </c>
      <c r="D87" s="303"/>
      <c r="E87" s="303"/>
      <c r="F87" s="303"/>
      <c r="G87" s="303"/>
      <c r="H87" s="303"/>
      <c r="I87" s="303"/>
      <c r="J87" s="303"/>
      <c r="K87" s="303"/>
      <c r="L87" s="303"/>
      <c r="M87" s="303"/>
      <c r="N87" s="303"/>
      <c r="O87" s="303" t="s">
        <v>32018</v>
      </c>
      <c r="P87" s="303"/>
      <c r="Q87" s="303"/>
    </row>
    <row r="88">
      <c r="A88" s="303" t="s">
        <v>2586</v>
      </c>
      <c r="B88" s="308" t="s">
        <v>32019</v>
      </c>
      <c r="C88" s="303" t="s">
        <v>32020</v>
      </c>
      <c r="D88" s="303" t="s">
        <v>22513</v>
      </c>
      <c r="E88" s="310" t="s">
        <v>22583</v>
      </c>
      <c r="F88" s="303" t="s">
        <v>22513</v>
      </c>
      <c r="G88" s="303" t="s">
        <v>22513</v>
      </c>
      <c r="H88" s="305" t="s">
        <v>22516</v>
      </c>
      <c r="I88" s="310" t="s">
        <v>22583</v>
      </c>
      <c r="J88" s="305" t="s">
        <v>22516</v>
      </c>
      <c r="K88" s="303"/>
      <c r="L88" s="303"/>
      <c r="M88" s="303"/>
      <c r="N88" s="303"/>
      <c r="O88" s="303" t="s">
        <v>2588</v>
      </c>
      <c r="P88" s="303"/>
      <c r="Q88" s="303"/>
    </row>
    <row r="89">
      <c r="A89" s="303" t="s">
        <v>2586</v>
      </c>
      <c r="B89" s="306" t="s">
        <v>32021</v>
      </c>
      <c r="C89" s="303" t="s">
        <v>32022</v>
      </c>
      <c r="D89" s="303"/>
      <c r="E89" s="303"/>
      <c r="F89" s="303"/>
      <c r="G89" s="303"/>
      <c r="H89" s="303"/>
      <c r="I89" s="303"/>
      <c r="J89" s="303"/>
      <c r="K89" s="303"/>
      <c r="L89" s="303"/>
      <c r="M89" s="303"/>
      <c r="N89" s="303"/>
      <c r="O89" s="303" t="s">
        <v>7681</v>
      </c>
      <c r="P89" s="303"/>
      <c r="Q89" s="303"/>
    </row>
    <row r="90">
      <c r="A90" s="303" t="s">
        <v>2586</v>
      </c>
      <c r="B90" s="306" t="s">
        <v>32023</v>
      </c>
      <c r="C90" s="303" t="s">
        <v>32024</v>
      </c>
      <c r="D90" s="303" t="s">
        <v>22513</v>
      </c>
      <c r="E90" s="305" t="s">
        <v>22516</v>
      </c>
      <c r="F90" s="303"/>
      <c r="G90" s="303"/>
      <c r="H90" s="303"/>
      <c r="I90" s="303" t="s">
        <v>22513</v>
      </c>
      <c r="J90" s="303"/>
      <c r="K90" s="303"/>
      <c r="L90" s="303"/>
      <c r="M90" s="303"/>
      <c r="N90" s="303"/>
      <c r="O90" s="303" t="s">
        <v>5638</v>
      </c>
      <c r="P90" s="303" t="s">
        <v>15373</v>
      </c>
      <c r="Q90" s="303" t="s">
        <v>32025</v>
      </c>
    </row>
    <row r="91">
      <c r="A91" s="303" t="s">
        <v>2586</v>
      </c>
      <c r="B91" s="306" t="s">
        <v>32026</v>
      </c>
      <c r="C91" s="303" t="s">
        <v>32027</v>
      </c>
      <c r="D91" s="305" t="s">
        <v>22516</v>
      </c>
      <c r="E91" s="305" t="s">
        <v>22516</v>
      </c>
      <c r="F91" s="303"/>
      <c r="G91" s="303"/>
      <c r="H91" s="303"/>
      <c r="I91" s="303" t="s">
        <v>22513</v>
      </c>
      <c r="J91" s="303"/>
      <c r="K91" s="303"/>
      <c r="L91" s="303"/>
      <c r="M91" s="303"/>
      <c r="N91" s="303"/>
      <c r="O91" s="303" t="s">
        <v>2588</v>
      </c>
      <c r="P91" s="303" t="s">
        <v>2741</v>
      </c>
      <c r="Q91" s="303" t="s">
        <v>31939</v>
      </c>
    </row>
    <row r="92">
      <c r="A92" s="303" t="s">
        <v>2586</v>
      </c>
      <c r="B92" s="306" t="s">
        <v>32028</v>
      </c>
      <c r="C92" s="303" t="s">
        <v>32029</v>
      </c>
      <c r="D92" s="303" t="s">
        <v>22602</v>
      </c>
      <c r="E92" s="303" t="s">
        <v>22513</v>
      </c>
      <c r="F92" s="303"/>
      <c r="G92" s="303"/>
      <c r="H92" s="303"/>
      <c r="I92" s="303"/>
      <c r="J92" s="303"/>
      <c r="K92" s="303"/>
      <c r="L92" s="303"/>
      <c r="M92" s="303"/>
      <c r="N92" s="303"/>
      <c r="O92" s="303"/>
      <c r="P92" s="303" t="s">
        <v>15373</v>
      </c>
      <c r="Q92" s="303" t="s">
        <v>31939</v>
      </c>
    </row>
    <row r="93">
      <c r="A93" s="303" t="s">
        <v>2586</v>
      </c>
      <c r="B93" s="306" t="s">
        <v>32030</v>
      </c>
      <c r="C93" s="303" t="s">
        <v>32031</v>
      </c>
      <c r="D93" s="303"/>
      <c r="E93" s="303"/>
      <c r="F93" s="303"/>
      <c r="G93" s="303"/>
      <c r="H93" s="303"/>
      <c r="I93" s="303"/>
      <c r="J93" s="303"/>
      <c r="K93" s="303"/>
      <c r="L93" s="303"/>
      <c r="M93" s="303"/>
      <c r="N93" s="303"/>
      <c r="O93" s="305" t="s">
        <v>2635</v>
      </c>
      <c r="P93" s="303"/>
      <c r="Q93" s="303"/>
    </row>
    <row r="94">
      <c r="A94" s="303" t="s">
        <v>2586</v>
      </c>
      <c r="B94" s="308" t="s">
        <v>32032</v>
      </c>
      <c r="C94" s="309" t="s">
        <v>32033</v>
      </c>
      <c r="D94" s="310" t="s">
        <v>22602</v>
      </c>
      <c r="E94" s="310" t="s">
        <v>22602</v>
      </c>
      <c r="F94" s="303" t="s">
        <v>22583</v>
      </c>
      <c r="G94" s="303" t="s">
        <v>22513</v>
      </c>
      <c r="H94" s="303" t="s">
        <v>22513</v>
      </c>
      <c r="I94" s="305" t="s">
        <v>22516</v>
      </c>
      <c r="J94" s="310" t="s">
        <v>22602</v>
      </c>
      <c r="K94" s="305" t="s">
        <v>22516</v>
      </c>
      <c r="L94" s="305" t="s">
        <v>22516</v>
      </c>
      <c r="M94" s="303" t="s">
        <v>31855</v>
      </c>
      <c r="N94" s="303" t="s">
        <v>31855</v>
      </c>
      <c r="O94" s="303"/>
      <c r="P94" s="303"/>
      <c r="Q94" s="303"/>
    </row>
    <row r="95">
      <c r="A95" s="303" t="s">
        <v>2633</v>
      </c>
      <c r="B95" s="306" t="s">
        <v>32034</v>
      </c>
      <c r="C95" s="303" t="s">
        <v>32035</v>
      </c>
      <c r="D95" s="303"/>
      <c r="E95" s="303"/>
      <c r="F95" s="303"/>
      <c r="G95" s="303"/>
      <c r="H95" s="303"/>
      <c r="I95" s="303"/>
      <c r="J95" s="303"/>
      <c r="K95" s="303"/>
      <c r="L95" s="303"/>
      <c r="M95" s="303"/>
      <c r="N95" s="303"/>
      <c r="O95" s="303" t="s">
        <v>1104</v>
      </c>
      <c r="P95" s="303"/>
      <c r="Q95" s="303"/>
    </row>
    <row r="96">
      <c r="A96" s="303" t="s">
        <v>2586</v>
      </c>
      <c r="B96" s="306" t="s">
        <v>32036</v>
      </c>
      <c r="C96" s="303" t="s">
        <v>10483</v>
      </c>
      <c r="D96" s="303" t="s">
        <v>22513</v>
      </c>
      <c r="E96" s="305" t="s">
        <v>22516</v>
      </c>
      <c r="F96" s="303"/>
      <c r="G96" s="303"/>
      <c r="H96" s="303"/>
      <c r="I96" s="303"/>
      <c r="J96" s="303"/>
      <c r="K96" s="303"/>
      <c r="L96" s="303"/>
      <c r="M96" s="303"/>
      <c r="N96" s="303"/>
      <c r="O96" s="303" t="s">
        <v>2588</v>
      </c>
      <c r="P96" s="303"/>
      <c r="Q96" s="303" t="s">
        <v>32037</v>
      </c>
    </row>
    <row r="97">
      <c r="A97" s="303" t="s">
        <v>2586</v>
      </c>
      <c r="B97" s="306" t="s">
        <v>32038</v>
      </c>
      <c r="C97" s="303" t="s">
        <v>32039</v>
      </c>
      <c r="D97" s="303" t="s">
        <v>22602</v>
      </c>
      <c r="E97" s="305" t="s">
        <v>22516</v>
      </c>
      <c r="F97" s="303"/>
      <c r="G97" s="303"/>
      <c r="H97" s="303"/>
      <c r="I97" s="303"/>
      <c r="J97" s="303"/>
      <c r="K97" s="303"/>
      <c r="L97" s="303"/>
      <c r="M97" s="303"/>
      <c r="N97" s="303"/>
      <c r="O97" s="303"/>
      <c r="P97" s="303" t="s">
        <v>15373</v>
      </c>
      <c r="Q97" s="303" t="s">
        <v>31939</v>
      </c>
    </row>
    <row r="98">
      <c r="A98" s="303" t="s">
        <v>2586</v>
      </c>
      <c r="B98" s="306" t="s">
        <v>32040</v>
      </c>
      <c r="C98" s="303" t="s">
        <v>32041</v>
      </c>
      <c r="D98" s="303" t="s">
        <v>22602</v>
      </c>
      <c r="E98" s="303" t="s">
        <v>22513</v>
      </c>
      <c r="F98" s="303"/>
      <c r="G98" s="303"/>
      <c r="H98" s="303"/>
      <c r="I98" s="303"/>
      <c r="J98" s="303"/>
      <c r="K98" s="303"/>
      <c r="L98" s="303"/>
      <c r="M98" s="303"/>
      <c r="N98" s="303"/>
      <c r="O98" s="303" t="s">
        <v>4166</v>
      </c>
      <c r="P98" s="303" t="s">
        <v>2741</v>
      </c>
      <c r="Q98" s="303" t="s">
        <v>32042</v>
      </c>
    </row>
    <row r="99">
      <c r="A99" s="303" t="s">
        <v>2586</v>
      </c>
      <c r="B99" s="312" t="s">
        <v>32043</v>
      </c>
      <c r="C99" s="303" t="s">
        <v>32044</v>
      </c>
      <c r="D99" s="303"/>
      <c r="E99" s="303"/>
      <c r="F99" s="303"/>
      <c r="G99" s="303"/>
      <c r="H99" s="303"/>
      <c r="I99" s="303"/>
      <c r="J99" s="303"/>
      <c r="K99" s="303"/>
      <c r="L99" s="303"/>
      <c r="M99" s="303"/>
      <c r="N99" s="303"/>
      <c r="O99" s="303" t="s">
        <v>5466</v>
      </c>
      <c r="P99" s="303" t="s">
        <v>2741</v>
      </c>
      <c r="Q99" s="303"/>
    </row>
    <row r="100">
      <c r="A100" s="303" t="s">
        <v>2586</v>
      </c>
      <c r="B100" s="315" t="s">
        <v>32045</v>
      </c>
      <c r="C100" s="303" t="s">
        <v>32046</v>
      </c>
      <c r="D100" s="303" t="s">
        <v>22602</v>
      </c>
      <c r="E100" s="305" t="s">
        <v>22516</v>
      </c>
      <c r="F100" s="303" t="s">
        <v>22513</v>
      </c>
      <c r="G100" s="305" t="s">
        <v>22516</v>
      </c>
      <c r="H100" s="305" t="s">
        <v>22516</v>
      </c>
      <c r="I100" s="303" t="s">
        <v>22513</v>
      </c>
      <c r="J100" s="305" t="s">
        <v>22516</v>
      </c>
      <c r="K100" s="305" t="s">
        <v>22516</v>
      </c>
      <c r="L100" s="305" t="s">
        <v>22516</v>
      </c>
      <c r="M100" s="303"/>
      <c r="N100" s="303"/>
      <c r="O100" s="303"/>
      <c r="P100" s="303"/>
      <c r="Q100" s="303"/>
    </row>
    <row r="101">
      <c r="A101" s="303" t="s">
        <v>2586</v>
      </c>
      <c r="B101" s="315" t="s">
        <v>32045</v>
      </c>
      <c r="C101" s="303" t="s">
        <v>32047</v>
      </c>
      <c r="D101" s="303" t="s">
        <v>22602</v>
      </c>
      <c r="E101" s="305" t="s">
        <v>22516</v>
      </c>
      <c r="F101" s="303" t="s">
        <v>22513</v>
      </c>
      <c r="G101" s="305" t="s">
        <v>22516</v>
      </c>
      <c r="H101" s="305" t="s">
        <v>22516</v>
      </c>
      <c r="I101" s="303" t="s">
        <v>22513</v>
      </c>
      <c r="J101" s="305" t="s">
        <v>22516</v>
      </c>
      <c r="K101" s="305" t="s">
        <v>22516</v>
      </c>
      <c r="L101" s="305" t="s">
        <v>22516</v>
      </c>
      <c r="M101" s="303"/>
      <c r="N101" s="303"/>
      <c r="O101" s="303"/>
      <c r="P101" s="303"/>
      <c r="Q101" s="303"/>
    </row>
    <row r="102">
      <c r="A102" s="303" t="s">
        <v>2586</v>
      </c>
      <c r="B102" s="306" t="s">
        <v>28586</v>
      </c>
      <c r="C102" s="303" t="s">
        <v>28587</v>
      </c>
      <c r="D102" s="303"/>
      <c r="E102" s="303"/>
      <c r="F102" s="303"/>
      <c r="G102" s="303"/>
      <c r="H102" s="303"/>
      <c r="I102" s="303"/>
      <c r="J102" s="303"/>
      <c r="K102" s="303"/>
      <c r="L102" s="303"/>
      <c r="M102" s="303"/>
      <c r="N102" s="303"/>
      <c r="O102" s="303"/>
      <c r="P102" s="303" t="s">
        <v>8038</v>
      </c>
      <c r="Q102" s="303"/>
    </row>
    <row r="103">
      <c r="A103" s="303" t="s">
        <v>2586</v>
      </c>
      <c r="B103" s="306" t="s">
        <v>32048</v>
      </c>
      <c r="C103" s="303" t="s">
        <v>32049</v>
      </c>
      <c r="D103" s="303"/>
      <c r="E103" s="303"/>
      <c r="F103" s="303"/>
      <c r="G103" s="303"/>
      <c r="H103" s="303"/>
      <c r="I103" s="303"/>
      <c r="J103" s="303"/>
      <c r="K103" s="303"/>
      <c r="L103" s="303"/>
      <c r="M103" s="303"/>
      <c r="N103" s="303"/>
      <c r="O103" s="303" t="s">
        <v>31745</v>
      </c>
      <c r="P103" s="303"/>
      <c r="Q103" s="303"/>
    </row>
    <row r="104">
      <c r="A104" s="303" t="s">
        <v>2586</v>
      </c>
      <c r="B104" s="308" t="s">
        <v>32050</v>
      </c>
      <c r="C104" s="311" t="s">
        <v>32051</v>
      </c>
      <c r="D104" s="303" t="s">
        <v>22513</v>
      </c>
      <c r="E104" s="303" t="s">
        <v>22513</v>
      </c>
      <c r="F104" s="303"/>
      <c r="G104" s="303"/>
      <c r="H104" s="303"/>
      <c r="I104" s="303"/>
      <c r="J104" s="303"/>
      <c r="K104" s="303"/>
      <c r="L104" s="303"/>
      <c r="M104" s="303"/>
      <c r="N104" s="303"/>
      <c r="O104" s="303" t="s">
        <v>32052</v>
      </c>
      <c r="P104" s="303" t="s">
        <v>2741</v>
      </c>
      <c r="Q104" s="303" t="s">
        <v>32053</v>
      </c>
    </row>
    <row r="105">
      <c r="A105" s="303" t="s">
        <v>2586</v>
      </c>
      <c r="B105" s="308" t="s">
        <v>32050</v>
      </c>
      <c r="C105" s="311" t="s">
        <v>32054</v>
      </c>
      <c r="D105" s="303" t="s">
        <v>22513</v>
      </c>
      <c r="E105" s="303" t="s">
        <v>22513</v>
      </c>
      <c r="F105" s="303"/>
      <c r="G105" s="303"/>
      <c r="H105" s="303"/>
      <c r="I105" s="303"/>
      <c r="J105" s="303"/>
      <c r="K105" s="303"/>
      <c r="L105" s="303"/>
      <c r="M105" s="303"/>
      <c r="N105" s="303"/>
      <c r="O105" s="303" t="s">
        <v>32055</v>
      </c>
      <c r="P105" s="303" t="s">
        <v>2741</v>
      </c>
      <c r="Q105" s="303" t="s">
        <v>32053</v>
      </c>
    </row>
    <row r="106">
      <c r="A106" s="303" t="s">
        <v>2586</v>
      </c>
      <c r="B106" s="306" t="s">
        <v>32056</v>
      </c>
      <c r="C106" s="303" t="s">
        <v>32057</v>
      </c>
      <c r="D106" s="303"/>
      <c r="E106" s="303"/>
      <c r="F106" s="303"/>
      <c r="G106" s="303"/>
      <c r="H106" s="303"/>
      <c r="I106" s="303"/>
      <c r="J106" s="303"/>
      <c r="K106" s="303"/>
      <c r="L106" s="303"/>
      <c r="M106" s="303"/>
      <c r="N106" s="303"/>
      <c r="O106" s="303" t="s">
        <v>32058</v>
      </c>
      <c r="P106" s="303"/>
      <c r="Q106" s="303"/>
    </row>
    <row r="107">
      <c r="A107" s="303" t="s">
        <v>2586</v>
      </c>
      <c r="B107" s="306" t="s">
        <v>32059</v>
      </c>
      <c r="C107" s="311" t="s">
        <v>32060</v>
      </c>
      <c r="D107" s="303" t="s">
        <v>22513</v>
      </c>
      <c r="E107" s="303" t="s">
        <v>22513</v>
      </c>
      <c r="F107" s="303"/>
      <c r="G107" s="303"/>
      <c r="H107" s="303"/>
      <c r="I107" s="303" t="s">
        <v>22513</v>
      </c>
      <c r="J107" s="303"/>
      <c r="K107" s="303"/>
      <c r="L107" s="303"/>
      <c r="M107" s="303"/>
      <c r="N107" s="303"/>
      <c r="O107" s="303" t="s">
        <v>32061</v>
      </c>
      <c r="P107" s="303" t="s">
        <v>2741</v>
      </c>
      <c r="Q107" s="303" t="s">
        <v>31939</v>
      </c>
    </row>
    <row r="108">
      <c r="A108" s="303" t="s">
        <v>2586</v>
      </c>
      <c r="B108" s="306" t="s">
        <v>32059</v>
      </c>
      <c r="C108" s="309" t="s">
        <v>32062</v>
      </c>
      <c r="D108" s="303" t="s">
        <v>22513</v>
      </c>
      <c r="E108" s="303" t="s">
        <v>22513</v>
      </c>
      <c r="F108" s="303"/>
      <c r="G108" s="303"/>
      <c r="H108" s="303"/>
      <c r="I108" s="303" t="s">
        <v>22513</v>
      </c>
      <c r="J108" s="303"/>
      <c r="K108" s="303"/>
      <c r="L108" s="303"/>
      <c r="M108" s="303"/>
      <c r="N108" s="303"/>
      <c r="O108" s="303" t="s">
        <v>2588</v>
      </c>
      <c r="P108" s="303" t="s">
        <v>2741</v>
      </c>
      <c r="Q108" s="303" t="s">
        <v>31939</v>
      </c>
    </row>
    <row r="109">
      <c r="A109" s="303" t="s">
        <v>2586</v>
      </c>
      <c r="B109" s="304" t="s">
        <v>32063</v>
      </c>
      <c r="C109" s="303" t="s">
        <v>32064</v>
      </c>
      <c r="D109" s="303" t="s">
        <v>22602</v>
      </c>
      <c r="E109" s="305" t="s">
        <v>22516</v>
      </c>
      <c r="F109" s="303" t="s">
        <v>22513</v>
      </c>
      <c r="G109" s="305" t="s">
        <v>22516</v>
      </c>
      <c r="H109" s="305" t="s">
        <v>22516</v>
      </c>
      <c r="I109" s="305" t="s">
        <v>22516</v>
      </c>
      <c r="J109" s="305" t="s">
        <v>22516</v>
      </c>
      <c r="K109" s="305" t="s">
        <v>22516</v>
      </c>
      <c r="L109" s="305" t="s">
        <v>22516</v>
      </c>
      <c r="M109" s="303"/>
      <c r="N109" s="303"/>
      <c r="O109" s="303"/>
      <c r="P109" s="303" t="s">
        <v>8038</v>
      </c>
      <c r="Q109" s="303"/>
    </row>
    <row r="110">
      <c r="A110" s="303" t="s">
        <v>2586</v>
      </c>
      <c r="B110" s="304" t="s">
        <v>32065</v>
      </c>
      <c r="C110" s="309" t="s">
        <v>32066</v>
      </c>
      <c r="D110" s="303" t="s">
        <v>22583</v>
      </c>
      <c r="E110" s="303" t="s">
        <v>22513</v>
      </c>
      <c r="F110" s="303" t="s">
        <v>22602</v>
      </c>
      <c r="G110" s="303" t="s">
        <v>22513</v>
      </c>
      <c r="H110" s="303" t="s">
        <v>22513</v>
      </c>
      <c r="I110" s="305" t="s">
        <v>22516</v>
      </c>
      <c r="J110" s="303" t="s">
        <v>22513</v>
      </c>
      <c r="K110" s="303" t="s">
        <v>28610</v>
      </c>
      <c r="L110" s="303" t="s">
        <v>31848</v>
      </c>
      <c r="M110" s="303" t="s">
        <v>31855</v>
      </c>
      <c r="N110" s="303" t="s">
        <v>31855</v>
      </c>
      <c r="O110" s="303"/>
      <c r="P110" s="303"/>
      <c r="Q110" s="303"/>
    </row>
    <row r="111">
      <c r="A111" s="303" t="s">
        <v>2586</v>
      </c>
      <c r="B111" s="304" t="s">
        <v>32065</v>
      </c>
      <c r="C111" s="303" t="s">
        <v>32067</v>
      </c>
      <c r="D111" s="303" t="s">
        <v>22583</v>
      </c>
      <c r="E111" s="303" t="s">
        <v>22513</v>
      </c>
      <c r="F111" s="303" t="s">
        <v>22602</v>
      </c>
      <c r="G111" s="303" t="s">
        <v>22513</v>
      </c>
      <c r="H111" s="303" t="s">
        <v>22513</v>
      </c>
      <c r="I111" s="305" t="s">
        <v>22516</v>
      </c>
      <c r="J111" s="303" t="s">
        <v>22513</v>
      </c>
      <c r="K111" s="303" t="s">
        <v>28610</v>
      </c>
      <c r="L111" s="303" t="s">
        <v>31848</v>
      </c>
      <c r="M111" s="303" t="s">
        <v>31855</v>
      </c>
      <c r="N111" s="303" t="s">
        <v>31855</v>
      </c>
      <c r="O111" s="303"/>
      <c r="P111" s="303"/>
      <c r="Q111" s="303"/>
    </row>
    <row r="112">
      <c r="A112" s="303" t="s">
        <v>2586</v>
      </c>
      <c r="B112" s="304" t="s">
        <v>32065</v>
      </c>
      <c r="C112" s="303" t="s">
        <v>32066</v>
      </c>
      <c r="D112" s="303" t="s">
        <v>22583</v>
      </c>
      <c r="E112" s="303" t="s">
        <v>22513</v>
      </c>
      <c r="F112" s="303" t="s">
        <v>22602</v>
      </c>
      <c r="G112" s="303" t="s">
        <v>22513</v>
      </c>
      <c r="H112" s="303" t="s">
        <v>22513</v>
      </c>
      <c r="I112" s="305" t="s">
        <v>22516</v>
      </c>
      <c r="J112" s="303" t="s">
        <v>22513</v>
      </c>
      <c r="K112" s="303"/>
      <c r="L112" s="303"/>
      <c r="M112" s="303"/>
      <c r="N112" s="303"/>
      <c r="O112" s="303" t="s">
        <v>32068</v>
      </c>
      <c r="P112" s="303" t="s">
        <v>8038</v>
      </c>
      <c r="Q112" s="303" t="s">
        <v>31930</v>
      </c>
    </row>
    <row r="113">
      <c r="A113" s="303" t="s">
        <v>2586</v>
      </c>
      <c r="B113" s="304" t="s">
        <v>32065</v>
      </c>
      <c r="C113" s="303" t="s">
        <v>32069</v>
      </c>
      <c r="D113" s="303" t="s">
        <v>22583</v>
      </c>
      <c r="E113" s="303" t="s">
        <v>22513</v>
      </c>
      <c r="F113" s="303" t="s">
        <v>22602</v>
      </c>
      <c r="G113" s="303" t="s">
        <v>22513</v>
      </c>
      <c r="H113" s="303" t="s">
        <v>22513</v>
      </c>
      <c r="I113" s="305" t="s">
        <v>22516</v>
      </c>
      <c r="J113" s="303" t="s">
        <v>22513</v>
      </c>
      <c r="K113" s="303"/>
      <c r="L113" s="303"/>
      <c r="M113" s="303"/>
      <c r="N113" s="303"/>
      <c r="O113" s="303" t="s">
        <v>32070</v>
      </c>
      <c r="P113" s="303" t="s">
        <v>8038</v>
      </c>
      <c r="Q113" s="303" t="s">
        <v>31930</v>
      </c>
    </row>
    <row r="114">
      <c r="A114" s="303" t="s">
        <v>2586</v>
      </c>
      <c r="B114" s="304" t="s">
        <v>32065</v>
      </c>
      <c r="C114" s="303" t="s">
        <v>32071</v>
      </c>
      <c r="D114" s="303" t="s">
        <v>22583</v>
      </c>
      <c r="E114" s="303" t="s">
        <v>22513</v>
      </c>
      <c r="F114" s="303" t="s">
        <v>22602</v>
      </c>
      <c r="G114" s="303" t="s">
        <v>22513</v>
      </c>
      <c r="H114" s="303" t="s">
        <v>22513</v>
      </c>
      <c r="I114" s="305" t="s">
        <v>22516</v>
      </c>
      <c r="J114" s="303" t="s">
        <v>22513</v>
      </c>
      <c r="K114" s="67"/>
      <c r="L114" s="303" t="s">
        <v>31848</v>
      </c>
      <c r="M114" s="303"/>
      <c r="N114" s="303"/>
      <c r="O114" s="303" t="s">
        <v>32072</v>
      </c>
      <c r="P114" s="303"/>
      <c r="Q114" s="303"/>
    </row>
    <row r="115">
      <c r="A115" s="303" t="s">
        <v>2586</v>
      </c>
      <c r="B115" s="306" t="s">
        <v>32073</v>
      </c>
      <c r="C115" s="303" t="s">
        <v>32074</v>
      </c>
      <c r="D115" s="303"/>
      <c r="E115" s="303"/>
      <c r="F115" s="303"/>
      <c r="G115" s="303"/>
      <c r="H115" s="303"/>
      <c r="I115" s="303"/>
      <c r="J115" s="303"/>
      <c r="K115" s="303"/>
      <c r="L115" s="303"/>
      <c r="M115" s="303"/>
      <c r="N115" s="303"/>
      <c r="O115" s="305" t="s">
        <v>2588</v>
      </c>
      <c r="P115" s="303"/>
      <c r="Q115" s="303"/>
    </row>
    <row r="116">
      <c r="A116" s="303" t="s">
        <v>2586</v>
      </c>
      <c r="B116" s="308" t="s">
        <v>32075</v>
      </c>
      <c r="C116" s="303" t="s">
        <v>17192</v>
      </c>
      <c r="D116" s="303" t="s">
        <v>22513</v>
      </c>
      <c r="E116" s="303" t="s">
        <v>22513</v>
      </c>
      <c r="F116" s="303"/>
      <c r="G116" s="303"/>
      <c r="H116" s="303"/>
      <c r="I116" s="303"/>
      <c r="J116" s="303"/>
      <c r="K116" s="303"/>
      <c r="L116" s="303"/>
      <c r="M116" s="303"/>
      <c r="N116" s="303"/>
      <c r="O116" s="303" t="s">
        <v>2588</v>
      </c>
      <c r="P116" s="303"/>
      <c r="Q116" s="303" t="s">
        <v>31939</v>
      </c>
    </row>
    <row r="117">
      <c r="A117" s="303" t="s">
        <v>2586</v>
      </c>
      <c r="B117" s="308" t="s">
        <v>32076</v>
      </c>
      <c r="C117" s="303" t="s">
        <v>32077</v>
      </c>
      <c r="D117" s="303" t="s">
        <v>22513</v>
      </c>
      <c r="E117" s="303" t="s">
        <v>22583</v>
      </c>
      <c r="F117" s="303"/>
      <c r="G117" s="303"/>
      <c r="H117" s="303"/>
      <c r="I117" s="303"/>
      <c r="J117" s="303"/>
      <c r="K117" s="303"/>
      <c r="L117" s="303"/>
      <c r="M117" s="303"/>
      <c r="N117" s="303"/>
      <c r="O117" s="303"/>
      <c r="P117" s="303" t="s">
        <v>2741</v>
      </c>
      <c r="Q117" s="303" t="s">
        <v>31939</v>
      </c>
    </row>
    <row r="118">
      <c r="A118" s="303" t="s">
        <v>2586</v>
      </c>
      <c r="B118" s="306" t="s">
        <v>32078</v>
      </c>
      <c r="C118" s="303" t="s">
        <v>32079</v>
      </c>
      <c r="D118" s="310" t="s">
        <v>22602</v>
      </c>
      <c r="E118" s="310" t="s">
        <v>22602</v>
      </c>
      <c r="F118" s="310" t="s">
        <v>22602</v>
      </c>
      <c r="G118" s="310" t="s">
        <v>22602</v>
      </c>
      <c r="H118" s="310" t="s">
        <v>22602</v>
      </c>
      <c r="I118" s="310" t="s">
        <v>22602</v>
      </c>
      <c r="J118" s="310" t="s">
        <v>22602</v>
      </c>
      <c r="K118" s="303"/>
      <c r="L118" s="303"/>
      <c r="M118" s="303"/>
      <c r="N118" s="303"/>
      <c r="O118" s="303" t="s">
        <v>3581</v>
      </c>
      <c r="P118" s="303" t="s">
        <v>8038</v>
      </c>
      <c r="Q118" s="303" t="s">
        <v>32080</v>
      </c>
    </row>
    <row r="119">
      <c r="A119" s="303" t="s">
        <v>2586</v>
      </c>
      <c r="B119" s="308" t="s">
        <v>32078</v>
      </c>
      <c r="C119" s="305" t="s">
        <v>32081</v>
      </c>
      <c r="D119" s="310" t="s">
        <v>22602</v>
      </c>
      <c r="E119" s="310" t="s">
        <v>22602</v>
      </c>
      <c r="F119" s="310" t="s">
        <v>22602</v>
      </c>
      <c r="G119" s="310" t="s">
        <v>22602</v>
      </c>
      <c r="H119" s="310" t="s">
        <v>22602</v>
      </c>
      <c r="I119" s="310" t="s">
        <v>22602</v>
      </c>
      <c r="J119" s="310" t="s">
        <v>22602</v>
      </c>
      <c r="K119" s="303"/>
      <c r="L119" s="303"/>
      <c r="M119" s="303"/>
      <c r="N119" s="303"/>
      <c r="O119" s="303" t="s">
        <v>3581</v>
      </c>
      <c r="P119" s="303" t="s">
        <v>8038</v>
      </c>
      <c r="Q119" s="303" t="s">
        <v>32080</v>
      </c>
    </row>
    <row r="120">
      <c r="A120" s="303" t="s">
        <v>2586</v>
      </c>
      <c r="B120" s="306" t="s">
        <v>32078</v>
      </c>
      <c r="C120" s="303" t="s">
        <v>32082</v>
      </c>
      <c r="D120" s="310" t="s">
        <v>22602</v>
      </c>
      <c r="E120" s="310" t="s">
        <v>22602</v>
      </c>
      <c r="F120" s="310" t="s">
        <v>22602</v>
      </c>
      <c r="G120" s="310" t="s">
        <v>22602</v>
      </c>
      <c r="H120" s="310" t="s">
        <v>22602</v>
      </c>
      <c r="I120" s="310" t="s">
        <v>22602</v>
      </c>
      <c r="J120" s="310" t="s">
        <v>22602</v>
      </c>
      <c r="K120" s="303"/>
      <c r="L120" s="303"/>
      <c r="M120" s="303"/>
      <c r="N120" s="303"/>
      <c r="O120" s="303" t="s">
        <v>10647</v>
      </c>
      <c r="P120" s="303" t="s">
        <v>8038</v>
      </c>
      <c r="Q120" s="303" t="s">
        <v>32080</v>
      </c>
    </row>
    <row r="121">
      <c r="A121" s="303" t="s">
        <v>2586</v>
      </c>
      <c r="B121" s="306" t="s">
        <v>32078</v>
      </c>
      <c r="C121" s="303" t="s">
        <v>32083</v>
      </c>
      <c r="D121" s="310" t="s">
        <v>22602</v>
      </c>
      <c r="E121" s="310" t="s">
        <v>22602</v>
      </c>
      <c r="F121" s="310" t="s">
        <v>22602</v>
      </c>
      <c r="G121" s="310" t="s">
        <v>22602</v>
      </c>
      <c r="H121" s="310" t="s">
        <v>22602</v>
      </c>
      <c r="I121" s="310" t="s">
        <v>22602</v>
      </c>
      <c r="J121" s="310" t="s">
        <v>22602</v>
      </c>
      <c r="K121" s="303"/>
      <c r="L121" s="303"/>
      <c r="M121" s="303"/>
      <c r="N121" s="303"/>
      <c r="O121" s="303" t="s">
        <v>32084</v>
      </c>
      <c r="P121" s="303" t="s">
        <v>8038</v>
      </c>
      <c r="Q121" s="303" t="s">
        <v>32080</v>
      </c>
    </row>
    <row r="122">
      <c r="A122" s="303" t="s">
        <v>2586</v>
      </c>
      <c r="B122" s="306" t="s">
        <v>32085</v>
      </c>
      <c r="C122" s="303" t="s">
        <v>9251</v>
      </c>
      <c r="D122" s="303" t="s">
        <v>22513</v>
      </c>
      <c r="E122" s="303" t="s">
        <v>22513</v>
      </c>
      <c r="F122" s="305" t="s">
        <v>22516</v>
      </c>
      <c r="G122" s="305" t="s">
        <v>22516</v>
      </c>
      <c r="H122" s="305" t="s">
        <v>22516</v>
      </c>
      <c r="I122" s="303" t="s">
        <v>22513</v>
      </c>
      <c r="J122" s="305" t="s">
        <v>22516</v>
      </c>
      <c r="K122" s="305" t="s">
        <v>22516</v>
      </c>
      <c r="L122" s="305" t="s">
        <v>22516</v>
      </c>
      <c r="M122" s="303" t="s">
        <v>31854</v>
      </c>
      <c r="N122" s="303" t="s">
        <v>31855</v>
      </c>
      <c r="O122" s="307"/>
      <c r="P122" s="303"/>
      <c r="Q122" s="303"/>
    </row>
    <row r="123">
      <c r="A123" s="303" t="s">
        <v>2586</v>
      </c>
      <c r="B123" s="306" t="s">
        <v>32085</v>
      </c>
      <c r="C123" s="303" t="s">
        <v>32086</v>
      </c>
      <c r="D123" s="303" t="s">
        <v>22513</v>
      </c>
      <c r="E123" s="303" t="s">
        <v>22513</v>
      </c>
      <c r="F123" s="305" t="s">
        <v>22516</v>
      </c>
      <c r="G123" s="305" t="s">
        <v>22516</v>
      </c>
      <c r="H123" s="305" t="s">
        <v>22516</v>
      </c>
      <c r="I123" s="310" t="s">
        <v>22513</v>
      </c>
      <c r="J123" s="305" t="s">
        <v>22516</v>
      </c>
      <c r="K123" s="303"/>
      <c r="L123" s="303"/>
      <c r="M123" s="303"/>
      <c r="N123" s="303"/>
      <c r="O123" s="303" t="s">
        <v>2000</v>
      </c>
      <c r="P123" s="303"/>
      <c r="Q123" s="303"/>
    </row>
    <row r="124">
      <c r="A124" s="303" t="s">
        <v>2633</v>
      </c>
      <c r="B124" s="306" t="s">
        <v>32087</v>
      </c>
      <c r="C124" s="303" t="s">
        <v>32088</v>
      </c>
      <c r="D124" s="303"/>
      <c r="E124" s="303"/>
      <c r="F124" s="303"/>
      <c r="G124" s="303"/>
      <c r="H124" s="303"/>
      <c r="I124" s="303"/>
      <c r="J124" s="303"/>
      <c r="K124" s="303"/>
      <c r="L124" s="303"/>
      <c r="M124" s="303"/>
      <c r="N124" s="303"/>
      <c r="O124" s="305" t="s">
        <v>2635</v>
      </c>
      <c r="P124" s="303" t="s">
        <v>2741</v>
      </c>
      <c r="Q124" s="303"/>
    </row>
    <row r="125">
      <c r="A125" s="303" t="s">
        <v>2586</v>
      </c>
      <c r="B125" s="308" t="s">
        <v>32089</v>
      </c>
      <c r="C125" s="303" t="s">
        <v>32090</v>
      </c>
      <c r="D125" s="303" t="s">
        <v>22602</v>
      </c>
      <c r="E125" s="303" t="s">
        <v>22602</v>
      </c>
      <c r="F125" s="303" t="s">
        <v>22602</v>
      </c>
      <c r="G125" s="303" t="s">
        <v>22602</v>
      </c>
      <c r="H125" s="303" t="s">
        <v>22513</v>
      </c>
      <c r="I125" s="305" t="s">
        <v>22516</v>
      </c>
      <c r="J125" s="303" t="s">
        <v>22513</v>
      </c>
      <c r="K125" s="305" t="s">
        <v>22516</v>
      </c>
      <c r="L125" s="303" t="s">
        <v>31848</v>
      </c>
      <c r="M125" s="303"/>
      <c r="N125" s="303"/>
      <c r="O125" s="303"/>
      <c r="P125" s="303"/>
      <c r="Q125" s="303"/>
    </row>
    <row r="126">
      <c r="A126" s="303" t="s">
        <v>2586</v>
      </c>
      <c r="B126" s="306" t="s">
        <v>32091</v>
      </c>
      <c r="C126" s="311" t="s">
        <v>32092</v>
      </c>
      <c r="D126" s="303" t="s">
        <v>22602</v>
      </c>
      <c r="E126" s="303" t="s">
        <v>22513</v>
      </c>
      <c r="F126" s="303" t="s">
        <v>22602</v>
      </c>
      <c r="G126" s="303" t="s">
        <v>22513</v>
      </c>
      <c r="H126" s="303" t="s">
        <v>22583</v>
      </c>
      <c r="I126" s="303" t="s">
        <v>22583</v>
      </c>
      <c r="J126" s="303" t="s">
        <v>22513</v>
      </c>
      <c r="K126" s="303"/>
      <c r="L126" s="303"/>
      <c r="M126" s="303"/>
      <c r="N126" s="303"/>
      <c r="O126" s="303" t="s">
        <v>31354</v>
      </c>
      <c r="P126" s="303" t="s">
        <v>2741</v>
      </c>
      <c r="Q126" s="303" t="s">
        <v>32093</v>
      </c>
    </row>
    <row r="127">
      <c r="A127" s="303" t="s">
        <v>2586</v>
      </c>
      <c r="B127" s="306" t="s">
        <v>32091</v>
      </c>
      <c r="C127" s="311" t="s">
        <v>32094</v>
      </c>
      <c r="D127" s="303" t="s">
        <v>22602</v>
      </c>
      <c r="E127" s="303" t="s">
        <v>22513</v>
      </c>
      <c r="F127" s="303" t="s">
        <v>22602</v>
      </c>
      <c r="G127" s="303" t="s">
        <v>22513</v>
      </c>
      <c r="H127" s="303" t="s">
        <v>22583</v>
      </c>
      <c r="I127" s="303" t="s">
        <v>22583</v>
      </c>
      <c r="J127" s="303" t="s">
        <v>22513</v>
      </c>
      <c r="K127" s="303"/>
      <c r="L127" s="303"/>
      <c r="M127" s="303"/>
      <c r="N127" s="303"/>
      <c r="O127" s="303" t="s">
        <v>3382</v>
      </c>
      <c r="P127" s="303" t="s">
        <v>2741</v>
      </c>
      <c r="Q127" s="303" t="s">
        <v>32093</v>
      </c>
    </row>
    <row r="128">
      <c r="A128" s="303" t="s">
        <v>2586</v>
      </c>
      <c r="B128" s="312" t="s">
        <v>32095</v>
      </c>
      <c r="C128" s="303" t="s">
        <v>32096</v>
      </c>
      <c r="D128" s="303"/>
      <c r="E128" s="303"/>
      <c r="F128" s="303"/>
      <c r="G128" s="303"/>
      <c r="H128" s="303"/>
      <c r="I128" s="303"/>
      <c r="J128" s="303"/>
      <c r="K128" s="303"/>
      <c r="L128" s="303"/>
      <c r="M128" s="303"/>
      <c r="N128" s="303"/>
      <c r="O128" s="305" t="s">
        <v>3577</v>
      </c>
      <c r="P128" s="303" t="s">
        <v>2741</v>
      </c>
      <c r="Q128" s="303"/>
    </row>
    <row r="129">
      <c r="A129" s="303" t="s">
        <v>2586</v>
      </c>
      <c r="B129" s="312" t="s">
        <v>32097</v>
      </c>
      <c r="C129" s="303" t="s">
        <v>32098</v>
      </c>
      <c r="D129" s="303"/>
      <c r="E129" s="303"/>
      <c r="F129" s="303"/>
      <c r="G129" s="303"/>
      <c r="H129" s="303"/>
      <c r="I129" s="303"/>
      <c r="J129" s="303"/>
      <c r="K129" s="303"/>
      <c r="L129" s="303"/>
      <c r="M129" s="303"/>
      <c r="N129" s="303"/>
      <c r="O129" s="303" t="s">
        <v>32099</v>
      </c>
      <c r="P129" s="303" t="s">
        <v>2741</v>
      </c>
      <c r="Q129" s="303"/>
    </row>
    <row r="130">
      <c r="A130" s="303" t="s">
        <v>2586</v>
      </c>
      <c r="B130" s="306" t="s">
        <v>32100</v>
      </c>
      <c r="C130" s="303" t="s">
        <v>32101</v>
      </c>
      <c r="D130" s="303"/>
      <c r="E130" s="303"/>
      <c r="F130" s="303"/>
      <c r="G130" s="303"/>
      <c r="H130" s="303"/>
      <c r="I130" s="303"/>
      <c r="J130" s="303"/>
      <c r="K130" s="303"/>
      <c r="L130" s="303"/>
      <c r="M130" s="303"/>
      <c r="N130" s="303"/>
      <c r="O130" s="303" t="s">
        <v>32102</v>
      </c>
      <c r="P130" s="303"/>
      <c r="Q130" s="303"/>
    </row>
    <row r="131">
      <c r="A131" s="303" t="s">
        <v>2586</v>
      </c>
      <c r="B131" s="306" t="s">
        <v>32100</v>
      </c>
      <c r="C131" s="303" t="s">
        <v>32103</v>
      </c>
      <c r="D131" s="303"/>
      <c r="E131" s="303"/>
      <c r="F131" s="303"/>
      <c r="G131" s="303"/>
      <c r="H131" s="303"/>
      <c r="I131" s="303"/>
      <c r="J131" s="303"/>
      <c r="K131" s="303"/>
      <c r="L131" s="303"/>
      <c r="M131" s="303"/>
      <c r="N131" s="303"/>
      <c r="O131" s="303" t="s">
        <v>32104</v>
      </c>
      <c r="P131" s="303"/>
      <c r="Q131" s="303"/>
    </row>
    <row r="132">
      <c r="A132" s="303" t="s">
        <v>2586</v>
      </c>
      <c r="B132" s="306" t="s">
        <v>32100</v>
      </c>
      <c r="C132" s="303" t="s">
        <v>32105</v>
      </c>
      <c r="D132" s="303"/>
      <c r="E132" s="303"/>
      <c r="F132" s="303"/>
      <c r="G132" s="303"/>
      <c r="H132" s="303"/>
      <c r="I132" s="303"/>
      <c r="J132" s="303"/>
      <c r="K132" s="303"/>
      <c r="L132" s="303"/>
      <c r="M132" s="303"/>
      <c r="N132" s="303"/>
      <c r="O132" s="303" t="s">
        <v>32106</v>
      </c>
      <c r="P132" s="303"/>
      <c r="Q132" s="303"/>
    </row>
    <row r="133">
      <c r="A133" s="303" t="s">
        <v>2586</v>
      </c>
      <c r="B133" s="306" t="s">
        <v>32107</v>
      </c>
      <c r="C133" s="303" t="s">
        <v>32108</v>
      </c>
      <c r="D133" s="303"/>
      <c r="E133" s="303"/>
      <c r="F133" s="303"/>
      <c r="G133" s="303"/>
      <c r="H133" s="303"/>
      <c r="I133" s="303"/>
      <c r="J133" s="303"/>
      <c r="K133" s="303"/>
      <c r="L133" s="303"/>
      <c r="M133" s="303"/>
      <c r="N133" s="303"/>
      <c r="O133" s="303" t="s">
        <v>1226</v>
      </c>
      <c r="P133" s="303"/>
      <c r="Q133" s="303"/>
    </row>
    <row r="134">
      <c r="A134" s="303" t="s">
        <v>2586</v>
      </c>
      <c r="B134" s="306" t="s">
        <v>32109</v>
      </c>
      <c r="C134" s="303" t="s">
        <v>32110</v>
      </c>
      <c r="D134" s="303"/>
      <c r="E134" s="303"/>
      <c r="F134" s="303"/>
      <c r="G134" s="303"/>
      <c r="H134" s="303"/>
      <c r="I134" s="303"/>
      <c r="J134" s="303"/>
      <c r="K134" s="303"/>
      <c r="L134" s="303"/>
      <c r="M134" s="303"/>
      <c r="N134" s="303"/>
      <c r="O134" s="303" t="s">
        <v>32111</v>
      </c>
      <c r="P134" s="303"/>
      <c r="Q134" s="303"/>
    </row>
    <row r="135">
      <c r="A135" s="303" t="s">
        <v>2586</v>
      </c>
      <c r="B135" s="306" t="s">
        <v>32112</v>
      </c>
      <c r="C135" s="303" t="s">
        <v>32113</v>
      </c>
      <c r="D135" s="303"/>
      <c r="E135" s="303"/>
      <c r="F135" s="303"/>
      <c r="G135" s="303"/>
      <c r="H135" s="303"/>
      <c r="I135" s="303"/>
      <c r="J135" s="303"/>
      <c r="K135" s="303"/>
      <c r="L135" s="303"/>
      <c r="M135" s="303"/>
      <c r="N135" s="303"/>
      <c r="O135" s="303" t="s">
        <v>32114</v>
      </c>
      <c r="P135" s="303"/>
      <c r="Q135" s="303"/>
    </row>
    <row r="136">
      <c r="A136" s="303" t="s">
        <v>2633</v>
      </c>
      <c r="B136" s="308" t="s">
        <v>32115</v>
      </c>
      <c r="C136" s="303" t="s">
        <v>32116</v>
      </c>
      <c r="D136" s="303" t="s">
        <v>22602</v>
      </c>
      <c r="E136" s="303" t="s">
        <v>22583</v>
      </c>
      <c r="F136" s="303" t="s">
        <v>22602</v>
      </c>
      <c r="G136" s="303" t="s">
        <v>22602</v>
      </c>
      <c r="H136" s="305" t="s">
        <v>22516</v>
      </c>
      <c r="I136" s="305" t="s">
        <v>22516</v>
      </c>
      <c r="J136" s="303" t="s">
        <v>22513</v>
      </c>
      <c r="K136" s="303"/>
      <c r="L136" s="303"/>
      <c r="M136" s="303"/>
      <c r="N136" s="303"/>
      <c r="O136" s="303" t="s">
        <v>32117</v>
      </c>
      <c r="P136" s="303" t="s">
        <v>2741</v>
      </c>
      <c r="Q136" s="303" t="s">
        <v>32118</v>
      </c>
    </row>
    <row r="137">
      <c r="A137" s="303" t="s">
        <v>2633</v>
      </c>
      <c r="B137" s="306" t="s">
        <v>32119</v>
      </c>
      <c r="C137" s="303" t="s">
        <v>32120</v>
      </c>
      <c r="D137" s="303"/>
      <c r="E137" s="303"/>
      <c r="F137" s="303"/>
      <c r="G137" s="303"/>
      <c r="H137" s="303"/>
      <c r="I137" s="303"/>
      <c r="J137" s="303"/>
      <c r="K137" s="303"/>
      <c r="L137" s="303"/>
      <c r="M137" s="303"/>
      <c r="N137" s="303"/>
      <c r="O137" s="303" t="s">
        <v>32121</v>
      </c>
      <c r="P137" s="303" t="s">
        <v>2741</v>
      </c>
      <c r="Q137" s="303"/>
    </row>
    <row r="138">
      <c r="A138" s="316" t="s">
        <v>2633</v>
      </c>
      <c r="B138" s="317" t="s">
        <v>32122</v>
      </c>
      <c r="C138" s="303" t="s">
        <v>32123</v>
      </c>
      <c r="D138" s="310" t="s">
        <v>22513</v>
      </c>
      <c r="E138" s="310" t="s">
        <v>22513</v>
      </c>
      <c r="F138" s="310" t="s">
        <v>22513</v>
      </c>
      <c r="G138" s="305" t="s">
        <v>22516</v>
      </c>
      <c r="H138" s="305" t="s">
        <v>22516</v>
      </c>
      <c r="I138" s="310" t="s">
        <v>22513</v>
      </c>
      <c r="J138" s="305" t="s">
        <v>22516</v>
      </c>
      <c r="K138" s="303" t="s">
        <v>28610</v>
      </c>
      <c r="L138" s="305" t="s">
        <v>22516</v>
      </c>
      <c r="M138" s="303"/>
      <c r="N138" s="303"/>
      <c r="O138" s="303"/>
      <c r="P138" s="307"/>
      <c r="Q138" s="303"/>
    </row>
    <row r="139">
      <c r="A139" s="303" t="s">
        <v>2586</v>
      </c>
      <c r="B139" s="304" t="s">
        <v>32124</v>
      </c>
      <c r="C139" s="303" t="s">
        <v>32125</v>
      </c>
      <c r="D139" s="303" t="s">
        <v>22513</v>
      </c>
      <c r="E139" s="303" t="s">
        <v>22513</v>
      </c>
      <c r="F139" s="303" t="s">
        <v>22513</v>
      </c>
      <c r="G139" s="305" t="s">
        <v>22516</v>
      </c>
      <c r="H139" s="303" t="s">
        <v>22513</v>
      </c>
      <c r="I139" s="303" t="s">
        <v>22513</v>
      </c>
      <c r="J139" s="305" t="s">
        <v>22516</v>
      </c>
      <c r="K139" s="305" t="s">
        <v>22516</v>
      </c>
      <c r="L139" s="305" t="s">
        <v>22516</v>
      </c>
      <c r="M139" s="303"/>
      <c r="N139" s="303"/>
      <c r="O139" s="303"/>
      <c r="P139" s="303"/>
      <c r="Q139" s="303"/>
    </row>
    <row r="140">
      <c r="A140" s="303" t="s">
        <v>2586</v>
      </c>
      <c r="B140" s="304" t="s">
        <v>32126</v>
      </c>
      <c r="C140" s="303" t="s">
        <v>32127</v>
      </c>
      <c r="D140" s="303" t="s">
        <v>22602</v>
      </c>
      <c r="E140" s="305" t="s">
        <v>22516</v>
      </c>
      <c r="F140" s="305" t="s">
        <v>22516</v>
      </c>
      <c r="G140" s="303" t="s">
        <v>22513</v>
      </c>
      <c r="H140" s="303" t="s">
        <v>22513</v>
      </c>
      <c r="I140" s="305" t="s">
        <v>22516</v>
      </c>
      <c r="J140" s="303" t="s">
        <v>22513</v>
      </c>
      <c r="K140" s="305" t="s">
        <v>22516</v>
      </c>
      <c r="L140" s="305" t="s">
        <v>22516</v>
      </c>
      <c r="M140" s="303"/>
      <c r="N140" s="303"/>
      <c r="O140" s="303"/>
      <c r="P140" s="303"/>
      <c r="Q140" s="303"/>
    </row>
    <row r="141">
      <c r="A141" s="303" t="s">
        <v>2586</v>
      </c>
      <c r="B141" s="306" t="s">
        <v>32128</v>
      </c>
      <c r="C141" s="303" t="s">
        <v>32129</v>
      </c>
      <c r="D141" s="303"/>
      <c r="E141" s="303"/>
      <c r="F141" s="303"/>
      <c r="G141" s="303"/>
      <c r="H141" s="303"/>
      <c r="I141" s="303"/>
      <c r="J141" s="303"/>
      <c r="K141" s="303"/>
      <c r="L141" s="303"/>
      <c r="M141" s="303"/>
      <c r="N141" s="303"/>
      <c r="O141" s="303" t="s">
        <v>32130</v>
      </c>
      <c r="P141" s="303" t="s">
        <v>2741</v>
      </c>
      <c r="Q141" s="303"/>
    </row>
    <row r="142">
      <c r="A142" s="303" t="s">
        <v>2633</v>
      </c>
      <c r="B142" s="306" t="s">
        <v>32131</v>
      </c>
      <c r="C142" s="303" t="s">
        <v>32132</v>
      </c>
      <c r="D142" s="303"/>
      <c r="E142" s="303"/>
      <c r="F142" s="303"/>
      <c r="G142" s="303"/>
      <c r="H142" s="303"/>
      <c r="I142" s="303"/>
      <c r="J142" s="303"/>
      <c r="K142" s="303"/>
      <c r="L142" s="303"/>
      <c r="M142" s="303"/>
      <c r="N142" s="303"/>
      <c r="O142" s="303" t="s">
        <v>1305</v>
      </c>
      <c r="P142" s="303"/>
      <c r="Q142" s="303"/>
    </row>
    <row r="143">
      <c r="A143" s="303" t="s">
        <v>2586</v>
      </c>
      <c r="B143" s="306" t="s">
        <v>32133</v>
      </c>
      <c r="C143" s="303" t="s">
        <v>32134</v>
      </c>
      <c r="D143" s="303"/>
      <c r="E143" s="303"/>
      <c r="F143" s="303"/>
      <c r="G143" s="303"/>
      <c r="H143" s="303"/>
      <c r="I143" s="303"/>
      <c r="J143" s="303"/>
      <c r="K143" s="303"/>
      <c r="L143" s="303"/>
      <c r="M143" s="303"/>
      <c r="N143" s="303"/>
      <c r="O143" s="303" t="s">
        <v>1311</v>
      </c>
      <c r="P143" s="303"/>
      <c r="Q143" s="303"/>
    </row>
    <row r="144">
      <c r="A144" s="303" t="s">
        <v>2586</v>
      </c>
      <c r="B144" s="308" t="s">
        <v>32135</v>
      </c>
      <c r="C144" s="309" t="s">
        <v>32136</v>
      </c>
      <c r="D144" s="303" t="s">
        <v>22513</v>
      </c>
      <c r="E144" s="305" t="s">
        <v>22516</v>
      </c>
      <c r="F144" s="305" t="s">
        <v>22516</v>
      </c>
      <c r="G144" s="305" t="s">
        <v>22516</v>
      </c>
      <c r="H144" s="305" t="s">
        <v>22516</v>
      </c>
      <c r="I144" s="310" t="s">
        <v>22583</v>
      </c>
      <c r="J144" s="305" t="s">
        <v>22516</v>
      </c>
      <c r="K144" s="303"/>
      <c r="L144" s="303"/>
      <c r="M144" s="303"/>
      <c r="N144" s="303"/>
      <c r="O144" s="303" t="s">
        <v>2588</v>
      </c>
      <c r="P144" s="303" t="s">
        <v>8038</v>
      </c>
      <c r="Q144" s="303"/>
    </row>
    <row r="145">
      <c r="A145" s="303" t="s">
        <v>2633</v>
      </c>
      <c r="B145" s="304" t="s">
        <v>32137</v>
      </c>
      <c r="C145" s="303" t="s">
        <v>32138</v>
      </c>
      <c r="D145" s="303" t="s">
        <v>22583</v>
      </c>
      <c r="E145" s="303" t="s">
        <v>22602</v>
      </c>
      <c r="F145" s="303"/>
      <c r="G145" s="303"/>
      <c r="H145" s="303"/>
      <c r="I145" s="303"/>
      <c r="J145" s="303"/>
      <c r="K145" s="303"/>
      <c r="L145" s="303"/>
      <c r="M145" s="303"/>
      <c r="N145" s="303"/>
      <c r="O145" s="303" t="s">
        <v>2635</v>
      </c>
      <c r="P145" s="303"/>
      <c r="Q145" s="303" t="s">
        <v>31939</v>
      </c>
    </row>
    <row r="146">
      <c r="A146" s="303" t="s">
        <v>2633</v>
      </c>
      <c r="B146" s="304" t="s">
        <v>32137</v>
      </c>
      <c r="C146" s="303" t="s">
        <v>32139</v>
      </c>
      <c r="D146" s="303" t="s">
        <v>22583</v>
      </c>
      <c r="E146" s="310" t="s">
        <v>22602</v>
      </c>
      <c r="F146" s="303"/>
      <c r="G146" s="303"/>
      <c r="H146" s="303"/>
      <c r="I146" s="303"/>
      <c r="J146" s="303"/>
      <c r="K146" s="303"/>
      <c r="L146" s="303"/>
      <c r="M146" s="303"/>
      <c r="N146" s="303"/>
      <c r="O146" s="303" t="s">
        <v>2635</v>
      </c>
      <c r="P146" s="303"/>
      <c r="Q146" s="303" t="s">
        <v>31939</v>
      </c>
    </row>
    <row r="147">
      <c r="A147" s="303" t="s">
        <v>2633</v>
      </c>
      <c r="B147" s="304" t="s">
        <v>32137</v>
      </c>
      <c r="C147" s="303" t="s">
        <v>32140</v>
      </c>
      <c r="D147" s="303"/>
      <c r="E147" s="303"/>
      <c r="F147" s="303"/>
      <c r="G147" s="303"/>
      <c r="H147" s="303"/>
      <c r="I147" s="303"/>
      <c r="J147" s="303"/>
      <c r="K147" s="303"/>
      <c r="L147" s="303"/>
      <c r="M147" s="303"/>
      <c r="N147" s="303"/>
      <c r="O147" s="303" t="s">
        <v>32141</v>
      </c>
      <c r="P147" s="303" t="s">
        <v>2741</v>
      </c>
      <c r="Q147" s="303"/>
    </row>
    <row r="148">
      <c r="A148" s="303" t="s">
        <v>2586</v>
      </c>
      <c r="B148" s="312" t="s">
        <v>32142</v>
      </c>
      <c r="C148" s="303" t="s">
        <v>32143</v>
      </c>
      <c r="D148" s="303"/>
      <c r="E148" s="303"/>
      <c r="F148" s="303"/>
      <c r="G148" s="303"/>
      <c r="H148" s="303"/>
      <c r="I148" s="303"/>
      <c r="J148" s="303"/>
      <c r="K148" s="303"/>
      <c r="L148" s="303"/>
      <c r="M148" s="303"/>
      <c r="N148" s="303"/>
      <c r="O148" s="303" t="s">
        <v>8945</v>
      </c>
      <c r="P148" s="303" t="s">
        <v>8038</v>
      </c>
      <c r="Q148" s="303"/>
    </row>
    <row r="149">
      <c r="A149" s="303" t="s">
        <v>2586</v>
      </c>
      <c r="B149" s="306" t="s">
        <v>32144</v>
      </c>
      <c r="C149" s="303" t="s">
        <v>32145</v>
      </c>
      <c r="D149" s="303"/>
      <c r="E149" s="303"/>
      <c r="F149" s="303"/>
      <c r="G149" s="303"/>
      <c r="H149" s="303"/>
      <c r="I149" s="303"/>
      <c r="J149" s="303"/>
      <c r="K149" s="303"/>
      <c r="L149" s="303"/>
      <c r="M149" s="303"/>
      <c r="N149" s="303"/>
      <c r="O149" s="303" t="s">
        <v>6881</v>
      </c>
      <c r="P149" s="303" t="s">
        <v>2741</v>
      </c>
      <c r="Q149" s="303"/>
    </row>
    <row r="150">
      <c r="A150" s="303" t="s">
        <v>2633</v>
      </c>
      <c r="B150" s="308" t="s">
        <v>32137</v>
      </c>
      <c r="C150" s="303" t="s">
        <v>32146</v>
      </c>
      <c r="D150" s="303" t="s">
        <v>22513</v>
      </c>
      <c r="E150" s="303" t="s">
        <v>22602</v>
      </c>
      <c r="F150" s="303" t="s">
        <v>22602</v>
      </c>
      <c r="G150" s="303" t="s">
        <v>22513</v>
      </c>
      <c r="H150" s="305" t="s">
        <v>22516</v>
      </c>
      <c r="I150" s="303" t="s">
        <v>22583</v>
      </c>
      <c r="J150" s="303" t="s">
        <v>22513</v>
      </c>
      <c r="K150" s="305" t="s">
        <v>22516</v>
      </c>
      <c r="L150" s="305" t="s">
        <v>22516</v>
      </c>
      <c r="M150" s="303"/>
      <c r="N150" s="303"/>
      <c r="O150" s="303"/>
      <c r="P150" s="303"/>
      <c r="Q150" s="303"/>
    </row>
    <row r="151">
      <c r="A151" s="303" t="s">
        <v>2586</v>
      </c>
      <c r="B151" s="306" t="s">
        <v>32147</v>
      </c>
      <c r="C151" s="303" t="s">
        <v>32148</v>
      </c>
      <c r="D151" s="303"/>
      <c r="E151" s="303"/>
      <c r="F151" s="303"/>
      <c r="G151" s="303"/>
      <c r="H151" s="303"/>
      <c r="I151" s="303"/>
      <c r="J151" s="303"/>
      <c r="K151" s="303"/>
      <c r="L151" s="303"/>
      <c r="M151" s="303"/>
      <c r="N151" s="303"/>
      <c r="O151" s="305" t="s">
        <v>2588</v>
      </c>
      <c r="P151" s="303"/>
      <c r="Q151" s="303"/>
    </row>
    <row r="152">
      <c r="A152" s="303" t="s">
        <v>2586</v>
      </c>
      <c r="B152" s="308" t="s">
        <v>32149</v>
      </c>
      <c r="C152" s="311" t="s">
        <v>32150</v>
      </c>
      <c r="D152" s="303" t="s">
        <v>22513</v>
      </c>
      <c r="E152" s="305" t="s">
        <v>22516</v>
      </c>
      <c r="F152" s="303"/>
      <c r="G152" s="303"/>
      <c r="H152" s="303"/>
      <c r="I152" s="303"/>
      <c r="J152" s="303"/>
      <c r="K152" s="303"/>
      <c r="L152" s="303"/>
      <c r="M152" s="303"/>
      <c r="N152" s="303"/>
      <c r="O152" s="303" t="s">
        <v>7178</v>
      </c>
      <c r="P152" s="303"/>
      <c r="Q152" s="303" t="s">
        <v>32151</v>
      </c>
    </row>
    <row r="153">
      <c r="A153" s="303" t="s">
        <v>2586</v>
      </c>
      <c r="B153" s="308" t="s">
        <v>32152</v>
      </c>
      <c r="C153" s="309" t="s">
        <v>32153</v>
      </c>
      <c r="D153" s="303" t="s">
        <v>22602</v>
      </c>
      <c r="E153" s="303" t="s">
        <v>22513</v>
      </c>
      <c r="F153" s="303" t="s">
        <v>22602</v>
      </c>
      <c r="G153" s="303" t="s">
        <v>22602</v>
      </c>
      <c r="H153" s="303" t="s">
        <v>22583</v>
      </c>
      <c r="I153" s="303" t="s">
        <v>22602</v>
      </c>
      <c r="J153" s="303" t="s">
        <v>22602</v>
      </c>
      <c r="K153" s="303" t="s">
        <v>28610</v>
      </c>
      <c r="L153" s="305" t="s">
        <v>22516</v>
      </c>
      <c r="M153" s="303" t="s">
        <v>31854</v>
      </c>
      <c r="N153" s="303"/>
      <c r="O153" s="303"/>
      <c r="P153" s="303"/>
      <c r="Q153" s="303"/>
    </row>
    <row r="154">
      <c r="A154" s="303" t="s">
        <v>2586</v>
      </c>
      <c r="B154" s="304" t="s">
        <v>32152</v>
      </c>
      <c r="C154" s="303" t="s">
        <v>32154</v>
      </c>
      <c r="D154" s="303" t="s">
        <v>22602</v>
      </c>
      <c r="E154" s="303" t="s">
        <v>22513</v>
      </c>
      <c r="F154" s="303" t="s">
        <v>22602</v>
      </c>
      <c r="G154" s="310" t="s">
        <v>22602</v>
      </c>
      <c r="H154" s="303" t="s">
        <v>22583</v>
      </c>
      <c r="I154" s="303" t="s">
        <v>22602</v>
      </c>
      <c r="J154" s="303" t="s">
        <v>22602</v>
      </c>
      <c r="K154" s="303"/>
      <c r="L154" s="303"/>
      <c r="M154" s="303"/>
      <c r="N154" s="303"/>
      <c r="O154" s="305" t="s">
        <v>32155</v>
      </c>
      <c r="P154" s="303" t="s">
        <v>15373</v>
      </c>
      <c r="Q154" s="303" t="s">
        <v>32156</v>
      </c>
    </row>
    <row r="155">
      <c r="A155" s="303" t="s">
        <v>2586</v>
      </c>
      <c r="B155" s="304" t="s">
        <v>32152</v>
      </c>
      <c r="C155" s="303" t="s">
        <v>32157</v>
      </c>
      <c r="D155" s="303" t="s">
        <v>22602</v>
      </c>
      <c r="E155" s="303" t="s">
        <v>22513</v>
      </c>
      <c r="F155" s="303" t="s">
        <v>22602</v>
      </c>
      <c r="G155" s="310" t="s">
        <v>22602</v>
      </c>
      <c r="H155" s="303" t="s">
        <v>22583</v>
      </c>
      <c r="I155" s="303" t="s">
        <v>22602</v>
      </c>
      <c r="J155" s="303" t="s">
        <v>22602</v>
      </c>
      <c r="K155" s="303"/>
      <c r="L155" s="303"/>
      <c r="M155" s="303"/>
      <c r="N155" s="303"/>
      <c r="O155" s="303"/>
      <c r="P155" s="303" t="s">
        <v>15373</v>
      </c>
      <c r="Q155" s="303" t="s">
        <v>32156</v>
      </c>
    </row>
    <row r="156">
      <c r="A156" s="303" t="s">
        <v>2586</v>
      </c>
      <c r="B156" s="304" t="s">
        <v>32152</v>
      </c>
      <c r="C156" s="303" t="s">
        <v>32158</v>
      </c>
      <c r="D156" s="303" t="s">
        <v>22602</v>
      </c>
      <c r="E156" s="303" t="s">
        <v>22513</v>
      </c>
      <c r="F156" s="303" t="s">
        <v>22602</v>
      </c>
      <c r="G156" s="310" t="s">
        <v>22602</v>
      </c>
      <c r="H156" s="303" t="s">
        <v>22583</v>
      </c>
      <c r="I156" s="303" t="s">
        <v>22602</v>
      </c>
      <c r="J156" s="303" t="s">
        <v>22602</v>
      </c>
      <c r="K156" s="303"/>
      <c r="L156" s="303"/>
      <c r="M156" s="303"/>
      <c r="N156" s="303"/>
      <c r="O156" s="303"/>
      <c r="P156" s="303" t="s">
        <v>15373</v>
      </c>
      <c r="Q156" s="303" t="s">
        <v>32156</v>
      </c>
    </row>
    <row r="157">
      <c r="A157" s="303" t="s">
        <v>2586</v>
      </c>
      <c r="B157" s="304" t="s">
        <v>32152</v>
      </c>
      <c r="C157" s="303" t="s">
        <v>32159</v>
      </c>
      <c r="D157" s="303" t="s">
        <v>22602</v>
      </c>
      <c r="E157" s="303" t="s">
        <v>22513</v>
      </c>
      <c r="F157" s="303" t="s">
        <v>22602</v>
      </c>
      <c r="G157" s="303" t="s">
        <v>22602</v>
      </c>
      <c r="H157" s="303" t="s">
        <v>22583</v>
      </c>
      <c r="I157" s="303" t="s">
        <v>22602</v>
      </c>
      <c r="J157" s="303" t="s">
        <v>22602</v>
      </c>
      <c r="K157" s="303"/>
      <c r="L157" s="303"/>
      <c r="M157" s="303"/>
      <c r="N157" s="303"/>
      <c r="O157" s="303"/>
      <c r="P157" s="303" t="s">
        <v>15373</v>
      </c>
      <c r="Q157" s="303" t="s">
        <v>32156</v>
      </c>
    </row>
    <row r="158">
      <c r="A158" s="303" t="s">
        <v>2586</v>
      </c>
      <c r="B158" s="306" t="s">
        <v>32160</v>
      </c>
      <c r="C158" s="303" t="s">
        <v>32161</v>
      </c>
      <c r="D158" s="303"/>
      <c r="E158" s="303"/>
      <c r="F158" s="303"/>
      <c r="G158" s="303"/>
      <c r="H158" s="303"/>
      <c r="I158" s="303"/>
      <c r="J158" s="303"/>
      <c r="K158" s="303"/>
      <c r="L158" s="303"/>
      <c r="M158" s="303"/>
      <c r="N158" s="303"/>
      <c r="O158" s="303" t="s">
        <v>12444</v>
      </c>
      <c r="P158" s="303"/>
      <c r="Q158" s="303"/>
    </row>
    <row r="159">
      <c r="A159" s="303" t="s">
        <v>2586</v>
      </c>
      <c r="B159" s="306" t="s">
        <v>32162</v>
      </c>
      <c r="C159" s="303" t="s">
        <v>32163</v>
      </c>
      <c r="D159" s="303"/>
      <c r="E159" s="303"/>
      <c r="F159" s="303"/>
      <c r="G159" s="303"/>
      <c r="H159" s="303"/>
      <c r="I159" s="303"/>
      <c r="J159" s="303"/>
      <c r="K159" s="303"/>
      <c r="L159" s="303"/>
      <c r="M159" s="303"/>
      <c r="N159" s="303"/>
      <c r="O159" s="303" t="s">
        <v>1325</v>
      </c>
      <c r="P159" s="303" t="s">
        <v>2741</v>
      </c>
      <c r="Q159" s="303"/>
    </row>
    <row r="160">
      <c r="A160" s="303" t="s">
        <v>2586</v>
      </c>
      <c r="B160" s="306" t="s">
        <v>32164</v>
      </c>
      <c r="C160" s="303" t="s">
        <v>32165</v>
      </c>
      <c r="D160" s="303"/>
      <c r="E160" s="303"/>
      <c r="F160" s="303"/>
      <c r="G160" s="303"/>
      <c r="H160" s="303"/>
      <c r="I160" s="303"/>
      <c r="J160" s="303"/>
      <c r="K160" s="303"/>
      <c r="L160" s="303"/>
      <c r="M160" s="303"/>
      <c r="N160" s="303"/>
      <c r="O160" s="303" t="s">
        <v>1325</v>
      </c>
      <c r="P160" s="303"/>
      <c r="Q160" s="303"/>
    </row>
    <row r="161">
      <c r="A161" s="303" t="s">
        <v>2633</v>
      </c>
      <c r="B161" s="306" t="s">
        <v>32166</v>
      </c>
      <c r="C161" s="303" t="s">
        <v>32167</v>
      </c>
      <c r="D161" s="303"/>
      <c r="E161" s="303"/>
      <c r="F161" s="303"/>
      <c r="G161" s="303"/>
      <c r="H161" s="303"/>
      <c r="I161" s="303"/>
      <c r="J161" s="303"/>
      <c r="K161" s="303"/>
      <c r="L161" s="303"/>
      <c r="M161" s="303"/>
      <c r="N161" s="303"/>
      <c r="O161" s="303" t="s">
        <v>1325</v>
      </c>
      <c r="P161" s="303"/>
      <c r="Q161" s="303"/>
    </row>
    <row r="162">
      <c r="A162" s="303" t="s">
        <v>2586</v>
      </c>
      <c r="B162" s="306" t="s">
        <v>32168</v>
      </c>
      <c r="C162" s="303" t="s">
        <v>32169</v>
      </c>
      <c r="D162" s="303"/>
      <c r="E162" s="303"/>
      <c r="F162" s="303"/>
      <c r="G162" s="303"/>
      <c r="H162" s="303"/>
      <c r="I162" s="303"/>
      <c r="J162" s="303"/>
      <c r="K162" s="303"/>
      <c r="L162" s="303"/>
      <c r="M162" s="303"/>
      <c r="N162" s="303"/>
      <c r="O162" s="303" t="s">
        <v>32170</v>
      </c>
      <c r="P162" s="303"/>
      <c r="Q162" s="303"/>
    </row>
    <row r="163">
      <c r="A163" s="303" t="s">
        <v>2586</v>
      </c>
      <c r="B163" s="306" t="s">
        <v>32168</v>
      </c>
      <c r="C163" s="303" t="s">
        <v>32171</v>
      </c>
      <c r="D163" s="303"/>
      <c r="E163" s="303"/>
      <c r="F163" s="303"/>
      <c r="G163" s="303"/>
      <c r="H163" s="303"/>
      <c r="I163" s="303"/>
      <c r="J163" s="303"/>
      <c r="K163" s="303"/>
      <c r="L163" s="303"/>
      <c r="M163" s="303"/>
      <c r="N163" s="303"/>
      <c r="O163" s="303" t="s">
        <v>32172</v>
      </c>
      <c r="P163" s="303"/>
      <c r="Q163" s="303"/>
    </row>
    <row r="164">
      <c r="A164" s="303" t="s">
        <v>2586</v>
      </c>
      <c r="B164" s="312" t="s">
        <v>32173</v>
      </c>
      <c r="C164" s="303" t="s">
        <v>32174</v>
      </c>
      <c r="D164" s="303"/>
      <c r="E164" s="303"/>
      <c r="F164" s="303"/>
      <c r="G164" s="303"/>
      <c r="H164" s="303"/>
      <c r="I164" s="303"/>
      <c r="J164" s="303"/>
      <c r="K164" s="303"/>
      <c r="L164" s="303"/>
      <c r="M164" s="303"/>
      <c r="N164" s="303"/>
      <c r="O164" s="303" t="s">
        <v>32175</v>
      </c>
      <c r="P164" s="303" t="s">
        <v>2741</v>
      </c>
      <c r="Q164" s="303"/>
    </row>
    <row r="165">
      <c r="A165" s="303" t="s">
        <v>2586</v>
      </c>
      <c r="B165" s="304" t="s">
        <v>32176</v>
      </c>
      <c r="C165" s="303" t="s">
        <v>32177</v>
      </c>
      <c r="D165" s="303" t="s">
        <v>22513</v>
      </c>
      <c r="E165" s="303" t="s">
        <v>22513</v>
      </c>
      <c r="F165" s="303" t="s">
        <v>22583</v>
      </c>
      <c r="G165" s="303" t="s">
        <v>22513</v>
      </c>
      <c r="H165" s="303" t="s">
        <v>22602</v>
      </c>
      <c r="I165" s="310" t="s">
        <v>22602</v>
      </c>
      <c r="J165" s="303" t="s">
        <v>22513</v>
      </c>
      <c r="K165" s="303"/>
      <c r="L165" s="303"/>
      <c r="M165" s="303"/>
      <c r="N165" s="303"/>
      <c r="O165" s="303" t="s">
        <v>30634</v>
      </c>
      <c r="P165" s="303" t="s">
        <v>8038</v>
      </c>
      <c r="Q165" s="303" t="s">
        <v>32178</v>
      </c>
    </row>
    <row r="166">
      <c r="A166" s="303" t="s">
        <v>2586</v>
      </c>
      <c r="B166" s="306" t="s">
        <v>32179</v>
      </c>
      <c r="C166" s="303" t="s">
        <v>32180</v>
      </c>
      <c r="D166" s="303"/>
      <c r="E166" s="303"/>
      <c r="F166" s="303"/>
      <c r="G166" s="303"/>
      <c r="H166" s="303"/>
      <c r="I166" s="303"/>
      <c r="J166" s="303"/>
      <c r="K166" s="303"/>
      <c r="L166" s="303"/>
      <c r="M166" s="303"/>
      <c r="N166" s="303"/>
      <c r="O166" s="303" t="s">
        <v>1418</v>
      </c>
      <c r="P166" s="303" t="s">
        <v>2741</v>
      </c>
      <c r="Q166" s="303"/>
    </row>
    <row r="167">
      <c r="A167" s="303" t="s">
        <v>2586</v>
      </c>
      <c r="B167" s="306" t="s">
        <v>32181</v>
      </c>
      <c r="C167" s="303" t="s">
        <v>32182</v>
      </c>
      <c r="D167" s="303"/>
      <c r="E167" s="303"/>
      <c r="F167" s="303"/>
      <c r="G167" s="303"/>
      <c r="H167" s="303"/>
      <c r="I167" s="303"/>
      <c r="J167" s="303"/>
      <c r="K167" s="303"/>
      <c r="L167" s="303"/>
      <c r="M167" s="303"/>
      <c r="N167" s="303"/>
      <c r="O167" s="303" t="s">
        <v>1418</v>
      </c>
      <c r="P167" s="303"/>
      <c r="Q167" s="303"/>
    </row>
    <row r="168">
      <c r="A168" s="303" t="s">
        <v>2633</v>
      </c>
      <c r="B168" s="306" t="s">
        <v>32183</v>
      </c>
      <c r="C168" s="303" t="s">
        <v>32184</v>
      </c>
      <c r="D168" s="303"/>
      <c r="E168" s="303"/>
      <c r="F168" s="303"/>
      <c r="G168" s="303"/>
      <c r="H168" s="303"/>
      <c r="I168" s="303"/>
      <c r="J168" s="303"/>
      <c r="K168" s="303"/>
      <c r="L168" s="303"/>
      <c r="M168" s="303"/>
      <c r="N168" s="303"/>
      <c r="O168" s="305" t="s">
        <v>32185</v>
      </c>
      <c r="P168" s="303" t="s">
        <v>8038</v>
      </c>
      <c r="Q168" s="303"/>
    </row>
    <row r="169">
      <c r="A169" s="303" t="s">
        <v>2586</v>
      </c>
      <c r="B169" s="304" t="s">
        <v>32186</v>
      </c>
      <c r="C169" s="311" t="s">
        <v>32187</v>
      </c>
      <c r="D169" s="303" t="s">
        <v>22513</v>
      </c>
      <c r="E169" s="303" t="s">
        <v>22513</v>
      </c>
      <c r="F169" s="303" t="s">
        <v>22602</v>
      </c>
      <c r="G169" s="305" t="s">
        <v>22516</v>
      </c>
      <c r="H169" s="303" t="s">
        <v>22513</v>
      </c>
      <c r="I169" s="303" t="s">
        <v>22513</v>
      </c>
      <c r="J169" s="305" t="s">
        <v>22516</v>
      </c>
      <c r="K169" s="303"/>
      <c r="L169" s="303"/>
      <c r="M169" s="303"/>
      <c r="N169" s="303"/>
      <c r="O169" s="303" t="s">
        <v>32188</v>
      </c>
      <c r="P169" s="303" t="s">
        <v>8038</v>
      </c>
      <c r="Q169" s="303" t="s">
        <v>32189</v>
      </c>
    </row>
    <row r="170">
      <c r="A170" s="303" t="s">
        <v>2586</v>
      </c>
      <c r="B170" s="304" t="s">
        <v>32186</v>
      </c>
      <c r="C170" s="311" t="s">
        <v>32190</v>
      </c>
      <c r="D170" s="303" t="s">
        <v>22513</v>
      </c>
      <c r="E170" s="303" t="s">
        <v>22513</v>
      </c>
      <c r="F170" s="303" t="s">
        <v>22602</v>
      </c>
      <c r="G170" s="305" t="s">
        <v>22516</v>
      </c>
      <c r="H170" s="303" t="s">
        <v>22513</v>
      </c>
      <c r="I170" s="303" t="s">
        <v>22513</v>
      </c>
      <c r="J170" s="305" t="s">
        <v>22516</v>
      </c>
      <c r="K170" s="303"/>
      <c r="L170" s="303"/>
      <c r="M170" s="303"/>
      <c r="N170" s="303"/>
      <c r="O170" s="303" t="s">
        <v>32191</v>
      </c>
      <c r="P170" s="303" t="s">
        <v>8038</v>
      </c>
      <c r="Q170" s="303" t="s">
        <v>32189</v>
      </c>
    </row>
    <row r="171">
      <c r="A171" s="303" t="s">
        <v>2586</v>
      </c>
      <c r="B171" s="304" t="s">
        <v>32186</v>
      </c>
      <c r="C171" s="311" t="s">
        <v>32192</v>
      </c>
      <c r="D171" s="303" t="s">
        <v>22513</v>
      </c>
      <c r="E171" s="303" t="s">
        <v>22513</v>
      </c>
      <c r="F171" s="303" t="s">
        <v>22602</v>
      </c>
      <c r="G171" s="305" t="s">
        <v>22516</v>
      </c>
      <c r="H171" s="303" t="s">
        <v>22513</v>
      </c>
      <c r="I171" s="303" t="s">
        <v>22513</v>
      </c>
      <c r="J171" s="305" t="s">
        <v>22516</v>
      </c>
      <c r="K171" s="303"/>
      <c r="L171" s="303"/>
      <c r="M171" s="303"/>
      <c r="N171" s="303"/>
      <c r="O171" s="303" t="s">
        <v>6020</v>
      </c>
      <c r="P171" s="303" t="s">
        <v>8038</v>
      </c>
      <c r="Q171" s="303" t="s">
        <v>32189</v>
      </c>
    </row>
    <row r="172">
      <c r="A172" s="303" t="s">
        <v>2586</v>
      </c>
      <c r="B172" s="306" t="s">
        <v>32193</v>
      </c>
      <c r="C172" s="303" t="s">
        <v>32194</v>
      </c>
      <c r="D172" s="303" t="s">
        <v>22513</v>
      </c>
      <c r="E172" s="303" t="s">
        <v>22513</v>
      </c>
      <c r="F172" s="303" t="s">
        <v>22602</v>
      </c>
      <c r="G172" s="305" t="s">
        <v>22516</v>
      </c>
      <c r="H172" s="303" t="s">
        <v>22513</v>
      </c>
      <c r="I172" s="303" t="s">
        <v>22513</v>
      </c>
      <c r="J172" s="305" t="s">
        <v>22516</v>
      </c>
      <c r="K172" s="303"/>
      <c r="L172" s="303"/>
      <c r="M172" s="303"/>
      <c r="N172" s="303"/>
      <c r="O172" s="303" t="s">
        <v>6020</v>
      </c>
      <c r="P172" s="303" t="s">
        <v>8038</v>
      </c>
      <c r="Q172" s="303"/>
    </row>
    <row r="173">
      <c r="A173" s="303" t="s">
        <v>2586</v>
      </c>
      <c r="B173" s="308" t="s">
        <v>32195</v>
      </c>
      <c r="C173" s="303" t="s">
        <v>32196</v>
      </c>
      <c r="D173" s="303" t="s">
        <v>22513</v>
      </c>
      <c r="E173" s="303" t="s">
        <v>22513</v>
      </c>
      <c r="F173" s="303" t="s">
        <v>22513</v>
      </c>
      <c r="G173" s="303" t="s">
        <v>22513</v>
      </c>
      <c r="H173" s="305" t="s">
        <v>22516</v>
      </c>
      <c r="I173" s="303" t="s">
        <v>22513</v>
      </c>
      <c r="J173" s="305" t="s">
        <v>22516</v>
      </c>
      <c r="K173" s="305" t="s">
        <v>22516</v>
      </c>
      <c r="L173" s="305" t="s">
        <v>22516</v>
      </c>
      <c r="M173" s="303" t="s">
        <v>31854</v>
      </c>
      <c r="N173" s="303"/>
      <c r="O173" s="303"/>
      <c r="P173" s="303"/>
      <c r="Q173" s="303"/>
    </row>
    <row r="174">
      <c r="A174" s="303" t="s">
        <v>2586</v>
      </c>
      <c r="B174" s="306" t="s">
        <v>32197</v>
      </c>
      <c r="C174" s="303" t="s">
        <v>32198</v>
      </c>
      <c r="D174" s="303" t="s">
        <v>22513</v>
      </c>
      <c r="E174" s="305" t="s">
        <v>22516</v>
      </c>
      <c r="F174" s="303"/>
      <c r="G174" s="303"/>
      <c r="H174" s="303"/>
      <c r="I174" s="303"/>
      <c r="J174" s="303"/>
      <c r="K174" s="303"/>
      <c r="L174" s="303"/>
      <c r="M174" s="303"/>
      <c r="N174" s="303"/>
      <c r="O174" s="303" t="s">
        <v>2588</v>
      </c>
      <c r="P174" s="303" t="s">
        <v>15373</v>
      </c>
      <c r="Q174" s="303"/>
    </row>
    <row r="175">
      <c r="A175" s="303" t="s">
        <v>2586</v>
      </c>
      <c r="B175" s="306" t="s">
        <v>32199</v>
      </c>
      <c r="C175" s="303" t="s">
        <v>32200</v>
      </c>
      <c r="D175" s="303" t="s">
        <v>22513</v>
      </c>
      <c r="E175" s="310" t="s">
        <v>22602</v>
      </c>
      <c r="F175" s="303"/>
      <c r="G175" s="303"/>
      <c r="H175" s="303"/>
      <c r="I175" s="303"/>
      <c r="J175" s="303"/>
      <c r="K175" s="303"/>
      <c r="L175" s="303"/>
      <c r="M175" s="303"/>
      <c r="N175" s="303"/>
      <c r="O175" s="303" t="s">
        <v>11204</v>
      </c>
      <c r="P175" s="303" t="s">
        <v>8038</v>
      </c>
      <c r="Q175" s="303" t="s">
        <v>32201</v>
      </c>
    </row>
    <row r="176">
      <c r="A176" s="303" t="s">
        <v>2586</v>
      </c>
      <c r="B176" s="304" t="s">
        <v>32202</v>
      </c>
      <c r="C176" s="303" t="s">
        <v>32203</v>
      </c>
      <c r="D176" s="303" t="s">
        <v>22602</v>
      </c>
      <c r="E176" s="303" t="s">
        <v>22513</v>
      </c>
      <c r="F176" s="303" t="s">
        <v>22602</v>
      </c>
      <c r="G176" s="303" t="s">
        <v>22513</v>
      </c>
      <c r="H176" s="303" t="s">
        <v>22513</v>
      </c>
      <c r="I176" s="303" t="s">
        <v>22513</v>
      </c>
      <c r="J176" s="303" t="s">
        <v>22602</v>
      </c>
      <c r="K176" s="305" t="s">
        <v>22516</v>
      </c>
      <c r="L176" s="305" t="s">
        <v>22516</v>
      </c>
      <c r="M176" s="303"/>
      <c r="N176" s="303"/>
      <c r="O176" s="303"/>
      <c r="P176" s="303"/>
      <c r="Q176" s="303"/>
    </row>
    <row r="177">
      <c r="A177" s="303" t="s">
        <v>2586</v>
      </c>
      <c r="B177" s="306" t="s">
        <v>32204</v>
      </c>
      <c r="C177" s="309" t="s">
        <v>32205</v>
      </c>
      <c r="D177" s="303" t="s">
        <v>22513</v>
      </c>
      <c r="E177" s="303" t="s">
        <v>22513</v>
      </c>
      <c r="F177" s="303" t="s">
        <v>22513</v>
      </c>
      <c r="G177" s="303" t="s">
        <v>22513</v>
      </c>
      <c r="H177" s="305" t="s">
        <v>22516</v>
      </c>
      <c r="I177" s="310" t="s">
        <v>22513</v>
      </c>
      <c r="J177" s="305" t="s">
        <v>22516</v>
      </c>
      <c r="K177" s="303"/>
      <c r="L177" s="303"/>
      <c r="M177" s="303"/>
      <c r="N177" s="303"/>
      <c r="O177" s="303" t="s">
        <v>2588</v>
      </c>
      <c r="P177" s="303"/>
      <c r="Q177" s="303"/>
    </row>
    <row r="178">
      <c r="A178" s="303" t="s">
        <v>2586</v>
      </c>
      <c r="B178" s="308" t="s">
        <v>32206</v>
      </c>
      <c r="C178" s="309" t="s">
        <v>32207</v>
      </c>
      <c r="D178" s="303" t="s">
        <v>22513</v>
      </c>
      <c r="E178" s="303" t="s">
        <v>22513</v>
      </c>
      <c r="F178" s="303" t="s">
        <v>22513</v>
      </c>
      <c r="G178" s="305" t="s">
        <v>22516</v>
      </c>
      <c r="H178" s="305" t="s">
        <v>22516</v>
      </c>
      <c r="I178" s="303" t="s">
        <v>22513</v>
      </c>
      <c r="J178" s="305" t="s">
        <v>22516</v>
      </c>
      <c r="K178" s="305" t="s">
        <v>22516</v>
      </c>
      <c r="L178" s="305" t="s">
        <v>22516</v>
      </c>
      <c r="M178" s="303" t="s">
        <v>31854</v>
      </c>
      <c r="N178" s="303"/>
      <c r="O178" s="303" t="s">
        <v>2588</v>
      </c>
      <c r="P178" s="303"/>
      <c r="Q178" s="303"/>
    </row>
    <row r="179">
      <c r="A179" s="303" t="s">
        <v>2586</v>
      </c>
      <c r="B179" s="306" t="s">
        <v>32208</v>
      </c>
      <c r="C179" s="303" t="s">
        <v>32209</v>
      </c>
      <c r="D179" s="303" t="s">
        <v>22513</v>
      </c>
      <c r="E179" s="305" t="s">
        <v>22516</v>
      </c>
      <c r="F179" s="303"/>
      <c r="G179" s="303"/>
      <c r="H179" s="303"/>
      <c r="I179" s="303" t="s">
        <v>22513</v>
      </c>
      <c r="J179" s="303"/>
      <c r="K179" s="303"/>
      <c r="L179" s="303"/>
      <c r="M179" s="303"/>
      <c r="N179" s="303"/>
      <c r="O179" s="303" t="s">
        <v>4262</v>
      </c>
      <c r="P179" s="303" t="s">
        <v>8038</v>
      </c>
      <c r="Q179" s="303" t="s">
        <v>32210</v>
      </c>
    </row>
    <row r="180">
      <c r="A180" s="303" t="s">
        <v>2586</v>
      </c>
      <c r="B180" s="308" t="s">
        <v>32211</v>
      </c>
      <c r="C180" s="303" t="s">
        <v>32212</v>
      </c>
      <c r="D180" s="303" t="s">
        <v>22513</v>
      </c>
      <c r="E180" s="305" t="s">
        <v>22516</v>
      </c>
      <c r="F180" s="303"/>
      <c r="G180" s="303"/>
      <c r="H180" s="303"/>
      <c r="I180" s="303" t="s">
        <v>22583</v>
      </c>
      <c r="J180" s="303"/>
      <c r="K180" s="303"/>
      <c r="L180" s="303"/>
      <c r="M180" s="303"/>
      <c r="N180" s="303"/>
      <c r="O180" s="303" t="s">
        <v>2588</v>
      </c>
      <c r="P180" s="303"/>
      <c r="Q180" s="303"/>
    </row>
    <row r="181">
      <c r="A181" s="303" t="s">
        <v>2586</v>
      </c>
      <c r="B181" s="304" t="s">
        <v>32213</v>
      </c>
      <c r="C181" s="303" t="s">
        <v>32214</v>
      </c>
      <c r="D181" s="303" t="s">
        <v>22602</v>
      </c>
      <c r="E181" s="303" t="s">
        <v>22513</v>
      </c>
      <c r="F181" s="303" t="s">
        <v>22513</v>
      </c>
      <c r="G181" s="305" t="s">
        <v>22516</v>
      </c>
      <c r="H181" s="303" t="s">
        <v>22583</v>
      </c>
      <c r="I181" s="303" t="s">
        <v>22513</v>
      </c>
      <c r="J181" s="305" t="s">
        <v>22516</v>
      </c>
      <c r="K181" s="305" t="s">
        <v>22516</v>
      </c>
      <c r="L181" s="305" t="s">
        <v>22516</v>
      </c>
      <c r="M181" s="303"/>
      <c r="N181" s="303"/>
      <c r="O181" s="303"/>
      <c r="P181" s="303"/>
      <c r="Q181" s="303"/>
    </row>
    <row r="182">
      <c r="A182" s="303" t="s">
        <v>2586</v>
      </c>
      <c r="B182" s="306" t="s">
        <v>32215</v>
      </c>
      <c r="C182" s="303" t="s">
        <v>32216</v>
      </c>
      <c r="D182" s="303"/>
      <c r="E182" s="303"/>
      <c r="F182" s="303"/>
      <c r="G182" s="303"/>
      <c r="H182" s="303"/>
      <c r="I182" s="303"/>
      <c r="J182" s="303"/>
      <c r="K182" s="303"/>
      <c r="L182" s="303"/>
      <c r="M182" s="303"/>
      <c r="N182" s="303"/>
      <c r="O182" s="303" t="s">
        <v>1418</v>
      </c>
      <c r="P182" s="303"/>
      <c r="Q182" s="303"/>
    </row>
    <row r="183">
      <c r="A183" s="303" t="s">
        <v>2586</v>
      </c>
      <c r="B183" s="306" t="s">
        <v>32217</v>
      </c>
      <c r="C183" s="303" t="s">
        <v>431</v>
      </c>
      <c r="D183" s="305" t="s">
        <v>22516</v>
      </c>
      <c r="E183" s="303" t="s">
        <v>22583</v>
      </c>
      <c r="F183" s="310" t="s">
        <v>22513</v>
      </c>
      <c r="G183" s="303" t="s">
        <v>22513</v>
      </c>
      <c r="H183" s="303" t="s">
        <v>22602</v>
      </c>
      <c r="I183" s="303" t="s">
        <v>22602</v>
      </c>
      <c r="J183" s="305" t="s">
        <v>22516</v>
      </c>
      <c r="K183" s="305" t="s">
        <v>22516</v>
      </c>
      <c r="L183" s="305" t="s">
        <v>22516</v>
      </c>
      <c r="M183" s="303" t="s">
        <v>31854</v>
      </c>
      <c r="N183" s="303"/>
      <c r="O183" s="303"/>
      <c r="P183" s="303"/>
      <c r="Q183" s="303"/>
    </row>
    <row r="184">
      <c r="A184" s="303" t="s">
        <v>2586</v>
      </c>
      <c r="B184" s="306" t="s">
        <v>32217</v>
      </c>
      <c r="C184" s="303" t="s">
        <v>32218</v>
      </c>
      <c r="D184" s="305" t="s">
        <v>22516</v>
      </c>
      <c r="E184" s="303" t="s">
        <v>22513</v>
      </c>
      <c r="F184" s="303" t="s">
        <v>22513</v>
      </c>
      <c r="G184" s="303" t="s">
        <v>22513</v>
      </c>
      <c r="H184" s="303" t="s">
        <v>22602</v>
      </c>
      <c r="I184" s="303" t="s">
        <v>22602</v>
      </c>
      <c r="J184" s="305" t="s">
        <v>22516</v>
      </c>
      <c r="K184" s="303"/>
      <c r="L184" s="303"/>
      <c r="M184" s="303"/>
      <c r="N184" s="303"/>
      <c r="O184" s="303" t="s">
        <v>6152</v>
      </c>
      <c r="P184" s="303" t="s">
        <v>8038</v>
      </c>
      <c r="Q184" s="307"/>
    </row>
    <row r="185">
      <c r="A185" s="303" t="s">
        <v>2586</v>
      </c>
      <c r="B185" s="308" t="s">
        <v>32219</v>
      </c>
      <c r="C185" s="311" t="s">
        <v>32220</v>
      </c>
      <c r="D185" s="303" t="s">
        <v>22513</v>
      </c>
      <c r="E185" s="305" t="s">
        <v>22516</v>
      </c>
      <c r="F185" s="303" t="s">
        <v>22513</v>
      </c>
      <c r="G185" s="305" t="s">
        <v>22516</v>
      </c>
      <c r="H185" s="305" t="s">
        <v>22516</v>
      </c>
      <c r="I185" s="303" t="s">
        <v>22513</v>
      </c>
      <c r="J185" s="305" t="s">
        <v>22516</v>
      </c>
      <c r="K185" s="305" t="s">
        <v>22516</v>
      </c>
      <c r="L185" s="305" t="s">
        <v>22516</v>
      </c>
      <c r="M185" s="303" t="s">
        <v>31854</v>
      </c>
      <c r="N185" s="303"/>
      <c r="O185" s="303"/>
      <c r="P185" s="303"/>
      <c r="Q185" s="303"/>
    </row>
    <row r="186">
      <c r="A186" s="303" t="s">
        <v>2586</v>
      </c>
      <c r="B186" s="304" t="s">
        <v>32221</v>
      </c>
      <c r="C186" s="311" t="s">
        <v>32214</v>
      </c>
      <c r="D186" s="303" t="s">
        <v>22602</v>
      </c>
      <c r="E186" s="305" t="s">
        <v>22516</v>
      </c>
      <c r="F186" s="303" t="s">
        <v>22583</v>
      </c>
      <c r="G186" s="305" t="s">
        <v>22516</v>
      </c>
      <c r="H186" s="313" t="s">
        <v>22516</v>
      </c>
      <c r="I186" s="305" t="s">
        <v>22516</v>
      </c>
      <c r="J186" s="305" t="s">
        <v>22516</v>
      </c>
      <c r="K186" s="305" t="s">
        <v>22516</v>
      </c>
      <c r="L186" s="305" t="s">
        <v>22516</v>
      </c>
      <c r="M186" s="303"/>
      <c r="N186" s="303"/>
      <c r="O186" s="303"/>
      <c r="P186" s="303"/>
      <c r="Q186" s="303"/>
    </row>
    <row r="187">
      <c r="A187" s="303" t="s">
        <v>2586</v>
      </c>
      <c r="B187" s="306" t="s">
        <v>32222</v>
      </c>
      <c r="C187" s="303" t="s">
        <v>32223</v>
      </c>
      <c r="D187" s="303" t="s">
        <v>22513</v>
      </c>
      <c r="E187" s="305" t="s">
        <v>22516</v>
      </c>
      <c r="F187" s="303" t="s">
        <v>22513</v>
      </c>
      <c r="G187" s="313" t="s">
        <v>22516</v>
      </c>
      <c r="H187" s="313" t="s">
        <v>22516</v>
      </c>
      <c r="I187" s="303" t="s">
        <v>22513</v>
      </c>
      <c r="J187" s="313" t="s">
        <v>22516</v>
      </c>
      <c r="K187" s="305" t="s">
        <v>22516</v>
      </c>
      <c r="L187" s="305" t="s">
        <v>22516</v>
      </c>
      <c r="M187" s="303" t="s">
        <v>31854</v>
      </c>
      <c r="N187" s="303"/>
      <c r="O187" s="303"/>
      <c r="P187" s="303"/>
      <c r="Q187" s="303"/>
    </row>
    <row r="188">
      <c r="A188" s="303" t="s">
        <v>2586</v>
      </c>
      <c r="B188" s="306" t="s">
        <v>32222</v>
      </c>
      <c r="C188" s="303" t="s">
        <v>12706</v>
      </c>
      <c r="D188" s="303" t="s">
        <v>22513</v>
      </c>
      <c r="E188" s="305" t="s">
        <v>22516</v>
      </c>
      <c r="F188" s="303" t="s">
        <v>22513</v>
      </c>
      <c r="G188" s="313" t="s">
        <v>22516</v>
      </c>
      <c r="H188" s="313" t="s">
        <v>22516</v>
      </c>
      <c r="I188" s="303" t="s">
        <v>22513</v>
      </c>
      <c r="J188" s="305" t="s">
        <v>22516</v>
      </c>
      <c r="K188" s="305" t="s">
        <v>22516</v>
      </c>
      <c r="L188" s="305" t="s">
        <v>22516</v>
      </c>
      <c r="M188" s="303" t="s">
        <v>31854</v>
      </c>
      <c r="N188" s="303"/>
      <c r="O188" s="303"/>
      <c r="P188" s="303"/>
      <c r="Q188" s="303"/>
    </row>
    <row r="189">
      <c r="A189" s="303" t="s">
        <v>2586</v>
      </c>
      <c r="B189" s="306" t="s">
        <v>32222</v>
      </c>
      <c r="C189" s="309" t="s">
        <v>32223</v>
      </c>
      <c r="D189" s="303" t="s">
        <v>22513</v>
      </c>
      <c r="E189" s="305" t="s">
        <v>22516</v>
      </c>
      <c r="F189" s="303"/>
      <c r="G189" s="303"/>
      <c r="H189" s="303"/>
      <c r="I189" s="303" t="s">
        <v>22513</v>
      </c>
      <c r="J189" s="303"/>
      <c r="K189" s="303"/>
      <c r="L189" s="303"/>
      <c r="M189" s="303"/>
      <c r="N189" s="303"/>
      <c r="O189" s="303" t="s">
        <v>2588</v>
      </c>
      <c r="P189" s="303"/>
      <c r="Q189" s="303"/>
    </row>
    <row r="190">
      <c r="A190" s="303" t="s">
        <v>2586</v>
      </c>
      <c r="B190" s="304" t="s">
        <v>32224</v>
      </c>
      <c r="C190" s="303" t="s">
        <v>32225</v>
      </c>
      <c r="D190" s="303" t="s">
        <v>22602</v>
      </c>
      <c r="E190" s="303" t="s">
        <v>22513</v>
      </c>
      <c r="F190" s="303" t="s">
        <v>22513</v>
      </c>
      <c r="G190" s="305" t="s">
        <v>22516</v>
      </c>
      <c r="H190" s="303" t="s">
        <v>22513</v>
      </c>
      <c r="I190" s="303" t="s">
        <v>22513</v>
      </c>
      <c r="J190" s="303" t="s">
        <v>22583</v>
      </c>
      <c r="K190" s="305" t="s">
        <v>22516</v>
      </c>
      <c r="L190" s="305" t="s">
        <v>22516</v>
      </c>
      <c r="M190" s="303"/>
      <c r="N190" s="303"/>
      <c r="O190" s="303"/>
      <c r="P190" s="303"/>
      <c r="Q190" s="303"/>
    </row>
    <row r="191">
      <c r="A191" s="303" t="s">
        <v>2586</v>
      </c>
      <c r="B191" s="308" t="s">
        <v>26190</v>
      </c>
      <c r="C191" s="303" t="s">
        <v>26191</v>
      </c>
      <c r="D191" s="303" t="s">
        <v>22513</v>
      </c>
      <c r="E191" s="303" t="s">
        <v>22513</v>
      </c>
      <c r="F191" s="303" t="s">
        <v>22513</v>
      </c>
      <c r="G191" s="305" t="s">
        <v>22516</v>
      </c>
      <c r="H191" s="305" t="s">
        <v>22516</v>
      </c>
      <c r="I191" s="303" t="s">
        <v>22513</v>
      </c>
      <c r="J191" s="305" t="s">
        <v>22516</v>
      </c>
      <c r="K191" s="305" t="s">
        <v>22516</v>
      </c>
      <c r="L191" s="305" t="s">
        <v>22516</v>
      </c>
      <c r="M191" s="303" t="s">
        <v>31854</v>
      </c>
      <c r="N191" s="303"/>
      <c r="O191" s="307"/>
      <c r="P191" s="303"/>
      <c r="Q191" s="303"/>
    </row>
    <row r="192">
      <c r="A192" s="303" t="s">
        <v>2586</v>
      </c>
      <c r="B192" s="306" t="s">
        <v>18350</v>
      </c>
      <c r="C192" s="303" t="s">
        <v>18351</v>
      </c>
      <c r="D192" s="303" t="s">
        <v>22513</v>
      </c>
      <c r="E192" s="305" t="s">
        <v>22516</v>
      </c>
      <c r="F192" s="303"/>
      <c r="G192" s="303"/>
      <c r="H192" s="303"/>
      <c r="I192" s="303" t="s">
        <v>22583</v>
      </c>
      <c r="J192" s="303"/>
      <c r="K192" s="303"/>
      <c r="L192" s="303"/>
      <c r="M192" s="303"/>
      <c r="N192" s="303"/>
      <c r="O192" s="303" t="s">
        <v>2588</v>
      </c>
      <c r="P192" s="303"/>
      <c r="Q192" s="303"/>
    </row>
    <row r="193">
      <c r="A193" s="303" t="s">
        <v>2586</v>
      </c>
      <c r="B193" s="304" t="s">
        <v>32226</v>
      </c>
      <c r="C193" s="303" t="s">
        <v>32227</v>
      </c>
      <c r="D193" s="303" t="s">
        <v>22602</v>
      </c>
      <c r="E193" s="310" t="s">
        <v>22602</v>
      </c>
      <c r="F193" s="303" t="s">
        <v>22602</v>
      </c>
      <c r="G193" s="303" t="s">
        <v>22513</v>
      </c>
      <c r="H193" s="303" t="s">
        <v>22513</v>
      </c>
      <c r="I193" s="303" t="s">
        <v>22513</v>
      </c>
      <c r="J193" s="305" t="s">
        <v>22516</v>
      </c>
      <c r="K193" s="303" t="s">
        <v>28610</v>
      </c>
      <c r="L193" s="305" t="s">
        <v>22516</v>
      </c>
      <c r="M193" s="303"/>
      <c r="N193" s="303"/>
      <c r="O193" s="303" t="s">
        <v>2588</v>
      </c>
      <c r="P193" s="303"/>
      <c r="Q193" s="303"/>
    </row>
    <row r="194">
      <c r="A194" s="303" t="s">
        <v>2633</v>
      </c>
      <c r="B194" s="306" t="s">
        <v>32228</v>
      </c>
      <c r="C194" s="303" t="s">
        <v>32229</v>
      </c>
      <c r="D194" s="305" t="s">
        <v>22516</v>
      </c>
      <c r="E194" s="305" t="s">
        <v>22516</v>
      </c>
      <c r="F194" s="303"/>
      <c r="G194" s="303"/>
      <c r="H194" s="303"/>
      <c r="I194" s="303"/>
      <c r="J194" s="303"/>
      <c r="K194" s="303"/>
      <c r="L194" s="303"/>
      <c r="M194" s="303"/>
      <c r="N194" s="303"/>
      <c r="O194" s="303" t="s">
        <v>196</v>
      </c>
      <c r="P194" s="303"/>
      <c r="Q194" s="303" t="s">
        <v>31939</v>
      </c>
    </row>
    <row r="195">
      <c r="A195" s="303" t="s">
        <v>2586</v>
      </c>
      <c r="B195" s="306" t="s">
        <v>32230</v>
      </c>
      <c r="C195" s="303" t="s">
        <v>32231</v>
      </c>
      <c r="D195" s="303"/>
      <c r="E195" s="303"/>
      <c r="F195" s="303"/>
      <c r="G195" s="303"/>
      <c r="H195" s="303"/>
      <c r="I195" s="303"/>
      <c r="J195" s="303"/>
      <c r="K195" s="303"/>
      <c r="L195" s="303"/>
      <c r="M195" s="303"/>
      <c r="N195" s="303"/>
      <c r="O195" s="303" t="s">
        <v>32232</v>
      </c>
      <c r="P195" s="303" t="s">
        <v>2741</v>
      </c>
      <c r="Q195" s="303"/>
    </row>
    <row r="196">
      <c r="A196" s="303" t="s">
        <v>2586</v>
      </c>
      <c r="B196" s="304" t="s">
        <v>32233</v>
      </c>
      <c r="C196" s="303" t="s">
        <v>32234</v>
      </c>
      <c r="D196" s="303" t="s">
        <v>22513</v>
      </c>
      <c r="E196" s="303" t="s">
        <v>22602</v>
      </c>
      <c r="F196" s="303" t="s">
        <v>22602</v>
      </c>
      <c r="G196" s="303" t="s">
        <v>22513</v>
      </c>
      <c r="H196" s="303" t="s">
        <v>22602</v>
      </c>
      <c r="I196" s="303" t="s">
        <v>22602</v>
      </c>
      <c r="J196" s="303" t="s">
        <v>22602</v>
      </c>
      <c r="K196" s="303"/>
      <c r="L196" s="303"/>
      <c r="M196" s="303"/>
      <c r="N196" s="303"/>
      <c r="O196" s="303" t="s">
        <v>2588</v>
      </c>
      <c r="P196" s="303"/>
      <c r="Q196" s="303" t="s">
        <v>31862</v>
      </c>
    </row>
    <row r="197">
      <c r="A197" s="303" t="s">
        <v>2586</v>
      </c>
      <c r="B197" s="306" t="s">
        <v>32235</v>
      </c>
      <c r="C197" s="303" t="s">
        <v>32236</v>
      </c>
      <c r="D197" s="303"/>
      <c r="E197" s="303"/>
      <c r="F197" s="303"/>
      <c r="G197" s="303"/>
      <c r="H197" s="303"/>
      <c r="I197" s="303"/>
      <c r="J197" s="303"/>
      <c r="K197" s="303"/>
      <c r="L197" s="303"/>
      <c r="M197" s="303"/>
      <c r="N197" s="303"/>
      <c r="O197" s="305" t="s">
        <v>32237</v>
      </c>
      <c r="P197" s="303" t="s">
        <v>28256</v>
      </c>
      <c r="Q197" s="303"/>
    </row>
    <row r="198">
      <c r="A198" s="303" t="s">
        <v>2586</v>
      </c>
      <c r="B198" s="306" t="s">
        <v>32235</v>
      </c>
      <c r="C198" s="303" t="s">
        <v>32238</v>
      </c>
      <c r="D198" s="303"/>
      <c r="E198" s="303"/>
      <c r="F198" s="303"/>
      <c r="G198" s="303"/>
      <c r="H198" s="303"/>
      <c r="I198" s="303"/>
      <c r="J198" s="303"/>
      <c r="K198" s="303"/>
      <c r="L198" s="303"/>
      <c r="M198" s="303"/>
      <c r="N198" s="303"/>
      <c r="O198" s="305" t="s">
        <v>32239</v>
      </c>
      <c r="P198" s="303" t="s">
        <v>8038</v>
      </c>
      <c r="Q198" s="303"/>
    </row>
    <row r="199">
      <c r="A199" s="303" t="s">
        <v>2633</v>
      </c>
      <c r="B199" s="306" t="s">
        <v>32240</v>
      </c>
      <c r="C199" s="303" t="s">
        <v>32241</v>
      </c>
      <c r="D199" s="303"/>
      <c r="E199" s="303"/>
      <c r="F199" s="303"/>
      <c r="G199" s="303"/>
      <c r="H199" s="303"/>
      <c r="I199" s="303"/>
      <c r="J199" s="303"/>
      <c r="K199" s="303"/>
      <c r="L199" s="303"/>
      <c r="M199" s="303"/>
      <c r="N199" s="303"/>
      <c r="O199" s="303" t="s">
        <v>32242</v>
      </c>
      <c r="P199" s="303"/>
      <c r="Q199" s="305"/>
    </row>
    <row r="200">
      <c r="A200" s="303" t="s">
        <v>2633</v>
      </c>
      <c r="B200" s="306" t="s">
        <v>32240</v>
      </c>
      <c r="C200" s="303" t="s">
        <v>32243</v>
      </c>
      <c r="D200" s="303"/>
      <c r="E200" s="303"/>
      <c r="F200" s="303"/>
      <c r="G200" s="303"/>
      <c r="H200" s="303"/>
      <c r="I200" s="303"/>
      <c r="J200" s="303"/>
      <c r="K200" s="303"/>
      <c r="L200" s="303"/>
      <c r="M200" s="303"/>
      <c r="N200" s="303"/>
      <c r="O200" s="303" t="s">
        <v>32244</v>
      </c>
      <c r="P200" s="303"/>
      <c r="Q200" s="303"/>
    </row>
    <row r="201">
      <c r="A201" s="303" t="s">
        <v>2633</v>
      </c>
      <c r="B201" s="306" t="s">
        <v>32240</v>
      </c>
      <c r="C201" s="303" t="s">
        <v>32245</v>
      </c>
      <c r="D201" s="303"/>
      <c r="E201" s="303"/>
      <c r="F201" s="303"/>
      <c r="G201" s="303"/>
      <c r="H201" s="303"/>
      <c r="I201" s="303"/>
      <c r="J201" s="303"/>
      <c r="K201" s="303"/>
      <c r="L201" s="303"/>
      <c r="M201" s="303"/>
      <c r="N201" s="303"/>
      <c r="O201" s="303" t="s">
        <v>32246</v>
      </c>
      <c r="P201" s="303"/>
      <c r="Q201" s="303"/>
    </row>
    <row r="202">
      <c r="A202" s="303" t="s">
        <v>2633</v>
      </c>
      <c r="B202" s="306" t="s">
        <v>32240</v>
      </c>
      <c r="C202" s="303" t="s">
        <v>32247</v>
      </c>
      <c r="D202" s="303"/>
      <c r="E202" s="303"/>
      <c r="F202" s="303"/>
      <c r="G202" s="303"/>
      <c r="H202" s="303"/>
      <c r="I202" s="303"/>
      <c r="J202" s="303"/>
      <c r="K202" s="303"/>
      <c r="L202" s="303"/>
      <c r="M202" s="303"/>
      <c r="N202" s="303"/>
      <c r="O202" s="303" t="s">
        <v>32248</v>
      </c>
      <c r="P202" s="303"/>
      <c r="Q202" s="303"/>
    </row>
    <row r="203">
      <c r="A203" s="303" t="s">
        <v>2586</v>
      </c>
      <c r="B203" s="306" t="s">
        <v>32249</v>
      </c>
      <c r="C203" s="303" t="s">
        <v>32250</v>
      </c>
      <c r="D203" s="303"/>
      <c r="E203" s="303"/>
      <c r="F203" s="303"/>
      <c r="G203" s="303"/>
      <c r="H203" s="303"/>
      <c r="I203" s="303"/>
      <c r="J203" s="303"/>
      <c r="K203" s="303"/>
      <c r="L203" s="303"/>
      <c r="M203" s="303"/>
      <c r="N203" s="303"/>
      <c r="O203" s="303" t="s">
        <v>32251</v>
      </c>
      <c r="P203" s="303"/>
      <c r="Q203" s="303"/>
    </row>
    <row r="204">
      <c r="A204" s="303" t="s">
        <v>2586</v>
      </c>
      <c r="B204" s="308" t="s">
        <v>32252</v>
      </c>
      <c r="C204" s="303" t="s">
        <v>32253</v>
      </c>
      <c r="D204" s="305" t="s">
        <v>22516</v>
      </c>
      <c r="E204" s="305" t="s">
        <v>22516</v>
      </c>
      <c r="F204" s="303" t="s">
        <v>22602</v>
      </c>
      <c r="G204" s="305" t="s">
        <v>22516</v>
      </c>
      <c r="H204" s="305" t="s">
        <v>22516</v>
      </c>
      <c r="I204" s="305" t="s">
        <v>22516</v>
      </c>
      <c r="J204" s="305" t="s">
        <v>22516</v>
      </c>
      <c r="K204" s="303" t="s">
        <v>28610</v>
      </c>
      <c r="L204" s="305" t="s">
        <v>22516</v>
      </c>
      <c r="M204" s="303"/>
      <c r="N204" s="303"/>
      <c r="O204" s="305" t="s">
        <v>32254</v>
      </c>
      <c r="P204" s="303"/>
      <c r="Q204" s="303"/>
    </row>
    <row r="205">
      <c r="A205" s="303" t="s">
        <v>2633</v>
      </c>
      <c r="B205" s="306" t="s">
        <v>32255</v>
      </c>
      <c r="C205" s="303" t="s">
        <v>32256</v>
      </c>
      <c r="D205" s="303" t="s">
        <v>22513</v>
      </c>
      <c r="E205" s="305" t="s">
        <v>22516</v>
      </c>
      <c r="F205" s="303"/>
      <c r="G205" s="303"/>
      <c r="H205" s="303"/>
      <c r="I205" s="303"/>
      <c r="J205" s="303"/>
      <c r="K205" s="303"/>
      <c r="L205" s="303"/>
      <c r="M205" s="303"/>
      <c r="N205" s="303"/>
      <c r="O205" s="303"/>
      <c r="P205" s="303" t="s">
        <v>8038</v>
      </c>
      <c r="Q205" s="303" t="s">
        <v>32257</v>
      </c>
    </row>
    <row r="206">
      <c r="A206" s="303" t="s">
        <v>2633</v>
      </c>
      <c r="B206" s="306" t="s">
        <v>32255</v>
      </c>
      <c r="C206" s="303" t="s">
        <v>32258</v>
      </c>
      <c r="D206" s="303" t="s">
        <v>22513</v>
      </c>
      <c r="E206" s="305" t="s">
        <v>22516</v>
      </c>
      <c r="F206" s="303"/>
      <c r="G206" s="303"/>
      <c r="H206" s="303"/>
      <c r="I206" s="303"/>
      <c r="J206" s="303"/>
      <c r="K206" s="303"/>
      <c r="L206" s="303"/>
      <c r="M206" s="303"/>
      <c r="N206" s="303"/>
      <c r="O206" s="303"/>
      <c r="P206" s="303" t="s">
        <v>8038</v>
      </c>
      <c r="Q206" s="303" t="s">
        <v>32257</v>
      </c>
    </row>
    <row r="207">
      <c r="A207" s="303" t="s">
        <v>2586</v>
      </c>
      <c r="B207" s="308" t="s">
        <v>32259</v>
      </c>
      <c r="C207" s="309" t="s">
        <v>32260</v>
      </c>
      <c r="D207" s="303" t="s">
        <v>22513</v>
      </c>
      <c r="E207" s="305" t="s">
        <v>22516</v>
      </c>
      <c r="F207" s="303" t="s">
        <v>22513</v>
      </c>
      <c r="G207" s="303" t="s">
        <v>22513</v>
      </c>
      <c r="H207" s="305" t="s">
        <v>22516</v>
      </c>
      <c r="I207" s="303" t="s">
        <v>22513</v>
      </c>
      <c r="J207" s="305" t="s">
        <v>22516</v>
      </c>
      <c r="K207" s="305" t="s">
        <v>22516</v>
      </c>
      <c r="L207" s="305" t="s">
        <v>22516</v>
      </c>
      <c r="M207" s="303" t="s">
        <v>31854</v>
      </c>
      <c r="N207" s="303"/>
      <c r="O207" s="303"/>
      <c r="P207" s="303"/>
      <c r="Q207" s="303"/>
    </row>
    <row r="208">
      <c r="A208" s="303" t="s">
        <v>2586</v>
      </c>
      <c r="B208" s="306" t="s">
        <v>32261</v>
      </c>
      <c r="C208" s="303" t="s">
        <v>32262</v>
      </c>
      <c r="D208" s="305" t="s">
        <v>22516</v>
      </c>
      <c r="E208" s="303" t="s">
        <v>22513</v>
      </c>
      <c r="F208" s="303" t="s">
        <v>22513</v>
      </c>
      <c r="G208" s="305" t="s">
        <v>22516</v>
      </c>
      <c r="H208" s="305" t="s">
        <v>22516</v>
      </c>
      <c r="I208" s="303" t="s">
        <v>22602</v>
      </c>
      <c r="J208" s="303"/>
      <c r="K208" s="303"/>
      <c r="L208" s="303"/>
      <c r="M208" s="303"/>
      <c r="N208" s="303"/>
      <c r="O208" s="303" t="s">
        <v>1472</v>
      </c>
      <c r="P208" s="303"/>
      <c r="Q208" s="303" t="s">
        <v>31862</v>
      </c>
    </row>
    <row r="209">
      <c r="A209" s="303" t="s">
        <v>2586</v>
      </c>
      <c r="B209" s="306" t="s">
        <v>32263</v>
      </c>
      <c r="C209" s="303" t="s">
        <v>32264</v>
      </c>
      <c r="D209" s="303"/>
      <c r="E209" s="303"/>
      <c r="F209" s="303"/>
      <c r="G209" s="303"/>
      <c r="H209" s="303"/>
      <c r="I209" s="303"/>
      <c r="J209" s="303"/>
      <c r="K209" s="303"/>
      <c r="L209" s="303"/>
      <c r="M209" s="303"/>
      <c r="N209" s="303"/>
      <c r="O209" s="303" t="s">
        <v>28713</v>
      </c>
      <c r="P209" s="303"/>
      <c r="Q209" s="303"/>
    </row>
    <row r="210">
      <c r="A210" s="303" t="s">
        <v>2586</v>
      </c>
      <c r="B210" s="304" t="s">
        <v>32265</v>
      </c>
      <c r="C210" s="303" t="s">
        <v>32266</v>
      </c>
      <c r="D210" s="305" t="s">
        <v>22516</v>
      </c>
      <c r="E210" s="305" t="s">
        <v>22516</v>
      </c>
      <c r="F210" s="305" t="s">
        <v>22516</v>
      </c>
      <c r="G210" s="305" t="s">
        <v>22516</v>
      </c>
      <c r="H210" s="305" t="s">
        <v>22516</v>
      </c>
      <c r="I210" s="305" t="s">
        <v>22516</v>
      </c>
      <c r="J210" s="305" t="s">
        <v>22516</v>
      </c>
      <c r="K210" s="305" t="s">
        <v>22516</v>
      </c>
      <c r="L210" s="305" t="s">
        <v>22516</v>
      </c>
      <c r="M210" s="303"/>
      <c r="N210" s="303"/>
      <c r="O210" s="303"/>
      <c r="P210" s="303"/>
      <c r="Q210" s="303"/>
    </row>
    <row r="211">
      <c r="A211" s="303" t="s">
        <v>2586</v>
      </c>
      <c r="B211" s="308" t="s">
        <v>32267</v>
      </c>
      <c r="C211" s="303" t="s">
        <v>32268</v>
      </c>
      <c r="D211" s="303" t="s">
        <v>22513</v>
      </c>
      <c r="E211" s="305" t="s">
        <v>22516</v>
      </c>
      <c r="F211" s="303"/>
      <c r="G211" s="303"/>
      <c r="H211" s="303"/>
      <c r="I211" s="303"/>
      <c r="J211" s="303"/>
      <c r="K211" s="303"/>
      <c r="L211" s="303"/>
      <c r="M211" s="303"/>
      <c r="N211" s="303"/>
      <c r="O211" s="303" t="s">
        <v>3874</v>
      </c>
      <c r="P211" s="303" t="s">
        <v>2741</v>
      </c>
      <c r="Q211" s="303" t="s">
        <v>31939</v>
      </c>
    </row>
    <row r="212">
      <c r="A212" s="303" t="s">
        <v>2633</v>
      </c>
      <c r="B212" s="308" t="s">
        <v>32269</v>
      </c>
      <c r="C212" s="305" t="s">
        <v>32270</v>
      </c>
      <c r="D212" s="303" t="s">
        <v>22513</v>
      </c>
      <c r="E212" s="303" t="s">
        <v>22513</v>
      </c>
      <c r="F212" s="303"/>
      <c r="G212" s="303"/>
      <c r="H212" s="303"/>
      <c r="I212" s="303"/>
      <c r="J212" s="303"/>
      <c r="K212" s="303"/>
      <c r="L212" s="303"/>
      <c r="M212" s="303"/>
      <c r="N212" s="303"/>
      <c r="O212" s="305" t="s">
        <v>7423</v>
      </c>
      <c r="P212" s="303"/>
      <c r="Q212" s="303"/>
    </row>
    <row r="213">
      <c r="A213" s="303" t="s">
        <v>2586</v>
      </c>
      <c r="B213" s="306" t="s">
        <v>32271</v>
      </c>
      <c r="C213" s="303" t="s">
        <v>32272</v>
      </c>
      <c r="D213" s="303"/>
      <c r="E213" s="303"/>
      <c r="F213" s="303"/>
      <c r="G213" s="303"/>
      <c r="H213" s="303"/>
      <c r="I213" s="303"/>
      <c r="J213" s="303"/>
      <c r="K213" s="303"/>
      <c r="L213" s="303"/>
      <c r="M213" s="303"/>
      <c r="N213" s="303"/>
      <c r="O213" s="303" t="s">
        <v>2588</v>
      </c>
      <c r="P213" s="303"/>
      <c r="Q213" s="303"/>
    </row>
    <row r="214">
      <c r="A214" s="303" t="s">
        <v>2586</v>
      </c>
      <c r="B214" s="306" t="s">
        <v>32273</v>
      </c>
      <c r="C214" s="303" t="s">
        <v>32274</v>
      </c>
      <c r="D214" s="303"/>
      <c r="E214" s="303"/>
      <c r="F214" s="303"/>
      <c r="G214" s="303"/>
      <c r="H214" s="303"/>
      <c r="I214" s="303"/>
      <c r="J214" s="303"/>
      <c r="K214" s="303"/>
      <c r="L214" s="303"/>
      <c r="M214" s="303"/>
      <c r="N214" s="303"/>
      <c r="O214" s="303" t="s">
        <v>2588</v>
      </c>
      <c r="P214" s="303"/>
      <c r="Q214" s="303"/>
    </row>
    <row r="215">
      <c r="A215" s="303" t="s">
        <v>2633</v>
      </c>
      <c r="B215" s="306" t="s">
        <v>32275</v>
      </c>
      <c r="C215" s="303" t="s">
        <v>32276</v>
      </c>
      <c r="D215" s="305" t="s">
        <v>22516</v>
      </c>
      <c r="E215" s="305" t="s">
        <v>22516</v>
      </c>
      <c r="F215" s="303"/>
      <c r="G215" s="303"/>
      <c r="H215" s="303"/>
      <c r="I215" s="303"/>
      <c r="J215" s="303"/>
      <c r="K215" s="303"/>
      <c r="L215" s="303"/>
      <c r="M215" s="303"/>
      <c r="N215" s="303"/>
      <c r="O215" s="303" t="s">
        <v>2588</v>
      </c>
      <c r="P215" s="303"/>
      <c r="Q215" s="303" t="s">
        <v>32277</v>
      </c>
    </row>
    <row r="216">
      <c r="A216" s="303" t="s">
        <v>2586</v>
      </c>
      <c r="B216" s="306" t="s">
        <v>32278</v>
      </c>
      <c r="C216" s="303" t="s">
        <v>32279</v>
      </c>
      <c r="D216" s="303"/>
      <c r="E216" s="303"/>
      <c r="F216" s="303"/>
      <c r="G216" s="303"/>
      <c r="H216" s="303"/>
      <c r="I216" s="303"/>
      <c r="J216" s="303"/>
      <c r="K216" s="303"/>
      <c r="L216" s="303"/>
      <c r="M216" s="303"/>
      <c r="N216" s="303"/>
      <c r="O216" s="303" t="s">
        <v>11688</v>
      </c>
      <c r="P216" s="303" t="s">
        <v>8038</v>
      </c>
      <c r="Q216" s="303"/>
    </row>
    <row r="217">
      <c r="A217" s="303" t="s">
        <v>2586</v>
      </c>
      <c r="B217" s="304" t="s">
        <v>32280</v>
      </c>
      <c r="C217" s="303" t="s">
        <v>32281</v>
      </c>
      <c r="D217" s="303" t="s">
        <v>22602</v>
      </c>
      <c r="E217" s="303" t="s">
        <v>22602</v>
      </c>
      <c r="F217" s="303" t="s">
        <v>22602</v>
      </c>
      <c r="G217" s="303" t="s">
        <v>22602</v>
      </c>
      <c r="H217" s="303" t="s">
        <v>22602</v>
      </c>
      <c r="I217" s="303" t="s">
        <v>22602</v>
      </c>
      <c r="J217" s="303" t="s">
        <v>22602</v>
      </c>
      <c r="K217" s="303"/>
      <c r="L217" s="303"/>
      <c r="M217" s="303"/>
      <c r="N217" s="303"/>
      <c r="O217" s="303" t="s">
        <v>30301</v>
      </c>
      <c r="P217" s="303" t="s">
        <v>8038</v>
      </c>
      <c r="Q217" s="303" t="s">
        <v>32282</v>
      </c>
    </row>
    <row r="218">
      <c r="A218" s="303" t="s">
        <v>2586</v>
      </c>
      <c r="B218" s="304" t="s">
        <v>32280</v>
      </c>
      <c r="C218" s="303" t="s">
        <v>32283</v>
      </c>
      <c r="D218" s="303" t="s">
        <v>22602</v>
      </c>
      <c r="E218" s="303" t="s">
        <v>22602</v>
      </c>
      <c r="F218" s="303" t="s">
        <v>22602</v>
      </c>
      <c r="G218" s="303" t="s">
        <v>22602</v>
      </c>
      <c r="H218" s="303" t="s">
        <v>22602</v>
      </c>
      <c r="I218" s="303" t="s">
        <v>22602</v>
      </c>
      <c r="J218" s="303" t="s">
        <v>22602</v>
      </c>
      <c r="K218" s="303"/>
      <c r="L218" s="303"/>
      <c r="M218" s="303"/>
      <c r="N218" s="303"/>
      <c r="O218" s="303" t="s">
        <v>31476</v>
      </c>
      <c r="P218" s="303" t="s">
        <v>8038</v>
      </c>
      <c r="Q218" s="303" t="s">
        <v>32284</v>
      </c>
    </row>
    <row r="219">
      <c r="A219" s="303" t="s">
        <v>2586</v>
      </c>
      <c r="B219" s="304" t="s">
        <v>32280</v>
      </c>
      <c r="C219" s="311" t="s">
        <v>32285</v>
      </c>
      <c r="D219" s="303" t="s">
        <v>22602</v>
      </c>
      <c r="E219" s="303" t="s">
        <v>22602</v>
      </c>
      <c r="F219" s="303" t="s">
        <v>22602</v>
      </c>
      <c r="G219" s="303" t="s">
        <v>22602</v>
      </c>
      <c r="H219" s="303" t="s">
        <v>22602</v>
      </c>
      <c r="I219" s="303" t="s">
        <v>22602</v>
      </c>
      <c r="J219" s="303" t="s">
        <v>22602</v>
      </c>
      <c r="K219" s="303"/>
      <c r="L219" s="303"/>
      <c r="M219" s="303"/>
      <c r="N219" s="303"/>
      <c r="O219" s="303" t="s">
        <v>3082</v>
      </c>
      <c r="P219" s="303" t="s">
        <v>8038</v>
      </c>
      <c r="Q219" s="303" t="s">
        <v>32286</v>
      </c>
    </row>
    <row r="220">
      <c r="A220" s="303" t="s">
        <v>2586</v>
      </c>
      <c r="B220" s="304" t="s">
        <v>32280</v>
      </c>
      <c r="C220" s="303" t="s">
        <v>32287</v>
      </c>
      <c r="D220" s="303" t="s">
        <v>22602</v>
      </c>
      <c r="E220" s="303" t="s">
        <v>22602</v>
      </c>
      <c r="F220" s="303" t="s">
        <v>22602</v>
      </c>
      <c r="G220" s="303" t="s">
        <v>22602</v>
      </c>
      <c r="H220" s="303" t="s">
        <v>22602</v>
      </c>
      <c r="I220" s="303" t="s">
        <v>22602</v>
      </c>
      <c r="J220" s="303" t="s">
        <v>22602</v>
      </c>
      <c r="K220" s="303"/>
      <c r="L220" s="303"/>
      <c r="M220" s="303"/>
      <c r="N220" s="303"/>
      <c r="O220" s="303" t="s">
        <v>2895</v>
      </c>
      <c r="P220" s="303" t="s">
        <v>8038</v>
      </c>
      <c r="Q220" s="303" t="s">
        <v>32288</v>
      </c>
    </row>
    <row r="221">
      <c r="A221" s="303" t="s">
        <v>2586</v>
      </c>
      <c r="B221" s="304" t="s">
        <v>32280</v>
      </c>
      <c r="C221" s="303" t="s">
        <v>32289</v>
      </c>
      <c r="D221" s="303" t="s">
        <v>22602</v>
      </c>
      <c r="E221" s="303" t="s">
        <v>22602</v>
      </c>
      <c r="F221" s="303" t="s">
        <v>22602</v>
      </c>
      <c r="G221" s="303" t="s">
        <v>22602</v>
      </c>
      <c r="H221" s="303" t="s">
        <v>22602</v>
      </c>
      <c r="I221" s="303" t="s">
        <v>22602</v>
      </c>
      <c r="J221" s="303" t="s">
        <v>22602</v>
      </c>
      <c r="K221" s="303"/>
      <c r="L221" s="303"/>
      <c r="M221" s="303"/>
      <c r="N221" s="303"/>
      <c r="O221" s="303" t="s">
        <v>11166</v>
      </c>
      <c r="P221" s="303" t="s">
        <v>8038</v>
      </c>
      <c r="Q221" s="303" t="s">
        <v>32290</v>
      </c>
    </row>
    <row r="222">
      <c r="A222" s="303" t="s">
        <v>2586</v>
      </c>
      <c r="B222" s="304" t="s">
        <v>32280</v>
      </c>
      <c r="C222" s="303" t="s">
        <v>32291</v>
      </c>
      <c r="D222" s="303" t="s">
        <v>22602</v>
      </c>
      <c r="E222" s="310" t="s">
        <v>22602</v>
      </c>
      <c r="F222" s="303" t="s">
        <v>22602</v>
      </c>
      <c r="G222" s="310" t="s">
        <v>22602</v>
      </c>
      <c r="H222" s="303" t="s">
        <v>22602</v>
      </c>
      <c r="I222" s="303" t="s">
        <v>22602</v>
      </c>
      <c r="J222" s="303" t="s">
        <v>22602</v>
      </c>
      <c r="K222" s="303"/>
      <c r="L222" s="303"/>
      <c r="M222" s="303"/>
      <c r="N222" s="303"/>
      <c r="O222" s="303" t="s">
        <v>5653</v>
      </c>
      <c r="P222" s="303" t="s">
        <v>8038</v>
      </c>
      <c r="Q222" s="303" t="s">
        <v>32292</v>
      </c>
    </row>
    <row r="223">
      <c r="A223" s="303" t="s">
        <v>2586</v>
      </c>
      <c r="B223" s="306" t="s">
        <v>32293</v>
      </c>
      <c r="C223" s="303" t="s">
        <v>32180</v>
      </c>
      <c r="D223" s="303" t="s">
        <v>22602</v>
      </c>
      <c r="E223" s="303" t="s">
        <v>22602</v>
      </c>
      <c r="F223" s="303" t="s">
        <v>22602</v>
      </c>
      <c r="G223" s="303" t="s">
        <v>22602</v>
      </c>
      <c r="H223" s="303" t="s">
        <v>22602</v>
      </c>
      <c r="I223" s="303" t="s">
        <v>22602</v>
      </c>
      <c r="J223" s="303" t="s">
        <v>22602</v>
      </c>
      <c r="K223" s="303"/>
      <c r="L223" s="303"/>
      <c r="M223" s="303"/>
      <c r="N223" s="303"/>
      <c r="O223" s="303"/>
      <c r="P223" s="303" t="s">
        <v>8038</v>
      </c>
      <c r="Q223" s="303" t="s">
        <v>32294</v>
      </c>
    </row>
    <row r="224">
      <c r="A224" s="303" t="s">
        <v>2586</v>
      </c>
      <c r="B224" s="306" t="s">
        <v>32293</v>
      </c>
      <c r="C224" s="303" t="s">
        <v>32295</v>
      </c>
      <c r="D224" s="303" t="s">
        <v>22602</v>
      </c>
      <c r="E224" s="303" t="s">
        <v>22602</v>
      </c>
      <c r="F224" s="303" t="s">
        <v>22602</v>
      </c>
      <c r="G224" s="303" t="s">
        <v>22602</v>
      </c>
      <c r="H224" s="303" t="s">
        <v>22602</v>
      </c>
      <c r="I224" s="303" t="s">
        <v>22602</v>
      </c>
      <c r="J224" s="303" t="s">
        <v>22602</v>
      </c>
      <c r="K224" s="303"/>
      <c r="L224" s="303"/>
      <c r="M224" s="303"/>
      <c r="N224" s="303"/>
      <c r="O224" s="303"/>
      <c r="P224" s="303" t="s">
        <v>8038</v>
      </c>
      <c r="Q224" s="303" t="s">
        <v>32294</v>
      </c>
    </row>
    <row r="225">
      <c r="A225" s="303" t="s">
        <v>2586</v>
      </c>
      <c r="B225" s="306" t="s">
        <v>32296</v>
      </c>
      <c r="C225" s="309" t="s">
        <v>32297</v>
      </c>
      <c r="D225" s="303" t="s">
        <v>22602</v>
      </c>
      <c r="E225" s="303" t="s">
        <v>22602</v>
      </c>
      <c r="F225" s="303" t="s">
        <v>22602</v>
      </c>
      <c r="G225" s="303" t="s">
        <v>22602</v>
      </c>
      <c r="H225" s="303" t="s">
        <v>22602</v>
      </c>
      <c r="I225" s="303" t="s">
        <v>22602</v>
      </c>
      <c r="J225" s="303" t="s">
        <v>22602</v>
      </c>
      <c r="K225" s="303" t="s">
        <v>28610</v>
      </c>
      <c r="L225" s="305" t="s">
        <v>22516</v>
      </c>
      <c r="M225" s="303"/>
      <c r="N225" s="303"/>
      <c r="O225" s="303"/>
      <c r="P225" s="303"/>
      <c r="Q225" s="303"/>
    </row>
    <row r="226">
      <c r="A226" s="303" t="s">
        <v>2586</v>
      </c>
      <c r="B226" s="306" t="s">
        <v>32298</v>
      </c>
      <c r="C226" s="303" t="s">
        <v>32299</v>
      </c>
      <c r="D226" s="303" t="s">
        <v>22602</v>
      </c>
      <c r="E226" s="303" t="s">
        <v>22602</v>
      </c>
      <c r="F226" s="303" t="s">
        <v>22602</v>
      </c>
      <c r="G226" s="310" t="s">
        <v>22602</v>
      </c>
      <c r="H226" s="303" t="s">
        <v>22602</v>
      </c>
      <c r="I226" s="303" t="s">
        <v>22602</v>
      </c>
      <c r="J226" s="303" t="s">
        <v>22602</v>
      </c>
      <c r="K226" s="303"/>
      <c r="L226" s="303"/>
      <c r="M226" s="303"/>
      <c r="N226" s="303"/>
      <c r="O226" s="303" t="s">
        <v>6442</v>
      </c>
      <c r="P226" s="303" t="s">
        <v>8038</v>
      </c>
      <c r="Q226" s="303" t="s">
        <v>32300</v>
      </c>
    </row>
    <row r="227">
      <c r="A227" s="303" t="s">
        <v>2586</v>
      </c>
      <c r="B227" s="306" t="s">
        <v>32301</v>
      </c>
      <c r="C227" s="303" t="s">
        <v>32302</v>
      </c>
      <c r="D227" s="303" t="s">
        <v>22602</v>
      </c>
      <c r="E227" s="303" t="s">
        <v>22602</v>
      </c>
      <c r="F227" s="303" t="s">
        <v>22602</v>
      </c>
      <c r="G227" s="303" t="s">
        <v>22602</v>
      </c>
      <c r="H227" s="303" t="s">
        <v>22602</v>
      </c>
      <c r="I227" s="303" t="s">
        <v>22602</v>
      </c>
      <c r="J227" s="303" t="s">
        <v>22602</v>
      </c>
      <c r="K227" s="303"/>
      <c r="L227" s="303"/>
      <c r="M227" s="303"/>
      <c r="N227" s="303"/>
      <c r="O227" s="303" t="s">
        <v>2918</v>
      </c>
      <c r="P227" s="303" t="s">
        <v>8038</v>
      </c>
      <c r="Q227" s="303" t="s">
        <v>32294</v>
      </c>
    </row>
    <row r="228">
      <c r="A228" s="303" t="s">
        <v>2586</v>
      </c>
      <c r="B228" s="304" t="s">
        <v>32303</v>
      </c>
      <c r="C228" s="303" t="s">
        <v>32304</v>
      </c>
      <c r="D228" s="303" t="s">
        <v>22583</v>
      </c>
      <c r="E228" s="305" t="s">
        <v>22516</v>
      </c>
      <c r="F228" s="303" t="s">
        <v>22583</v>
      </c>
      <c r="G228" s="303" t="s">
        <v>22513</v>
      </c>
      <c r="H228" s="305" t="s">
        <v>22516</v>
      </c>
      <c r="I228" s="305" t="s">
        <v>22516</v>
      </c>
      <c r="J228" s="303" t="s">
        <v>22513</v>
      </c>
      <c r="K228" s="303" t="s">
        <v>28610</v>
      </c>
      <c r="L228" s="305" t="s">
        <v>22516</v>
      </c>
      <c r="M228" s="303" t="s">
        <v>31854</v>
      </c>
      <c r="N228" s="303"/>
      <c r="O228" s="303"/>
      <c r="P228" s="303" t="s">
        <v>8038</v>
      </c>
      <c r="Q228" s="303" t="s">
        <v>32305</v>
      </c>
    </row>
    <row r="229">
      <c r="A229" s="303" t="s">
        <v>2586</v>
      </c>
      <c r="B229" s="304" t="s">
        <v>32303</v>
      </c>
      <c r="C229" s="303" t="s">
        <v>32306</v>
      </c>
      <c r="D229" s="303" t="s">
        <v>22583</v>
      </c>
      <c r="E229" s="305" t="s">
        <v>22516</v>
      </c>
      <c r="F229" s="303" t="s">
        <v>22583</v>
      </c>
      <c r="G229" s="303" t="s">
        <v>22513</v>
      </c>
      <c r="H229" s="305" t="s">
        <v>22516</v>
      </c>
      <c r="I229" s="305" t="s">
        <v>22516</v>
      </c>
      <c r="J229" s="303" t="s">
        <v>22513</v>
      </c>
      <c r="K229" s="303" t="s">
        <v>28610</v>
      </c>
      <c r="L229" s="305" t="s">
        <v>22516</v>
      </c>
      <c r="M229" s="303" t="s">
        <v>31854</v>
      </c>
      <c r="N229" s="303"/>
      <c r="O229" s="303"/>
      <c r="P229" s="303" t="s">
        <v>8038</v>
      </c>
      <c r="Q229" s="303" t="s">
        <v>32305</v>
      </c>
    </row>
    <row r="230">
      <c r="A230" s="303" t="s">
        <v>2586</v>
      </c>
      <c r="B230" s="304" t="s">
        <v>32303</v>
      </c>
      <c r="C230" s="303" t="s">
        <v>32307</v>
      </c>
      <c r="D230" s="303" t="s">
        <v>22583</v>
      </c>
      <c r="E230" s="305" t="s">
        <v>22516</v>
      </c>
      <c r="F230" s="303" t="s">
        <v>22583</v>
      </c>
      <c r="G230" s="303" t="s">
        <v>22513</v>
      </c>
      <c r="H230" s="305" t="s">
        <v>22516</v>
      </c>
      <c r="I230" s="305" t="s">
        <v>22516</v>
      </c>
      <c r="J230" s="303" t="s">
        <v>22513</v>
      </c>
      <c r="K230" s="303" t="s">
        <v>28610</v>
      </c>
      <c r="L230" s="305" t="s">
        <v>22516</v>
      </c>
      <c r="M230" s="303" t="s">
        <v>31854</v>
      </c>
      <c r="N230" s="303"/>
      <c r="O230" s="303"/>
      <c r="P230" s="303"/>
      <c r="Q230" s="303"/>
    </row>
    <row r="231">
      <c r="A231" s="303" t="s">
        <v>2586</v>
      </c>
      <c r="B231" s="304" t="s">
        <v>32303</v>
      </c>
      <c r="C231" s="303" t="s">
        <v>32307</v>
      </c>
      <c r="D231" s="303" t="s">
        <v>22583</v>
      </c>
      <c r="E231" s="305" t="s">
        <v>22516</v>
      </c>
      <c r="F231" s="303" t="s">
        <v>22583</v>
      </c>
      <c r="G231" s="303" t="s">
        <v>22513</v>
      </c>
      <c r="H231" s="305" t="s">
        <v>22516</v>
      </c>
      <c r="I231" s="305" t="s">
        <v>22516</v>
      </c>
      <c r="J231" s="303" t="s">
        <v>22513</v>
      </c>
      <c r="K231" s="303"/>
      <c r="L231" s="303"/>
      <c r="M231" s="303"/>
      <c r="N231" s="303"/>
      <c r="O231" s="303"/>
      <c r="P231" s="303" t="s">
        <v>8038</v>
      </c>
      <c r="Q231" s="303" t="s">
        <v>32305</v>
      </c>
    </row>
    <row r="232">
      <c r="A232" s="303" t="s">
        <v>2586</v>
      </c>
      <c r="B232" s="304" t="s">
        <v>32308</v>
      </c>
      <c r="C232" s="303" t="s">
        <v>32309</v>
      </c>
      <c r="D232" s="303" t="s">
        <v>22513</v>
      </c>
      <c r="E232" s="303" t="s">
        <v>22513</v>
      </c>
      <c r="F232" s="303" t="s">
        <v>22583</v>
      </c>
      <c r="G232" s="303" t="s">
        <v>22513</v>
      </c>
      <c r="H232" s="303" t="s">
        <v>22513</v>
      </c>
      <c r="I232" s="305" t="s">
        <v>22516</v>
      </c>
      <c r="J232" s="303" t="s">
        <v>22513</v>
      </c>
      <c r="K232" s="303"/>
      <c r="L232" s="303"/>
      <c r="M232" s="303"/>
      <c r="N232" s="303"/>
      <c r="O232" s="305" t="s">
        <v>4985</v>
      </c>
      <c r="P232" s="303" t="s">
        <v>8038</v>
      </c>
      <c r="Q232" s="303" t="s">
        <v>32310</v>
      </c>
    </row>
    <row r="233">
      <c r="A233" s="303" t="s">
        <v>2586</v>
      </c>
      <c r="B233" s="304" t="s">
        <v>32308</v>
      </c>
      <c r="C233" s="303" t="s">
        <v>32311</v>
      </c>
      <c r="D233" s="303" t="s">
        <v>22513</v>
      </c>
      <c r="E233" s="303" t="s">
        <v>22513</v>
      </c>
      <c r="F233" s="303" t="s">
        <v>22583</v>
      </c>
      <c r="G233" s="303" t="s">
        <v>22513</v>
      </c>
      <c r="H233" s="303" t="s">
        <v>22513</v>
      </c>
      <c r="I233" s="305" t="s">
        <v>22516</v>
      </c>
      <c r="J233" s="303" t="s">
        <v>22513</v>
      </c>
      <c r="K233" s="303"/>
      <c r="L233" s="303"/>
      <c r="M233" s="303"/>
      <c r="N233" s="303"/>
      <c r="O233" s="303"/>
      <c r="P233" s="303" t="s">
        <v>8038</v>
      </c>
      <c r="Q233" s="303" t="s">
        <v>32310</v>
      </c>
    </row>
    <row r="234">
      <c r="A234" s="303" t="s">
        <v>2586</v>
      </c>
      <c r="B234" s="304" t="s">
        <v>32308</v>
      </c>
      <c r="C234" s="303" t="s">
        <v>32312</v>
      </c>
      <c r="D234" s="303" t="s">
        <v>22513</v>
      </c>
      <c r="E234" s="303" t="s">
        <v>22513</v>
      </c>
      <c r="F234" s="303" t="s">
        <v>22583</v>
      </c>
      <c r="G234" s="303" t="s">
        <v>22513</v>
      </c>
      <c r="H234" s="303" t="s">
        <v>22513</v>
      </c>
      <c r="I234" s="305" t="s">
        <v>22516</v>
      </c>
      <c r="J234" s="303" t="s">
        <v>22513</v>
      </c>
      <c r="K234" s="303"/>
      <c r="L234" s="303"/>
      <c r="M234" s="303"/>
      <c r="N234" s="303"/>
      <c r="O234" s="303"/>
      <c r="P234" s="303" t="s">
        <v>8038</v>
      </c>
      <c r="Q234" s="303" t="s">
        <v>32310</v>
      </c>
    </row>
    <row r="235">
      <c r="A235" s="303" t="s">
        <v>2586</v>
      </c>
      <c r="B235" s="304" t="s">
        <v>32308</v>
      </c>
      <c r="C235" s="303" t="s">
        <v>32313</v>
      </c>
      <c r="D235" s="303"/>
      <c r="E235" s="303"/>
      <c r="F235" s="303"/>
      <c r="G235" s="303"/>
      <c r="H235" s="303"/>
      <c r="I235" s="303"/>
      <c r="J235" s="303"/>
      <c r="K235" s="303"/>
      <c r="L235" s="303"/>
      <c r="M235" s="303"/>
      <c r="N235" s="303"/>
      <c r="O235" s="303" t="s">
        <v>6565</v>
      </c>
      <c r="P235" s="303" t="s">
        <v>8038</v>
      </c>
      <c r="Q235" s="303"/>
    </row>
    <row r="236">
      <c r="A236" s="303" t="s">
        <v>2586</v>
      </c>
      <c r="B236" s="304" t="s">
        <v>32308</v>
      </c>
      <c r="C236" s="303" t="s">
        <v>32314</v>
      </c>
      <c r="D236" s="303" t="s">
        <v>22513</v>
      </c>
      <c r="E236" s="305" t="s">
        <v>22516</v>
      </c>
      <c r="F236" s="305" t="s">
        <v>22516</v>
      </c>
      <c r="G236" s="303" t="s">
        <v>22513</v>
      </c>
      <c r="H236" s="305" t="s">
        <v>22516</v>
      </c>
      <c r="I236" s="305" t="s">
        <v>22516</v>
      </c>
      <c r="J236" s="305" t="s">
        <v>22516</v>
      </c>
      <c r="K236" s="303" t="s">
        <v>28610</v>
      </c>
      <c r="L236" s="305" t="s">
        <v>22516</v>
      </c>
      <c r="M236" s="303" t="s">
        <v>31854</v>
      </c>
      <c r="N236" s="303"/>
      <c r="O236" s="305" t="s">
        <v>32315</v>
      </c>
      <c r="P236" s="303"/>
      <c r="Q236" s="303"/>
    </row>
    <row r="237">
      <c r="A237" s="303" t="s">
        <v>2633</v>
      </c>
      <c r="B237" s="304" t="s">
        <v>32308</v>
      </c>
      <c r="C237" s="303" t="s">
        <v>32316</v>
      </c>
      <c r="D237" s="303" t="s">
        <v>22513</v>
      </c>
      <c r="E237" s="305" t="s">
        <v>22516</v>
      </c>
      <c r="F237" s="305" t="s">
        <v>22516</v>
      </c>
      <c r="G237" s="303" t="s">
        <v>22513</v>
      </c>
      <c r="H237" s="305" t="s">
        <v>22516</v>
      </c>
      <c r="I237" s="305" t="s">
        <v>22516</v>
      </c>
      <c r="J237" s="305" t="s">
        <v>22516</v>
      </c>
      <c r="K237" s="303" t="s">
        <v>28610</v>
      </c>
      <c r="L237" s="305" t="s">
        <v>22516</v>
      </c>
      <c r="M237" s="303" t="s">
        <v>31854</v>
      </c>
      <c r="N237" s="303"/>
      <c r="O237" s="303"/>
      <c r="P237" s="303"/>
      <c r="Q237" s="303"/>
    </row>
    <row r="238">
      <c r="A238" s="303" t="s">
        <v>2586</v>
      </c>
      <c r="B238" s="318" t="s">
        <v>32308</v>
      </c>
      <c r="C238" s="303" t="s">
        <v>32311</v>
      </c>
      <c r="D238" s="303"/>
      <c r="E238" s="303"/>
      <c r="F238" s="303"/>
      <c r="G238" s="303"/>
      <c r="H238" s="303"/>
      <c r="I238" s="303"/>
      <c r="J238" s="303"/>
      <c r="K238" s="303"/>
      <c r="L238" s="303"/>
      <c r="M238" s="303"/>
      <c r="N238" s="303"/>
      <c r="O238" s="303" t="s">
        <v>32317</v>
      </c>
      <c r="P238" s="303"/>
      <c r="Q238" s="303"/>
    </row>
    <row r="239">
      <c r="A239" s="303" t="s">
        <v>2586</v>
      </c>
      <c r="B239" s="304" t="s">
        <v>32318</v>
      </c>
      <c r="C239" s="303" t="s">
        <v>32319</v>
      </c>
      <c r="D239" s="303" t="s">
        <v>22583</v>
      </c>
      <c r="E239" s="303" t="s">
        <v>22513</v>
      </c>
      <c r="F239" s="303" t="s">
        <v>22513</v>
      </c>
      <c r="G239" s="305" t="s">
        <v>22516</v>
      </c>
      <c r="H239" s="305" t="s">
        <v>22516</v>
      </c>
      <c r="I239" s="303" t="s">
        <v>22513</v>
      </c>
      <c r="J239" s="305" t="s">
        <v>22516</v>
      </c>
      <c r="K239" s="303" t="s">
        <v>28610</v>
      </c>
      <c r="L239" s="305" t="s">
        <v>22516</v>
      </c>
      <c r="M239" s="303"/>
      <c r="N239" s="303"/>
      <c r="O239" s="303"/>
      <c r="P239" s="303" t="s">
        <v>8038</v>
      </c>
      <c r="Q239" s="303" t="s">
        <v>32320</v>
      </c>
    </row>
    <row r="240">
      <c r="A240" s="303" t="s">
        <v>2586</v>
      </c>
      <c r="B240" s="304" t="s">
        <v>32318</v>
      </c>
      <c r="C240" s="303" t="s">
        <v>32321</v>
      </c>
      <c r="D240" s="303" t="s">
        <v>22583</v>
      </c>
      <c r="E240" s="303" t="s">
        <v>22513</v>
      </c>
      <c r="F240" s="310" t="s">
        <v>22513</v>
      </c>
      <c r="G240" s="305" t="s">
        <v>22516</v>
      </c>
      <c r="H240" s="305" t="s">
        <v>22516</v>
      </c>
      <c r="I240" s="303" t="s">
        <v>22513</v>
      </c>
      <c r="J240" s="305" t="s">
        <v>22516</v>
      </c>
      <c r="K240" s="303"/>
      <c r="L240" s="303"/>
      <c r="M240" s="303"/>
      <c r="N240" s="303"/>
      <c r="O240" s="305" t="s">
        <v>3515</v>
      </c>
      <c r="P240" s="303" t="s">
        <v>8038</v>
      </c>
      <c r="Q240" s="303" t="s">
        <v>32320</v>
      </c>
    </row>
    <row r="241">
      <c r="A241" s="303" t="s">
        <v>2586</v>
      </c>
      <c r="B241" s="304" t="s">
        <v>32322</v>
      </c>
      <c r="C241" s="303" t="s">
        <v>32323</v>
      </c>
      <c r="D241" s="303" t="s">
        <v>22602</v>
      </c>
      <c r="E241" s="303" t="s">
        <v>22602</v>
      </c>
      <c r="F241" s="303" t="s">
        <v>22602</v>
      </c>
      <c r="G241" s="303" t="s">
        <v>22602</v>
      </c>
      <c r="H241" s="303" t="s">
        <v>22602</v>
      </c>
      <c r="I241" s="303" t="s">
        <v>22602</v>
      </c>
      <c r="J241" s="303" t="s">
        <v>22602</v>
      </c>
      <c r="K241" s="303"/>
      <c r="L241" s="303"/>
      <c r="M241" s="303"/>
      <c r="N241" s="303"/>
      <c r="O241" s="303" t="s">
        <v>858</v>
      </c>
      <c r="P241" s="303" t="s">
        <v>8038</v>
      </c>
      <c r="Q241" s="303" t="s">
        <v>32324</v>
      </c>
    </row>
    <row r="242">
      <c r="A242" s="303" t="s">
        <v>2586</v>
      </c>
      <c r="B242" s="318" t="s">
        <v>32325</v>
      </c>
      <c r="C242" s="303" t="s">
        <v>32326</v>
      </c>
      <c r="D242" s="303" t="s">
        <v>22602</v>
      </c>
      <c r="E242" s="303" t="s">
        <v>22602</v>
      </c>
      <c r="F242" s="303" t="s">
        <v>22602</v>
      </c>
      <c r="G242" s="303" t="s">
        <v>22602</v>
      </c>
      <c r="H242" s="303" t="s">
        <v>22602</v>
      </c>
      <c r="I242" s="303" t="s">
        <v>22602</v>
      </c>
      <c r="J242" s="303" t="s">
        <v>22602</v>
      </c>
      <c r="K242" s="303"/>
      <c r="L242" s="303"/>
      <c r="M242" s="303"/>
      <c r="N242" s="303"/>
      <c r="O242" s="303" t="s">
        <v>6361</v>
      </c>
      <c r="P242" s="303" t="s">
        <v>8038</v>
      </c>
      <c r="Q242" s="303" t="s">
        <v>32327</v>
      </c>
    </row>
    <row r="243">
      <c r="A243" s="303" t="s">
        <v>2586</v>
      </c>
      <c r="B243" s="318" t="s">
        <v>32325</v>
      </c>
      <c r="C243" s="303" t="s">
        <v>32328</v>
      </c>
      <c r="D243" s="303"/>
      <c r="E243" s="303"/>
      <c r="F243" s="303"/>
      <c r="G243" s="303"/>
      <c r="H243" s="303"/>
      <c r="I243" s="303"/>
      <c r="J243" s="303"/>
      <c r="K243" s="303"/>
      <c r="L243" s="303"/>
      <c r="M243" s="303"/>
      <c r="N243" s="303"/>
      <c r="O243" s="303" t="s">
        <v>5023</v>
      </c>
      <c r="P243" s="303" t="s">
        <v>8038</v>
      </c>
      <c r="Q243" s="303"/>
    </row>
    <row r="244">
      <c r="A244" s="303" t="s">
        <v>2586</v>
      </c>
      <c r="B244" s="306" t="s">
        <v>32329</v>
      </c>
      <c r="C244" s="303" t="s">
        <v>32330</v>
      </c>
      <c r="D244" s="303" t="s">
        <v>22602</v>
      </c>
      <c r="E244" s="303" t="s">
        <v>22602</v>
      </c>
      <c r="F244" s="303" t="s">
        <v>22602</v>
      </c>
      <c r="G244" s="310" t="s">
        <v>22602</v>
      </c>
      <c r="H244" s="303" t="s">
        <v>22602</v>
      </c>
      <c r="I244" s="303" t="s">
        <v>22602</v>
      </c>
      <c r="J244" s="303" t="s">
        <v>22602</v>
      </c>
      <c r="K244" s="303"/>
      <c r="L244" s="303"/>
      <c r="M244" s="303"/>
      <c r="N244" s="303"/>
      <c r="O244" s="303" t="s">
        <v>9946</v>
      </c>
      <c r="P244" s="303" t="s">
        <v>8038</v>
      </c>
      <c r="Q244" s="303"/>
    </row>
    <row r="245">
      <c r="A245" s="303" t="s">
        <v>2586</v>
      </c>
      <c r="B245" s="306" t="s">
        <v>32331</v>
      </c>
      <c r="C245" s="303" t="s">
        <v>32332</v>
      </c>
      <c r="D245" s="303" t="s">
        <v>22602</v>
      </c>
      <c r="E245" s="303" t="s">
        <v>22602</v>
      </c>
      <c r="F245" s="303" t="s">
        <v>22602</v>
      </c>
      <c r="G245" s="303" t="s">
        <v>22602</v>
      </c>
      <c r="H245" s="303" t="s">
        <v>22602</v>
      </c>
      <c r="I245" s="303" t="s">
        <v>22602</v>
      </c>
      <c r="J245" s="303" t="s">
        <v>22602</v>
      </c>
      <c r="K245" s="303"/>
      <c r="L245" s="303"/>
      <c r="M245" s="303"/>
      <c r="N245" s="303"/>
      <c r="O245" s="303"/>
      <c r="P245" s="303" t="s">
        <v>8038</v>
      </c>
      <c r="Q245" s="303"/>
    </row>
    <row r="246">
      <c r="A246" s="303" t="s">
        <v>2586</v>
      </c>
      <c r="B246" s="306" t="s">
        <v>32333</v>
      </c>
      <c r="C246" s="303" t="s">
        <v>32334</v>
      </c>
      <c r="D246" s="303" t="s">
        <v>22602</v>
      </c>
      <c r="E246" s="303" t="s">
        <v>22602</v>
      </c>
      <c r="F246" s="303" t="s">
        <v>22602</v>
      </c>
      <c r="G246" s="303" t="s">
        <v>22602</v>
      </c>
      <c r="H246" s="303" t="s">
        <v>22602</v>
      </c>
      <c r="I246" s="303" t="s">
        <v>22602</v>
      </c>
      <c r="J246" s="303" t="s">
        <v>22602</v>
      </c>
      <c r="K246" s="303"/>
      <c r="L246" s="303"/>
      <c r="M246" s="303"/>
      <c r="N246" s="303"/>
      <c r="O246" s="303"/>
      <c r="P246" s="303" t="s">
        <v>8038</v>
      </c>
      <c r="Q246" s="303"/>
    </row>
    <row r="247">
      <c r="A247" s="303" t="s">
        <v>2586</v>
      </c>
      <c r="B247" s="306" t="s">
        <v>32335</v>
      </c>
      <c r="C247" s="303" t="s">
        <v>32336</v>
      </c>
      <c r="D247" s="305" t="s">
        <v>22516</v>
      </c>
      <c r="E247" s="305" t="s">
        <v>22516</v>
      </c>
      <c r="F247" s="303"/>
      <c r="G247" s="303"/>
      <c r="H247" s="303"/>
      <c r="I247" s="303"/>
      <c r="J247" s="303"/>
      <c r="K247" s="303"/>
      <c r="L247" s="303"/>
      <c r="M247" s="303"/>
      <c r="N247" s="303"/>
      <c r="O247" s="303" t="s">
        <v>32337</v>
      </c>
      <c r="P247" s="303" t="s">
        <v>8038</v>
      </c>
      <c r="Q247" s="303" t="s">
        <v>32338</v>
      </c>
    </row>
    <row r="248">
      <c r="A248" s="303" t="s">
        <v>2586</v>
      </c>
      <c r="B248" s="306" t="s">
        <v>32335</v>
      </c>
      <c r="C248" s="303" t="s">
        <v>32339</v>
      </c>
      <c r="D248" s="305" t="s">
        <v>22516</v>
      </c>
      <c r="E248" s="305" t="s">
        <v>22516</v>
      </c>
      <c r="F248" s="303"/>
      <c r="G248" s="303"/>
      <c r="H248" s="303"/>
      <c r="I248" s="303"/>
      <c r="J248" s="303"/>
      <c r="K248" s="303"/>
      <c r="L248" s="303"/>
      <c r="M248" s="303"/>
      <c r="N248" s="303"/>
      <c r="O248" s="303" t="s">
        <v>778</v>
      </c>
      <c r="P248" s="303" t="s">
        <v>8038</v>
      </c>
      <c r="Q248" s="311" t="s">
        <v>32340</v>
      </c>
    </row>
    <row r="249">
      <c r="A249" s="303" t="s">
        <v>2586</v>
      </c>
      <c r="B249" s="306" t="s">
        <v>32335</v>
      </c>
      <c r="C249" s="303" t="s">
        <v>32341</v>
      </c>
      <c r="D249" s="305" t="s">
        <v>22516</v>
      </c>
      <c r="E249" s="305" t="s">
        <v>22516</v>
      </c>
      <c r="F249" s="303"/>
      <c r="G249" s="303"/>
      <c r="H249" s="303"/>
      <c r="I249" s="303"/>
      <c r="J249" s="303"/>
      <c r="K249" s="303"/>
      <c r="L249" s="303"/>
      <c r="M249" s="303"/>
      <c r="N249" s="303"/>
      <c r="O249" s="303" t="s">
        <v>16215</v>
      </c>
      <c r="P249" s="303" t="s">
        <v>8038</v>
      </c>
      <c r="Q249" s="303" t="s">
        <v>32340</v>
      </c>
    </row>
    <row r="250">
      <c r="A250" s="303" t="s">
        <v>2586</v>
      </c>
      <c r="B250" s="306" t="s">
        <v>32335</v>
      </c>
      <c r="C250" s="303" t="s">
        <v>32342</v>
      </c>
      <c r="D250" s="305" t="s">
        <v>22516</v>
      </c>
      <c r="E250" s="305" t="s">
        <v>22516</v>
      </c>
      <c r="F250" s="303"/>
      <c r="G250" s="303"/>
      <c r="H250" s="303"/>
      <c r="I250" s="303"/>
      <c r="J250" s="303"/>
      <c r="K250" s="303"/>
      <c r="L250" s="303"/>
      <c r="M250" s="303"/>
      <c r="N250" s="303"/>
      <c r="O250" s="303" t="s">
        <v>16215</v>
      </c>
      <c r="P250" s="303" t="s">
        <v>8038</v>
      </c>
      <c r="Q250" s="303" t="s">
        <v>32340</v>
      </c>
    </row>
    <row r="251">
      <c r="A251" s="303" t="s">
        <v>2586</v>
      </c>
      <c r="B251" s="304" t="s">
        <v>32343</v>
      </c>
      <c r="C251" s="303" t="s">
        <v>32344</v>
      </c>
      <c r="D251" s="303" t="s">
        <v>22583</v>
      </c>
      <c r="E251" s="303" t="s">
        <v>22513</v>
      </c>
      <c r="F251" s="303" t="s">
        <v>22583</v>
      </c>
      <c r="G251" s="303" t="s">
        <v>22513</v>
      </c>
      <c r="H251" s="305" t="s">
        <v>22516</v>
      </c>
      <c r="I251" s="303" t="s">
        <v>22513</v>
      </c>
      <c r="J251" s="305" t="s">
        <v>22516</v>
      </c>
      <c r="K251" s="303" t="s">
        <v>28610</v>
      </c>
      <c r="L251" s="67"/>
      <c r="M251" s="303"/>
      <c r="N251" s="303"/>
      <c r="O251" s="303"/>
      <c r="P251" s="303"/>
      <c r="Q251" s="303"/>
    </row>
    <row r="252">
      <c r="A252" s="303" t="s">
        <v>2586</v>
      </c>
      <c r="B252" s="304" t="s">
        <v>32343</v>
      </c>
      <c r="C252" s="309" t="s">
        <v>32345</v>
      </c>
      <c r="D252" s="303" t="s">
        <v>22583</v>
      </c>
      <c r="E252" s="303" t="s">
        <v>22513</v>
      </c>
      <c r="F252" s="303" t="s">
        <v>22583</v>
      </c>
      <c r="G252" s="303" t="s">
        <v>22513</v>
      </c>
      <c r="H252" s="305" t="s">
        <v>22516</v>
      </c>
      <c r="I252" s="303" t="s">
        <v>22513</v>
      </c>
      <c r="J252" s="305" t="s">
        <v>22516</v>
      </c>
      <c r="K252" s="303" t="s">
        <v>28610</v>
      </c>
      <c r="L252" s="67"/>
      <c r="M252" s="303"/>
      <c r="N252" s="303"/>
      <c r="O252" s="303"/>
      <c r="P252" s="303"/>
      <c r="Q252" s="303"/>
    </row>
    <row r="253">
      <c r="A253" s="303"/>
      <c r="B253" s="306"/>
      <c r="C253" s="303"/>
      <c r="D253" s="303"/>
      <c r="E253" s="303"/>
      <c r="F253" s="303"/>
      <c r="G253" s="303"/>
      <c r="H253" s="303"/>
      <c r="I253" s="303"/>
      <c r="J253" s="303"/>
      <c r="K253" s="303"/>
      <c r="L253" s="303"/>
      <c r="M253" s="303"/>
      <c r="N253" s="303"/>
      <c r="O253" s="303"/>
      <c r="P253" s="303"/>
      <c r="Q253" s="303"/>
    </row>
    <row r="254">
      <c r="A254" s="303" t="s">
        <v>2586</v>
      </c>
      <c r="B254" s="306" t="s">
        <v>32346</v>
      </c>
      <c r="C254" s="303" t="s">
        <v>32347</v>
      </c>
      <c r="D254" s="303"/>
      <c r="E254" s="303"/>
      <c r="F254" s="303"/>
      <c r="G254" s="303"/>
      <c r="H254" s="303"/>
      <c r="I254" s="303"/>
      <c r="J254" s="303"/>
      <c r="K254" s="303"/>
      <c r="L254" s="303"/>
      <c r="M254" s="303"/>
      <c r="N254" s="303"/>
      <c r="O254" s="303" t="s">
        <v>10601</v>
      </c>
      <c r="P254" s="303" t="s">
        <v>8038</v>
      </c>
      <c r="Q254" s="303"/>
    </row>
    <row r="255">
      <c r="A255" s="303" t="s">
        <v>2586</v>
      </c>
      <c r="B255" s="308" t="s">
        <v>32348</v>
      </c>
      <c r="C255" s="303" t="s">
        <v>32349</v>
      </c>
      <c r="D255" s="303" t="s">
        <v>22602</v>
      </c>
      <c r="E255" s="303" t="s">
        <v>22602</v>
      </c>
      <c r="F255" s="303"/>
      <c r="G255" s="303"/>
      <c r="H255" s="303"/>
      <c r="I255" s="303"/>
      <c r="J255" s="303"/>
      <c r="K255" s="303"/>
      <c r="L255" s="303"/>
      <c r="M255" s="303"/>
      <c r="N255" s="303"/>
      <c r="O255" s="303" t="s">
        <v>32350</v>
      </c>
      <c r="P255" s="303" t="s">
        <v>8038</v>
      </c>
      <c r="Q255" s="303" t="s">
        <v>32351</v>
      </c>
    </row>
    <row r="256">
      <c r="A256" s="303" t="s">
        <v>2633</v>
      </c>
      <c r="B256" s="306" t="s">
        <v>32352</v>
      </c>
      <c r="C256" s="303" t="s">
        <v>32353</v>
      </c>
      <c r="D256" s="303"/>
      <c r="E256" s="303"/>
      <c r="F256" s="303"/>
      <c r="G256" s="303"/>
      <c r="H256" s="303"/>
      <c r="I256" s="303"/>
      <c r="J256" s="303"/>
      <c r="K256" s="303"/>
      <c r="L256" s="303"/>
      <c r="M256" s="303"/>
      <c r="N256" s="303"/>
      <c r="O256" s="303" t="s">
        <v>13336</v>
      </c>
      <c r="P256" s="303" t="s">
        <v>2741</v>
      </c>
      <c r="Q256" s="303"/>
    </row>
    <row r="257">
      <c r="A257" s="303" t="s">
        <v>2586</v>
      </c>
      <c r="B257" s="308" t="s">
        <v>32354</v>
      </c>
      <c r="C257" s="303" t="s">
        <v>32355</v>
      </c>
      <c r="D257" s="303" t="s">
        <v>22513</v>
      </c>
      <c r="E257" s="310" t="s">
        <v>22602</v>
      </c>
      <c r="F257" s="305" t="s">
        <v>22516</v>
      </c>
      <c r="G257" s="313" t="s">
        <v>22516</v>
      </c>
      <c r="H257" s="305" t="s">
        <v>22516</v>
      </c>
      <c r="I257" s="305" t="s">
        <v>22516</v>
      </c>
      <c r="J257" s="305" t="s">
        <v>22516</v>
      </c>
      <c r="K257" s="305" t="s">
        <v>22516</v>
      </c>
      <c r="L257" s="305" t="s">
        <v>22516</v>
      </c>
      <c r="M257" s="303"/>
      <c r="N257" s="303"/>
      <c r="O257" s="303"/>
      <c r="P257" s="303"/>
      <c r="Q257" s="303"/>
    </row>
    <row r="258">
      <c r="A258" s="303" t="s">
        <v>2586</v>
      </c>
      <c r="B258" s="306" t="s">
        <v>32356</v>
      </c>
      <c r="C258" s="303" t="s">
        <v>32357</v>
      </c>
      <c r="D258" s="303"/>
      <c r="E258" s="303"/>
      <c r="F258" s="303"/>
      <c r="G258" s="303"/>
      <c r="H258" s="303"/>
      <c r="I258" s="303"/>
      <c r="J258" s="303"/>
      <c r="K258" s="303"/>
      <c r="L258" s="303"/>
      <c r="M258" s="303"/>
      <c r="N258" s="303"/>
      <c r="O258" s="303" t="s">
        <v>32358</v>
      </c>
      <c r="P258" s="303"/>
      <c r="Q258" s="303"/>
    </row>
    <row r="259">
      <c r="A259" s="303" t="s">
        <v>2586</v>
      </c>
      <c r="B259" s="306" t="s">
        <v>32359</v>
      </c>
      <c r="C259" s="303" t="s">
        <v>32360</v>
      </c>
      <c r="D259" s="303"/>
      <c r="E259" s="303"/>
      <c r="F259" s="303"/>
      <c r="G259" s="303"/>
      <c r="H259" s="303"/>
      <c r="I259" s="303"/>
      <c r="J259" s="303"/>
      <c r="K259" s="303"/>
      <c r="L259" s="303"/>
      <c r="M259" s="303"/>
      <c r="N259" s="303"/>
      <c r="O259" s="305" t="s">
        <v>2635</v>
      </c>
      <c r="P259" s="303"/>
      <c r="Q259" s="303"/>
    </row>
    <row r="260">
      <c r="A260" s="303" t="s">
        <v>2586</v>
      </c>
      <c r="B260" s="306" t="s">
        <v>32361</v>
      </c>
      <c r="C260" s="303" t="s">
        <v>32362</v>
      </c>
      <c r="D260" s="303" t="s">
        <v>22513</v>
      </c>
      <c r="E260" s="303" t="s">
        <v>22602</v>
      </c>
      <c r="F260" s="303"/>
      <c r="G260" s="303"/>
      <c r="H260" s="303"/>
      <c r="I260" s="303"/>
      <c r="J260" s="303"/>
      <c r="K260" s="303"/>
      <c r="L260" s="303"/>
      <c r="M260" s="303"/>
      <c r="N260" s="303"/>
      <c r="O260" s="303" t="s">
        <v>1305</v>
      </c>
      <c r="P260" s="303" t="s">
        <v>15373</v>
      </c>
      <c r="Q260" s="303" t="s">
        <v>32363</v>
      </c>
    </row>
    <row r="261">
      <c r="A261" s="303" t="s">
        <v>2586</v>
      </c>
      <c r="B261" s="308" t="s">
        <v>32364</v>
      </c>
      <c r="C261" s="303" t="s">
        <v>32365</v>
      </c>
      <c r="D261" s="303" t="s">
        <v>22513</v>
      </c>
      <c r="E261" s="303" t="s">
        <v>22513</v>
      </c>
      <c r="F261" s="303" t="s">
        <v>22602</v>
      </c>
      <c r="G261" s="305" t="s">
        <v>22516</v>
      </c>
      <c r="H261" s="305" t="s">
        <v>22516</v>
      </c>
      <c r="I261" s="303" t="s">
        <v>22513</v>
      </c>
      <c r="J261" s="303"/>
      <c r="K261" s="303"/>
      <c r="L261" s="303"/>
      <c r="M261" s="303"/>
      <c r="N261" s="303"/>
      <c r="O261" s="303" t="s">
        <v>3892</v>
      </c>
      <c r="P261" s="303"/>
      <c r="Q261" s="303" t="s">
        <v>31939</v>
      </c>
    </row>
    <row r="262">
      <c r="A262" s="303" t="s">
        <v>2586</v>
      </c>
      <c r="B262" s="308" t="s">
        <v>32366</v>
      </c>
      <c r="C262" s="303" t="s">
        <v>32367</v>
      </c>
      <c r="D262" s="305" t="s">
        <v>22516</v>
      </c>
      <c r="E262" s="303" t="s">
        <v>22583</v>
      </c>
      <c r="F262" s="303"/>
      <c r="G262" s="303"/>
      <c r="H262" s="303"/>
      <c r="I262" s="303"/>
      <c r="J262" s="303"/>
      <c r="K262" s="303"/>
      <c r="L262" s="303"/>
      <c r="M262" s="303"/>
      <c r="N262" s="303"/>
      <c r="O262" s="303" t="s">
        <v>32368</v>
      </c>
      <c r="P262" s="303"/>
      <c r="Q262" s="303"/>
    </row>
    <row r="263">
      <c r="A263" s="303" t="s">
        <v>2586</v>
      </c>
      <c r="B263" s="306" t="s">
        <v>32369</v>
      </c>
      <c r="C263" s="303" t="s">
        <v>32370</v>
      </c>
      <c r="D263" s="303"/>
      <c r="E263" s="303"/>
      <c r="F263" s="303"/>
      <c r="G263" s="303"/>
      <c r="H263" s="303"/>
      <c r="I263" s="303"/>
      <c r="J263" s="303"/>
      <c r="K263" s="303"/>
      <c r="L263" s="303"/>
      <c r="M263" s="303"/>
      <c r="N263" s="303"/>
      <c r="O263" s="303" t="s">
        <v>4721</v>
      </c>
      <c r="P263" s="303"/>
      <c r="Q263" s="303"/>
    </row>
    <row r="264">
      <c r="A264" s="303" t="s">
        <v>2586</v>
      </c>
      <c r="B264" s="306" t="s">
        <v>32371</v>
      </c>
      <c r="C264" s="303" t="s">
        <v>32372</v>
      </c>
      <c r="D264" s="303"/>
      <c r="E264" s="303"/>
      <c r="F264" s="303"/>
      <c r="G264" s="303"/>
      <c r="H264" s="303"/>
      <c r="I264" s="303"/>
      <c r="J264" s="303"/>
      <c r="K264" s="303"/>
      <c r="L264" s="303"/>
      <c r="M264" s="303"/>
      <c r="N264" s="303"/>
      <c r="O264" s="303" t="s">
        <v>4721</v>
      </c>
      <c r="P264" s="303" t="s">
        <v>2741</v>
      </c>
      <c r="Q264" s="303"/>
    </row>
    <row r="265">
      <c r="A265" s="303" t="s">
        <v>2586</v>
      </c>
      <c r="B265" s="306" t="s">
        <v>32373</v>
      </c>
      <c r="C265" s="303" t="s">
        <v>32374</v>
      </c>
      <c r="D265" s="303"/>
      <c r="E265" s="303"/>
      <c r="F265" s="303"/>
      <c r="G265" s="303"/>
      <c r="H265" s="303"/>
      <c r="I265" s="303"/>
      <c r="J265" s="303"/>
      <c r="K265" s="303"/>
      <c r="L265" s="303"/>
      <c r="M265" s="303"/>
      <c r="N265" s="303"/>
      <c r="O265" s="303" t="s">
        <v>32375</v>
      </c>
      <c r="P265" s="303" t="s">
        <v>8038</v>
      </c>
      <c r="Q265" s="303"/>
    </row>
    <row r="266">
      <c r="A266" s="303" t="s">
        <v>2586</v>
      </c>
      <c r="B266" s="306" t="s">
        <v>32376</v>
      </c>
      <c r="C266" s="303" t="s">
        <v>32377</v>
      </c>
      <c r="D266" s="303" t="s">
        <v>22513</v>
      </c>
      <c r="E266" s="303" t="s">
        <v>22513</v>
      </c>
      <c r="F266" s="303"/>
      <c r="G266" s="303"/>
      <c r="H266" s="303"/>
      <c r="I266" s="303"/>
      <c r="J266" s="303"/>
      <c r="K266" s="303"/>
      <c r="L266" s="303"/>
      <c r="M266" s="303"/>
      <c r="N266" s="303"/>
      <c r="O266" s="303" t="s">
        <v>2588</v>
      </c>
      <c r="P266" s="303"/>
      <c r="Q266" s="303" t="s">
        <v>32378</v>
      </c>
    </row>
    <row r="267">
      <c r="A267" s="303" t="s">
        <v>2586</v>
      </c>
      <c r="B267" s="304" t="s">
        <v>32379</v>
      </c>
      <c r="C267" s="303" t="s">
        <v>32380</v>
      </c>
      <c r="D267" s="305" t="s">
        <v>22516</v>
      </c>
      <c r="E267" s="305" t="s">
        <v>22516</v>
      </c>
      <c r="F267" s="303" t="s">
        <v>22513</v>
      </c>
      <c r="G267" s="305" t="s">
        <v>22516</v>
      </c>
      <c r="H267" s="305" t="s">
        <v>22516</v>
      </c>
      <c r="I267" s="305" t="s">
        <v>22516</v>
      </c>
      <c r="J267" s="305" t="s">
        <v>22516</v>
      </c>
      <c r="K267" s="303" t="s">
        <v>28610</v>
      </c>
      <c r="L267" s="305" t="s">
        <v>22516</v>
      </c>
      <c r="M267" s="303"/>
      <c r="N267" s="303"/>
      <c r="O267" s="303"/>
      <c r="P267" s="303"/>
      <c r="Q267" s="303"/>
    </row>
    <row r="268">
      <c r="A268" s="303" t="s">
        <v>2586</v>
      </c>
      <c r="B268" s="308" t="s">
        <v>32379</v>
      </c>
      <c r="C268" s="303" t="s">
        <v>32381</v>
      </c>
      <c r="D268" s="305" t="s">
        <v>22516</v>
      </c>
      <c r="E268" s="305" t="s">
        <v>22516</v>
      </c>
      <c r="F268" s="303" t="s">
        <v>22513</v>
      </c>
      <c r="G268" s="305" t="s">
        <v>22516</v>
      </c>
      <c r="H268" s="305" t="s">
        <v>22516</v>
      </c>
      <c r="I268" s="305" t="s">
        <v>22516</v>
      </c>
      <c r="J268" s="305" t="s">
        <v>22516</v>
      </c>
      <c r="K268" s="303" t="s">
        <v>28610</v>
      </c>
      <c r="L268" s="305" t="s">
        <v>22516</v>
      </c>
      <c r="M268" s="303"/>
      <c r="N268" s="303"/>
      <c r="O268" s="303"/>
      <c r="P268" s="303"/>
      <c r="Q268" s="303"/>
    </row>
    <row r="269">
      <c r="A269" s="303" t="s">
        <v>2586</v>
      </c>
      <c r="B269" s="306" t="s">
        <v>32382</v>
      </c>
      <c r="C269" s="303" t="s">
        <v>32383</v>
      </c>
      <c r="D269" s="303" t="s">
        <v>22513</v>
      </c>
      <c r="E269" s="303" t="s">
        <v>22513</v>
      </c>
      <c r="F269" s="310" t="s">
        <v>22513</v>
      </c>
      <c r="G269" s="305" t="s">
        <v>22516</v>
      </c>
      <c r="H269" s="305" t="s">
        <v>22516</v>
      </c>
      <c r="I269" s="303" t="s">
        <v>22513</v>
      </c>
      <c r="J269" s="303" t="s">
        <v>22513</v>
      </c>
      <c r="K269" s="305" t="s">
        <v>22516</v>
      </c>
      <c r="L269" s="305" t="s">
        <v>22516</v>
      </c>
      <c r="M269" s="303" t="s">
        <v>31854</v>
      </c>
      <c r="N269" s="303"/>
      <c r="O269" s="303"/>
      <c r="P269" s="303"/>
      <c r="Q269" s="303"/>
    </row>
    <row r="270">
      <c r="A270" s="303" t="s">
        <v>2586</v>
      </c>
      <c r="B270" s="306" t="s">
        <v>32382</v>
      </c>
      <c r="C270" s="309" t="s">
        <v>32384</v>
      </c>
      <c r="D270" s="303" t="s">
        <v>22513</v>
      </c>
      <c r="E270" s="303" t="s">
        <v>22513</v>
      </c>
      <c r="F270" s="303" t="s">
        <v>22513</v>
      </c>
      <c r="G270" s="305" t="s">
        <v>22516</v>
      </c>
      <c r="H270" s="305" t="s">
        <v>22516</v>
      </c>
      <c r="I270" s="303" t="s">
        <v>22513</v>
      </c>
      <c r="J270" s="303" t="s">
        <v>22513</v>
      </c>
      <c r="K270" s="303"/>
      <c r="L270" s="303"/>
      <c r="M270" s="303"/>
      <c r="N270" s="303"/>
      <c r="O270" s="303" t="s">
        <v>2588</v>
      </c>
      <c r="P270" s="303"/>
      <c r="Q270" s="303"/>
    </row>
    <row r="271">
      <c r="A271" s="303" t="s">
        <v>2586</v>
      </c>
      <c r="B271" s="306" t="s">
        <v>32385</v>
      </c>
      <c r="C271" s="303" t="s">
        <v>32386</v>
      </c>
      <c r="D271" s="303"/>
      <c r="E271" s="303"/>
      <c r="F271" s="303"/>
      <c r="G271" s="303"/>
      <c r="H271" s="303"/>
      <c r="I271" s="303"/>
      <c r="J271" s="303"/>
      <c r="K271" s="303"/>
      <c r="L271" s="303"/>
      <c r="M271" s="303"/>
      <c r="N271" s="303"/>
      <c r="O271" s="305" t="s">
        <v>2635</v>
      </c>
      <c r="P271" s="303"/>
      <c r="Q271" s="303"/>
    </row>
    <row r="272">
      <c r="A272" s="303" t="s">
        <v>2586</v>
      </c>
      <c r="B272" s="306" t="s">
        <v>32387</v>
      </c>
      <c r="C272" s="303" t="s">
        <v>32388</v>
      </c>
      <c r="D272" s="303"/>
      <c r="E272" s="303"/>
      <c r="F272" s="303"/>
      <c r="G272" s="303"/>
      <c r="H272" s="303"/>
      <c r="I272" s="303"/>
      <c r="J272" s="303"/>
      <c r="K272" s="303"/>
      <c r="L272" s="303"/>
      <c r="M272" s="303"/>
      <c r="N272" s="303"/>
      <c r="O272" s="303" t="s">
        <v>32389</v>
      </c>
      <c r="P272" s="303"/>
      <c r="Q272" s="303"/>
    </row>
    <row r="273">
      <c r="A273" s="303" t="s">
        <v>2586</v>
      </c>
      <c r="B273" s="308" t="s">
        <v>32390</v>
      </c>
      <c r="C273" s="303" t="s">
        <v>32391</v>
      </c>
      <c r="D273" s="303" t="s">
        <v>22602</v>
      </c>
      <c r="E273" s="303" t="s">
        <v>22513</v>
      </c>
      <c r="F273" s="303" t="s">
        <v>22602</v>
      </c>
      <c r="G273" s="303" t="s">
        <v>22513</v>
      </c>
      <c r="H273" s="303" t="s">
        <v>22513</v>
      </c>
      <c r="I273" s="303" t="s">
        <v>22513</v>
      </c>
      <c r="J273" s="303" t="s">
        <v>22513</v>
      </c>
      <c r="K273" s="305" t="s">
        <v>22516</v>
      </c>
      <c r="L273" s="305" t="s">
        <v>22516</v>
      </c>
      <c r="M273" s="303" t="s">
        <v>31854</v>
      </c>
      <c r="N273" s="303"/>
      <c r="O273" s="303"/>
      <c r="P273" s="303" t="s">
        <v>2741</v>
      </c>
      <c r="Q273" s="303"/>
    </row>
    <row r="274">
      <c r="A274" s="303" t="s">
        <v>2586</v>
      </c>
      <c r="B274" s="308" t="s">
        <v>32390</v>
      </c>
      <c r="C274" s="303" t="s">
        <v>32392</v>
      </c>
      <c r="D274" s="303" t="s">
        <v>22602</v>
      </c>
      <c r="E274" s="303" t="s">
        <v>22513</v>
      </c>
      <c r="F274" s="303" t="s">
        <v>22602</v>
      </c>
      <c r="G274" s="303" t="s">
        <v>22513</v>
      </c>
      <c r="H274" s="303" t="s">
        <v>22513</v>
      </c>
      <c r="I274" s="303" t="s">
        <v>22513</v>
      </c>
      <c r="J274" s="303" t="s">
        <v>22513</v>
      </c>
      <c r="K274" s="303"/>
      <c r="L274" s="303"/>
      <c r="M274" s="303"/>
      <c r="N274" s="303"/>
      <c r="O274" s="303" t="s">
        <v>32393</v>
      </c>
      <c r="P274" s="303" t="s">
        <v>2741</v>
      </c>
      <c r="Q274" s="303" t="s">
        <v>32394</v>
      </c>
    </row>
    <row r="275">
      <c r="A275" s="303" t="s">
        <v>2586</v>
      </c>
      <c r="B275" s="306" t="s">
        <v>32390</v>
      </c>
      <c r="C275" s="303" t="s">
        <v>32395</v>
      </c>
      <c r="D275" s="303" t="s">
        <v>22602</v>
      </c>
      <c r="E275" s="303" t="s">
        <v>22513</v>
      </c>
      <c r="F275" s="303" t="s">
        <v>22602</v>
      </c>
      <c r="G275" s="303" t="s">
        <v>22513</v>
      </c>
      <c r="H275" s="303" t="s">
        <v>22513</v>
      </c>
      <c r="I275" s="303" t="s">
        <v>22513</v>
      </c>
      <c r="J275" s="303" t="s">
        <v>22513</v>
      </c>
      <c r="K275" s="303"/>
      <c r="L275" s="303"/>
      <c r="M275" s="303"/>
      <c r="N275" s="303"/>
      <c r="O275" s="303" t="s">
        <v>32396</v>
      </c>
      <c r="P275" s="303" t="s">
        <v>2741</v>
      </c>
      <c r="Q275" s="303" t="s">
        <v>32394</v>
      </c>
    </row>
    <row r="276">
      <c r="A276" s="303" t="s">
        <v>2586</v>
      </c>
      <c r="B276" s="306" t="s">
        <v>32397</v>
      </c>
      <c r="C276" s="303" t="s">
        <v>32398</v>
      </c>
      <c r="D276" s="303"/>
      <c r="E276" s="303"/>
      <c r="F276" s="303"/>
      <c r="G276" s="303"/>
      <c r="H276" s="303"/>
      <c r="I276" s="303"/>
      <c r="J276" s="303"/>
      <c r="K276" s="303"/>
      <c r="L276" s="303"/>
      <c r="M276" s="303"/>
      <c r="N276" s="303"/>
      <c r="O276" s="303" t="s">
        <v>1811</v>
      </c>
      <c r="P276" s="303"/>
      <c r="Q276" s="303"/>
    </row>
    <row r="277">
      <c r="A277" s="303" t="s">
        <v>2586</v>
      </c>
      <c r="B277" s="308" t="s">
        <v>32399</v>
      </c>
      <c r="C277" s="311" t="s">
        <v>32400</v>
      </c>
      <c r="D277" s="303" t="s">
        <v>22513</v>
      </c>
      <c r="E277" s="303" t="s">
        <v>22513</v>
      </c>
      <c r="F277" s="303"/>
      <c r="G277" s="303"/>
      <c r="H277" s="303"/>
      <c r="I277" s="303"/>
      <c r="J277" s="303"/>
      <c r="K277" s="303"/>
      <c r="L277" s="303"/>
      <c r="M277" s="303"/>
      <c r="N277" s="303"/>
      <c r="O277" s="303" t="s">
        <v>2588</v>
      </c>
      <c r="P277" s="303"/>
      <c r="Q277" s="303" t="s">
        <v>32401</v>
      </c>
    </row>
    <row r="278">
      <c r="A278" s="303" t="s">
        <v>2586</v>
      </c>
      <c r="B278" s="304" t="s">
        <v>32402</v>
      </c>
      <c r="C278" s="303" t="s">
        <v>32403</v>
      </c>
      <c r="D278" s="303" t="s">
        <v>22513</v>
      </c>
      <c r="E278" s="303" t="s">
        <v>22513</v>
      </c>
      <c r="F278" s="303" t="s">
        <v>22602</v>
      </c>
      <c r="G278" s="303" t="s">
        <v>22583</v>
      </c>
      <c r="H278" s="303" t="s">
        <v>22602</v>
      </c>
      <c r="I278" s="303" t="s">
        <v>22583</v>
      </c>
      <c r="J278" s="305" t="s">
        <v>22516</v>
      </c>
      <c r="K278" s="303"/>
      <c r="L278" s="303"/>
      <c r="M278" s="303"/>
      <c r="N278" s="303"/>
      <c r="O278" s="303" t="s">
        <v>1441</v>
      </c>
      <c r="P278" s="303" t="s">
        <v>8038</v>
      </c>
      <c r="Q278" s="303"/>
    </row>
    <row r="279">
      <c r="A279" s="303" t="s">
        <v>2586</v>
      </c>
      <c r="B279" s="304" t="s">
        <v>32402</v>
      </c>
      <c r="C279" s="311" t="s">
        <v>32404</v>
      </c>
      <c r="D279" s="303" t="s">
        <v>22513</v>
      </c>
      <c r="E279" s="303" t="s">
        <v>22513</v>
      </c>
      <c r="F279" s="303" t="s">
        <v>22602</v>
      </c>
      <c r="G279" s="303" t="s">
        <v>22583</v>
      </c>
      <c r="H279" s="303" t="s">
        <v>22602</v>
      </c>
      <c r="I279" s="303" t="s">
        <v>22583</v>
      </c>
      <c r="J279" s="305" t="s">
        <v>22516</v>
      </c>
      <c r="K279" s="303"/>
      <c r="L279" s="303"/>
      <c r="M279" s="303"/>
      <c r="N279" s="303"/>
      <c r="O279" s="303" t="s">
        <v>32405</v>
      </c>
      <c r="P279" s="303" t="s">
        <v>8038</v>
      </c>
      <c r="Q279" s="303"/>
    </row>
    <row r="280">
      <c r="A280" s="303" t="s">
        <v>2586</v>
      </c>
      <c r="B280" s="304" t="s">
        <v>32406</v>
      </c>
      <c r="C280" s="303" t="s">
        <v>32407</v>
      </c>
      <c r="D280" s="303" t="s">
        <v>22583</v>
      </c>
      <c r="E280" s="305" t="s">
        <v>22516</v>
      </c>
      <c r="F280" s="305" t="s">
        <v>22516</v>
      </c>
      <c r="G280" s="305" t="s">
        <v>22516</v>
      </c>
      <c r="H280" s="305" t="s">
        <v>22516</v>
      </c>
      <c r="I280" s="305" t="s">
        <v>22516</v>
      </c>
      <c r="J280" s="305" t="s">
        <v>22516</v>
      </c>
      <c r="K280" s="305" t="s">
        <v>22516</v>
      </c>
      <c r="L280" s="305" t="s">
        <v>22516</v>
      </c>
      <c r="M280" s="303"/>
      <c r="N280" s="303"/>
      <c r="O280" s="303"/>
      <c r="P280" s="303" t="s">
        <v>8038</v>
      </c>
      <c r="Q280" s="303"/>
    </row>
    <row r="281">
      <c r="A281" s="303" t="s">
        <v>2586</v>
      </c>
      <c r="B281" s="312" t="s">
        <v>32408</v>
      </c>
      <c r="C281" s="303" t="s">
        <v>32409</v>
      </c>
      <c r="D281" s="303"/>
      <c r="E281" s="303"/>
      <c r="F281" s="303"/>
      <c r="G281" s="303"/>
      <c r="H281" s="303"/>
      <c r="I281" s="303"/>
      <c r="J281" s="303"/>
      <c r="K281" s="303"/>
      <c r="L281" s="303"/>
      <c r="M281" s="303"/>
      <c r="N281" s="303"/>
      <c r="O281" s="305" t="s">
        <v>2635</v>
      </c>
      <c r="P281" s="303"/>
      <c r="Q281" s="303"/>
    </row>
    <row r="282">
      <c r="A282" s="303" t="s">
        <v>2586</v>
      </c>
      <c r="B282" s="312" t="s">
        <v>32410</v>
      </c>
      <c r="C282" s="303" t="s">
        <v>32411</v>
      </c>
      <c r="D282" s="303"/>
      <c r="E282" s="303"/>
      <c r="F282" s="303"/>
      <c r="G282" s="303"/>
      <c r="H282" s="303"/>
      <c r="I282" s="303"/>
      <c r="J282" s="303"/>
      <c r="K282" s="303"/>
      <c r="L282" s="303"/>
      <c r="M282" s="303"/>
      <c r="N282" s="303"/>
      <c r="O282" s="305" t="s">
        <v>2635</v>
      </c>
      <c r="P282" s="303"/>
      <c r="Q282" s="303"/>
    </row>
    <row r="283">
      <c r="A283" s="303" t="s">
        <v>2586</v>
      </c>
      <c r="B283" s="304" t="s">
        <v>32412</v>
      </c>
      <c r="C283" s="303" t="s">
        <v>32413</v>
      </c>
      <c r="D283" s="303" t="s">
        <v>22513</v>
      </c>
      <c r="E283" s="303" t="s">
        <v>22513</v>
      </c>
      <c r="F283" s="303" t="s">
        <v>22513</v>
      </c>
      <c r="G283" s="305" t="s">
        <v>22516</v>
      </c>
      <c r="H283" s="305" t="s">
        <v>22516</v>
      </c>
      <c r="I283" s="305" t="s">
        <v>22516</v>
      </c>
      <c r="J283" s="305" t="s">
        <v>22516</v>
      </c>
      <c r="K283" s="305" t="s">
        <v>22516</v>
      </c>
      <c r="L283" s="305" t="s">
        <v>22516</v>
      </c>
      <c r="M283" s="303"/>
      <c r="N283" s="303"/>
      <c r="O283" s="303"/>
      <c r="P283" s="303" t="s">
        <v>15373</v>
      </c>
      <c r="Q283" s="303"/>
    </row>
    <row r="284">
      <c r="A284" s="303" t="s">
        <v>2586</v>
      </c>
      <c r="B284" s="304" t="s">
        <v>32414</v>
      </c>
      <c r="C284" s="303" t="s">
        <v>32415</v>
      </c>
      <c r="D284" s="303" t="s">
        <v>22583</v>
      </c>
      <c r="E284" s="303" t="s">
        <v>22513</v>
      </c>
      <c r="F284" s="303" t="s">
        <v>22513</v>
      </c>
      <c r="G284" s="303" t="s">
        <v>22513</v>
      </c>
      <c r="H284" s="303" t="s">
        <v>22513</v>
      </c>
      <c r="I284" s="303" t="s">
        <v>22513</v>
      </c>
      <c r="J284" s="303" t="s">
        <v>22513</v>
      </c>
      <c r="K284" s="303"/>
      <c r="L284" s="303"/>
      <c r="M284" s="303"/>
      <c r="N284" s="303"/>
      <c r="O284" s="303" t="s">
        <v>32416</v>
      </c>
      <c r="P284" s="303" t="s">
        <v>15373</v>
      </c>
      <c r="Q284" s="303" t="s">
        <v>32417</v>
      </c>
    </row>
    <row r="285">
      <c r="A285" s="303" t="s">
        <v>2586</v>
      </c>
      <c r="B285" s="304" t="s">
        <v>32418</v>
      </c>
      <c r="C285" s="303" t="s">
        <v>32419</v>
      </c>
      <c r="D285" s="303" t="s">
        <v>22513</v>
      </c>
      <c r="E285" s="305" t="s">
        <v>22516</v>
      </c>
      <c r="F285" s="303" t="s">
        <v>22513</v>
      </c>
      <c r="G285" s="305" t="s">
        <v>22516</v>
      </c>
      <c r="H285" s="305" t="s">
        <v>22516</v>
      </c>
      <c r="I285" s="305" t="s">
        <v>22516</v>
      </c>
      <c r="J285" s="305" t="s">
        <v>22516</v>
      </c>
      <c r="K285" s="305" t="s">
        <v>22516</v>
      </c>
      <c r="L285" s="305" t="s">
        <v>22516</v>
      </c>
      <c r="M285" s="303"/>
      <c r="N285" s="303"/>
      <c r="O285" s="303"/>
      <c r="P285" s="303" t="s">
        <v>15373</v>
      </c>
      <c r="Q285" s="303"/>
    </row>
    <row r="286">
      <c r="A286" s="303" t="s">
        <v>2633</v>
      </c>
      <c r="B286" s="304" t="s">
        <v>32420</v>
      </c>
      <c r="C286" s="303" t="s">
        <v>32421</v>
      </c>
      <c r="D286" s="303" t="s">
        <v>22513</v>
      </c>
      <c r="E286" s="303" t="s">
        <v>22583</v>
      </c>
      <c r="F286" s="303" t="s">
        <v>22513</v>
      </c>
      <c r="G286" s="303" t="s">
        <v>22513</v>
      </c>
      <c r="H286" s="305" t="s">
        <v>22516</v>
      </c>
      <c r="I286" s="305" t="s">
        <v>22516</v>
      </c>
      <c r="J286" s="305" t="s">
        <v>22516</v>
      </c>
      <c r="K286" s="305" t="s">
        <v>22516</v>
      </c>
      <c r="L286" s="305" t="s">
        <v>22516</v>
      </c>
      <c r="M286" s="303"/>
      <c r="N286" s="303"/>
      <c r="O286" s="303" t="s">
        <v>2588</v>
      </c>
      <c r="P286" s="303" t="s">
        <v>15373</v>
      </c>
      <c r="Q286" s="303"/>
    </row>
    <row r="287">
      <c r="A287" s="303" t="s">
        <v>2586</v>
      </c>
      <c r="B287" s="304" t="s">
        <v>32422</v>
      </c>
      <c r="C287" s="303" t="s">
        <v>32423</v>
      </c>
      <c r="D287" s="303" t="s">
        <v>22602</v>
      </c>
      <c r="E287" s="305" t="s">
        <v>22516</v>
      </c>
      <c r="F287" s="303" t="s">
        <v>22602</v>
      </c>
      <c r="G287" s="305" t="s">
        <v>22516</v>
      </c>
      <c r="H287" s="305" t="s">
        <v>22516</v>
      </c>
      <c r="I287" s="305" t="s">
        <v>22516</v>
      </c>
      <c r="J287" s="305" t="s">
        <v>22516</v>
      </c>
      <c r="K287" s="303" t="s">
        <v>28610</v>
      </c>
      <c r="L287" s="305" t="s">
        <v>22516</v>
      </c>
      <c r="M287" s="303"/>
      <c r="N287" s="303"/>
      <c r="O287" s="303"/>
      <c r="P287" s="303" t="s">
        <v>15373</v>
      </c>
      <c r="Q287" s="303"/>
    </row>
    <row r="288">
      <c r="A288" s="303" t="s">
        <v>2861</v>
      </c>
      <c r="B288" s="319" t="s">
        <v>32424</v>
      </c>
      <c r="C288" s="303" t="s">
        <v>32425</v>
      </c>
      <c r="D288" s="303" t="s">
        <v>22513</v>
      </c>
      <c r="E288" s="303" t="s">
        <v>22513</v>
      </c>
      <c r="F288" s="303" t="s">
        <v>22513</v>
      </c>
      <c r="G288" s="305" t="s">
        <v>22516</v>
      </c>
      <c r="H288" s="305" t="s">
        <v>22516</v>
      </c>
      <c r="I288" s="305" t="s">
        <v>22516</v>
      </c>
      <c r="J288" s="305" t="s">
        <v>22516</v>
      </c>
      <c r="K288" s="305" t="s">
        <v>22516</v>
      </c>
      <c r="L288" s="305" t="s">
        <v>22516</v>
      </c>
      <c r="M288" s="303"/>
      <c r="N288" s="303"/>
      <c r="O288" s="303"/>
      <c r="P288" s="303" t="s">
        <v>15373</v>
      </c>
      <c r="Q288" s="303"/>
    </row>
    <row r="289">
      <c r="A289" s="303" t="s">
        <v>2861</v>
      </c>
      <c r="B289" s="319" t="s">
        <v>32426</v>
      </c>
      <c r="C289" s="303" t="s">
        <v>32427</v>
      </c>
      <c r="D289" s="303" t="s">
        <v>22602</v>
      </c>
      <c r="E289" s="305" t="s">
        <v>22516</v>
      </c>
      <c r="F289" s="305" t="s">
        <v>22516</v>
      </c>
      <c r="G289" s="305" t="s">
        <v>22516</v>
      </c>
      <c r="H289" s="305" t="s">
        <v>22516</v>
      </c>
      <c r="I289" s="305" t="s">
        <v>22516</v>
      </c>
      <c r="J289" s="305" t="s">
        <v>22516</v>
      </c>
      <c r="K289" s="305" t="s">
        <v>22516</v>
      </c>
      <c r="L289" s="305" t="s">
        <v>22516</v>
      </c>
      <c r="M289" s="303"/>
      <c r="N289" s="303"/>
      <c r="O289" s="303"/>
      <c r="P289" s="303" t="s">
        <v>15373</v>
      </c>
      <c r="Q289" s="303"/>
    </row>
    <row r="290">
      <c r="A290" s="303" t="s">
        <v>2586</v>
      </c>
      <c r="B290" s="308" t="s">
        <v>32428</v>
      </c>
      <c r="C290" s="309" t="s">
        <v>32429</v>
      </c>
      <c r="D290" s="303" t="s">
        <v>22513</v>
      </c>
      <c r="E290" s="303" t="s">
        <v>22513</v>
      </c>
      <c r="F290" s="303" t="s">
        <v>22602</v>
      </c>
      <c r="G290" s="303" t="s">
        <v>22513</v>
      </c>
      <c r="H290" s="303" t="s">
        <v>22602</v>
      </c>
      <c r="I290" s="303" t="s">
        <v>22513</v>
      </c>
      <c r="J290" s="305" t="s">
        <v>22516</v>
      </c>
      <c r="K290" s="303"/>
      <c r="L290" s="303"/>
      <c r="M290" s="303"/>
      <c r="N290" s="303"/>
      <c r="O290" s="303" t="s">
        <v>30840</v>
      </c>
      <c r="P290" s="303" t="s">
        <v>15373</v>
      </c>
      <c r="Q290" s="303" t="s">
        <v>32430</v>
      </c>
    </row>
    <row r="291">
      <c r="A291" s="303" t="s">
        <v>2633</v>
      </c>
      <c r="B291" s="304" t="s">
        <v>32431</v>
      </c>
      <c r="C291" s="303" t="s">
        <v>32432</v>
      </c>
      <c r="D291" s="303" t="s">
        <v>22602</v>
      </c>
      <c r="E291" s="303" t="s">
        <v>22602</v>
      </c>
      <c r="F291" s="303" t="s">
        <v>22602</v>
      </c>
      <c r="G291" s="310" t="s">
        <v>22602</v>
      </c>
      <c r="H291" s="305" t="s">
        <v>22516</v>
      </c>
      <c r="I291" s="305" t="s">
        <v>22516</v>
      </c>
      <c r="J291" s="305" t="s">
        <v>22516</v>
      </c>
      <c r="K291" s="303"/>
      <c r="L291" s="303"/>
      <c r="M291" s="303"/>
      <c r="N291" s="303"/>
      <c r="O291" s="303"/>
      <c r="P291" s="303" t="s">
        <v>15373</v>
      </c>
      <c r="Q291" s="303" t="s">
        <v>32433</v>
      </c>
    </row>
    <row r="292">
      <c r="A292" s="303" t="s">
        <v>2633</v>
      </c>
      <c r="B292" s="304" t="s">
        <v>32431</v>
      </c>
      <c r="C292" s="303" t="s">
        <v>32434</v>
      </c>
      <c r="D292" s="303" t="s">
        <v>22602</v>
      </c>
      <c r="E292" s="310" t="s">
        <v>22602</v>
      </c>
      <c r="F292" s="303" t="s">
        <v>22602</v>
      </c>
      <c r="G292" s="310" t="s">
        <v>22602</v>
      </c>
      <c r="H292" s="305" t="s">
        <v>22516</v>
      </c>
      <c r="I292" s="305" t="s">
        <v>22516</v>
      </c>
      <c r="J292" s="305" t="s">
        <v>22516</v>
      </c>
      <c r="K292" s="303"/>
      <c r="L292" s="303"/>
      <c r="M292" s="303"/>
      <c r="N292" s="303"/>
      <c r="O292" s="303"/>
      <c r="P292" s="303" t="s">
        <v>15373</v>
      </c>
      <c r="Q292" s="303" t="s">
        <v>32433</v>
      </c>
    </row>
    <row r="293">
      <c r="A293" s="303" t="s">
        <v>2633</v>
      </c>
      <c r="B293" s="304" t="s">
        <v>32431</v>
      </c>
      <c r="C293" s="303" t="s">
        <v>32435</v>
      </c>
      <c r="D293" s="303" t="s">
        <v>22602</v>
      </c>
      <c r="E293" s="310" t="s">
        <v>22602</v>
      </c>
      <c r="F293" s="303" t="s">
        <v>22602</v>
      </c>
      <c r="G293" s="310" t="s">
        <v>22602</v>
      </c>
      <c r="H293" s="305" t="s">
        <v>22516</v>
      </c>
      <c r="I293" s="305" t="s">
        <v>22516</v>
      </c>
      <c r="J293" s="305" t="s">
        <v>22516</v>
      </c>
      <c r="K293" s="303" t="s">
        <v>28610</v>
      </c>
      <c r="L293" s="305" t="s">
        <v>22516</v>
      </c>
      <c r="M293" s="303"/>
      <c r="N293" s="303"/>
      <c r="O293" s="303"/>
      <c r="P293" s="303" t="s">
        <v>15373</v>
      </c>
      <c r="Q293" s="303" t="s">
        <v>32433</v>
      </c>
    </row>
    <row r="294">
      <c r="A294" s="303" t="s">
        <v>2586</v>
      </c>
      <c r="B294" s="304" t="s">
        <v>32436</v>
      </c>
      <c r="C294" s="303" t="s">
        <v>32437</v>
      </c>
      <c r="D294" s="303" t="s">
        <v>22583</v>
      </c>
      <c r="E294" s="303" t="s">
        <v>22513</v>
      </c>
      <c r="F294" s="303" t="s">
        <v>22513</v>
      </c>
      <c r="G294" s="305" t="s">
        <v>22516</v>
      </c>
      <c r="H294" s="305" t="s">
        <v>22516</v>
      </c>
      <c r="I294" s="305" t="s">
        <v>22516</v>
      </c>
      <c r="J294" s="305" t="s">
        <v>22516</v>
      </c>
      <c r="K294" s="303" t="s">
        <v>28610</v>
      </c>
      <c r="L294" s="305" t="s">
        <v>22516</v>
      </c>
      <c r="M294" s="303"/>
      <c r="N294" s="303"/>
      <c r="O294" s="303" t="s">
        <v>2588</v>
      </c>
      <c r="P294" s="303" t="s">
        <v>15373</v>
      </c>
      <c r="Q294" s="303" t="s">
        <v>32438</v>
      </c>
    </row>
    <row r="295">
      <c r="A295" s="303" t="s">
        <v>2586</v>
      </c>
      <c r="B295" s="308" t="s">
        <v>32439</v>
      </c>
      <c r="C295" s="303" t="s">
        <v>32440</v>
      </c>
      <c r="D295" s="303" t="s">
        <v>22513</v>
      </c>
      <c r="E295" s="303" t="s">
        <v>22583</v>
      </c>
      <c r="F295" s="305" t="s">
        <v>22516</v>
      </c>
      <c r="G295" s="305" t="s">
        <v>22516</v>
      </c>
      <c r="H295" s="305" t="s">
        <v>22516</v>
      </c>
      <c r="I295" s="303" t="s">
        <v>22513</v>
      </c>
      <c r="J295" s="305" t="s">
        <v>22516</v>
      </c>
      <c r="K295" s="303"/>
      <c r="L295" s="303"/>
      <c r="M295" s="303"/>
      <c r="N295" s="303"/>
      <c r="O295" s="303" t="s">
        <v>2588</v>
      </c>
      <c r="P295" s="303"/>
      <c r="Q295" s="303" t="s">
        <v>31862</v>
      </c>
    </row>
    <row r="296">
      <c r="A296" s="303" t="s">
        <v>2633</v>
      </c>
      <c r="B296" s="306" t="s">
        <v>32441</v>
      </c>
      <c r="C296" s="303" t="s">
        <v>32442</v>
      </c>
      <c r="D296" s="303"/>
      <c r="E296" s="303"/>
      <c r="F296" s="303"/>
      <c r="G296" s="303"/>
      <c r="H296" s="303"/>
      <c r="I296" s="303"/>
      <c r="J296" s="303"/>
      <c r="K296" s="303"/>
      <c r="L296" s="303"/>
      <c r="M296" s="303"/>
      <c r="N296" s="303"/>
      <c r="O296" s="303" t="s">
        <v>32443</v>
      </c>
      <c r="P296" s="303"/>
      <c r="Q296" s="303"/>
    </row>
    <row r="297">
      <c r="A297" s="303" t="s">
        <v>2586</v>
      </c>
      <c r="B297" s="308" t="s">
        <v>32444</v>
      </c>
      <c r="C297" s="303" t="s">
        <v>32445</v>
      </c>
      <c r="D297" s="303" t="s">
        <v>22513</v>
      </c>
      <c r="E297" s="310" t="s">
        <v>22602</v>
      </c>
      <c r="F297" s="303" t="s">
        <v>22513</v>
      </c>
      <c r="G297" s="303" t="s">
        <v>22513</v>
      </c>
      <c r="H297" s="303" t="s">
        <v>22513</v>
      </c>
      <c r="I297" s="305" t="s">
        <v>22516</v>
      </c>
      <c r="J297" s="305" t="s">
        <v>22516</v>
      </c>
      <c r="K297" s="305" t="s">
        <v>22516</v>
      </c>
      <c r="L297" s="305" t="s">
        <v>22516</v>
      </c>
      <c r="M297" s="303"/>
      <c r="N297" s="303"/>
      <c r="O297" s="303"/>
      <c r="P297" s="303"/>
      <c r="Q297" s="303"/>
    </row>
    <row r="298">
      <c r="A298" s="303" t="s">
        <v>2586</v>
      </c>
      <c r="B298" s="306" t="s">
        <v>32446</v>
      </c>
      <c r="C298" s="303" t="s">
        <v>32447</v>
      </c>
      <c r="D298" s="303"/>
      <c r="E298" s="307"/>
      <c r="F298" s="307"/>
      <c r="G298" s="307"/>
      <c r="H298" s="303"/>
      <c r="I298" s="303"/>
      <c r="J298" s="303"/>
      <c r="K298" s="303"/>
      <c r="L298" s="303"/>
      <c r="M298" s="303"/>
      <c r="N298" s="303"/>
      <c r="O298" s="303" t="s">
        <v>32448</v>
      </c>
      <c r="P298" s="303"/>
      <c r="Q298" s="303" t="s">
        <v>16410</v>
      </c>
    </row>
    <row r="299">
      <c r="A299" s="303" t="s">
        <v>2633</v>
      </c>
      <c r="B299" s="306" t="s">
        <v>32449</v>
      </c>
      <c r="C299" s="303" t="s">
        <v>32450</v>
      </c>
      <c r="D299" s="303"/>
      <c r="E299" s="303"/>
      <c r="F299" s="303"/>
      <c r="G299" s="303"/>
      <c r="H299" s="303"/>
      <c r="I299" s="303"/>
      <c r="J299" s="303"/>
      <c r="K299" s="303"/>
      <c r="L299" s="303"/>
      <c r="M299" s="303"/>
      <c r="N299" s="303"/>
      <c r="O299" s="303" t="s">
        <v>32451</v>
      </c>
      <c r="P299" s="303"/>
      <c r="Q299" s="303"/>
    </row>
    <row r="300">
      <c r="A300" s="303" t="s">
        <v>2586</v>
      </c>
      <c r="B300" s="306" t="s">
        <v>32452</v>
      </c>
      <c r="C300" s="303" t="s">
        <v>32453</v>
      </c>
      <c r="D300" s="303" t="s">
        <v>22583</v>
      </c>
      <c r="E300" s="303" t="s">
        <v>22602</v>
      </c>
      <c r="F300" s="303" t="s">
        <v>22602</v>
      </c>
      <c r="G300" s="303" t="s">
        <v>22513</v>
      </c>
      <c r="H300" s="303" t="s">
        <v>22602</v>
      </c>
      <c r="I300" s="303" t="s">
        <v>22602</v>
      </c>
      <c r="J300" s="303" t="s">
        <v>22513</v>
      </c>
      <c r="K300" s="303"/>
      <c r="L300" s="303"/>
      <c r="M300" s="303"/>
      <c r="N300" s="303"/>
      <c r="O300" s="303" t="s">
        <v>2635</v>
      </c>
      <c r="P300" s="303" t="s">
        <v>2741</v>
      </c>
      <c r="Q300" s="303"/>
    </row>
    <row r="301">
      <c r="A301" s="303" t="s">
        <v>2586</v>
      </c>
      <c r="B301" s="304" t="s">
        <v>32454</v>
      </c>
      <c r="C301" s="303" t="s">
        <v>32455</v>
      </c>
      <c r="D301" s="303" t="s">
        <v>22583</v>
      </c>
      <c r="E301" s="310" t="s">
        <v>22602</v>
      </c>
      <c r="F301" s="303" t="s">
        <v>22602</v>
      </c>
      <c r="G301" s="303" t="s">
        <v>22602</v>
      </c>
      <c r="H301" s="305" t="s">
        <v>22516</v>
      </c>
      <c r="I301" s="305" t="s">
        <v>22516</v>
      </c>
      <c r="J301" s="305" t="s">
        <v>22516</v>
      </c>
      <c r="K301" s="305" t="s">
        <v>22516</v>
      </c>
      <c r="L301" s="303" t="s">
        <v>31848</v>
      </c>
      <c r="M301" s="303"/>
      <c r="N301" s="303"/>
      <c r="O301" s="303"/>
      <c r="P301" s="303" t="s">
        <v>2741</v>
      </c>
      <c r="Q301" s="303" t="s">
        <v>32456</v>
      </c>
    </row>
    <row r="302">
      <c r="A302" s="303" t="s">
        <v>2586</v>
      </c>
      <c r="B302" s="304" t="s">
        <v>32454</v>
      </c>
      <c r="C302" s="303" t="s">
        <v>32457</v>
      </c>
      <c r="D302" s="303" t="s">
        <v>22583</v>
      </c>
      <c r="E302" s="303" t="s">
        <v>22602</v>
      </c>
      <c r="F302" s="303" t="s">
        <v>22602</v>
      </c>
      <c r="G302" s="303" t="s">
        <v>22602</v>
      </c>
      <c r="H302" s="305" t="s">
        <v>22516</v>
      </c>
      <c r="I302" s="305" t="s">
        <v>22516</v>
      </c>
      <c r="J302" s="305" t="s">
        <v>22516</v>
      </c>
      <c r="K302" s="305" t="s">
        <v>22516</v>
      </c>
      <c r="L302" s="305" t="s">
        <v>22516</v>
      </c>
      <c r="M302" s="303"/>
      <c r="N302" s="303"/>
      <c r="O302" s="303"/>
      <c r="P302" s="303" t="s">
        <v>2741</v>
      </c>
      <c r="Q302" s="303"/>
    </row>
    <row r="303">
      <c r="A303" s="303" t="s">
        <v>2586</v>
      </c>
      <c r="B303" s="304" t="s">
        <v>32454</v>
      </c>
      <c r="C303" s="311" t="s">
        <v>32458</v>
      </c>
      <c r="D303" s="303" t="s">
        <v>22583</v>
      </c>
      <c r="E303" s="303" t="s">
        <v>22602</v>
      </c>
      <c r="F303" s="303" t="s">
        <v>22602</v>
      </c>
      <c r="G303" s="303" t="s">
        <v>22602</v>
      </c>
      <c r="H303" s="305" t="s">
        <v>22516</v>
      </c>
      <c r="I303" s="305" t="s">
        <v>22516</v>
      </c>
      <c r="J303" s="305" t="s">
        <v>22516</v>
      </c>
      <c r="K303" s="303"/>
      <c r="L303" s="303"/>
      <c r="M303" s="303"/>
      <c r="N303" s="303"/>
      <c r="O303" s="303" t="s">
        <v>2588</v>
      </c>
      <c r="P303" s="303" t="s">
        <v>2741</v>
      </c>
      <c r="Q303" s="303" t="s">
        <v>32459</v>
      </c>
    </row>
    <row r="304">
      <c r="A304" s="303" t="s">
        <v>2633</v>
      </c>
      <c r="B304" s="308" t="s">
        <v>32460</v>
      </c>
      <c r="C304" s="311" t="s">
        <v>32461</v>
      </c>
      <c r="D304" s="303" t="s">
        <v>22513</v>
      </c>
      <c r="E304" s="303" t="s">
        <v>22513</v>
      </c>
      <c r="F304" s="305" t="s">
        <v>22516</v>
      </c>
      <c r="G304" s="305" t="s">
        <v>22516</v>
      </c>
      <c r="H304" s="305" t="s">
        <v>22516</v>
      </c>
      <c r="I304" s="303" t="s">
        <v>22513</v>
      </c>
      <c r="J304" s="305" t="s">
        <v>22516</v>
      </c>
      <c r="K304" s="303"/>
      <c r="L304" s="303"/>
      <c r="M304" s="303"/>
      <c r="N304" s="303"/>
      <c r="O304" s="303" t="s">
        <v>1776</v>
      </c>
      <c r="P304" s="303" t="s">
        <v>2741</v>
      </c>
      <c r="Q304" s="303"/>
    </row>
    <row r="305">
      <c r="A305" s="303" t="s">
        <v>2633</v>
      </c>
      <c r="B305" s="308" t="s">
        <v>32460</v>
      </c>
      <c r="C305" s="311" t="s">
        <v>32462</v>
      </c>
      <c r="D305" s="303" t="s">
        <v>22513</v>
      </c>
      <c r="E305" s="303" t="s">
        <v>22513</v>
      </c>
      <c r="F305" s="305" t="s">
        <v>22516</v>
      </c>
      <c r="G305" s="305" t="s">
        <v>22516</v>
      </c>
      <c r="H305" s="305" t="s">
        <v>22516</v>
      </c>
      <c r="I305" s="303" t="s">
        <v>22513</v>
      </c>
      <c r="J305" s="305" t="s">
        <v>22516</v>
      </c>
      <c r="K305" s="303"/>
      <c r="L305" s="303"/>
      <c r="M305" s="303"/>
      <c r="N305" s="303"/>
      <c r="O305" s="303" t="s">
        <v>32463</v>
      </c>
      <c r="P305" s="303" t="s">
        <v>2741</v>
      </c>
      <c r="Q305" s="303"/>
    </row>
    <row r="306">
      <c r="A306" s="303" t="s">
        <v>2586</v>
      </c>
      <c r="B306" s="304" t="s">
        <v>32464</v>
      </c>
      <c r="C306" s="303" t="s">
        <v>32465</v>
      </c>
      <c r="D306" s="303" t="s">
        <v>22513</v>
      </c>
      <c r="E306" s="303" t="s">
        <v>22513</v>
      </c>
      <c r="F306" s="303" t="s">
        <v>22513</v>
      </c>
      <c r="G306" s="303" t="s">
        <v>22513</v>
      </c>
      <c r="H306" s="305" t="s">
        <v>22516</v>
      </c>
      <c r="I306" s="305" t="s">
        <v>22516</v>
      </c>
      <c r="J306" s="305" t="s">
        <v>22516</v>
      </c>
      <c r="K306" s="303"/>
      <c r="L306" s="303"/>
      <c r="M306" s="303"/>
      <c r="N306" s="303"/>
      <c r="O306" s="303" t="s">
        <v>32466</v>
      </c>
      <c r="P306" s="303" t="s">
        <v>8038</v>
      </c>
      <c r="Q306" s="303" t="s">
        <v>32467</v>
      </c>
    </row>
    <row r="307">
      <c r="A307" s="303" t="s">
        <v>2586</v>
      </c>
      <c r="B307" s="304" t="s">
        <v>32464</v>
      </c>
      <c r="C307" s="303" t="s">
        <v>32468</v>
      </c>
      <c r="D307" s="303"/>
      <c r="E307" s="303"/>
      <c r="F307" s="303"/>
      <c r="G307" s="303"/>
      <c r="H307" s="303"/>
      <c r="I307" s="303"/>
      <c r="J307" s="303"/>
      <c r="K307" s="303"/>
      <c r="L307" s="303"/>
      <c r="M307" s="303"/>
      <c r="N307" s="303"/>
      <c r="O307" s="303" t="s">
        <v>7186</v>
      </c>
      <c r="P307" s="303" t="s">
        <v>8038</v>
      </c>
      <c r="Q307" s="303"/>
    </row>
    <row r="308">
      <c r="A308" s="303" t="s">
        <v>2586</v>
      </c>
      <c r="B308" s="304" t="s">
        <v>32464</v>
      </c>
      <c r="C308" s="303" t="s">
        <v>32469</v>
      </c>
      <c r="D308" s="303"/>
      <c r="E308" s="303"/>
      <c r="F308" s="303"/>
      <c r="G308" s="303"/>
      <c r="H308" s="303"/>
      <c r="I308" s="303"/>
      <c r="J308" s="303"/>
      <c r="K308" s="303"/>
      <c r="L308" s="303"/>
      <c r="M308" s="303"/>
      <c r="N308" s="303"/>
      <c r="O308" s="303" t="s">
        <v>7356</v>
      </c>
      <c r="P308" s="303" t="s">
        <v>8038</v>
      </c>
      <c r="Q308" s="303"/>
    </row>
    <row r="309">
      <c r="A309" s="303" t="s">
        <v>2586</v>
      </c>
      <c r="B309" s="306" t="s">
        <v>32470</v>
      </c>
      <c r="C309" s="303" t="s">
        <v>32471</v>
      </c>
      <c r="D309" s="303"/>
      <c r="E309" s="303"/>
      <c r="F309" s="303"/>
      <c r="G309" s="303"/>
      <c r="H309" s="303"/>
      <c r="I309" s="303"/>
      <c r="J309" s="303"/>
      <c r="K309" s="303"/>
      <c r="L309" s="303"/>
      <c r="M309" s="303"/>
      <c r="N309" s="303"/>
      <c r="O309" s="303" t="s">
        <v>32472</v>
      </c>
      <c r="P309" s="303" t="s">
        <v>8038</v>
      </c>
      <c r="Q309" s="303"/>
    </row>
    <row r="310">
      <c r="A310" s="303" t="s">
        <v>2633</v>
      </c>
      <c r="B310" s="306" t="s">
        <v>32473</v>
      </c>
      <c r="C310" s="303" t="s">
        <v>32450</v>
      </c>
      <c r="D310" s="303" t="s">
        <v>22583</v>
      </c>
      <c r="E310" s="303" t="s">
        <v>22602</v>
      </c>
      <c r="F310" s="303" t="s">
        <v>22602</v>
      </c>
      <c r="G310" s="303" t="s">
        <v>22513</v>
      </c>
      <c r="H310" s="303" t="s">
        <v>22602</v>
      </c>
      <c r="I310" s="303" t="s">
        <v>22602</v>
      </c>
      <c r="J310" s="303" t="s">
        <v>22513</v>
      </c>
      <c r="K310" s="303"/>
      <c r="L310" s="303"/>
      <c r="M310" s="303"/>
      <c r="N310" s="303"/>
      <c r="O310" s="303"/>
      <c r="P310" s="307"/>
      <c r="Q310" s="303"/>
    </row>
    <row r="311">
      <c r="A311" s="303" t="s">
        <v>2633</v>
      </c>
      <c r="B311" s="308" t="s">
        <v>32474</v>
      </c>
      <c r="C311" s="303" t="s">
        <v>32475</v>
      </c>
      <c r="D311" s="303" t="s">
        <v>22513</v>
      </c>
      <c r="E311" s="303" t="s">
        <v>22513</v>
      </c>
      <c r="F311" s="303"/>
      <c r="G311" s="303"/>
      <c r="H311" s="303"/>
      <c r="I311" s="303"/>
      <c r="J311" s="303"/>
      <c r="K311" s="303"/>
      <c r="L311" s="303"/>
      <c r="M311" s="303"/>
      <c r="N311" s="303"/>
      <c r="O311" s="303" t="s">
        <v>10840</v>
      </c>
      <c r="P311" s="303" t="s">
        <v>28256</v>
      </c>
      <c r="Q311" s="303" t="s">
        <v>32476</v>
      </c>
    </row>
    <row r="312">
      <c r="A312" s="303" t="s">
        <v>2586</v>
      </c>
      <c r="B312" s="308" t="s">
        <v>22779</v>
      </c>
      <c r="C312" s="303" t="s">
        <v>32477</v>
      </c>
      <c r="D312" s="303" t="s">
        <v>22602</v>
      </c>
      <c r="E312" s="303" t="s">
        <v>22602</v>
      </c>
      <c r="F312" s="303" t="s">
        <v>22602</v>
      </c>
      <c r="G312" s="303" t="s">
        <v>22602</v>
      </c>
      <c r="H312" s="303" t="s">
        <v>22602</v>
      </c>
      <c r="I312" s="303" t="s">
        <v>22602</v>
      </c>
      <c r="J312" s="305" t="s">
        <v>22516</v>
      </c>
      <c r="K312" s="305" t="s">
        <v>22516</v>
      </c>
      <c r="L312" s="305" t="s">
        <v>22516</v>
      </c>
      <c r="M312" s="303"/>
      <c r="N312" s="303"/>
      <c r="O312" s="303"/>
      <c r="P312" s="303" t="s">
        <v>8038</v>
      </c>
      <c r="Q312" s="303"/>
    </row>
    <row r="313">
      <c r="A313" s="303" t="s">
        <v>2586</v>
      </c>
      <c r="B313" s="304" t="s">
        <v>32478</v>
      </c>
      <c r="C313" s="303" t="s">
        <v>32479</v>
      </c>
      <c r="D313" s="303" t="s">
        <v>22583</v>
      </c>
      <c r="E313" s="305" t="s">
        <v>22516</v>
      </c>
      <c r="F313" s="303" t="s">
        <v>22602</v>
      </c>
      <c r="G313" s="305" t="s">
        <v>22516</v>
      </c>
      <c r="H313" s="305" t="s">
        <v>22516</v>
      </c>
      <c r="I313" s="305" t="s">
        <v>22516</v>
      </c>
      <c r="J313" s="305" t="s">
        <v>22516</v>
      </c>
      <c r="K313" s="305" t="s">
        <v>22516</v>
      </c>
      <c r="L313" s="305" t="s">
        <v>22516</v>
      </c>
      <c r="M313" s="303"/>
      <c r="N313" s="303"/>
      <c r="O313" s="303"/>
      <c r="P313" s="307"/>
      <c r="Q313" s="303"/>
    </row>
    <row r="314">
      <c r="A314" s="303" t="s">
        <v>2861</v>
      </c>
      <c r="B314" s="304" t="s">
        <v>32480</v>
      </c>
      <c r="C314" s="303" t="s">
        <v>32481</v>
      </c>
      <c r="D314" s="303" t="s">
        <v>22602</v>
      </c>
      <c r="E314" s="303" t="s">
        <v>22602</v>
      </c>
      <c r="F314" s="303" t="s">
        <v>22602</v>
      </c>
      <c r="G314" s="305" t="s">
        <v>22516</v>
      </c>
      <c r="H314" s="305" t="s">
        <v>22516</v>
      </c>
      <c r="I314" s="305" t="s">
        <v>22516</v>
      </c>
      <c r="J314" s="305" t="s">
        <v>22516</v>
      </c>
      <c r="K314" s="303" t="s">
        <v>28610</v>
      </c>
      <c r="L314" s="305" t="s">
        <v>22516</v>
      </c>
      <c r="M314" s="303"/>
      <c r="N314" s="303"/>
      <c r="O314" s="303"/>
      <c r="P314" s="303" t="s">
        <v>15373</v>
      </c>
      <c r="Q314" s="303"/>
    </row>
    <row r="315">
      <c r="A315" s="303" t="s">
        <v>2861</v>
      </c>
      <c r="B315" s="304" t="s">
        <v>32480</v>
      </c>
      <c r="C315" s="303" t="s">
        <v>32482</v>
      </c>
      <c r="D315" s="303" t="s">
        <v>22602</v>
      </c>
      <c r="E315" s="303" t="s">
        <v>22602</v>
      </c>
      <c r="F315" s="303" t="s">
        <v>22602</v>
      </c>
      <c r="G315" s="305" t="s">
        <v>22516</v>
      </c>
      <c r="H315" s="305" t="s">
        <v>22516</v>
      </c>
      <c r="I315" s="305" t="s">
        <v>22516</v>
      </c>
      <c r="J315" s="305" t="s">
        <v>22516</v>
      </c>
      <c r="K315" s="303" t="s">
        <v>28610</v>
      </c>
      <c r="L315" s="305" t="s">
        <v>22516</v>
      </c>
      <c r="M315" s="303"/>
      <c r="N315" s="303"/>
      <c r="O315" s="303"/>
      <c r="P315" s="303" t="s">
        <v>15373</v>
      </c>
      <c r="Q315" s="303"/>
    </row>
    <row r="316">
      <c r="A316" s="303" t="s">
        <v>2586</v>
      </c>
      <c r="B316" s="308" t="s">
        <v>32483</v>
      </c>
      <c r="C316" s="303" t="s">
        <v>32484</v>
      </c>
      <c r="D316" s="303" t="s">
        <v>22513</v>
      </c>
      <c r="E316" s="303" t="s">
        <v>22513</v>
      </c>
      <c r="F316" s="303" t="s">
        <v>22513</v>
      </c>
      <c r="G316" s="305" t="s">
        <v>22516</v>
      </c>
      <c r="H316" s="305" t="s">
        <v>22516</v>
      </c>
      <c r="I316" s="305" t="s">
        <v>22516</v>
      </c>
      <c r="J316" s="305" t="s">
        <v>22516</v>
      </c>
      <c r="K316" s="303" t="s">
        <v>28610</v>
      </c>
      <c r="L316" s="305" t="s">
        <v>22516</v>
      </c>
      <c r="M316" s="303"/>
      <c r="N316" s="303"/>
      <c r="O316" s="303"/>
      <c r="P316" s="303"/>
      <c r="Q316" s="303"/>
    </row>
    <row r="317">
      <c r="A317" s="303" t="s">
        <v>2586</v>
      </c>
      <c r="B317" s="306" t="s">
        <v>32485</v>
      </c>
      <c r="C317" s="303" t="s">
        <v>32486</v>
      </c>
      <c r="D317" s="303"/>
      <c r="E317" s="303"/>
      <c r="F317" s="303"/>
      <c r="G317" s="303"/>
      <c r="H317" s="303"/>
      <c r="I317" s="303"/>
      <c r="J317" s="303"/>
      <c r="K317" s="303"/>
      <c r="L317" s="303"/>
      <c r="M317" s="303"/>
      <c r="N317" s="303"/>
      <c r="O317" s="303" t="s">
        <v>32487</v>
      </c>
      <c r="P317" s="303"/>
      <c r="Q317" s="303"/>
    </row>
    <row r="318">
      <c r="A318" s="303" t="s">
        <v>2586</v>
      </c>
      <c r="B318" s="308" t="s">
        <v>32488</v>
      </c>
      <c r="C318" s="303" t="s">
        <v>32489</v>
      </c>
      <c r="D318" s="303" t="s">
        <v>22513</v>
      </c>
      <c r="E318" s="303" t="s">
        <v>22513</v>
      </c>
      <c r="F318" s="303"/>
      <c r="G318" s="303"/>
      <c r="H318" s="303"/>
      <c r="I318" s="303"/>
      <c r="J318" s="303"/>
      <c r="K318" s="303"/>
      <c r="L318" s="303"/>
      <c r="M318" s="303"/>
      <c r="N318" s="303"/>
      <c r="O318" s="303" t="s">
        <v>2588</v>
      </c>
      <c r="P318" s="303"/>
      <c r="Q318" s="303" t="s">
        <v>32490</v>
      </c>
    </row>
    <row r="319">
      <c r="A319" s="303" t="s">
        <v>2633</v>
      </c>
      <c r="B319" s="306" t="s">
        <v>32491</v>
      </c>
      <c r="C319" s="303" t="s">
        <v>32492</v>
      </c>
      <c r="D319" s="303"/>
      <c r="E319" s="303"/>
      <c r="F319" s="303"/>
      <c r="G319" s="303"/>
      <c r="H319" s="303"/>
      <c r="I319" s="303"/>
      <c r="J319" s="303"/>
      <c r="K319" s="303"/>
      <c r="L319" s="303"/>
      <c r="M319" s="303"/>
      <c r="N319" s="303"/>
      <c r="O319" s="303" t="s">
        <v>32493</v>
      </c>
      <c r="P319" s="303"/>
      <c r="Q319" s="303"/>
    </row>
    <row r="320">
      <c r="A320" s="303" t="s">
        <v>2586</v>
      </c>
      <c r="B320" s="306" t="s">
        <v>2030</v>
      </c>
      <c r="C320" s="303" t="s">
        <v>32494</v>
      </c>
      <c r="D320" s="303"/>
      <c r="E320" s="303"/>
      <c r="F320" s="303"/>
      <c r="G320" s="303"/>
      <c r="H320" s="303"/>
      <c r="I320" s="303"/>
      <c r="J320" s="303"/>
      <c r="K320" s="303"/>
      <c r="L320" s="303"/>
      <c r="M320" s="303"/>
      <c r="N320" s="303"/>
      <c r="O320" s="303" t="s">
        <v>32495</v>
      </c>
      <c r="P320" s="303"/>
      <c r="Q320" s="303"/>
    </row>
    <row r="321">
      <c r="A321" s="303" t="s">
        <v>2586</v>
      </c>
      <c r="B321" s="308" t="s">
        <v>32496</v>
      </c>
      <c r="C321" s="303" t="s">
        <v>32497</v>
      </c>
      <c r="D321" s="303" t="s">
        <v>22513</v>
      </c>
      <c r="E321" s="310" t="s">
        <v>22602</v>
      </c>
      <c r="F321" s="303" t="s">
        <v>22602</v>
      </c>
      <c r="G321" s="303" t="s">
        <v>22513</v>
      </c>
      <c r="H321" s="303" t="s">
        <v>22513</v>
      </c>
      <c r="I321" s="303" t="s">
        <v>22583</v>
      </c>
      <c r="J321" s="305" t="s">
        <v>22516</v>
      </c>
      <c r="K321" s="303"/>
      <c r="L321" s="303"/>
      <c r="M321" s="303"/>
      <c r="N321" s="303"/>
      <c r="O321" s="303" t="s">
        <v>970</v>
      </c>
      <c r="P321" s="303" t="s">
        <v>15373</v>
      </c>
      <c r="Q321" s="303"/>
    </row>
    <row r="322">
      <c r="A322" s="303" t="s">
        <v>2586</v>
      </c>
      <c r="B322" s="308" t="s">
        <v>32496</v>
      </c>
      <c r="C322" s="303" t="s">
        <v>32498</v>
      </c>
      <c r="D322" s="303" t="s">
        <v>22513</v>
      </c>
      <c r="E322" s="310" t="s">
        <v>22602</v>
      </c>
      <c r="F322" s="303" t="s">
        <v>22602</v>
      </c>
      <c r="G322" s="303" t="s">
        <v>22513</v>
      </c>
      <c r="H322" s="303" t="s">
        <v>22513</v>
      </c>
      <c r="I322" s="303" t="s">
        <v>22583</v>
      </c>
      <c r="J322" s="305" t="s">
        <v>22516</v>
      </c>
      <c r="K322" s="303"/>
      <c r="L322" s="303"/>
      <c r="M322" s="303"/>
      <c r="N322" s="303"/>
      <c r="O322" s="303" t="s">
        <v>1826</v>
      </c>
      <c r="P322" s="303" t="s">
        <v>15373</v>
      </c>
      <c r="Q322" s="303"/>
    </row>
    <row r="323">
      <c r="A323" s="303" t="s">
        <v>2586</v>
      </c>
      <c r="B323" s="308" t="s">
        <v>32496</v>
      </c>
      <c r="C323" s="303" t="s">
        <v>32499</v>
      </c>
      <c r="D323" s="303" t="s">
        <v>22513</v>
      </c>
      <c r="E323" s="303" t="s">
        <v>22602</v>
      </c>
      <c r="F323" s="303" t="s">
        <v>22602</v>
      </c>
      <c r="G323" s="303" t="s">
        <v>22513</v>
      </c>
      <c r="H323" s="303" t="s">
        <v>22513</v>
      </c>
      <c r="I323" s="303" t="s">
        <v>22583</v>
      </c>
      <c r="J323" s="305" t="s">
        <v>22516</v>
      </c>
      <c r="K323" s="303"/>
      <c r="L323" s="303"/>
      <c r="M323" s="303"/>
      <c r="N323" s="303"/>
      <c r="O323" s="303" t="s">
        <v>2588</v>
      </c>
      <c r="P323" s="303" t="s">
        <v>15373</v>
      </c>
      <c r="Q323" s="303"/>
    </row>
    <row r="324">
      <c r="A324" s="303" t="s">
        <v>2633</v>
      </c>
      <c r="B324" s="306" t="s">
        <v>32500</v>
      </c>
      <c r="C324" s="303" t="s">
        <v>32501</v>
      </c>
      <c r="D324" s="303"/>
      <c r="E324" s="303"/>
      <c r="F324" s="303"/>
      <c r="G324" s="303"/>
      <c r="H324" s="303"/>
      <c r="I324" s="303"/>
      <c r="J324" s="303"/>
      <c r="K324" s="303"/>
      <c r="L324" s="303"/>
      <c r="M324" s="303"/>
      <c r="N324" s="303"/>
      <c r="O324" s="303" t="s">
        <v>32502</v>
      </c>
      <c r="P324" s="303"/>
      <c r="Q324" s="303"/>
    </row>
    <row r="325">
      <c r="A325" s="303" t="s">
        <v>2633</v>
      </c>
      <c r="B325" s="306" t="s">
        <v>32503</v>
      </c>
      <c r="C325" s="303" t="s">
        <v>32504</v>
      </c>
      <c r="D325" s="303"/>
      <c r="E325" s="303"/>
      <c r="F325" s="303"/>
      <c r="G325" s="303"/>
      <c r="H325" s="303"/>
      <c r="I325" s="303"/>
      <c r="J325" s="303"/>
      <c r="K325" s="303"/>
      <c r="L325" s="303"/>
      <c r="M325" s="303"/>
      <c r="N325" s="303"/>
      <c r="O325" s="303" t="s">
        <v>32505</v>
      </c>
      <c r="P325" s="303"/>
      <c r="Q325" s="303"/>
    </row>
    <row r="326">
      <c r="A326" s="303" t="s">
        <v>2586</v>
      </c>
      <c r="B326" s="306" t="s">
        <v>32506</v>
      </c>
      <c r="C326" s="303" t="s">
        <v>32507</v>
      </c>
      <c r="D326" s="303"/>
      <c r="E326" s="303"/>
      <c r="F326" s="303"/>
      <c r="G326" s="303"/>
      <c r="H326" s="303"/>
      <c r="I326" s="303"/>
      <c r="J326" s="303"/>
      <c r="K326" s="303"/>
      <c r="L326" s="303"/>
      <c r="M326" s="303"/>
      <c r="N326" s="303"/>
      <c r="O326" s="303" t="s">
        <v>32508</v>
      </c>
      <c r="P326" s="303"/>
      <c r="Q326" s="303"/>
    </row>
    <row r="327">
      <c r="A327" s="303" t="s">
        <v>2586</v>
      </c>
      <c r="B327" s="306" t="s">
        <v>32509</v>
      </c>
      <c r="C327" s="303" t="s">
        <v>32510</v>
      </c>
      <c r="D327" s="305" t="s">
        <v>22516</v>
      </c>
      <c r="E327" s="303" t="s">
        <v>22602</v>
      </c>
      <c r="F327" s="303"/>
      <c r="G327" s="303"/>
      <c r="H327" s="303"/>
      <c r="I327" s="303"/>
      <c r="J327" s="303"/>
      <c r="K327" s="303"/>
      <c r="L327" s="303"/>
      <c r="M327" s="303"/>
      <c r="N327" s="303"/>
      <c r="O327" s="303" t="s">
        <v>1214</v>
      </c>
      <c r="P327" s="303" t="s">
        <v>2741</v>
      </c>
      <c r="Q327" s="303" t="s">
        <v>32511</v>
      </c>
    </row>
    <row r="328">
      <c r="A328" s="303" t="s">
        <v>2586</v>
      </c>
      <c r="B328" s="306" t="s">
        <v>32512</v>
      </c>
      <c r="C328" s="303" t="s">
        <v>32513</v>
      </c>
      <c r="D328" s="305" t="s">
        <v>22516</v>
      </c>
      <c r="E328" s="303" t="s">
        <v>22602</v>
      </c>
      <c r="F328" s="303"/>
      <c r="G328" s="303"/>
      <c r="H328" s="303"/>
      <c r="I328" s="303"/>
      <c r="J328" s="303"/>
      <c r="K328" s="303"/>
      <c r="L328" s="303"/>
      <c r="M328" s="303"/>
      <c r="N328" s="303"/>
      <c r="O328" s="303" t="s">
        <v>3316</v>
      </c>
      <c r="P328" s="303" t="s">
        <v>2741</v>
      </c>
      <c r="Q328" s="303" t="s">
        <v>32514</v>
      </c>
    </row>
    <row r="329">
      <c r="A329" s="303" t="s">
        <v>2586</v>
      </c>
      <c r="B329" s="308" t="s">
        <v>32515</v>
      </c>
      <c r="C329" s="303" t="s">
        <v>32516</v>
      </c>
      <c r="D329" s="303" t="s">
        <v>22513</v>
      </c>
      <c r="E329" s="305" t="s">
        <v>22516</v>
      </c>
      <c r="F329" s="303"/>
      <c r="G329" s="303"/>
      <c r="H329" s="303"/>
      <c r="I329" s="303"/>
      <c r="J329" s="303"/>
      <c r="K329" s="303"/>
      <c r="L329" s="303"/>
      <c r="M329" s="303"/>
      <c r="N329" s="303"/>
      <c r="O329" s="303" t="s">
        <v>2588</v>
      </c>
      <c r="P329" s="303"/>
      <c r="Q329" s="303" t="s">
        <v>31939</v>
      </c>
    </row>
    <row r="330">
      <c r="A330" s="303" t="s">
        <v>2586</v>
      </c>
      <c r="B330" s="308" t="s">
        <v>32515</v>
      </c>
      <c r="C330" s="303" t="s">
        <v>32517</v>
      </c>
      <c r="D330" s="303" t="s">
        <v>22513</v>
      </c>
      <c r="E330" s="305" t="s">
        <v>22516</v>
      </c>
      <c r="F330" s="303"/>
      <c r="G330" s="303"/>
      <c r="H330" s="303"/>
      <c r="I330" s="303"/>
      <c r="J330" s="303"/>
      <c r="K330" s="303"/>
      <c r="L330" s="303"/>
      <c r="M330" s="303"/>
      <c r="N330" s="303"/>
      <c r="O330" s="303" t="s">
        <v>2588</v>
      </c>
      <c r="P330" s="303"/>
      <c r="Q330" s="303" t="s">
        <v>31939</v>
      </c>
    </row>
    <row r="331">
      <c r="A331" s="303" t="s">
        <v>2586</v>
      </c>
      <c r="B331" s="304" t="s">
        <v>32518</v>
      </c>
      <c r="C331" s="303" t="s">
        <v>32519</v>
      </c>
      <c r="D331" s="303" t="s">
        <v>22583</v>
      </c>
      <c r="E331" s="305" t="s">
        <v>22516</v>
      </c>
      <c r="F331" s="303" t="s">
        <v>22583</v>
      </c>
      <c r="G331" s="305" t="s">
        <v>22516</v>
      </c>
      <c r="H331" s="305" t="s">
        <v>22516</v>
      </c>
      <c r="I331" s="305" t="s">
        <v>22516</v>
      </c>
      <c r="J331" s="305" t="s">
        <v>22516</v>
      </c>
      <c r="K331" s="303"/>
      <c r="L331" s="303"/>
      <c r="M331" s="303"/>
      <c r="N331" s="303"/>
      <c r="O331" s="303" t="s">
        <v>32520</v>
      </c>
      <c r="P331" s="303" t="s">
        <v>8038</v>
      </c>
      <c r="Q331" s="303" t="s">
        <v>32521</v>
      </c>
    </row>
    <row r="332">
      <c r="A332" s="303" t="s">
        <v>2633</v>
      </c>
      <c r="B332" s="304" t="s">
        <v>32518</v>
      </c>
      <c r="C332" s="303" t="s">
        <v>32522</v>
      </c>
      <c r="D332" s="303" t="s">
        <v>22583</v>
      </c>
      <c r="E332" s="305" t="s">
        <v>22516</v>
      </c>
      <c r="F332" s="303"/>
      <c r="G332" s="305" t="s">
        <v>22516</v>
      </c>
      <c r="H332" s="305" t="s">
        <v>22516</v>
      </c>
      <c r="I332" s="305" t="s">
        <v>22516</v>
      </c>
      <c r="J332" s="305" t="s">
        <v>22516</v>
      </c>
      <c r="K332" s="303"/>
      <c r="L332" s="303"/>
      <c r="M332" s="303"/>
      <c r="N332" s="303"/>
      <c r="O332" s="303" t="s">
        <v>32523</v>
      </c>
      <c r="P332" s="303" t="s">
        <v>8038</v>
      </c>
      <c r="Q332" s="303" t="s">
        <v>32524</v>
      </c>
    </row>
    <row r="333">
      <c r="A333" s="303" t="s">
        <v>2633</v>
      </c>
      <c r="B333" s="304" t="s">
        <v>32518</v>
      </c>
      <c r="C333" s="303" t="s">
        <v>32525</v>
      </c>
      <c r="D333" s="303" t="s">
        <v>22583</v>
      </c>
      <c r="E333" s="305" t="s">
        <v>22516</v>
      </c>
      <c r="F333" s="303"/>
      <c r="G333" s="305" t="s">
        <v>22516</v>
      </c>
      <c r="H333" s="305" t="s">
        <v>22516</v>
      </c>
      <c r="I333" s="305" t="s">
        <v>22516</v>
      </c>
      <c r="J333" s="305" t="s">
        <v>22516</v>
      </c>
      <c r="K333" s="303"/>
      <c r="L333" s="303"/>
      <c r="M333" s="303"/>
      <c r="N333" s="303"/>
      <c r="O333" s="303" t="s">
        <v>32523</v>
      </c>
      <c r="P333" s="303" t="s">
        <v>8038</v>
      </c>
      <c r="Q333" s="303" t="s">
        <v>32524</v>
      </c>
    </row>
    <row r="334">
      <c r="A334" s="303" t="s">
        <v>2586</v>
      </c>
      <c r="B334" s="304" t="s">
        <v>32518</v>
      </c>
      <c r="C334" s="309" t="s">
        <v>32526</v>
      </c>
      <c r="D334" s="303" t="s">
        <v>22583</v>
      </c>
      <c r="E334" s="305" t="s">
        <v>22516</v>
      </c>
      <c r="F334" s="303" t="s">
        <v>22583</v>
      </c>
      <c r="G334" s="313" t="s">
        <v>22516</v>
      </c>
      <c r="H334" s="305" t="s">
        <v>22516</v>
      </c>
      <c r="I334" s="305" t="s">
        <v>22516</v>
      </c>
      <c r="J334" s="305" t="s">
        <v>22516</v>
      </c>
      <c r="K334" s="303" t="s">
        <v>28610</v>
      </c>
      <c r="L334" s="305" t="s">
        <v>22516</v>
      </c>
      <c r="M334" s="303"/>
      <c r="N334" s="303"/>
      <c r="O334" s="303"/>
      <c r="P334" s="303" t="s">
        <v>8038</v>
      </c>
      <c r="Q334" s="303"/>
    </row>
    <row r="335">
      <c r="A335" s="303" t="s">
        <v>2586</v>
      </c>
      <c r="B335" s="304" t="s">
        <v>32518</v>
      </c>
      <c r="C335" s="303" t="s">
        <v>32526</v>
      </c>
      <c r="D335" s="303" t="s">
        <v>22583</v>
      </c>
      <c r="E335" s="305" t="s">
        <v>22516</v>
      </c>
      <c r="F335" s="303" t="s">
        <v>22583</v>
      </c>
      <c r="G335" s="305" t="s">
        <v>22516</v>
      </c>
      <c r="H335" s="305" t="s">
        <v>22516</v>
      </c>
      <c r="I335" s="305" t="s">
        <v>22516</v>
      </c>
      <c r="J335" s="305" t="s">
        <v>22516</v>
      </c>
      <c r="K335" s="303"/>
      <c r="L335" s="303"/>
      <c r="M335" s="303"/>
      <c r="N335" s="303"/>
      <c r="O335" s="303"/>
      <c r="P335" s="303" t="s">
        <v>8038</v>
      </c>
      <c r="Q335" s="303" t="s">
        <v>32521</v>
      </c>
    </row>
    <row r="336">
      <c r="A336" s="303" t="s">
        <v>2586</v>
      </c>
      <c r="B336" s="304" t="s">
        <v>32518</v>
      </c>
      <c r="C336" s="303" t="s">
        <v>32527</v>
      </c>
      <c r="D336" s="303" t="s">
        <v>22583</v>
      </c>
      <c r="E336" s="305" t="s">
        <v>22516</v>
      </c>
      <c r="F336" s="303" t="s">
        <v>22583</v>
      </c>
      <c r="G336" s="305" t="s">
        <v>22516</v>
      </c>
      <c r="H336" s="305" t="s">
        <v>22516</v>
      </c>
      <c r="I336" s="305" t="s">
        <v>22516</v>
      </c>
      <c r="J336" s="305" t="s">
        <v>22516</v>
      </c>
      <c r="K336" s="303"/>
      <c r="L336" s="303"/>
      <c r="M336" s="303"/>
      <c r="N336" s="303"/>
      <c r="O336" s="303"/>
      <c r="P336" s="303" t="s">
        <v>8038</v>
      </c>
      <c r="Q336" s="303" t="s">
        <v>32521</v>
      </c>
    </row>
    <row r="337">
      <c r="A337" s="303" t="s">
        <v>2586</v>
      </c>
      <c r="B337" s="304" t="s">
        <v>32518</v>
      </c>
      <c r="C337" s="303" t="s">
        <v>32528</v>
      </c>
      <c r="D337" s="303" t="s">
        <v>22583</v>
      </c>
      <c r="E337" s="305" t="s">
        <v>22516</v>
      </c>
      <c r="F337" s="303" t="s">
        <v>22583</v>
      </c>
      <c r="G337" s="305" t="s">
        <v>22516</v>
      </c>
      <c r="H337" s="305" t="s">
        <v>22516</v>
      </c>
      <c r="I337" s="305" t="s">
        <v>22516</v>
      </c>
      <c r="J337" s="305" t="s">
        <v>22516</v>
      </c>
      <c r="K337" s="303"/>
      <c r="L337" s="303"/>
      <c r="M337" s="303"/>
      <c r="N337" s="303"/>
      <c r="O337" s="303"/>
      <c r="P337" s="303" t="s">
        <v>8038</v>
      </c>
      <c r="Q337" s="303" t="s">
        <v>31850</v>
      </c>
    </row>
    <row r="338">
      <c r="A338" s="303" t="s">
        <v>2586</v>
      </c>
      <c r="B338" s="318" t="s">
        <v>32518</v>
      </c>
      <c r="C338" s="303" t="s">
        <v>32529</v>
      </c>
      <c r="D338" s="303"/>
      <c r="E338" s="303"/>
      <c r="F338" s="303"/>
      <c r="G338" s="303"/>
      <c r="H338" s="303"/>
      <c r="I338" s="303"/>
      <c r="J338" s="303"/>
      <c r="K338" s="303"/>
      <c r="L338" s="303"/>
      <c r="M338" s="303"/>
      <c r="N338" s="303"/>
      <c r="O338" s="303" t="s">
        <v>32530</v>
      </c>
      <c r="P338" s="303"/>
      <c r="Q338" s="303"/>
    </row>
    <row r="339">
      <c r="A339" s="303" t="s">
        <v>2586</v>
      </c>
      <c r="B339" s="304" t="s">
        <v>32518</v>
      </c>
      <c r="C339" s="303" t="s">
        <v>32531</v>
      </c>
      <c r="D339" s="303"/>
      <c r="E339" s="303"/>
      <c r="F339" s="303"/>
      <c r="G339" s="303"/>
      <c r="H339" s="303"/>
      <c r="I339" s="303"/>
      <c r="J339" s="303"/>
      <c r="K339" s="303"/>
      <c r="L339" s="303"/>
      <c r="M339" s="303"/>
      <c r="N339" s="303"/>
      <c r="O339" s="303" t="s">
        <v>1325</v>
      </c>
      <c r="P339" s="303"/>
      <c r="Q339" s="303"/>
    </row>
    <row r="340">
      <c r="A340" s="303" t="s">
        <v>2586</v>
      </c>
      <c r="B340" s="304" t="s">
        <v>32532</v>
      </c>
      <c r="C340" s="303" t="s">
        <v>32533</v>
      </c>
      <c r="D340" s="305" t="s">
        <v>22516</v>
      </c>
      <c r="E340" s="305" t="s">
        <v>22516</v>
      </c>
      <c r="F340" s="305" t="s">
        <v>22516</v>
      </c>
      <c r="G340" s="305" t="s">
        <v>22516</v>
      </c>
      <c r="H340" s="303" t="s">
        <v>22583</v>
      </c>
      <c r="I340" s="305" t="s">
        <v>22516</v>
      </c>
      <c r="J340" s="305" t="s">
        <v>22516</v>
      </c>
      <c r="K340" s="305" t="s">
        <v>22516</v>
      </c>
      <c r="L340" s="305" t="s">
        <v>22516</v>
      </c>
      <c r="M340" s="303"/>
      <c r="N340" s="303"/>
      <c r="O340" s="303"/>
      <c r="P340" s="303"/>
      <c r="Q340" s="303"/>
    </row>
    <row r="341">
      <c r="A341" s="303" t="s">
        <v>2586</v>
      </c>
      <c r="B341" s="304" t="s">
        <v>32534</v>
      </c>
      <c r="C341" s="303" t="s">
        <v>32535</v>
      </c>
      <c r="D341" s="303" t="s">
        <v>22513</v>
      </c>
      <c r="E341" s="305" t="s">
        <v>22516</v>
      </c>
      <c r="F341" s="305" t="s">
        <v>22516</v>
      </c>
      <c r="G341" s="305" t="s">
        <v>22516</v>
      </c>
      <c r="H341" s="305" t="s">
        <v>22516</v>
      </c>
      <c r="I341" s="305" t="s">
        <v>22516</v>
      </c>
      <c r="J341" s="305" t="s">
        <v>22516</v>
      </c>
      <c r="K341" s="305" t="s">
        <v>22516</v>
      </c>
      <c r="L341" s="305" t="s">
        <v>22516</v>
      </c>
      <c r="M341" s="303"/>
      <c r="N341" s="303"/>
      <c r="O341" s="303"/>
      <c r="P341" s="303"/>
      <c r="Q341" s="303"/>
    </row>
    <row r="342">
      <c r="A342" s="303" t="s">
        <v>2586</v>
      </c>
      <c r="B342" s="306" t="s">
        <v>32536</v>
      </c>
      <c r="C342" s="303" t="s">
        <v>32537</v>
      </c>
      <c r="D342" s="303"/>
      <c r="E342" s="303"/>
      <c r="F342" s="303"/>
      <c r="G342" s="303"/>
      <c r="H342" s="303"/>
      <c r="I342" s="303"/>
      <c r="J342" s="303"/>
      <c r="K342" s="303"/>
      <c r="L342" s="303"/>
      <c r="M342" s="303"/>
      <c r="N342" s="303"/>
      <c r="O342" s="303" t="s">
        <v>32538</v>
      </c>
      <c r="P342" s="303"/>
      <c r="Q342" s="303"/>
    </row>
    <row r="343">
      <c r="A343" s="303" t="s">
        <v>2586</v>
      </c>
      <c r="B343" s="306" t="s">
        <v>32539</v>
      </c>
      <c r="C343" s="303" t="s">
        <v>32540</v>
      </c>
      <c r="D343" s="303"/>
      <c r="E343" s="303"/>
      <c r="F343" s="303"/>
      <c r="G343" s="303"/>
      <c r="H343" s="303"/>
      <c r="I343" s="303"/>
      <c r="J343" s="303"/>
      <c r="K343" s="303"/>
      <c r="L343" s="303"/>
      <c r="M343" s="303"/>
      <c r="N343" s="303"/>
      <c r="O343" s="303" t="s">
        <v>28713</v>
      </c>
      <c r="P343" s="303"/>
      <c r="Q343" s="303"/>
    </row>
    <row r="344">
      <c r="A344" s="303" t="s">
        <v>2633</v>
      </c>
      <c r="B344" s="306" t="s">
        <v>32541</v>
      </c>
      <c r="C344" s="303" t="s">
        <v>32542</v>
      </c>
      <c r="D344" s="303"/>
      <c r="E344" s="303"/>
      <c r="F344" s="303"/>
      <c r="G344" s="303"/>
      <c r="H344" s="303"/>
      <c r="I344" s="303"/>
      <c r="J344" s="303"/>
      <c r="K344" s="303"/>
      <c r="L344" s="303"/>
      <c r="M344" s="303"/>
      <c r="N344" s="303"/>
      <c r="O344" s="303" t="s">
        <v>11392</v>
      </c>
      <c r="P344" s="303"/>
      <c r="Q344" s="303"/>
    </row>
    <row r="345">
      <c r="A345" s="303" t="s">
        <v>2586</v>
      </c>
      <c r="B345" s="308" t="s">
        <v>32543</v>
      </c>
      <c r="C345" s="309" t="s">
        <v>32544</v>
      </c>
      <c r="D345" s="303" t="s">
        <v>22602</v>
      </c>
      <c r="E345" s="303" t="s">
        <v>22513</v>
      </c>
      <c r="F345" s="303"/>
      <c r="G345" s="303"/>
      <c r="H345" s="303"/>
      <c r="I345" s="303"/>
      <c r="J345" s="303"/>
      <c r="K345" s="303"/>
      <c r="L345" s="303"/>
      <c r="M345" s="303"/>
      <c r="N345" s="303"/>
      <c r="O345" s="303" t="s">
        <v>2588</v>
      </c>
      <c r="P345" s="303" t="s">
        <v>8038</v>
      </c>
      <c r="Q345" s="303" t="s">
        <v>32545</v>
      </c>
    </row>
    <row r="346">
      <c r="A346" s="303" t="s">
        <v>2586</v>
      </c>
      <c r="B346" s="304" t="s">
        <v>32546</v>
      </c>
      <c r="C346" s="303" t="s">
        <v>32547</v>
      </c>
      <c r="D346" s="303" t="s">
        <v>22583</v>
      </c>
      <c r="E346" s="305" t="s">
        <v>22516</v>
      </c>
      <c r="F346" s="305" t="s">
        <v>22516</v>
      </c>
      <c r="G346" s="305" t="s">
        <v>22516</v>
      </c>
      <c r="H346" s="305" t="s">
        <v>22516</v>
      </c>
      <c r="I346" s="305" t="s">
        <v>22516</v>
      </c>
      <c r="J346" s="305" t="s">
        <v>22516</v>
      </c>
      <c r="K346" s="305" t="s">
        <v>22516</v>
      </c>
      <c r="L346" s="305" t="s">
        <v>22516</v>
      </c>
      <c r="M346" s="303"/>
      <c r="N346" s="303"/>
      <c r="O346" s="303"/>
      <c r="P346" s="303" t="s">
        <v>15373</v>
      </c>
      <c r="Q346" s="303"/>
    </row>
    <row r="347">
      <c r="A347" s="303" t="s">
        <v>2586</v>
      </c>
      <c r="B347" s="304" t="s">
        <v>32548</v>
      </c>
      <c r="C347" s="303" t="s">
        <v>32549</v>
      </c>
      <c r="D347" s="303" t="s">
        <v>22513</v>
      </c>
      <c r="E347" s="305" t="s">
        <v>22516</v>
      </c>
      <c r="F347" s="305" t="s">
        <v>22516</v>
      </c>
      <c r="G347" s="305" t="s">
        <v>22516</v>
      </c>
      <c r="H347" s="305" t="s">
        <v>22516</v>
      </c>
      <c r="I347" s="305" t="s">
        <v>22516</v>
      </c>
      <c r="J347" s="305" t="s">
        <v>22516</v>
      </c>
      <c r="K347" s="305" t="s">
        <v>22516</v>
      </c>
      <c r="L347" s="305" t="s">
        <v>22516</v>
      </c>
      <c r="M347" s="303"/>
      <c r="N347" s="303"/>
      <c r="O347" s="303"/>
      <c r="P347" s="303"/>
      <c r="Q347" s="303"/>
    </row>
    <row r="348">
      <c r="A348" s="303" t="s">
        <v>2633</v>
      </c>
      <c r="B348" s="306" t="s">
        <v>32550</v>
      </c>
      <c r="C348" s="309" t="s">
        <v>32551</v>
      </c>
      <c r="D348" s="303"/>
      <c r="E348" s="303"/>
      <c r="F348" s="303"/>
      <c r="G348" s="303"/>
      <c r="H348" s="303"/>
      <c r="I348" s="303"/>
      <c r="J348" s="303"/>
      <c r="K348" s="303"/>
      <c r="L348" s="303"/>
      <c r="M348" s="303"/>
      <c r="N348" s="303"/>
      <c r="O348" s="303"/>
      <c r="P348" s="303" t="s">
        <v>28256</v>
      </c>
      <c r="Q348" s="303" t="s">
        <v>32552</v>
      </c>
    </row>
    <row r="349">
      <c r="A349" s="303" t="s">
        <v>2586</v>
      </c>
      <c r="B349" s="306" t="s">
        <v>32553</v>
      </c>
      <c r="C349" s="309" t="s">
        <v>32554</v>
      </c>
      <c r="D349" s="305" t="s">
        <v>22516</v>
      </c>
      <c r="E349" s="303" t="s">
        <v>22513</v>
      </c>
      <c r="F349" s="303"/>
      <c r="G349" s="303"/>
      <c r="H349" s="303"/>
      <c r="I349" s="303"/>
      <c r="J349" s="303"/>
      <c r="K349" s="303"/>
      <c r="L349" s="303"/>
      <c r="M349" s="303"/>
      <c r="N349" s="303"/>
      <c r="O349" s="303" t="s">
        <v>3874</v>
      </c>
      <c r="P349" s="303" t="s">
        <v>15373</v>
      </c>
      <c r="Q349" s="303" t="s">
        <v>32555</v>
      </c>
    </row>
    <row r="350">
      <c r="A350" s="303" t="s">
        <v>2586</v>
      </c>
      <c r="B350" s="308" t="s">
        <v>32556</v>
      </c>
      <c r="C350" s="303" t="s">
        <v>32557</v>
      </c>
      <c r="D350" s="303" t="s">
        <v>22602</v>
      </c>
      <c r="E350" s="305" t="s">
        <v>22516</v>
      </c>
      <c r="F350" s="303"/>
      <c r="G350" s="303"/>
      <c r="H350" s="303"/>
      <c r="I350" s="303"/>
      <c r="J350" s="303"/>
      <c r="K350" s="303"/>
      <c r="L350" s="303"/>
      <c r="M350" s="303"/>
      <c r="N350" s="303"/>
      <c r="O350" s="303" t="s">
        <v>32558</v>
      </c>
      <c r="P350" s="303" t="s">
        <v>28256</v>
      </c>
      <c r="Q350" s="303" t="s">
        <v>31862</v>
      </c>
    </row>
    <row r="351">
      <c r="A351" s="303" t="s">
        <v>2586</v>
      </c>
      <c r="B351" s="308" t="s">
        <v>32556</v>
      </c>
      <c r="C351" s="303" t="s">
        <v>32559</v>
      </c>
      <c r="D351" s="303" t="s">
        <v>22602</v>
      </c>
      <c r="E351" s="305" t="s">
        <v>22516</v>
      </c>
      <c r="F351" s="303"/>
      <c r="G351" s="303"/>
      <c r="H351" s="303"/>
      <c r="I351" s="303"/>
      <c r="J351" s="303"/>
      <c r="K351" s="303"/>
      <c r="L351" s="303"/>
      <c r="M351" s="303"/>
      <c r="N351" s="303"/>
      <c r="O351" s="303" t="s">
        <v>1032</v>
      </c>
      <c r="P351" s="303" t="s">
        <v>28256</v>
      </c>
      <c r="Q351" s="303" t="s">
        <v>32560</v>
      </c>
    </row>
    <row r="352">
      <c r="A352" s="303" t="s">
        <v>2633</v>
      </c>
      <c r="B352" s="306" t="s">
        <v>32561</v>
      </c>
      <c r="C352" s="303" t="s">
        <v>32562</v>
      </c>
      <c r="D352" s="303"/>
      <c r="E352" s="303"/>
      <c r="F352" s="303"/>
      <c r="G352" s="303"/>
      <c r="H352" s="303"/>
      <c r="I352" s="303"/>
      <c r="J352" s="303"/>
      <c r="K352" s="303"/>
      <c r="L352" s="303"/>
      <c r="M352" s="303"/>
      <c r="N352" s="303"/>
      <c r="O352" s="303" t="s">
        <v>32563</v>
      </c>
      <c r="P352" s="303"/>
      <c r="Q352" s="303"/>
    </row>
    <row r="353">
      <c r="A353" s="303" t="s">
        <v>2633</v>
      </c>
      <c r="B353" s="306" t="s">
        <v>32561</v>
      </c>
      <c r="C353" s="303" t="s">
        <v>32564</v>
      </c>
      <c r="D353" s="303"/>
      <c r="E353" s="303"/>
      <c r="F353" s="303"/>
      <c r="G353" s="303"/>
      <c r="H353" s="303"/>
      <c r="I353" s="303"/>
      <c r="J353" s="303"/>
      <c r="K353" s="303"/>
      <c r="L353" s="303"/>
      <c r="M353" s="303"/>
      <c r="N353" s="303"/>
      <c r="O353" s="303" t="s">
        <v>6417</v>
      </c>
      <c r="P353" s="303"/>
      <c r="Q353" s="303"/>
    </row>
    <row r="354">
      <c r="A354" s="303" t="s">
        <v>2586</v>
      </c>
      <c r="B354" s="308" t="s">
        <v>32565</v>
      </c>
      <c r="C354" s="303" t="s">
        <v>32566</v>
      </c>
      <c r="D354" s="303" t="s">
        <v>22513</v>
      </c>
      <c r="E354" s="310" t="s">
        <v>22602</v>
      </c>
      <c r="F354" s="303"/>
      <c r="G354" s="303"/>
      <c r="H354" s="303"/>
      <c r="I354" s="303"/>
      <c r="J354" s="303"/>
      <c r="K354" s="303"/>
      <c r="L354" s="303"/>
      <c r="M354" s="303"/>
      <c r="N354" s="303"/>
      <c r="O354" s="303" t="s">
        <v>32567</v>
      </c>
      <c r="P354" s="303" t="s">
        <v>28256</v>
      </c>
      <c r="Q354" s="303" t="s">
        <v>32459</v>
      </c>
    </row>
    <row r="355">
      <c r="A355" s="303" t="s">
        <v>2586</v>
      </c>
      <c r="B355" s="306" t="s">
        <v>32568</v>
      </c>
      <c r="C355" s="303" t="s">
        <v>32569</v>
      </c>
      <c r="D355" s="303" t="s">
        <v>22513</v>
      </c>
      <c r="E355" s="303" t="s">
        <v>22513</v>
      </c>
      <c r="F355" s="310" t="s">
        <v>22513</v>
      </c>
      <c r="G355" s="303"/>
      <c r="H355" s="303"/>
      <c r="I355" s="303"/>
      <c r="J355" s="303"/>
      <c r="K355" s="303"/>
      <c r="L355" s="303"/>
      <c r="M355" s="303"/>
      <c r="N355" s="303"/>
      <c r="O355" s="303"/>
      <c r="P355" s="303"/>
      <c r="Q355" s="303" t="s">
        <v>32570</v>
      </c>
    </row>
    <row r="356">
      <c r="A356" s="303" t="s">
        <v>2586</v>
      </c>
      <c r="B356" s="306" t="s">
        <v>32568</v>
      </c>
      <c r="C356" s="303" t="s">
        <v>32571</v>
      </c>
      <c r="D356" s="303" t="s">
        <v>22513</v>
      </c>
      <c r="E356" s="303" t="s">
        <v>22513</v>
      </c>
      <c r="F356" s="303" t="s">
        <v>22513</v>
      </c>
      <c r="G356" s="303"/>
      <c r="H356" s="303"/>
      <c r="I356" s="303"/>
      <c r="J356" s="303"/>
      <c r="K356" s="303"/>
      <c r="L356" s="303"/>
      <c r="M356" s="303"/>
      <c r="N356" s="303"/>
      <c r="O356" s="303"/>
      <c r="P356" s="303"/>
      <c r="Q356" s="303" t="s">
        <v>32570</v>
      </c>
    </row>
    <row r="357">
      <c r="A357" s="303" t="s">
        <v>2586</v>
      </c>
      <c r="B357" s="306" t="s">
        <v>32572</v>
      </c>
      <c r="C357" s="303" t="s">
        <v>32571</v>
      </c>
      <c r="D357" s="303"/>
      <c r="E357" s="303"/>
      <c r="F357" s="303"/>
      <c r="G357" s="303"/>
      <c r="H357" s="303"/>
      <c r="I357" s="303"/>
      <c r="J357" s="303"/>
      <c r="K357" s="303"/>
      <c r="L357" s="303"/>
      <c r="M357" s="303"/>
      <c r="N357" s="303"/>
      <c r="O357" s="303" t="s">
        <v>5157</v>
      </c>
      <c r="P357" s="303" t="s">
        <v>8038</v>
      </c>
      <c r="Q357" s="303"/>
    </row>
    <row r="358">
      <c r="A358" s="303" t="s">
        <v>2633</v>
      </c>
      <c r="B358" s="304" t="s">
        <v>32573</v>
      </c>
      <c r="C358" s="303" t="s">
        <v>32574</v>
      </c>
      <c r="D358" s="303" t="s">
        <v>22513</v>
      </c>
      <c r="E358" s="303" t="s">
        <v>22513</v>
      </c>
      <c r="F358" s="303" t="s">
        <v>22513</v>
      </c>
      <c r="G358" s="303" t="s">
        <v>22513</v>
      </c>
      <c r="H358" s="305" t="s">
        <v>22516</v>
      </c>
      <c r="I358" s="305" t="s">
        <v>22516</v>
      </c>
      <c r="J358" s="305" t="s">
        <v>22516</v>
      </c>
      <c r="K358" s="305" t="s">
        <v>22516</v>
      </c>
      <c r="L358" s="303" t="s">
        <v>31848</v>
      </c>
      <c r="M358" s="303"/>
      <c r="N358" s="303"/>
      <c r="O358" s="303" t="s">
        <v>6969</v>
      </c>
      <c r="P358" s="303" t="s">
        <v>8038</v>
      </c>
      <c r="Q358" s="303" t="s">
        <v>32575</v>
      </c>
    </row>
    <row r="359">
      <c r="A359" s="303" t="s">
        <v>2633</v>
      </c>
      <c r="B359" s="304" t="s">
        <v>32573</v>
      </c>
      <c r="C359" s="303" t="s">
        <v>32576</v>
      </c>
      <c r="D359" s="303" t="s">
        <v>22513</v>
      </c>
      <c r="E359" s="303" t="s">
        <v>22602</v>
      </c>
      <c r="F359" s="303" t="s">
        <v>22513</v>
      </c>
      <c r="G359" s="303" t="s">
        <v>22513</v>
      </c>
      <c r="H359" s="305" t="s">
        <v>22516</v>
      </c>
      <c r="I359" s="305" t="s">
        <v>22516</v>
      </c>
      <c r="J359" s="305" t="s">
        <v>22516</v>
      </c>
      <c r="K359" s="305" t="s">
        <v>22516</v>
      </c>
      <c r="L359" s="303" t="s">
        <v>31848</v>
      </c>
      <c r="M359" s="303"/>
      <c r="N359" s="303"/>
      <c r="O359" s="303"/>
      <c r="P359" s="303" t="s">
        <v>8038</v>
      </c>
      <c r="Q359" s="303"/>
    </row>
    <row r="360">
      <c r="A360" s="303" t="s">
        <v>2633</v>
      </c>
      <c r="B360" s="304" t="s">
        <v>32573</v>
      </c>
      <c r="C360" s="303" t="s">
        <v>32577</v>
      </c>
      <c r="D360" s="303" t="s">
        <v>22513</v>
      </c>
      <c r="E360" s="303" t="s">
        <v>22602</v>
      </c>
      <c r="F360" s="303" t="s">
        <v>22513</v>
      </c>
      <c r="G360" s="303" t="s">
        <v>22513</v>
      </c>
      <c r="H360" s="305" t="s">
        <v>22516</v>
      </c>
      <c r="I360" s="305" t="s">
        <v>22516</v>
      </c>
      <c r="J360" s="305" t="s">
        <v>22516</v>
      </c>
      <c r="K360" s="305" t="s">
        <v>22516</v>
      </c>
      <c r="L360" s="303" t="s">
        <v>31848</v>
      </c>
      <c r="M360" s="303"/>
      <c r="N360" s="303"/>
      <c r="O360" s="303"/>
      <c r="P360" s="303" t="s">
        <v>8038</v>
      </c>
      <c r="Q360" s="303"/>
    </row>
    <row r="361">
      <c r="A361" s="303" t="s">
        <v>2586</v>
      </c>
      <c r="B361" s="306" t="s">
        <v>32578</v>
      </c>
      <c r="C361" s="303" t="s">
        <v>32579</v>
      </c>
      <c r="D361" s="303"/>
      <c r="E361" s="303"/>
      <c r="F361" s="303"/>
      <c r="G361" s="303"/>
      <c r="H361" s="303"/>
      <c r="I361" s="303"/>
      <c r="J361" s="303"/>
      <c r="K361" s="303"/>
      <c r="L361" s="303"/>
      <c r="M361" s="303"/>
      <c r="N361" s="303"/>
      <c r="O361" s="303" t="s">
        <v>6423</v>
      </c>
      <c r="P361" s="303"/>
      <c r="Q361" s="303"/>
    </row>
    <row r="362">
      <c r="A362" s="303" t="s">
        <v>2586</v>
      </c>
      <c r="B362" s="304" t="s">
        <v>32580</v>
      </c>
      <c r="C362" s="303" t="s">
        <v>23146</v>
      </c>
      <c r="D362" s="303" t="s">
        <v>22583</v>
      </c>
      <c r="E362" s="305" t="s">
        <v>22516</v>
      </c>
      <c r="F362" s="305" t="s">
        <v>22516</v>
      </c>
      <c r="G362" s="305" t="s">
        <v>22516</v>
      </c>
      <c r="H362" s="305" t="s">
        <v>22516</v>
      </c>
      <c r="I362" s="305" t="s">
        <v>22516</v>
      </c>
      <c r="J362" s="305" t="s">
        <v>22516</v>
      </c>
      <c r="K362" s="305" t="s">
        <v>22516</v>
      </c>
      <c r="L362" s="305" t="s">
        <v>22516</v>
      </c>
      <c r="M362" s="303"/>
      <c r="N362" s="303"/>
      <c r="O362" s="303" t="s">
        <v>2785</v>
      </c>
      <c r="P362" s="303"/>
      <c r="Q362" s="303"/>
    </row>
    <row r="363">
      <c r="A363" s="303" t="s">
        <v>2586</v>
      </c>
      <c r="B363" s="306" t="s">
        <v>32581</v>
      </c>
      <c r="C363" s="303" t="s">
        <v>29916</v>
      </c>
      <c r="D363" s="303" t="s">
        <v>22513</v>
      </c>
      <c r="E363" s="305" t="s">
        <v>22516</v>
      </c>
      <c r="F363" s="303" t="s">
        <v>22513</v>
      </c>
      <c r="G363" s="303" t="s">
        <v>22513</v>
      </c>
      <c r="H363" s="303"/>
      <c r="I363" s="303"/>
      <c r="J363" s="303"/>
      <c r="K363" s="303" t="s">
        <v>28610</v>
      </c>
      <c r="L363" s="303"/>
      <c r="M363" s="303"/>
      <c r="N363" s="303"/>
      <c r="O363" s="303"/>
      <c r="P363" s="303"/>
      <c r="Q363" s="303"/>
    </row>
    <row r="364">
      <c r="A364" s="303" t="s">
        <v>2586</v>
      </c>
      <c r="B364" s="306" t="s">
        <v>32581</v>
      </c>
      <c r="C364" s="303" t="s">
        <v>32582</v>
      </c>
      <c r="D364" s="303" t="s">
        <v>22513</v>
      </c>
      <c r="E364" s="305" t="s">
        <v>22516</v>
      </c>
      <c r="F364" s="303" t="s">
        <v>22513</v>
      </c>
      <c r="G364" s="303" t="s">
        <v>22513</v>
      </c>
      <c r="H364" s="303"/>
      <c r="I364" s="303"/>
      <c r="J364" s="303"/>
      <c r="K364" s="303" t="s">
        <v>28610</v>
      </c>
      <c r="L364" s="303"/>
      <c r="M364" s="303"/>
      <c r="N364" s="303"/>
      <c r="O364" s="303"/>
      <c r="P364" s="303"/>
      <c r="Q364" s="303"/>
    </row>
    <row r="365">
      <c r="A365" s="303" t="s">
        <v>2586</v>
      </c>
      <c r="B365" s="306" t="s">
        <v>32583</v>
      </c>
      <c r="C365" s="303" t="s">
        <v>32584</v>
      </c>
      <c r="D365" s="303" t="s">
        <v>22602</v>
      </c>
      <c r="E365" s="303" t="s">
        <v>22602</v>
      </c>
      <c r="F365" s="303"/>
      <c r="G365" s="303"/>
      <c r="H365" s="303"/>
      <c r="I365" s="303"/>
      <c r="J365" s="303"/>
      <c r="K365" s="303"/>
      <c r="L365" s="303"/>
      <c r="M365" s="303"/>
      <c r="N365" s="303"/>
      <c r="O365" s="303" t="s">
        <v>6828</v>
      </c>
      <c r="P365" s="303" t="s">
        <v>28256</v>
      </c>
      <c r="Q365" s="303" t="s">
        <v>32476</v>
      </c>
    </row>
    <row r="366">
      <c r="A366" s="303" t="s">
        <v>2633</v>
      </c>
      <c r="B366" s="306" t="s">
        <v>32585</v>
      </c>
      <c r="C366" s="303" t="s">
        <v>32586</v>
      </c>
      <c r="D366" s="303"/>
      <c r="E366" s="303"/>
      <c r="F366" s="303"/>
      <c r="G366" s="303"/>
      <c r="H366" s="303"/>
      <c r="I366" s="303"/>
      <c r="J366" s="303"/>
      <c r="K366" s="303"/>
      <c r="L366" s="303"/>
      <c r="M366" s="303"/>
      <c r="N366" s="303"/>
      <c r="O366" s="303"/>
      <c r="P366" s="303"/>
      <c r="Q366" s="303"/>
    </row>
    <row r="367">
      <c r="A367" s="303" t="s">
        <v>2586</v>
      </c>
      <c r="B367" s="306" t="s">
        <v>32587</v>
      </c>
      <c r="C367" s="320" t="s">
        <v>32588</v>
      </c>
      <c r="D367" s="303"/>
      <c r="E367" s="303"/>
      <c r="F367" s="303"/>
      <c r="G367" s="303"/>
      <c r="H367" s="303"/>
      <c r="I367" s="303"/>
      <c r="J367" s="303"/>
      <c r="K367" s="303"/>
      <c r="L367" s="303"/>
      <c r="M367" s="303"/>
      <c r="N367" s="303"/>
      <c r="O367" s="303" t="s">
        <v>10381</v>
      </c>
      <c r="P367" s="303" t="s">
        <v>8038</v>
      </c>
      <c r="Q367" s="320"/>
    </row>
    <row r="368">
      <c r="A368" s="303" t="s">
        <v>2586</v>
      </c>
      <c r="B368" s="306" t="s">
        <v>32589</v>
      </c>
      <c r="C368" s="303" t="s">
        <v>32590</v>
      </c>
      <c r="D368" s="303"/>
      <c r="E368" s="303"/>
      <c r="F368" s="303"/>
      <c r="G368" s="303"/>
      <c r="H368" s="303"/>
      <c r="I368" s="303"/>
      <c r="J368" s="303"/>
      <c r="K368" s="303"/>
      <c r="L368" s="303"/>
      <c r="M368" s="303"/>
      <c r="N368" s="303"/>
      <c r="O368" s="303" t="s">
        <v>5861</v>
      </c>
      <c r="P368" s="305"/>
      <c r="Q368" s="305"/>
    </row>
    <row r="369">
      <c r="A369" s="303" t="s">
        <v>2586</v>
      </c>
      <c r="B369" s="306" t="s">
        <v>32591</v>
      </c>
      <c r="C369" s="303" t="s">
        <v>32592</v>
      </c>
      <c r="D369" s="303"/>
      <c r="E369" s="303"/>
      <c r="F369" s="303"/>
      <c r="G369" s="303"/>
      <c r="H369" s="303"/>
      <c r="I369" s="303"/>
      <c r="J369" s="303"/>
      <c r="K369" s="303"/>
      <c r="L369" s="303"/>
      <c r="M369" s="303"/>
      <c r="N369" s="303"/>
      <c r="O369" s="303" t="s">
        <v>32593</v>
      </c>
      <c r="P369" s="303"/>
      <c r="Q369" s="303"/>
    </row>
    <row r="370">
      <c r="A370" s="303" t="s">
        <v>2586</v>
      </c>
      <c r="B370" s="306" t="s">
        <v>32594</v>
      </c>
      <c r="C370" s="303" t="s">
        <v>32595</v>
      </c>
      <c r="D370" s="303"/>
      <c r="E370" s="303"/>
      <c r="F370" s="303"/>
      <c r="G370" s="303"/>
      <c r="H370" s="303"/>
      <c r="I370" s="303"/>
      <c r="J370" s="303"/>
      <c r="K370" s="303"/>
      <c r="L370" s="303"/>
      <c r="M370" s="303"/>
      <c r="N370" s="303"/>
      <c r="O370" s="303" t="s">
        <v>6607</v>
      </c>
      <c r="P370" s="303" t="s">
        <v>2741</v>
      </c>
      <c r="Q370" s="303"/>
    </row>
    <row r="371">
      <c r="A371" s="303" t="s">
        <v>2586</v>
      </c>
      <c r="B371" s="306" t="s">
        <v>32596</v>
      </c>
      <c r="C371" s="303" t="s">
        <v>32597</v>
      </c>
      <c r="D371" s="303"/>
      <c r="E371" s="303"/>
      <c r="F371" s="303"/>
      <c r="G371" s="303"/>
      <c r="H371" s="303"/>
      <c r="I371" s="303"/>
      <c r="J371" s="303"/>
      <c r="K371" s="303"/>
      <c r="L371" s="303"/>
      <c r="M371" s="303"/>
      <c r="N371" s="303"/>
      <c r="O371" s="303" t="s">
        <v>5197</v>
      </c>
      <c r="P371" s="303" t="s">
        <v>2741</v>
      </c>
      <c r="Q371" s="303"/>
    </row>
    <row r="372">
      <c r="A372" s="303" t="s">
        <v>2586</v>
      </c>
      <c r="B372" s="308" t="s">
        <v>32598</v>
      </c>
      <c r="C372" s="303" t="s">
        <v>32599</v>
      </c>
      <c r="D372" s="303" t="s">
        <v>22513</v>
      </c>
      <c r="E372" s="303" t="s">
        <v>22602</v>
      </c>
      <c r="F372" s="303" t="s">
        <v>22602</v>
      </c>
      <c r="G372" s="303" t="s">
        <v>22583</v>
      </c>
      <c r="H372" s="303" t="s">
        <v>22513</v>
      </c>
      <c r="I372" s="305" t="s">
        <v>22516</v>
      </c>
      <c r="J372" s="305" t="s">
        <v>22516</v>
      </c>
      <c r="K372" s="305" t="s">
        <v>22516</v>
      </c>
      <c r="L372" s="305" t="s">
        <v>22516</v>
      </c>
      <c r="M372" s="303"/>
      <c r="N372" s="303"/>
      <c r="O372" s="303"/>
      <c r="P372" s="303" t="s">
        <v>8038</v>
      </c>
      <c r="Q372" s="303"/>
    </row>
    <row r="373">
      <c r="A373" s="303" t="s">
        <v>2633</v>
      </c>
      <c r="B373" s="306" t="s">
        <v>32600</v>
      </c>
      <c r="C373" s="303" t="s">
        <v>32601</v>
      </c>
      <c r="D373" s="303"/>
      <c r="E373" s="303"/>
      <c r="F373" s="303"/>
      <c r="G373" s="303"/>
      <c r="H373" s="303"/>
      <c r="I373" s="303"/>
      <c r="J373" s="303"/>
      <c r="K373" s="303"/>
      <c r="L373" s="303"/>
      <c r="M373" s="303"/>
      <c r="N373" s="303"/>
      <c r="O373" s="303" t="s">
        <v>1418</v>
      </c>
      <c r="P373" s="303"/>
      <c r="Q373" s="303"/>
    </row>
    <row r="374">
      <c r="A374" s="303" t="s">
        <v>2633</v>
      </c>
      <c r="B374" s="306" t="s">
        <v>32600</v>
      </c>
      <c r="C374" s="303" t="s">
        <v>32602</v>
      </c>
      <c r="D374" s="303"/>
      <c r="E374" s="303"/>
      <c r="F374" s="303"/>
      <c r="G374" s="303"/>
      <c r="H374" s="303"/>
      <c r="I374" s="303"/>
      <c r="J374" s="303"/>
      <c r="K374" s="303"/>
      <c r="L374" s="303"/>
      <c r="M374" s="303"/>
      <c r="N374" s="303"/>
      <c r="O374" s="303" t="s">
        <v>32603</v>
      </c>
      <c r="P374" s="303"/>
      <c r="Q374" s="303"/>
    </row>
    <row r="375">
      <c r="A375" s="303" t="s">
        <v>2586</v>
      </c>
      <c r="B375" s="304" t="s">
        <v>32604</v>
      </c>
      <c r="C375" s="303" t="s">
        <v>32605</v>
      </c>
      <c r="D375" s="303" t="s">
        <v>22602</v>
      </c>
      <c r="E375" s="310" t="s">
        <v>22602</v>
      </c>
      <c r="F375" s="303" t="s">
        <v>22602</v>
      </c>
      <c r="G375" s="303" t="s">
        <v>22583</v>
      </c>
      <c r="H375" s="303" t="s">
        <v>22602</v>
      </c>
      <c r="I375" s="303" t="s">
        <v>22602</v>
      </c>
      <c r="J375" s="305" t="s">
        <v>22516</v>
      </c>
      <c r="K375" s="305" t="s">
        <v>22516</v>
      </c>
      <c r="L375" s="305" t="s">
        <v>22516</v>
      </c>
      <c r="M375" s="303"/>
      <c r="N375" s="303"/>
      <c r="O375" s="303" t="s">
        <v>2588</v>
      </c>
      <c r="P375" s="303"/>
      <c r="Q375" s="303"/>
    </row>
    <row r="376">
      <c r="A376" s="303" t="s">
        <v>2586</v>
      </c>
      <c r="B376" s="304" t="s">
        <v>32604</v>
      </c>
      <c r="C376" s="303" t="s">
        <v>32606</v>
      </c>
      <c r="D376" s="303" t="s">
        <v>22602</v>
      </c>
      <c r="E376" s="305" t="s">
        <v>22516</v>
      </c>
      <c r="F376" s="305" t="s">
        <v>22516</v>
      </c>
      <c r="G376" s="305" t="s">
        <v>22516</v>
      </c>
      <c r="H376" s="303" t="s">
        <v>22583</v>
      </c>
      <c r="I376" s="305" t="s">
        <v>22516</v>
      </c>
      <c r="J376" s="305" t="s">
        <v>22516</v>
      </c>
      <c r="K376" s="305" t="s">
        <v>22516</v>
      </c>
      <c r="L376" s="305" t="s">
        <v>22516</v>
      </c>
      <c r="M376" s="303"/>
      <c r="N376" s="303"/>
      <c r="O376" s="303"/>
      <c r="P376" s="303"/>
      <c r="Q376" s="303"/>
    </row>
    <row r="377">
      <c r="A377" s="303" t="s">
        <v>2586</v>
      </c>
      <c r="B377" s="306" t="s">
        <v>32607</v>
      </c>
      <c r="C377" s="303" t="s">
        <v>32608</v>
      </c>
      <c r="D377" s="303"/>
      <c r="E377" s="303"/>
      <c r="F377" s="303"/>
      <c r="G377" s="303"/>
      <c r="H377" s="303"/>
      <c r="I377" s="303"/>
      <c r="J377" s="303"/>
      <c r="K377" s="303"/>
      <c r="L377" s="303"/>
      <c r="M377" s="303"/>
      <c r="N377" s="303"/>
      <c r="O377" s="303" t="s">
        <v>32609</v>
      </c>
      <c r="P377" s="303"/>
      <c r="Q377" s="303"/>
    </row>
    <row r="378">
      <c r="A378" s="303" t="s">
        <v>2586</v>
      </c>
      <c r="B378" s="306" t="s">
        <v>32607</v>
      </c>
      <c r="C378" s="303" t="s">
        <v>32610</v>
      </c>
      <c r="D378" s="303"/>
      <c r="E378" s="303"/>
      <c r="F378" s="303"/>
      <c r="G378" s="303"/>
      <c r="H378" s="303"/>
      <c r="I378" s="303"/>
      <c r="J378" s="303"/>
      <c r="K378" s="303"/>
      <c r="L378" s="303"/>
      <c r="M378" s="303"/>
      <c r="N378" s="303"/>
      <c r="O378" s="303" t="s">
        <v>32611</v>
      </c>
      <c r="P378" s="303"/>
      <c r="Q378" s="303"/>
    </row>
    <row r="379">
      <c r="A379" s="303" t="s">
        <v>2586</v>
      </c>
      <c r="B379" s="304" t="s">
        <v>32612</v>
      </c>
      <c r="C379" s="303" t="s">
        <v>32613</v>
      </c>
      <c r="D379" s="303"/>
      <c r="E379" s="303"/>
      <c r="F379" s="303"/>
      <c r="G379" s="303"/>
      <c r="H379" s="303"/>
      <c r="I379" s="303"/>
      <c r="J379" s="303"/>
      <c r="K379" s="303"/>
      <c r="L379" s="303"/>
      <c r="M379" s="303"/>
      <c r="N379" s="303"/>
      <c r="O379" s="303" t="s">
        <v>32614</v>
      </c>
      <c r="P379" s="303"/>
      <c r="Q379" s="303"/>
    </row>
    <row r="380">
      <c r="A380" s="303" t="s">
        <v>2586</v>
      </c>
      <c r="B380" s="308" t="s">
        <v>32615</v>
      </c>
      <c r="C380" s="303" t="s">
        <v>32616</v>
      </c>
      <c r="D380" s="303" t="s">
        <v>22513</v>
      </c>
      <c r="E380" s="303" t="s">
        <v>22602</v>
      </c>
      <c r="F380" s="303" t="s">
        <v>22513</v>
      </c>
      <c r="G380" s="305" t="s">
        <v>22516</v>
      </c>
      <c r="H380" s="303" t="s">
        <v>22513</v>
      </c>
      <c r="I380" s="305" t="s">
        <v>22516</v>
      </c>
      <c r="J380" s="305" t="s">
        <v>22516</v>
      </c>
      <c r="K380" s="305" t="s">
        <v>22516</v>
      </c>
      <c r="L380" s="305" t="s">
        <v>22516</v>
      </c>
      <c r="M380" s="303"/>
      <c r="N380" s="303"/>
      <c r="O380" s="303"/>
      <c r="P380" s="303"/>
      <c r="Q380" s="303"/>
    </row>
    <row r="381">
      <c r="A381" s="303" t="s">
        <v>2586</v>
      </c>
      <c r="B381" s="306" t="s">
        <v>32617</v>
      </c>
      <c r="C381" s="303" t="s">
        <v>32618</v>
      </c>
      <c r="D381" s="303" t="s">
        <v>22513</v>
      </c>
      <c r="E381" s="303" t="s">
        <v>22602</v>
      </c>
      <c r="F381" s="310" t="s">
        <v>22513</v>
      </c>
      <c r="G381" s="305" t="s">
        <v>22516</v>
      </c>
      <c r="H381" s="303" t="s">
        <v>22513</v>
      </c>
      <c r="I381" s="303" t="s">
        <v>22513</v>
      </c>
      <c r="J381" s="305" t="s">
        <v>22516</v>
      </c>
      <c r="K381" s="305" t="s">
        <v>22516</v>
      </c>
      <c r="L381" s="305" t="s">
        <v>22516</v>
      </c>
      <c r="M381" s="303" t="s">
        <v>31854</v>
      </c>
      <c r="N381" s="303"/>
      <c r="O381" s="303"/>
      <c r="P381" s="303" t="s">
        <v>2741</v>
      </c>
      <c r="Q381" s="303"/>
    </row>
    <row r="382">
      <c r="A382" s="303" t="s">
        <v>2586</v>
      </c>
      <c r="B382" s="306" t="s">
        <v>32617</v>
      </c>
      <c r="C382" s="303" t="s">
        <v>32619</v>
      </c>
      <c r="D382" s="303" t="s">
        <v>22513</v>
      </c>
      <c r="E382" s="310" t="s">
        <v>22602</v>
      </c>
      <c r="F382" s="303" t="s">
        <v>22513</v>
      </c>
      <c r="G382" s="305" t="s">
        <v>22516</v>
      </c>
      <c r="H382" s="303" t="s">
        <v>22513</v>
      </c>
      <c r="I382" s="303" t="s">
        <v>22513</v>
      </c>
      <c r="J382" s="305" t="s">
        <v>22516</v>
      </c>
      <c r="K382" s="305" t="s">
        <v>22516</v>
      </c>
      <c r="L382" s="305" t="s">
        <v>22516</v>
      </c>
      <c r="M382" s="303" t="s">
        <v>31854</v>
      </c>
      <c r="N382" s="303"/>
      <c r="O382" s="303"/>
      <c r="P382" s="303" t="s">
        <v>2741</v>
      </c>
      <c r="Q382" s="303"/>
    </row>
    <row r="383">
      <c r="A383" s="303" t="s">
        <v>2633</v>
      </c>
      <c r="B383" s="308" t="s">
        <v>32617</v>
      </c>
      <c r="C383" s="303" t="s">
        <v>32618</v>
      </c>
      <c r="D383" s="303" t="s">
        <v>22513</v>
      </c>
      <c r="E383" s="303" t="s">
        <v>22602</v>
      </c>
      <c r="F383" s="303" t="s">
        <v>22513</v>
      </c>
      <c r="G383" s="305" t="s">
        <v>22516</v>
      </c>
      <c r="H383" s="303" t="s">
        <v>22513</v>
      </c>
      <c r="I383" s="303" t="s">
        <v>22513</v>
      </c>
      <c r="J383" s="305" t="s">
        <v>22516</v>
      </c>
      <c r="K383" s="303"/>
      <c r="L383" s="303"/>
      <c r="M383" s="303"/>
      <c r="N383" s="303"/>
      <c r="O383" s="303" t="s">
        <v>2410</v>
      </c>
      <c r="P383" s="303" t="s">
        <v>2741</v>
      </c>
      <c r="Q383" s="303" t="s">
        <v>32620</v>
      </c>
    </row>
    <row r="384">
      <c r="A384" s="303" t="s">
        <v>2586</v>
      </c>
      <c r="B384" s="306" t="s">
        <v>32621</v>
      </c>
      <c r="C384" s="303" t="s">
        <v>32622</v>
      </c>
      <c r="D384" s="303"/>
      <c r="E384" s="303"/>
      <c r="F384" s="303"/>
      <c r="G384" s="303"/>
      <c r="H384" s="303"/>
      <c r="I384" s="303"/>
      <c r="J384" s="303"/>
      <c r="K384" s="303"/>
      <c r="L384" s="303"/>
      <c r="M384" s="303"/>
      <c r="N384" s="303"/>
      <c r="O384" s="303" t="s">
        <v>32623</v>
      </c>
      <c r="P384" s="303"/>
      <c r="Q384" s="303"/>
    </row>
    <row r="385">
      <c r="A385" s="303" t="s">
        <v>2586</v>
      </c>
      <c r="B385" s="304" t="s">
        <v>32624</v>
      </c>
      <c r="C385" s="303" t="s">
        <v>32625</v>
      </c>
      <c r="D385" s="303" t="s">
        <v>22583</v>
      </c>
      <c r="E385" s="305" t="s">
        <v>22516</v>
      </c>
      <c r="F385" s="305" t="s">
        <v>22516</v>
      </c>
      <c r="G385" s="305" t="s">
        <v>22516</v>
      </c>
      <c r="H385" s="305" t="s">
        <v>22516</v>
      </c>
      <c r="I385" s="305" t="s">
        <v>22516</v>
      </c>
      <c r="J385" s="305" t="s">
        <v>22516</v>
      </c>
      <c r="K385" s="305" t="s">
        <v>22516</v>
      </c>
      <c r="L385" s="305" t="s">
        <v>22516</v>
      </c>
      <c r="M385" s="303"/>
      <c r="N385" s="303"/>
      <c r="O385" s="303"/>
      <c r="P385" s="303" t="s">
        <v>15373</v>
      </c>
      <c r="Q385" s="303"/>
    </row>
    <row r="386">
      <c r="A386" s="303" t="s">
        <v>2586</v>
      </c>
      <c r="B386" s="304" t="s">
        <v>32624</v>
      </c>
      <c r="C386" s="303" t="s">
        <v>32626</v>
      </c>
      <c r="D386" s="303" t="s">
        <v>22583</v>
      </c>
      <c r="E386" s="305" t="s">
        <v>22516</v>
      </c>
      <c r="F386" s="305" t="s">
        <v>22516</v>
      </c>
      <c r="G386" s="305" t="s">
        <v>22516</v>
      </c>
      <c r="H386" s="305" t="s">
        <v>22516</v>
      </c>
      <c r="I386" s="305" t="s">
        <v>22516</v>
      </c>
      <c r="J386" s="305" t="s">
        <v>22516</v>
      </c>
      <c r="K386" s="305" t="s">
        <v>22516</v>
      </c>
      <c r="L386" s="305" t="s">
        <v>22516</v>
      </c>
      <c r="M386" s="303"/>
      <c r="N386" s="303"/>
      <c r="O386" s="303"/>
      <c r="P386" s="303" t="s">
        <v>15373</v>
      </c>
      <c r="Q386" s="303"/>
    </row>
    <row r="387">
      <c r="A387" s="303" t="s">
        <v>2586</v>
      </c>
      <c r="B387" s="312" t="s">
        <v>32627</v>
      </c>
      <c r="C387" s="305" t="s">
        <v>32628</v>
      </c>
      <c r="D387" s="307"/>
      <c r="E387" s="303"/>
      <c r="F387" s="303"/>
      <c r="G387" s="303"/>
      <c r="H387" s="303"/>
      <c r="I387" s="303"/>
      <c r="J387" s="303"/>
      <c r="K387" s="303"/>
      <c r="L387" s="303"/>
      <c r="M387" s="303"/>
      <c r="N387" s="303"/>
      <c r="O387" s="305" t="s">
        <v>2588</v>
      </c>
      <c r="P387" s="303"/>
      <c r="Q387" s="303"/>
    </row>
    <row r="388">
      <c r="A388" s="303" t="s">
        <v>2586</v>
      </c>
      <c r="B388" s="312" t="s">
        <v>32629</v>
      </c>
      <c r="C388" s="303" t="s">
        <v>32630</v>
      </c>
      <c r="D388" s="303"/>
      <c r="E388" s="303"/>
      <c r="F388" s="303"/>
      <c r="G388" s="303"/>
      <c r="H388" s="303"/>
      <c r="I388" s="303"/>
      <c r="J388" s="303"/>
      <c r="K388" s="303"/>
      <c r="L388" s="303"/>
      <c r="M388" s="303"/>
      <c r="N388" s="303"/>
      <c r="O388" s="303" t="s">
        <v>32631</v>
      </c>
      <c r="P388" s="303"/>
      <c r="Q388" s="303"/>
    </row>
    <row r="389">
      <c r="A389" s="303" t="s">
        <v>2586</v>
      </c>
      <c r="B389" s="312" t="s">
        <v>32632</v>
      </c>
      <c r="C389" s="303" t="s">
        <v>32633</v>
      </c>
      <c r="D389" s="303"/>
      <c r="E389" s="303"/>
      <c r="F389" s="303"/>
      <c r="G389" s="303"/>
      <c r="H389" s="303"/>
      <c r="I389" s="303"/>
      <c r="J389" s="303"/>
      <c r="K389" s="303"/>
      <c r="L389" s="303"/>
      <c r="M389" s="303"/>
      <c r="N389" s="303"/>
      <c r="O389" s="303" t="s">
        <v>32634</v>
      </c>
      <c r="P389" s="303"/>
      <c r="Q389" s="303"/>
    </row>
    <row r="390">
      <c r="A390" s="303" t="s">
        <v>2586</v>
      </c>
      <c r="B390" s="312" t="s">
        <v>32635</v>
      </c>
      <c r="C390" s="303" t="s">
        <v>32636</v>
      </c>
      <c r="D390" s="303"/>
      <c r="E390" s="303"/>
      <c r="F390" s="303"/>
      <c r="G390" s="303"/>
      <c r="H390" s="303"/>
      <c r="I390" s="303"/>
      <c r="J390" s="303"/>
      <c r="K390" s="303"/>
      <c r="L390" s="303"/>
      <c r="M390" s="303"/>
      <c r="N390" s="303"/>
      <c r="O390" s="303" t="s">
        <v>32637</v>
      </c>
      <c r="P390" s="303"/>
      <c r="Q390" s="303"/>
    </row>
    <row r="391">
      <c r="A391" s="303" t="s">
        <v>2586</v>
      </c>
      <c r="B391" s="304" t="s">
        <v>32638</v>
      </c>
      <c r="C391" s="303" t="s">
        <v>19463</v>
      </c>
      <c r="D391" s="303" t="s">
        <v>22513</v>
      </c>
      <c r="E391" s="305" t="s">
        <v>22516</v>
      </c>
      <c r="F391" s="305" t="s">
        <v>22516</v>
      </c>
      <c r="G391" s="305" t="s">
        <v>22516</v>
      </c>
      <c r="H391" s="305" t="s">
        <v>22516</v>
      </c>
      <c r="I391" s="305" t="s">
        <v>22516</v>
      </c>
      <c r="J391" s="305" t="s">
        <v>22516</v>
      </c>
      <c r="K391" s="305" t="s">
        <v>22516</v>
      </c>
      <c r="L391" s="305" t="s">
        <v>22516</v>
      </c>
      <c r="M391" s="303"/>
      <c r="N391" s="303"/>
      <c r="O391" s="303"/>
      <c r="P391" s="303" t="s">
        <v>2741</v>
      </c>
      <c r="Q391" s="303"/>
    </row>
    <row r="392">
      <c r="A392" s="303" t="s">
        <v>2586</v>
      </c>
      <c r="B392" s="308" t="s">
        <v>32639</v>
      </c>
      <c r="C392" s="303" t="s">
        <v>32640</v>
      </c>
      <c r="D392" s="303" t="s">
        <v>22583</v>
      </c>
      <c r="E392" s="303" t="s">
        <v>22513</v>
      </c>
      <c r="F392" s="303"/>
      <c r="G392" s="303"/>
      <c r="H392" s="303"/>
      <c r="I392" s="303"/>
      <c r="J392" s="303"/>
      <c r="K392" s="303"/>
      <c r="L392" s="303"/>
      <c r="M392" s="303"/>
      <c r="N392" s="303"/>
      <c r="O392" s="303" t="s">
        <v>3860</v>
      </c>
      <c r="P392" s="303" t="s">
        <v>2741</v>
      </c>
      <c r="Q392" s="303" t="s">
        <v>32641</v>
      </c>
    </row>
    <row r="393">
      <c r="A393" s="303" t="s">
        <v>2586</v>
      </c>
      <c r="B393" s="306" t="s">
        <v>32639</v>
      </c>
      <c r="C393" s="303" t="s">
        <v>32642</v>
      </c>
      <c r="D393" s="303"/>
      <c r="E393" s="303"/>
      <c r="F393" s="303"/>
      <c r="G393" s="303"/>
      <c r="H393" s="303"/>
      <c r="I393" s="303"/>
      <c r="J393" s="303"/>
      <c r="K393" s="303"/>
      <c r="L393" s="303"/>
      <c r="M393" s="303"/>
      <c r="N393" s="303"/>
      <c r="O393" s="305" t="s">
        <v>2588</v>
      </c>
      <c r="P393" s="303"/>
      <c r="Q393" s="303"/>
    </row>
    <row r="394">
      <c r="A394" s="303" t="s">
        <v>2586</v>
      </c>
      <c r="B394" s="306" t="s">
        <v>32639</v>
      </c>
      <c r="C394" s="305" t="s">
        <v>32643</v>
      </c>
      <c r="D394" s="303"/>
      <c r="E394" s="303"/>
      <c r="F394" s="303"/>
      <c r="G394" s="303"/>
      <c r="H394" s="303"/>
      <c r="I394" s="303"/>
      <c r="J394" s="303"/>
      <c r="K394" s="303"/>
      <c r="L394" s="303"/>
      <c r="M394" s="303"/>
      <c r="N394" s="303"/>
      <c r="O394" s="305"/>
      <c r="P394" s="303" t="s">
        <v>2741</v>
      </c>
      <c r="Q394" s="303"/>
    </row>
    <row r="395">
      <c r="A395" s="303" t="s">
        <v>2633</v>
      </c>
      <c r="B395" s="306" t="s">
        <v>32644</v>
      </c>
      <c r="C395" s="303" t="s">
        <v>32645</v>
      </c>
      <c r="D395" s="303"/>
      <c r="E395" s="303"/>
      <c r="F395" s="303"/>
      <c r="G395" s="303"/>
      <c r="H395" s="303"/>
      <c r="I395" s="303"/>
      <c r="J395" s="303"/>
      <c r="K395" s="303"/>
      <c r="L395" s="303"/>
      <c r="M395" s="303"/>
      <c r="N395" s="303"/>
      <c r="O395" s="303" t="s">
        <v>7186</v>
      </c>
      <c r="P395" s="303" t="s">
        <v>2741</v>
      </c>
      <c r="Q395" s="303"/>
    </row>
    <row r="396">
      <c r="A396" s="303" t="s">
        <v>2586</v>
      </c>
      <c r="B396" s="304" t="s">
        <v>32646</v>
      </c>
      <c r="C396" s="303" t="s">
        <v>32647</v>
      </c>
      <c r="D396" s="303" t="s">
        <v>22602</v>
      </c>
      <c r="E396" s="303" t="s">
        <v>22602</v>
      </c>
      <c r="F396" s="303" t="s">
        <v>22513</v>
      </c>
      <c r="G396" s="303" t="s">
        <v>22513</v>
      </c>
      <c r="H396" s="305" t="s">
        <v>22516</v>
      </c>
      <c r="I396" s="303" t="s">
        <v>22583</v>
      </c>
      <c r="J396" s="303" t="s">
        <v>22602</v>
      </c>
      <c r="K396" s="305" t="s">
        <v>22516</v>
      </c>
      <c r="L396" s="305" t="s">
        <v>22516</v>
      </c>
      <c r="M396" s="303"/>
      <c r="N396" s="303"/>
      <c r="O396" s="303"/>
      <c r="P396" s="303"/>
      <c r="Q396" s="303"/>
    </row>
    <row r="397">
      <c r="A397" s="303" t="s">
        <v>2586</v>
      </c>
      <c r="B397" s="306" t="s">
        <v>32648</v>
      </c>
      <c r="C397" s="303" t="s">
        <v>32649</v>
      </c>
      <c r="D397" s="303" t="s">
        <v>22513</v>
      </c>
      <c r="E397" s="305" t="s">
        <v>22516</v>
      </c>
      <c r="F397" s="303" t="s">
        <v>22513</v>
      </c>
      <c r="G397" s="305" t="s">
        <v>22516</v>
      </c>
      <c r="H397" s="305" t="s">
        <v>22516</v>
      </c>
      <c r="I397" s="303" t="s">
        <v>22513</v>
      </c>
      <c r="J397" s="305" t="s">
        <v>22516</v>
      </c>
      <c r="K397" s="303"/>
      <c r="L397" s="303"/>
      <c r="M397" s="303"/>
      <c r="N397" s="303"/>
      <c r="O397" s="303" t="s">
        <v>2588</v>
      </c>
      <c r="P397" s="303"/>
      <c r="Q397" s="321" t="s">
        <v>32650</v>
      </c>
    </row>
    <row r="398">
      <c r="A398" s="303" t="s">
        <v>2586</v>
      </c>
      <c r="B398" s="306" t="s">
        <v>32651</v>
      </c>
      <c r="C398" s="303" t="s">
        <v>32652</v>
      </c>
      <c r="D398" s="303"/>
      <c r="E398" s="303"/>
      <c r="F398" s="303"/>
      <c r="G398" s="303"/>
      <c r="H398" s="303"/>
      <c r="I398" s="303"/>
      <c r="J398" s="303"/>
      <c r="K398" s="303"/>
      <c r="L398" s="303"/>
      <c r="M398" s="303"/>
      <c r="N398" s="303"/>
      <c r="O398" s="303" t="s">
        <v>32653</v>
      </c>
      <c r="P398" s="303" t="s">
        <v>2741</v>
      </c>
      <c r="Q398" s="303"/>
    </row>
    <row r="399">
      <c r="A399" s="303" t="s">
        <v>2586</v>
      </c>
      <c r="B399" s="308" t="s">
        <v>32654</v>
      </c>
      <c r="C399" s="303" t="s">
        <v>32655</v>
      </c>
      <c r="D399" s="303" t="s">
        <v>22513</v>
      </c>
      <c r="E399" s="310" t="s">
        <v>22602</v>
      </c>
      <c r="F399" s="303"/>
      <c r="G399" s="303"/>
      <c r="H399" s="303"/>
      <c r="I399" s="303"/>
      <c r="J399" s="303"/>
      <c r="K399" s="303"/>
      <c r="L399" s="303"/>
      <c r="M399" s="303"/>
      <c r="N399" s="303"/>
      <c r="O399" s="303" t="s">
        <v>32656</v>
      </c>
      <c r="P399" s="303" t="s">
        <v>28256</v>
      </c>
      <c r="Q399" s="303" t="s">
        <v>32657</v>
      </c>
    </row>
    <row r="400">
      <c r="A400" s="303" t="s">
        <v>2586</v>
      </c>
      <c r="B400" s="306" t="s">
        <v>32658</v>
      </c>
      <c r="C400" s="303" t="s">
        <v>32659</v>
      </c>
      <c r="D400" s="303"/>
      <c r="E400" s="303"/>
      <c r="F400" s="303"/>
      <c r="G400" s="303"/>
      <c r="H400" s="303"/>
      <c r="I400" s="303"/>
      <c r="J400" s="303"/>
      <c r="K400" s="303"/>
      <c r="L400" s="303"/>
      <c r="M400" s="303"/>
      <c r="N400" s="303"/>
      <c r="O400" s="303" t="s">
        <v>3484</v>
      </c>
      <c r="P400" s="303" t="s">
        <v>2741</v>
      </c>
      <c r="Q400" s="303"/>
    </row>
    <row r="401">
      <c r="A401" s="303" t="s">
        <v>2586</v>
      </c>
      <c r="B401" s="304" t="s">
        <v>32660</v>
      </c>
      <c r="C401" s="303" t="s">
        <v>32661</v>
      </c>
      <c r="D401" s="303" t="s">
        <v>22602</v>
      </c>
      <c r="E401" s="305" t="s">
        <v>22516</v>
      </c>
      <c r="F401" s="305" t="s">
        <v>22516</v>
      </c>
      <c r="G401" s="313" t="s">
        <v>22516</v>
      </c>
      <c r="H401" s="305" t="s">
        <v>22516</v>
      </c>
      <c r="I401" s="305" t="s">
        <v>22516</v>
      </c>
      <c r="J401" s="305" t="s">
        <v>22516</v>
      </c>
      <c r="K401" s="303"/>
      <c r="L401" s="303"/>
      <c r="M401" s="303"/>
      <c r="N401" s="303"/>
      <c r="O401" s="303" t="s">
        <v>2588</v>
      </c>
      <c r="P401" s="303" t="s">
        <v>2741</v>
      </c>
      <c r="Q401" s="303" t="s">
        <v>31862</v>
      </c>
    </row>
    <row r="402">
      <c r="A402" s="303" t="s">
        <v>2633</v>
      </c>
      <c r="B402" s="306" t="s">
        <v>32662</v>
      </c>
      <c r="C402" s="309" t="s">
        <v>32663</v>
      </c>
      <c r="D402" s="303" t="s">
        <v>22513</v>
      </c>
      <c r="E402" s="305" t="s">
        <v>22516</v>
      </c>
      <c r="F402" s="303" t="s">
        <v>22513</v>
      </c>
      <c r="G402" s="303"/>
      <c r="H402" s="303"/>
      <c r="I402" s="303"/>
      <c r="J402" s="303"/>
      <c r="K402" s="303"/>
      <c r="L402" s="303"/>
      <c r="M402" s="303"/>
      <c r="N402" s="303"/>
      <c r="O402" s="303" t="s">
        <v>2588</v>
      </c>
      <c r="P402" s="303" t="s">
        <v>2741</v>
      </c>
      <c r="Q402" s="303" t="s">
        <v>31939</v>
      </c>
    </row>
    <row r="403">
      <c r="A403" s="303" t="s">
        <v>2633</v>
      </c>
      <c r="B403" s="306" t="s">
        <v>32664</v>
      </c>
      <c r="C403" s="303" t="s">
        <v>32665</v>
      </c>
      <c r="D403" s="303"/>
      <c r="E403" s="303"/>
      <c r="F403" s="303"/>
      <c r="G403" s="303"/>
      <c r="H403" s="303"/>
      <c r="I403" s="303"/>
      <c r="J403" s="303"/>
      <c r="K403" s="303"/>
      <c r="L403" s="303"/>
      <c r="M403" s="303"/>
      <c r="N403" s="303"/>
      <c r="O403" s="303" t="s">
        <v>32563</v>
      </c>
      <c r="P403" s="303"/>
      <c r="Q403" s="303"/>
    </row>
    <row r="404">
      <c r="A404" s="303" t="s">
        <v>2586</v>
      </c>
      <c r="B404" s="306" t="s">
        <v>32666</v>
      </c>
      <c r="C404" s="303" t="s">
        <v>32666</v>
      </c>
      <c r="D404" s="303"/>
      <c r="E404" s="303"/>
      <c r="F404" s="303"/>
      <c r="G404" s="303"/>
      <c r="H404" s="303"/>
      <c r="I404" s="303"/>
      <c r="J404" s="303"/>
      <c r="K404" s="303"/>
      <c r="L404" s="303"/>
      <c r="M404" s="303"/>
      <c r="N404" s="303"/>
      <c r="O404" s="303" t="s">
        <v>32667</v>
      </c>
      <c r="P404" s="303"/>
      <c r="Q404" s="303"/>
    </row>
    <row r="405">
      <c r="A405" s="303" t="s">
        <v>2586</v>
      </c>
      <c r="B405" s="308" t="s">
        <v>32668</v>
      </c>
      <c r="C405" s="303" t="s">
        <v>32669</v>
      </c>
      <c r="D405" s="303" t="s">
        <v>22602</v>
      </c>
      <c r="E405" s="303" t="s">
        <v>22602</v>
      </c>
      <c r="F405" s="303" t="s">
        <v>22602</v>
      </c>
      <c r="G405" s="303"/>
      <c r="H405" s="303"/>
      <c r="I405" s="303"/>
      <c r="J405" s="303"/>
      <c r="K405" s="303"/>
      <c r="L405" s="303"/>
      <c r="M405" s="303"/>
      <c r="N405" s="303"/>
      <c r="O405" s="303" t="s">
        <v>2714</v>
      </c>
      <c r="P405" s="303" t="s">
        <v>28256</v>
      </c>
      <c r="Q405" s="303" t="s">
        <v>32670</v>
      </c>
    </row>
    <row r="406">
      <c r="A406" s="303" t="s">
        <v>2586</v>
      </c>
      <c r="B406" s="306" t="s">
        <v>32668</v>
      </c>
      <c r="C406" s="303" t="s">
        <v>32671</v>
      </c>
      <c r="D406" s="303" t="s">
        <v>22602</v>
      </c>
      <c r="E406" s="303" t="s">
        <v>22602</v>
      </c>
      <c r="F406" s="303" t="s">
        <v>22602</v>
      </c>
      <c r="G406" s="303"/>
      <c r="H406" s="303"/>
      <c r="I406" s="303"/>
      <c r="J406" s="303"/>
      <c r="K406" s="303"/>
      <c r="L406" s="303"/>
      <c r="M406" s="303"/>
      <c r="N406" s="303"/>
      <c r="O406" s="303" t="s">
        <v>32672</v>
      </c>
      <c r="P406" s="303" t="s">
        <v>28256</v>
      </c>
      <c r="Q406" s="303" t="s">
        <v>32670</v>
      </c>
    </row>
    <row r="407">
      <c r="A407" s="303" t="s">
        <v>2586</v>
      </c>
      <c r="B407" s="306" t="s">
        <v>32673</v>
      </c>
      <c r="C407" s="303" t="s">
        <v>32674</v>
      </c>
      <c r="D407" s="303"/>
      <c r="E407" s="303"/>
      <c r="F407" s="303"/>
      <c r="G407" s="303"/>
      <c r="H407" s="303"/>
      <c r="I407" s="303"/>
      <c r="J407" s="303"/>
      <c r="K407" s="303"/>
      <c r="L407" s="303"/>
      <c r="M407" s="303"/>
      <c r="N407" s="303"/>
      <c r="O407" s="303" t="s">
        <v>2588</v>
      </c>
      <c r="P407" s="303" t="s">
        <v>2741</v>
      </c>
      <c r="Q407" s="303"/>
    </row>
    <row r="408">
      <c r="A408" s="303" t="s">
        <v>2586</v>
      </c>
      <c r="B408" s="308" t="s">
        <v>32675</v>
      </c>
      <c r="C408" s="303" t="s">
        <v>32676</v>
      </c>
      <c r="D408" s="303" t="s">
        <v>22513</v>
      </c>
      <c r="E408" s="303" t="s">
        <v>22513</v>
      </c>
      <c r="F408" s="303" t="s">
        <v>22513</v>
      </c>
      <c r="G408" s="303"/>
      <c r="H408" s="303"/>
      <c r="I408" s="303" t="s">
        <v>22513</v>
      </c>
      <c r="J408" s="303"/>
      <c r="K408" s="303"/>
      <c r="L408" s="303"/>
      <c r="M408" s="303"/>
      <c r="N408" s="303"/>
      <c r="O408" s="303" t="s">
        <v>2588</v>
      </c>
      <c r="P408" s="303" t="s">
        <v>8038</v>
      </c>
      <c r="Q408" s="303" t="s">
        <v>31862</v>
      </c>
    </row>
    <row r="409">
      <c r="A409" s="303" t="s">
        <v>2586</v>
      </c>
      <c r="B409" s="308" t="s">
        <v>32675</v>
      </c>
      <c r="C409" s="303" t="s">
        <v>32677</v>
      </c>
      <c r="D409" s="303" t="s">
        <v>22513</v>
      </c>
      <c r="E409" s="303" t="s">
        <v>22513</v>
      </c>
      <c r="F409" s="303" t="s">
        <v>22513</v>
      </c>
      <c r="G409" s="303"/>
      <c r="H409" s="303"/>
      <c r="I409" s="303"/>
      <c r="J409" s="303"/>
      <c r="K409" s="303"/>
      <c r="L409" s="303"/>
      <c r="M409" s="303"/>
      <c r="N409" s="303"/>
      <c r="O409" s="303" t="s">
        <v>5411</v>
      </c>
      <c r="P409" s="303" t="s">
        <v>8038</v>
      </c>
      <c r="Q409" s="303" t="s">
        <v>31862</v>
      </c>
    </row>
    <row r="410">
      <c r="A410" s="303" t="s">
        <v>2586</v>
      </c>
      <c r="B410" s="306" t="s">
        <v>32678</v>
      </c>
      <c r="C410" s="303" t="s">
        <v>32679</v>
      </c>
      <c r="D410" s="303" t="s">
        <v>22513</v>
      </c>
      <c r="E410" s="303" t="s">
        <v>22583</v>
      </c>
      <c r="F410" s="303" t="s">
        <v>22583</v>
      </c>
      <c r="G410" s="303" t="s">
        <v>22513</v>
      </c>
      <c r="H410" s="303" t="s">
        <v>22602</v>
      </c>
      <c r="I410" s="303" t="s">
        <v>22602</v>
      </c>
      <c r="J410" s="303" t="s">
        <v>22513</v>
      </c>
      <c r="K410" s="303"/>
      <c r="L410" s="303"/>
      <c r="M410" s="303"/>
      <c r="N410" s="303"/>
      <c r="O410" s="303" t="s">
        <v>2785</v>
      </c>
      <c r="P410" s="303" t="s">
        <v>8038</v>
      </c>
      <c r="Q410" s="303" t="s">
        <v>32680</v>
      </c>
    </row>
    <row r="411">
      <c r="A411" s="303" t="s">
        <v>2586</v>
      </c>
      <c r="B411" s="306" t="s">
        <v>32678</v>
      </c>
      <c r="C411" s="303" t="s">
        <v>32681</v>
      </c>
      <c r="D411" s="303" t="s">
        <v>22513</v>
      </c>
      <c r="E411" s="303" t="s">
        <v>22583</v>
      </c>
      <c r="F411" s="303" t="s">
        <v>22583</v>
      </c>
      <c r="G411" s="303" t="s">
        <v>22513</v>
      </c>
      <c r="H411" s="303" t="s">
        <v>22602</v>
      </c>
      <c r="I411" s="303" t="s">
        <v>22602</v>
      </c>
      <c r="J411" s="303" t="s">
        <v>22513</v>
      </c>
      <c r="K411" s="303"/>
      <c r="L411" s="303"/>
      <c r="M411" s="303"/>
      <c r="N411" s="303"/>
      <c r="O411" s="303" t="s">
        <v>4353</v>
      </c>
      <c r="P411" s="303" t="s">
        <v>8038</v>
      </c>
      <c r="Q411" s="303" t="s">
        <v>32680</v>
      </c>
    </row>
    <row r="412">
      <c r="A412" s="303" t="s">
        <v>2586</v>
      </c>
      <c r="B412" s="308" t="s">
        <v>5986</v>
      </c>
      <c r="C412" s="303" t="s">
        <v>5990</v>
      </c>
      <c r="D412" s="303" t="s">
        <v>22513</v>
      </c>
      <c r="E412" s="305" t="s">
        <v>22516</v>
      </c>
      <c r="F412" s="305" t="s">
        <v>22516</v>
      </c>
      <c r="G412" s="303"/>
      <c r="H412" s="303"/>
      <c r="I412" s="303"/>
      <c r="J412" s="303"/>
      <c r="K412" s="303"/>
      <c r="L412" s="303"/>
      <c r="M412" s="303"/>
      <c r="N412" s="303"/>
      <c r="O412" s="303" t="s">
        <v>6069</v>
      </c>
      <c r="P412" s="303" t="s">
        <v>2741</v>
      </c>
      <c r="Q412" s="303" t="s">
        <v>31939</v>
      </c>
    </row>
    <row r="413">
      <c r="A413" s="303" t="s">
        <v>2586</v>
      </c>
      <c r="B413" s="306" t="s">
        <v>32682</v>
      </c>
      <c r="C413" s="303" t="s">
        <v>32683</v>
      </c>
      <c r="D413" s="303"/>
      <c r="E413" s="303"/>
      <c r="F413" s="303"/>
      <c r="G413" s="303"/>
      <c r="H413" s="303"/>
      <c r="I413" s="303"/>
      <c r="J413" s="303"/>
      <c r="K413" s="303"/>
      <c r="L413" s="303"/>
      <c r="M413" s="303"/>
      <c r="N413" s="303"/>
      <c r="O413" s="303" t="s">
        <v>32684</v>
      </c>
      <c r="P413" s="303" t="s">
        <v>2741</v>
      </c>
      <c r="Q413" s="303"/>
    </row>
    <row r="414">
      <c r="A414" s="303" t="s">
        <v>2586</v>
      </c>
      <c r="B414" s="306" t="s">
        <v>32682</v>
      </c>
      <c r="C414" s="303" t="s">
        <v>32685</v>
      </c>
      <c r="D414" s="303"/>
      <c r="E414" s="303"/>
      <c r="F414" s="303"/>
      <c r="G414" s="303"/>
      <c r="H414" s="303"/>
      <c r="I414" s="303"/>
      <c r="J414" s="303"/>
      <c r="K414" s="303"/>
      <c r="L414" s="303"/>
      <c r="M414" s="303"/>
      <c r="N414" s="303"/>
      <c r="O414" s="303" t="s">
        <v>2776</v>
      </c>
      <c r="P414" s="303" t="s">
        <v>2741</v>
      </c>
      <c r="Q414" s="303"/>
    </row>
    <row r="415">
      <c r="A415" s="303" t="s">
        <v>2586</v>
      </c>
      <c r="B415" s="306" t="s">
        <v>32686</v>
      </c>
      <c r="C415" s="303" t="s">
        <v>32687</v>
      </c>
      <c r="D415" s="303"/>
      <c r="E415" s="303"/>
      <c r="F415" s="303"/>
      <c r="G415" s="303"/>
      <c r="H415" s="303"/>
      <c r="I415" s="303"/>
      <c r="J415" s="303"/>
      <c r="K415" s="303"/>
      <c r="L415" s="303"/>
      <c r="M415" s="303"/>
      <c r="N415" s="303"/>
      <c r="O415" s="303" t="s">
        <v>32688</v>
      </c>
      <c r="P415" s="303"/>
      <c r="Q415" s="303"/>
    </row>
    <row r="416">
      <c r="A416" s="303" t="s">
        <v>2586</v>
      </c>
      <c r="B416" s="304" t="s">
        <v>32689</v>
      </c>
      <c r="C416" s="303" t="s">
        <v>32690</v>
      </c>
      <c r="D416" s="305" t="s">
        <v>22516</v>
      </c>
      <c r="E416" s="305" t="s">
        <v>22516</v>
      </c>
      <c r="F416" s="305" t="s">
        <v>22516</v>
      </c>
      <c r="G416" s="305" t="s">
        <v>22516</v>
      </c>
      <c r="H416" s="305" t="s">
        <v>22516</v>
      </c>
      <c r="I416" s="305" t="s">
        <v>22516</v>
      </c>
      <c r="J416" s="305" t="s">
        <v>22516</v>
      </c>
      <c r="K416" s="305" t="s">
        <v>22516</v>
      </c>
      <c r="L416" s="305" t="s">
        <v>22516</v>
      </c>
      <c r="M416" s="303"/>
      <c r="N416" s="303"/>
      <c r="O416" s="303"/>
      <c r="P416" s="303"/>
      <c r="Q416" s="303"/>
    </row>
    <row r="417">
      <c r="A417" s="303" t="s">
        <v>2586</v>
      </c>
      <c r="B417" s="304" t="s">
        <v>32691</v>
      </c>
      <c r="C417" s="303" t="s">
        <v>32692</v>
      </c>
      <c r="D417" s="303" t="s">
        <v>22602</v>
      </c>
      <c r="E417" s="305" t="s">
        <v>22516</v>
      </c>
      <c r="F417" s="305" t="s">
        <v>22516</v>
      </c>
      <c r="G417" s="305" t="s">
        <v>22516</v>
      </c>
      <c r="H417" s="305" t="s">
        <v>22516</v>
      </c>
      <c r="I417" s="305" t="s">
        <v>22516</v>
      </c>
      <c r="J417" s="305" t="s">
        <v>22516</v>
      </c>
      <c r="K417" s="305" t="s">
        <v>22516</v>
      </c>
      <c r="L417" s="305" t="s">
        <v>22516</v>
      </c>
      <c r="M417" s="303"/>
      <c r="N417" s="303"/>
      <c r="O417" s="303"/>
      <c r="P417" s="303"/>
      <c r="Q417" s="303"/>
    </row>
    <row r="418">
      <c r="A418" s="303" t="s">
        <v>2633</v>
      </c>
      <c r="B418" s="308" t="s">
        <v>32693</v>
      </c>
      <c r="C418" s="303" t="s">
        <v>32694</v>
      </c>
      <c r="D418" s="305" t="s">
        <v>22516</v>
      </c>
      <c r="E418" s="305" t="s">
        <v>22516</v>
      </c>
      <c r="F418" s="305" t="s">
        <v>22516</v>
      </c>
      <c r="G418" s="305" t="s">
        <v>22516</v>
      </c>
      <c r="H418" s="305" t="s">
        <v>22516</v>
      </c>
      <c r="I418" s="305" t="s">
        <v>22516</v>
      </c>
      <c r="J418" s="305" t="s">
        <v>22516</v>
      </c>
      <c r="K418" s="305" t="s">
        <v>22516</v>
      </c>
      <c r="L418" s="305" t="s">
        <v>22516</v>
      </c>
      <c r="M418" s="303"/>
      <c r="N418" s="303"/>
      <c r="O418" s="303"/>
      <c r="P418" s="303"/>
      <c r="Q418" s="303"/>
    </row>
    <row r="419">
      <c r="A419" s="303" t="s">
        <v>2633</v>
      </c>
      <c r="B419" s="308" t="s">
        <v>32695</v>
      </c>
      <c r="C419" s="303" t="s">
        <v>32696</v>
      </c>
      <c r="D419" s="303" t="s">
        <v>22602</v>
      </c>
      <c r="E419" s="310" t="s">
        <v>22602</v>
      </c>
      <c r="F419" s="303" t="s">
        <v>22513</v>
      </c>
      <c r="G419" s="303" t="s">
        <v>22513</v>
      </c>
      <c r="H419" s="303" t="s">
        <v>22513</v>
      </c>
      <c r="I419" s="303" t="s">
        <v>22583</v>
      </c>
      <c r="J419" s="305" t="s">
        <v>22516</v>
      </c>
      <c r="K419" s="305" t="s">
        <v>22516</v>
      </c>
      <c r="L419" s="305" t="s">
        <v>22516</v>
      </c>
      <c r="M419" s="303"/>
      <c r="N419" s="303"/>
      <c r="O419" s="303"/>
      <c r="P419" s="303"/>
      <c r="Q419" s="303"/>
    </row>
    <row r="420">
      <c r="A420" s="303" t="s">
        <v>2586</v>
      </c>
      <c r="B420" s="306" t="s">
        <v>32697</v>
      </c>
      <c r="C420" s="303" t="s">
        <v>32698</v>
      </c>
      <c r="D420" s="303"/>
      <c r="E420" s="303"/>
      <c r="F420" s="303"/>
      <c r="G420" s="303"/>
      <c r="H420" s="303"/>
      <c r="I420" s="303"/>
      <c r="J420" s="303"/>
      <c r="K420" s="303"/>
      <c r="L420" s="303"/>
      <c r="M420" s="303"/>
      <c r="N420" s="303"/>
      <c r="O420" s="303" t="s">
        <v>3874</v>
      </c>
      <c r="P420" s="303" t="s">
        <v>8038</v>
      </c>
      <c r="Q420" s="303"/>
    </row>
    <row r="421">
      <c r="A421" s="303" t="s">
        <v>2586</v>
      </c>
      <c r="B421" s="306" t="s">
        <v>32699</v>
      </c>
      <c r="C421" s="303" t="s">
        <v>32700</v>
      </c>
      <c r="D421" s="303"/>
      <c r="E421" s="303"/>
      <c r="F421" s="303"/>
      <c r="G421" s="303"/>
      <c r="H421" s="303"/>
      <c r="I421" s="303"/>
      <c r="J421" s="303"/>
      <c r="K421" s="303"/>
      <c r="L421" s="303"/>
      <c r="M421" s="303"/>
      <c r="N421" s="303"/>
      <c r="O421" s="303" t="s">
        <v>32701</v>
      </c>
      <c r="P421" s="303" t="s">
        <v>2741</v>
      </c>
      <c r="Q421" s="303"/>
    </row>
    <row r="422">
      <c r="A422" s="303" t="s">
        <v>2586</v>
      </c>
      <c r="B422" s="306" t="s">
        <v>32702</v>
      </c>
      <c r="C422" s="309" t="s">
        <v>32703</v>
      </c>
      <c r="D422" s="305" t="s">
        <v>22516</v>
      </c>
      <c r="E422" s="303" t="s">
        <v>22602</v>
      </c>
      <c r="F422" s="303" t="s">
        <v>22513</v>
      </c>
      <c r="G422" s="305" t="s">
        <v>22516</v>
      </c>
      <c r="H422" s="303" t="s">
        <v>22602</v>
      </c>
      <c r="I422" s="303" t="s">
        <v>22583</v>
      </c>
      <c r="J422" s="303" t="s">
        <v>22513</v>
      </c>
      <c r="K422" s="303"/>
      <c r="L422" s="303"/>
      <c r="M422" s="303"/>
      <c r="N422" s="303"/>
      <c r="O422" s="303" t="s">
        <v>5139</v>
      </c>
      <c r="P422" s="303" t="s">
        <v>2741</v>
      </c>
      <c r="Q422" s="303" t="s">
        <v>32704</v>
      </c>
    </row>
    <row r="423">
      <c r="A423" s="303" t="s">
        <v>2586</v>
      </c>
      <c r="B423" s="304" t="s">
        <v>32705</v>
      </c>
      <c r="C423" s="303" t="s">
        <v>32706</v>
      </c>
      <c r="D423" s="303" t="s">
        <v>22583</v>
      </c>
      <c r="E423" s="305" t="s">
        <v>22516</v>
      </c>
      <c r="F423" s="303" t="s">
        <v>22583</v>
      </c>
      <c r="G423" s="305" t="s">
        <v>22516</v>
      </c>
      <c r="H423" s="313" t="s">
        <v>22516</v>
      </c>
      <c r="I423" s="305" t="s">
        <v>22516</v>
      </c>
      <c r="J423" s="305" t="s">
        <v>22516</v>
      </c>
      <c r="K423" s="305" t="s">
        <v>22516</v>
      </c>
      <c r="L423" s="305" t="s">
        <v>22516</v>
      </c>
      <c r="M423" s="303"/>
      <c r="N423" s="303"/>
      <c r="O423" s="303"/>
      <c r="P423" s="303"/>
      <c r="Q423" s="303"/>
    </row>
    <row r="424">
      <c r="A424" s="303" t="s">
        <v>2586</v>
      </c>
      <c r="B424" s="306" t="s">
        <v>32707</v>
      </c>
      <c r="C424" s="303" t="s">
        <v>32708</v>
      </c>
      <c r="D424" s="303"/>
      <c r="E424" s="303"/>
      <c r="F424" s="303"/>
      <c r="G424" s="303"/>
      <c r="H424" s="303"/>
      <c r="I424" s="303"/>
      <c r="J424" s="303"/>
      <c r="K424" s="303"/>
      <c r="L424" s="303"/>
      <c r="M424" s="303"/>
      <c r="N424" s="303"/>
      <c r="O424" s="303" t="s">
        <v>32709</v>
      </c>
      <c r="P424" s="303"/>
      <c r="Q424" s="303"/>
    </row>
    <row r="425">
      <c r="A425" s="303" t="s">
        <v>2586</v>
      </c>
      <c r="B425" s="308" t="s">
        <v>32710</v>
      </c>
      <c r="C425" s="303" t="s">
        <v>32711</v>
      </c>
      <c r="D425" s="305" t="s">
        <v>22516</v>
      </c>
      <c r="E425" s="303" t="s">
        <v>22602</v>
      </c>
      <c r="F425" s="303" t="s">
        <v>22513</v>
      </c>
      <c r="G425" s="305" t="s">
        <v>22516</v>
      </c>
      <c r="H425" s="303" t="s">
        <v>22602</v>
      </c>
      <c r="I425" s="303" t="s">
        <v>22583</v>
      </c>
      <c r="J425" s="303" t="s">
        <v>22513</v>
      </c>
      <c r="K425" s="303"/>
      <c r="L425" s="303"/>
      <c r="M425" s="303"/>
      <c r="N425" s="303"/>
      <c r="O425" s="303" t="s">
        <v>2588</v>
      </c>
      <c r="P425" s="303" t="s">
        <v>2741</v>
      </c>
      <c r="Q425" s="303" t="s">
        <v>32704</v>
      </c>
    </row>
    <row r="426">
      <c r="A426" s="303" t="s">
        <v>2586</v>
      </c>
      <c r="B426" s="306" t="s">
        <v>32712</v>
      </c>
      <c r="C426" s="303" t="s">
        <v>32713</v>
      </c>
      <c r="D426" s="303"/>
      <c r="E426" s="303"/>
      <c r="F426" s="303"/>
      <c r="G426" s="303"/>
      <c r="H426" s="303"/>
      <c r="I426" s="303"/>
      <c r="J426" s="303"/>
      <c r="K426" s="303"/>
      <c r="L426" s="303"/>
      <c r="M426" s="303"/>
      <c r="N426" s="303"/>
      <c r="O426" s="303"/>
      <c r="P426" s="303" t="s">
        <v>2741</v>
      </c>
      <c r="Q426" s="303"/>
    </row>
    <row r="427">
      <c r="A427" s="303" t="s">
        <v>2586</v>
      </c>
      <c r="B427" s="308" t="s">
        <v>32714</v>
      </c>
      <c r="C427" s="303" t="s">
        <v>32715</v>
      </c>
      <c r="D427" s="305" t="s">
        <v>22516</v>
      </c>
      <c r="E427" s="303" t="s">
        <v>22602</v>
      </c>
      <c r="F427" s="303" t="s">
        <v>22513</v>
      </c>
      <c r="G427" s="303"/>
      <c r="H427" s="303"/>
      <c r="I427" s="303" t="s">
        <v>22513</v>
      </c>
      <c r="J427" s="303"/>
      <c r="K427" s="303"/>
      <c r="L427" s="303"/>
      <c r="M427" s="303"/>
      <c r="N427" s="303"/>
      <c r="O427" s="303" t="s">
        <v>2588</v>
      </c>
      <c r="P427" s="303"/>
      <c r="Q427" s="303" t="s">
        <v>32704</v>
      </c>
    </row>
    <row r="428">
      <c r="A428" s="303" t="s">
        <v>2586</v>
      </c>
      <c r="B428" s="308" t="s">
        <v>32716</v>
      </c>
      <c r="C428" s="303" t="s">
        <v>32717</v>
      </c>
      <c r="D428" s="303" t="s">
        <v>22513</v>
      </c>
      <c r="E428" s="303" t="s">
        <v>22513</v>
      </c>
      <c r="F428" s="303" t="s">
        <v>22513</v>
      </c>
      <c r="G428" s="303"/>
      <c r="H428" s="303"/>
      <c r="I428" s="303"/>
      <c r="J428" s="303"/>
      <c r="K428" s="303"/>
      <c r="L428" s="303"/>
      <c r="M428" s="303"/>
      <c r="N428" s="303"/>
      <c r="O428" s="303" t="s">
        <v>2588</v>
      </c>
      <c r="P428" s="303"/>
      <c r="Q428" s="303" t="s">
        <v>32037</v>
      </c>
    </row>
    <row r="429">
      <c r="A429" s="303" t="s">
        <v>2586</v>
      </c>
      <c r="B429" s="306" t="s">
        <v>32718</v>
      </c>
      <c r="C429" s="303" t="s">
        <v>32719</v>
      </c>
      <c r="D429" s="303"/>
      <c r="E429" s="303"/>
      <c r="F429" s="303"/>
      <c r="G429" s="303"/>
      <c r="H429" s="303"/>
      <c r="I429" s="303"/>
      <c r="J429" s="303"/>
      <c r="K429" s="303"/>
      <c r="L429" s="303"/>
      <c r="M429" s="303"/>
      <c r="N429" s="303"/>
      <c r="O429" s="303" t="s">
        <v>1429</v>
      </c>
      <c r="P429" s="303" t="s">
        <v>2741</v>
      </c>
      <c r="Q429" s="303"/>
    </row>
    <row r="430">
      <c r="A430" s="303" t="s">
        <v>2586</v>
      </c>
      <c r="B430" s="308" t="s">
        <v>32720</v>
      </c>
      <c r="C430" s="303" t="s">
        <v>32721</v>
      </c>
      <c r="D430" s="303" t="s">
        <v>22513</v>
      </c>
      <c r="E430" s="305" t="s">
        <v>22516</v>
      </c>
      <c r="F430" s="303" t="s">
        <v>22513</v>
      </c>
      <c r="G430" s="303"/>
      <c r="H430" s="303"/>
      <c r="I430" s="303"/>
      <c r="J430" s="303"/>
      <c r="K430" s="303"/>
      <c r="L430" s="303"/>
      <c r="M430" s="303"/>
      <c r="N430" s="303"/>
      <c r="O430" s="303" t="s">
        <v>3711</v>
      </c>
      <c r="P430" s="303" t="s">
        <v>8038</v>
      </c>
      <c r="Q430" s="303" t="s">
        <v>32722</v>
      </c>
    </row>
    <row r="431">
      <c r="A431" s="303" t="s">
        <v>2586</v>
      </c>
      <c r="B431" s="306" t="s">
        <v>32723</v>
      </c>
      <c r="C431" s="303" t="s">
        <v>32724</v>
      </c>
      <c r="D431" s="303"/>
      <c r="E431" s="303"/>
      <c r="F431" s="303"/>
      <c r="G431" s="303"/>
      <c r="H431" s="303"/>
      <c r="I431" s="303"/>
      <c r="J431" s="303"/>
      <c r="K431" s="303"/>
      <c r="L431" s="303"/>
      <c r="M431" s="303"/>
      <c r="N431" s="303"/>
      <c r="O431" s="303" t="s">
        <v>32725</v>
      </c>
      <c r="P431" s="303" t="s">
        <v>8038</v>
      </c>
      <c r="Q431" s="303"/>
    </row>
    <row r="432">
      <c r="A432" s="303" t="s">
        <v>2586</v>
      </c>
      <c r="B432" s="304" t="s">
        <v>32726</v>
      </c>
      <c r="C432" s="303" t="s">
        <v>32727</v>
      </c>
      <c r="D432" s="303" t="s">
        <v>22602</v>
      </c>
      <c r="E432" s="303" t="s">
        <v>22602</v>
      </c>
      <c r="F432" s="303" t="s">
        <v>22583</v>
      </c>
      <c r="G432" s="303" t="s">
        <v>22513</v>
      </c>
      <c r="H432" s="305" t="s">
        <v>22516</v>
      </c>
      <c r="I432" s="305" t="s">
        <v>22516</v>
      </c>
      <c r="J432" s="305" t="s">
        <v>22516</v>
      </c>
      <c r="K432" s="303" t="s">
        <v>28610</v>
      </c>
      <c r="L432" s="305" t="s">
        <v>22516</v>
      </c>
      <c r="M432" s="303"/>
      <c r="N432" s="303"/>
      <c r="O432" s="303"/>
      <c r="P432" s="303" t="s">
        <v>8038</v>
      </c>
      <c r="Q432" s="303"/>
    </row>
    <row r="433">
      <c r="A433" s="303" t="s">
        <v>2586</v>
      </c>
      <c r="B433" s="304" t="s">
        <v>32726</v>
      </c>
      <c r="C433" s="303" t="s">
        <v>32728</v>
      </c>
      <c r="D433" s="303" t="s">
        <v>22602</v>
      </c>
      <c r="E433" s="303" t="s">
        <v>22602</v>
      </c>
      <c r="F433" s="303" t="s">
        <v>22583</v>
      </c>
      <c r="G433" s="303" t="s">
        <v>22513</v>
      </c>
      <c r="H433" s="305" t="s">
        <v>22516</v>
      </c>
      <c r="I433" s="305" t="s">
        <v>22516</v>
      </c>
      <c r="J433" s="305" t="s">
        <v>22516</v>
      </c>
      <c r="K433" s="305" t="s">
        <v>22516</v>
      </c>
      <c r="L433" s="303" t="s">
        <v>31848</v>
      </c>
      <c r="M433" s="303"/>
      <c r="N433" s="303"/>
      <c r="O433" s="303"/>
      <c r="P433" s="303" t="s">
        <v>8038</v>
      </c>
      <c r="Q433" s="303"/>
    </row>
    <row r="434">
      <c r="A434" s="303" t="s">
        <v>2586</v>
      </c>
      <c r="B434" s="304" t="s">
        <v>32729</v>
      </c>
      <c r="C434" s="303" t="s">
        <v>32730</v>
      </c>
      <c r="D434" s="303"/>
      <c r="E434" s="303"/>
      <c r="F434" s="303"/>
      <c r="G434" s="303"/>
      <c r="H434" s="303"/>
      <c r="I434" s="303"/>
      <c r="J434" s="303"/>
      <c r="K434" s="303"/>
      <c r="L434" s="303"/>
      <c r="M434" s="303"/>
      <c r="N434" s="303"/>
      <c r="O434" s="303" t="s">
        <v>32731</v>
      </c>
      <c r="P434" s="303" t="s">
        <v>8038</v>
      </c>
      <c r="Q434" s="303"/>
    </row>
    <row r="435">
      <c r="A435" s="303" t="s">
        <v>2586</v>
      </c>
      <c r="B435" s="304" t="s">
        <v>32729</v>
      </c>
      <c r="C435" s="303" t="s">
        <v>32732</v>
      </c>
      <c r="D435" s="303" t="s">
        <v>22602</v>
      </c>
      <c r="E435" s="303" t="s">
        <v>22602</v>
      </c>
      <c r="F435" s="303" t="s">
        <v>22602</v>
      </c>
      <c r="G435" s="305" t="s">
        <v>22516</v>
      </c>
      <c r="H435" s="305" t="s">
        <v>22516</v>
      </c>
      <c r="I435" s="305" t="s">
        <v>22516</v>
      </c>
      <c r="J435" s="305" t="s">
        <v>22516</v>
      </c>
      <c r="K435" s="303" t="s">
        <v>28610</v>
      </c>
      <c r="L435" s="305" t="s">
        <v>22516</v>
      </c>
      <c r="M435" s="303"/>
      <c r="N435" s="303"/>
      <c r="O435" s="303"/>
      <c r="P435" s="303" t="s">
        <v>8038</v>
      </c>
      <c r="Q435" s="303"/>
    </row>
    <row r="436">
      <c r="A436" s="303" t="s">
        <v>2586</v>
      </c>
      <c r="B436" s="304" t="s">
        <v>32729</v>
      </c>
      <c r="C436" s="303" t="s">
        <v>29669</v>
      </c>
      <c r="D436" s="303" t="s">
        <v>22602</v>
      </c>
      <c r="E436" s="303" t="s">
        <v>22602</v>
      </c>
      <c r="F436" s="303" t="s">
        <v>22602</v>
      </c>
      <c r="G436" s="305" t="s">
        <v>22516</v>
      </c>
      <c r="H436" s="305" t="s">
        <v>22516</v>
      </c>
      <c r="I436" s="305" t="s">
        <v>22516</v>
      </c>
      <c r="J436" s="305" t="s">
        <v>22516</v>
      </c>
      <c r="K436" s="303" t="s">
        <v>28610</v>
      </c>
      <c r="L436" s="305" t="s">
        <v>22516</v>
      </c>
      <c r="M436" s="303"/>
      <c r="N436" s="303"/>
      <c r="O436" s="303"/>
      <c r="P436" s="303" t="s">
        <v>8038</v>
      </c>
      <c r="Q436" s="307"/>
    </row>
    <row r="437">
      <c r="A437" s="303" t="s">
        <v>2586</v>
      </c>
      <c r="B437" s="304" t="s">
        <v>32729</v>
      </c>
      <c r="C437" s="303" t="s">
        <v>32733</v>
      </c>
      <c r="D437" s="303" t="s">
        <v>22602</v>
      </c>
      <c r="E437" s="303" t="s">
        <v>22602</v>
      </c>
      <c r="F437" s="303" t="s">
        <v>22602</v>
      </c>
      <c r="G437" s="305" t="s">
        <v>22516</v>
      </c>
      <c r="H437" s="305" t="s">
        <v>22516</v>
      </c>
      <c r="I437" s="305" t="s">
        <v>22516</v>
      </c>
      <c r="J437" s="305" t="s">
        <v>22516</v>
      </c>
      <c r="K437" s="303" t="s">
        <v>28610</v>
      </c>
      <c r="L437" s="305" t="s">
        <v>22516</v>
      </c>
      <c r="M437" s="303"/>
      <c r="N437" s="303"/>
      <c r="O437" s="303"/>
      <c r="P437" s="303" t="s">
        <v>8038</v>
      </c>
      <c r="Q437" s="303"/>
    </row>
    <row r="438">
      <c r="A438" s="303" t="s">
        <v>2586</v>
      </c>
      <c r="B438" s="304" t="s">
        <v>32729</v>
      </c>
      <c r="C438" s="303" t="s">
        <v>32734</v>
      </c>
      <c r="D438" s="303" t="s">
        <v>22602</v>
      </c>
      <c r="E438" s="303" t="s">
        <v>22602</v>
      </c>
      <c r="F438" s="303" t="s">
        <v>22602</v>
      </c>
      <c r="G438" s="305" t="s">
        <v>22516</v>
      </c>
      <c r="H438" s="305" t="s">
        <v>22516</v>
      </c>
      <c r="I438" s="305" t="s">
        <v>22516</v>
      </c>
      <c r="J438" s="305" t="s">
        <v>22516</v>
      </c>
      <c r="K438" s="303" t="s">
        <v>28610</v>
      </c>
      <c r="L438" s="305" t="s">
        <v>22516</v>
      </c>
      <c r="M438" s="303"/>
      <c r="N438" s="303"/>
      <c r="O438" s="303"/>
      <c r="P438" s="303" t="s">
        <v>8038</v>
      </c>
      <c r="Q438" s="303"/>
    </row>
    <row r="439">
      <c r="A439" s="303" t="s">
        <v>2586</v>
      </c>
      <c r="B439" s="304" t="s">
        <v>32729</v>
      </c>
      <c r="C439" s="303" t="s">
        <v>32735</v>
      </c>
      <c r="D439" s="303" t="s">
        <v>22602</v>
      </c>
      <c r="E439" s="303" t="s">
        <v>22602</v>
      </c>
      <c r="F439" s="303" t="s">
        <v>22602</v>
      </c>
      <c r="G439" s="305" t="s">
        <v>22516</v>
      </c>
      <c r="H439" s="305" t="s">
        <v>22516</v>
      </c>
      <c r="I439" s="305" t="s">
        <v>22516</v>
      </c>
      <c r="J439" s="305" t="s">
        <v>22516</v>
      </c>
      <c r="K439" s="303" t="s">
        <v>28610</v>
      </c>
      <c r="L439" s="305" t="s">
        <v>22516</v>
      </c>
      <c r="M439" s="303"/>
      <c r="N439" s="303"/>
      <c r="O439" s="303"/>
      <c r="P439" s="303" t="s">
        <v>8038</v>
      </c>
      <c r="Q439" s="303"/>
    </row>
    <row r="440">
      <c r="A440" s="303" t="s">
        <v>2586</v>
      </c>
      <c r="B440" s="304" t="s">
        <v>32729</v>
      </c>
      <c r="C440" s="303" t="s">
        <v>32736</v>
      </c>
      <c r="D440" s="303" t="s">
        <v>22602</v>
      </c>
      <c r="E440" s="303" t="s">
        <v>22602</v>
      </c>
      <c r="F440" s="303" t="s">
        <v>22602</v>
      </c>
      <c r="G440" s="305" t="s">
        <v>22516</v>
      </c>
      <c r="H440" s="305" t="s">
        <v>22516</v>
      </c>
      <c r="I440" s="305" t="s">
        <v>22516</v>
      </c>
      <c r="J440" s="305" t="s">
        <v>22516</v>
      </c>
      <c r="K440" s="303" t="s">
        <v>28610</v>
      </c>
      <c r="L440" s="305" t="s">
        <v>22516</v>
      </c>
      <c r="M440" s="303"/>
      <c r="N440" s="303"/>
      <c r="O440" s="303"/>
      <c r="P440" s="303" t="s">
        <v>8038</v>
      </c>
      <c r="Q440" s="303"/>
    </row>
    <row r="441">
      <c r="A441" s="303" t="s">
        <v>2586</v>
      </c>
      <c r="B441" s="306" t="s">
        <v>32737</v>
      </c>
      <c r="C441" s="303" t="s">
        <v>32738</v>
      </c>
      <c r="D441" s="303"/>
      <c r="E441" s="303"/>
      <c r="F441" s="303"/>
      <c r="G441" s="303"/>
      <c r="H441" s="303"/>
      <c r="I441" s="303"/>
      <c r="J441" s="303"/>
      <c r="K441" s="303"/>
      <c r="L441" s="303"/>
      <c r="M441" s="303"/>
      <c r="N441" s="303"/>
      <c r="O441" s="303" t="s">
        <v>6090</v>
      </c>
      <c r="P441" s="303"/>
      <c r="Q441" s="303"/>
    </row>
    <row r="442">
      <c r="A442" s="303" t="s">
        <v>2586</v>
      </c>
      <c r="B442" s="306" t="s">
        <v>32739</v>
      </c>
      <c r="C442" s="303" t="s">
        <v>32740</v>
      </c>
      <c r="D442" s="303"/>
      <c r="E442" s="303"/>
      <c r="F442" s="303"/>
      <c r="G442" s="303"/>
      <c r="H442" s="303"/>
      <c r="I442" s="303"/>
      <c r="J442" s="303"/>
      <c r="K442" s="303"/>
      <c r="L442" s="303"/>
      <c r="M442" s="303"/>
      <c r="N442" s="303"/>
      <c r="O442" s="303" t="s">
        <v>32741</v>
      </c>
      <c r="P442" s="303"/>
      <c r="Q442" s="303"/>
    </row>
    <row r="443">
      <c r="A443" s="303" t="s">
        <v>2586</v>
      </c>
      <c r="B443" s="306" t="s">
        <v>32742</v>
      </c>
      <c r="C443" s="303" t="s">
        <v>32743</v>
      </c>
      <c r="D443" s="303"/>
      <c r="E443" s="303"/>
      <c r="F443" s="303"/>
      <c r="G443" s="303"/>
      <c r="H443" s="303"/>
      <c r="I443" s="303"/>
      <c r="J443" s="303"/>
      <c r="K443" s="303"/>
      <c r="L443" s="303"/>
      <c r="M443" s="303"/>
      <c r="N443" s="303"/>
      <c r="O443" s="303" t="s">
        <v>32744</v>
      </c>
      <c r="P443" s="303"/>
      <c r="Q443" s="303"/>
    </row>
    <row r="444">
      <c r="A444" s="303" t="s">
        <v>2586</v>
      </c>
      <c r="B444" s="306" t="s">
        <v>32745</v>
      </c>
      <c r="C444" s="303" t="s">
        <v>32746</v>
      </c>
      <c r="D444" s="303"/>
      <c r="E444" s="303"/>
      <c r="F444" s="303"/>
      <c r="G444" s="303"/>
      <c r="H444" s="303"/>
      <c r="I444" s="303"/>
      <c r="J444" s="303"/>
      <c r="K444" s="303"/>
      <c r="L444" s="303"/>
      <c r="M444" s="303"/>
      <c r="N444" s="303"/>
      <c r="O444" s="303" t="s">
        <v>28713</v>
      </c>
      <c r="P444" s="303"/>
      <c r="Q444" s="303"/>
    </row>
    <row r="445">
      <c r="A445" s="303" t="s">
        <v>2586</v>
      </c>
      <c r="B445" s="306" t="s">
        <v>32747</v>
      </c>
      <c r="C445" s="303" t="s">
        <v>32748</v>
      </c>
      <c r="D445" s="303"/>
      <c r="E445" s="303"/>
      <c r="F445" s="303"/>
      <c r="G445" s="303"/>
      <c r="H445" s="303"/>
      <c r="I445" s="303"/>
      <c r="J445" s="303"/>
      <c r="K445" s="303"/>
      <c r="L445" s="303"/>
      <c r="M445" s="303"/>
      <c r="N445" s="303"/>
      <c r="O445" s="305" t="s">
        <v>2588</v>
      </c>
      <c r="P445" s="303"/>
      <c r="Q445" s="303"/>
    </row>
    <row r="446">
      <c r="A446" s="303" t="s">
        <v>2586</v>
      </c>
      <c r="B446" s="306" t="s">
        <v>32749</v>
      </c>
      <c r="C446" s="303" t="s">
        <v>32750</v>
      </c>
      <c r="D446" s="303"/>
      <c r="E446" s="303"/>
      <c r="F446" s="303"/>
      <c r="G446" s="303"/>
      <c r="H446" s="303"/>
      <c r="I446" s="303"/>
      <c r="J446" s="303"/>
      <c r="K446" s="303"/>
      <c r="L446" s="303"/>
      <c r="M446" s="303"/>
      <c r="N446" s="303"/>
      <c r="O446" s="305" t="s">
        <v>2588</v>
      </c>
      <c r="P446" s="303"/>
      <c r="Q446" s="303"/>
    </row>
    <row r="447">
      <c r="A447" s="303" t="s">
        <v>2586</v>
      </c>
      <c r="B447" s="308" t="s">
        <v>32751</v>
      </c>
      <c r="C447" s="303" t="s">
        <v>32752</v>
      </c>
      <c r="D447" s="303" t="s">
        <v>22513</v>
      </c>
      <c r="E447" s="305" t="s">
        <v>22516</v>
      </c>
      <c r="F447" s="303" t="s">
        <v>22513</v>
      </c>
      <c r="G447" s="303"/>
      <c r="H447" s="303"/>
      <c r="I447" s="303"/>
      <c r="J447" s="303"/>
      <c r="K447" s="303"/>
      <c r="L447" s="303"/>
      <c r="M447" s="303"/>
      <c r="N447" s="303"/>
      <c r="O447" s="303" t="s">
        <v>2588</v>
      </c>
      <c r="P447" s="303"/>
      <c r="Q447" s="303" t="s">
        <v>32753</v>
      </c>
    </row>
    <row r="448">
      <c r="A448" s="303" t="s">
        <v>2633</v>
      </c>
      <c r="B448" s="306" t="s">
        <v>32754</v>
      </c>
      <c r="C448" s="303" t="s">
        <v>32755</v>
      </c>
      <c r="D448" s="303"/>
      <c r="E448" s="303"/>
      <c r="F448" s="303"/>
      <c r="G448" s="303"/>
      <c r="H448" s="303"/>
      <c r="I448" s="303"/>
      <c r="J448" s="303"/>
      <c r="K448" s="303"/>
      <c r="L448" s="303"/>
      <c r="M448" s="303"/>
      <c r="N448" s="303"/>
      <c r="O448" s="305" t="s">
        <v>32756</v>
      </c>
      <c r="P448" s="303" t="s">
        <v>28256</v>
      </c>
      <c r="Q448" s="303"/>
    </row>
    <row r="449">
      <c r="A449" s="303" t="s">
        <v>2586</v>
      </c>
      <c r="B449" s="306" t="s">
        <v>25396</v>
      </c>
      <c r="C449" s="303" t="s">
        <v>32757</v>
      </c>
      <c r="D449" s="303"/>
      <c r="E449" s="303"/>
      <c r="F449" s="303"/>
      <c r="G449" s="303"/>
      <c r="H449" s="303"/>
      <c r="I449" s="303"/>
      <c r="J449" s="303"/>
      <c r="K449" s="303"/>
      <c r="L449" s="303"/>
      <c r="M449" s="303"/>
      <c r="N449" s="303"/>
      <c r="O449" s="305" t="s">
        <v>2588</v>
      </c>
      <c r="P449" s="303"/>
      <c r="Q449" s="303"/>
    </row>
    <row r="450">
      <c r="A450" s="303" t="s">
        <v>2586</v>
      </c>
      <c r="B450" s="306" t="s">
        <v>32758</v>
      </c>
      <c r="C450" s="303" t="s">
        <v>32759</v>
      </c>
      <c r="D450" s="303"/>
      <c r="E450" s="303"/>
      <c r="F450" s="303"/>
      <c r="G450" s="303"/>
      <c r="H450" s="303"/>
      <c r="I450" s="303"/>
      <c r="J450" s="303"/>
      <c r="K450" s="303"/>
      <c r="L450" s="303"/>
      <c r="M450" s="303"/>
      <c r="N450" s="303"/>
      <c r="O450" s="305" t="s">
        <v>2635</v>
      </c>
      <c r="P450" s="303"/>
      <c r="Q450" s="303"/>
    </row>
    <row r="451">
      <c r="A451" s="303" t="s">
        <v>2633</v>
      </c>
      <c r="B451" s="306" t="s">
        <v>32760</v>
      </c>
      <c r="C451" s="303" t="s">
        <v>32761</v>
      </c>
      <c r="D451" s="303"/>
      <c r="E451" s="303"/>
      <c r="F451" s="303"/>
      <c r="G451" s="303"/>
      <c r="H451" s="303"/>
      <c r="I451" s="303"/>
      <c r="J451" s="303"/>
      <c r="K451" s="303"/>
      <c r="L451" s="303"/>
      <c r="M451" s="303"/>
      <c r="N451" s="303"/>
      <c r="O451" s="305" t="s">
        <v>2635</v>
      </c>
      <c r="P451" s="303"/>
      <c r="Q451" s="303"/>
    </row>
    <row r="452">
      <c r="A452" s="303" t="s">
        <v>2633</v>
      </c>
      <c r="B452" s="306" t="s">
        <v>32762</v>
      </c>
      <c r="C452" s="303" t="s">
        <v>32763</v>
      </c>
      <c r="D452" s="303"/>
      <c r="E452" s="303"/>
      <c r="F452" s="303"/>
      <c r="G452" s="303"/>
      <c r="H452" s="303"/>
      <c r="I452" s="303"/>
      <c r="J452" s="303"/>
      <c r="K452" s="303"/>
      <c r="L452" s="303"/>
      <c r="M452" s="303"/>
      <c r="N452" s="303"/>
      <c r="O452" s="305" t="s">
        <v>2635</v>
      </c>
      <c r="P452" s="303"/>
      <c r="Q452" s="303"/>
    </row>
    <row r="453">
      <c r="A453" s="303" t="s">
        <v>2586</v>
      </c>
      <c r="B453" s="306" t="s">
        <v>32764</v>
      </c>
      <c r="C453" s="303" t="s">
        <v>32765</v>
      </c>
      <c r="D453" s="303"/>
      <c r="E453" s="303"/>
      <c r="F453" s="303"/>
      <c r="G453" s="303"/>
      <c r="H453" s="303"/>
      <c r="I453" s="303"/>
      <c r="J453" s="303"/>
      <c r="K453" s="303"/>
      <c r="L453" s="303"/>
      <c r="M453" s="303"/>
      <c r="N453" s="303"/>
      <c r="O453" s="305" t="s">
        <v>2635</v>
      </c>
      <c r="P453" s="303"/>
      <c r="Q453" s="303"/>
    </row>
    <row r="454">
      <c r="A454" s="303" t="s">
        <v>2586</v>
      </c>
      <c r="B454" s="306" t="s">
        <v>32766</v>
      </c>
      <c r="C454" s="303" t="s">
        <v>32767</v>
      </c>
      <c r="D454" s="303"/>
      <c r="E454" s="303"/>
      <c r="F454" s="303"/>
      <c r="G454" s="303"/>
      <c r="H454" s="303"/>
      <c r="I454" s="303"/>
      <c r="J454" s="303"/>
      <c r="K454" s="303"/>
      <c r="L454" s="303"/>
      <c r="M454" s="303"/>
      <c r="N454" s="303"/>
      <c r="O454" s="305" t="s">
        <v>2588</v>
      </c>
      <c r="P454" s="303"/>
      <c r="Q454" s="303"/>
    </row>
    <row r="455">
      <c r="A455" s="303" t="s">
        <v>2586</v>
      </c>
      <c r="B455" s="306" t="s">
        <v>32768</v>
      </c>
      <c r="C455" s="303" t="s">
        <v>32768</v>
      </c>
      <c r="D455" s="303"/>
      <c r="E455" s="303"/>
      <c r="F455" s="303"/>
      <c r="G455" s="303"/>
      <c r="H455" s="303"/>
      <c r="I455" s="303"/>
      <c r="J455" s="303"/>
      <c r="K455" s="303"/>
      <c r="L455" s="303"/>
      <c r="M455" s="303"/>
      <c r="N455" s="303"/>
      <c r="O455" s="303" t="s">
        <v>32769</v>
      </c>
      <c r="P455" s="303"/>
      <c r="Q455" s="303"/>
    </row>
    <row r="456">
      <c r="A456" s="303" t="s">
        <v>2586</v>
      </c>
      <c r="B456" s="306" t="s">
        <v>32770</v>
      </c>
      <c r="C456" s="303" t="s">
        <v>32771</v>
      </c>
      <c r="D456" s="303"/>
      <c r="E456" s="303"/>
      <c r="F456" s="303"/>
      <c r="G456" s="303"/>
      <c r="H456" s="303"/>
      <c r="I456" s="303"/>
      <c r="J456" s="303"/>
      <c r="K456" s="303"/>
      <c r="L456" s="303"/>
      <c r="M456" s="303"/>
      <c r="N456" s="303"/>
      <c r="O456" s="303" t="s">
        <v>5851</v>
      </c>
      <c r="P456" s="303" t="s">
        <v>2741</v>
      </c>
      <c r="Q456" s="303"/>
    </row>
    <row r="457">
      <c r="A457" s="303" t="s">
        <v>2586</v>
      </c>
      <c r="B457" s="308" t="s">
        <v>32772</v>
      </c>
      <c r="C457" s="303" t="s">
        <v>32773</v>
      </c>
      <c r="D457" s="303" t="s">
        <v>22513</v>
      </c>
      <c r="E457" s="310" t="s">
        <v>22583</v>
      </c>
      <c r="F457" s="303" t="s">
        <v>22513</v>
      </c>
      <c r="G457" s="305" t="s">
        <v>22516</v>
      </c>
      <c r="H457" s="305" t="s">
        <v>22516</v>
      </c>
      <c r="I457" s="303" t="s">
        <v>22513</v>
      </c>
      <c r="J457" s="305" t="s">
        <v>22516</v>
      </c>
      <c r="K457" s="303"/>
      <c r="L457" s="303"/>
      <c r="M457" s="303"/>
      <c r="N457" s="303"/>
      <c r="O457" s="303" t="s">
        <v>2588</v>
      </c>
      <c r="P457" s="303"/>
      <c r="Q457" s="303" t="s">
        <v>31862</v>
      </c>
    </row>
    <row r="458">
      <c r="A458" s="303" t="s">
        <v>2586</v>
      </c>
      <c r="B458" s="304" t="s">
        <v>32774</v>
      </c>
      <c r="C458" s="303" t="s">
        <v>32775</v>
      </c>
      <c r="D458" s="305" t="s">
        <v>22516</v>
      </c>
      <c r="E458" s="305" t="s">
        <v>22516</v>
      </c>
      <c r="F458" s="305" t="s">
        <v>22516</v>
      </c>
      <c r="G458" s="305" t="s">
        <v>22516</v>
      </c>
      <c r="H458" s="305" t="s">
        <v>22516</v>
      </c>
      <c r="I458" s="305" t="s">
        <v>22516</v>
      </c>
      <c r="J458" s="305" t="s">
        <v>22516</v>
      </c>
      <c r="K458" s="305" t="s">
        <v>22516</v>
      </c>
      <c r="L458" s="305" t="s">
        <v>22516</v>
      </c>
      <c r="M458" s="303"/>
      <c r="N458" s="303"/>
      <c r="O458" s="303"/>
      <c r="P458" s="303"/>
      <c r="Q458" s="303"/>
    </row>
    <row r="459">
      <c r="A459" s="303" t="s">
        <v>2586</v>
      </c>
      <c r="B459" s="308" t="s">
        <v>32776</v>
      </c>
      <c r="C459" s="303" t="s">
        <v>32777</v>
      </c>
      <c r="D459" s="303" t="s">
        <v>22513</v>
      </c>
      <c r="E459" s="305" t="s">
        <v>22516</v>
      </c>
      <c r="F459" s="303" t="s">
        <v>22513</v>
      </c>
      <c r="G459" s="303"/>
      <c r="H459" s="303"/>
      <c r="I459" s="303"/>
      <c r="J459" s="303"/>
      <c r="K459" s="303"/>
      <c r="L459" s="303"/>
      <c r="M459" s="303"/>
      <c r="N459" s="303"/>
      <c r="O459" s="303" t="s">
        <v>32778</v>
      </c>
      <c r="P459" s="303" t="s">
        <v>8038</v>
      </c>
      <c r="Q459" s="303" t="s">
        <v>32779</v>
      </c>
    </row>
    <row r="460">
      <c r="A460" s="303" t="s">
        <v>2586</v>
      </c>
      <c r="B460" s="308" t="s">
        <v>32776</v>
      </c>
      <c r="C460" s="303" t="s">
        <v>32780</v>
      </c>
      <c r="D460" s="303" t="s">
        <v>22513</v>
      </c>
      <c r="E460" s="305" t="s">
        <v>22516</v>
      </c>
      <c r="F460" s="303" t="s">
        <v>22513</v>
      </c>
      <c r="G460" s="303"/>
      <c r="H460" s="303"/>
      <c r="I460" s="303"/>
      <c r="J460" s="303"/>
      <c r="K460" s="303"/>
      <c r="L460" s="303"/>
      <c r="M460" s="303"/>
      <c r="N460" s="303"/>
      <c r="O460" s="303" t="s">
        <v>4178</v>
      </c>
      <c r="P460" s="303" t="s">
        <v>8038</v>
      </c>
      <c r="Q460" s="303" t="s">
        <v>32779</v>
      </c>
    </row>
    <row r="461">
      <c r="A461" s="303" t="s">
        <v>2586</v>
      </c>
      <c r="B461" s="306" t="s">
        <v>32781</v>
      </c>
      <c r="C461" s="303" t="s">
        <v>32782</v>
      </c>
      <c r="D461" s="303"/>
      <c r="E461" s="303"/>
      <c r="F461" s="303"/>
      <c r="G461" s="303"/>
      <c r="H461" s="303"/>
      <c r="I461" s="303"/>
      <c r="J461" s="303"/>
      <c r="K461" s="303"/>
      <c r="L461" s="303"/>
      <c r="M461" s="303"/>
      <c r="N461" s="303"/>
      <c r="O461" s="303" t="s">
        <v>2635</v>
      </c>
      <c r="P461" s="303" t="s">
        <v>2741</v>
      </c>
      <c r="Q461" s="303"/>
    </row>
    <row r="462">
      <c r="A462" s="303" t="s">
        <v>2586</v>
      </c>
      <c r="B462" s="306" t="s">
        <v>32783</v>
      </c>
      <c r="C462" s="303" t="s">
        <v>32784</v>
      </c>
      <c r="D462" s="303"/>
      <c r="E462" s="303"/>
      <c r="F462" s="303"/>
      <c r="G462" s="303"/>
      <c r="H462" s="303"/>
      <c r="I462" s="303"/>
      <c r="J462" s="303"/>
      <c r="K462" s="303"/>
      <c r="L462" s="303"/>
      <c r="M462" s="303"/>
      <c r="N462" s="303"/>
      <c r="O462" s="303" t="s">
        <v>2635</v>
      </c>
      <c r="P462" s="303" t="s">
        <v>2741</v>
      </c>
      <c r="Q462" s="303"/>
    </row>
    <row r="463">
      <c r="A463" s="303" t="s">
        <v>2586</v>
      </c>
      <c r="B463" s="304" t="s">
        <v>32785</v>
      </c>
      <c r="C463" s="303" t="s">
        <v>32786</v>
      </c>
      <c r="D463" s="303" t="s">
        <v>22513</v>
      </c>
      <c r="E463" s="303" t="s">
        <v>22513</v>
      </c>
      <c r="F463" s="303" t="s">
        <v>22513</v>
      </c>
      <c r="G463" s="303" t="s">
        <v>22513</v>
      </c>
      <c r="H463" s="305" t="s">
        <v>22516</v>
      </c>
      <c r="I463" s="305" t="s">
        <v>22516</v>
      </c>
      <c r="J463" s="305" t="s">
        <v>22516</v>
      </c>
      <c r="K463" s="305" t="s">
        <v>22516</v>
      </c>
      <c r="L463" s="303" t="s">
        <v>31848</v>
      </c>
      <c r="M463" s="303" t="s">
        <v>31854</v>
      </c>
      <c r="N463" s="303"/>
      <c r="O463" s="303"/>
      <c r="P463" s="303" t="s">
        <v>2741</v>
      </c>
      <c r="Q463" s="303"/>
    </row>
    <row r="464">
      <c r="A464" s="303" t="s">
        <v>2586</v>
      </c>
      <c r="B464" s="304" t="s">
        <v>32785</v>
      </c>
      <c r="C464" s="303" t="s">
        <v>32787</v>
      </c>
      <c r="D464" s="303"/>
      <c r="E464" s="303"/>
      <c r="F464" s="303"/>
      <c r="G464" s="303"/>
      <c r="H464" s="303"/>
      <c r="I464" s="303"/>
      <c r="J464" s="303"/>
      <c r="K464" s="303"/>
      <c r="L464" s="303"/>
      <c r="M464" s="303"/>
      <c r="N464" s="303"/>
      <c r="O464" s="303" t="s">
        <v>2732</v>
      </c>
      <c r="P464" s="303"/>
      <c r="Q464" s="303"/>
    </row>
    <row r="465">
      <c r="A465" s="303" t="s">
        <v>2586</v>
      </c>
      <c r="B465" s="308" t="s">
        <v>32788</v>
      </c>
      <c r="C465" s="303" t="s">
        <v>32789</v>
      </c>
      <c r="D465" s="303" t="s">
        <v>22513</v>
      </c>
      <c r="E465" s="303" t="s">
        <v>22513</v>
      </c>
      <c r="F465" s="303" t="s">
        <v>22513</v>
      </c>
      <c r="G465" s="303"/>
      <c r="H465" s="303"/>
      <c r="I465" s="303"/>
      <c r="J465" s="303"/>
      <c r="K465" s="303"/>
      <c r="L465" s="303"/>
      <c r="M465" s="303"/>
      <c r="N465" s="303"/>
      <c r="O465" s="303" t="s">
        <v>32790</v>
      </c>
      <c r="P465" s="303" t="s">
        <v>28256</v>
      </c>
      <c r="Q465" s="303"/>
    </row>
    <row r="466">
      <c r="A466" s="303" t="s">
        <v>2586</v>
      </c>
      <c r="B466" s="308" t="s">
        <v>32791</v>
      </c>
      <c r="C466" s="303" t="s">
        <v>32792</v>
      </c>
      <c r="D466" s="303" t="s">
        <v>22513</v>
      </c>
      <c r="E466" s="303" t="s">
        <v>22513</v>
      </c>
      <c r="F466" s="303" t="s">
        <v>22513</v>
      </c>
      <c r="G466" s="303" t="s">
        <v>22513</v>
      </c>
      <c r="H466" s="305" t="s">
        <v>22516</v>
      </c>
      <c r="I466" s="305" t="s">
        <v>22516</v>
      </c>
      <c r="J466" s="303"/>
      <c r="K466" s="303"/>
      <c r="L466" s="303"/>
      <c r="M466" s="303" t="s">
        <v>31854</v>
      </c>
      <c r="N466" s="303"/>
      <c r="O466" s="303"/>
      <c r="P466" s="303"/>
      <c r="Q466" s="303"/>
    </row>
    <row r="467">
      <c r="A467" s="303" t="s">
        <v>2586</v>
      </c>
      <c r="B467" s="304" t="s">
        <v>32793</v>
      </c>
      <c r="C467" s="303" t="s">
        <v>32794</v>
      </c>
      <c r="D467" s="303" t="s">
        <v>22513</v>
      </c>
      <c r="E467" s="305" t="s">
        <v>22516</v>
      </c>
      <c r="F467" s="305" t="s">
        <v>22516</v>
      </c>
      <c r="G467" s="305" t="s">
        <v>22516</v>
      </c>
      <c r="H467" s="305" t="s">
        <v>22516</v>
      </c>
      <c r="I467" s="305" t="s">
        <v>22516</v>
      </c>
      <c r="J467" s="305" t="s">
        <v>22516</v>
      </c>
      <c r="K467" s="305" t="s">
        <v>22516</v>
      </c>
      <c r="L467" s="305" t="s">
        <v>22516</v>
      </c>
      <c r="M467" s="303"/>
      <c r="N467" s="303"/>
      <c r="O467" s="303"/>
      <c r="P467" s="303"/>
      <c r="Q467" s="303"/>
    </row>
    <row r="468">
      <c r="A468" s="303" t="s">
        <v>2586</v>
      </c>
      <c r="B468" s="306" t="s">
        <v>32795</v>
      </c>
      <c r="C468" s="303" t="s">
        <v>32796</v>
      </c>
      <c r="D468" s="303"/>
      <c r="E468" s="303"/>
      <c r="F468" s="303"/>
      <c r="G468" s="303"/>
      <c r="H468" s="303"/>
      <c r="I468" s="303"/>
      <c r="J468" s="303"/>
      <c r="K468" s="303"/>
      <c r="L468" s="303"/>
      <c r="M468" s="303"/>
      <c r="N468" s="303"/>
      <c r="O468" s="303" t="s">
        <v>10041</v>
      </c>
      <c r="P468" s="303"/>
      <c r="Q468" s="303"/>
    </row>
    <row r="469">
      <c r="A469" s="303" t="s">
        <v>2586</v>
      </c>
      <c r="B469" s="308" t="s">
        <v>32797</v>
      </c>
      <c r="C469" s="309" t="s">
        <v>32798</v>
      </c>
      <c r="D469" s="303" t="s">
        <v>22602</v>
      </c>
      <c r="E469" s="303" t="s">
        <v>22513</v>
      </c>
      <c r="F469" s="303" t="s">
        <v>22513</v>
      </c>
      <c r="G469" s="303"/>
      <c r="H469" s="303"/>
      <c r="I469" s="303"/>
      <c r="J469" s="303"/>
      <c r="K469" s="303"/>
      <c r="L469" s="303"/>
      <c r="M469" s="303"/>
      <c r="N469" s="303"/>
      <c r="O469" s="303" t="s">
        <v>2588</v>
      </c>
      <c r="P469" s="303"/>
      <c r="Q469" s="303" t="s">
        <v>32555</v>
      </c>
    </row>
    <row r="470">
      <c r="A470" s="303" t="s">
        <v>2586</v>
      </c>
      <c r="B470" s="306" t="s">
        <v>32799</v>
      </c>
      <c r="C470" s="303" t="s">
        <v>32800</v>
      </c>
      <c r="D470" s="303"/>
      <c r="E470" s="303"/>
      <c r="F470" s="303"/>
      <c r="G470" s="303"/>
      <c r="H470" s="303"/>
      <c r="I470" s="303"/>
      <c r="J470" s="303"/>
      <c r="K470" s="303"/>
      <c r="L470" s="303"/>
      <c r="M470" s="303"/>
      <c r="N470" s="303"/>
      <c r="O470" s="303"/>
      <c r="P470" s="303" t="s">
        <v>8038</v>
      </c>
      <c r="Q470" s="303"/>
    </row>
    <row r="471">
      <c r="A471" s="303" t="s">
        <v>2586</v>
      </c>
      <c r="B471" s="306" t="s">
        <v>32801</v>
      </c>
      <c r="C471" s="303" t="s">
        <v>32802</v>
      </c>
      <c r="D471" s="303"/>
      <c r="E471" s="303"/>
      <c r="F471" s="303"/>
      <c r="G471" s="303"/>
      <c r="H471" s="303"/>
      <c r="I471" s="303"/>
      <c r="J471" s="303"/>
      <c r="K471" s="303"/>
      <c r="L471" s="303"/>
      <c r="M471" s="303"/>
      <c r="N471" s="303"/>
      <c r="O471" s="303" t="s">
        <v>32803</v>
      </c>
      <c r="P471" s="303"/>
      <c r="Q471" s="303"/>
    </row>
    <row r="472">
      <c r="A472" s="303" t="s">
        <v>2586</v>
      </c>
      <c r="B472" s="306" t="s">
        <v>32804</v>
      </c>
      <c r="C472" s="303" t="s">
        <v>32805</v>
      </c>
      <c r="D472" s="303"/>
      <c r="E472" s="303"/>
      <c r="F472" s="303"/>
      <c r="G472" s="303"/>
      <c r="H472" s="303"/>
      <c r="I472" s="303"/>
      <c r="J472" s="303"/>
      <c r="K472" s="303"/>
      <c r="L472" s="303"/>
      <c r="M472" s="303"/>
      <c r="N472" s="303"/>
      <c r="O472" s="303" t="s">
        <v>32806</v>
      </c>
      <c r="P472" s="303" t="s">
        <v>2741</v>
      </c>
      <c r="Q472" s="320"/>
    </row>
    <row r="473">
      <c r="A473" s="303" t="s">
        <v>2633</v>
      </c>
      <c r="B473" s="306" t="s">
        <v>32807</v>
      </c>
      <c r="C473" s="303" t="s">
        <v>32808</v>
      </c>
      <c r="D473" s="303"/>
      <c r="E473" s="303"/>
      <c r="F473" s="303"/>
      <c r="G473" s="303"/>
      <c r="H473" s="303"/>
      <c r="I473" s="303"/>
      <c r="J473" s="303"/>
      <c r="K473" s="303"/>
      <c r="L473" s="303"/>
      <c r="M473" s="303"/>
      <c r="N473" s="303"/>
      <c r="O473" s="303" t="s">
        <v>5722</v>
      </c>
      <c r="P473" s="305" t="s">
        <v>28256</v>
      </c>
      <c r="Q473" s="303"/>
    </row>
    <row r="474">
      <c r="A474" s="303" t="s">
        <v>2586</v>
      </c>
      <c r="B474" s="306" t="s">
        <v>32809</v>
      </c>
      <c r="C474" s="303" t="s">
        <v>32810</v>
      </c>
      <c r="D474" s="303"/>
      <c r="E474" s="303"/>
      <c r="F474" s="303"/>
      <c r="G474" s="303"/>
      <c r="H474" s="303"/>
      <c r="I474" s="303"/>
      <c r="J474" s="303"/>
      <c r="K474" s="303"/>
      <c r="L474" s="303"/>
      <c r="M474" s="303"/>
      <c r="N474" s="303"/>
      <c r="O474" s="303" t="s">
        <v>5414</v>
      </c>
      <c r="P474" s="303" t="s">
        <v>2741</v>
      </c>
      <c r="Q474" s="303"/>
    </row>
    <row r="475">
      <c r="A475" s="303" t="s">
        <v>2586</v>
      </c>
      <c r="B475" s="306" t="s">
        <v>32811</v>
      </c>
      <c r="C475" s="303" t="s">
        <v>32812</v>
      </c>
      <c r="D475" s="303"/>
      <c r="E475" s="303"/>
      <c r="F475" s="303"/>
      <c r="G475" s="303"/>
      <c r="H475" s="303"/>
      <c r="I475" s="303"/>
      <c r="J475" s="303"/>
      <c r="K475" s="303"/>
      <c r="L475" s="303"/>
      <c r="M475" s="303"/>
      <c r="N475" s="303"/>
      <c r="O475" s="303" t="s">
        <v>5414</v>
      </c>
      <c r="P475" s="303" t="s">
        <v>2741</v>
      </c>
      <c r="Q475" s="303"/>
    </row>
    <row r="476">
      <c r="A476" s="303" t="s">
        <v>2586</v>
      </c>
      <c r="B476" s="306" t="s">
        <v>32813</v>
      </c>
      <c r="C476" s="303" t="s">
        <v>32814</v>
      </c>
      <c r="D476" s="303"/>
      <c r="E476" s="303"/>
      <c r="F476" s="303"/>
      <c r="G476" s="303"/>
      <c r="H476" s="303"/>
      <c r="I476" s="303"/>
      <c r="J476" s="303"/>
      <c r="K476" s="303"/>
      <c r="L476" s="303"/>
      <c r="M476" s="303"/>
      <c r="N476" s="303"/>
      <c r="O476" s="303" t="s">
        <v>5414</v>
      </c>
      <c r="P476" s="303" t="s">
        <v>2741</v>
      </c>
      <c r="Q476" s="303"/>
    </row>
    <row r="477">
      <c r="A477" s="303" t="s">
        <v>2586</v>
      </c>
      <c r="B477" s="306" t="s">
        <v>32815</v>
      </c>
      <c r="C477" s="303" t="s">
        <v>32816</v>
      </c>
      <c r="D477" s="303"/>
      <c r="E477" s="303"/>
      <c r="F477" s="303"/>
      <c r="G477" s="303"/>
      <c r="H477" s="303"/>
      <c r="I477" s="303"/>
      <c r="J477" s="303"/>
      <c r="K477" s="303"/>
      <c r="L477" s="303"/>
      <c r="M477" s="303"/>
      <c r="N477" s="303"/>
      <c r="O477" s="303" t="s">
        <v>3082</v>
      </c>
      <c r="P477" s="303" t="s">
        <v>2741</v>
      </c>
      <c r="Q477" s="303"/>
    </row>
    <row r="478">
      <c r="A478" s="303" t="s">
        <v>2586</v>
      </c>
      <c r="B478" s="306" t="s">
        <v>32817</v>
      </c>
      <c r="C478" s="303" t="s">
        <v>32818</v>
      </c>
      <c r="D478" s="303"/>
      <c r="E478" s="303"/>
      <c r="F478" s="303"/>
      <c r="G478" s="303"/>
      <c r="H478" s="303"/>
      <c r="I478" s="303"/>
      <c r="J478" s="303"/>
      <c r="K478" s="303"/>
      <c r="L478" s="303"/>
      <c r="M478" s="303"/>
      <c r="N478" s="303"/>
      <c r="O478" s="303" t="s">
        <v>6051</v>
      </c>
      <c r="P478" s="303" t="s">
        <v>2741</v>
      </c>
      <c r="Q478" s="303"/>
    </row>
    <row r="479">
      <c r="A479" s="303" t="s">
        <v>2586</v>
      </c>
      <c r="B479" s="306" t="s">
        <v>32819</v>
      </c>
      <c r="C479" s="303" t="s">
        <v>32820</v>
      </c>
      <c r="D479" s="303"/>
      <c r="E479" s="303"/>
      <c r="F479" s="303"/>
      <c r="G479" s="303"/>
      <c r="H479" s="303"/>
      <c r="I479" s="303"/>
      <c r="J479" s="303"/>
      <c r="K479" s="303"/>
      <c r="L479" s="303"/>
      <c r="M479" s="303"/>
      <c r="N479" s="303"/>
      <c r="O479" s="303" t="s">
        <v>6051</v>
      </c>
      <c r="P479" s="303"/>
      <c r="Q479" s="303"/>
    </row>
    <row r="480">
      <c r="A480" s="303" t="s">
        <v>2586</v>
      </c>
      <c r="B480" s="306" t="s">
        <v>10763</v>
      </c>
      <c r="C480" s="303" t="s">
        <v>32821</v>
      </c>
      <c r="D480" s="303"/>
      <c r="E480" s="303"/>
      <c r="F480" s="303"/>
      <c r="G480" s="303"/>
      <c r="H480" s="303"/>
      <c r="I480" s="303"/>
      <c r="J480" s="303"/>
      <c r="K480" s="303"/>
      <c r="L480" s="303"/>
      <c r="M480" s="303"/>
      <c r="N480" s="303"/>
      <c r="O480" s="303" t="s">
        <v>2588</v>
      </c>
      <c r="P480" s="303" t="s">
        <v>2741</v>
      </c>
      <c r="Q480" s="303"/>
    </row>
    <row r="481">
      <c r="A481" s="303" t="s">
        <v>2586</v>
      </c>
      <c r="B481" s="308" t="s">
        <v>32822</v>
      </c>
      <c r="C481" s="309" t="s">
        <v>32823</v>
      </c>
      <c r="D481" s="303" t="s">
        <v>22513</v>
      </c>
      <c r="E481" s="305" t="s">
        <v>22516</v>
      </c>
      <c r="F481" s="305" t="s">
        <v>22516</v>
      </c>
      <c r="G481" s="303"/>
      <c r="H481" s="303"/>
      <c r="I481" s="303"/>
      <c r="J481" s="303"/>
      <c r="K481" s="303"/>
      <c r="L481" s="303"/>
      <c r="M481" s="303"/>
      <c r="N481" s="303"/>
      <c r="O481" s="303" t="s">
        <v>583</v>
      </c>
      <c r="P481" s="303" t="s">
        <v>2741</v>
      </c>
      <c r="Q481" s="303"/>
    </row>
    <row r="482">
      <c r="A482" s="303" t="s">
        <v>2586</v>
      </c>
      <c r="B482" s="308" t="s">
        <v>32824</v>
      </c>
      <c r="C482" s="303" t="s">
        <v>32825</v>
      </c>
      <c r="D482" s="303" t="s">
        <v>22602</v>
      </c>
      <c r="E482" s="305" t="s">
        <v>22516</v>
      </c>
      <c r="F482" s="305" t="s">
        <v>22516</v>
      </c>
      <c r="G482" s="313" t="s">
        <v>22516</v>
      </c>
      <c r="H482" s="305" t="s">
        <v>22516</v>
      </c>
      <c r="I482" s="305" t="s">
        <v>22516</v>
      </c>
      <c r="J482" s="305" t="s">
        <v>22516</v>
      </c>
      <c r="K482" s="305" t="s">
        <v>22516</v>
      </c>
      <c r="L482" s="305" t="s">
        <v>22516</v>
      </c>
      <c r="M482" s="303"/>
      <c r="N482" s="303"/>
      <c r="O482" s="303"/>
      <c r="P482" s="303"/>
      <c r="Q482" s="303"/>
    </row>
    <row r="483">
      <c r="A483" s="303" t="s">
        <v>2586</v>
      </c>
      <c r="B483" s="306" t="s">
        <v>32826</v>
      </c>
      <c r="C483" s="303" t="s">
        <v>32827</v>
      </c>
      <c r="D483" s="303"/>
      <c r="E483" s="303"/>
      <c r="F483" s="303"/>
      <c r="G483" s="303"/>
      <c r="H483" s="303"/>
      <c r="I483" s="303"/>
      <c r="J483" s="303"/>
      <c r="K483" s="303"/>
      <c r="L483" s="303"/>
      <c r="M483" s="303"/>
      <c r="N483" s="303"/>
      <c r="O483" s="303" t="s">
        <v>32828</v>
      </c>
      <c r="P483" s="303" t="s">
        <v>8038</v>
      </c>
      <c r="Q483" s="303"/>
    </row>
    <row r="484">
      <c r="A484" s="303" t="s">
        <v>2586</v>
      </c>
      <c r="B484" s="308" t="s">
        <v>32829</v>
      </c>
      <c r="C484" s="303" t="s">
        <v>32830</v>
      </c>
      <c r="D484" s="303" t="s">
        <v>22513</v>
      </c>
      <c r="E484" s="305" t="s">
        <v>22516</v>
      </c>
      <c r="F484" s="305" t="s">
        <v>22516</v>
      </c>
      <c r="G484" s="305" t="s">
        <v>22516</v>
      </c>
      <c r="H484" s="305" t="s">
        <v>22516</v>
      </c>
      <c r="I484" s="305" t="s">
        <v>22516</v>
      </c>
      <c r="J484" s="305" t="s">
        <v>22516</v>
      </c>
      <c r="K484" s="305" t="s">
        <v>22516</v>
      </c>
      <c r="L484" s="303" t="s">
        <v>31848</v>
      </c>
      <c r="M484" s="303"/>
      <c r="N484" s="303"/>
      <c r="O484" s="303"/>
      <c r="P484" s="303"/>
      <c r="Q484" s="303"/>
    </row>
    <row r="485">
      <c r="A485" s="303" t="s">
        <v>2586</v>
      </c>
      <c r="B485" s="306" t="s">
        <v>32831</v>
      </c>
      <c r="C485" s="303" t="s">
        <v>32832</v>
      </c>
      <c r="D485" s="303"/>
      <c r="E485" s="303"/>
      <c r="F485" s="303"/>
      <c r="G485" s="303"/>
      <c r="H485" s="303"/>
      <c r="I485" s="303"/>
      <c r="J485" s="303"/>
      <c r="K485" s="303"/>
      <c r="L485" s="303"/>
      <c r="M485" s="303"/>
      <c r="N485" s="303"/>
      <c r="O485" s="303" t="s">
        <v>10782</v>
      </c>
      <c r="P485" s="303"/>
      <c r="Q485" s="303"/>
    </row>
    <row r="486">
      <c r="A486" s="303" t="s">
        <v>2586</v>
      </c>
      <c r="B486" s="306" t="s">
        <v>32833</v>
      </c>
      <c r="C486" s="303" t="s">
        <v>32834</v>
      </c>
      <c r="D486" s="303"/>
      <c r="E486" s="303"/>
      <c r="F486" s="303"/>
      <c r="G486" s="303"/>
      <c r="H486" s="303"/>
      <c r="I486" s="303"/>
      <c r="J486" s="303"/>
      <c r="K486" s="303"/>
      <c r="L486" s="303"/>
      <c r="M486" s="303"/>
      <c r="N486" s="303"/>
      <c r="O486" s="303" t="s">
        <v>21268</v>
      </c>
      <c r="P486" s="303" t="s">
        <v>2741</v>
      </c>
      <c r="Q486" s="303"/>
    </row>
    <row r="487">
      <c r="A487" s="303" t="s">
        <v>2586</v>
      </c>
      <c r="B487" s="308" t="s">
        <v>32835</v>
      </c>
      <c r="C487" s="303" t="s">
        <v>32836</v>
      </c>
      <c r="D487" s="303" t="s">
        <v>22602</v>
      </c>
      <c r="E487" s="305" t="s">
        <v>22516</v>
      </c>
      <c r="F487" s="303" t="s">
        <v>22583</v>
      </c>
      <c r="G487" s="303"/>
      <c r="H487" s="303"/>
      <c r="I487" s="303" t="s">
        <v>22513</v>
      </c>
      <c r="J487" s="303"/>
      <c r="K487" s="303"/>
      <c r="L487" s="303"/>
      <c r="M487" s="303"/>
      <c r="N487" s="303"/>
      <c r="O487" s="303" t="s">
        <v>32837</v>
      </c>
      <c r="P487" s="303" t="s">
        <v>2741</v>
      </c>
      <c r="Q487" s="303" t="s">
        <v>32838</v>
      </c>
    </row>
    <row r="488">
      <c r="A488" s="303" t="s">
        <v>2586</v>
      </c>
      <c r="B488" s="304" t="s">
        <v>32839</v>
      </c>
      <c r="C488" s="303" t="s">
        <v>32840</v>
      </c>
      <c r="D488" s="303" t="s">
        <v>22513</v>
      </c>
      <c r="E488" s="303" t="s">
        <v>22513</v>
      </c>
      <c r="F488" s="305" t="s">
        <v>22516</v>
      </c>
      <c r="G488" s="305" t="s">
        <v>22516</v>
      </c>
      <c r="H488" s="305" t="s">
        <v>22516</v>
      </c>
      <c r="I488" s="305" t="s">
        <v>22516</v>
      </c>
      <c r="J488" s="305" t="s">
        <v>22516</v>
      </c>
      <c r="K488" s="305" t="s">
        <v>22516</v>
      </c>
      <c r="L488" s="303" t="s">
        <v>31848</v>
      </c>
      <c r="M488" s="303"/>
      <c r="N488" s="303"/>
      <c r="O488" s="303"/>
      <c r="P488" s="307"/>
      <c r="Q488" s="303"/>
    </row>
    <row r="489">
      <c r="A489" s="303" t="s">
        <v>2586</v>
      </c>
      <c r="B489" s="306" t="s">
        <v>32841</v>
      </c>
      <c r="C489" s="303" t="s">
        <v>32842</v>
      </c>
      <c r="D489" s="303"/>
      <c r="E489" s="307"/>
      <c r="F489" s="307"/>
      <c r="G489" s="303"/>
      <c r="H489" s="303"/>
      <c r="I489" s="303"/>
      <c r="J489" s="303"/>
      <c r="K489" s="303"/>
      <c r="L489" s="303"/>
      <c r="M489" s="303"/>
      <c r="N489" s="303"/>
      <c r="O489" s="303" t="s">
        <v>6268</v>
      </c>
      <c r="P489" s="303" t="s">
        <v>8038</v>
      </c>
      <c r="Q489" s="303"/>
    </row>
    <row r="490">
      <c r="A490" s="303" t="s">
        <v>2586</v>
      </c>
      <c r="B490" s="306" t="s">
        <v>32843</v>
      </c>
      <c r="C490" s="303" t="s">
        <v>32844</v>
      </c>
      <c r="D490" s="303"/>
      <c r="E490" s="303"/>
      <c r="F490" s="303"/>
      <c r="G490" s="303"/>
      <c r="H490" s="303"/>
      <c r="I490" s="303"/>
      <c r="J490" s="303"/>
      <c r="K490" s="303"/>
      <c r="L490" s="303"/>
      <c r="M490" s="303"/>
      <c r="N490" s="303"/>
      <c r="O490" s="303" t="s">
        <v>6297</v>
      </c>
      <c r="P490" s="303" t="s">
        <v>2741</v>
      </c>
      <c r="Q490" s="303"/>
    </row>
    <row r="491">
      <c r="A491" s="303" t="s">
        <v>2586</v>
      </c>
      <c r="B491" s="306" t="s">
        <v>32845</v>
      </c>
      <c r="C491" s="303" t="s">
        <v>32846</v>
      </c>
      <c r="D491" s="303"/>
      <c r="E491" s="303"/>
      <c r="F491" s="303"/>
      <c r="G491" s="303"/>
      <c r="H491" s="303"/>
      <c r="I491" s="303"/>
      <c r="J491" s="303"/>
      <c r="K491" s="303"/>
      <c r="L491" s="303"/>
      <c r="M491" s="303"/>
      <c r="N491" s="303"/>
      <c r="O491" s="303" t="s">
        <v>7336</v>
      </c>
      <c r="P491" s="303" t="s">
        <v>8038</v>
      </c>
      <c r="Q491" s="303"/>
    </row>
    <row r="492">
      <c r="A492" s="303" t="s">
        <v>2586</v>
      </c>
      <c r="B492" s="308" t="s">
        <v>32847</v>
      </c>
      <c r="C492" s="303" t="s">
        <v>32848</v>
      </c>
      <c r="D492" s="303" t="s">
        <v>22602</v>
      </c>
      <c r="E492" s="303" t="s">
        <v>22602</v>
      </c>
      <c r="F492" s="303" t="s">
        <v>22602</v>
      </c>
      <c r="G492" s="303" t="s">
        <v>22513</v>
      </c>
      <c r="H492" s="303" t="s">
        <v>22602</v>
      </c>
      <c r="I492" s="305" t="s">
        <v>22516</v>
      </c>
      <c r="J492" s="305" t="s">
        <v>22516</v>
      </c>
      <c r="K492" s="305" t="s">
        <v>22516</v>
      </c>
      <c r="L492" s="305" t="s">
        <v>22516</v>
      </c>
      <c r="M492" s="303"/>
      <c r="N492" s="303"/>
      <c r="O492" s="303"/>
      <c r="P492" s="303"/>
      <c r="Q492" s="303"/>
    </row>
    <row r="493">
      <c r="A493" s="303" t="s">
        <v>2586</v>
      </c>
      <c r="B493" s="306" t="s">
        <v>32849</v>
      </c>
      <c r="C493" s="303" t="s">
        <v>32850</v>
      </c>
      <c r="D493" s="303"/>
      <c r="E493" s="303"/>
      <c r="F493" s="303"/>
      <c r="G493" s="303"/>
      <c r="H493" s="303"/>
      <c r="I493" s="303"/>
      <c r="J493" s="303"/>
      <c r="K493" s="303"/>
      <c r="L493" s="303"/>
      <c r="M493" s="303"/>
      <c r="N493" s="303"/>
      <c r="O493" s="303" t="s">
        <v>32851</v>
      </c>
      <c r="P493" s="303" t="s">
        <v>8038</v>
      </c>
      <c r="Q493" s="303"/>
    </row>
    <row r="494">
      <c r="A494" s="303" t="s">
        <v>2586</v>
      </c>
      <c r="B494" s="306" t="s">
        <v>32852</v>
      </c>
      <c r="C494" s="303" t="s">
        <v>32853</v>
      </c>
      <c r="D494" s="303"/>
      <c r="E494" s="303"/>
      <c r="F494" s="303"/>
      <c r="G494" s="303"/>
      <c r="H494" s="303"/>
      <c r="I494" s="303"/>
      <c r="J494" s="303"/>
      <c r="K494" s="303"/>
      <c r="L494" s="303"/>
      <c r="M494" s="303"/>
      <c r="N494" s="303"/>
      <c r="O494" s="303" t="s">
        <v>32854</v>
      </c>
      <c r="P494" s="303" t="s">
        <v>8038</v>
      </c>
      <c r="Q494" s="303"/>
    </row>
    <row r="495">
      <c r="A495" s="303" t="s">
        <v>2586</v>
      </c>
      <c r="B495" s="306" t="s">
        <v>32855</v>
      </c>
      <c r="C495" s="303" t="s">
        <v>32856</v>
      </c>
      <c r="D495" s="303"/>
      <c r="E495" s="303"/>
      <c r="F495" s="303"/>
      <c r="G495" s="303"/>
      <c r="H495" s="303"/>
      <c r="I495" s="303"/>
      <c r="J495" s="303"/>
      <c r="K495" s="303"/>
      <c r="L495" s="303"/>
      <c r="M495" s="303"/>
      <c r="N495" s="303"/>
      <c r="O495" s="303" t="s">
        <v>32857</v>
      </c>
      <c r="P495" s="303"/>
      <c r="Q495" s="303"/>
    </row>
    <row r="496">
      <c r="A496" s="303" t="s">
        <v>2586</v>
      </c>
      <c r="B496" s="308" t="s">
        <v>32858</v>
      </c>
      <c r="C496" s="303" t="s">
        <v>32859</v>
      </c>
      <c r="D496" s="303" t="s">
        <v>22513</v>
      </c>
      <c r="E496" s="303" t="s">
        <v>22513</v>
      </c>
      <c r="F496" s="303" t="s">
        <v>22513</v>
      </c>
      <c r="G496" s="305" t="s">
        <v>22516</v>
      </c>
      <c r="H496" s="305" t="s">
        <v>22516</v>
      </c>
      <c r="I496" s="305" t="s">
        <v>22516</v>
      </c>
      <c r="J496" s="305" t="s">
        <v>22516</v>
      </c>
      <c r="K496" s="305" t="s">
        <v>22516</v>
      </c>
      <c r="L496" s="305" t="s">
        <v>22516</v>
      </c>
      <c r="M496" s="303"/>
      <c r="N496" s="303"/>
      <c r="O496" s="303"/>
      <c r="P496" s="303" t="s">
        <v>8038</v>
      </c>
      <c r="Q496" s="303"/>
    </row>
    <row r="497">
      <c r="A497" s="303" t="s">
        <v>2586</v>
      </c>
      <c r="B497" s="308" t="s">
        <v>32860</v>
      </c>
      <c r="C497" s="309" t="s">
        <v>32861</v>
      </c>
      <c r="D497" s="303" t="s">
        <v>22602</v>
      </c>
      <c r="E497" s="303" t="s">
        <v>22602</v>
      </c>
      <c r="F497" s="303" t="s">
        <v>22602</v>
      </c>
      <c r="G497" s="303"/>
      <c r="H497" s="303"/>
      <c r="I497" s="303"/>
      <c r="J497" s="303"/>
      <c r="K497" s="303"/>
      <c r="L497" s="303"/>
      <c r="M497" s="303"/>
      <c r="N497" s="303"/>
      <c r="O497" s="303" t="s">
        <v>5139</v>
      </c>
      <c r="P497" s="303" t="s">
        <v>28256</v>
      </c>
      <c r="Q497" s="303" t="s">
        <v>32862</v>
      </c>
    </row>
    <row r="498">
      <c r="A498" s="303" t="s">
        <v>2586</v>
      </c>
      <c r="B498" s="306" t="s">
        <v>32863</v>
      </c>
      <c r="C498" s="303" t="s">
        <v>32864</v>
      </c>
      <c r="D498" s="305" t="s">
        <v>22516</v>
      </c>
      <c r="E498" s="303" t="s">
        <v>22513</v>
      </c>
      <c r="F498" s="303" t="s">
        <v>22513</v>
      </c>
      <c r="G498" s="303"/>
      <c r="H498" s="303"/>
      <c r="I498" s="303"/>
      <c r="J498" s="303"/>
      <c r="K498" s="303"/>
      <c r="L498" s="303"/>
      <c r="M498" s="303"/>
      <c r="N498" s="303"/>
      <c r="O498" s="303" t="s">
        <v>32865</v>
      </c>
      <c r="P498" s="303" t="s">
        <v>28256</v>
      </c>
      <c r="Q498" s="303" t="s">
        <v>32862</v>
      </c>
    </row>
    <row r="499">
      <c r="A499" s="303" t="s">
        <v>2586</v>
      </c>
      <c r="B499" s="308" t="s">
        <v>32866</v>
      </c>
      <c r="C499" s="311" t="s">
        <v>32867</v>
      </c>
      <c r="D499" s="303" t="s">
        <v>22513</v>
      </c>
      <c r="E499" s="303" t="s">
        <v>22513</v>
      </c>
      <c r="F499" s="303" t="s">
        <v>22513</v>
      </c>
      <c r="G499" s="303"/>
      <c r="H499" s="303"/>
      <c r="I499" s="303"/>
      <c r="J499" s="303"/>
      <c r="K499" s="303"/>
      <c r="L499" s="303"/>
      <c r="M499" s="303"/>
      <c r="N499" s="303"/>
      <c r="O499" s="303"/>
      <c r="P499" s="303" t="s">
        <v>8038</v>
      </c>
      <c r="Q499" s="303" t="s">
        <v>32868</v>
      </c>
    </row>
    <row r="500">
      <c r="A500" s="303" t="s">
        <v>2586</v>
      </c>
      <c r="B500" s="306" t="s">
        <v>32869</v>
      </c>
      <c r="C500" s="303" t="s">
        <v>32870</v>
      </c>
      <c r="D500" s="303"/>
      <c r="E500" s="303"/>
      <c r="F500" s="303"/>
      <c r="G500" s="303"/>
      <c r="H500" s="303"/>
      <c r="I500" s="303"/>
      <c r="J500" s="303"/>
      <c r="K500" s="303"/>
      <c r="L500" s="303"/>
      <c r="M500" s="303"/>
      <c r="N500" s="303"/>
      <c r="O500" s="303" t="s">
        <v>11117</v>
      </c>
      <c r="P500" s="303"/>
      <c r="Q500" s="303"/>
    </row>
    <row r="501">
      <c r="A501" s="303" t="s">
        <v>2586</v>
      </c>
      <c r="B501" s="308" t="s">
        <v>32871</v>
      </c>
      <c r="C501" s="303" t="s">
        <v>32872</v>
      </c>
      <c r="D501" s="305" t="s">
        <v>22516</v>
      </c>
      <c r="E501" s="303" t="s">
        <v>22513</v>
      </c>
      <c r="F501" s="305" t="s">
        <v>22516</v>
      </c>
      <c r="G501" s="303"/>
      <c r="H501" s="303"/>
      <c r="I501" s="303"/>
      <c r="J501" s="303"/>
      <c r="K501" s="303"/>
      <c r="L501" s="303"/>
      <c r="M501" s="303"/>
      <c r="N501" s="303"/>
      <c r="O501" s="303" t="s">
        <v>2588</v>
      </c>
      <c r="P501" s="303"/>
      <c r="Q501" s="303" t="s">
        <v>32873</v>
      </c>
    </row>
    <row r="502">
      <c r="A502" s="303" t="s">
        <v>2586</v>
      </c>
      <c r="B502" s="308" t="s">
        <v>32874</v>
      </c>
      <c r="C502" s="303" t="s">
        <v>32875</v>
      </c>
      <c r="D502" s="303" t="s">
        <v>22513</v>
      </c>
      <c r="E502" s="303" t="s">
        <v>22583</v>
      </c>
      <c r="F502" s="303" t="s">
        <v>22583</v>
      </c>
      <c r="G502" s="303"/>
      <c r="H502" s="303"/>
      <c r="I502" s="303"/>
      <c r="J502" s="303"/>
      <c r="K502" s="303"/>
      <c r="L502" s="303"/>
      <c r="M502" s="303"/>
      <c r="N502" s="303"/>
      <c r="O502" s="303" t="s">
        <v>2588</v>
      </c>
      <c r="P502" s="303" t="s">
        <v>2741</v>
      </c>
      <c r="Q502" s="303" t="s">
        <v>32876</v>
      </c>
    </row>
    <row r="503">
      <c r="A503" s="303" t="s">
        <v>2586</v>
      </c>
      <c r="B503" s="306" t="s">
        <v>32877</v>
      </c>
      <c r="C503" s="303" t="s">
        <v>32878</v>
      </c>
      <c r="D503" s="303"/>
      <c r="E503" s="303"/>
      <c r="F503" s="303"/>
      <c r="G503" s="303"/>
      <c r="H503" s="303"/>
      <c r="I503" s="303"/>
      <c r="J503" s="303"/>
      <c r="K503" s="303"/>
      <c r="L503" s="303"/>
      <c r="M503" s="303"/>
      <c r="N503" s="303"/>
      <c r="O503" s="303"/>
      <c r="P503" s="303"/>
      <c r="Q503" s="303"/>
    </row>
    <row r="504">
      <c r="A504" s="303" t="s">
        <v>2586</v>
      </c>
      <c r="B504" s="306" t="s">
        <v>32879</v>
      </c>
      <c r="C504" s="303" t="s">
        <v>32880</v>
      </c>
      <c r="D504" s="303"/>
      <c r="E504" s="303"/>
      <c r="F504" s="303"/>
      <c r="G504" s="303"/>
      <c r="H504" s="303"/>
      <c r="I504" s="303"/>
      <c r="J504" s="303"/>
      <c r="K504" s="303"/>
      <c r="L504" s="303"/>
      <c r="M504" s="303"/>
      <c r="N504" s="303"/>
      <c r="O504" s="303"/>
      <c r="P504" s="303"/>
      <c r="Q504" s="303"/>
    </row>
    <row r="505">
      <c r="A505" s="303" t="s">
        <v>2586</v>
      </c>
      <c r="B505" s="308" t="s">
        <v>32881</v>
      </c>
      <c r="C505" s="303" t="s">
        <v>32882</v>
      </c>
      <c r="D505" s="305" t="s">
        <v>22516</v>
      </c>
      <c r="E505" s="303" t="s">
        <v>22513</v>
      </c>
      <c r="F505" s="303" t="s">
        <v>22513</v>
      </c>
      <c r="G505" s="303"/>
      <c r="H505" s="303" t="s">
        <v>22513</v>
      </c>
      <c r="I505" s="303"/>
      <c r="J505" s="303"/>
      <c r="K505" s="303"/>
      <c r="L505" s="303"/>
      <c r="M505" s="303"/>
      <c r="N505" s="303"/>
      <c r="O505" s="303" t="s">
        <v>4521</v>
      </c>
      <c r="P505" s="303" t="s">
        <v>2741</v>
      </c>
      <c r="Q505" s="303" t="s">
        <v>31862</v>
      </c>
    </row>
    <row r="506">
      <c r="A506" s="303" t="s">
        <v>2586</v>
      </c>
      <c r="B506" s="308" t="s">
        <v>32881</v>
      </c>
      <c r="C506" s="309" t="s">
        <v>25938</v>
      </c>
      <c r="D506" s="305" t="s">
        <v>22516</v>
      </c>
      <c r="E506" s="303" t="s">
        <v>22513</v>
      </c>
      <c r="F506" s="303" t="s">
        <v>22513</v>
      </c>
      <c r="G506" s="303"/>
      <c r="H506" s="303" t="s">
        <v>22513</v>
      </c>
      <c r="I506" s="303"/>
      <c r="J506" s="303"/>
      <c r="K506" s="303"/>
      <c r="L506" s="303"/>
      <c r="M506" s="303"/>
      <c r="N506" s="303"/>
      <c r="O506" s="303" t="s">
        <v>2588</v>
      </c>
      <c r="P506" s="303" t="s">
        <v>2741</v>
      </c>
      <c r="Q506" s="303"/>
    </row>
    <row r="507">
      <c r="A507" s="303" t="s">
        <v>2586</v>
      </c>
      <c r="B507" s="306" t="s">
        <v>32883</v>
      </c>
      <c r="C507" s="303" t="s">
        <v>32884</v>
      </c>
      <c r="D507" s="303"/>
      <c r="E507" s="303"/>
      <c r="F507" s="303"/>
      <c r="G507" s="303"/>
      <c r="H507" s="303"/>
      <c r="I507" s="303"/>
      <c r="J507" s="303"/>
      <c r="K507" s="303"/>
      <c r="L507" s="303"/>
      <c r="M507" s="303"/>
      <c r="N507" s="303"/>
      <c r="O507" s="303" t="s">
        <v>32885</v>
      </c>
      <c r="P507" s="303"/>
      <c r="Q507" s="303"/>
    </row>
    <row r="508">
      <c r="A508" s="303" t="s">
        <v>2586</v>
      </c>
      <c r="B508" s="306" t="s">
        <v>32886</v>
      </c>
      <c r="C508" s="303" t="s">
        <v>32887</v>
      </c>
      <c r="D508" s="303"/>
      <c r="E508" s="303"/>
      <c r="F508" s="303"/>
      <c r="G508" s="303"/>
      <c r="H508" s="303"/>
      <c r="I508" s="303"/>
      <c r="J508" s="303"/>
      <c r="K508" s="303"/>
      <c r="L508" s="303"/>
      <c r="M508" s="303"/>
      <c r="N508" s="303"/>
      <c r="O508" s="303" t="s">
        <v>6468</v>
      </c>
      <c r="P508" s="303"/>
      <c r="Q508" s="303"/>
    </row>
    <row r="509">
      <c r="A509" s="303" t="s">
        <v>2586</v>
      </c>
      <c r="B509" s="308" t="s">
        <v>32888</v>
      </c>
      <c r="C509" s="303" t="s">
        <v>32889</v>
      </c>
      <c r="D509" s="303" t="s">
        <v>22513</v>
      </c>
      <c r="E509" s="305" t="s">
        <v>22516</v>
      </c>
      <c r="F509" s="305" t="s">
        <v>22516</v>
      </c>
      <c r="G509" s="303"/>
      <c r="H509" s="303"/>
      <c r="I509" s="303" t="s">
        <v>22513</v>
      </c>
      <c r="J509" s="303"/>
      <c r="K509" s="303"/>
      <c r="L509" s="303"/>
      <c r="M509" s="303"/>
      <c r="N509" s="303"/>
      <c r="O509" s="303" t="s">
        <v>2588</v>
      </c>
      <c r="P509" s="303"/>
      <c r="Q509" s="303" t="s">
        <v>32890</v>
      </c>
    </row>
    <row r="510">
      <c r="A510" s="303" t="s">
        <v>2586</v>
      </c>
      <c r="B510" s="308" t="s">
        <v>32891</v>
      </c>
      <c r="C510" s="303" t="s">
        <v>32892</v>
      </c>
      <c r="D510" s="303" t="s">
        <v>22602</v>
      </c>
      <c r="E510" s="303" t="s">
        <v>22602</v>
      </c>
      <c r="F510" s="303" t="s">
        <v>22583</v>
      </c>
      <c r="G510" s="303"/>
      <c r="H510" s="303"/>
      <c r="I510" s="303"/>
      <c r="J510" s="303"/>
      <c r="K510" s="303"/>
      <c r="L510" s="303"/>
      <c r="M510" s="303"/>
      <c r="N510" s="303"/>
      <c r="O510" s="303" t="s">
        <v>32893</v>
      </c>
      <c r="P510" s="303"/>
      <c r="Q510" s="303" t="s">
        <v>32894</v>
      </c>
    </row>
    <row r="511">
      <c r="A511" s="303" t="s">
        <v>2586</v>
      </c>
      <c r="B511" s="306" t="s">
        <v>32895</v>
      </c>
      <c r="C511" s="303" t="s">
        <v>32896</v>
      </c>
      <c r="D511" s="303"/>
      <c r="E511" s="303"/>
      <c r="F511" s="303"/>
      <c r="G511" s="303"/>
      <c r="H511" s="303"/>
      <c r="I511" s="303"/>
      <c r="J511" s="303"/>
      <c r="K511" s="303"/>
      <c r="L511" s="303"/>
      <c r="M511" s="303"/>
      <c r="N511" s="303"/>
      <c r="O511" s="303" t="s">
        <v>32897</v>
      </c>
      <c r="P511" s="303"/>
      <c r="Q511" s="303"/>
    </row>
    <row r="512">
      <c r="A512" s="303" t="s">
        <v>2586</v>
      </c>
      <c r="B512" s="308" t="s">
        <v>32898</v>
      </c>
      <c r="C512" s="309" t="s">
        <v>32899</v>
      </c>
      <c r="D512" s="303" t="s">
        <v>22513</v>
      </c>
      <c r="E512" s="303" t="s">
        <v>22513</v>
      </c>
      <c r="F512" s="303" t="s">
        <v>22513</v>
      </c>
      <c r="G512" s="303"/>
      <c r="H512" s="303"/>
      <c r="I512" s="303"/>
      <c r="J512" s="303"/>
      <c r="K512" s="303"/>
      <c r="L512" s="303"/>
      <c r="M512" s="303"/>
      <c r="N512" s="303"/>
      <c r="O512" s="303" t="s">
        <v>32900</v>
      </c>
      <c r="P512" s="303"/>
      <c r="Q512" s="303" t="s">
        <v>32901</v>
      </c>
    </row>
    <row r="513">
      <c r="A513" s="303" t="s">
        <v>2586</v>
      </c>
      <c r="B513" s="308" t="s">
        <v>32898</v>
      </c>
      <c r="C513" s="303" t="s">
        <v>32902</v>
      </c>
      <c r="D513" s="303" t="s">
        <v>22513</v>
      </c>
      <c r="E513" s="303" t="s">
        <v>22513</v>
      </c>
      <c r="F513" s="303" t="s">
        <v>22513</v>
      </c>
      <c r="G513" s="303"/>
      <c r="H513" s="303"/>
      <c r="I513" s="303"/>
      <c r="J513" s="303"/>
      <c r="K513" s="303"/>
      <c r="L513" s="303"/>
      <c r="M513" s="303"/>
      <c r="N513" s="303"/>
      <c r="O513" s="303" t="s">
        <v>32903</v>
      </c>
      <c r="P513" s="303"/>
      <c r="Q513" s="303" t="s">
        <v>32904</v>
      </c>
    </row>
    <row r="514">
      <c r="A514" s="303" t="s">
        <v>2586</v>
      </c>
      <c r="B514" s="306" t="s">
        <v>32905</v>
      </c>
      <c r="C514" s="303" t="s">
        <v>32906</v>
      </c>
      <c r="D514" s="303"/>
      <c r="E514" s="303"/>
      <c r="F514" s="303"/>
      <c r="G514" s="303"/>
      <c r="H514" s="303"/>
      <c r="I514" s="303"/>
      <c r="J514" s="303"/>
      <c r="K514" s="303"/>
      <c r="L514" s="303"/>
      <c r="M514" s="303"/>
      <c r="N514" s="303"/>
      <c r="O514" s="303" t="s">
        <v>32907</v>
      </c>
      <c r="P514" s="303"/>
      <c r="Q514" s="303"/>
    </row>
    <row r="515">
      <c r="A515" s="303" t="s">
        <v>2586</v>
      </c>
      <c r="B515" s="306" t="s">
        <v>32908</v>
      </c>
      <c r="C515" s="303" t="s">
        <v>32909</v>
      </c>
      <c r="D515" s="303"/>
      <c r="E515" s="303"/>
      <c r="F515" s="303"/>
      <c r="G515" s="303"/>
      <c r="H515" s="303"/>
      <c r="I515" s="303"/>
      <c r="J515" s="303"/>
      <c r="K515" s="303"/>
      <c r="L515" s="303"/>
      <c r="M515" s="303"/>
      <c r="N515" s="303"/>
      <c r="O515" s="303" t="s">
        <v>32910</v>
      </c>
      <c r="P515" s="303"/>
      <c r="Q515" s="303"/>
    </row>
    <row r="516">
      <c r="A516" s="303" t="s">
        <v>2586</v>
      </c>
      <c r="B516" s="308" t="s">
        <v>32911</v>
      </c>
      <c r="C516" s="303" t="s">
        <v>32912</v>
      </c>
      <c r="D516" s="303" t="s">
        <v>22513</v>
      </c>
      <c r="E516" s="303" t="s">
        <v>22602</v>
      </c>
      <c r="F516" s="303" t="s">
        <v>22513</v>
      </c>
      <c r="G516" s="305" t="s">
        <v>22516</v>
      </c>
      <c r="H516" s="303" t="s">
        <v>22513</v>
      </c>
      <c r="I516" s="303" t="s">
        <v>22513</v>
      </c>
      <c r="J516" s="305" t="s">
        <v>22516</v>
      </c>
      <c r="K516" s="305" t="s">
        <v>22516</v>
      </c>
      <c r="L516" s="305" t="s">
        <v>22516</v>
      </c>
      <c r="M516" s="303" t="s">
        <v>31854</v>
      </c>
      <c r="N516" s="303"/>
      <c r="O516" s="303"/>
      <c r="P516" s="303"/>
      <c r="Q516" s="303"/>
    </row>
    <row r="517">
      <c r="A517" s="303" t="s">
        <v>2586</v>
      </c>
      <c r="B517" s="306" t="s">
        <v>32913</v>
      </c>
      <c r="C517" s="303" t="s">
        <v>32912</v>
      </c>
      <c r="D517" s="303" t="s">
        <v>22513</v>
      </c>
      <c r="E517" s="303" t="s">
        <v>22602</v>
      </c>
      <c r="F517" s="303" t="s">
        <v>22513</v>
      </c>
      <c r="G517" s="305" t="s">
        <v>22516</v>
      </c>
      <c r="H517" s="303" t="s">
        <v>22513</v>
      </c>
      <c r="I517" s="303" t="s">
        <v>22513</v>
      </c>
      <c r="J517" s="305" t="s">
        <v>22516</v>
      </c>
      <c r="K517" s="303"/>
      <c r="L517" s="303"/>
      <c r="M517" s="303"/>
      <c r="N517" s="303"/>
      <c r="O517" s="303" t="s">
        <v>2588</v>
      </c>
      <c r="P517" s="303" t="s">
        <v>8038</v>
      </c>
      <c r="Q517" s="303" t="s">
        <v>32914</v>
      </c>
    </row>
    <row r="518">
      <c r="A518" s="303" t="s">
        <v>2586</v>
      </c>
      <c r="B518" s="306" t="s">
        <v>32915</v>
      </c>
      <c r="C518" s="303" t="s">
        <v>32916</v>
      </c>
      <c r="D518" s="303" t="s">
        <v>22513</v>
      </c>
      <c r="E518" s="303" t="s">
        <v>22513</v>
      </c>
      <c r="F518" s="303" t="s">
        <v>22583</v>
      </c>
      <c r="G518" s="303" t="s">
        <v>22513</v>
      </c>
      <c r="H518" s="303" t="s">
        <v>22513</v>
      </c>
      <c r="I518" s="303" t="s">
        <v>22513</v>
      </c>
      <c r="J518" s="303" t="s">
        <v>22513</v>
      </c>
      <c r="K518" s="303"/>
      <c r="L518" s="303"/>
      <c r="M518" s="303"/>
      <c r="N518" s="303"/>
      <c r="O518" s="303" t="s">
        <v>1385</v>
      </c>
      <c r="P518" s="303" t="s">
        <v>8038</v>
      </c>
      <c r="Q518" s="303" t="s">
        <v>32917</v>
      </c>
    </row>
    <row r="519">
      <c r="A519" s="303" t="s">
        <v>2586</v>
      </c>
      <c r="B519" s="308" t="s">
        <v>32915</v>
      </c>
      <c r="C519" s="303" t="s">
        <v>32918</v>
      </c>
      <c r="D519" s="303" t="s">
        <v>22513</v>
      </c>
      <c r="E519" s="303" t="s">
        <v>22513</v>
      </c>
      <c r="F519" s="303" t="s">
        <v>22583</v>
      </c>
      <c r="G519" s="303" t="s">
        <v>22513</v>
      </c>
      <c r="H519" s="303" t="s">
        <v>22513</v>
      </c>
      <c r="I519" s="303" t="s">
        <v>22513</v>
      </c>
      <c r="J519" s="303" t="s">
        <v>22513</v>
      </c>
      <c r="K519" s="303"/>
      <c r="L519" s="303"/>
      <c r="M519" s="303"/>
      <c r="N519" s="303"/>
      <c r="O519" s="303" t="s">
        <v>32919</v>
      </c>
      <c r="P519" s="303" t="s">
        <v>8038</v>
      </c>
      <c r="Q519" s="303" t="s">
        <v>32920</v>
      </c>
    </row>
    <row r="520">
      <c r="A520" s="303" t="s">
        <v>2633</v>
      </c>
      <c r="B520" s="306" t="s">
        <v>32921</v>
      </c>
      <c r="C520" s="303" t="s">
        <v>32922</v>
      </c>
      <c r="D520" s="303"/>
      <c r="E520" s="303"/>
      <c r="F520" s="303"/>
      <c r="G520" s="303"/>
      <c r="H520" s="303"/>
      <c r="I520" s="303"/>
      <c r="J520" s="303"/>
      <c r="K520" s="303"/>
      <c r="L520" s="303"/>
      <c r="M520" s="303"/>
      <c r="N520" s="303"/>
      <c r="O520" s="305" t="s">
        <v>2588</v>
      </c>
      <c r="P520" s="303"/>
      <c r="Q520" s="303"/>
    </row>
    <row r="521">
      <c r="A521" s="303" t="s">
        <v>2586</v>
      </c>
      <c r="B521" s="308" t="s">
        <v>32923</v>
      </c>
      <c r="C521" s="303" t="s">
        <v>32924</v>
      </c>
      <c r="D521" s="303" t="s">
        <v>22513</v>
      </c>
      <c r="E521" s="305" t="s">
        <v>22516</v>
      </c>
      <c r="F521" s="303" t="s">
        <v>22513</v>
      </c>
      <c r="G521" s="305" t="s">
        <v>22516</v>
      </c>
      <c r="H521" s="305" t="s">
        <v>22516</v>
      </c>
      <c r="I521" s="305" t="s">
        <v>22516</v>
      </c>
      <c r="J521" s="305" t="s">
        <v>22516</v>
      </c>
      <c r="K521" s="305" t="s">
        <v>22516</v>
      </c>
      <c r="L521" s="305" t="s">
        <v>22516</v>
      </c>
      <c r="M521" s="303"/>
      <c r="N521" s="303"/>
      <c r="O521" s="303"/>
      <c r="P521" s="303"/>
      <c r="Q521" s="303"/>
    </row>
    <row r="522">
      <c r="A522" s="303" t="s">
        <v>2586</v>
      </c>
      <c r="B522" s="306" t="s">
        <v>32925</v>
      </c>
      <c r="C522" s="303" t="s">
        <v>32926</v>
      </c>
      <c r="D522" s="303" t="s">
        <v>22583</v>
      </c>
      <c r="E522" s="303" t="s">
        <v>22602</v>
      </c>
      <c r="F522" s="303" t="s">
        <v>22602</v>
      </c>
      <c r="G522" s="303" t="s">
        <v>22513</v>
      </c>
      <c r="H522" s="303" t="s">
        <v>22602</v>
      </c>
      <c r="I522" s="303" t="s">
        <v>22602</v>
      </c>
      <c r="J522" s="303" t="s">
        <v>22513</v>
      </c>
      <c r="K522" s="303"/>
      <c r="L522" s="303"/>
      <c r="M522" s="303"/>
      <c r="N522" s="303"/>
      <c r="O522" s="303"/>
      <c r="P522" s="303"/>
      <c r="Q522" s="303" t="s">
        <v>31862</v>
      </c>
    </row>
    <row r="523">
      <c r="A523" s="303" t="s">
        <v>2586</v>
      </c>
      <c r="B523" s="306" t="s">
        <v>32925</v>
      </c>
      <c r="C523" s="303" t="s">
        <v>32927</v>
      </c>
      <c r="D523" s="303" t="s">
        <v>22583</v>
      </c>
      <c r="E523" s="303" t="s">
        <v>22602</v>
      </c>
      <c r="F523" s="303" t="s">
        <v>22602</v>
      </c>
      <c r="G523" s="303"/>
      <c r="H523" s="303"/>
      <c r="I523" s="303"/>
      <c r="J523" s="303"/>
      <c r="K523" s="303"/>
      <c r="L523" s="303"/>
      <c r="M523" s="303"/>
      <c r="N523" s="303"/>
      <c r="O523" s="303"/>
      <c r="P523" s="303"/>
      <c r="Q523" s="303" t="s">
        <v>31862</v>
      </c>
    </row>
    <row r="524">
      <c r="A524" s="303" t="s">
        <v>2586</v>
      </c>
      <c r="B524" s="306" t="s">
        <v>32928</v>
      </c>
      <c r="C524" s="303" t="s">
        <v>32929</v>
      </c>
      <c r="D524" s="303"/>
      <c r="E524" s="303"/>
      <c r="F524" s="303"/>
      <c r="G524" s="303"/>
      <c r="H524" s="303"/>
      <c r="I524" s="303"/>
      <c r="J524" s="303"/>
      <c r="K524" s="303"/>
      <c r="L524" s="303"/>
      <c r="M524" s="303"/>
      <c r="N524" s="303"/>
      <c r="O524" s="303" t="s">
        <v>10387</v>
      </c>
      <c r="P524" s="303" t="s">
        <v>8038</v>
      </c>
      <c r="Q524" s="307"/>
    </row>
    <row r="525">
      <c r="A525" s="303" t="s">
        <v>2586</v>
      </c>
      <c r="B525" s="308" t="s">
        <v>32930</v>
      </c>
      <c r="C525" s="303" t="s">
        <v>32931</v>
      </c>
      <c r="D525" s="303" t="s">
        <v>22513</v>
      </c>
      <c r="E525" s="303" t="s">
        <v>22513</v>
      </c>
      <c r="F525" s="303" t="s">
        <v>22513</v>
      </c>
      <c r="G525" s="303"/>
      <c r="H525" s="303"/>
      <c r="I525" s="303" t="s">
        <v>22513</v>
      </c>
      <c r="J525" s="303"/>
      <c r="K525" s="303"/>
      <c r="L525" s="303"/>
      <c r="M525" s="303"/>
      <c r="N525" s="303"/>
      <c r="O525" s="303" t="s">
        <v>2588</v>
      </c>
      <c r="P525" s="303"/>
      <c r="Q525" s="303" t="s">
        <v>32932</v>
      </c>
    </row>
    <row r="526">
      <c r="A526" s="303" t="s">
        <v>2586</v>
      </c>
      <c r="B526" s="306" t="s">
        <v>32933</v>
      </c>
      <c r="C526" s="303" t="s">
        <v>32934</v>
      </c>
      <c r="D526" s="303"/>
      <c r="E526" s="303"/>
      <c r="F526" s="303"/>
      <c r="G526" s="303"/>
      <c r="H526" s="303"/>
      <c r="I526" s="303"/>
      <c r="J526" s="303"/>
      <c r="K526" s="303"/>
      <c r="L526" s="303"/>
      <c r="M526" s="303"/>
      <c r="N526" s="303"/>
      <c r="O526" s="303" t="s">
        <v>6604</v>
      </c>
      <c r="P526" s="303"/>
      <c r="Q526" s="303"/>
    </row>
    <row r="527">
      <c r="A527" s="303" t="s">
        <v>2586</v>
      </c>
      <c r="B527" s="306" t="s">
        <v>32935</v>
      </c>
      <c r="C527" s="303" t="s">
        <v>32936</v>
      </c>
      <c r="D527" s="303" t="s">
        <v>22602</v>
      </c>
      <c r="E527" s="303" t="s">
        <v>22602</v>
      </c>
      <c r="F527" s="303" t="s">
        <v>22602</v>
      </c>
      <c r="G527" s="310" t="s">
        <v>22602</v>
      </c>
      <c r="H527" s="305" t="s">
        <v>22516</v>
      </c>
      <c r="I527" s="305" t="s">
        <v>22516</v>
      </c>
      <c r="J527" s="305" t="s">
        <v>22516</v>
      </c>
      <c r="K527" s="303"/>
      <c r="L527" s="303"/>
      <c r="M527" s="303"/>
      <c r="N527" s="303"/>
      <c r="O527" s="303"/>
      <c r="P527" s="303" t="s">
        <v>8038</v>
      </c>
      <c r="Q527" s="303" t="s">
        <v>32937</v>
      </c>
    </row>
    <row r="528">
      <c r="A528" s="303" t="s">
        <v>2586</v>
      </c>
      <c r="B528" s="306" t="s">
        <v>32938</v>
      </c>
      <c r="C528" s="303" t="s">
        <v>32939</v>
      </c>
      <c r="D528" s="303"/>
      <c r="E528" s="303"/>
      <c r="F528" s="303"/>
      <c r="G528" s="303"/>
      <c r="H528" s="303"/>
      <c r="I528" s="303"/>
      <c r="J528" s="303"/>
      <c r="K528" s="303"/>
      <c r="L528" s="303"/>
      <c r="M528" s="303"/>
      <c r="N528" s="303"/>
      <c r="O528" s="303" t="s">
        <v>30955</v>
      </c>
      <c r="P528" s="303" t="s">
        <v>2741</v>
      </c>
      <c r="Q528" s="303"/>
    </row>
    <row r="529">
      <c r="A529" s="303" t="s">
        <v>2586</v>
      </c>
      <c r="B529" s="306" t="s">
        <v>32940</v>
      </c>
      <c r="C529" s="303" t="s">
        <v>32941</v>
      </c>
      <c r="D529" s="303"/>
      <c r="E529" s="303"/>
      <c r="F529" s="303"/>
      <c r="G529" s="303"/>
      <c r="H529" s="303"/>
      <c r="I529" s="303"/>
      <c r="J529" s="303"/>
      <c r="K529" s="303"/>
      <c r="L529" s="303"/>
      <c r="M529" s="303"/>
      <c r="N529" s="303"/>
      <c r="O529" s="303" t="s">
        <v>32942</v>
      </c>
      <c r="P529" s="303"/>
      <c r="Q529" s="303"/>
    </row>
    <row r="530">
      <c r="A530" s="303" t="s">
        <v>2586</v>
      </c>
      <c r="B530" s="306" t="s">
        <v>32943</v>
      </c>
      <c r="C530" s="303" t="s">
        <v>32944</v>
      </c>
      <c r="D530" s="303"/>
      <c r="E530" s="303"/>
      <c r="F530" s="303"/>
      <c r="G530" s="303"/>
      <c r="H530" s="303"/>
      <c r="I530" s="303"/>
      <c r="J530" s="303"/>
      <c r="K530" s="303"/>
      <c r="L530" s="303"/>
      <c r="M530" s="303"/>
      <c r="N530" s="303"/>
      <c r="O530" s="303" t="s">
        <v>5509</v>
      </c>
      <c r="P530" s="303" t="s">
        <v>2741</v>
      </c>
      <c r="Q530" s="303"/>
    </row>
    <row r="531">
      <c r="A531" s="303" t="s">
        <v>2633</v>
      </c>
      <c r="B531" s="306" t="s">
        <v>32945</v>
      </c>
      <c r="C531" s="303" t="s">
        <v>32946</v>
      </c>
      <c r="D531" s="303"/>
      <c r="E531" s="303"/>
      <c r="F531" s="303"/>
      <c r="G531" s="303"/>
      <c r="H531" s="303"/>
      <c r="I531" s="303"/>
      <c r="J531" s="303"/>
      <c r="K531" s="303"/>
      <c r="L531" s="303"/>
      <c r="M531" s="303"/>
      <c r="N531" s="303"/>
      <c r="O531" s="303" t="s">
        <v>6565</v>
      </c>
      <c r="P531" s="303"/>
      <c r="Q531" s="303"/>
    </row>
    <row r="532">
      <c r="A532" s="303" t="s">
        <v>2586</v>
      </c>
      <c r="B532" s="306" t="s">
        <v>32947</v>
      </c>
      <c r="C532" s="303" t="s">
        <v>32948</v>
      </c>
      <c r="D532" s="303"/>
      <c r="E532" s="303"/>
      <c r="F532" s="303"/>
      <c r="G532" s="303"/>
      <c r="H532" s="303"/>
      <c r="I532" s="303"/>
      <c r="J532" s="303"/>
      <c r="K532" s="303"/>
      <c r="L532" s="303"/>
      <c r="M532" s="303"/>
      <c r="N532" s="303"/>
      <c r="O532" s="303" t="s">
        <v>32949</v>
      </c>
      <c r="P532" s="303" t="s">
        <v>2741</v>
      </c>
      <c r="Q532" s="303"/>
    </row>
    <row r="533">
      <c r="A533" s="303" t="s">
        <v>2633</v>
      </c>
      <c r="B533" s="306" t="s">
        <v>32950</v>
      </c>
      <c r="C533" s="303" t="s">
        <v>32951</v>
      </c>
      <c r="D533" s="303"/>
      <c r="E533" s="303"/>
      <c r="F533" s="303"/>
      <c r="G533" s="303"/>
      <c r="H533" s="303"/>
      <c r="I533" s="303"/>
      <c r="J533" s="303"/>
      <c r="K533" s="303"/>
      <c r="L533" s="303"/>
      <c r="M533" s="303"/>
      <c r="N533" s="303"/>
      <c r="O533" s="303" t="s">
        <v>16215</v>
      </c>
      <c r="P533" s="303"/>
      <c r="Q533" s="303"/>
    </row>
    <row r="534">
      <c r="A534" s="303" t="s">
        <v>2586</v>
      </c>
      <c r="B534" s="306" t="s">
        <v>32950</v>
      </c>
      <c r="C534" s="303" t="s">
        <v>32952</v>
      </c>
      <c r="D534" s="303"/>
      <c r="E534" s="303"/>
      <c r="F534" s="303"/>
      <c r="G534" s="303"/>
      <c r="H534" s="303"/>
      <c r="I534" s="303"/>
      <c r="J534" s="303"/>
      <c r="K534" s="303"/>
      <c r="L534" s="303"/>
      <c r="M534" s="303"/>
      <c r="N534" s="303"/>
      <c r="O534" s="303" t="s">
        <v>16215</v>
      </c>
      <c r="P534" s="303"/>
      <c r="Q534" s="303"/>
    </row>
    <row r="535">
      <c r="A535" s="303" t="s">
        <v>2586</v>
      </c>
      <c r="B535" s="306" t="s">
        <v>32953</v>
      </c>
      <c r="C535" s="303" t="s">
        <v>32341</v>
      </c>
      <c r="D535" s="303"/>
      <c r="E535" s="303"/>
      <c r="F535" s="303"/>
      <c r="G535" s="303"/>
      <c r="H535" s="303"/>
      <c r="I535" s="303"/>
      <c r="J535" s="303"/>
      <c r="K535" s="303"/>
      <c r="L535" s="303"/>
      <c r="M535" s="303"/>
      <c r="N535" s="303"/>
      <c r="O535" s="303" t="s">
        <v>16215</v>
      </c>
      <c r="P535" s="303"/>
      <c r="Q535" s="303"/>
    </row>
    <row r="536">
      <c r="A536" s="303" t="s">
        <v>2586</v>
      </c>
      <c r="B536" s="306" t="s">
        <v>32954</v>
      </c>
      <c r="C536" s="303" t="s">
        <v>32955</v>
      </c>
      <c r="D536" s="303"/>
      <c r="E536" s="303"/>
      <c r="F536" s="303"/>
      <c r="G536" s="303"/>
      <c r="H536" s="303"/>
      <c r="I536" s="303"/>
      <c r="J536" s="303"/>
      <c r="K536" s="303"/>
      <c r="L536" s="303"/>
      <c r="M536" s="303"/>
      <c r="N536" s="303"/>
      <c r="O536" s="303" t="s">
        <v>15530</v>
      </c>
      <c r="P536" s="303"/>
      <c r="Q536" s="303"/>
    </row>
    <row r="537">
      <c r="A537" s="303" t="s">
        <v>2586</v>
      </c>
      <c r="B537" s="304" t="s">
        <v>32956</v>
      </c>
      <c r="C537" s="311" t="s">
        <v>32957</v>
      </c>
      <c r="D537" s="303" t="s">
        <v>22583</v>
      </c>
      <c r="E537" s="305" t="s">
        <v>22516</v>
      </c>
      <c r="F537" s="305" t="s">
        <v>22516</v>
      </c>
      <c r="G537" s="305" t="s">
        <v>22516</v>
      </c>
      <c r="H537" s="305" t="s">
        <v>22516</v>
      </c>
      <c r="I537" s="305" t="s">
        <v>22516</v>
      </c>
      <c r="J537" s="305" t="s">
        <v>22516</v>
      </c>
      <c r="K537" s="303"/>
      <c r="L537" s="303"/>
      <c r="M537" s="303"/>
      <c r="N537" s="303"/>
      <c r="O537" s="303" t="s">
        <v>1472</v>
      </c>
      <c r="P537" s="303"/>
      <c r="Q537" s="303" t="s">
        <v>32958</v>
      </c>
    </row>
    <row r="538">
      <c r="A538" s="303" t="s">
        <v>2586</v>
      </c>
      <c r="B538" s="304" t="s">
        <v>32956</v>
      </c>
      <c r="C538" s="311" t="s">
        <v>32959</v>
      </c>
      <c r="D538" s="303" t="s">
        <v>22583</v>
      </c>
      <c r="E538" s="305" t="s">
        <v>22516</v>
      </c>
      <c r="F538" s="305" t="s">
        <v>22516</v>
      </c>
      <c r="G538" s="305" t="s">
        <v>22516</v>
      </c>
      <c r="H538" s="305" t="s">
        <v>22516</v>
      </c>
      <c r="I538" s="305" t="s">
        <v>22516</v>
      </c>
      <c r="J538" s="305" t="s">
        <v>22516</v>
      </c>
      <c r="K538" s="303"/>
      <c r="L538" s="303"/>
      <c r="M538" s="303"/>
      <c r="N538" s="303"/>
      <c r="O538" s="303" t="s">
        <v>2588</v>
      </c>
      <c r="P538" s="303"/>
      <c r="Q538" s="303" t="s">
        <v>32960</v>
      </c>
    </row>
    <row r="539">
      <c r="A539" s="303" t="s">
        <v>2586</v>
      </c>
      <c r="B539" s="306" t="s">
        <v>32961</v>
      </c>
      <c r="C539" s="303" t="s">
        <v>32962</v>
      </c>
      <c r="D539" s="303" t="s">
        <v>22513</v>
      </c>
      <c r="E539" s="303" t="s">
        <v>22513</v>
      </c>
      <c r="F539" s="310" t="s">
        <v>22513</v>
      </c>
      <c r="G539" s="303" t="s">
        <v>22513</v>
      </c>
      <c r="H539" s="303" t="s">
        <v>22513</v>
      </c>
      <c r="I539" s="303" t="s">
        <v>22513</v>
      </c>
      <c r="J539" s="305" t="s">
        <v>22516</v>
      </c>
      <c r="K539" s="303"/>
      <c r="L539" s="303"/>
      <c r="M539" s="303"/>
      <c r="N539" s="303"/>
      <c r="O539" s="303"/>
      <c r="P539" s="303"/>
      <c r="Q539" s="303" t="s">
        <v>31862</v>
      </c>
    </row>
    <row r="540">
      <c r="A540" s="303" t="s">
        <v>2586</v>
      </c>
      <c r="B540" s="306" t="s">
        <v>32961</v>
      </c>
      <c r="C540" s="303" t="s">
        <v>32963</v>
      </c>
      <c r="D540" s="303" t="s">
        <v>22513</v>
      </c>
      <c r="E540" s="303" t="s">
        <v>22513</v>
      </c>
      <c r="F540" s="303" t="s">
        <v>22513</v>
      </c>
      <c r="G540" s="303" t="s">
        <v>22513</v>
      </c>
      <c r="H540" s="303" t="s">
        <v>22513</v>
      </c>
      <c r="I540" s="303" t="s">
        <v>22513</v>
      </c>
      <c r="J540" s="305" t="s">
        <v>22516</v>
      </c>
      <c r="K540" s="303"/>
      <c r="L540" s="303"/>
      <c r="M540" s="303"/>
      <c r="N540" s="303"/>
      <c r="O540" s="303"/>
      <c r="P540" s="303"/>
      <c r="Q540" s="303" t="s">
        <v>31862</v>
      </c>
    </row>
    <row r="541">
      <c r="A541" s="322"/>
      <c r="B541" s="304" t="s">
        <v>32964</v>
      </c>
      <c r="C541" s="307" t="s">
        <v>32965</v>
      </c>
      <c r="D541" s="303" t="s">
        <v>22583</v>
      </c>
      <c r="E541" s="320" t="s">
        <v>22516</v>
      </c>
      <c r="F541" s="303" t="s">
        <v>22583</v>
      </c>
      <c r="G541" s="320" t="s">
        <v>22516</v>
      </c>
      <c r="H541" s="320" t="s">
        <v>22516</v>
      </c>
      <c r="I541" s="320" t="s">
        <v>22516</v>
      </c>
      <c r="J541" s="67"/>
      <c r="K541" s="67" t="s">
        <v>32966</v>
      </c>
      <c r="L541" s="67" t="s">
        <v>32966</v>
      </c>
      <c r="M541" s="303"/>
      <c r="N541" s="303"/>
      <c r="O541" s="303"/>
      <c r="P541" s="303"/>
      <c r="Q541" s="303"/>
    </row>
    <row r="542">
      <c r="A542" s="303" t="s">
        <v>2586</v>
      </c>
      <c r="B542" s="306" t="s">
        <v>32961</v>
      </c>
      <c r="C542" s="303" t="s">
        <v>32967</v>
      </c>
      <c r="D542" s="303"/>
      <c r="E542" s="303"/>
      <c r="F542" s="303"/>
      <c r="G542" s="303"/>
      <c r="H542" s="303"/>
      <c r="I542" s="303"/>
      <c r="J542" s="303"/>
      <c r="K542" s="303"/>
      <c r="L542" s="303"/>
      <c r="M542" s="303"/>
      <c r="N542" s="303"/>
      <c r="O542" s="303" t="s">
        <v>2588</v>
      </c>
      <c r="P542" s="303" t="s">
        <v>8038</v>
      </c>
      <c r="Q542" s="303"/>
    </row>
    <row r="543">
      <c r="A543" s="303" t="s">
        <v>2586</v>
      </c>
      <c r="B543" s="304" t="s">
        <v>32968</v>
      </c>
      <c r="C543" s="303" t="s">
        <v>32969</v>
      </c>
      <c r="D543" s="303" t="s">
        <v>22602</v>
      </c>
      <c r="E543" s="305" t="s">
        <v>22516</v>
      </c>
      <c r="F543" s="305" t="s">
        <v>22516</v>
      </c>
      <c r="G543" s="305" t="s">
        <v>22516</v>
      </c>
      <c r="H543" s="305" t="s">
        <v>22516</v>
      </c>
      <c r="I543" s="305" t="s">
        <v>22516</v>
      </c>
      <c r="J543" s="305" t="s">
        <v>22516</v>
      </c>
      <c r="K543" s="305" t="s">
        <v>22516</v>
      </c>
      <c r="L543" s="305" t="s">
        <v>22516</v>
      </c>
      <c r="M543" s="303"/>
      <c r="N543" s="303"/>
      <c r="O543" s="303"/>
      <c r="P543" s="303"/>
      <c r="Q543" s="303"/>
    </row>
    <row r="544">
      <c r="A544" s="303" t="s">
        <v>2633</v>
      </c>
      <c r="B544" s="304" t="s">
        <v>32968</v>
      </c>
      <c r="C544" s="303" t="s">
        <v>32970</v>
      </c>
      <c r="D544" s="303" t="s">
        <v>22602</v>
      </c>
      <c r="E544" s="305" t="s">
        <v>22516</v>
      </c>
      <c r="F544" s="305" t="s">
        <v>22516</v>
      </c>
      <c r="G544" s="305" t="s">
        <v>22516</v>
      </c>
      <c r="H544" s="305" t="s">
        <v>22516</v>
      </c>
      <c r="I544" s="305" t="s">
        <v>22516</v>
      </c>
      <c r="J544" s="305" t="s">
        <v>22516</v>
      </c>
      <c r="K544" s="303"/>
      <c r="L544" s="303"/>
      <c r="M544" s="303"/>
      <c r="N544" s="303"/>
      <c r="O544" s="303" t="s">
        <v>2588</v>
      </c>
      <c r="P544" s="303"/>
      <c r="Q544" s="303"/>
    </row>
    <row r="545">
      <c r="A545" s="303" t="s">
        <v>2586</v>
      </c>
      <c r="B545" s="308" t="s">
        <v>32971</v>
      </c>
      <c r="C545" s="303" t="s">
        <v>32972</v>
      </c>
      <c r="D545" s="303" t="s">
        <v>22513</v>
      </c>
      <c r="E545" s="303" t="s">
        <v>22513</v>
      </c>
      <c r="F545" s="303" t="s">
        <v>22513</v>
      </c>
      <c r="G545" s="303" t="s">
        <v>22513</v>
      </c>
      <c r="H545" s="305" t="s">
        <v>22516</v>
      </c>
      <c r="I545" s="303" t="s">
        <v>22513</v>
      </c>
      <c r="J545" s="305" t="s">
        <v>22516</v>
      </c>
      <c r="K545" s="305" t="s">
        <v>22516</v>
      </c>
      <c r="L545" s="305" t="s">
        <v>22516</v>
      </c>
      <c r="M545" s="303" t="s">
        <v>31854</v>
      </c>
      <c r="N545" s="303"/>
      <c r="O545" s="303"/>
      <c r="P545" s="303"/>
      <c r="Q545" s="303"/>
    </row>
    <row r="546">
      <c r="A546" s="303" t="s">
        <v>2586</v>
      </c>
      <c r="B546" s="308" t="s">
        <v>32971</v>
      </c>
      <c r="C546" s="303" t="s">
        <v>32972</v>
      </c>
      <c r="D546" s="303" t="s">
        <v>22513</v>
      </c>
      <c r="E546" s="303" t="s">
        <v>22513</v>
      </c>
      <c r="F546" s="303" t="s">
        <v>22513</v>
      </c>
      <c r="G546" s="303" t="s">
        <v>22513</v>
      </c>
      <c r="H546" s="305" t="s">
        <v>22516</v>
      </c>
      <c r="I546" s="303" t="s">
        <v>22513</v>
      </c>
      <c r="J546" s="305" t="s">
        <v>22516</v>
      </c>
      <c r="K546" s="303"/>
      <c r="L546" s="303"/>
      <c r="M546" s="303"/>
      <c r="N546" s="303"/>
      <c r="O546" s="303" t="s">
        <v>2588</v>
      </c>
      <c r="P546" s="303"/>
      <c r="Q546" s="303" t="s">
        <v>31862</v>
      </c>
    </row>
    <row r="547">
      <c r="A547" s="303" t="s">
        <v>2586</v>
      </c>
      <c r="B547" s="308" t="s">
        <v>32973</v>
      </c>
      <c r="C547" s="309" t="s">
        <v>12995</v>
      </c>
      <c r="D547" s="303" t="s">
        <v>22513</v>
      </c>
      <c r="E547" s="303" t="s">
        <v>22513</v>
      </c>
      <c r="F547" s="303" t="s">
        <v>22513</v>
      </c>
      <c r="G547" s="305" t="s">
        <v>22516</v>
      </c>
      <c r="H547" s="305" t="s">
        <v>22516</v>
      </c>
      <c r="I547" s="303" t="s">
        <v>22513</v>
      </c>
      <c r="J547" s="305" t="s">
        <v>22516</v>
      </c>
      <c r="K547" s="305" t="s">
        <v>22516</v>
      </c>
      <c r="L547" s="305" t="s">
        <v>22516</v>
      </c>
      <c r="M547" s="303" t="s">
        <v>31854</v>
      </c>
      <c r="N547" s="303"/>
      <c r="O547" s="303"/>
      <c r="P547" s="303"/>
      <c r="Q547" s="303"/>
    </row>
    <row r="548">
      <c r="A548" s="303" t="s">
        <v>2633</v>
      </c>
      <c r="B548" s="306" t="s">
        <v>32974</v>
      </c>
      <c r="C548" s="303" t="s">
        <v>32975</v>
      </c>
      <c r="D548" s="303"/>
      <c r="E548" s="303"/>
      <c r="F548" s="303"/>
      <c r="G548" s="303"/>
      <c r="H548" s="303"/>
      <c r="I548" s="303"/>
      <c r="J548" s="303"/>
      <c r="K548" s="303"/>
      <c r="L548" s="303"/>
      <c r="M548" s="303"/>
      <c r="N548" s="303"/>
      <c r="O548" s="305" t="s">
        <v>32976</v>
      </c>
      <c r="P548" s="303" t="s">
        <v>28256</v>
      </c>
      <c r="Q548" s="303"/>
    </row>
    <row r="549">
      <c r="A549" s="303" t="s">
        <v>2586</v>
      </c>
      <c r="B549" s="306" t="s">
        <v>32977</v>
      </c>
      <c r="C549" s="303" t="s">
        <v>32978</v>
      </c>
      <c r="D549" s="303"/>
      <c r="E549" s="303"/>
      <c r="F549" s="303"/>
      <c r="G549" s="303"/>
      <c r="H549" s="303"/>
      <c r="I549" s="303"/>
      <c r="J549" s="303"/>
      <c r="K549" s="303"/>
      <c r="L549" s="303"/>
      <c r="M549" s="303"/>
      <c r="N549" s="303"/>
      <c r="O549" s="305" t="s">
        <v>2588</v>
      </c>
      <c r="P549" s="303"/>
      <c r="Q549" s="303"/>
    </row>
    <row r="550">
      <c r="A550" s="303" t="s">
        <v>2586</v>
      </c>
      <c r="B550" s="308" t="s">
        <v>32979</v>
      </c>
      <c r="C550" s="303" t="s">
        <v>32980</v>
      </c>
      <c r="D550" s="303" t="s">
        <v>22513</v>
      </c>
      <c r="E550" s="303" t="s">
        <v>22513</v>
      </c>
      <c r="F550" s="303" t="s">
        <v>22513</v>
      </c>
      <c r="G550" s="303" t="s">
        <v>22513</v>
      </c>
      <c r="H550" s="305" t="s">
        <v>22516</v>
      </c>
      <c r="I550" s="303" t="s">
        <v>22583</v>
      </c>
      <c r="J550" s="303" t="s">
        <v>22513</v>
      </c>
      <c r="K550" s="303"/>
      <c r="L550" s="303"/>
      <c r="M550" s="303"/>
      <c r="N550" s="303"/>
      <c r="O550" s="303" t="s">
        <v>32981</v>
      </c>
      <c r="P550" s="303" t="s">
        <v>8038</v>
      </c>
      <c r="Q550" s="303" t="s">
        <v>31862</v>
      </c>
    </row>
    <row r="551">
      <c r="A551" s="303" t="s">
        <v>2586</v>
      </c>
      <c r="B551" s="308" t="s">
        <v>32982</v>
      </c>
      <c r="C551" s="303" t="s">
        <v>32983</v>
      </c>
      <c r="D551" s="303" t="s">
        <v>22513</v>
      </c>
      <c r="E551" s="305" t="s">
        <v>22516</v>
      </c>
      <c r="F551" s="303" t="s">
        <v>22583</v>
      </c>
      <c r="G551" s="303"/>
      <c r="H551" s="303"/>
      <c r="I551" s="303" t="s">
        <v>22513</v>
      </c>
      <c r="J551" s="303"/>
      <c r="K551" s="303"/>
      <c r="L551" s="303"/>
      <c r="M551" s="303"/>
      <c r="N551" s="303"/>
      <c r="O551" s="303" t="s">
        <v>2588</v>
      </c>
      <c r="P551" s="303" t="s">
        <v>8038</v>
      </c>
      <c r="Q551" s="303" t="s">
        <v>31862</v>
      </c>
    </row>
    <row r="552">
      <c r="A552" s="303" t="s">
        <v>2586</v>
      </c>
      <c r="B552" s="306" t="s">
        <v>21295</v>
      </c>
      <c r="C552" s="303" t="s">
        <v>32984</v>
      </c>
      <c r="D552" s="303"/>
      <c r="E552" s="303"/>
      <c r="F552" s="303"/>
      <c r="G552" s="303"/>
      <c r="H552" s="303"/>
      <c r="I552" s="303"/>
      <c r="J552" s="303"/>
      <c r="K552" s="303"/>
      <c r="L552" s="303"/>
      <c r="M552" s="303"/>
      <c r="N552" s="303"/>
      <c r="O552" s="303" t="s">
        <v>12168</v>
      </c>
      <c r="P552" s="303"/>
      <c r="Q552" s="303"/>
    </row>
    <row r="553">
      <c r="A553" s="303" t="s">
        <v>2586</v>
      </c>
      <c r="B553" s="306" t="s">
        <v>29692</v>
      </c>
      <c r="C553" s="303" t="s">
        <v>32985</v>
      </c>
      <c r="D553" s="303"/>
      <c r="E553" s="303"/>
      <c r="F553" s="303"/>
      <c r="G553" s="303"/>
      <c r="H553" s="303"/>
      <c r="I553" s="303"/>
      <c r="J553" s="303"/>
      <c r="K553" s="303"/>
      <c r="L553" s="303"/>
      <c r="M553" s="303"/>
      <c r="N553" s="303"/>
      <c r="O553" s="303" t="s">
        <v>6559</v>
      </c>
      <c r="P553" s="303"/>
      <c r="Q553" s="303"/>
    </row>
    <row r="554">
      <c r="A554" s="303" t="s">
        <v>2586</v>
      </c>
      <c r="B554" s="306" t="s">
        <v>32986</v>
      </c>
      <c r="C554" s="303" t="s">
        <v>32987</v>
      </c>
      <c r="D554" s="303"/>
      <c r="E554" s="303"/>
      <c r="F554" s="303"/>
      <c r="G554" s="303"/>
      <c r="H554" s="303"/>
      <c r="I554" s="303"/>
      <c r="J554" s="303"/>
      <c r="K554" s="303"/>
      <c r="L554" s="303"/>
      <c r="M554" s="303"/>
      <c r="N554" s="303"/>
      <c r="O554" s="303" t="s">
        <v>12232</v>
      </c>
      <c r="P554" s="303" t="s">
        <v>2741</v>
      </c>
      <c r="Q554" s="303"/>
    </row>
    <row r="555">
      <c r="A555" s="303" t="s">
        <v>2586</v>
      </c>
      <c r="B555" s="306" t="s">
        <v>32988</v>
      </c>
      <c r="C555" s="303" t="s">
        <v>32989</v>
      </c>
      <c r="D555" s="303"/>
      <c r="E555" s="303"/>
      <c r="F555" s="303"/>
      <c r="G555" s="303"/>
      <c r="H555" s="303"/>
      <c r="I555" s="303"/>
      <c r="J555" s="303"/>
      <c r="K555" s="303"/>
      <c r="L555" s="303"/>
      <c r="M555" s="303"/>
      <c r="N555" s="303"/>
      <c r="O555" s="303" t="s">
        <v>4365</v>
      </c>
      <c r="P555" s="303"/>
      <c r="Q555" s="303"/>
    </row>
    <row r="556">
      <c r="A556" s="303" t="s">
        <v>2586</v>
      </c>
      <c r="B556" s="304" t="s">
        <v>32990</v>
      </c>
      <c r="C556" s="303" t="s">
        <v>32991</v>
      </c>
      <c r="D556" s="303" t="s">
        <v>22513</v>
      </c>
      <c r="E556" s="305" t="s">
        <v>22516</v>
      </c>
      <c r="F556" s="305" t="s">
        <v>22516</v>
      </c>
      <c r="G556" s="305" t="s">
        <v>22516</v>
      </c>
      <c r="H556" s="305" t="s">
        <v>22516</v>
      </c>
      <c r="I556" s="305" t="s">
        <v>22516</v>
      </c>
      <c r="J556" s="305" t="s">
        <v>22516</v>
      </c>
      <c r="K556" s="305" t="s">
        <v>22516</v>
      </c>
      <c r="L556" s="305" t="s">
        <v>22516</v>
      </c>
      <c r="M556" s="303"/>
      <c r="N556" s="303"/>
      <c r="O556" s="303"/>
      <c r="P556" s="303" t="s">
        <v>2741</v>
      </c>
      <c r="Q556" s="303"/>
    </row>
    <row r="557">
      <c r="A557" s="303" t="s">
        <v>2586</v>
      </c>
      <c r="B557" s="308" t="s">
        <v>32992</v>
      </c>
      <c r="C557" s="303" t="s">
        <v>32993</v>
      </c>
      <c r="D557" s="303" t="s">
        <v>22513</v>
      </c>
      <c r="E557" s="305" t="s">
        <v>22516</v>
      </c>
      <c r="F557" s="305" t="s">
        <v>22516</v>
      </c>
      <c r="G557" s="305" t="s">
        <v>22516</v>
      </c>
      <c r="H557" s="305" t="s">
        <v>22516</v>
      </c>
      <c r="I557" s="305" t="s">
        <v>22516</v>
      </c>
      <c r="J557" s="305" t="s">
        <v>22516</v>
      </c>
      <c r="K557" s="305" t="s">
        <v>22516</v>
      </c>
      <c r="L557" s="305" t="s">
        <v>22516</v>
      </c>
      <c r="M557" s="303"/>
      <c r="N557" s="303"/>
      <c r="O557" s="303"/>
      <c r="P557" s="303" t="s">
        <v>2741</v>
      </c>
      <c r="Q557" s="303"/>
    </row>
    <row r="558">
      <c r="A558" s="303" t="s">
        <v>2861</v>
      </c>
      <c r="B558" s="308" t="s">
        <v>32994</v>
      </c>
      <c r="C558" s="303" t="s">
        <v>32995</v>
      </c>
      <c r="D558" s="303" t="s">
        <v>22513</v>
      </c>
      <c r="E558" s="303" t="s">
        <v>22513</v>
      </c>
      <c r="F558" s="303" t="s">
        <v>22513</v>
      </c>
      <c r="G558" s="305" t="s">
        <v>22516</v>
      </c>
      <c r="H558" s="305" t="s">
        <v>22516</v>
      </c>
      <c r="I558" s="305" t="s">
        <v>22516</v>
      </c>
      <c r="J558" s="305" t="s">
        <v>22516</v>
      </c>
      <c r="K558" s="305" t="s">
        <v>22516</v>
      </c>
      <c r="L558" s="305" t="s">
        <v>22516</v>
      </c>
      <c r="M558" s="303"/>
      <c r="N558" s="303"/>
      <c r="O558" s="305" t="s">
        <v>2588</v>
      </c>
      <c r="P558" s="303"/>
      <c r="Q558" s="303"/>
    </row>
    <row r="559">
      <c r="A559" s="303" t="s">
        <v>2586</v>
      </c>
      <c r="B559" s="304" t="s">
        <v>32996</v>
      </c>
      <c r="C559" s="303" t="s">
        <v>32997</v>
      </c>
      <c r="D559" s="303" t="s">
        <v>22583</v>
      </c>
      <c r="E559" s="305" t="s">
        <v>22516</v>
      </c>
      <c r="F559" s="305" t="s">
        <v>22516</v>
      </c>
      <c r="G559" s="305" t="s">
        <v>22516</v>
      </c>
      <c r="H559" s="305" t="s">
        <v>22516</v>
      </c>
      <c r="I559" s="305" t="s">
        <v>22516</v>
      </c>
      <c r="J559" s="305" t="s">
        <v>22516</v>
      </c>
      <c r="K559" s="305" t="s">
        <v>22516</v>
      </c>
      <c r="L559" s="305" t="s">
        <v>22516</v>
      </c>
      <c r="M559" s="303"/>
      <c r="N559" s="303"/>
      <c r="O559" s="303"/>
      <c r="P559" s="303"/>
      <c r="Q559" s="303"/>
    </row>
    <row r="560">
      <c r="A560" s="303" t="s">
        <v>2586</v>
      </c>
      <c r="B560" s="308" t="s">
        <v>32998</v>
      </c>
      <c r="C560" s="303" t="s">
        <v>32999</v>
      </c>
      <c r="D560" s="303" t="s">
        <v>22513</v>
      </c>
      <c r="E560" s="310" t="s">
        <v>22602</v>
      </c>
      <c r="F560" s="303" t="s">
        <v>22513</v>
      </c>
      <c r="G560" s="303" t="s">
        <v>22513</v>
      </c>
      <c r="H560" s="303" t="s">
        <v>22513</v>
      </c>
      <c r="I560" s="303" t="s">
        <v>22513</v>
      </c>
      <c r="J560" s="305" t="s">
        <v>22516</v>
      </c>
      <c r="K560" s="305" t="s">
        <v>22516</v>
      </c>
      <c r="L560" s="305" t="s">
        <v>22516</v>
      </c>
      <c r="M560" s="303"/>
      <c r="N560" s="303"/>
      <c r="O560" s="303"/>
      <c r="P560" s="303"/>
      <c r="Q560" s="303"/>
    </row>
    <row r="561">
      <c r="A561" s="303" t="s">
        <v>2586</v>
      </c>
      <c r="B561" s="308" t="s">
        <v>33000</v>
      </c>
      <c r="C561" s="303" t="s">
        <v>33001</v>
      </c>
      <c r="D561" s="303" t="s">
        <v>22513</v>
      </c>
      <c r="E561" s="303" t="s">
        <v>22513</v>
      </c>
      <c r="F561" s="305" t="s">
        <v>22516</v>
      </c>
      <c r="G561" s="305" t="s">
        <v>22516</v>
      </c>
      <c r="H561" s="313" t="s">
        <v>22516</v>
      </c>
      <c r="I561" s="305" t="s">
        <v>22516</v>
      </c>
      <c r="J561" s="305" t="s">
        <v>22516</v>
      </c>
      <c r="K561" s="305" t="s">
        <v>22516</v>
      </c>
      <c r="L561" s="305" t="s">
        <v>22516</v>
      </c>
      <c r="M561" s="303"/>
      <c r="N561" s="303"/>
      <c r="O561" s="307"/>
      <c r="P561" s="303"/>
      <c r="Q561" s="303"/>
    </row>
    <row r="562">
      <c r="A562" s="303" t="s">
        <v>2586</v>
      </c>
      <c r="B562" s="304" t="s">
        <v>33002</v>
      </c>
      <c r="C562" s="303" t="s">
        <v>33003</v>
      </c>
      <c r="D562" s="303" t="s">
        <v>22602</v>
      </c>
      <c r="E562" s="303" t="s">
        <v>22602</v>
      </c>
      <c r="F562" s="303" t="s">
        <v>22602</v>
      </c>
      <c r="G562" s="303" t="s">
        <v>22602</v>
      </c>
      <c r="H562" s="305" t="s">
        <v>22516</v>
      </c>
      <c r="I562" s="305" t="s">
        <v>22516</v>
      </c>
      <c r="J562" s="305" t="s">
        <v>22516</v>
      </c>
      <c r="K562" s="303" t="s">
        <v>28610</v>
      </c>
      <c r="L562" s="305" t="s">
        <v>22516</v>
      </c>
      <c r="M562" s="303" t="s">
        <v>31854</v>
      </c>
      <c r="N562" s="303"/>
      <c r="O562" s="303"/>
      <c r="P562" s="303" t="s">
        <v>8038</v>
      </c>
      <c r="Q562" s="303"/>
    </row>
    <row r="563">
      <c r="A563" s="303" t="s">
        <v>2586</v>
      </c>
      <c r="B563" s="304" t="s">
        <v>33002</v>
      </c>
      <c r="C563" s="303" t="s">
        <v>33004</v>
      </c>
      <c r="D563" s="303"/>
      <c r="E563" s="303"/>
      <c r="F563" s="303"/>
      <c r="G563" s="303"/>
      <c r="H563" s="303"/>
      <c r="I563" s="303"/>
      <c r="J563" s="303"/>
      <c r="K563" s="303"/>
      <c r="L563" s="303"/>
      <c r="M563" s="303"/>
      <c r="N563" s="303"/>
      <c r="O563" s="303" t="s">
        <v>23864</v>
      </c>
      <c r="P563" s="303"/>
      <c r="Q563" s="303"/>
    </row>
    <row r="564">
      <c r="A564" s="303" t="s">
        <v>2586</v>
      </c>
      <c r="B564" s="304" t="s">
        <v>33002</v>
      </c>
      <c r="C564" s="303" t="s">
        <v>33005</v>
      </c>
      <c r="D564" s="303"/>
      <c r="E564" s="303"/>
      <c r="F564" s="303"/>
      <c r="G564" s="303"/>
      <c r="H564" s="303"/>
      <c r="I564" s="303"/>
      <c r="J564" s="303"/>
      <c r="K564" s="303"/>
      <c r="L564" s="303"/>
      <c r="M564" s="303"/>
      <c r="N564" s="303"/>
      <c r="O564" s="303" t="s">
        <v>32493</v>
      </c>
      <c r="P564" s="303"/>
      <c r="Q564" s="303"/>
    </row>
    <row r="565">
      <c r="A565" s="303" t="s">
        <v>2586</v>
      </c>
      <c r="B565" s="304" t="s">
        <v>33006</v>
      </c>
      <c r="C565" s="303" t="s">
        <v>33003</v>
      </c>
      <c r="D565" s="303" t="s">
        <v>22602</v>
      </c>
      <c r="E565" s="303" t="s">
        <v>22602</v>
      </c>
      <c r="F565" s="303" t="s">
        <v>22602</v>
      </c>
      <c r="G565" s="303" t="s">
        <v>22602</v>
      </c>
      <c r="H565" s="305" t="s">
        <v>22516</v>
      </c>
      <c r="I565" s="305" t="s">
        <v>22516</v>
      </c>
      <c r="J565" s="305" t="s">
        <v>22516</v>
      </c>
      <c r="K565" s="305" t="s">
        <v>22516</v>
      </c>
      <c r="L565" s="305" t="s">
        <v>22516</v>
      </c>
      <c r="M565" s="303"/>
      <c r="N565" s="303"/>
      <c r="O565" s="303"/>
      <c r="P565" s="303" t="s">
        <v>8038</v>
      </c>
      <c r="Q565" s="303"/>
    </row>
    <row r="566">
      <c r="A566" s="303" t="s">
        <v>2586</v>
      </c>
      <c r="B566" s="304" t="s">
        <v>33007</v>
      </c>
      <c r="C566" s="303" t="s">
        <v>33008</v>
      </c>
      <c r="D566" s="303" t="s">
        <v>22602</v>
      </c>
      <c r="E566" s="303" t="s">
        <v>22602</v>
      </c>
      <c r="F566" s="303" t="s">
        <v>22602</v>
      </c>
      <c r="G566" s="303" t="s">
        <v>22602</v>
      </c>
      <c r="H566" s="305" t="s">
        <v>22516</v>
      </c>
      <c r="I566" s="305" t="s">
        <v>22516</v>
      </c>
      <c r="J566" s="305" t="s">
        <v>22516</v>
      </c>
      <c r="K566" s="305" t="s">
        <v>22516</v>
      </c>
      <c r="L566" s="303" t="s">
        <v>31848</v>
      </c>
      <c r="M566" s="303"/>
      <c r="N566" s="303"/>
      <c r="O566" s="303"/>
      <c r="P566" s="303" t="s">
        <v>8038</v>
      </c>
      <c r="Q566" s="303"/>
    </row>
    <row r="567">
      <c r="A567" s="303" t="s">
        <v>2586</v>
      </c>
      <c r="B567" s="312" t="s">
        <v>33009</v>
      </c>
      <c r="C567" s="303" t="s">
        <v>33010</v>
      </c>
      <c r="D567" s="303"/>
      <c r="E567" s="303"/>
      <c r="F567" s="303"/>
      <c r="G567" s="303"/>
      <c r="H567" s="303"/>
      <c r="I567" s="303"/>
      <c r="J567" s="303"/>
      <c r="K567" s="303"/>
      <c r="L567" s="303"/>
      <c r="M567" s="303"/>
      <c r="N567" s="303"/>
      <c r="O567" s="303" t="s">
        <v>3108</v>
      </c>
      <c r="P567" s="303" t="s">
        <v>2741</v>
      </c>
      <c r="Q567" s="303"/>
    </row>
    <row r="568">
      <c r="A568" s="303" t="s">
        <v>2586</v>
      </c>
      <c r="B568" s="306" t="s">
        <v>33011</v>
      </c>
      <c r="C568" s="303" t="s">
        <v>33012</v>
      </c>
      <c r="D568" s="305" t="s">
        <v>22516</v>
      </c>
      <c r="E568" s="303" t="s">
        <v>22513</v>
      </c>
      <c r="F568" s="305" t="s">
        <v>22516</v>
      </c>
      <c r="G568" s="303"/>
      <c r="H568" s="303"/>
      <c r="I568" s="303"/>
      <c r="J568" s="303"/>
      <c r="K568" s="303"/>
      <c r="L568" s="303"/>
      <c r="M568" s="303"/>
      <c r="N568" s="303"/>
      <c r="O568" s="303" t="s">
        <v>33013</v>
      </c>
      <c r="P568" s="303" t="s">
        <v>8038</v>
      </c>
      <c r="Q568" s="303" t="s">
        <v>33014</v>
      </c>
    </row>
    <row r="569">
      <c r="A569" s="303" t="s">
        <v>2586</v>
      </c>
      <c r="B569" s="312" t="s">
        <v>33015</v>
      </c>
      <c r="C569" s="303" t="s">
        <v>33016</v>
      </c>
      <c r="D569" s="305" t="s">
        <v>22516</v>
      </c>
      <c r="E569" s="303" t="s">
        <v>22513</v>
      </c>
      <c r="F569" s="305" t="s">
        <v>22516</v>
      </c>
      <c r="G569" s="303"/>
      <c r="H569" s="303"/>
      <c r="I569" s="303"/>
      <c r="J569" s="303"/>
      <c r="K569" s="303"/>
      <c r="L569" s="303"/>
      <c r="M569" s="303"/>
      <c r="N569" s="303"/>
      <c r="O569" s="303"/>
      <c r="P569" s="303" t="s">
        <v>8038</v>
      </c>
      <c r="Q569" s="303" t="s">
        <v>33014</v>
      </c>
    </row>
    <row r="570">
      <c r="A570" s="303" t="s">
        <v>2586</v>
      </c>
      <c r="B570" s="306" t="s">
        <v>33017</v>
      </c>
      <c r="C570" s="303" t="s">
        <v>33018</v>
      </c>
      <c r="D570" s="303"/>
      <c r="E570" s="303"/>
      <c r="F570" s="303"/>
      <c r="G570" s="303"/>
      <c r="H570" s="303"/>
      <c r="I570" s="303"/>
      <c r="J570" s="303"/>
      <c r="K570" s="303"/>
      <c r="L570" s="303"/>
      <c r="M570" s="303"/>
      <c r="N570" s="303"/>
      <c r="O570" s="303" t="s">
        <v>7479</v>
      </c>
      <c r="P570" s="303" t="s">
        <v>8038</v>
      </c>
      <c r="Q570" s="303"/>
    </row>
    <row r="571">
      <c r="A571" s="303" t="s">
        <v>2586</v>
      </c>
      <c r="B571" s="308" t="s">
        <v>33019</v>
      </c>
      <c r="C571" s="303" t="s">
        <v>33020</v>
      </c>
      <c r="D571" s="303" t="s">
        <v>22602</v>
      </c>
      <c r="E571" s="303" t="s">
        <v>22513</v>
      </c>
      <c r="F571" s="303" t="s">
        <v>22513</v>
      </c>
      <c r="G571" s="303" t="s">
        <v>22513</v>
      </c>
      <c r="H571" s="303" t="s">
        <v>22583</v>
      </c>
      <c r="I571" s="305" t="s">
        <v>22516</v>
      </c>
      <c r="J571" s="303" t="s">
        <v>22513</v>
      </c>
      <c r="K571" s="303" t="s">
        <v>28610</v>
      </c>
      <c r="L571" s="303"/>
      <c r="M571" s="303"/>
      <c r="N571" s="303"/>
      <c r="O571" s="303"/>
      <c r="P571" s="303" t="s">
        <v>8038</v>
      </c>
      <c r="Q571" s="303" t="s">
        <v>33021</v>
      </c>
    </row>
    <row r="572">
      <c r="A572" s="303" t="s">
        <v>2861</v>
      </c>
      <c r="B572" s="304" t="s">
        <v>33022</v>
      </c>
      <c r="C572" s="303" t="s">
        <v>33023</v>
      </c>
      <c r="D572" s="303" t="s">
        <v>22513</v>
      </c>
      <c r="E572" s="305" t="s">
        <v>22516</v>
      </c>
      <c r="F572" s="305" t="s">
        <v>22516</v>
      </c>
      <c r="G572" s="305" t="s">
        <v>22516</v>
      </c>
      <c r="H572" s="305" t="s">
        <v>22516</v>
      </c>
      <c r="I572" s="305" t="s">
        <v>22516</v>
      </c>
      <c r="J572" s="305" t="s">
        <v>22516</v>
      </c>
      <c r="K572" s="303" t="s">
        <v>28610</v>
      </c>
      <c r="L572" s="305" t="s">
        <v>22516</v>
      </c>
      <c r="M572" s="303"/>
      <c r="N572" s="303"/>
      <c r="O572" s="303"/>
      <c r="P572" s="303" t="s">
        <v>8038</v>
      </c>
      <c r="Q572" s="303"/>
    </row>
    <row r="573">
      <c r="A573" s="303" t="s">
        <v>2861</v>
      </c>
      <c r="B573" s="304" t="s">
        <v>33022</v>
      </c>
      <c r="C573" s="303" t="s">
        <v>33024</v>
      </c>
      <c r="D573" s="303" t="s">
        <v>22513</v>
      </c>
      <c r="E573" s="305" t="s">
        <v>22516</v>
      </c>
      <c r="F573" s="305" t="s">
        <v>22516</v>
      </c>
      <c r="G573" s="305" t="s">
        <v>22516</v>
      </c>
      <c r="H573" s="305" t="s">
        <v>22516</v>
      </c>
      <c r="I573" s="305" t="s">
        <v>22516</v>
      </c>
      <c r="J573" s="305" t="s">
        <v>22516</v>
      </c>
      <c r="K573" s="303" t="s">
        <v>28610</v>
      </c>
      <c r="L573" s="305" t="s">
        <v>22516</v>
      </c>
      <c r="M573" s="303"/>
      <c r="N573" s="303"/>
      <c r="O573" s="303"/>
      <c r="P573" s="303" t="s">
        <v>8038</v>
      </c>
      <c r="Q573" s="303"/>
    </row>
    <row r="574">
      <c r="A574" s="303" t="s">
        <v>2586</v>
      </c>
      <c r="B574" s="306" t="s">
        <v>33025</v>
      </c>
      <c r="C574" s="303" t="s">
        <v>33026</v>
      </c>
      <c r="D574" s="303" t="s">
        <v>22513</v>
      </c>
      <c r="E574" s="305" t="s">
        <v>22516</v>
      </c>
      <c r="F574" s="305" t="s">
        <v>22516</v>
      </c>
      <c r="G574" s="303"/>
      <c r="H574" s="303"/>
      <c r="I574" s="303"/>
      <c r="J574" s="303"/>
      <c r="K574" s="303"/>
      <c r="L574" s="303"/>
      <c r="M574" s="303"/>
      <c r="N574" s="303"/>
      <c r="O574" s="305" t="s">
        <v>2588</v>
      </c>
      <c r="P574" s="303" t="s">
        <v>8038</v>
      </c>
      <c r="Q574" s="303" t="s">
        <v>32555</v>
      </c>
    </row>
    <row r="575">
      <c r="A575" s="303" t="s">
        <v>2586</v>
      </c>
      <c r="B575" s="308" t="s">
        <v>33027</v>
      </c>
      <c r="C575" s="309" t="s">
        <v>33028</v>
      </c>
      <c r="D575" s="303" t="s">
        <v>22513</v>
      </c>
      <c r="E575" s="305" t="s">
        <v>22516</v>
      </c>
      <c r="F575" s="305" t="s">
        <v>22516</v>
      </c>
      <c r="G575" s="303"/>
      <c r="H575" s="303"/>
      <c r="I575" s="303"/>
      <c r="J575" s="303"/>
      <c r="K575" s="303"/>
      <c r="L575" s="303"/>
      <c r="M575" s="303"/>
      <c r="N575" s="303"/>
      <c r="O575" s="303" t="s">
        <v>33029</v>
      </c>
      <c r="P575" s="303" t="s">
        <v>8038</v>
      </c>
      <c r="Q575" s="303" t="s">
        <v>33030</v>
      </c>
    </row>
    <row r="576">
      <c r="A576" s="303" t="s">
        <v>2861</v>
      </c>
      <c r="B576" s="306" t="s">
        <v>33031</v>
      </c>
      <c r="C576" s="303" t="s">
        <v>33032</v>
      </c>
      <c r="D576" s="303" t="s">
        <v>22602</v>
      </c>
      <c r="E576" s="305" t="s">
        <v>22516</v>
      </c>
      <c r="F576" s="305" t="s">
        <v>22516</v>
      </c>
      <c r="G576" s="305" t="s">
        <v>22516</v>
      </c>
      <c r="H576" s="305" t="s">
        <v>22516</v>
      </c>
      <c r="I576" s="305" t="s">
        <v>22516</v>
      </c>
      <c r="J576" s="305" t="s">
        <v>22516</v>
      </c>
      <c r="K576" s="303"/>
      <c r="L576" s="303"/>
      <c r="M576" s="303"/>
      <c r="N576" s="303"/>
      <c r="O576" s="303"/>
      <c r="P576" s="303" t="s">
        <v>8038</v>
      </c>
      <c r="Q576" s="303" t="s">
        <v>32555</v>
      </c>
    </row>
    <row r="577">
      <c r="A577" s="303" t="s">
        <v>2586</v>
      </c>
      <c r="B577" s="306" t="s">
        <v>33033</v>
      </c>
      <c r="C577" s="303" t="s">
        <v>33034</v>
      </c>
      <c r="D577" s="303"/>
      <c r="E577" s="303"/>
      <c r="F577" s="303"/>
      <c r="G577" s="303"/>
      <c r="H577" s="303"/>
      <c r="I577" s="303"/>
      <c r="J577" s="303"/>
      <c r="K577" s="303"/>
      <c r="L577" s="303"/>
      <c r="M577" s="303"/>
      <c r="N577" s="303"/>
      <c r="O577" s="303" t="s">
        <v>33035</v>
      </c>
      <c r="P577" s="303" t="s">
        <v>2741</v>
      </c>
      <c r="Q577" s="303"/>
    </row>
    <row r="578">
      <c r="A578" s="303" t="s">
        <v>2861</v>
      </c>
      <c r="B578" s="308" t="s">
        <v>33036</v>
      </c>
      <c r="C578" s="303" t="s">
        <v>33037</v>
      </c>
      <c r="D578" s="303" t="s">
        <v>22602</v>
      </c>
      <c r="E578" s="305" t="s">
        <v>22516</v>
      </c>
      <c r="F578" s="305" t="s">
        <v>22516</v>
      </c>
      <c r="G578" s="313" t="s">
        <v>22516</v>
      </c>
      <c r="H578" s="305" t="s">
        <v>22516</v>
      </c>
      <c r="I578" s="305" t="s">
        <v>22516</v>
      </c>
      <c r="J578" s="305" t="s">
        <v>22516</v>
      </c>
      <c r="K578" s="305" t="s">
        <v>22516</v>
      </c>
      <c r="L578" s="303" t="s">
        <v>31848</v>
      </c>
      <c r="M578" s="303"/>
      <c r="N578" s="303"/>
      <c r="O578" s="303"/>
      <c r="P578" s="303" t="s">
        <v>8038</v>
      </c>
      <c r="Q578" s="303"/>
    </row>
    <row r="579">
      <c r="A579" s="303" t="s">
        <v>2586</v>
      </c>
      <c r="B579" s="308" t="s">
        <v>33038</v>
      </c>
      <c r="C579" s="303" t="s">
        <v>33039</v>
      </c>
      <c r="D579" s="303" t="s">
        <v>22602</v>
      </c>
      <c r="E579" s="303" t="s">
        <v>22602</v>
      </c>
      <c r="F579" s="303" t="s">
        <v>22602</v>
      </c>
      <c r="G579" s="303" t="s">
        <v>22602</v>
      </c>
      <c r="H579" s="305" t="s">
        <v>22516</v>
      </c>
      <c r="I579" s="305" t="s">
        <v>22516</v>
      </c>
      <c r="J579" s="305" t="s">
        <v>22516</v>
      </c>
      <c r="K579" s="305" t="s">
        <v>22516</v>
      </c>
      <c r="L579" s="303" t="s">
        <v>31848</v>
      </c>
      <c r="M579" s="303"/>
      <c r="N579" s="303"/>
      <c r="O579" s="303"/>
      <c r="P579" s="303" t="s">
        <v>8038</v>
      </c>
      <c r="Q579" s="303"/>
    </row>
    <row r="580">
      <c r="A580" s="303" t="s">
        <v>2586</v>
      </c>
      <c r="B580" s="308" t="s">
        <v>33040</v>
      </c>
      <c r="C580" s="303" t="s">
        <v>33041</v>
      </c>
      <c r="D580" s="303" t="s">
        <v>22602</v>
      </c>
      <c r="E580" s="305" t="s">
        <v>22516</v>
      </c>
      <c r="F580" s="305" t="s">
        <v>22516</v>
      </c>
      <c r="G580" s="305" t="s">
        <v>22516</v>
      </c>
      <c r="H580" s="305" t="s">
        <v>22516</v>
      </c>
      <c r="I580" s="305" t="s">
        <v>22516</v>
      </c>
      <c r="J580" s="305" t="s">
        <v>22516</v>
      </c>
      <c r="K580" s="303" t="s">
        <v>28610</v>
      </c>
      <c r="L580" s="305" t="s">
        <v>22516</v>
      </c>
      <c r="M580" s="303"/>
      <c r="N580" s="303"/>
      <c r="O580" s="303"/>
      <c r="P580" s="303" t="s">
        <v>8038</v>
      </c>
      <c r="Q580" s="303"/>
    </row>
    <row r="581">
      <c r="A581" s="303" t="s">
        <v>2586</v>
      </c>
      <c r="B581" s="304" t="s">
        <v>33042</v>
      </c>
      <c r="C581" s="303" t="s">
        <v>33043</v>
      </c>
      <c r="D581" s="303" t="s">
        <v>22602</v>
      </c>
      <c r="E581" s="305" t="s">
        <v>22516</v>
      </c>
      <c r="F581" s="305" t="s">
        <v>22516</v>
      </c>
      <c r="G581" s="305" t="s">
        <v>22516</v>
      </c>
      <c r="H581" s="305" t="s">
        <v>22516</v>
      </c>
      <c r="I581" s="305" t="s">
        <v>22516</v>
      </c>
      <c r="J581" s="305" t="s">
        <v>22516</v>
      </c>
      <c r="K581" s="303" t="s">
        <v>28610</v>
      </c>
      <c r="L581" s="305" t="s">
        <v>22516</v>
      </c>
      <c r="M581" s="303"/>
      <c r="N581" s="303"/>
      <c r="O581" s="303"/>
      <c r="P581" s="303" t="s">
        <v>8038</v>
      </c>
      <c r="Q581" s="303" t="s">
        <v>33044</v>
      </c>
    </row>
    <row r="582">
      <c r="A582" s="303" t="s">
        <v>2586</v>
      </c>
      <c r="B582" s="304" t="s">
        <v>33042</v>
      </c>
      <c r="C582" s="303" t="s">
        <v>33045</v>
      </c>
      <c r="D582" s="303" t="s">
        <v>22602</v>
      </c>
      <c r="E582" s="305" t="s">
        <v>22516</v>
      </c>
      <c r="F582" s="305" t="s">
        <v>22516</v>
      </c>
      <c r="G582" s="305" t="s">
        <v>22516</v>
      </c>
      <c r="H582" s="305" t="s">
        <v>22516</v>
      </c>
      <c r="I582" s="305" t="s">
        <v>22516</v>
      </c>
      <c r="J582" s="305" t="s">
        <v>22516</v>
      </c>
      <c r="K582" s="303" t="s">
        <v>28610</v>
      </c>
      <c r="L582" s="305" t="s">
        <v>22516</v>
      </c>
      <c r="M582" s="303"/>
      <c r="N582" s="303"/>
      <c r="O582" s="303"/>
      <c r="P582" s="303" t="s">
        <v>8038</v>
      </c>
      <c r="Q582" s="303" t="s">
        <v>33044</v>
      </c>
    </row>
    <row r="583">
      <c r="A583" s="303" t="s">
        <v>2586</v>
      </c>
      <c r="B583" s="312" t="s">
        <v>33046</v>
      </c>
      <c r="C583" s="305" t="s">
        <v>33047</v>
      </c>
      <c r="D583" s="305"/>
      <c r="E583" s="303"/>
      <c r="F583" s="303"/>
      <c r="G583" s="303"/>
      <c r="H583" s="303"/>
      <c r="I583" s="303"/>
      <c r="J583" s="303"/>
      <c r="K583" s="303"/>
      <c r="L583" s="303"/>
      <c r="M583" s="303"/>
      <c r="N583" s="303"/>
      <c r="O583" s="303" t="s">
        <v>33048</v>
      </c>
      <c r="P583" s="305"/>
      <c r="Q583" s="305"/>
    </row>
    <row r="584">
      <c r="A584" s="303" t="s">
        <v>2586</v>
      </c>
      <c r="B584" s="306" t="s">
        <v>33049</v>
      </c>
      <c r="C584" s="303" t="s">
        <v>33050</v>
      </c>
      <c r="D584" s="303"/>
      <c r="E584" s="303"/>
      <c r="F584" s="303"/>
      <c r="G584" s="303"/>
      <c r="H584" s="303"/>
      <c r="I584" s="303"/>
      <c r="J584" s="303"/>
      <c r="K584" s="303"/>
      <c r="L584" s="303"/>
      <c r="M584" s="303"/>
      <c r="N584" s="303"/>
      <c r="O584" s="303" t="s">
        <v>33051</v>
      </c>
      <c r="P584" s="303"/>
      <c r="Q584" s="303"/>
    </row>
    <row r="585">
      <c r="A585" s="303" t="s">
        <v>2586</v>
      </c>
      <c r="B585" s="306" t="s">
        <v>33052</v>
      </c>
      <c r="C585" s="303" t="s">
        <v>33053</v>
      </c>
      <c r="D585" s="303" t="s">
        <v>22583</v>
      </c>
      <c r="E585" s="303" t="s">
        <v>22513</v>
      </c>
      <c r="F585" s="310" t="s">
        <v>22513</v>
      </c>
      <c r="G585" s="303" t="s">
        <v>22513</v>
      </c>
      <c r="H585" s="303" t="s">
        <v>22513</v>
      </c>
      <c r="I585" s="303" t="s">
        <v>22583</v>
      </c>
      <c r="J585" s="303" t="s">
        <v>22513</v>
      </c>
      <c r="K585" s="305" t="s">
        <v>22516</v>
      </c>
      <c r="L585" s="305" t="s">
        <v>22516</v>
      </c>
      <c r="M585" s="303" t="s">
        <v>31854</v>
      </c>
      <c r="N585" s="303"/>
      <c r="O585" s="303"/>
      <c r="P585" s="303" t="s">
        <v>2741</v>
      </c>
      <c r="Q585" s="303"/>
    </row>
    <row r="586">
      <c r="A586" s="303" t="s">
        <v>2586</v>
      </c>
      <c r="B586" s="306" t="s">
        <v>33052</v>
      </c>
      <c r="C586" s="303" t="s">
        <v>33054</v>
      </c>
      <c r="D586" s="303" t="s">
        <v>22583</v>
      </c>
      <c r="E586" s="303" t="s">
        <v>22513</v>
      </c>
      <c r="F586" s="303" t="s">
        <v>22513</v>
      </c>
      <c r="G586" s="303" t="s">
        <v>22513</v>
      </c>
      <c r="H586" s="303" t="s">
        <v>22513</v>
      </c>
      <c r="I586" s="303" t="s">
        <v>22583</v>
      </c>
      <c r="J586" s="303" t="s">
        <v>22513</v>
      </c>
      <c r="K586" s="305" t="s">
        <v>22516</v>
      </c>
      <c r="L586" s="305" t="s">
        <v>22516</v>
      </c>
      <c r="M586" s="303" t="s">
        <v>31854</v>
      </c>
      <c r="N586" s="303"/>
      <c r="O586" s="303"/>
      <c r="P586" s="303" t="s">
        <v>2741</v>
      </c>
      <c r="Q586" s="303"/>
    </row>
    <row r="587">
      <c r="A587" s="303" t="s">
        <v>2586</v>
      </c>
      <c r="B587" s="308" t="s">
        <v>33052</v>
      </c>
      <c r="C587" s="303" t="s">
        <v>33053</v>
      </c>
      <c r="D587" s="303" t="s">
        <v>22583</v>
      </c>
      <c r="E587" s="303" t="s">
        <v>22513</v>
      </c>
      <c r="F587" s="303" t="s">
        <v>22513</v>
      </c>
      <c r="G587" s="303" t="s">
        <v>22513</v>
      </c>
      <c r="H587" s="303" t="s">
        <v>22513</v>
      </c>
      <c r="I587" s="303" t="s">
        <v>22583</v>
      </c>
      <c r="J587" s="303" t="s">
        <v>22513</v>
      </c>
      <c r="K587" s="303"/>
      <c r="L587" s="303"/>
      <c r="M587" s="303"/>
      <c r="N587" s="303"/>
      <c r="O587" s="303" t="s">
        <v>2588</v>
      </c>
      <c r="P587" s="303" t="s">
        <v>2741</v>
      </c>
      <c r="Q587" s="303" t="s">
        <v>31939</v>
      </c>
    </row>
    <row r="588">
      <c r="A588" s="303" t="s">
        <v>2586</v>
      </c>
      <c r="B588" s="308" t="s">
        <v>33052</v>
      </c>
      <c r="C588" s="303" t="s">
        <v>33055</v>
      </c>
      <c r="D588" s="303" t="s">
        <v>22583</v>
      </c>
      <c r="E588" s="303" t="s">
        <v>22513</v>
      </c>
      <c r="F588" s="303" t="s">
        <v>22513</v>
      </c>
      <c r="G588" s="303" t="s">
        <v>22513</v>
      </c>
      <c r="H588" s="303" t="s">
        <v>22513</v>
      </c>
      <c r="I588" s="303" t="s">
        <v>22583</v>
      </c>
      <c r="J588" s="303" t="s">
        <v>22513</v>
      </c>
      <c r="K588" s="303"/>
      <c r="L588" s="303"/>
      <c r="M588" s="303"/>
      <c r="N588" s="303"/>
      <c r="O588" s="303" t="s">
        <v>33056</v>
      </c>
      <c r="P588" s="303" t="s">
        <v>2741</v>
      </c>
      <c r="Q588" s="303" t="s">
        <v>31862</v>
      </c>
    </row>
    <row r="589">
      <c r="A589" s="303" t="s">
        <v>2586</v>
      </c>
      <c r="B589" s="308" t="s">
        <v>33057</v>
      </c>
      <c r="C589" s="303" t="s">
        <v>33058</v>
      </c>
      <c r="D589" s="303" t="s">
        <v>22513</v>
      </c>
      <c r="E589" s="303" t="s">
        <v>22583</v>
      </c>
      <c r="F589" s="303" t="s">
        <v>22513</v>
      </c>
      <c r="G589" s="303" t="s">
        <v>22513</v>
      </c>
      <c r="H589" s="303" t="s">
        <v>22513</v>
      </c>
      <c r="I589" s="303" t="s">
        <v>22513</v>
      </c>
      <c r="J589" s="303" t="s">
        <v>22513</v>
      </c>
      <c r="K589" s="305" t="s">
        <v>22516</v>
      </c>
      <c r="L589" s="305" t="s">
        <v>22516</v>
      </c>
      <c r="M589" s="303" t="s">
        <v>31854</v>
      </c>
      <c r="N589" s="303"/>
      <c r="O589" s="303"/>
      <c r="P589" s="303" t="s">
        <v>8038</v>
      </c>
      <c r="Q589" s="303" t="s">
        <v>31862</v>
      </c>
    </row>
    <row r="590">
      <c r="A590" s="303" t="s">
        <v>2586</v>
      </c>
      <c r="B590" s="308" t="s">
        <v>33059</v>
      </c>
      <c r="C590" s="303" t="s">
        <v>33060</v>
      </c>
      <c r="D590" s="303" t="s">
        <v>22513</v>
      </c>
      <c r="E590" s="303" t="s">
        <v>22513</v>
      </c>
      <c r="F590" s="305" t="s">
        <v>22516</v>
      </c>
      <c r="G590" s="305" t="s">
        <v>22516</v>
      </c>
      <c r="H590" s="305" t="s">
        <v>22516</v>
      </c>
      <c r="I590" s="305" t="s">
        <v>22516</v>
      </c>
      <c r="J590" s="305" t="s">
        <v>22516</v>
      </c>
      <c r="K590" s="305" t="s">
        <v>22516</v>
      </c>
      <c r="L590" s="305" t="s">
        <v>22516</v>
      </c>
      <c r="M590" s="303" t="s">
        <v>31854</v>
      </c>
      <c r="N590" s="303"/>
      <c r="O590" s="303"/>
      <c r="P590" s="303" t="s">
        <v>2741</v>
      </c>
      <c r="Q590" s="303"/>
    </row>
    <row r="591">
      <c r="A591" s="303" t="s">
        <v>2861</v>
      </c>
      <c r="B591" s="308" t="s">
        <v>33061</v>
      </c>
      <c r="C591" s="303" t="s">
        <v>33062</v>
      </c>
      <c r="D591" s="303" t="s">
        <v>22513</v>
      </c>
      <c r="E591" s="303" t="s">
        <v>22513</v>
      </c>
      <c r="F591" s="303" t="s">
        <v>22513</v>
      </c>
      <c r="G591" s="303"/>
      <c r="H591" s="303"/>
      <c r="I591" s="303"/>
      <c r="J591" s="303"/>
      <c r="K591" s="303"/>
      <c r="L591" s="303"/>
      <c r="M591" s="303"/>
      <c r="N591" s="303"/>
      <c r="O591" s="307"/>
      <c r="P591" s="303"/>
      <c r="Q591" s="303"/>
    </row>
    <row r="592">
      <c r="A592" s="303" t="s">
        <v>2586</v>
      </c>
      <c r="B592" s="308" t="s">
        <v>33063</v>
      </c>
      <c r="C592" s="303" t="s">
        <v>33064</v>
      </c>
      <c r="D592" s="303" t="s">
        <v>22513</v>
      </c>
      <c r="E592" s="303" t="s">
        <v>22602</v>
      </c>
      <c r="F592" s="303" t="s">
        <v>22583</v>
      </c>
      <c r="G592" s="303" t="s">
        <v>22513</v>
      </c>
      <c r="H592" s="303" t="s">
        <v>22602</v>
      </c>
      <c r="I592" s="303" t="s">
        <v>22583</v>
      </c>
      <c r="J592" s="303" t="s">
        <v>22513</v>
      </c>
      <c r="K592" s="305" t="s">
        <v>22516</v>
      </c>
      <c r="L592" s="305" t="s">
        <v>22516</v>
      </c>
      <c r="M592" s="303"/>
      <c r="N592" s="303"/>
      <c r="O592" s="303"/>
      <c r="P592" s="303" t="s">
        <v>8038</v>
      </c>
      <c r="Q592" s="303"/>
    </row>
    <row r="593">
      <c r="A593" s="303" t="s">
        <v>2586</v>
      </c>
      <c r="B593" s="308" t="s">
        <v>33065</v>
      </c>
      <c r="C593" s="303" t="s">
        <v>33066</v>
      </c>
      <c r="D593" s="303" t="s">
        <v>22583</v>
      </c>
      <c r="E593" s="305" t="s">
        <v>22516</v>
      </c>
      <c r="F593" s="303" t="s">
        <v>22583</v>
      </c>
      <c r="G593" s="305" t="s">
        <v>22516</v>
      </c>
      <c r="H593" s="305" t="s">
        <v>22516</v>
      </c>
      <c r="I593" s="305" t="s">
        <v>22516</v>
      </c>
      <c r="J593" s="305" t="s">
        <v>22516</v>
      </c>
      <c r="K593" s="303" t="s">
        <v>28610</v>
      </c>
      <c r="L593" s="305" t="s">
        <v>22516</v>
      </c>
      <c r="M593" s="303"/>
      <c r="N593" s="303"/>
      <c r="O593" s="303" t="s">
        <v>2785</v>
      </c>
      <c r="P593" s="303" t="s">
        <v>8038</v>
      </c>
      <c r="Q593" s="303"/>
    </row>
    <row r="594">
      <c r="A594" s="303" t="s">
        <v>2586</v>
      </c>
      <c r="B594" s="308" t="s">
        <v>33065</v>
      </c>
      <c r="C594" s="303" t="s">
        <v>33067</v>
      </c>
      <c r="D594" s="303" t="s">
        <v>22583</v>
      </c>
      <c r="E594" s="305" t="s">
        <v>22516</v>
      </c>
      <c r="F594" s="303" t="s">
        <v>22583</v>
      </c>
      <c r="G594" s="305" t="s">
        <v>22516</v>
      </c>
      <c r="H594" s="305" t="s">
        <v>22516</v>
      </c>
      <c r="I594" s="305" t="s">
        <v>22516</v>
      </c>
      <c r="J594" s="305" t="s">
        <v>22516</v>
      </c>
      <c r="K594" s="303" t="s">
        <v>28610</v>
      </c>
      <c r="L594" s="305" t="s">
        <v>22516</v>
      </c>
      <c r="M594" s="303"/>
      <c r="N594" s="303"/>
      <c r="O594" s="303"/>
      <c r="P594" s="303" t="s">
        <v>8038</v>
      </c>
      <c r="Q594" s="303"/>
    </row>
    <row r="595">
      <c r="A595" s="303" t="s">
        <v>2586</v>
      </c>
      <c r="B595" s="308" t="s">
        <v>33068</v>
      </c>
      <c r="C595" s="303" t="s">
        <v>33069</v>
      </c>
      <c r="D595" s="303" t="s">
        <v>22513</v>
      </c>
      <c r="E595" s="303" t="s">
        <v>22513</v>
      </c>
      <c r="F595" s="305" t="s">
        <v>22516</v>
      </c>
      <c r="G595" s="303"/>
      <c r="H595" s="303"/>
      <c r="I595" s="303"/>
      <c r="J595" s="303"/>
      <c r="K595" s="303"/>
      <c r="L595" s="303"/>
      <c r="M595" s="303"/>
      <c r="N595" s="303"/>
      <c r="O595" s="303" t="s">
        <v>5300</v>
      </c>
      <c r="P595" s="303"/>
      <c r="Q595" s="303" t="s">
        <v>33070</v>
      </c>
    </row>
    <row r="596">
      <c r="A596" s="303" t="s">
        <v>2586</v>
      </c>
      <c r="B596" s="306" t="s">
        <v>33071</v>
      </c>
      <c r="C596" s="303" t="s">
        <v>33072</v>
      </c>
      <c r="D596" s="303" t="s">
        <v>22513</v>
      </c>
      <c r="E596" s="303" t="s">
        <v>22513</v>
      </c>
      <c r="F596" s="303" t="s">
        <v>22513</v>
      </c>
      <c r="G596" s="303" t="s">
        <v>22513</v>
      </c>
      <c r="H596" s="305" t="s">
        <v>22516</v>
      </c>
      <c r="I596" s="303" t="s">
        <v>22583</v>
      </c>
      <c r="J596" s="303" t="s">
        <v>22513</v>
      </c>
      <c r="K596" s="303"/>
      <c r="L596" s="303"/>
      <c r="M596" s="303"/>
      <c r="N596" s="303"/>
      <c r="O596" s="303" t="s">
        <v>2588</v>
      </c>
      <c r="P596" s="303" t="s">
        <v>8038</v>
      </c>
      <c r="Q596" s="303" t="s">
        <v>33073</v>
      </c>
    </row>
    <row r="597">
      <c r="A597" s="303" t="s">
        <v>2586</v>
      </c>
      <c r="B597" s="308" t="s">
        <v>33074</v>
      </c>
      <c r="C597" s="303" t="s">
        <v>33075</v>
      </c>
      <c r="D597" s="303" t="s">
        <v>22602</v>
      </c>
      <c r="E597" s="310" t="s">
        <v>22602</v>
      </c>
      <c r="F597" s="303" t="s">
        <v>22602</v>
      </c>
      <c r="G597" s="303" t="s">
        <v>22513</v>
      </c>
      <c r="H597" s="303" t="s">
        <v>22513</v>
      </c>
      <c r="I597" s="305" t="s">
        <v>22516</v>
      </c>
      <c r="J597" s="305" t="s">
        <v>22516</v>
      </c>
      <c r="K597" s="305" t="s">
        <v>22516</v>
      </c>
      <c r="L597" s="305" t="s">
        <v>22516</v>
      </c>
      <c r="M597" s="303"/>
      <c r="N597" s="303"/>
      <c r="O597" s="303"/>
      <c r="P597" s="303"/>
      <c r="Q597" s="303"/>
    </row>
    <row r="598">
      <c r="A598" s="303" t="s">
        <v>2586</v>
      </c>
      <c r="B598" s="306" t="s">
        <v>33076</v>
      </c>
      <c r="C598" s="303" t="s">
        <v>33077</v>
      </c>
      <c r="D598" s="303"/>
      <c r="E598" s="303"/>
      <c r="F598" s="303"/>
      <c r="G598" s="303"/>
      <c r="H598" s="303"/>
      <c r="I598" s="303"/>
      <c r="J598" s="303"/>
      <c r="K598" s="303"/>
      <c r="L598" s="303"/>
      <c r="M598" s="303"/>
      <c r="N598" s="303"/>
      <c r="O598" s="303" t="s">
        <v>4888</v>
      </c>
      <c r="P598" s="303" t="s">
        <v>2741</v>
      </c>
      <c r="Q598" s="303"/>
    </row>
    <row r="599">
      <c r="A599" s="303" t="s">
        <v>2633</v>
      </c>
      <c r="B599" s="306" t="s">
        <v>33078</v>
      </c>
      <c r="C599" s="303" t="s">
        <v>33079</v>
      </c>
      <c r="D599" s="303" t="s">
        <v>22513</v>
      </c>
      <c r="E599" s="303" t="s">
        <v>22602</v>
      </c>
      <c r="F599" s="303"/>
      <c r="G599" s="303"/>
      <c r="H599" s="303"/>
      <c r="I599" s="303"/>
      <c r="J599" s="303"/>
      <c r="K599" s="303"/>
      <c r="L599" s="303"/>
      <c r="M599" s="303"/>
      <c r="N599" s="303"/>
      <c r="O599" s="303"/>
      <c r="P599" s="303" t="s">
        <v>2741</v>
      </c>
      <c r="Q599" s="303" t="s">
        <v>33080</v>
      </c>
    </row>
    <row r="600">
      <c r="A600" s="303" t="s">
        <v>2633</v>
      </c>
      <c r="B600" s="306" t="s">
        <v>33078</v>
      </c>
      <c r="C600" s="303" t="s">
        <v>33081</v>
      </c>
      <c r="D600" s="303" t="s">
        <v>22513</v>
      </c>
      <c r="E600" s="310" t="s">
        <v>22602</v>
      </c>
      <c r="F600" s="303"/>
      <c r="G600" s="303"/>
      <c r="H600" s="303"/>
      <c r="I600" s="303"/>
      <c r="J600" s="303"/>
      <c r="K600" s="303"/>
      <c r="L600" s="303"/>
      <c r="M600" s="303"/>
      <c r="N600" s="303"/>
      <c r="O600" s="303"/>
      <c r="P600" s="303" t="s">
        <v>2741</v>
      </c>
      <c r="Q600" s="303" t="s">
        <v>33080</v>
      </c>
    </row>
    <row r="601">
      <c r="A601" s="303" t="s">
        <v>2633</v>
      </c>
      <c r="B601" s="306" t="s">
        <v>33078</v>
      </c>
      <c r="C601" s="303" t="s">
        <v>33082</v>
      </c>
      <c r="D601" s="303" t="s">
        <v>22513</v>
      </c>
      <c r="E601" s="310" t="s">
        <v>22602</v>
      </c>
      <c r="F601" s="303"/>
      <c r="G601" s="303"/>
      <c r="H601" s="303"/>
      <c r="I601" s="303"/>
      <c r="J601" s="303"/>
      <c r="K601" s="303"/>
      <c r="L601" s="303"/>
      <c r="M601" s="303"/>
      <c r="N601" s="303"/>
      <c r="O601" s="303"/>
      <c r="P601" s="303" t="s">
        <v>2741</v>
      </c>
      <c r="Q601" s="303" t="s">
        <v>33080</v>
      </c>
    </row>
    <row r="602">
      <c r="A602" s="303" t="s">
        <v>2633</v>
      </c>
      <c r="B602" s="306" t="s">
        <v>33083</v>
      </c>
      <c r="C602" s="303" t="s">
        <v>33084</v>
      </c>
      <c r="D602" s="303" t="s">
        <v>22583</v>
      </c>
      <c r="E602" s="310" t="s">
        <v>22602</v>
      </c>
      <c r="F602" s="303" t="s">
        <v>22602</v>
      </c>
      <c r="G602" s="303" t="s">
        <v>22513</v>
      </c>
      <c r="H602" s="305" t="s">
        <v>22516</v>
      </c>
      <c r="I602" s="305" t="s">
        <v>22516</v>
      </c>
      <c r="J602" s="305" t="s">
        <v>22516</v>
      </c>
      <c r="K602" s="303"/>
      <c r="L602" s="303"/>
      <c r="M602" s="303"/>
      <c r="N602" s="303"/>
      <c r="O602" s="303" t="s">
        <v>3526</v>
      </c>
      <c r="P602" s="303" t="s">
        <v>2741</v>
      </c>
      <c r="Q602" s="303" t="s">
        <v>33085</v>
      </c>
    </row>
    <row r="603">
      <c r="A603" s="303" t="s">
        <v>2633</v>
      </c>
      <c r="B603" s="306" t="s">
        <v>33083</v>
      </c>
      <c r="C603" s="303" t="s">
        <v>33086</v>
      </c>
      <c r="D603" s="303" t="s">
        <v>22583</v>
      </c>
      <c r="E603" s="310" t="s">
        <v>22602</v>
      </c>
      <c r="F603" s="303" t="s">
        <v>22602</v>
      </c>
      <c r="G603" s="303" t="s">
        <v>22513</v>
      </c>
      <c r="H603" s="305" t="s">
        <v>22516</v>
      </c>
      <c r="I603" s="305" t="s">
        <v>22516</v>
      </c>
      <c r="J603" s="305" t="s">
        <v>22516</v>
      </c>
      <c r="K603" s="303"/>
      <c r="L603" s="303"/>
      <c r="M603" s="303"/>
      <c r="N603" s="303"/>
      <c r="O603" s="303" t="s">
        <v>4521</v>
      </c>
      <c r="P603" s="303" t="s">
        <v>2741</v>
      </c>
      <c r="Q603" s="303" t="s">
        <v>33085</v>
      </c>
    </row>
    <row r="604">
      <c r="A604" s="303" t="s">
        <v>2633</v>
      </c>
      <c r="B604" s="306" t="s">
        <v>33087</v>
      </c>
      <c r="C604" s="303" t="s">
        <v>33088</v>
      </c>
      <c r="D604" s="303" t="s">
        <v>22513</v>
      </c>
      <c r="E604" s="303" t="s">
        <v>22513</v>
      </c>
      <c r="F604" s="303" t="s">
        <v>22513</v>
      </c>
      <c r="G604" s="303" t="s">
        <v>22513</v>
      </c>
      <c r="H604" s="305" t="s">
        <v>22516</v>
      </c>
      <c r="I604" s="305" t="s">
        <v>22516</v>
      </c>
      <c r="J604" s="305" t="s">
        <v>22516</v>
      </c>
      <c r="K604" s="303"/>
      <c r="L604" s="303"/>
      <c r="M604" s="303"/>
      <c r="N604" s="303"/>
      <c r="O604" s="303" t="s">
        <v>120</v>
      </c>
      <c r="P604" s="303" t="s">
        <v>28256</v>
      </c>
      <c r="Q604" s="303"/>
    </row>
    <row r="605">
      <c r="A605" s="303" t="s">
        <v>2633</v>
      </c>
      <c r="B605" s="306" t="s">
        <v>33087</v>
      </c>
      <c r="C605" s="303" t="s">
        <v>33089</v>
      </c>
      <c r="D605" s="303" t="s">
        <v>22513</v>
      </c>
      <c r="E605" s="303" t="s">
        <v>22513</v>
      </c>
      <c r="F605" s="303" t="s">
        <v>22513</v>
      </c>
      <c r="G605" s="303" t="s">
        <v>22513</v>
      </c>
      <c r="H605" s="305" t="s">
        <v>22516</v>
      </c>
      <c r="I605" s="305" t="s">
        <v>22516</v>
      </c>
      <c r="J605" s="305" t="s">
        <v>22516</v>
      </c>
      <c r="K605" s="303"/>
      <c r="L605" s="303"/>
      <c r="M605" s="303"/>
      <c r="N605" s="303"/>
      <c r="O605" s="303" t="s">
        <v>2463</v>
      </c>
      <c r="P605" s="303" t="s">
        <v>28256</v>
      </c>
      <c r="Q605" s="303"/>
    </row>
    <row r="606">
      <c r="A606" s="303" t="s">
        <v>2633</v>
      </c>
      <c r="B606" s="306" t="s">
        <v>33087</v>
      </c>
      <c r="C606" s="303" t="s">
        <v>33090</v>
      </c>
      <c r="D606" s="303" t="s">
        <v>22513</v>
      </c>
      <c r="E606" s="303" t="s">
        <v>22513</v>
      </c>
      <c r="F606" s="303" t="s">
        <v>22513</v>
      </c>
      <c r="G606" s="303" t="s">
        <v>22513</v>
      </c>
      <c r="H606" s="305" t="s">
        <v>22516</v>
      </c>
      <c r="I606" s="305" t="s">
        <v>22516</v>
      </c>
      <c r="J606" s="305" t="s">
        <v>22516</v>
      </c>
      <c r="K606" s="303"/>
      <c r="L606" s="303"/>
      <c r="M606" s="303"/>
      <c r="N606" s="303"/>
      <c r="O606" s="303" t="s">
        <v>5638</v>
      </c>
      <c r="P606" s="303" t="s">
        <v>28256</v>
      </c>
      <c r="Q606" s="303"/>
    </row>
    <row r="607">
      <c r="A607" s="303" t="s">
        <v>2633</v>
      </c>
      <c r="B607" s="306" t="s">
        <v>33091</v>
      </c>
      <c r="C607" s="303" t="s">
        <v>33092</v>
      </c>
      <c r="D607" s="303" t="s">
        <v>22513</v>
      </c>
      <c r="E607" s="303" t="s">
        <v>22513</v>
      </c>
      <c r="F607" s="303" t="s">
        <v>22513</v>
      </c>
      <c r="G607" s="303" t="s">
        <v>22513</v>
      </c>
      <c r="H607" s="305" t="s">
        <v>22516</v>
      </c>
      <c r="I607" s="305" t="s">
        <v>22516</v>
      </c>
      <c r="J607" s="305" t="s">
        <v>22516</v>
      </c>
      <c r="K607" s="303"/>
      <c r="L607" s="303"/>
      <c r="M607" s="303"/>
      <c r="N607" s="303"/>
      <c r="O607" s="303" t="s">
        <v>3581</v>
      </c>
      <c r="P607" s="303" t="s">
        <v>28256</v>
      </c>
      <c r="Q607" s="303"/>
    </row>
    <row r="608">
      <c r="A608" s="303" t="s">
        <v>2633</v>
      </c>
      <c r="B608" s="306" t="s">
        <v>33093</v>
      </c>
      <c r="C608" s="303" t="s">
        <v>33094</v>
      </c>
      <c r="D608" s="303"/>
      <c r="E608" s="303"/>
      <c r="F608" s="303"/>
      <c r="G608" s="303"/>
      <c r="H608" s="303"/>
      <c r="I608" s="303"/>
      <c r="J608" s="303"/>
      <c r="K608" s="303"/>
      <c r="L608" s="303"/>
      <c r="M608" s="303"/>
      <c r="N608" s="303"/>
      <c r="O608" s="305" t="s">
        <v>2635</v>
      </c>
      <c r="P608" s="303"/>
      <c r="Q608" s="303"/>
    </row>
    <row r="609">
      <c r="A609" s="303" t="s">
        <v>2586</v>
      </c>
      <c r="B609" s="306" t="s">
        <v>33095</v>
      </c>
      <c r="C609" s="303" t="s">
        <v>33096</v>
      </c>
      <c r="D609" s="303"/>
      <c r="E609" s="303"/>
      <c r="F609" s="303"/>
      <c r="G609" s="303"/>
      <c r="H609" s="303"/>
      <c r="I609" s="303"/>
      <c r="J609" s="303"/>
      <c r="K609" s="303"/>
      <c r="L609" s="303"/>
      <c r="M609" s="303"/>
      <c r="N609" s="303"/>
      <c r="O609" s="303"/>
      <c r="P609" s="303" t="s">
        <v>8038</v>
      </c>
      <c r="Q609" s="303"/>
    </row>
    <row r="610">
      <c r="A610" s="303" t="s">
        <v>2633</v>
      </c>
      <c r="B610" s="306" t="s">
        <v>33097</v>
      </c>
      <c r="C610" s="303" t="s">
        <v>33098</v>
      </c>
      <c r="D610" s="303"/>
      <c r="E610" s="303"/>
      <c r="F610" s="303"/>
      <c r="G610" s="303"/>
      <c r="H610" s="303"/>
      <c r="I610" s="303"/>
      <c r="J610" s="303"/>
      <c r="K610" s="303"/>
      <c r="L610" s="303"/>
      <c r="M610" s="303"/>
      <c r="N610" s="303"/>
      <c r="O610" s="303" t="s">
        <v>1305</v>
      </c>
      <c r="P610" s="303"/>
      <c r="Q610" s="303"/>
    </row>
    <row r="611">
      <c r="A611" s="303" t="s">
        <v>2586</v>
      </c>
      <c r="B611" s="306" t="s">
        <v>33099</v>
      </c>
      <c r="C611" s="303" t="s">
        <v>33100</v>
      </c>
      <c r="D611" s="303"/>
      <c r="E611" s="303"/>
      <c r="F611" s="303"/>
      <c r="G611" s="303"/>
      <c r="H611" s="303"/>
      <c r="I611" s="303"/>
      <c r="J611" s="303"/>
      <c r="K611" s="303"/>
      <c r="L611" s="303"/>
      <c r="M611" s="303"/>
      <c r="N611" s="303"/>
      <c r="O611" s="303"/>
      <c r="P611" s="303" t="s">
        <v>8038</v>
      </c>
      <c r="Q611" s="303"/>
    </row>
    <row r="612">
      <c r="A612" s="303" t="s">
        <v>2586</v>
      </c>
      <c r="B612" s="306" t="s">
        <v>33101</v>
      </c>
      <c r="C612" s="303" t="s">
        <v>5832</v>
      </c>
      <c r="D612" s="303" t="s">
        <v>22513</v>
      </c>
      <c r="E612" s="303" t="s">
        <v>22513</v>
      </c>
      <c r="F612" s="310" t="s">
        <v>22513</v>
      </c>
      <c r="G612" s="303" t="s">
        <v>22513</v>
      </c>
      <c r="H612" s="305" t="s">
        <v>22516</v>
      </c>
      <c r="I612" s="303" t="s">
        <v>22513</v>
      </c>
      <c r="J612" s="305" t="s">
        <v>22516</v>
      </c>
      <c r="K612" s="303"/>
      <c r="L612" s="303"/>
      <c r="M612" s="303"/>
      <c r="N612" s="303"/>
      <c r="O612" s="303"/>
      <c r="P612" s="303" t="s">
        <v>8038</v>
      </c>
      <c r="Q612" s="303" t="s">
        <v>33102</v>
      </c>
    </row>
    <row r="613">
      <c r="A613" s="303" t="s">
        <v>2586</v>
      </c>
      <c r="B613" s="306" t="s">
        <v>33101</v>
      </c>
      <c r="C613" s="303" t="s">
        <v>33103</v>
      </c>
      <c r="D613" s="303" t="s">
        <v>22513</v>
      </c>
      <c r="E613" s="303" t="s">
        <v>22513</v>
      </c>
      <c r="F613" s="303" t="s">
        <v>22513</v>
      </c>
      <c r="G613" s="303" t="s">
        <v>22513</v>
      </c>
      <c r="H613" s="305" t="s">
        <v>22516</v>
      </c>
      <c r="I613" s="303" t="s">
        <v>22513</v>
      </c>
      <c r="J613" s="305" t="s">
        <v>22516</v>
      </c>
      <c r="K613" s="303"/>
      <c r="L613" s="303"/>
      <c r="M613" s="303"/>
      <c r="N613" s="303"/>
      <c r="O613" s="303"/>
      <c r="P613" s="303" t="s">
        <v>8038</v>
      </c>
      <c r="Q613" s="303" t="s">
        <v>33102</v>
      </c>
    </row>
    <row r="614">
      <c r="A614" s="303" t="s">
        <v>2633</v>
      </c>
      <c r="B614" s="306" t="s">
        <v>33104</v>
      </c>
      <c r="C614" s="303" t="s">
        <v>33105</v>
      </c>
      <c r="D614" s="303"/>
      <c r="E614" s="303"/>
      <c r="F614" s="303"/>
      <c r="G614" s="303"/>
      <c r="H614" s="303"/>
      <c r="I614" s="303"/>
      <c r="J614" s="303"/>
      <c r="K614" s="303"/>
      <c r="L614" s="303"/>
      <c r="M614" s="303"/>
      <c r="N614" s="303"/>
      <c r="O614" s="303" t="s">
        <v>12061</v>
      </c>
      <c r="P614" s="303" t="s">
        <v>2741</v>
      </c>
      <c r="Q614" s="303"/>
    </row>
    <row r="615">
      <c r="A615" s="303" t="s">
        <v>2586</v>
      </c>
      <c r="B615" s="306" t="s">
        <v>33106</v>
      </c>
      <c r="C615" s="303" t="s">
        <v>33107</v>
      </c>
      <c r="D615" s="303"/>
      <c r="E615" s="303"/>
      <c r="F615" s="303"/>
      <c r="G615" s="303"/>
      <c r="H615" s="303"/>
      <c r="I615" s="303"/>
      <c r="J615" s="303"/>
      <c r="K615" s="303"/>
      <c r="L615" s="303"/>
      <c r="M615" s="303"/>
      <c r="N615" s="303"/>
      <c r="O615" s="303" t="s">
        <v>7846</v>
      </c>
      <c r="P615" s="303" t="s">
        <v>2741</v>
      </c>
      <c r="Q615" s="303"/>
    </row>
    <row r="616">
      <c r="A616" s="303" t="s">
        <v>2586</v>
      </c>
      <c r="B616" s="306" t="s">
        <v>33108</v>
      </c>
      <c r="C616" s="303" t="s">
        <v>33109</v>
      </c>
      <c r="D616" s="303"/>
      <c r="E616" s="303"/>
      <c r="F616" s="303"/>
      <c r="G616" s="303"/>
      <c r="H616" s="303"/>
      <c r="I616" s="303"/>
      <c r="J616" s="303"/>
      <c r="K616" s="303"/>
      <c r="L616" s="303"/>
      <c r="M616" s="303"/>
      <c r="N616" s="303"/>
      <c r="O616" s="303" t="s">
        <v>7846</v>
      </c>
      <c r="P616" s="303" t="s">
        <v>8038</v>
      </c>
      <c r="Q616" s="303"/>
    </row>
    <row r="617">
      <c r="A617" s="303" t="s">
        <v>2586</v>
      </c>
      <c r="B617" s="306" t="s">
        <v>33110</v>
      </c>
      <c r="C617" s="303" t="s">
        <v>33111</v>
      </c>
      <c r="D617" s="303"/>
      <c r="E617" s="303"/>
      <c r="F617" s="303"/>
      <c r="G617" s="303"/>
      <c r="H617" s="303"/>
      <c r="I617" s="303"/>
      <c r="J617" s="303"/>
      <c r="K617" s="303"/>
      <c r="L617" s="303"/>
      <c r="M617" s="303"/>
      <c r="N617" s="303"/>
      <c r="O617" s="303" t="s">
        <v>12657</v>
      </c>
      <c r="P617" s="303"/>
      <c r="Q617" s="303"/>
    </row>
    <row r="618">
      <c r="A618" s="303" t="s">
        <v>2586</v>
      </c>
      <c r="B618" s="306" t="s">
        <v>33112</v>
      </c>
      <c r="C618" s="303" t="s">
        <v>33113</v>
      </c>
      <c r="D618" s="303"/>
      <c r="E618" s="303"/>
      <c r="F618" s="303"/>
      <c r="G618" s="303"/>
      <c r="H618" s="303"/>
      <c r="I618" s="303"/>
      <c r="J618" s="303"/>
      <c r="K618" s="303"/>
      <c r="L618" s="303"/>
      <c r="M618" s="303"/>
      <c r="N618" s="303"/>
      <c r="O618" s="305" t="s">
        <v>2588</v>
      </c>
      <c r="P618" s="303"/>
      <c r="Q618" s="303"/>
    </row>
    <row r="619">
      <c r="A619" s="303" t="s">
        <v>2586</v>
      </c>
      <c r="B619" s="306" t="s">
        <v>33112</v>
      </c>
      <c r="C619" s="303" t="s">
        <v>33114</v>
      </c>
      <c r="D619" s="303"/>
      <c r="E619" s="303"/>
      <c r="F619" s="303"/>
      <c r="G619" s="303"/>
      <c r="H619" s="303"/>
      <c r="I619" s="303"/>
      <c r="J619" s="303"/>
      <c r="K619" s="303"/>
      <c r="L619" s="303"/>
      <c r="M619" s="303"/>
      <c r="N619" s="303"/>
      <c r="O619" s="303" t="s">
        <v>33115</v>
      </c>
      <c r="P619" s="303"/>
      <c r="Q619" s="303"/>
    </row>
    <row r="620">
      <c r="A620" s="303" t="s">
        <v>2586</v>
      </c>
      <c r="B620" s="308" t="s">
        <v>33116</v>
      </c>
      <c r="C620" s="303" t="s">
        <v>33117</v>
      </c>
      <c r="D620" s="303" t="s">
        <v>22513</v>
      </c>
      <c r="E620" s="305" t="s">
        <v>22516</v>
      </c>
      <c r="F620" s="303" t="s">
        <v>22513</v>
      </c>
      <c r="G620" s="305" t="s">
        <v>22516</v>
      </c>
      <c r="H620" s="305" t="s">
        <v>22516</v>
      </c>
      <c r="I620" s="305" t="s">
        <v>22516</v>
      </c>
      <c r="J620" s="305" t="s">
        <v>22516</v>
      </c>
      <c r="K620" s="303" t="s">
        <v>28610</v>
      </c>
      <c r="L620" s="305" t="s">
        <v>22516</v>
      </c>
      <c r="M620" s="303"/>
      <c r="N620" s="303"/>
      <c r="O620" s="303"/>
      <c r="P620" s="303"/>
      <c r="Q620" s="303"/>
    </row>
    <row r="621">
      <c r="A621" s="303" t="s">
        <v>2633</v>
      </c>
      <c r="B621" s="306" t="s">
        <v>33118</v>
      </c>
      <c r="C621" s="303" t="s">
        <v>33119</v>
      </c>
      <c r="D621" s="303" t="s">
        <v>22602</v>
      </c>
      <c r="E621" s="303" t="s">
        <v>22602</v>
      </c>
      <c r="F621" s="303" t="s">
        <v>22602</v>
      </c>
      <c r="G621" s="305" t="s">
        <v>22516</v>
      </c>
      <c r="H621" s="303" t="s">
        <v>22602</v>
      </c>
      <c r="I621" s="303" t="s">
        <v>22602</v>
      </c>
      <c r="J621" s="305" t="s">
        <v>22516</v>
      </c>
      <c r="K621" s="303"/>
      <c r="L621" s="303"/>
      <c r="M621" s="303"/>
      <c r="N621" s="303"/>
      <c r="O621" s="303"/>
      <c r="P621" s="303" t="s">
        <v>2741</v>
      </c>
      <c r="Q621" s="303" t="s">
        <v>31939</v>
      </c>
    </row>
    <row r="622">
      <c r="A622" s="303" t="s">
        <v>2586</v>
      </c>
      <c r="B622" s="306" t="s">
        <v>33120</v>
      </c>
      <c r="C622" s="303" t="s">
        <v>33121</v>
      </c>
      <c r="D622" s="303"/>
      <c r="E622" s="303"/>
      <c r="F622" s="303"/>
      <c r="G622" s="303"/>
      <c r="H622" s="303"/>
      <c r="I622" s="303"/>
      <c r="J622" s="303"/>
      <c r="K622" s="303"/>
      <c r="L622" s="303"/>
      <c r="M622" s="303"/>
      <c r="N622" s="303"/>
      <c r="O622" s="303" t="s">
        <v>33122</v>
      </c>
      <c r="P622" s="303"/>
      <c r="Q622" s="303"/>
    </row>
    <row r="623">
      <c r="A623" s="303" t="s">
        <v>2586</v>
      </c>
      <c r="B623" s="306" t="s">
        <v>33123</v>
      </c>
      <c r="C623" s="303" t="s">
        <v>33124</v>
      </c>
      <c r="D623" s="303"/>
      <c r="E623" s="303"/>
      <c r="F623" s="303"/>
      <c r="G623" s="303"/>
      <c r="H623" s="303"/>
      <c r="I623" s="303"/>
      <c r="J623" s="303"/>
      <c r="K623" s="303"/>
      <c r="L623" s="303"/>
      <c r="M623" s="303"/>
      <c r="N623" s="303"/>
      <c r="O623" s="303" t="s">
        <v>33125</v>
      </c>
      <c r="P623" s="303"/>
      <c r="Q623" s="303"/>
    </row>
    <row r="624">
      <c r="A624" s="303" t="s">
        <v>2586</v>
      </c>
      <c r="B624" s="306" t="s">
        <v>33123</v>
      </c>
      <c r="C624" s="303" t="s">
        <v>33126</v>
      </c>
      <c r="D624" s="303"/>
      <c r="E624" s="303"/>
      <c r="F624" s="303"/>
      <c r="G624" s="303"/>
      <c r="H624" s="303"/>
      <c r="I624" s="303"/>
      <c r="J624" s="303"/>
      <c r="K624" s="303"/>
      <c r="L624" s="303"/>
      <c r="M624" s="303"/>
      <c r="N624" s="303"/>
      <c r="O624" s="303" t="s">
        <v>33125</v>
      </c>
      <c r="P624" s="303"/>
      <c r="Q624" s="303"/>
    </row>
    <row r="625">
      <c r="A625" s="303" t="s">
        <v>2586</v>
      </c>
      <c r="B625" s="306" t="s">
        <v>33127</v>
      </c>
      <c r="C625" s="303" t="s">
        <v>33128</v>
      </c>
      <c r="D625" s="303"/>
      <c r="E625" s="303"/>
      <c r="F625" s="303"/>
      <c r="G625" s="303"/>
      <c r="H625" s="303"/>
      <c r="I625" s="303"/>
      <c r="J625" s="303"/>
      <c r="K625" s="303"/>
      <c r="L625" s="303"/>
      <c r="M625" s="303"/>
      <c r="N625" s="303"/>
      <c r="O625" s="305" t="s">
        <v>2588</v>
      </c>
      <c r="P625" s="303"/>
      <c r="Q625" s="303"/>
    </row>
    <row r="626">
      <c r="A626" s="303" t="s">
        <v>2586</v>
      </c>
      <c r="B626" s="308" t="s">
        <v>33129</v>
      </c>
      <c r="C626" s="303" t="s">
        <v>33130</v>
      </c>
      <c r="D626" s="303" t="s">
        <v>22602</v>
      </c>
      <c r="E626" s="305" t="s">
        <v>22516</v>
      </c>
      <c r="F626" s="305" t="s">
        <v>22516</v>
      </c>
      <c r="G626" s="305" t="s">
        <v>22516</v>
      </c>
      <c r="H626" s="305" t="s">
        <v>22516</v>
      </c>
      <c r="I626" s="305" t="s">
        <v>22516</v>
      </c>
      <c r="J626" s="305" t="s">
        <v>22516</v>
      </c>
      <c r="K626" s="305" t="s">
        <v>22516</v>
      </c>
      <c r="L626" s="305" t="s">
        <v>22516</v>
      </c>
      <c r="M626" s="303"/>
      <c r="N626" s="303"/>
      <c r="O626" s="303"/>
      <c r="P626" s="303"/>
      <c r="Q626" s="303"/>
    </row>
    <row r="627">
      <c r="A627" s="303" t="s">
        <v>2586</v>
      </c>
      <c r="B627" s="306" t="s">
        <v>33131</v>
      </c>
      <c r="C627" s="303" t="s">
        <v>33132</v>
      </c>
      <c r="D627" s="303" t="s">
        <v>22602</v>
      </c>
      <c r="E627" s="303" t="s">
        <v>22513</v>
      </c>
      <c r="F627" s="303" t="s">
        <v>22513</v>
      </c>
      <c r="G627" s="303" t="s">
        <v>22513</v>
      </c>
      <c r="H627" s="303" t="s">
        <v>22513</v>
      </c>
      <c r="I627" s="303" t="s">
        <v>22513</v>
      </c>
      <c r="J627" s="303" t="s">
        <v>22583</v>
      </c>
      <c r="K627" s="303"/>
      <c r="L627" s="303"/>
      <c r="M627" s="303"/>
      <c r="N627" s="303"/>
      <c r="O627" s="303" t="s">
        <v>12574</v>
      </c>
      <c r="P627" s="303" t="s">
        <v>8038</v>
      </c>
      <c r="Q627" s="303" t="s">
        <v>33133</v>
      </c>
    </row>
    <row r="628">
      <c r="A628" s="303" t="s">
        <v>2586</v>
      </c>
      <c r="B628" s="306" t="s">
        <v>33131</v>
      </c>
      <c r="C628" s="303" t="s">
        <v>33134</v>
      </c>
      <c r="D628" s="303" t="s">
        <v>22602</v>
      </c>
      <c r="E628" s="303" t="s">
        <v>22513</v>
      </c>
      <c r="F628" s="303" t="s">
        <v>22513</v>
      </c>
      <c r="G628" s="303" t="s">
        <v>22513</v>
      </c>
      <c r="H628" s="303" t="s">
        <v>22513</v>
      </c>
      <c r="I628" s="303" t="s">
        <v>22513</v>
      </c>
      <c r="J628" s="303" t="s">
        <v>22583</v>
      </c>
      <c r="K628" s="303"/>
      <c r="L628" s="303"/>
      <c r="M628" s="303"/>
      <c r="N628" s="303"/>
      <c r="O628" s="303"/>
      <c r="P628" s="303" t="s">
        <v>28256</v>
      </c>
      <c r="Q628" s="303" t="s">
        <v>33133</v>
      </c>
    </row>
    <row r="629">
      <c r="A629" s="303" t="s">
        <v>2586</v>
      </c>
      <c r="B629" s="306" t="s">
        <v>33135</v>
      </c>
      <c r="C629" s="309" t="s">
        <v>33136</v>
      </c>
      <c r="D629" s="305" t="s">
        <v>22516</v>
      </c>
      <c r="E629" s="303" t="s">
        <v>22583</v>
      </c>
      <c r="F629" s="303" t="s">
        <v>22513</v>
      </c>
      <c r="G629" s="305" t="s">
        <v>22516</v>
      </c>
      <c r="H629" s="303" t="s">
        <v>22602</v>
      </c>
      <c r="I629" s="303" t="s">
        <v>22513</v>
      </c>
      <c r="J629" s="305" t="s">
        <v>22516</v>
      </c>
      <c r="K629" s="303"/>
      <c r="L629" s="303"/>
      <c r="M629" s="303"/>
      <c r="N629" s="303"/>
      <c r="O629" s="303"/>
      <c r="P629" s="303"/>
      <c r="Q629" s="303" t="s">
        <v>31862</v>
      </c>
    </row>
    <row r="630">
      <c r="A630" s="303" t="s">
        <v>2586</v>
      </c>
      <c r="B630" s="306" t="s">
        <v>33137</v>
      </c>
      <c r="C630" s="309" t="s">
        <v>33138</v>
      </c>
      <c r="D630" s="303" t="s">
        <v>22602</v>
      </c>
      <c r="E630" s="303" t="s">
        <v>22602</v>
      </c>
      <c r="F630" s="303" t="s">
        <v>22602</v>
      </c>
      <c r="G630" s="303" t="s">
        <v>22602</v>
      </c>
      <c r="H630" s="303" t="s">
        <v>22602</v>
      </c>
      <c r="I630" s="303" t="s">
        <v>22513</v>
      </c>
      <c r="J630" s="303" t="s">
        <v>22513</v>
      </c>
      <c r="K630" s="303"/>
      <c r="L630" s="303"/>
      <c r="M630" s="303"/>
      <c r="N630" s="303"/>
      <c r="O630" s="303" t="s">
        <v>2197</v>
      </c>
      <c r="P630" s="303" t="s">
        <v>2741</v>
      </c>
      <c r="Q630" s="303" t="s">
        <v>33102</v>
      </c>
    </row>
    <row r="631">
      <c r="A631" s="303" t="s">
        <v>2586</v>
      </c>
      <c r="B631" s="306" t="s">
        <v>33137</v>
      </c>
      <c r="C631" s="303" t="s">
        <v>4639</v>
      </c>
      <c r="D631" s="303" t="s">
        <v>22602</v>
      </c>
      <c r="E631" s="303" t="s">
        <v>22602</v>
      </c>
      <c r="F631" s="303" t="s">
        <v>22602</v>
      </c>
      <c r="G631" s="303" t="s">
        <v>22602</v>
      </c>
      <c r="H631" s="303" t="s">
        <v>22602</v>
      </c>
      <c r="I631" s="303" t="s">
        <v>22513</v>
      </c>
      <c r="J631" s="303" t="s">
        <v>22513</v>
      </c>
      <c r="K631" s="303"/>
      <c r="L631" s="303"/>
      <c r="M631" s="303"/>
      <c r="N631" s="303"/>
      <c r="O631" s="303" t="s">
        <v>2588</v>
      </c>
      <c r="P631" s="303" t="s">
        <v>2741</v>
      </c>
      <c r="Q631" s="303" t="s">
        <v>33102</v>
      </c>
    </row>
    <row r="632">
      <c r="A632" s="303" t="s">
        <v>2586</v>
      </c>
      <c r="B632" s="306" t="s">
        <v>33137</v>
      </c>
      <c r="C632" s="309" t="s">
        <v>33139</v>
      </c>
      <c r="D632" s="303" t="s">
        <v>22602</v>
      </c>
      <c r="E632" s="303" t="s">
        <v>22602</v>
      </c>
      <c r="F632" s="303" t="s">
        <v>22602</v>
      </c>
      <c r="G632" s="303" t="s">
        <v>22602</v>
      </c>
      <c r="H632" s="303" t="s">
        <v>22602</v>
      </c>
      <c r="I632" s="303" t="s">
        <v>22513</v>
      </c>
      <c r="J632" s="303" t="s">
        <v>22513</v>
      </c>
      <c r="K632" s="303"/>
      <c r="L632" s="303"/>
      <c r="M632" s="303"/>
      <c r="N632" s="303"/>
      <c r="O632" s="303" t="s">
        <v>33140</v>
      </c>
      <c r="P632" s="303" t="s">
        <v>2741</v>
      </c>
      <c r="Q632" s="303" t="s">
        <v>33102</v>
      </c>
    </row>
    <row r="633">
      <c r="A633" s="303" t="s">
        <v>2586</v>
      </c>
      <c r="B633" s="306" t="s">
        <v>33137</v>
      </c>
      <c r="C633" s="303" t="s">
        <v>33141</v>
      </c>
      <c r="D633" s="303" t="s">
        <v>22602</v>
      </c>
      <c r="E633" s="303" t="s">
        <v>22602</v>
      </c>
      <c r="F633" s="303" t="s">
        <v>22602</v>
      </c>
      <c r="G633" s="303" t="s">
        <v>22602</v>
      </c>
      <c r="H633" s="303" t="s">
        <v>22602</v>
      </c>
      <c r="I633" s="303" t="s">
        <v>22513</v>
      </c>
      <c r="J633" s="303" t="s">
        <v>22513</v>
      </c>
      <c r="K633" s="303"/>
      <c r="L633" s="303"/>
      <c r="M633" s="303"/>
      <c r="N633" s="303"/>
      <c r="O633" s="303" t="s">
        <v>33142</v>
      </c>
      <c r="P633" s="303" t="s">
        <v>2741</v>
      </c>
      <c r="Q633" s="303" t="s">
        <v>33102</v>
      </c>
    </row>
    <row r="634">
      <c r="A634" s="303" t="s">
        <v>2586</v>
      </c>
      <c r="B634" s="312" t="s">
        <v>33143</v>
      </c>
      <c r="C634" s="303" t="s">
        <v>33144</v>
      </c>
      <c r="D634" s="303" t="s">
        <v>22602</v>
      </c>
      <c r="E634" s="303" t="s">
        <v>22602</v>
      </c>
      <c r="F634" s="303" t="s">
        <v>22602</v>
      </c>
      <c r="G634" s="303" t="s">
        <v>22602</v>
      </c>
      <c r="H634" s="303" t="s">
        <v>22602</v>
      </c>
      <c r="I634" s="303" t="s">
        <v>22513</v>
      </c>
      <c r="J634" s="303" t="s">
        <v>22513</v>
      </c>
      <c r="K634" s="303"/>
      <c r="L634" s="303"/>
      <c r="M634" s="303"/>
      <c r="N634" s="303"/>
      <c r="O634" s="305" t="s">
        <v>970</v>
      </c>
      <c r="P634" s="303" t="s">
        <v>2741</v>
      </c>
      <c r="Q634" s="303" t="s">
        <v>33102</v>
      </c>
    </row>
    <row r="635">
      <c r="A635" s="303" t="s">
        <v>2586</v>
      </c>
      <c r="B635" s="306" t="s">
        <v>33145</v>
      </c>
      <c r="C635" s="303" t="s">
        <v>33146</v>
      </c>
      <c r="D635" s="303"/>
      <c r="E635" s="303"/>
      <c r="F635" s="303"/>
      <c r="G635" s="303"/>
      <c r="H635" s="303"/>
      <c r="I635" s="303"/>
      <c r="J635" s="303"/>
      <c r="K635" s="303"/>
      <c r="L635" s="303"/>
      <c r="M635" s="303"/>
      <c r="N635" s="303"/>
      <c r="O635" s="303" t="s">
        <v>5781</v>
      </c>
      <c r="P635" s="303" t="s">
        <v>2741</v>
      </c>
      <c r="Q635" s="303"/>
    </row>
    <row r="636">
      <c r="A636" s="303" t="s">
        <v>2586</v>
      </c>
      <c r="B636" s="306" t="s">
        <v>33147</v>
      </c>
      <c r="C636" s="303" t="s">
        <v>33148</v>
      </c>
      <c r="D636" s="303" t="s">
        <v>22602</v>
      </c>
      <c r="E636" s="305" t="s">
        <v>22516</v>
      </c>
      <c r="F636" s="305" t="s">
        <v>22516</v>
      </c>
      <c r="G636" s="305" t="s">
        <v>22516</v>
      </c>
      <c r="H636" s="305" t="s">
        <v>22516</v>
      </c>
      <c r="I636" s="305" t="s">
        <v>22516</v>
      </c>
      <c r="J636" s="305" t="s">
        <v>22516</v>
      </c>
      <c r="K636" s="305" t="s">
        <v>22516</v>
      </c>
      <c r="L636" s="305" t="s">
        <v>22516</v>
      </c>
      <c r="M636" s="303"/>
      <c r="N636" s="303"/>
      <c r="O636" s="305" t="s">
        <v>2588</v>
      </c>
      <c r="P636" s="303" t="s">
        <v>8038</v>
      </c>
      <c r="Q636" s="303"/>
    </row>
    <row r="637">
      <c r="A637" s="303" t="s">
        <v>2586</v>
      </c>
      <c r="B637" s="306" t="s">
        <v>33147</v>
      </c>
      <c r="C637" s="303" t="s">
        <v>33149</v>
      </c>
      <c r="D637" s="303" t="s">
        <v>22602</v>
      </c>
      <c r="E637" s="305" t="s">
        <v>22516</v>
      </c>
      <c r="F637" s="305" t="s">
        <v>22516</v>
      </c>
      <c r="G637" s="305" t="s">
        <v>22516</v>
      </c>
      <c r="H637" s="305" t="s">
        <v>22516</v>
      </c>
      <c r="I637" s="305" t="s">
        <v>22516</v>
      </c>
      <c r="J637" s="305" t="s">
        <v>22516</v>
      </c>
      <c r="K637" s="305" t="s">
        <v>22516</v>
      </c>
      <c r="L637" s="305" t="s">
        <v>22516</v>
      </c>
      <c r="M637" s="303"/>
      <c r="N637" s="303"/>
      <c r="O637" s="303"/>
      <c r="P637" s="303"/>
      <c r="Q637" s="303"/>
    </row>
    <row r="638">
      <c r="A638" s="303" t="s">
        <v>2586</v>
      </c>
      <c r="B638" s="306" t="s">
        <v>33150</v>
      </c>
      <c r="C638" s="303" t="s">
        <v>33151</v>
      </c>
      <c r="D638" s="303"/>
      <c r="E638" s="303"/>
      <c r="F638" s="303"/>
      <c r="G638" s="303"/>
      <c r="H638" s="303"/>
      <c r="I638" s="303"/>
      <c r="J638" s="303"/>
      <c r="K638" s="303"/>
      <c r="L638" s="303"/>
      <c r="M638" s="303"/>
      <c r="N638" s="303"/>
      <c r="O638" s="303" t="s">
        <v>11647</v>
      </c>
      <c r="P638" s="303" t="s">
        <v>2741</v>
      </c>
      <c r="Q638" s="303"/>
    </row>
    <row r="639">
      <c r="A639" s="303" t="s">
        <v>2633</v>
      </c>
      <c r="B639" s="306" t="s">
        <v>33152</v>
      </c>
      <c r="C639" s="303" t="s">
        <v>33153</v>
      </c>
      <c r="D639" s="303"/>
      <c r="E639" s="303"/>
      <c r="F639" s="303"/>
      <c r="G639" s="303"/>
      <c r="H639" s="303"/>
      <c r="I639" s="303"/>
      <c r="J639" s="303"/>
      <c r="K639" s="303"/>
      <c r="L639" s="303"/>
      <c r="M639" s="303"/>
      <c r="N639" s="303"/>
      <c r="O639" s="303" t="s">
        <v>12061</v>
      </c>
      <c r="P639" s="303" t="s">
        <v>2741</v>
      </c>
      <c r="Q639" s="303"/>
    </row>
    <row r="640">
      <c r="A640" s="303" t="s">
        <v>2633</v>
      </c>
      <c r="B640" s="306" t="s">
        <v>33154</v>
      </c>
      <c r="C640" s="303" t="s">
        <v>33155</v>
      </c>
      <c r="D640" s="303"/>
      <c r="E640" s="303"/>
      <c r="F640" s="303"/>
      <c r="G640" s="303"/>
      <c r="H640" s="303"/>
      <c r="I640" s="303"/>
      <c r="J640" s="303"/>
      <c r="K640" s="303"/>
      <c r="L640" s="303"/>
      <c r="M640" s="303"/>
      <c r="N640" s="303"/>
      <c r="O640" s="303" t="s">
        <v>5414</v>
      </c>
      <c r="P640" s="303" t="s">
        <v>2741</v>
      </c>
      <c r="Q640" s="303"/>
    </row>
    <row r="641">
      <c r="A641" s="303" t="s">
        <v>2586</v>
      </c>
      <c r="B641" s="308" t="s">
        <v>33156</v>
      </c>
      <c r="C641" s="309" t="s">
        <v>33157</v>
      </c>
      <c r="D641" s="303" t="s">
        <v>22513</v>
      </c>
      <c r="E641" s="303" t="s">
        <v>22513</v>
      </c>
      <c r="F641" s="303" t="s">
        <v>22513</v>
      </c>
      <c r="G641" s="305" t="s">
        <v>22516</v>
      </c>
      <c r="H641" s="305" t="s">
        <v>22516</v>
      </c>
      <c r="I641" s="303" t="s">
        <v>22513</v>
      </c>
      <c r="J641" s="305" t="s">
        <v>22516</v>
      </c>
      <c r="K641" s="305" t="s">
        <v>22516</v>
      </c>
      <c r="L641" s="305" t="s">
        <v>22516</v>
      </c>
      <c r="M641" s="303" t="s">
        <v>31854</v>
      </c>
      <c r="N641" s="303"/>
      <c r="O641" s="303"/>
      <c r="P641" s="303"/>
      <c r="Q641" s="303"/>
    </row>
    <row r="642">
      <c r="A642" s="303" t="s">
        <v>2586</v>
      </c>
      <c r="B642" s="306" t="s">
        <v>33158</v>
      </c>
      <c r="C642" s="309" t="s">
        <v>33159</v>
      </c>
      <c r="D642" s="303" t="s">
        <v>22513</v>
      </c>
      <c r="E642" s="303" t="s">
        <v>22513</v>
      </c>
      <c r="F642" s="305" t="s">
        <v>22516</v>
      </c>
      <c r="G642" s="303" t="s">
        <v>22513</v>
      </c>
      <c r="H642" s="303" t="s">
        <v>22513</v>
      </c>
      <c r="I642" s="305" t="s">
        <v>22516</v>
      </c>
      <c r="J642" s="305" t="s">
        <v>22516</v>
      </c>
      <c r="K642" s="303"/>
      <c r="L642" s="303"/>
      <c r="M642" s="303"/>
      <c r="N642" s="303"/>
      <c r="O642" s="303" t="s">
        <v>24280</v>
      </c>
      <c r="P642" s="303"/>
      <c r="Q642" s="303" t="s">
        <v>33160</v>
      </c>
    </row>
    <row r="643">
      <c r="A643" s="303" t="s">
        <v>2586</v>
      </c>
      <c r="B643" s="308" t="s">
        <v>33161</v>
      </c>
      <c r="C643" s="303" t="s">
        <v>33162</v>
      </c>
      <c r="D643" s="303" t="s">
        <v>22583</v>
      </c>
      <c r="E643" s="305" t="s">
        <v>22516</v>
      </c>
      <c r="F643" s="303" t="s">
        <v>22602</v>
      </c>
      <c r="G643" s="305" t="s">
        <v>22516</v>
      </c>
      <c r="H643" s="305" t="s">
        <v>22516</v>
      </c>
      <c r="I643" s="305" t="s">
        <v>22516</v>
      </c>
      <c r="J643" s="305" t="s">
        <v>22516</v>
      </c>
      <c r="K643" s="305" t="s">
        <v>22516</v>
      </c>
      <c r="L643" s="305" t="s">
        <v>22516</v>
      </c>
      <c r="M643" s="303"/>
      <c r="N643" s="303"/>
      <c r="O643" s="303"/>
      <c r="P643" s="303"/>
      <c r="Q643" s="303"/>
    </row>
    <row r="644">
      <c r="A644" s="303" t="s">
        <v>2586</v>
      </c>
      <c r="B644" s="306" t="s">
        <v>33163</v>
      </c>
      <c r="C644" s="303" t="s">
        <v>33164</v>
      </c>
      <c r="D644" s="303"/>
      <c r="E644" s="303"/>
      <c r="F644" s="303"/>
      <c r="G644" s="303"/>
      <c r="H644" s="303"/>
      <c r="I644" s="303"/>
      <c r="J644" s="303"/>
      <c r="K644" s="303"/>
      <c r="L644" s="303"/>
      <c r="M644" s="303"/>
      <c r="N644" s="303"/>
      <c r="O644" s="303" t="s">
        <v>33165</v>
      </c>
      <c r="P644" s="303"/>
      <c r="Q644" s="303"/>
    </row>
    <row r="645">
      <c r="A645" s="303" t="s">
        <v>2586</v>
      </c>
      <c r="B645" s="308" t="s">
        <v>33166</v>
      </c>
      <c r="C645" s="303" t="s">
        <v>33167</v>
      </c>
      <c r="D645" s="303" t="s">
        <v>22513</v>
      </c>
      <c r="E645" s="305" t="s">
        <v>22516</v>
      </c>
      <c r="F645" s="303" t="s">
        <v>22513</v>
      </c>
      <c r="G645" s="303" t="s">
        <v>22513</v>
      </c>
      <c r="H645" s="303" t="s">
        <v>22513</v>
      </c>
      <c r="I645" s="303" t="s">
        <v>22513</v>
      </c>
      <c r="J645" s="305" t="s">
        <v>22516</v>
      </c>
      <c r="K645" s="305" t="s">
        <v>22516</v>
      </c>
      <c r="L645" s="305" t="s">
        <v>22516</v>
      </c>
      <c r="M645" s="303" t="s">
        <v>31854</v>
      </c>
      <c r="N645" s="303"/>
      <c r="O645" s="303" t="s">
        <v>2588</v>
      </c>
      <c r="P645" s="303"/>
      <c r="Q645" s="303" t="s">
        <v>31939</v>
      </c>
    </row>
    <row r="646">
      <c r="A646" s="303" t="s">
        <v>2586</v>
      </c>
      <c r="B646" s="304" t="s">
        <v>33168</v>
      </c>
      <c r="C646" s="303" t="s">
        <v>33169</v>
      </c>
      <c r="D646" s="303" t="s">
        <v>22513</v>
      </c>
      <c r="E646" s="305" t="s">
        <v>22516</v>
      </c>
      <c r="F646" s="305" t="s">
        <v>22516</v>
      </c>
      <c r="G646" s="305" t="s">
        <v>22516</v>
      </c>
      <c r="H646" s="305" t="s">
        <v>22516</v>
      </c>
      <c r="I646" s="305" t="s">
        <v>22516</v>
      </c>
      <c r="J646" s="305" t="s">
        <v>22516</v>
      </c>
      <c r="K646" s="305" t="s">
        <v>22516</v>
      </c>
      <c r="L646" s="305" t="s">
        <v>22516</v>
      </c>
      <c r="M646" s="303"/>
      <c r="N646" s="303"/>
      <c r="O646" s="303"/>
      <c r="P646" s="303"/>
      <c r="Q646" s="303"/>
    </row>
    <row r="647">
      <c r="A647" s="303" t="s">
        <v>2861</v>
      </c>
      <c r="B647" s="304" t="s">
        <v>33170</v>
      </c>
      <c r="C647" s="303" t="s">
        <v>33171</v>
      </c>
      <c r="D647" s="303" t="s">
        <v>22602</v>
      </c>
      <c r="E647" s="305" t="s">
        <v>22516</v>
      </c>
      <c r="F647" s="305" t="s">
        <v>22516</v>
      </c>
      <c r="G647" s="305" t="s">
        <v>22516</v>
      </c>
      <c r="H647" s="305" t="s">
        <v>22516</v>
      </c>
      <c r="I647" s="305" t="s">
        <v>22516</v>
      </c>
      <c r="J647" s="305" t="s">
        <v>22516</v>
      </c>
      <c r="K647" s="303"/>
      <c r="L647" s="303"/>
      <c r="M647" s="303"/>
      <c r="N647" s="303"/>
      <c r="O647" s="303"/>
      <c r="P647" s="303"/>
      <c r="Q647" s="303" t="s">
        <v>33172</v>
      </c>
    </row>
    <row r="648">
      <c r="A648" s="303" t="s">
        <v>2861</v>
      </c>
      <c r="B648" s="304" t="s">
        <v>33170</v>
      </c>
      <c r="C648" s="303" t="s">
        <v>33173</v>
      </c>
      <c r="D648" s="303" t="s">
        <v>22602</v>
      </c>
      <c r="E648" s="305" t="s">
        <v>22516</v>
      </c>
      <c r="F648" s="305" t="s">
        <v>22516</v>
      </c>
      <c r="G648" s="305" t="s">
        <v>22516</v>
      </c>
      <c r="H648" s="313" t="s">
        <v>22516</v>
      </c>
      <c r="I648" s="305" t="s">
        <v>22516</v>
      </c>
      <c r="J648" s="305" t="s">
        <v>22516</v>
      </c>
      <c r="K648" s="303"/>
      <c r="L648" s="303"/>
      <c r="M648" s="303"/>
      <c r="N648" s="303"/>
      <c r="O648" s="303"/>
      <c r="P648" s="303"/>
      <c r="Q648" s="303" t="s">
        <v>33172</v>
      </c>
    </row>
    <row r="649">
      <c r="A649" s="303" t="s">
        <v>2586</v>
      </c>
      <c r="B649" s="304" t="s">
        <v>33170</v>
      </c>
      <c r="C649" s="303" t="s">
        <v>33174</v>
      </c>
      <c r="D649" s="303" t="s">
        <v>22602</v>
      </c>
      <c r="E649" s="305" t="s">
        <v>22516</v>
      </c>
      <c r="F649" s="305" t="s">
        <v>22516</v>
      </c>
      <c r="G649" s="305" t="s">
        <v>22516</v>
      </c>
      <c r="H649" s="305" t="s">
        <v>22516</v>
      </c>
      <c r="I649" s="305" t="s">
        <v>22516</v>
      </c>
      <c r="J649" s="305" t="s">
        <v>22516</v>
      </c>
      <c r="K649" s="303" t="s">
        <v>28610</v>
      </c>
      <c r="L649" s="305" t="s">
        <v>22516</v>
      </c>
      <c r="M649" s="303"/>
      <c r="N649" s="303"/>
      <c r="O649" s="303"/>
      <c r="P649" s="303" t="s">
        <v>8038</v>
      </c>
      <c r="Q649" s="303"/>
    </row>
    <row r="650">
      <c r="A650" s="303" t="s">
        <v>2586</v>
      </c>
      <c r="B650" s="304" t="s">
        <v>33170</v>
      </c>
      <c r="C650" s="303" t="s">
        <v>33175</v>
      </c>
      <c r="D650" s="303" t="s">
        <v>22602</v>
      </c>
      <c r="E650" s="305" t="s">
        <v>22516</v>
      </c>
      <c r="F650" s="305" t="s">
        <v>22516</v>
      </c>
      <c r="G650" s="305" t="s">
        <v>22516</v>
      </c>
      <c r="H650" s="313" t="s">
        <v>22516</v>
      </c>
      <c r="I650" s="305" t="s">
        <v>22516</v>
      </c>
      <c r="J650" s="305" t="s">
        <v>22516</v>
      </c>
      <c r="K650" s="303" t="s">
        <v>28610</v>
      </c>
      <c r="L650" s="305" t="s">
        <v>22516</v>
      </c>
      <c r="M650" s="303"/>
      <c r="N650" s="303"/>
      <c r="O650" s="303"/>
      <c r="P650" s="303"/>
      <c r="Q650" s="303"/>
    </row>
    <row r="651">
      <c r="A651" s="303" t="s">
        <v>2586</v>
      </c>
      <c r="B651" s="308" t="s">
        <v>33176</v>
      </c>
      <c r="C651" s="303" t="s">
        <v>33177</v>
      </c>
      <c r="D651" s="303" t="s">
        <v>22583</v>
      </c>
      <c r="E651" s="305" t="s">
        <v>22516</v>
      </c>
      <c r="F651" s="305" t="s">
        <v>22516</v>
      </c>
      <c r="G651" s="305" t="s">
        <v>22516</v>
      </c>
      <c r="H651" s="305" t="s">
        <v>22516</v>
      </c>
      <c r="I651" s="305" t="s">
        <v>22516</v>
      </c>
      <c r="J651" s="305" t="s">
        <v>22516</v>
      </c>
      <c r="K651" s="305" t="s">
        <v>22516</v>
      </c>
      <c r="L651" s="305" t="s">
        <v>22516</v>
      </c>
      <c r="M651" s="303"/>
      <c r="N651" s="303"/>
      <c r="O651" s="303"/>
      <c r="P651" s="303"/>
      <c r="Q651" s="303"/>
    </row>
    <row r="652">
      <c r="A652" s="303" t="s">
        <v>2586</v>
      </c>
      <c r="B652" s="306" t="s">
        <v>33178</v>
      </c>
      <c r="C652" s="303" t="s">
        <v>33179</v>
      </c>
      <c r="D652" s="303" t="s">
        <v>22513</v>
      </c>
      <c r="E652" s="303" t="s">
        <v>22602</v>
      </c>
      <c r="F652" s="303" t="s">
        <v>22513</v>
      </c>
      <c r="G652" s="303" t="s">
        <v>22513</v>
      </c>
      <c r="H652" s="303" t="s">
        <v>22513</v>
      </c>
      <c r="I652" s="303" t="s">
        <v>22513</v>
      </c>
      <c r="J652" s="305" t="s">
        <v>22516</v>
      </c>
      <c r="K652" s="303"/>
      <c r="L652" s="303"/>
      <c r="M652" s="303"/>
      <c r="N652" s="303"/>
      <c r="O652" s="303" t="s">
        <v>2588</v>
      </c>
      <c r="P652" s="303"/>
      <c r="Q652" s="303" t="s">
        <v>31862</v>
      </c>
    </row>
    <row r="653">
      <c r="A653" s="303" t="s">
        <v>2586</v>
      </c>
      <c r="B653" s="306" t="s">
        <v>33180</v>
      </c>
      <c r="C653" s="303" t="s">
        <v>33181</v>
      </c>
      <c r="D653" s="303" t="s">
        <v>22513</v>
      </c>
      <c r="E653" s="303" t="s">
        <v>22513</v>
      </c>
      <c r="F653" s="303" t="s">
        <v>22602</v>
      </c>
      <c r="G653" s="303" t="s">
        <v>22513</v>
      </c>
      <c r="H653" s="305" t="s">
        <v>22516</v>
      </c>
      <c r="I653" s="303" t="s">
        <v>22513</v>
      </c>
      <c r="J653" s="305" t="s">
        <v>22516</v>
      </c>
      <c r="K653" s="303"/>
      <c r="L653" s="303"/>
      <c r="M653" s="303"/>
      <c r="N653" s="303"/>
      <c r="O653" s="303" t="s">
        <v>2785</v>
      </c>
      <c r="P653" s="303"/>
      <c r="Q653" s="303" t="s">
        <v>31939</v>
      </c>
    </row>
    <row r="654">
      <c r="A654" s="303" t="s">
        <v>2586</v>
      </c>
      <c r="B654" s="306" t="s">
        <v>33180</v>
      </c>
      <c r="C654" s="303" t="s">
        <v>33182</v>
      </c>
      <c r="D654" s="303" t="s">
        <v>22513</v>
      </c>
      <c r="E654" s="303" t="s">
        <v>22513</v>
      </c>
      <c r="F654" s="303" t="s">
        <v>22602</v>
      </c>
      <c r="G654" s="303" t="s">
        <v>22513</v>
      </c>
      <c r="H654" s="305" t="s">
        <v>22516</v>
      </c>
      <c r="I654" s="303" t="s">
        <v>22513</v>
      </c>
      <c r="J654" s="305" t="s">
        <v>22516</v>
      </c>
      <c r="K654" s="303"/>
      <c r="L654" s="303"/>
      <c r="M654" s="303"/>
      <c r="N654" s="303"/>
      <c r="O654" s="303" t="s">
        <v>33183</v>
      </c>
      <c r="P654" s="303"/>
      <c r="Q654" s="303" t="s">
        <v>31939</v>
      </c>
    </row>
    <row r="655">
      <c r="A655" s="303" t="s">
        <v>2586</v>
      </c>
      <c r="B655" s="306" t="s">
        <v>33184</v>
      </c>
      <c r="C655" s="303" t="s">
        <v>33185</v>
      </c>
      <c r="D655" s="303"/>
      <c r="E655" s="303"/>
      <c r="F655" s="303"/>
      <c r="G655" s="303"/>
      <c r="H655" s="303"/>
      <c r="I655" s="303"/>
      <c r="J655" s="303"/>
      <c r="K655" s="303"/>
      <c r="L655" s="303"/>
      <c r="M655" s="303"/>
      <c r="N655" s="303"/>
      <c r="O655" s="303" t="s">
        <v>12835</v>
      </c>
      <c r="P655" s="303" t="s">
        <v>2741</v>
      </c>
      <c r="Q655" s="303"/>
    </row>
    <row r="656">
      <c r="A656" s="303" t="s">
        <v>2586</v>
      </c>
      <c r="B656" s="306" t="s">
        <v>33186</v>
      </c>
      <c r="C656" s="303" t="s">
        <v>33187</v>
      </c>
      <c r="D656" s="303"/>
      <c r="E656" s="303"/>
      <c r="F656" s="303"/>
      <c r="G656" s="303"/>
      <c r="H656" s="303"/>
      <c r="I656" s="303"/>
      <c r="J656" s="303"/>
      <c r="K656" s="303"/>
      <c r="L656" s="303"/>
      <c r="M656" s="303"/>
      <c r="N656" s="303"/>
      <c r="O656" s="305" t="s">
        <v>2588</v>
      </c>
      <c r="P656" s="303"/>
      <c r="Q656" s="303"/>
    </row>
    <row r="657">
      <c r="A657" s="303" t="s">
        <v>2586</v>
      </c>
      <c r="B657" s="306" t="s">
        <v>33186</v>
      </c>
      <c r="C657" s="303" t="s">
        <v>33188</v>
      </c>
      <c r="D657" s="303"/>
      <c r="E657" s="303"/>
      <c r="F657" s="303"/>
      <c r="G657" s="303"/>
      <c r="H657" s="303"/>
      <c r="I657" s="303"/>
      <c r="J657" s="303"/>
      <c r="K657" s="303"/>
      <c r="L657" s="303"/>
      <c r="M657" s="303"/>
      <c r="N657" s="303"/>
      <c r="O657" s="303" t="s">
        <v>32609</v>
      </c>
      <c r="P657" s="303"/>
      <c r="Q657" s="303"/>
    </row>
    <row r="658">
      <c r="A658" s="303" t="s">
        <v>2586</v>
      </c>
      <c r="B658" s="308" t="s">
        <v>33189</v>
      </c>
      <c r="C658" s="303" t="s">
        <v>33190</v>
      </c>
      <c r="D658" s="303" t="s">
        <v>22513</v>
      </c>
      <c r="E658" s="303" t="s">
        <v>22513</v>
      </c>
      <c r="F658" s="303" t="s">
        <v>22602</v>
      </c>
      <c r="G658" s="303" t="s">
        <v>22513</v>
      </c>
      <c r="H658" s="305" t="s">
        <v>22516</v>
      </c>
      <c r="I658" s="303" t="s">
        <v>22513</v>
      </c>
      <c r="J658" s="305" t="s">
        <v>22516</v>
      </c>
      <c r="K658" s="305" t="s">
        <v>22516</v>
      </c>
      <c r="L658" s="305" t="s">
        <v>22516</v>
      </c>
      <c r="M658" s="303" t="s">
        <v>31854</v>
      </c>
      <c r="N658" s="303"/>
      <c r="O658" s="303"/>
      <c r="P658" s="303" t="s">
        <v>2741</v>
      </c>
      <c r="Q658" s="303" t="s">
        <v>31862</v>
      </c>
    </row>
    <row r="659">
      <c r="A659" s="303" t="s">
        <v>2586</v>
      </c>
      <c r="B659" s="306" t="s">
        <v>33189</v>
      </c>
      <c r="C659" s="303" t="s">
        <v>33191</v>
      </c>
      <c r="D659" s="303" t="s">
        <v>22513</v>
      </c>
      <c r="E659" s="303" t="s">
        <v>22513</v>
      </c>
      <c r="F659" s="303" t="s">
        <v>22602</v>
      </c>
      <c r="G659" s="303" t="s">
        <v>22513</v>
      </c>
      <c r="H659" s="305" t="s">
        <v>22516</v>
      </c>
      <c r="I659" s="303" t="s">
        <v>22513</v>
      </c>
      <c r="J659" s="305" t="s">
        <v>22516</v>
      </c>
      <c r="K659" s="303"/>
      <c r="L659" s="303"/>
      <c r="M659" s="303"/>
      <c r="N659" s="303"/>
      <c r="O659" s="303"/>
      <c r="P659" s="303" t="s">
        <v>2741</v>
      </c>
      <c r="Q659" s="303" t="s">
        <v>31862</v>
      </c>
    </row>
    <row r="660">
      <c r="A660" s="303" t="s">
        <v>2586</v>
      </c>
      <c r="B660" s="304" t="s">
        <v>33192</v>
      </c>
      <c r="C660" s="303" t="s">
        <v>33193</v>
      </c>
      <c r="D660" s="303" t="s">
        <v>22583</v>
      </c>
      <c r="E660" s="305" t="s">
        <v>22516</v>
      </c>
      <c r="F660" s="305" t="s">
        <v>22516</v>
      </c>
      <c r="G660" s="305" t="s">
        <v>22516</v>
      </c>
      <c r="H660" s="305" t="s">
        <v>22516</v>
      </c>
      <c r="I660" s="305" t="s">
        <v>22516</v>
      </c>
      <c r="J660" s="305" t="s">
        <v>22516</v>
      </c>
      <c r="K660" s="303" t="s">
        <v>28610</v>
      </c>
      <c r="L660" s="305" t="s">
        <v>22516</v>
      </c>
      <c r="M660" s="303"/>
      <c r="N660" s="303"/>
      <c r="O660" s="303"/>
      <c r="P660" s="303"/>
      <c r="Q660" s="303"/>
    </row>
    <row r="661">
      <c r="A661" s="303" t="s">
        <v>2633</v>
      </c>
      <c r="B661" s="306" t="s">
        <v>33194</v>
      </c>
      <c r="C661" s="303" t="s">
        <v>33195</v>
      </c>
      <c r="D661" s="303"/>
      <c r="E661" s="303"/>
      <c r="F661" s="303"/>
      <c r="G661" s="303"/>
      <c r="H661" s="303"/>
      <c r="I661" s="303"/>
      <c r="J661" s="303"/>
      <c r="K661" s="303"/>
      <c r="L661" s="303"/>
      <c r="M661" s="303"/>
      <c r="N661" s="303"/>
      <c r="O661" s="303" t="s">
        <v>33196</v>
      </c>
      <c r="P661" s="303" t="s">
        <v>2741</v>
      </c>
      <c r="Q661" s="303"/>
    </row>
    <row r="662">
      <c r="A662" s="303" t="s">
        <v>2633</v>
      </c>
      <c r="B662" s="306" t="s">
        <v>33197</v>
      </c>
      <c r="C662" s="303" t="s">
        <v>33198</v>
      </c>
      <c r="D662" s="303"/>
      <c r="E662" s="303"/>
      <c r="F662" s="303"/>
      <c r="G662" s="303"/>
      <c r="H662" s="303"/>
      <c r="I662" s="303"/>
      <c r="J662" s="303"/>
      <c r="K662" s="303"/>
      <c r="L662" s="303"/>
      <c r="M662" s="303"/>
      <c r="N662" s="303"/>
      <c r="O662" s="303" t="s">
        <v>33199</v>
      </c>
      <c r="P662" s="303" t="s">
        <v>2741</v>
      </c>
      <c r="Q662" s="303"/>
    </row>
    <row r="663">
      <c r="A663" s="303" t="s">
        <v>2633</v>
      </c>
      <c r="B663" s="306" t="s">
        <v>33197</v>
      </c>
      <c r="C663" s="303" t="s">
        <v>33200</v>
      </c>
      <c r="D663" s="303"/>
      <c r="E663" s="303"/>
      <c r="F663" s="303"/>
      <c r="G663" s="303"/>
      <c r="H663" s="303"/>
      <c r="I663" s="303"/>
      <c r="J663" s="303"/>
      <c r="K663" s="303"/>
      <c r="L663" s="303"/>
      <c r="M663" s="303"/>
      <c r="N663" s="303"/>
      <c r="O663" s="303" t="s">
        <v>7989</v>
      </c>
      <c r="P663" s="303" t="s">
        <v>2741</v>
      </c>
      <c r="Q663" s="303"/>
    </row>
    <row r="664">
      <c r="A664" s="303" t="s">
        <v>2633</v>
      </c>
      <c r="B664" s="308" t="s">
        <v>33201</v>
      </c>
      <c r="C664" s="303" t="s">
        <v>33202</v>
      </c>
      <c r="D664" s="303" t="s">
        <v>22602</v>
      </c>
      <c r="E664" s="305" t="s">
        <v>22516</v>
      </c>
      <c r="F664" s="303" t="s">
        <v>22602</v>
      </c>
      <c r="G664" s="305" t="s">
        <v>22516</v>
      </c>
      <c r="H664" s="305" t="s">
        <v>22516</v>
      </c>
      <c r="I664" s="305" t="s">
        <v>22516</v>
      </c>
      <c r="J664" s="305" t="s">
        <v>22516</v>
      </c>
      <c r="K664" s="305" t="s">
        <v>22516</v>
      </c>
      <c r="L664" s="305" t="s">
        <v>22516</v>
      </c>
      <c r="M664" s="303"/>
      <c r="N664" s="303"/>
      <c r="O664" s="303"/>
      <c r="P664" s="303"/>
      <c r="Q664" s="303"/>
    </row>
    <row r="665">
      <c r="A665" s="303" t="s">
        <v>2586</v>
      </c>
      <c r="B665" s="306" t="s">
        <v>33203</v>
      </c>
      <c r="C665" s="303" t="s">
        <v>33204</v>
      </c>
      <c r="D665" s="303"/>
      <c r="E665" s="303"/>
      <c r="F665" s="303"/>
      <c r="G665" s="303"/>
      <c r="H665" s="303"/>
      <c r="I665" s="303"/>
      <c r="J665" s="303"/>
      <c r="K665" s="303"/>
      <c r="L665" s="303"/>
      <c r="M665" s="303"/>
      <c r="N665" s="303"/>
      <c r="O665" s="303" t="s">
        <v>6956</v>
      </c>
      <c r="P665" s="303"/>
      <c r="Q665" s="303"/>
    </row>
    <row r="666">
      <c r="A666" s="303" t="s">
        <v>2586</v>
      </c>
      <c r="B666" s="306" t="s">
        <v>33205</v>
      </c>
      <c r="C666" s="303" t="s">
        <v>33206</v>
      </c>
      <c r="D666" s="303" t="s">
        <v>22602</v>
      </c>
      <c r="E666" s="303" t="s">
        <v>22513</v>
      </c>
      <c r="F666" s="303" t="s">
        <v>22583</v>
      </c>
      <c r="G666" s="303"/>
      <c r="H666" s="303"/>
      <c r="I666" s="303"/>
      <c r="J666" s="303"/>
      <c r="K666" s="303"/>
      <c r="L666" s="303"/>
      <c r="M666" s="303"/>
      <c r="N666" s="303"/>
      <c r="O666" s="303" t="s">
        <v>3526</v>
      </c>
      <c r="P666" s="303" t="s">
        <v>2741</v>
      </c>
      <c r="Q666" s="303" t="s">
        <v>33207</v>
      </c>
    </row>
    <row r="667">
      <c r="A667" s="303" t="s">
        <v>2586</v>
      </c>
      <c r="B667" s="306" t="s">
        <v>33208</v>
      </c>
      <c r="C667" s="303" t="s">
        <v>33209</v>
      </c>
      <c r="D667" s="303"/>
      <c r="E667" s="303"/>
      <c r="F667" s="303"/>
      <c r="G667" s="303"/>
      <c r="H667" s="303"/>
      <c r="I667" s="303"/>
      <c r="J667" s="303"/>
      <c r="K667" s="303"/>
      <c r="L667" s="303"/>
      <c r="M667" s="303"/>
      <c r="N667" s="303"/>
      <c r="O667" s="303" t="s">
        <v>33210</v>
      </c>
      <c r="P667" s="303" t="s">
        <v>8038</v>
      </c>
      <c r="Q667" s="303"/>
    </row>
    <row r="668">
      <c r="A668" s="303" t="s">
        <v>2633</v>
      </c>
      <c r="B668" s="306" t="s">
        <v>33211</v>
      </c>
      <c r="C668" s="303" t="s">
        <v>33212</v>
      </c>
      <c r="D668" s="303"/>
      <c r="E668" s="303"/>
      <c r="F668" s="303"/>
      <c r="G668" s="303"/>
      <c r="H668" s="303"/>
      <c r="I668" s="303"/>
      <c r="J668" s="303"/>
      <c r="K668" s="303"/>
      <c r="L668" s="303"/>
      <c r="M668" s="303"/>
      <c r="N668" s="303"/>
      <c r="O668" s="303" t="s">
        <v>33213</v>
      </c>
      <c r="P668" s="303" t="s">
        <v>2741</v>
      </c>
      <c r="Q668" s="303"/>
    </row>
    <row r="669">
      <c r="A669" s="303" t="s">
        <v>2586</v>
      </c>
      <c r="B669" s="308" t="s">
        <v>33214</v>
      </c>
      <c r="C669" s="303" t="s">
        <v>33215</v>
      </c>
      <c r="D669" s="303" t="s">
        <v>22513</v>
      </c>
      <c r="E669" s="303" t="s">
        <v>22583</v>
      </c>
      <c r="F669" s="303" t="s">
        <v>22583</v>
      </c>
      <c r="G669" s="303"/>
      <c r="H669" s="303"/>
      <c r="I669" s="303"/>
      <c r="J669" s="303"/>
      <c r="K669" s="303"/>
      <c r="L669" s="303"/>
      <c r="M669" s="303"/>
      <c r="N669" s="303"/>
      <c r="O669" s="303" t="s">
        <v>2588</v>
      </c>
      <c r="P669" s="303" t="s">
        <v>2741</v>
      </c>
      <c r="Q669" s="303" t="s">
        <v>32555</v>
      </c>
    </row>
    <row r="670">
      <c r="A670" s="303" t="s">
        <v>2586</v>
      </c>
      <c r="B670" s="308" t="s">
        <v>33216</v>
      </c>
      <c r="C670" s="303" t="s">
        <v>33217</v>
      </c>
      <c r="D670" s="303" t="s">
        <v>22513</v>
      </c>
      <c r="E670" s="305" t="s">
        <v>22516</v>
      </c>
      <c r="F670" s="305" t="s">
        <v>22516</v>
      </c>
      <c r="G670" s="305" t="s">
        <v>22516</v>
      </c>
      <c r="H670" s="305" t="s">
        <v>22516</v>
      </c>
      <c r="I670" s="305" t="s">
        <v>22516</v>
      </c>
      <c r="J670" s="305" t="s">
        <v>22516</v>
      </c>
      <c r="K670" s="303" t="s">
        <v>28610</v>
      </c>
      <c r="L670" s="305" t="s">
        <v>22516</v>
      </c>
      <c r="M670" s="303"/>
      <c r="N670" s="303"/>
      <c r="O670" s="303"/>
      <c r="P670" s="303"/>
      <c r="Q670" s="303"/>
    </row>
    <row r="671">
      <c r="A671" s="303" t="s">
        <v>2586</v>
      </c>
      <c r="B671" s="306" t="s">
        <v>33218</v>
      </c>
      <c r="C671" s="303" t="s">
        <v>33219</v>
      </c>
      <c r="D671" s="303" t="s">
        <v>22513</v>
      </c>
      <c r="E671" s="303" t="s">
        <v>22513</v>
      </c>
      <c r="F671" s="303" t="s">
        <v>22513</v>
      </c>
      <c r="G671" s="305" t="s">
        <v>22516</v>
      </c>
      <c r="H671" s="305" t="s">
        <v>22516</v>
      </c>
      <c r="I671" s="303" t="s">
        <v>22513</v>
      </c>
      <c r="J671" s="303"/>
      <c r="K671" s="303"/>
      <c r="L671" s="303"/>
      <c r="M671" s="303"/>
      <c r="N671" s="303"/>
      <c r="O671" s="303" t="s">
        <v>2588</v>
      </c>
      <c r="P671" s="303" t="s">
        <v>8038</v>
      </c>
      <c r="Q671" s="303" t="s">
        <v>31862</v>
      </c>
    </row>
    <row r="672">
      <c r="A672" s="303" t="s">
        <v>2586</v>
      </c>
      <c r="B672" s="306" t="s">
        <v>33220</v>
      </c>
      <c r="C672" s="303" t="s">
        <v>33221</v>
      </c>
      <c r="D672" s="303"/>
      <c r="E672" s="303"/>
      <c r="F672" s="303"/>
      <c r="G672" s="303"/>
      <c r="H672" s="303"/>
      <c r="I672" s="303"/>
      <c r="J672" s="303"/>
      <c r="K672" s="303"/>
      <c r="L672" s="303"/>
      <c r="M672" s="303"/>
      <c r="N672" s="303"/>
      <c r="O672" s="303"/>
      <c r="P672" s="303" t="s">
        <v>8038</v>
      </c>
      <c r="Q672" s="303"/>
    </row>
    <row r="673">
      <c r="A673" s="303" t="s">
        <v>2633</v>
      </c>
      <c r="B673" s="306" t="s">
        <v>33222</v>
      </c>
      <c r="C673" s="303" t="s">
        <v>33223</v>
      </c>
      <c r="D673" s="303" t="s">
        <v>22513</v>
      </c>
      <c r="E673" s="303" t="s">
        <v>22602</v>
      </c>
      <c r="F673" s="305" t="s">
        <v>22516</v>
      </c>
      <c r="G673" s="303"/>
      <c r="H673" s="303"/>
      <c r="I673" s="303"/>
      <c r="J673" s="303"/>
      <c r="K673" s="303"/>
      <c r="L673" s="303"/>
      <c r="M673" s="303"/>
      <c r="N673" s="303"/>
      <c r="O673" s="303"/>
      <c r="P673" s="303"/>
      <c r="Q673" s="303" t="s">
        <v>31862</v>
      </c>
    </row>
    <row r="674">
      <c r="A674" s="303" t="s">
        <v>2586</v>
      </c>
      <c r="B674" s="308" t="s">
        <v>33224</v>
      </c>
      <c r="C674" s="303" t="s">
        <v>13325</v>
      </c>
      <c r="D674" s="303" t="s">
        <v>22513</v>
      </c>
      <c r="E674" s="303" t="s">
        <v>22602</v>
      </c>
      <c r="F674" s="303" t="s">
        <v>22513</v>
      </c>
      <c r="G674" s="303" t="s">
        <v>22513</v>
      </c>
      <c r="H674" s="305" t="s">
        <v>22516</v>
      </c>
      <c r="I674" s="303" t="s">
        <v>22513</v>
      </c>
      <c r="J674" s="305" t="s">
        <v>22516</v>
      </c>
      <c r="K674" s="305" t="s">
        <v>22516</v>
      </c>
      <c r="L674" s="305" t="s">
        <v>22516</v>
      </c>
      <c r="M674" s="303" t="s">
        <v>31854</v>
      </c>
      <c r="N674" s="303"/>
      <c r="O674" s="303"/>
      <c r="P674" s="303"/>
      <c r="Q674" s="303"/>
    </row>
    <row r="675">
      <c r="A675" s="303" t="s">
        <v>2586</v>
      </c>
      <c r="B675" s="308" t="s">
        <v>33225</v>
      </c>
      <c r="C675" s="303" t="s">
        <v>33226</v>
      </c>
      <c r="D675" s="303" t="s">
        <v>22513</v>
      </c>
      <c r="E675" s="303" t="s">
        <v>22602</v>
      </c>
      <c r="F675" s="303" t="s">
        <v>22513</v>
      </c>
      <c r="G675" s="305" t="s">
        <v>22516</v>
      </c>
      <c r="H675" s="305" t="s">
        <v>22516</v>
      </c>
      <c r="I675" s="303" t="s">
        <v>22602</v>
      </c>
      <c r="J675" s="305" t="s">
        <v>22516</v>
      </c>
      <c r="K675" s="303"/>
      <c r="L675" s="303"/>
      <c r="M675" s="303"/>
      <c r="N675" s="303"/>
      <c r="O675" s="303"/>
      <c r="P675" s="303" t="s">
        <v>15373</v>
      </c>
      <c r="Q675" s="303" t="s">
        <v>33227</v>
      </c>
    </row>
    <row r="676">
      <c r="A676" s="303" t="s">
        <v>2586</v>
      </c>
      <c r="B676" s="308" t="s">
        <v>33228</v>
      </c>
      <c r="C676" s="303" t="s">
        <v>33229</v>
      </c>
      <c r="D676" s="303" t="s">
        <v>22513</v>
      </c>
      <c r="E676" s="310" t="s">
        <v>22602</v>
      </c>
      <c r="F676" s="303" t="s">
        <v>22513</v>
      </c>
      <c r="G676" s="305" t="s">
        <v>22516</v>
      </c>
      <c r="H676" s="305" t="s">
        <v>22516</v>
      </c>
      <c r="I676" s="303" t="s">
        <v>22513</v>
      </c>
      <c r="J676" s="305" t="s">
        <v>22516</v>
      </c>
      <c r="K676" s="305" t="s">
        <v>22516</v>
      </c>
      <c r="L676" s="303"/>
      <c r="M676" s="303"/>
      <c r="N676" s="303"/>
      <c r="O676" s="303"/>
      <c r="P676" s="303" t="s">
        <v>15373</v>
      </c>
      <c r="Q676" s="303"/>
    </row>
    <row r="677">
      <c r="A677" s="303" t="s">
        <v>2586</v>
      </c>
      <c r="B677" s="306" t="s">
        <v>33230</v>
      </c>
      <c r="C677" s="303" t="s">
        <v>33231</v>
      </c>
      <c r="D677" s="303" t="s">
        <v>22513</v>
      </c>
      <c r="E677" s="303" t="s">
        <v>22513</v>
      </c>
      <c r="F677" s="303" t="s">
        <v>22513</v>
      </c>
      <c r="G677" s="303"/>
      <c r="H677" s="303"/>
      <c r="I677" s="303"/>
      <c r="J677" s="303"/>
      <c r="K677" s="303"/>
      <c r="L677" s="303"/>
      <c r="M677" s="303"/>
      <c r="N677" s="303"/>
      <c r="O677" s="303" t="s">
        <v>5699</v>
      </c>
      <c r="P677" s="303" t="s">
        <v>15373</v>
      </c>
      <c r="Q677" s="303" t="s">
        <v>31862</v>
      </c>
    </row>
    <row r="678">
      <c r="A678" s="303" t="s">
        <v>2586</v>
      </c>
      <c r="B678" s="306" t="s">
        <v>33232</v>
      </c>
      <c r="C678" s="303" t="s">
        <v>33233</v>
      </c>
      <c r="D678" s="303"/>
      <c r="E678" s="303"/>
      <c r="F678" s="303"/>
      <c r="G678" s="303"/>
      <c r="H678" s="303"/>
      <c r="I678" s="303"/>
      <c r="J678" s="303"/>
      <c r="K678" s="303"/>
      <c r="L678" s="303"/>
      <c r="M678" s="303"/>
      <c r="N678" s="303"/>
      <c r="O678" s="303" t="s">
        <v>13327</v>
      </c>
      <c r="P678" s="303" t="s">
        <v>2741</v>
      </c>
      <c r="Q678" s="303"/>
    </row>
    <row r="679">
      <c r="A679" s="303" t="s">
        <v>2586</v>
      </c>
      <c r="B679" s="306" t="s">
        <v>33234</v>
      </c>
      <c r="C679" s="303" t="s">
        <v>33235</v>
      </c>
      <c r="D679" s="303"/>
      <c r="E679" s="303"/>
      <c r="F679" s="303"/>
      <c r="G679" s="303"/>
      <c r="H679" s="303"/>
      <c r="I679" s="303"/>
      <c r="J679" s="303"/>
      <c r="K679" s="303"/>
      <c r="L679" s="303"/>
      <c r="M679" s="303"/>
      <c r="N679" s="303"/>
      <c r="O679" s="303" t="s">
        <v>16242</v>
      </c>
      <c r="P679" s="303"/>
      <c r="Q679" s="303"/>
    </row>
    <row r="680">
      <c r="A680" s="303" t="s">
        <v>2586</v>
      </c>
      <c r="B680" s="306" t="s">
        <v>33234</v>
      </c>
      <c r="C680" s="303" t="s">
        <v>33236</v>
      </c>
      <c r="D680" s="303"/>
      <c r="E680" s="303"/>
      <c r="F680" s="303"/>
      <c r="G680" s="303"/>
      <c r="H680" s="303"/>
      <c r="I680" s="303"/>
      <c r="J680" s="303"/>
      <c r="K680" s="303"/>
      <c r="L680" s="303"/>
      <c r="M680" s="303"/>
      <c r="N680" s="303"/>
      <c r="O680" s="303" t="s">
        <v>1441</v>
      </c>
      <c r="P680" s="303"/>
      <c r="Q680" s="303"/>
    </row>
    <row r="681">
      <c r="A681" s="303" t="s">
        <v>2633</v>
      </c>
      <c r="B681" s="306" t="s">
        <v>33237</v>
      </c>
      <c r="C681" s="303" t="s">
        <v>33238</v>
      </c>
      <c r="D681" s="303"/>
      <c r="E681" s="303"/>
      <c r="F681" s="303"/>
      <c r="G681" s="303"/>
      <c r="H681" s="303"/>
      <c r="I681" s="303"/>
      <c r="J681" s="303"/>
      <c r="K681" s="303"/>
      <c r="L681" s="303"/>
      <c r="M681" s="303"/>
      <c r="N681" s="303"/>
      <c r="O681" s="303" t="s">
        <v>33239</v>
      </c>
      <c r="P681" s="303"/>
      <c r="Q681" s="303"/>
    </row>
    <row r="682">
      <c r="A682" s="303" t="s">
        <v>2586</v>
      </c>
      <c r="B682" s="308" t="s">
        <v>33240</v>
      </c>
      <c r="C682" s="303" t="s">
        <v>33241</v>
      </c>
      <c r="D682" s="303" t="s">
        <v>22513</v>
      </c>
      <c r="E682" s="305" t="s">
        <v>22516</v>
      </c>
      <c r="F682" s="303" t="s">
        <v>22513</v>
      </c>
      <c r="G682" s="305" t="s">
        <v>22516</v>
      </c>
      <c r="H682" s="305" t="s">
        <v>22516</v>
      </c>
      <c r="I682" s="305" t="s">
        <v>22516</v>
      </c>
      <c r="J682" s="305" t="s">
        <v>22516</v>
      </c>
      <c r="K682" s="303" t="s">
        <v>28610</v>
      </c>
      <c r="L682" s="305" t="s">
        <v>22516</v>
      </c>
      <c r="M682" s="303"/>
      <c r="N682" s="303"/>
      <c r="O682" s="303"/>
      <c r="P682" s="303" t="s">
        <v>8038</v>
      </c>
      <c r="Q682" s="307"/>
    </row>
    <row r="683">
      <c r="A683" s="303" t="s">
        <v>2586</v>
      </c>
      <c r="B683" s="308" t="s">
        <v>33240</v>
      </c>
      <c r="C683" s="303" t="s">
        <v>33242</v>
      </c>
      <c r="D683" s="303" t="s">
        <v>22513</v>
      </c>
      <c r="E683" s="305" t="s">
        <v>22516</v>
      </c>
      <c r="F683" s="303" t="s">
        <v>22513</v>
      </c>
      <c r="G683" s="305" t="s">
        <v>22516</v>
      </c>
      <c r="H683" s="305" t="s">
        <v>22516</v>
      </c>
      <c r="I683" s="305" t="s">
        <v>22516</v>
      </c>
      <c r="J683" s="305" t="s">
        <v>22516</v>
      </c>
      <c r="K683" s="305" t="s">
        <v>22516</v>
      </c>
      <c r="L683" s="303" t="s">
        <v>31848</v>
      </c>
      <c r="M683" s="303"/>
      <c r="N683" s="303"/>
      <c r="O683" s="303"/>
      <c r="P683" s="303" t="s">
        <v>8038</v>
      </c>
      <c r="Q683" s="303"/>
    </row>
    <row r="684">
      <c r="A684" s="303" t="s">
        <v>2586</v>
      </c>
      <c r="B684" s="306" t="s">
        <v>33243</v>
      </c>
      <c r="C684" s="303" t="s">
        <v>33244</v>
      </c>
      <c r="D684" s="303"/>
      <c r="E684" s="303"/>
      <c r="F684" s="303"/>
      <c r="G684" s="303"/>
      <c r="H684" s="303"/>
      <c r="I684" s="303"/>
      <c r="J684" s="303"/>
      <c r="K684" s="303"/>
      <c r="L684" s="303"/>
      <c r="M684" s="303"/>
      <c r="N684" s="303"/>
      <c r="O684" s="305" t="s">
        <v>2635</v>
      </c>
      <c r="P684" s="303"/>
      <c r="Q684" s="303"/>
    </row>
    <row r="685">
      <c r="A685" s="303" t="s">
        <v>2586</v>
      </c>
      <c r="B685" s="306" t="s">
        <v>33245</v>
      </c>
      <c r="C685" s="303" t="s">
        <v>33246</v>
      </c>
      <c r="D685" s="303"/>
      <c r="E685" s="303"/>
      <c r="F685" s="303"/>
      <c r="G685" s="303"/>
      <c r="H685" s="303"/>
      <c r="I685" s="303"/>
      <c r="J685" s="303"/>
      <c r="K685" s="303"/>
      <c r="L685" s="303"/>
      <c r="M685" s="303"/>
      <c r="N685" s="303"/>
      <c r="O685" s="303" t="s">
        <v>12875</v>
      </c>
      <c r="P685" s="303"/>
      <c r="Q685" s="303"/>
    </row>
    <row r="686">
      <c r="A686" s="303" t="s">
        <v>2586</v>
      </c>
      <c r="B686" s="306" t="s">
        <v>33247</v>
      </c>
      <c r="C686" s="303" t="s">
        <v>33248</v>
      </c>
      <c r="D686" s="303" t="s">
        <v>22602</v>
      </c>
      <c r="E686" s="303" t="s">
        <v>22602</v>
      </c>
      <c r="F686" s="303" t="s">
        <v>22602</v>
      </c>
      <c r="G686" s="303"/>
      <c r="H686" s="303"/>
      <c r="I686" s="303"/>
      <c r="J686" s="303"/>
      <c r="K686" s="303"/>
      <c r="L686" s="303"/>
      <c r="M686" s="303"/>
      <c r="N686" s="303"/>
      <c r="O686" s="303" t="s">
        <v>33249</v>
      </c>
      <c r="P686" s="303" t="s">
        <v>8038</v>
      </c>
      <c r="Q686" s="303" t="s">
        <v>33250</v>
      </c>
    </row>
    <row r="687">
      <c r="A687" s="303" t="s">
        <v>2586</v>
      </c>
      <c r="B687" s="306" t="s">
        <v>33251</v>
      </c>
      <c r="C687" s="303" t="s">
        <v>33252</v>
      </c>
      <c r="D687" s="303" t="s">
        <v>22602</v>
      </c>
      <c r="E687" s="303" t="s">
        <v>22602</v>
      </c>
      <c r="F687" s="303" t="s">
        <v>22602</v>
      </c>
      <c r="G687" s="303"/>
      <c r="H687" s="303"/>
      <c r="I687" s="303"/>
      <c r="J687" s="303"/>
      <c r="K687" s="303"/>
      <c r="L687" s="303"/>
      <c r="M687" s="303"/>
      <c r="N687" s="303"/>
      <c r="O687" s="303" t="s">
        <v>33253</v>
      </c>
      <c r="P687" s="303" t="s">
        <v>8038</v>
      </c>
      <c r="Q687" s="303" t="s">
        <v>33254</v>
      </c>
    </row>
    <row r="688">
      <c r="A688" s="303" t="s">
        <v>2586</v>
      </c>
      <c r="B688" s="306" t="s">
        <v>33251</v>
      </c>
      <c r="C688" s="303" t="s">
        <v>613</v>
      </c>
      <c r="D688" s="303" t="s">
        <v>22602</v>
      </c>
      <c r="E688" s="303" t="s">
        <v>22602</v>
      </c>
      <c r="F688" s="303" t="s">
        <v>22602</v>
      </c>
      <c r="G688" s="303"/>
      <c r="H688" s="303"/>
      <c r="I688" s="303"/>
      <c r="J688" s="303"/>
      <c r="K688" s="303"/>
      <c r="L688" s="303"/>
      <c r="M688" s="303"/>
      <c r="N688" s="303"/>
      <c r="O688" s="303" t="s">
        <v>612</v>
      </c>
      <c r="P688" s="303" t="s">
        <v>8038</v>
      </c>
      <c r="Q688" s="303" t="s">
        <v>33254</v>
      </c>
    </row>
    <row r="689">
      <c r="A689" s="303" t="s">
        <v>2586</v>
      </c>
      <c r="B689" s="306" t="s">
        <v>33251</v>
      </c>
      <c r="C689" s="303" t="s">
        <v>13576</v>
      </c>
      <c r="D689" s="303" t="s">
        <v>22602</v>
      </c>
      <c r="E689" s="303" t="s">
        <v>22602</v>
      </c>
      <c r="F689" s="303" t="s">
        <v>22602</v>
      </c>
      <c r="G689" s="303"/>
      <c r="H689" s="303"/>
      <c r="I689" s="303"/>
      <c r="J689" s="303"/>
      <c r="K689" s="303"/>
      <c r="L689" s="303"/>
      <c r="M689" s="303"/>
      <c r="N689" s="303"/>
      <c r="O689" s="303" t="s">
        <v>5653</v>
      </c>
      <c r="P689" s="303" t="s">
        <v>8038</v>
      </c>
      <c r="Q689" s="303" t="s">
        <v>33254</v>
      </c>
    </row>
    <row r="690">
      <c r="A690" s="303" t="s">
        <v>2586</v>
      </c>
      <c r="B690" s="306" t="s">
        <v>33255</v>
      </c>
      <c r="C690" s="303" t="s">
        <v>33256</v>
      </c>
      <c r="D690" s="303" t="s">
        <v>22602</v>
      </c>
      <c r="E690" s="303" t="s">
        <v>22602</v>
      </c>
      <c r="F690" s="303" t="s">
        <v>22602</v>
      </c>
      <c r="G690" s="303"/>
      <c r="H690" s="303"/>
      <c r="I690" s="303"/>
      <c r="J690" s="303"/>
      <c r="K690" s="303"/>
      <c r="L690" s="303"/>
      <c r="M690" s="303"/>
      <c r="N690" s="303"/>
      <c r="O690" s="303" t="s">
        <v>1390</v>
      </c>
      <c r="P690" s="303"/>
      <c r="Q690" s="303" t="s">
        <v>33257</v>
      </c>
    </row>
    <row r="691">
      <c r="A691" s="303" t="s">
        <v>2633</v>
      </c>
      <c r="B691" s="306" t="s">
        <v>33255</v>
      </c>
      <c r="C691" s="303" t="s">
        <v>33258</v>
      </c>
      <c r="D691" s="303" t="s">
        <v>22602</v>
      </c>
      <c r="E691" s="303" t="s">
        <v>22602</v>
      </c>
      <c r="F691" s="303" t="s">
        <v>22602</v>
      </c>
      <c r="G691" s="303"/>
      <c r="H691" s="303"/>
      <c r="I691" s="303"/>
      <c r="J691" s="303"/>
      <c r="K691" s="303"/>
      <c r="L691" s="303"/>
      <c r="M691" s="303"/>
      <c r="N691" s="303"/>
      <c r="O691" s="303" t="s">
        <v>1390</v>
      </c>
      <c r="P691" s="303"/>
      <c r="Q691" s="303" t="s">
        <v>33257</v>
      </c>
    </row>
    <row r="692">
      <c r="A692" s="303" t="s">
        <v>2586</v>
      </c>
      <c r="B692" s="308" t="s">
        <v>33259</v>
      </c>
      <c r="C692" s="303" t="s">
        <v>33260</v>
      </c>
      <c r="D692" s="303" t="s">
        <v>22513</v>
      </c>
      <c r="E692" s="303" t="s">
        <v>22513</v>
      </c>
      <c r="F692" s="303" t="s">
        <v>22602</v>
      </c>
      <c r="G692" s="303" t="s">
        <v>22513</v>
      </c>
      <c r="H692" s="305" t="s">
        <v>22516</v>
      </c>
      <c r="I692" s="305" t="s">
        <v>22516</v>
      </c>
      <c r="J692" s="305" t="s">
        <v>22516</v>
      </c>
      <c r="K692" s="305" t="s">
        <v>22516</v>
      </c>
      <c r="L692" s="303" t="s">
        <v>31848</v>
      </c>
      <c r="M692" s="303"/>
      <c r="N692" s="303"/>
      <c r="O692" s="303" t="s">
        <v>2785</v>
      </c>
      <c r="P692" s="303" t="s">
        <v>2741</v>
      </c>
      <c r="Q692" s="303"/>
    </row>
    <row r="693">
      <c r="A693" s="303" t="s">
        <v>2586</v>
      </c>
      <c r="B693" s="308" t="s">
        <v>33259</v>
      </c>
      <c r="C693" s="303" t="s">
        <v>33261</v>
      </c>
      <c r="D693" s="303" t="s">
        <v>22513</v>
      </c>
      <c r="E693" s="303" t="s">
        <v>22513</v>
      </c>
      <c r="F693" s="303" t="s">
        <v>22602</v>
      </c>
      <c r="G693" s="303" t="s">
        <v>22513</v>
      </c>
      <c r="H693" s="305" t="s">
        <v>22516</v>
      </c>
      <c r="I693" s="305" t="s">
        <v>22516</v>
      </c>
      <c r="J693" s="305" t="s">
        <v>22516</v>
      </c>
      <c r="K693" s="305" t="s">
        <v>22516</v>
      </c>
      <c r="L693" s="303" t="s">
        <v>31848</v>
      </c>
      <c r="M693" s="303"/>
      <c r="N693" s="303"/>
      <c r="O693" s="303"/>
      <c r="P693" s="303" t="s">
        <v>2741</v>
      </c>
      <c r="Q693" s="303"/>
    </row>
    <row r="694">
      <c r="A694" s="303" t="s">
        <v>2633</v>
      </c>
      <c r="B694" s="308" t="s">
        <v>33262</v>
      </c>
      <c r="C694" s="303" t="s">
        <v>33263</v>
      </c>
      <c r="D694" s="303" t="s">
        <v>22583</v>
      </c>
      <c r="E694" s="303" t="s">
        <v>22602</v>
      </c>
      <c r="F694" s="303" t="s">
        <v>22583</v>
      </c>
      <c r="G694" s="303" t="s">
        <v>22513</v>
      </c>
      <c r="H694" s="303" t="s">
        <v>22513</v>
      </c>
      <c r="I694" s="303" t="s">
        <v>22513</v>
      </c>
      <c r="J694" s="310" t="s">
        <v>22602</v>
      </c>
      <c r="K694" s="303" t="s">
        <v>28610</v>
      </c>
      <c r="L694" s="303" t="s">
        <v>31848</v>
      </c>
      <c r="M694" s="303" t="s">
        <v>31854</v>
      </c>
      <c r="N694" s="303"/>
      <c r="O694" s="303"/>
      <c r="P694" s="303" t="s">
        <v>15373</v>
      </c>
      <c r="Q694" s="303"/>
    </row>
    <row r="695">
      <c r="A695" s="303" t="s">
        <v>2633</v>
      </c>
      <c r="B695" s="308" t="s">
        <v>33262</v>
      </c>
      <c r="C695" s="303" t="s">
        <v>33264</v>
      </c>
      <c r="D695" s="303" t="s">
        <v>22583</v>
      </c>
      <c r="E695" s="303" t="s">
        <v>22602</v>
      </c>
      <c r="F695" s="303" t="s">
        <v>22583</v>
      </c>
      <c r="G695" s="303" t="s">
        <v>22513</v>
      </c>
      <c r="H695" s="303" t="s">
        <v>22513</v>
      </c>
      <c r="I695" s="303" t="s">
        <v>22513</v>
      </c>
      <c r="J695" s="310" t="s">
        <v>22602</v>
      </c>
      <c r="K695" s="303" t="s">
        <v>28610</v>
      </c>
      <c r="L695" s="303" t="s">
        <v>31848</v>
      </c>
      <c r="M695" s="303" t="s">
        <v>31854</v>
      </c>
      <c r="N695" s="303"/>
      <c r="O695" s="303"/>
      <c r="P695" s="303" t="s">
        <v>15373</v>
      </c>
      <c r="Q695" s="303"/>
    </row>
    <row r="696">
      <c r="A696" s="303" t="s">
        <v>2586</v>
      </c>
      <c r="B696" s="312" t="s">
        <v>33265</v>
      </c>
      <c r="C696" s="303" t="s">
        <v>33266</v>
      </c>
      <c r="D696" s="303"/>
      <c r="E696" s="303"/>
      <c r="F696" s="303"/>
      <c r="G696" s="303"/>
      <c r="H696" s="303"/>
      <c r="I696" s="303"/>
      <c r="J696" s="303"/>
      <c r="K696" s="303"/>
      <c r="L696" s="303"/>
      <c r="M696" s="303"/>
      <c r="N696" s="303"/>
      <c r="O696" s="305" t="s">
        <v>2588</v>
      </c>
      <c r="P696" s="303" t="s">
        <v>8038</v>
      </c>
      <c r="Q696" s="303"/>
    </row>
    <row r="697">
      <c r="A697" s="303" t="s">
        <v>2633</v>
      </c>
      <c r="B697" s="306" t="s">
        <v>33267</v>
      </c>
      <c r="C697" s="303" t="s">
        <v>33268</v>
      </c>
      <c r="D697" s="303"/>
      <c r="E697" s="303"/>
      <c r="F697" s="303"/>
      <c r="G697" s="303"/>
      <c r="H697" s="303"/>
      <c r="I697" s="303"/>
      <c r="J697" s="303"/>
      <c r="K697" s="303"/>
      <c r="L697" s="303"/>
      <c r="M697" s="303"/>
      <c r="N697" s="303"/>
      <c r="O697" s="303" t="s">
        <v>1615</v>
      </c>
      <c r="P697" s="303"/>
      <c r="Q697" s="303"/>
    </row>
    <row r="698">
      <c r="A698" s="303" t="s">
        <v>2586</v>
      </c>
      <c r="B698" s="306" t="s">
        <v>33269</v>
      </c>
      <c r="C698" s="303" t="s">
        <v>33270</v>
      </c>
      <c r="D698" s="303"/>
      <c r="E698" s="303"/>
      <c r="F698" s="303"/>
      <c r="G698" s="303"/>
      <c r="H698" s="303"/>
      <c r="I698" s="303"/>
      <c r="J698" s="303"/>
      <c r="K698" s="303"/>
      <c r="L698" s="303"/>
      <c r="M698" s="303"/>
      <c r="N698" s="303"/>
      <c r="O698" s="303" t="s">
        <v>33271</v>
      </c>
      <c r="P698" s="303"/>
      <c r="Q698" s="303"/>
    </row>
    <row r="699">
      <c r="A699" s="303" t="s">
        <v>2586</v>
      </c>
      <c r="B699" s="306" t="s">
        <v>33272</v>
      </c>
      <c r="C699" s="303" t="s">
        <v>33273</v>
      </c>
      <c r="D699" s="303"/>
      <c r="E699" s="303"/>
      <c r="F699" s="303"/>
      <c r="G699" s="303"/>
      <c r="H699" s="303"/>
      <c r="I699" s="303"/>
      <c r="J699" s="303"/>
      <c r="K699" s="303"/>
      <c r="L699" s="303"/>
      <c r="M699" s="303"/>
      <c r="N699" s="303"/>
      <c r="O699" s="303" t="s">
        <v>33274</v>
      </c>
      <c r="P699" s="303"/>
      <c r="Q699" s="303"/>
    </row>
    <row r="700">
      <c r="A700" s="303" t="s">
        <v>2586</v>
      </c>
      <c r="B700" s="306" t="s">
        <v>33272</v>
      </c>
      <c r="C700" s="303" t="s">
        <v>33275</v>
      </c>
      <c r="D700" s="303"/>
      <c r="E700" s="303"/>
      <c r="F700" s="303"/>
      <c r="G700" s="303"/>
      <c r="H700" s="303"/>
      <c r="I700" s="303"/>
      <c r="J700" s="303"/>
      <c r="K700" s="303"/>
      <c r="L700" s="303"/>
      <c r="M700" s="303"/>
      <c r="N700" s="303"/>
      <c r="O700" s="303" t="s">
        <v>33276</v>
      </c>
      <c r="P700" s="303"/>
      <c r="Q700" s="303"/>
    </row>
    <row r="701">
      <c r="A701" s="303" t="s">
        <v>2586</v>
      </c>
      <c r="B701" s="306" t="s">
        <v>33277</v>
      </c>
      <c r="C701" s="303" t="s">
        <v>33278</v>
      </c>
      <c r="D701" s="303"/>
      <c r="E701" s="303"/>
      <c r="F701" s="303"/>
      <c r="G701" s="303"/>
      <c r="H701" s="303"/>
      <c r="I701" s="303"/>
      <c r="J701" s="303"/>
      <c r="K701" s="303"/>
      <c r="L701" s="303"/>
      <c r="M701" s="303"/>
      <c r="N701" s="303"/>
      <c r="O701" s="303" t="s">
        <v>33279</v>
      </c>
      <c r="P701" s="303"/>
      <c r="Q701" s="303"/>
    </row>
    <row r="702">
      <c r="A702" s="303" t="s">
        <v>2586</v>
      </c>
      <c r="B702" s="306" t="s">
        <v>33280</v>
      </c>
      <c r="C702" s="303" t="s">
        <v>33281</v>
      </c>
      <c r="D702" s="303"/>
      <c r="E702" s="303"/>
      <c r="F702" s="303"/>
      <c r="G702" s="303"/>
      <c r="H702" s="303"/>
      <c r="I702" s="303"/>
      <c r="J702" s="303"/>
      <c r="K702" s="303"/>
      <c r="L702" s="303"/>
      <c r="M702" s="303"/>
      <c r="N702" s="303"/>
      <c r="O702" s="303" t="s">
        <v>33282</v>
      </c>
      <c r="P702" s="303"/>
      <c r="Q702" s="303"/>
    </row>
    <row r="703">
      <c r="A703" s="303" t="s">
        <v>2586</v>
      </c>
      <c r="B703" s="306" t="s">
        <v>33283</v>
      </c>
      <c r="C703" s="311" t="s">
        <v>33284</v>
      </c>
      <c r="D703" s="305" t="s">
        <v>22516</v>
      </c>
      <c r="E703" s="305" t="s">
        <v>22516</v>
      </c>
      <c r="F703" s="305" t="s">
        <v>22516</v>
      </c>
      <c r="G703" s="303"/>
      <c r="H703" s="303"/>
      <c r="I703" s="303"/>
      <c r="J703" s="303"/>
      <c r="K703" s="303"/>
      <c r="L703" s="303"/>
      <c r="M703" s="303"/>
      <c r="N703" s="303"/>
      <c r="O703" s="303" t="s">
        <v>33285</v>
      </c>
      <c r="P703" s="303" t="s">
        <v>15373</v>
      </c>
      <c r="Q703" s="303" t="s">
        <v>33286</v>
      </c>
    </row>
    <row r="704">
      <c r="A704" s="303" t="s">
        <v>2586</v>
      </c>
      <c r="B704" s="306" t="s">
        <v>33287</v>
      </c>
      <c r="C704" s="303" t="s">
        <v>33288</v>
      </c>
      <c r="D704" s="303" t="s">
        <v>22513</v>
      </c>
      <c r="E704" s="303" t="s">
        <v>22583</v>
      </c>
      <c r="F704" s="303" t="s">
        <v>22583</v>
      </c>
      <c r="G704" s="303"/>
      <c r="H704" s="303"/>
      <c r="I704" s="303" t="s">
        <v>22583</v>
      </c>
      <c r="J704" s="303"/>
      <c r="K704" s="303"/>
      <c r="L704" s="303"/>
      <c r="M704" s="303"/>
      <c r="N704" s="303"/>
      <c r="O704" s="303" t="s">
        <v>33289</v>
      </c>
      <c r="P704" s="303" t="s">
        <v>2741</v>
      </c>
      <c r="Q704" s="303" t="s">
        <v>33290</v>
      </c>
    </row>
    <row r="705">
      <c r="A705" s="303" t="s">
        <v>2586</v>
      </c>
      <c r="B705" s="306" t="s">
        <v>33291</v>
      </c>
      <c r="C705" s="303" t="s">
        <v>33292</v>
      </c>
      <c r="D705" s="303" t="s">
        <v>22513</v>
      </c>
      <c r="E705" s="303" t="s">
        <v>22513</v>
      </c>
      <c r="F705" s="310" t="s">
        <v>22513</v>
      </c>
      <c r="G705" s="303"/>
      <c r="H705" s="303"/>
      <c r="I705" s="303"/>
      <c r="J705" s="303"/>
      <c r="K705" s="303"/>
      <c r="L705" s="303"/>
      <c r="M705" s="303"/>
      <c r="N705" s="303"/>
      <c r="O705" s="303" t="s">
        <v>574</v>
      </c>
      <c r="P705" s="303" t="s">
        <v>15373</v>
      </c>
      <c r="Q705" s="303" t="s">
        <v>33293</v>
      </c>
    </row>
    <row r="706">
      <c r="A706" s="303" t="s">
        <v>2586</v>
      </c>
      <c r="B706" s="306" t="s">
        <v>33291</v>
      </c>
      <c r="C706" s="303" t="s">
        <v>33294</v>
      </c>
      <c r="D706" s="303" t="s">
        <v>22513</v>
      </c>
      <c r="E706" s="303" t="s">
        <v>22513</v>
      </c>
      <c r="F706" s="303" t="s">
        <v>22513</v>
      </c>
      <c r="G706" s="303"/>
      <c r="H706" s="303"/>
      <c r="I706" s="303"/>
      <c r="J706" s="303"/>
      <c r="K706" s="303"/>
      <c r="L706" s="303"/>
      <c r="M706" s="303"/>
      <c r="N706" s="303"/>
      <c r="O706" s="303" t="s">
        <v>574</v>
      </c>
      <c r="P706" s="303" t="s">
        <v>15373</v>
      </c>
      <c r="Q706" s="303" t="s">
        <v>33293</v>
      </c>
    </row>
    <row r="707">
      <c r="A707" s="303" t="s">
        <v>2586</v>
      </c>
      <c r="B707" s="308" t="s">
        <v>33295</v>
      </c>
      <c r="C707" s="303" t="s">
        <v>33296</v>
      </c>
      <c r="D707" s="303" t="s">
        <v>22602</v>
      </c>
      <c r="E707" s="303" t="s">
        <v>22602</v>
      </c>
      <c r="F707" s="303" t="s">
        <v>22602</v>
      </c>
      <c r="G707" s="305" t="s">
        <v>22516</v>
      </c>
      <c r="H707" s="305" t="s">
        <v>22516</v>
      </c>
      <c r="I707" s="303" t="s">
        <v>22602</v>
      </c>
      <c r="J707" s="303" t="s">
        <v>22513</v>
      </c>
      <c r="K707" s="305" t="s">
        <v>22516</v>
      </c>
      <c r="L707" s="305" t="s">
        <v>22516</v>
      </c>
      <c r="M707" s="303"/>
      <c r="N707" s="303"/>
      <c r="O707" s="303"/>
      <c r="P707" s="303"/>
      <c r="Q707" s="303"/>
    </row>
    <row r="708">
      <c r="A708" s="303" t="s">
        <v>2586</v>
      </c>
      <c r="B708" s="308" t="s">
        <v>33295</v>
      </c>
      <c r="C708" s="303" t="s">
        <v>33297</v>
      </c>
      <c r="D708" s="303" t="s">
        <v>22602</v>
      </c>
      <c r="E708" s="303" t="s">
        <v>22602</v>
      </c>
      <c r="F708" s="303" t="s">
        <v>22602</v>
      </c>
      <c r="G708" s="305" t="s">
        <v>22516</v>
      </c>
      <c r="H708" s="305" t="s">
        <v>22516</v>
      </c>
      <c r="I708" s="303" t="s">
        <v>22602</v>
      </c>
      <c r="J708" s="303" t="s">
        <v>22513</v>
      </c>
      <c r="K708" s="305" t="s">
        <v>22516</v>
      </c>
      <c r="L708" s="305" t="s">
        <v>22516</v>
      </c>
      <c r="M708" s="303"/>
      <c r="N708" s="303"/>
      <c r="O708" s="303"/>
      <c r="P708" s="303"/>
      <c r="Q708" s="303"/>
    </row>
    <row r="709">
      <c r="A709" s="303" t="s">
        <v>2586</v>
      </c>
      <c r="B709" s="308" t="s">
        <v>33298</v>
      </c>
      <c r="C709" s="303" t="s">
        <v>33299</v>
      </c>
      <c r="D709" s="303" t="s">
        <v>22583</v>
      </c>
      <c r="E709" s="303" t="s">
        <v>22513</v>
      </c>
      <c r="F709" s="303" t="s">
        <v>22513</v>
      </c>
      <c r="G709" s="303" t="s">
        <v>22583</v>
      </c>
      <c r="H709" s="303" t="s">
        <v>22513</v>
      </c>
      <c r="I709" s="303" t="s">
        <v>22513</v>
      </c>
      <c r="J709" s="303" t="s">
        <v>22513</v>
      </c>
      <c r="K709" s="305" t="s">
        <v>22516</v>
      </c>
      <c r="L709" s="305" t="s">
        <v>22516</v>
      </c>
      <c r="M709" s="303"/>
      <c r="N709" s="303"/>
      <c r="O709" s="303"/>
      <c r="P709" s="303"/>
      <c r="Q709" s="303"/>
    </row>
    <row r="710">
      <c r="A710" s="303" t="s">
        <v>2586</v>
      </c>
      <c r="B710" s="306" t="s">
        <v>33300</v>
      </c>
      <c r="C710" s="303" t="s">
        <v>33301</v>
      </c>
      <c r="D710" s="303" t="s">
        <v>22513</v>
      </c>
      <c r="E710" s="303" t="s">
        <v>22513</v>
      </c>
      <c r="F710" s="303" t="s">
        <v>22513</v>
      </c>
      <c r="G710" s="303"/>
      <c r="H710" s="303"/>
      <c r="I710" s="303"/>
      <c r="J710" s="303"/>
      <c r="K710" s="303"/>
      <c r="L710" s="303"/>
      <c r="M710" s="303"/>
      <c r="N710" s="303"/>
      <c r="O710" s="303" t="s">
        <v>4888</v>
      </c>
      <c r="P710" s="303" t="s">
        <v>15373</v>
      </c>
      <c r="Q710" s="303" t="s">
        <v>33302</v>
      </c>
    </row>
    <row r="711">
      <c r="A711" s="303" t="s">
        <v>2586</v>
      </c>
      <c r="B711" s="308" t="s">
        <v>33303</v>
      </c>
      <c r="C711" s="303" t="s">
        <v>33304</v>
      </c>
      <c r="D711" s="303" t="s">
        <v>22602</v>
      </c>
      <c r="E711" s="303" t="s">
        <v>22513</v>
      </c>
      <c r="F711" s="303" t="s">
        <v>22513</v>
      </c>
      <c r="G711" s="303" t="s">
        <v>22513</v>
      </c>
      <c r="H711" s="305" t="s">
        <v>22516</v>
      </c>
      <c r="I711" s="305" t="s">
        <v>22516</v>
      </c>
      <c r="J711" s="303" t="s">
        <v>22513</v>
      </c>
      <c r="K711" s="305" t="s">
        <v>22516</v>
      </c>
      <c r="L711" s="305" t="s">
        <v>22516</v>
      </c>
      <c r="M711" s="303"/>
      <c r="N711" s="303"/>
      <c r="O711" s="303"/>
      <c r="P711" s="303"/>
      <c r="Q711" s="303"/>
    </row>
    <row r="712">
      <c r="A712" s="303" t="s">
        <v>2586</v>
      </c>
      <c r="B712" s="308" t="s">
        <v>33305</v>
      </c>
      <c r="C712" s="303" t="s">
        <v>33306</v>
      </c>
      <c r="D712" s="303" t="s">
        <v>22602</v>
      </c>
      <c r="E712" s="303" t="s">
        <v>22513</v>
      </c>
      <c r="F712" s="303" t="s">
        <v>22513</v>
      </c>
      <c r="G712" s="305" t="s">
        <v>22516</v>
      </c>
      <c r="H712" s="303" t="s">
        <v>22513</v>
      </c>
      <c r="I712" s="303" t="s">
        <v>22513</v>
      </c>
      <c r="J712" s="303" t="s">
        <v>22513</v>
      </c>
      <c r="K712" s="305" t="s">
        <v>22516</v>
      </c>
      <c r="L712" s="305" t="s">
        <v>22516</v>
      </c>
      <c r="M712" s="303"/>
      <c r="N712" s="303"/>
      <c r="O712" s="303"/>
      <c r="P712" s="303"/>
      <c r="Q712" s="303"/>
    </row>
    <row r="713">
      <c r="A713" s="303" t="s">
        <v>2586</v>
      </c>
      <c r="B713" s="308" t="s">
        <v>13446</v>
      </c>
      <c r="C713" s="303" t="s">
        <v>13448</v>
      </c>
      <c r="D713" s="303" t="s">
        <v>22513</v>
      </c>
      <c r="E713" s="303" t="s">
        <v>22602</v>
      </c>
      <c r="F713" s="303" t="s">
        <v>22513</v>
      </c>
      <c r="G713" s="303" t="s">
        <v>22513</v>
      </c>
      <c r="H713" s="305" t="s">
        <v>22516</v>
      </c>
      <c r="I713" s="303" t="s">
        <v>22583</v>
      </c>
      <c r="J713" s="305" t="s">
        <v>22516</v>
      </c>
      <c r="K713" s="305" t="s">
        <v>22516</v>
      </c>
      <c r="L713" s="305" t="s">
        <v>22516</v>
      </c>
      <c r="M713" s="303" t="s">
        <v>31854</v>
      </c>
      <c r="N713" s="303"/>
      <c r="O713" s="303"/>
      <c r="P713" s="303"/>
      <c r="Q713" s="303"/>
    </row>
    <row r="714">
      <c r="A714" s="303" t="s">
        <v>2633</v>
      </c>
      <c r="B714" s="308" t="s">
        <v>33307</v>
      </c>
      <c r="C714" s="303" t="s">
        <v>33308</v>
      </c>
      <c r="D714" s="303" t="s">
        <v>22583</v>
      </c>
      <c r="E714" s="305" t="s">
        <v>22516</v>
      </c>
      <c r="F714" s="303" t="s">
        <v>22513</v>
      </c>
      <c r="G714" s="305" t="s">
        <v>22516</v>
      </c>
      <c r="H714" s="305" t="s">
        <v>22516</v>
      </c>
      <c r="I714" s="305" t="s">
        <v>22516</v>
      </c>
      <c r="J714" s="305" t="s">
        <v>22516</v>
      </c>
      <c r="K714" s="305" t="s">
        <v>22516</v>
      </c>
      <c r="L714" s="305" t="s">
        <v>22516</v>
      </c>
      <c r="M714" s="303"/>
      <c r="N714" s="303"/>
      <c r="O714" s="303"/>
      <c r="P714" s="303" t="s">
        <v>15373</v>
      </c>
      <c r="Q714" s="303"/>
    </row>
    <row r="715">
      <c r="A715" s="303" t="s">
        <v>2586</v>
      </c>
      <c r="B715" s="308" t="s">
        <v>33309</v>
      </c>
      <c r="C715" s="303" t="s">
        <v>33310</v>
      </c>
      <c r="D715" s="303" t="s">
        <v>22513</v>
      </c>
      <c r="E715" s="305" t="s">
        <v>22516</v>
      </c>
      <c r="F715" s="305" t="s">
        <v>22516</v>
      </c>
      <c r="G715" s="305" t="s">
        <v>22516</v>
      </c>
      <c r="H715" s="305" t="s">
        <v>22516</v>
      </c>
      <c r="I715" s="305" t="s">
        <v>22516</v>
      </c>
      <c r="J715" s="305" t="s">
        <v>22516</v>
      </c>
      <c r="K715" s="305" t="s">
        <v>22516</v>
      </c>
      <c r="L715" s="305" t="s">
        <v>22516</v>
      </c>
      <c r="M715" s="303"/>
      <c r="N715" s="303"/>
      <c r="O715" s="303"/>
      <c r="P715" s="303"/>
      <c r="Q715" s="303"/>
    </row>
    <row r="716">
      <c r="A716" s="303" t="s">
        <v>2586</v>
      </c>
      <c r="B716" s="306" t="s">
        <v>33311</v>
      </c>
      <c r="C716" s="303" t="s">
        <v>33312</v>
      </c>
      <c r="D716" s="303"/>
      <c r="E716" s="303"/>
      <c r="F716" s="303"/>
      <c r="G716" s="303"/>
      <c r="H716" s="303"/>
      <c r="I716" s="303"/>
      <c r="J716" s="303"/>
      <c r="K716" s="303"/>
      <c r="L716" s="303"/>
      <c r="M716" s="303"/>
      <c r="N716" s="303"/>
      <c r="O716" s="303" t="s">
        <v>33313</v>
      </c>
      <c r="P716" s="303" t="s">
        <v>2741</v>
      </c>
      <c r="Q716" s="303"/>
    </row>
    <row r="717">
      <c r="A717" s="303" t="s">
        <v>2586</v>
      </c>
      <c r="B717" s="306" t="s">
        <v>33314</v>
      </c>
      <c r="C717" s="303" t="s">
        <v>33315</v>
      </c>
      <c r="D717" s="303" t="s">
        <v>22513</v>
      </c>
      <c r="E717" s="303" t="s">
        <v>22513</v>
      </c>
      <c r="F717" s="303" t="s">
        <v>22513</v>
      </c>
      <c r="G717" s="303"/>
      <c r="H717" s="303"/>
      <c r="I717" s="303"/>
      <c r="J717" s="303"/>
      <c r="K717" s="303"/>
      <c r="L717" s="303"/>
      <c r="M717" s="303"/>
      <c r="N717" s="303"/>
      <c r="O717" s="303" t="s">
        <v>2588</v>
      </c>
      <c r="P717" s="303"/>
      <c r="Q717" s="303" t="s">
        <v>31862</v>
      </c>
    </row>
    <row r="718">
      <c r="A718" s="303" t="s">
        <v>2586</v>
      </c>
      <c r="B718" s="306" t="s">
        <v>33314</v>
      </c>
      <c r="C718" s="303" t="s">
        <v>33315</v>
      </c>
      <c r="D718" s="303"/>
      <c r="E718" s="303"/>
      <c r="F718" s="303"/>
      <c r="G718" s="303"/>
      <c r="H718" s="303"/>
      <c r="I718" s="303"/>
      <c r="J718" s="303"/>
      <c r="K718" s="303"/>
      <c r="L718" s="303"/>
      <c r="M718" s="303"/>
      <c r="N718" s="303"/>
      <c r="O718" s="303"/>
      <c r="P718" s="303" t="s">
        <v>8038</v>
      </c>
      <c r="Q718" s="303"/>
    </row>
    <row r="719">
      <c r="A719" s="303" t="s">
        <v>2633</v>
      </c>
      <c r="B719" s="306" t="s">
        <v>33316</v>
      </c>
      <c r="C719" s="309" t="s">
        <v>33317</v>
      </c>
      <c r="D719" s="303" t="s">
        <v>22602</v>
      </c>
      <c r="E719" s="303" t="s">
        <v>22602</v>
      </c>
      <c r="F719" s="303" t="s">
        <v>22602</v>
      </c>
      <c r="G719" s="303" t="s">
        <v>22602</v>
      </c>
      <c r="H719" s="303"/>
      <c r="I719" s="303"/>
      <c r="J719" s="303"/>
      <c r="K719" s="303"/>
      <c r="L719" s="303"/>
      <c r="M719" s="303"/>
      <c r="N719" s="303"/>
      <c r="O719" s="303" t="s">
        <v>4521</v>
      </c>
      <c r="P719" s="303" t="s">
        <v>28256</v>
      </c>
      <c r="Q719" s="303" t="s">
        <v>33318</v>
      </c>
    </row>
    <row r="720">
      <c r="A720" s="303" t="s">
        <v>2586</v>
      </c>
      <c r="B720" s="306" t="s">
        <v>33316</v>
      </c>
      <c r="C720" s="303" t="s">
        <v>33319</v>
      </c>
      <c r="D720" s="303" t="s">
        <v>22602</v>
      </c>
      <c r="E720" s="303" t="s">
        <v>22602</v>
      </c>
      <c r="F720" s="303" t="s">
        <v>22602</v>
      </c>
      <c r="G720" s="303"/>
      <c r="H720" s="303"/>
      <c r="I720" s="303"/>
      <c r="J720" s="303"/>
      <c r="K720" s="303"/>
      <c r="L720" s="303"/>
      <c r="M720" s="303"/>
      <c r="N720" s="303"/>
      <c r="O720" s="303" t="s">
        <v>33320</v>
      </c>
      <c r="P720" s="303" t="s">
        <v>28256</v>
      </c>
      <c r="Q720" s="303" t="s">
        <v>33321</v>
      </c>
    </row>
    <row r="721">
      <c r="A721" s="303" t="s">
        <v>2586</v>
      </c>
      <c r="B721" s="306" t="s">
        <v>33322</v>
      </c>
      <c r="C721" s="303" t="s">
        <v>33323</v>
      </c>
      <c r="D721" s="303" t="s">
        <v>22602</v>
      </c>
      <c r="E721" s="303" t="s">
        <v>22602</v>
      </c>
      <c r="F721" s="303" t="s">
        <v>22602</v>
      </c>
      <c r="G721" s="303"/>
      <c r="H721" s="303"/>
      <c r="I721" s="303"/>
      <c r="J721" s="303"/>
      <c r="K721" s="303"/>
      <c r="L721" s="303"/>
      <c r="M721" s="303"/>
      <c r="N721" s="303"/>
      <c r="O721" s="303" t="s">
        <v>33324</v>
      </c>
      <c r="P721" s="303" t="s">
        <v>28256</v>
      </c>
      <c r="Q721" s="303" t="s">
        <v>33321</v>
      </c>
    </row>
    <row r="722">
      <c r="A722" s="303" t="s">
        <v>2586</v>
      </c>
      <c r="B722" s="306" t="s">
        <v>33325</v>
      </c>
      <c r="C722" s="303" t="s">
        <v>33326</v>
      </c>
      <c r="D722" s="303"/>
      <c r="E722" s="303"/>
      <c r="F722" s="303"/>
      <c r="G722" s="303"/>
      <c r="H722" s="303"/>
      <c r="I722" s="303"/>
      <c r="J722" s="303"/>
      <c r="K722" s="303"/>
      <c r="L722" s="303"/>
      <c r="M722" s="303"/>
      <c r="N722" s="303"/>
      <c r="O722" s="305" t="s">
        <v>2635</v>
      </c>
      <c r="P722" s="303"/>
      <c r="Q722" s="303"/>
    </row>
    <row r="723">
      <c r="A723" s="303" t="s">
        <v>2586</v>
      </c>
      <c r="B723" s="306" t="s">
        <v>33327</v>
      </c>
      <c r="C723" s="303" t="s">
        <v>33328</v>
      </c>
      <c r="D723" s="303"/>
      <c r="E723" s="303"/>
      <c r="F723" s="303"/>
      <c r="G723" s="303"/>
      <c r="H723" s="303"/>
      <c r="I723" s="303"/>
      <c r="J723" s="303"/>
      <c r="K723" s="303"/>
      <c r="L723" s="303"/>
      <c r="M723" s="303"/>
      <c r="N723" s="303"/>
      <c r="O723" s="303" t="s">
        <v>2588</v>
      </c>
      <c r="P723" s="303" t="s">
        <v>2741</v>
      </c>
      <c r="Q723" s="303"/>
    </row>
    <row r="724">
      <c r="A724" s="303" t="s">
        <v>2586</v>
      </c>
      <c r="B724" s="306" t="s">
        <v>33329</v>
      </c>
      <c r="C724" s="303" t="s">
        <v>33330</v>
      </c>
      <c r="D724" s="303"/>
      <c r="E724" s="303"/>
      <c r="F724" s="303"/>
      <c r="G724" s="303"/>
      <c r="H724" s="303"/>
      <c r="I724" s="303"/>
      <c r="J724" s="303"/>
      <c r="K724" s="303"/>
      <c r="L724" s="303"/>
      <c r="M724" s="303"/>
      <c r="N724" s="303"/>
      <c r="O724" s="303" t="s">
        <v>19545</v>
      </c>
      <c r="P724" s="303" t="s">
        <v>8038</v>
      </c>
      <c r="Q724" s="303"/>
    </row>
    <row r="725">
      <c r="A725" s="303" t="s">
        <v>2586</v>
      </c>
      <c r="B725" s="306" t="s">
        <v>33331</v>
      </c>
      <c r="C725" s="311" t="s">
        <v>33332</v>
      </c>
      <c r="D725" s="303" t="s">
        <v>22602</v>
      </c>
      <c r="E725" s="303" t="s">
        <v>22602</v>
      </c>
      <c r="F725" s="303" t="s">
        <v>22602</v>
      </c>
      <c r="G725" s="303"/>
      <c r="H725" s="303"/>
      <c r="I725" s="303"/>
      <c r="J725" s="303"/>
      <c r="K725" s="303"/>
      <c r="L725" s="303"/>
      <c r="M725" s="303"/>
      <c r="N725" s="303"/>
      <c r="O725" s="303" t="s">
        <v>878</v>
      </c>
      <c r="P725" s="303" t="s">
        <v>2741</v>
      </c>
      <c r="Q725" s="303" t="s">
        <v>33333</v>
      </c>
    </row>
    <row r="726">
      <c r="A726" s="303" t="s">
        <v>2586</v>
      </c>
      <c r="B726" s="306" t="s">
        <v>33331</v>
      </c>
      <c r="C726" s="303" t="s">
        <v>33334</v>
      </c>
      <c r="D726" s="303" t="s">
        <v>22602</v>
      </c>
      <c r="E726" s="303" t="s">
        <v>22602</v>
      </c>
      <c r="F726" s="303" t="s">
        <v>22602</v>
      </c>
      <c r="G726" s="303"/>
      <c r="H726" s="303"/>
      <c r="I726" s="303"/>
      <c r="J726" s="303"/>
      <c r="K726" s="303"/>
      <c r="L726" s="303"/>
      <c r="M726" s="303"/>
      <c r="N726" s="303"/>
      <c r="O726" s="303"/>
      <c r="P726" s="303" t="s">
        <v>2741</v>
      </c>
      <c r="Q726" s="303" t="s">
        <v>33333</v>
      </c>
    </row>
    <row r="727">
      <c r="A727" s="303" t="s">
        <v>2586</v>
      </c>
      <c r="B727" s="306" t="s">
        <v>33331</v>
      </c>
      <c r="C727" s="303" t="s">
        <v>33335</v>
      </c>
      <c r="D727" s="303"/>
      <c r="E727" s="303"/>
      <c r="F727" s="303"/>
      <c r="G727" s="303"/>
      <c r="H727" s="303"/>
      <c r="I727" s="303"/>
      <c r="J727" s="303"/>
      <c r="K727" s="303"/>
      <c r="L727" s="303"/>
      <c r="M727" s="303"/>
      <c r="N727" s="303"/>
      <c r="O727" s="303" t="s">
        <v>33336</v>
      </c>
      <c r="P727" s="303" t="s">
        <v>2741</v>
      </c>
      <c r="Q727" s="303"/>
    </row>
    <row r="728">
      <c r="A728" s="303" t="s">
        <v>2586</v>
      </c>
      <c r="B728" s="306" t="s">
        <v>33337</v>
      </c>
      <c r="C728" s="303" t="s">
        <v>33338</v>
      </c>
      <c r="D728" s="303"/>
      <c r="E728" s="303"/>
      <c r="F728" s="303"/>
      <c r="G728" s="303"/>
      <c r="H728" s="303"/>
      <c r="I728" s="303"/>
      <c r="J728" s="303"/>
      <c r="K728" s="303"/>
      <c r="L728" s="303"/>
      <c r="M728" s="303"/>
      <c r="N728" s="303"/>
      <c r="O728" s="303" t="s">
        <v>33339</v>
      </c>
      <c r="P728" s="303" t="s">
        <v>2741</v>
      </c>
      <c r="Q728" s="303"/>
    </row>
    <row r="729">
      <c r="A729" s="303" t="s">
        <v>2586</v>
      </c>
      <c r="B729" s="306" t="s">
        <v>33340</v>
      </c>
      <c r="C729" s="303" t="s">
        <v>33334</v>
      </c>
      <c r="D729" s="303"/>
      <c r="E729" s="303"/>
      <c r="F729" s="303"/>
      <c r="G729" s="303"/>
      <c r="H729" s="303"/>
      <c r="I729" s="303"/>
      <c r="J729" s="303"/>
      <c r="K729" s="303"/>
      <c r="L729" s="303"/>
      <c r="M729" s="303"/>
      <c r="N729" s="303"/>
      <c r="O729" s="303" t="s">
        <v>9838</v>
      </c>
      <c r="P729" s="303"/>
      <c r="Q729" s="303"/>
    </row>
    <row r="730">
      <c r="A730" s="303" t="s">
        <v>2586</v>
      </c>
      <c r="B730" s="306" t="s">
        <v>33341</v>
      </c>
      <c r="C730" s="303" t="s">
        <v>33342</v>
      </c>
      <c r="D730" s="303"/>
      <c r="E730" s="303"/>
      <c r="F730" s="303"/>
      <c r="G730" s="303"/>
      <c r="H730" s="303"/>
      <c r="I730" s="303"/>
      <c r="J730" s="303"/>
      <c r="K730" s="303"/>
      <c r="L730" s="303"/>
      <c r="M730" s="303"/>
      <c r="N730" s="303"/>
      <c r="O730" s="303" t="s">
        <v>7130</v>
      </c>
      <c r="P730" s="303"/>
      <c r="Q730" s="303"/>
    </row>
    <row r="731">
      <c r="A731" s="303" t="s">
        <v>2586</v>
      </c>
      <c r="B731" s="306" t="s">
        <v>33343</v>
      </c>
      <c r="C731" s="303" t="s">
        <v>33344</v>
      </c>
      <c r="D731" s="303"/>
      <c r="E731" s="303"/>
      <c r="F731" s="303"/>
      <c r="G731" s="303"/>
      <c r="H731" s="303"/>
      <c r="I731" s="303"/>
      <c r="J731" s="303"/>
      <c r="K731" s="303"/>
      <c r="L731" s="303"/>
      <c r="M731" s="303"/>
      <c r="N731" s="303"/>
      <c r="O731" s="303"/>
      <c r="P731" s="303" t="s">
        <v>2741</v>
      </c>
      <c r="Q731" s="303"/>
    </row>
    <row r="732">
      <c r="A732" s="303" t="s">
        <v>2586</v>
      </c>
      <c r="B732" s="306" t="s">
        <v>33345</v>
      </c>
      <c r="C732" s="303" t="s">
        <v>33346</v>
      </c>
      <c r="D732" s="303"/>
      <c r="E732" s="303"/>
      <c r="F732" s="303"/>
      <c r="G732" s="303"/>
      <c r="H732" s="303"/>
      <c r="I732" s="303"/>
      <c r="J732" s="303"/>
      <c r="K732" s="303"/>
      <c r="L732" s="303"/>
      <c r="M732" s="303"/>
      <c r="N732" s="303"/>
      <c r="O732" s="303" t="s">
        <v>12737</v>
      </c>
      <c r="P732" s="303" t="s">
        <v>2741</v>
      </c>
      <c r="Q732" s="303"/>
    </row>
    <row r="733">
      <c r="A733" s="303" t="s">
        <v>2586</v>
      </c>
      <c r="B733" s="306" t="s">
        <v>33347</v>
      </c>
      <c r="C733" s="303" t="s">
        <v>33348</v>
      </c>
      <c r="D733" s="303"/>
      <c r="E733" s="303"/>
      <c r="F733" s="303"/>
      <c r="G733" s="303"/>
      <c r="H733" s="303"/>
      <c r="I733" s="303"/>
      <c r="J733" s="303"/>
      <c r="K733" s="303"/>
      <c r="L733" s="303"/>
      <c r="M733" s="303"/>
      <c r="N733" s="303"/>
      <c r="O733" s="303" t="s">
        <v>29377</v>
      </c>
      <c r="P733" s="303" t="s">
        <v>2741</v>
      </c>
      <c r="Q733" s="303"/>
    </row>
    <row r="734">
      <c r="A734" s="303" t="s">
        <v>2586</v>
      </c>
      <c r="B734" s="306" t="s">
        <v>33349</v>
      </c>
      <c r="C734" s="303" t="s">
        <v>33350</v>
      </c>
      <c r="D734" s="303"/>
      <c r="E734" s="303"/>
      <c r="F734" s="303"/>
      <c r="G734" s="303"/>
      <c r="H734" s="303"/>
      <c r="I734" s="303"/>
      <c r="J734" s="303"/>
      <c r="K734" s="303"/>
      <c r="L734" s="303"/>
      <c r="M734" s="303"/>
      <c r="N734" s="303"/>
      <c r="O734" s="303" t="s">
        <v>33351</v>
      </c>
      <c r="P734" s="303" t="s">
        <v>2741</v>
      </c>
      <c r="Q734" s="303"/>
    </row>
    <row r="735">
      <c r="A735" s="303" t="s">
        <v>2586</v>
      </c>
      <c r="B735" s="306" t="s">
        <v>33352</v>
      </c>
      <c r="C735" s="303" t="s">
        <v>33353</v>
      </c>
      <c r="D735" s="303" t="s">
        <v>22602</v>
      </c>
      <c r="E735" s="303" t="s">
        <v>22602</v>
      </c>
      <c r="F735" s="303" t="s">
        <v>22602</v>
      </c>
      <c r="G735" s="303"/>
      <c r="H735" s="303"/>
      <c r="I735" s="303"/>
      <c r="J735" s="303"/>
      <c r="K735" s="303"/>
      <c r="L735" s="303"/>
      <c r="M735" s="303"/>
      <c r="N735" s="303"/>
      <c r="O735" s="303" t="s">
        <v>33354</v>
      </c>
      <c r="P735" s="303" t="s">
        <v>2741</v>
      </c>
      <c r="Q735" s="303"/>
    </row>
    <row r="736">
      <c r="A736" s="303" t="s">
        <v>2586</v>
      </c>
      <c r="B736" s="306" t="s">
        <v>33355</v>
      </c>
      <c r="C736" s="303" t="s">
        <v>33356</v>
      </c>
      <c r="D736" s="303"/>
      <c r="E736" s="303"/>
      <c r="F736" s="303"/>
      <c r="G736" s="303"/>
      <c r="H736" s="303"/>
      <c r="I736" s="303"/>
      <c r="J736" s="303"/>
      <c r="K736" s="303"/>
      <c r="L736" s="303"/>
      <c r="M736" s="303"/>
      <c r="N736" s="303"/>
      <c r="O736" s="303" t="s">
        <v>6811</v>
      </c>
      <c r="P736" s="303" t="s">
        <v>2741</v>
      </c>
      <c r="Q736" s="303"/>
    </row>
    <row r="737">
      <c r="A737" s="303" t="s">
        <v>2586</v>
      </c>
      <c r="B737" s="306" t="s">
        <v>33357</v>
      </c>
      <c r="C737" s="303" t="s">
        <v>33358</v>
      </c>
      <c r="D737" s="303"/>
      <c r="E737" s="303"/>
      <c r="F737" s="303"/>
      <c r="G737" s="303"/>
      <c r="H737" s="303"/>
      <c r="I737" s="303"/>
      <c r="J737" s="303"/>
      <c r="K737" s="303"/>
      <c r="L737" s="303"/>
      <c r="M737" s="303"/>
      <c r="N737" s="303"/>
      <c r="O737" s="303" t="s">
        <v>33359</v>
      </c>
      <c r="P737" s="303" t="s">
        <v>8038</v>
      </c>
      <c r="Q737" s="303"/>
    </row>
    <row r="738">
      <c r="A738" s="303" t="s">
        <v>2586</v>
      </c>
      <c r="B738" s="306" t="s">
        <v>33360</v>
      </c>
      <c r="C738" s="303" t="s">
        <v>33361</v>
      </c>
      <c r="D738" s="303"/>
      <c r="E738" s="303"/>
      <c r="F738" s="303"/>
      <c r="G738" s="303"/>
      <c r="H738" s="303"/>
      <c r="I738" s="303"/>
      <c r="J738" s="303"/>
      <c r="K738" s="303"/>
      <c r="L738" s="303"/>
      <c r="M738" s="303"/>
      <c r="N738" s="303"/>
      <c r="O738" s="303" t="s">
        <v>33362</v>
      </c>
      <c r="P738" s="303"/>
      <c r="Q738" s="303"/>
    </row>
    <row r="739">
      <c r="A739" s="303" t="s">
        <v>2586</v>
      </c>
      <c r="B739" s="306" t="s">
        <v>33363</v>
      </c>
      <c r="C739" s="303" t="s">
        <v>33364</v>
      </c>
      <c r="D739" s="303"/>
      <c r="E739" s="303"/>
      <c r="F739" s="303"/>
      <c r="G739" s="303"/>
      <c r="H739" s="303"/>
      <c r="I739" s="303"/>
      <c r="J739" s="303"/>
      <c r="K739" s="303"/>
      <c r="L739" s="303"/>
      <c r="M739" s="303"/>
      <c r="N739" s="303"/>
      <c r="O739" s="303" t="s">
        <v>13352</v>
      </c>
      <c r="P739" s="303" t="s">
        <v>8038</v>
      </c>
      <c r="Q739" s="303"/>
    </row>
    <row r="740">
      <c r="A740" s="303" t="s">
        <v>2586</v>
      </c>
      <c r="B740" s="306" t="s">
        <v>33365</v>
      </c>
      <c r="C740" s="303" t="s">
        <v>33366</v>
      </c>
      <c r="D740" s="303" t="s">
        <v>22583</v>
      </c>
      <c r="E740" s="310" t="s">
        <v>22602</v>
      </c>
      <c r="F740" s="303" t="s">
        <v>22583</v>
      </c>
      <c r="G740" s="303" t="s">
        <v>22583</v>
      </c>
      <c r="H740" s="303" t="s">
        <v>22583</v>
      </c>
      <c r="I740" s="303" t="s">
        <v>22513</v>
      </c>
      <c r="J740" s="305" t="s">
        <v>22516</v>
      </c>
      <c r="K740" s="303"/>
      <c r="L740" s="303"/>
      <c r="M740" s="303"/>
      <c r="N740" s="303"/>
      <c r="O740" s="303"/>
      <c r="P740" s="303" t="s">
        <v>2741</v>
      </c>
      <c r="Q740" s="303" t="s">
        <v>31939</v>
      </c>
    </row>
    <row r="741">
      <c r="A741" s="303" t="s">
        <v>2586</v>
      </c>
      <c r="B741" s="308" t="s">
        <v>33367</v>
      </c>
      <c r="C741" s="303" t="s">
        <v>33368</v>
      </c>
      <c r="D741" s="303" t="s">
        <v>22583</v>
      </c>
      <c r="E741" s="310" t="s">
        <v>22602</v>
      </c>
      <c r="F741" s="303" t="s">
        <v>22583</v>
      </c>
      <c r="G741" s="303" t="s">
        <v>22583</v>
      </c>
      <c r="H741" s="303" t="s">
        <v>22583</v>
      </c>
      <c r="I741" s="303" t="s">
        <v>22513</v>
      </c>
      <c r="J741" s="305" t="s">
        <v>22516</v>
      </c>
      <c r="K741" s="303"/>
      <c r="L741" s="303"/>
      <c r="M741" s="303"/>
      <c r="N741" s="303"/>
      <c r="O741" s="303"/>
      <c r="P741" s="303" t="s">
        <v>2741</v>
      </c>
      <c r="Q741" s="303" t="s">
        <v>31939</v>
      </c>
    </row>
    <row r="742">
      <c r="A742" s="303" t="s">
        <v>2586</v>
      </c>
      <c r="B742" s="306" t="s">
        <v>33369</v>
      </c>
      <c r="C742" s="303" t="s">
        <v>33370</v>
      </c>
      <c r="D742" s="303" t="s">
        <v>22583</v>
      </c>
      <c r="E742" s="310" t="s">
        <v>22602</v>
      </c>
      <c r="F742" s="303" t="s">
        <v>22583</v>
      </c>
      <c r="G742" s="303" t="s">
        <v>22583</v>
      </c>
      <c r="H742" s="303" t="s">
        <v>22583</v>
      </c>
      <c r="I742" s="303" t="s">
        <v>22513</v>
      </c>
      <c r="J742" s="305" t="s">
        <v>22516</v>
      </c>
      <c r="K742" s="303"/>
      <c r="L742" s="303"/>
      <c r="M742" s="303"/>
      <c r="N742" s="303"/>
      <c r="O742" s="303" t="s">
        <v>33371</v>
      </c>
      <c r="P742" s="303" t="s">
        <v>2741</v>
      </c>
      <c r="Q742" s="303" t="s">
        <v>33372</v>
      </c>
    </row>
    <row r="743">
      <c r="A743" s="303" t="s">
        <v>2586</v>
      </c>
      <c r="B743" s="306" t="s">
        <v>33373</v>
      </c>
      <c r="C743" s="303" t="s">
        <v>33374</v>
      </c>
      <c r="D743" s="303"/>
      <c r="E743" s="303"/>
      <c r="F743" s="303"/>
      <c r="G743" s="303"/>
      <c r="H743" s="303"/>
      <c r="I743" s="303"/>
      <c r="J743" s="303"/>
      <c r="K743" s="303"/>
      <c r="L743" s="303"/>
      <c r="M743" s="303"/>
      <c r="N743" s="303"/>
      <c r="O743" s="303" t="s">
        <v>10933</v>
      </c>
      <c r="P743" s="303"/>
      <c r="Q743" s="303"/>
    </row>
    <row r="744">
      <c r="A744" s="303" t="s">
        <v>2586</v>
      </c>
      <c r="B744" s="306" t="s">
        <v>33375</v>
      </c>
      <c r="C744" s="303" t="s">
        <v>33376</v>
      </c>
      <c r="D744" s="303"/>
      <c r="E744" s="303"/>
      <c r="F744" s="303"/>
      <c r="G744" s="303"/>
      <c r="H744" s="303"/>
      <c r="I744" s="303"/>
      <c r="J744" s="303"/>
      <c r="K744" s="303"/>
      <c r="L744" s="303"/>
      <c r="M744" s="303"/>
      <c r="N744" s="303"/>
      <c r="O744" s="303" t="s">
        <v>4642</v>
      </c>
      <c r="P744" s="303"/>
      <c r="Q744" s="303"/>
    </row>
    <row r="745">
      <c r="A745" s="303" t="s">
        <v>2586</v>
      </c>
      <c r="B745" s="306" t="s">
        <v>33377</v>
      </c>
      <c r="C745" s="303" t="s">
        <v>33378</v>
      </c>
      <c r="D745" s="303" t="s">
        <v>22602</v>
      </c>
      <c r="E745" s="303" t="s">
        <v>22602</v>
      </c>
      <c r="F745" s="303" t="s">
        <v>22602</v>
      </c>
      <c r="G745" s="303"/>
      <c r="H745" s="303"/>
      <c r="I745" s="303"/>
      <c r="J745" s="303"/>
      <c r="K745" s="303"/>
      <c r="L745" s="303"/>
      <c r="M745" s="303"/>
      <c r="N745" s="303"/>
      <c r="O745" s="303" t="s">
        <v>1053</v>
      </c>
      <c r="P745" s="303" t="s">
        <v>2741</v>
      </c>
      <c r="Q745" s="303" t="s">
        <v>33379</v>
      </c>
    </row>
    <row r="746">
      <c r="A746" s="303" t="s">
        <v>2586</v>
      </c>
      <c r="B746" s="306" t="s">
        <v>33380</v>
      </c>
      <c r="C746" s="303" t="s">
        <v>33381</v>
      </c>
      <c r="D746" s="303"/>
      <c r="E746" s="303"/>
      <c r="F746" s="303"/>
      <c r="G746" s="303"/>
      <c r="H746" s="303"/>
      <c r="I746" s="303"/>
      <c r="J746" s="303"/>
      <c r="K746" s="303"/>
      <c r="L746" s="303"/>
      <c r="M746" s="303"/>
      <c r="N746" s="303"/>
      <c r="O746" s="303"/>
      <c r="P746" s="303" t="s">
        <v>8038</v>
      </c>
      <c r="Q746" s="307"/>
    </row>
    <row r="747">
      <c r="A747" s="303" t="s">
        <v>2586</v>
      </c>
      <c r="B747" s="308" t="s">
        <v>33382</v>
      </c>
      <c r="C747" s="303" t="s">
        <v>33383</v>
      </c>
      <c r="D747" s="303" t="s">
        <v>22583</v>
      </c>
      <c r="E747" s="305" t="s">
        <v>22516</v>
      </c>
      <c r="F747" s="303" t="s">
        <v>22513</v>
      </c>
      <c r="G747" s="303" t="s">
        <v>22513</v>
      </c>
      <c r="H747" s="303" t="s">
        <v>22513</v>
      </c>
      <c r="I747" s="303" t="s">
        <v>22513</v>
      </c>
      <c r="J747" s="305" t="s">
        <v>22516</v>
      </c>
      <c r="K747" s="305" t="s">
        <v>22516</v>
      </c>
      <c r="L747" s="305" t="s">
        <v>22516</v>
      </c>
      <c r="M747" s="303" t="s">
        <v>31855</v>
      </c>
      <c r="N747" s="303"/>
      <c r="O747" s="303"/>
      <c r="P747" s="303" t="s">
        <v>2741</v>
      </c>
      <c r="Q747" s="303"/>
    </row>
    <row r="748">
      <c r="A748" s="303" t="s">
        <v>2586</v>
      </c>
      <c r="B748" s="308" t="s">
        <v>33384</v>
      </c>
      <c r="C748" s="303" t="s">
        <v>33385</v>
      </c>
      <c r="D748" s="303" t="s">
        <v>22583</v>
      </c>
      <c r="E748" s="305" t="s">
        <v>22516</v>
      </c>
      <c r="F748" s="303" t="s">
        <v>22513</v>
      </c>
      <c r="G748" s="305" t="s">
        <v>22516</v>
      </c>
      <c r="H748" s="305" t="s">
        <v>22516</v>
      </c>
      <c r="I748" s="303" t="s">
        <v>22513</v>
      </c>
      <c r="J748" s="305" t="s">
        <v>22516</v>
      </c>
      <c r="K748" s="305" t="s">
        <v>22516</v>
      </c>
      <c r="L748" s="305" t="s">
        <v>22516</v>
      </c>
      <c r="M748" s="303"/>
      <c r="N748" s="303"/>
      <c r="O748" s="303"/>
      <c r="P748" s="303" t="s">
        <v>2741</v>
      </c>
      <c r="Q748" s="303"/>
    </row>
    <row r="749">
      <c r="A749" s="303" t="s">
        <v>2586</v>
      </c>
      <c r="B749" s="306" t="s">
        <v>13761</v>
      </c>
      <c r="C749" s="303" t="s">
        <v>33386</v>
      </c>
      <c r="D749" s="303"/>
      <c r="E749" s="303"/>
      <c r="F749" s="303"/>
      <c r="G749" s="303"/>
      <c r="H749" s="303"/>
      <c r="I749" s="303"/>
      <c r="J749" s="303"/>
      <c r="K749" s="303"/>
      <c r="L749" s="303"/>
      <c r="M749" s="303"/>
      <c r="N749" s="303"/>
      <c r="O749" s="303" t="s">
        <v>13124</v>
      </c>
      <c r="P749" s="303" t="s">
        <v>8038</v>
      </c>
      <c r="Q749" s="303"/>
    </row>
    <row r="750">
      <c r="A750" s="303" t="s">
        <v>2586</v>
      </c>
      <c r="B750" s="308" t="s">
        <v>33387</v>
      </c>
      <c r="C750" s="303" t="s">
        <v>33388</v>
      </c>
      <c r="D750" s="303" t="s">
        <v>22513</v>
      </c>
      <c r="E750" s="303" t="s">
        <v>22513</v>
      </c>
      <c r="F750" s="303" t="s">
        <v>22513</v>
      </c>
      <c r="G750" s="305" t="s">
        <v>22516</v>
      </c>
      <c r="H750" s="305" t="s">
        <v>22516</v>
      </c>
      <c r="I750" s="303" t="s">
        <v>22513</v>
      </c>
      <c r="J750" s="305" t="s">
        <v>22516</v>
      </c>
      <c r="K750" s="305" t="s">
        <v>22516</v>
      </c>
      <c r="L750" s="303" t="s">
        <v>31848</v>
      </c>
      <c r="M750" s="303"/>
      <c r="N750" s="303"/>
      <c r="O750" s="303"/>
      <c r="P750" s="303" t="s">
        <v>2741</v>
      </c>
      <c r="Q750" s="303"/>
    </row>
    <row r="751">
      <c r="A751" s="303" t="s">
        <v>2586</v>
      </c>
      <c r="B751" s="306" t="s">
        <v>16668</v>
      </c>
      <c r="C751" s="303" t="s">
        <v>33389</v>
      </c>
      <c r="D751" s="303"/>
      <c r="E751" s="303"/>
      <c r="F751" s="303"/>
      <c r="G751" s="303"/>
      <c r="H751" s="303"/>
      <c r="I751" s="303"/>
      <c r="J751" s="303"/>
      <c r="K751" s="303"/>
      <c r="L751" s="303"/>
      <c r="M751" s="303"/>
      <c r="N751" s="303"/>
      <c r="O751" s="307"/>
      <c r="P751" s="303"/>
      <c r="Q751" s="303"/>
    </row>
    <row r="752">
      <c r="A752" s="303" t="s">
        <v>2586</v>
      </c>
      <c r="B752" s="306" t="s">
        <v>33390</v>
      </c>
      <c r="C752" s="303" t="s">
        <v>33391</v>
      </c>
      <c r="D752" s="303"/>
      <c r="E752" s="303"/>
      <c r="F752" s="303"/>
      <c r="G752" s="303"/>
      <c r="H752" s="303"/>
      <c r="I752" s="303"/>
      <c r="J752" s="303"/>
      <c r="K752" s="303"/>
      <c r="L752" s="303"/>
      <c r="M752" s="303"/>
      <c r="N752" s="303"/>
      <c r="O752" s="303" t="s">
        <v>7231</v>
      </c>
      <c r="P752" s="303" t="s">
        <v>2741</v>
      </c>
      <c r="Q752" s="303"/>
    </row>
    <row r="753">
      <c r="A753" s="303" t="s">
        <v>2586</v>
      </c>
      <c r="B753" s="306" t="s">
        <v>33392</v>
      </c>
      <c r="C753" s="303" t="s">
        <v>33393</v>
      </c>
      <c r="D753" s="303"/>
      <c r="E753" s="303"/>
      <c r="F753" s="303"/>
      <c r="G753" s="303"/>
      <c r="H753" s="303"/>
      <c r="I753" s="303"/>
      <c r="J753" s="303"/>
      <c r="K753" s="303"/>
      <c r="L753" s="303"/>
      <c r="M753" s="303"/>
      <c r="N753" s="303"/>
      <c r="O753" s="303" t="s">
        <v>7231</v>
      </c>
      <c r="P753" s="303"/>
      <c r="Q753" s="303"/>
    </row>
    <row r="754">
      <c r="A754" s="303" t="s">
        <v>2586</v>
      </c>
      <c r="B754" s="306" t="s">
        <v>33394</v>
      </c>
      <c r="C754" s="303" t="s">
        <v>33395</v>
      </c>
      <c r="D754" s="303"/>
      <c r="E754" s="307"/>
      <c r="F754" s="307"/>
      <c r="G754" s="303"/>
      <c r="H754" s="303"/>
      <c r="I754" s="303"/>
      <c r="J754" s="303"/>
      <c r="K754" s="303"/>
      <c r="L754" s="303"/>
      <c r="M754" s="303"/>
      <c r="N754" s="303"/>
      <c r="O754" s="303" t="s">
        <v>7231</v>
      </c>
      <c r="P754" s="303" t="s">
        <v>8038</v>
      </c>
      <c r="Q754" s="303"/>
    </row>
    <row r="755">
      <c r="A755" s="303" t="s">
        <v>2586</v>
      </c>
      <c r="B755" s="306" t="s">
        <v>33396</v>
      </c>
      <c r="C755" s="303" t="s">
        <v>33397</v>
      </c>
      <c r="D755" s="303"/>
      <c r="E755" s="307"/>
      <c r="F755" s="307"/>
      <c r="G755" s="303"/>
      <c r="H755" s="303"/>
      <c r="I755" s="303"/>
      <c r="J755" s="303"/>
      <c r="K755" s="303"/>
      <c r="L755" s="303"/>
      <c r="M755" s="303"/>
      <c r="N755" s="303"/>
      <c r="O755" s="303" t="s">
        <v>7231</v>
      </c>
      <c r="P755" s="303" t="s">
        <v>8038</v>
      </c>
      <c r="Q755" s="303"/>
    </row>
    <row r="756">
      <c r="A756" s="303" t="s">
        <v>2586</v>
      </c>
      <c r="B756" s="306" t="s">
        <v>33398</v>
      </c>
      <c r="C756" s="303" t="s">
        <v>33399</v>
      </c>
      <c r="D756" s="303"/>
      <c r="E756" s="303"/>
      <c r="F756" s="303"/>
      <c r="G756" s="303"/>
      <c r="H756" s="303"/>
      <c r="I756" s="303"/>
      <c r="J756" s="303"/>
      <c r="K756" s="303"/>
      <c r="L756" s="303"/>
      <c r="M756" s="303"/>
      <c r="N756" s="303"/>
      <c r="O756" s="303" t="s">
        <v>16365</v>
      </c>
      <c r="P756" s="303" t="s">
        <v>2741</v>
      </c>
      <c r="Q756" s="303"/>
    </row>
    <row r="757">
      <c r="A757" s="303" t="s">
        <v>2586</v>
      </c>
      <c r="B757" s="308" t="s">
        <v>33400</v>
      </c>
      <c r="C757" s="309" t="s">
        <v>33401</v>
      </c>
      <c r="D757" s="303" t="s">
        <v>22513</v>
      </c>
      <c r="E757" s="303" t="s">
        <v>22513</v>
      </c>
      <c r="F757" s="303" t="s">
        <v>22513</v>
      </c>
      <c r="G757" s="305" t="s">
        <v>22516</v>
      </c>
      <c r="H757" s="305" t="s">
        <v>22516</v>
      </c>
      <c r="I757" s="305" t="s">
        <v>22516</v>
      </c>
      <c r="J757" s="305" t="s">
        <v>22516</v>
      </c>
      <c r="K757" s="305" t="s">
        <v>22516</v>
      </c>
      <c r="L757" s="305" t="s">
        <v>22516</v>
      </c>
      <c r="M757" s="303" t="s">
        <v>31855</v>
      </c>
      <c r="N757" s="303"/>
      <c r="O757" s="303"/>
      <c r="P757" s="303"/>
      <c r="Q757" s="303"/>
    </row>
    <row r="758">
      <c r="A758" s="303" t="s">
        <v>2586</v>
      </c>
      <c r="B758" s="306" t="s">
        <v>33402</v>
      </c>
      <c r="C758" s="303" t="s">
        <v>33403</v>
      </c>
      <c r="D758" s="303"/>
      <c r="E758" s="303"/>
      <c r="F758" s="303"/>
      <c r="G758" s="303"/>
      <c r="H758" s="303"/>
      <c r="I758" s="303"/>
      <c r="J758" s="303"/>
      <c r="K758" s="303"/>
      <c r="L758" s="303"/>
      <c r="M758" s="303"/>
      <c r="N758" s="303"/>
      <c r="O758" s="303" t="s">
        <v>33404</v>
      </c>
      <c r="P758" s="303"/>
      <c r="Q758" s="303"/>
    </row>
    <row r="759">
      <c r="A759" s="303" t="s">
        <v>2586</v>
      </c>
      <c r="B759" s="306" t="s">
        <v>33402</v>
      </c>
      <c r="C759" s="303" t="s">
        <v>33405</v>
      </c>
      <c r="D759" s="303"/>
      <c r="E759" s="303"/>
      <c r="F759" s="303"/>
      <c r="G759" s="303"/>
      <c r="H759" s="303"/>
      <c r="I759" s="303"/>
      <c r="J759" s="303"/>
      <c r="K759" s="303"/>
      <c r="L759" s="303"/>
      <c r="M759" s="303"/>
      <c r="N759" s="303"/>
      <c r="O759" s="303" t="s">
        <v>33404</v>
      </c>
      <c r="P759" s="303"/>
      <c r="Q759" s="303"/>
    </row>
    <row r="760">
      <c r="A760" s="303" t="s">
        <v>2586</v>
      </c>
      <c r="B760" s="306" t="s">
        <v>33406</v>
      </c>
      <c r="C760" s="303" t="s">
        <v>33407</v>
      </c>
      <c r="D760" s="303"/>
      <c r="E760" s="303"/>
      <c r="F760" s="303"/>
      <c r="G760" s="303"/>
      <c r="H760" s="303"/>
      <c r="I760" s="303"/>
      <c r="J760" s="303"/>
      <c r="K760" s="303"/>
      <c r="L760" s="303"/>
      <c r="M760" s="303"/>
      <c r="N760" s="303"/>
      <c r="O760" s="303"/>
      <c r="P760" s="303" t="s">
        <v>8038</v>
      </c>
      <c r="Q760" s="303"/>
    </row>
    <row r="761">
      <c r="A761" s="303" t="s">
        <v>2586</v>
      </c>
      <c r="B761" s="308" t="s">
        <v>33408</v>
      </c>
      <c r="C761" s="303" t="s">
        <v>33409</v>
      </c>
      <c r="D761" s="303" t="s">
        <v>22602</v>
      </c>
      <c r="E761" s="303" t="s">
        <v>22602</v>
      </c>
      <c r="F761" s="303" t="s">
        <v>22602</v>
      </c>
      <c r="G761" s="305" t="s">
        <v>22516</v>
      </c>
      <c r="H761" s="305" t="s">
        <v>22516</v>
      </c>
      <c r="I761" s="303" t="s">
        <v>22602</v>
      </c>
      <c r="J761" s="305" t="s">
        <v>22516</v>
      </c>
      <c r="K761" s="303" t="s">
        <v>28610</v>
      </c>
      <c r="L761" s="303" t="s">
        <v>31848</v>
      </c>
      <c r="M761" s="303"/>
      <c r="N761" s="303"/>
      <c r="O761" s="303"/>
      <c r="P761" s="303"/>
      <c r="Q761" s="303"/>
    </row>
    <row r="762">
      <c r="A762" s="303" t="s">
        <v>2586</v>
      </c>
      <c r="B762" s="308" t="s">
        <v>33410</v>
      </c>
      <c r="C762" s="303" t="s">
        <v>33411</v>
      </c>
      <c r="D762" s="303" t="s">
        <v>22513</v>
      </c>
      <c r="E762" s="303" t="s">
        <v>22513</v>
      </c>
      <c r="F762" s="303" t="s">
        <v>22513</v>
      </c>
      <c r="G762" s="303" t="s">
        <v>22513</v>
      </c>
      <c r="H762" s="305" t="s">
        <v>22516</v>
      </c>
      <c r="I762" s="305" t="s">
        <v>22516</v>
      </c>
      <c r="J762" s="305" t="s">
        <v>22516</v>
      </c>
      <c r="K762" s="305" t="s">
        <v>22516</v>
      </c>
      <c r="L762" s="305" t="s">
        <v>22516</v>
      </c>
      <c r="M762" s="303"/>
      <c r="N762" s="303"/>
      <c r="O762" s="303"/>
      <c r="P762" s="303"/>
      <c r="Q762" s="303"/>
    </row>
    <row r="763">
      <c r="A763" s="303" t="s">
        <v>2586</v>
      </c>
      <c r="B763" s="308" t="s">
        <v>33412</v>
      </c>
      <c r="C763" s="303" t="s">
        <v>33413</v>
      </c>
      <c r="D763" s="303" t="s">
        <v>22602</v>
      </c>
      <c r="E763" s="303" t="s">
        <v>22602</v>
      </c>
      <c r="F763" s="303" t="s">
        <v>22583</v>
      </c>
      <c r="G763" s="303" t="s">
        <v>22513</v>
      </c>
      <c r="H763" s="303" t="s">
        <v>22602</v>
      </c>
      <c r="I763" s="303" t="s">
        <v>22602</v>
      </c>
      <c r="J763" s="303" t="s">
        <v>22513</v>
      </c>
      <c r="K763" s="305" t="s">
        <v>22516</v>
      </c>
      <c r="L763" s="305" t="s">
        <v>22516</v>
      </c>
      <c r="M763" s="303"/>
      <c r="N763" s="303"/>
      <c r="O763" s="303"/>
      <c r="P763" s="303"/>
      <c r="Q763" s="303"/>
    </row>
    <row r="764">
      <c r="A764" s="303" t="s">
        <v>2586</v>
      </c>
      <c r="B764" s="306" t="s">
        <v>33414</v>
      </c>
      <c r="C764" s="303" t="s">
        <v>33415</v>
      </c>
      <c r="D764" s="303"/>
      <c r="E764" s="303"/>
      <c r="F764" s="303"/>
      <c r="G764" s="303"/>
      <c r="H764" s="303"/>
      <c r="I764" s="303"/>
      <c r="J764" s="303"/>
      <c r="K764" s="303"/>
      <c r="L764" s="303"/>
      <c r="M764" s="303"/>
      <c r="N764" s="303"/>
      <c r="O764" s="305" t="s">
        <v>2635</v>
      </c>
      <c r="P764" s="303"/>
      <c r="Q764" s="303"/>
    </row>
    <row r="765">
      <c r="A765" s="303" t="s">
        <v>2586</v>
      </c>
      <c r="B765" s="306" t="s">
        <v>33416</v>
      </c>
      <c r="C765" s="309" t="s">
        <v>33417</v>
      </c>
      <c r="D765" s="303" t="s">
        <v>22513</v>
      </c>
      <c r="E765" s="303" t="s">
        <v>22513</v>
      </c>
      <c r="F765" s="303" t="s">
        <v>22513</v>
      </c>
      <c r="G765" s="305" t="s">
        <v>22516</v>
      </c>
      <c r="H765" s="303"/>
      <c r="I765" s="303" t="s">
        <v>22513</v>
      </c>
      <c r="J765" s="303"/>
      <c r="K765" s="303"/>
      <c r="L765" s="303"/>
      <c r="M765" s="303"/>
      <c r="N765" s="303"/>
      <c r="O765" s="303" t="s">
        <v>2588</v>
      </c>
      <c r="P765" s="303"/>
      <c r="Q765" s="303" t="s">
        <v>31939</v>
      </c>
    </row>
    <row r="766">
      <c r="A766" s="303" t="s">
        <v>2586</v>
      </c>
      <c r="B766" s="306" t="s">
        <v>33418</v>
      </c>
      <c r="C766" s="303" t="s">
        <v>33419</v>
      </c>
      <c r="D766" s="303"/>
      <c r="E766" s="303"/>
      <c r="F766" s="303"/>
      <c r="G766" s="303"/>
      <c r="H766" s="303"/>
      <c r="I766" s="303"/>
      <c r="J766" s="303"/>
      <c r="K766" s="303"/>
      <c r="L766" s="303"/>
      <c r="M766" s="303"/>
      <c r="N766" s="303"/>
      <c r="O766" s="305" t="s">
        <v>2635</v>
      </c>
      <c r="P766" s="303"/>
      <c r="Q766" s="303"/>
    </row>
    <row r="767">
      <c r="A767" s="303" t="s">
        <v>2586</v>
      </c>
      <c r="B767" s="306" t="s">
        <v>33420</v>
      </c>
      <c r="C767" s="303" t="s">
        <v>33421</v>
      </c>
      <c r="D767" s="303"/>
      <c r="E767" s="303"/>
      <c r="F767" s="303"/>
      <c r="G767" s="303"/>
      <c r="H767" s="303"/>
      <c r="I767" s="303"/>
      <c r="J767" s="303"/>
      <c r="K767" s="303"/>
      <c r="L767" s="303"/>
      <c r="M767" s="303"/>
      <c r="N767" s="303"/>
      <c r="O767" s="303" t="s">
        <v>33422</v>
      </c>
      <c r="P767" s="303" t="s">
        <v>2741</v>
      </c>
      <c r="Q767" s="303"/>
    </row>
    <row r="768">
      <c r="A768" s="303" t="s">
        <v>2586</v>
      </c>
      <c r="B768" s="306" t="s">
        <v>33423</v>
      </c>
      <c r="C768" s="303" t="s">
        <v>33424</v>
      </c>
      <c r="D768" s="303"/>
      <c r="E768" s="303"/>
      <c r="F768" s="303"/>
      <c r="G768" s="303"/>
      <c r="H768" s="303"/>
      <c r="I768" s="303"/>
      <c r="J768" s="303"/>
      <c r="K768" s="303"/>
      <c r="L768" s="303"/>
      <c r="M768" s="303"/>
      <c r="N768" s="303"/>
      <c r="O768" s="303" t="s">
        <v>7356</v>
      </c>
      <c r="P768" s="303"/>
      <c r="Q768" s="303"/>
    </row>
    <row r="769">
      <c r="A769" s="303" t="s">
        <v>2586</v>
      </c>
      <c r="B769" s="306" t="s">
        <v>33425</v>
      </c>
      <c r="C769" s="303" t="s">
        <v>33426</v>
      </c>
      <c r="D769" s="303"/>
      <c r="E769" s="303"/>
      <c r="F769" s="303"/>
      <c r="G769" s="303"/>
      <c r="H769" s="303"/>
      <c r="I769" s="303"/>
      <c r="J769" s="303"/>
      <c r="K769" s="303"/>
      <c r="L769" s="303"/>
      <c r="M769" s="303"/>
      <c r="N769" s="303"/>
      <c r="O769" s="303" t="s">
        <v>2588</v>
      </c>
      <c r="P769" s="303" t="s">
        <v>2741</v>
      </c>
      <c r="Q769" s="303"/>
    </row>
    <row r="770">
      <c r="A770" s="303" t="s">
        <v>2586</v>
      </c>
      <c r="B770" s="306" t="s">
        <v>33427</v>
      </c>
      <c r="C770" s="303" t="s">
        <v>33428</v>
      </c>
      <c r="D770" s="303" t="s">
        <v>22513</v>
      </c>
      <c r="E770" s="303" t="s">
        <v>22513</v>
      </c>
      <c r="F770" s="303" t="s">
        <v>22583</v>
      </c>
      <c r="G770" s="303"/>
      <c r="H770" s="303"/>
      <c r="I770" s="310" t="s">
        <v>22583</v>
      </c>
      <c r="J770" s="303"/>
      <c r="K770" s="303"/>
      <c r="L770" s="303"/>
      <c r="M770" s="303"/>
      <c r="N770" s="303"/>
      <c r="O770" s="303"/>
      <c r="P770" s="303"/>
      <c r="Q770" s="303" t="s">
        <v>31862</v>
      </c>
    </row>
    <row r="771">
      <c r="A771" s="303" t="s">
        <v>2586</v>
      </c>
      <c r="B771" s="306" t="s">
        <v>33427</v>
      </c>
      <c r="C771" s="303" t="s">
        <v>33429</v>
      </c>
      <c r="D771" s="303" t="s">
        <v>22513</v>
      </c>
      <c r="E771" s="303" t="s">
        <v>22513</v>
      </c>
      <c r="F771" s="303" t="s">
        <v>22583</v>
      </c>
      <c r="G771" s="303"/>
      <c r="H771" s="303"/>
      <c r="I771" s="310" t="s">
        <v>22583</v>
      </c>
      <c r="J771" s="303"/>
      <c r="K771" s="303"/>
      <c r="L771" s="303"/>
      <c r="M771" s="303"/>
      <c r="N771" s="303"/>
      <c r="O771" s="303"/>
      <c r="P771" s="307"/>
      <c r="Q771" s="303" t="s">
        <v>31862</v>
      </c>
    </row>
    <row r="772">
      <c r="A772" s="303" t="s">
        <v>2633</v>
      </c>
      <c r="B772" s="306" t="s">
        <v>33430</v>
      </c>
      <c r="C772" s="303" t="s">
        <v>33431</v>
      </c>
      <c r="D772" s="303"/>
      <c r="E772" s="303"/>
      <c r="F772" s="303"/>
      <c r="G772" s="303"/>
      <c r="H772" s="303"/>
      <c r="I772" s="303"/>
      <c r="J772" s="303"/>
      <c r="K772" s="303"/>
      <c r="L772" s="303"/>
      <c r="M772" s="303"/>
      <c r="N772" s="303"/>
      <c r="O772" s="303" t="s">
        <v>2588</v>
      </c>
      <c r="P772" s="303" t="s">
        <v>8038</v>
      </c>
      <c r="Q772" s="303"/>
    </row>
    <row r="773">
      <c r="A773" s="303" t="s">
        <v>2633</v>
      </c>
      <c r="B773" s="306" t="s">
        <v>33430</v>
      </c>
      <c r="C773" s="303" t="s">
        <v>33432</v>
      </c>
      <c r="D773" s="303"/>
      <c r="E773" s="303"/>
      <c r="F773" s="303"/>
      <c r="G773" s="303"/>
      <c r="H773" s="303"/>
      <c r="I773" s="303"/>
      <c r="J773" s="303"/>
      <c r="K773" s="303"/>
      <c r="L773" s="303"/>
      <c r="M773" s="303"/>
      <c r="N773" s="303"/>
      <c r="O773" s="303" t="s">
        <v>33433</v>
      </c>
      <c r="P773" s="303" t="s">
        <v>8038</v>
      </c>
      <c r="Q773" s="303"/>
    </row>
    <row r="774">
      <c r="A774" s="303" t="s">
        <v>2586</v>
      </c>
      <c r="B774" s="308" t="s">
        <v>33434</v>
      </c>
      <c r="C774" s="303" t="s">
        <v>33435</v>
      </c>
      <c r="D774" s="303" t="s">
        <v>22513</v>
      </c>
      <c r="E774" s="305" t="s">
        <v>22516</v>
      </c>
      <c r="F774" s="303" t="s">
        <v>22583</v>
      </c>
      <c r="G774" s="303" t="s">
        <v>22513</v>
      </c>
      <c r="H774" s="305" t="s">
        <v>22516</v>
      </c>
      <c r="I774" s="305" t="s">
        <v>22516</v>
      </c>
      <c r="J774" s="305" t="s">
        <v>22516</v>
      </c>
      <c r="K774" s="303" t="s">
        <v>28610</v>
      </c>
      <c r="L774" s="305" t="s">
        <v>22516</v>
      </c>
      <c r="M774" s="303"/>
      <c r="N774" s="303"/>
      <c r="O774" s="303"/>
      <c r="P774" s="303"/>
      <c r="Q774" s="303"/>
    </row>
    <row r="775">
      <c r="A775" s="303" t="s">
        <v>2586</v>
      </c>
      <c r="B775" s="306" t="s">
        <v>33436</v>
      </c>
      <c r="C775" s="303" t="s">
        <v>33437</v>
      </c>
      <c r="D775" s="303"/>
      <c r="E775" s="303"/>
      <c r="F775" s="303"/>
      <c r="G775" s="303"/>
      <c r="H775" s="303"/>
      <c r="I775" s="303"/>
      <c r="J775" s="303"/>
      <c r="K775" s="303"/>
      <c r="L775" s="303"/>
      <c r="M775" s="303"/>
      <c r="N775" s="303"/>
      <c r="O775" s="303" t="s">
        <v>2635</v>
      </c>
      <c r="P775" s="303" t="s">
        <v>2741</v>
      </c>
      <c r="Q775" s="303"/>
    </row>
    <row r="776">
      <c r="A776" s="303" t="s">
        <v>2586</v>
      </c>
      <c r="B776" s="308" t="s">
        <v>33438</v>
      </c>
      <c r="C776" s="309" t="s">
        <v>33439</v>
      </c>
      <c r="D776" s="303" t="s">
        <v>22602</v>
      </c>
      <c r="E776" s="303" t="s">
        <v>22513</v>
      </c>
      <c r="F776" s="303" t="s">
        <v>22602</v>
      </c>
      <c r="G776" s="303" t="s">
        <v>22583</v>
      </c>
      <c r="H776" s="303" t="s">
        <v>22513</v>
      </c>
      <c r="I776" s="305" t="s">
        <v>22516</v>
      </c>
      <c r="J776" s="305" t="s">
        <v>22516</v>
      </c>
      <c r="K776" s="303"/>
      <c r="L776" s="303"/>
      <c r="M776" s="303"/>
      <c r="N776" s="303"/>
      <c r="O776" s="303" t="s">
        <v>33440</v>
      </c>
      <c r="P776" s="303" t="s">
        <v>8038</v>
      </c>
      <c r="Q776" s="303" t="s">
        <v>33441</v>
      </c>
    </row>
    <row r="777">
      <c r="A777" s="303" t="s">
        <v>2586</v>
      </c>
      <c r="B777" s="308" t="s">
        <v>33442</v>
      </c>
      <c r="C777" s="303" t="s">
        <v>33443</v>
      </c>
      <c r="D777" s="303" t="s">
        <v>22513</v>
      </c>
      <c r="E777" s="303" t="s">
        <v>22513</v>
      </c>
      <c r="F777" s="303" t="s">
        <v>22513</v>
      </c>
      <c r="G777" s="303" t="s">
        <v>22513</v>
      </c>
      <c r="H777" s="303" t="s">
        <v>22513</v>
      </c>
      <c r="I777" s="303" t="s">
        <v>22513</v>
      </c>
      <c r="J777" s="305" t="s">
        <v>22516</v>
      </c>
      <c r="K777" s="305" t="s">
        <v>22516</v>
      </c>
      <c r="L777" s="303" t="s">
        <v>31848</v>
      </c>
      <c r="M777" s="303"/>
      <c r="N777" s="303"/>
      <c r="O777" s="303"/>
      <c r="P777" s="303"/>
      <c r="Q777" s="303"/>
    </row>
    <row r="778">
      <c r="A778" s="303" t="s">
        <v>2586</v>
      </c>
      <c r="B778" s="306" t="s">
        <v>33444</v>
      </c>
      <c r="C778" s="303" t="s">
        <v>33445</v>
      </c>
      <c r="D778" s="303"/>
      <c r="E778" s="303"/>
      <c r="F778" s="303"/>
      <c r="G778" s="303"/>
      <c r="H778" s="303"/>
      <c r="I778" s="303"/>
      <c r="J778" s="303"/>
      <c r="K778" s="303"/>
      <c r="L778" s="303"/>
      <c r="M778" s="303"/>
      <c r="N778" s="303"/>
      <c r="O778" s="303" t="s">
        <v>33446</v>
      </c>
      <c r="P778" s="303" t="s">
        <v>8038</v>
      </c>
      <c r="Q778" s="303"/>
    </row>
    <row r="779">
      <c r="A779" s="303" t="s">
        <v>2586</v>
      </c>
      <c r="B779" s="306" t="s">
        <v>33444</v>
      </c>
      <c r="C779" s="303" t="s">
        <v>33447</v>
      </c>
      <c r="D779" s="303"/>
      <c r="E779" s="303"/>
      <c r="F779" s="303"/>
      <c r="G779" s="303"/>
      <c r="H779" s="303"/>
      <c r="I779" s="303"/>
      <c r="J779" s="303"/>
      <c r="K779" s="303"/>
      <c r="L779" s="303"/>
      <c r="M779" s="303"/>
      <c r="N779" s="303"/>
      <c r="O779" s="303" t="s">
        <v>10465</v>
      </c>
      <c r="P779" s="303" t="s">
        <v>8038</v>
      </c>
      <c r="Q779" s="303"/>
    </row>
    <row r="780">
      <c r="A780" s="303" t="s">
        <v>2586</v>
      </c>
      <c r="B780" s="306" t="s">
        <v>33448</v>
      </c>
      <c r="C780" s="303" t="s">
        <v>33449</v>
      </c>
      <c r="D780" s="303"/>
      <c r="E780" s="303"/>
      <c r="F780" s="303"/>
      <c r="G780" s="303"/>
      <c r="H780" s="303"/>
      <c r="I780" s="303"/>
      <c r="J780" s="303"/>
      <c r="K780" s="303"/>
      <c r="L780" s="303"/>
      <c r="M780" s="303"/>
      <c r="N780" s="303"/>
      <c r="O780" s="303" t="s">
        <v>33450</v>
      </c>
      <c r="P780" s="303" t="s">
        <v>2741</v>
      </c>
      <c r="Q780" s="303"/>
    </row>
    <row r="781">
      <c r="A781" s="303" t="s">
        <v>2586</v>
      </c>
      <c r="B781" s="308" t="s">
        <v>33451</v>
      </c>
      <c r="C781" s="303" t="s">
        <v>33452</v>
      </c>
      <c r="D781" s="303" t="s">
        <v>22513</v>
      </c>
      <c r="E781" s="303" t="s">
        <v>22602</v>
      </c>
      <c r="F781" s="303" t="s">
        <v>22513</v>
      </c>
      <c r="G781" s="305" t="s">
        <v>22516</v>
      </c>
      <c r="H781" s="303" t="s">
        <v>22513</v>
      </c>
      <c r="I781" s="303" t="s">
        <v>22513</v>
      </c>
      <c r="J781" s="305" t="s">
        <v>22516</v>
      </c>
      <c r="K781" s="303"/>
      <c r="L781" s="303"/>
      <c r="M781" s="303"/>
      <c r="N781" s="303"/>
      <c r="O781" s="303" t="s">
        <v>2588</v>
      </c>
      <c r="P781" s="303" t="s">
        <v>2741</v>
      </c>
      <c r="Q781" s="303" t="s">
        <v>31862</v>
      </c>
    </row>
    <row r="782">
      <c r="A782" s="303" t="s">
        <v>2586</v>
      </c>
      <c r="B782" s="306" t="s">
        <v>18107</v>
      </c>
      <c r="C782" s="303" t="s">
        <v>33453</v>
      </c>
      <c r="D782" s="303" t="s">
        <v>22513</v>
      </c>
      <c r="E782" s="303" t="s">
        <v>22513</v>
      </c>
      <c r="F782" s="303" t="s">
        <v>22513</v>
      </c>
      <c r="G782" s="303" t="s">
        <v>22513</v>
      </c>
      <c r="H782" s="303" t="s">
        <v>22513</v>
      </c>
      <c r="I782" s="303" t="s">
        <v>22513</v>
      </c>
      <c r="J782" s="305" t="s">
        <v>22516</v>
      </c>
      <c r="K782" s="303"/>
      <c r="L782" s="303"/>
      <c r="M782" s="303"/>
      <c r="N782" s="303"/>
      <c r="O782" s="303" t="s">
        <v>1390</v>
      </c>
      <c r="P782" s="303" t="s">
        <v>2741</v>
      </c>
      <c r="Q782" s="303" t="s">
        <v>31862</v>
      </c>
    </row>
    <row r="783">
      <c r="A783" s="303" t="s">
        <v>2586</v>
      </c>
      <c r="B783" s="308" t="s">
        <v>33454</v>
      </c>
      <c r="C783" s="303" t="s">
        <v>33455</v>
      </c>
      <c r="D783" s="303" t="s">
        <v>22513</v>
      </c>
      <c r="E783" s="303" t="s">
        <v>22513</v>
      </c>
      <c r="F783" s="305" t="s">
        <v>22516</v>
      </c>
      <c r="G783" s="303" t="s">
        <v>22513</v>
      </c>
      <c r="H783" s="303" t="s">
        <v>22513</v>
      </c>
      <c r="I783" s="305" t="s">
        <v>22516</v>
      </c>
      <c r="J783" s="305" t="s">
        <v>22516</v>
      </c>
      <c r="K783" s="305" t="s">
        <v>22516</v>
      </c>
      <c r="L783" s="305" t="s">
        <v>22516</v>
      </c>
      <c r="M783" s="303"/>
      <c r="N783" s="303"/>
      <c r="O783" s="303"/>
      <c r="P783" s="303"/>
      <c r="Q783" s="303"/>
    </row>
    <row r="784">
      <c r="A784" s="303" t="s">
        <v>2586</v>
      </c>
      <c r="B784" s="308" t="s">
        <v>33456</v>
      </c>
      <c r="C784" s="303" t="s">
        <v>33457</v>
      </c>
      <c r="D784" s="303" t="s">
        <v>22602</v>
      </c>
      <c r="E784" s="305" t="s">
        <v>22516</v>
      </c>
      <c r="F784" s="305" t="s">
        <v>22516</v>
      </c>
      <c r="G784" s="305" t="s">
        <v>22516</v>
      </c>
      <c r="H784" s="303" t="s">
        <v>22583</v>
      </c>
      <c r="I784" s="305" t="s">
        <v>22516</v>
      </c>
      <c r="J784" s="303" t="s">
        <v>22583</v>
      </c>
      <c r="K784" s="305" t="s">
        <v>22516</v>
      </c>
      <c r="L784" s="305" t="s">
        <v>22516</v>
      </c>
      <c r="M784" s="303"/>
      <c r="N784" s="303"/>
      <c r="O784" s="303"/>
      <c r="P784" s="303" t="s">
        <v>15373</v>
      </c>
      <c r="Q784" s="303"/>
    </row>
    <row r="785">
      <c r="A785" s="303" t="s">
        <v>2586</v>
      </c>
      <c r="B785" s="306" t="s">
        <v>33458</v>
      </c>
      <c r="C785" s="303" t="s">
        <v>33459</v>
      </c>
      <c r="D785" s="303"/>
      <c r="E785" s="303"/>
      <c r="F785" s="303"/>
      <c r="G785" s="303"/>
      <c r="H785" s="303"/>
      <c r="I785" s="303"/>
      <c r="J785" s="303"/>
      <c r="K785" s="303"/>
      <c r="L785" s="303"/>
      <c r="M785" s="303"/>
      <c r="N785" s="303"/>
      <c r="O785" s="303" t="s">
        <v>6227</v>
      </c>
      <c r="P785" s="303" t="s">
        <v>8038</v>
      </c>
      <c r="Q785" s="303"/>
    </row>
    <row r="786">
      <c r="A786" s="303" t="s">
        <v>2586</v>
      </c>
      <c r="B786" s="308" t="s">
        <v>33460</v>
      </c>
      <c r="C786" s="303" t="s">
        <v>33461</v>
      </c>
      <c r="D786" s="303" t="s">
        <v>22602</v>
      </c>
      <c r="E786" s="305" t="s">
        <v>22516</v>
      </c>
      <c r="F786" s="303" t="s">
        <v>22513</v>
      </c>
      <c r="G786" s="303" t="s">
        <v>22513</v>
      </c>
      <c r="H786" s="303" t="s">
        <v>22513</v>
      </c>
      <c r="I786" s="303" t="s">
        <v>22513</v>
      </c>
      <c r="J786" s="305" t="s">
        <v>22516</v>
      </c>
      <c r="K786" s="305" t="s">
        <v>22516</v>
      </c>
      <c r="L786" s="305" t="s">
        <v>22516</v>
      </c>
      <c r="M786" s="303"/>
      <c r="N786" s="303"/>
      <c r="O786" s="303"/>
      <c r="P786" s="303"/>
      <c r="Q786" s="303"/>
    </row>
    <row r="787">
      <c r="A787" s="303" t="s">
        <v>2586</v>
      </c>
      <c r="B787" s="306" t="s">
        <v>33462</v>
      </c>
      <c r="C787" s="303" t="s">
        <v>33463</v>
      </c>
      <c r="D787" s="303" t="s">
        <v>22602</v>
      </c>
      <c r="E787" s="310" t="s">
        <v>22602</v>
      </c>
      <c r="F787" s="303" t="s">
        <v>22602</v>
      </c>
      <c r="G787" s="303" t="s">
        <v>22513</v>
      </c>
      <c r="H787" s="305" t="s">
        <v>22516</v>
      </c>
      <c r="I787" s="303" t="s">
        <v>22513</v>
      </c>
      <c r="J787" s="305" t="s">
        <v>22516</v>
      </c>
      <c r="K787" s="303"/>
      <c r="L787" s="303"/>
      <c r="M787" s="303"/>
      <c r="N787" s="303"/>
      <c r="O787" s="303" t="s">
        <v>1032</v>
      </c>
      <c r="P787" s="303" t="s">
        <v>2741</v>
      </c>
      <c r="Q787" s="303"/>
    </row>
    <row r="788">
      <c r="A788" s="303" t="s">
        <v>2586</v>
      </c>
      <c r="B788" s="306" t="s">
        <v>33464</v>
      </c>
      <c r="C788" s="303" t="s">
        <v>33465</v>
      </c>
      <c r="D788" s="303" t="s">
        <v>22602</v>
      </c>
      <c r="E788" s="303" t="s">
        <v>22602</v>
      </c>
      <c r="F788" s="303" t="s">
        <v>22602</v>
      </c>
      <c r="G788" s="303" t="s">
        <v>22513</v>
      </c>
      <c r="H788" s="305" t="s">
        <v>22516</v>
      </c>
      <c r="I788" s="303" t="s">
        <v>22513</v>
      </c>
      <c r="J788" s="305" t="s">
        <v>22516</v>
      </c>
      <c r="K788" s="303"/>
      <c r="L788" s="303"/>
      <c r="M788" s="303"/>
      <c r="N788" s="303"/>
      <c r="O788" s="303" t="s">
        <v>2588</v>
      </c>
      <c r="P788" s="303"/>
      <c r="Q788" s="303"/>
    </row>
    <row r="789">
      <c r="A789" s="303" t="s">
        <v>2586</v>
      </c>
      <c r="B789" s="306" t="s">
        <v>33462</v>
      </c>
      <c r="C789" s="303" t="s">
        <v>33466</v>
      </c>
      <c r="D789" s="303" t="s">
        <v>22602</v>
      </c>
      <c r="E789" s="303" t="s">
        <v>22602</v>
      </c>
      <c r="F789" s="303" t="s">
        <v>22602</v>
      </c>
      <c r="G789" s="303" t="s">
        <v>22513</v>
      </c>
      <c r="H789" s="305" t="s">
        <v>22516</v>
      </c>
      <c r="I789" s="303" t="s">
        <v>22513</v>
      </c>
      <c r="J789" s="305" t="s">
        <v>22516</v>
      </c>
      <c r="K789" s="303"/>
      <c r="L789" s="303"/>
      <c r="M789" s="303"/>
      <c r="N789" s="303"/>
      <c r="O789" s="303" t="s">
        <v>3853</v>
      </c>
      <c r="P789" s="303" t="s">
        <v>2741</v>
      </c>
      <c r="Q789" s="303"/>
    </row>
    <row r="790">
      <c r="A790" s="303" t="s">
        <v>2586</v>
      </c>
      <c r="B790" s="306" t="s">
        <v>33462</v>
      </c>
      <c r="C790" s="303" t="s">
        <v>33467</v>
      </c>
      <c r="D790" s="303" t="s">
        <v>22602</v>
      </c>
      <c r="E790" s="303" t="s">
        <v>22602</v>
      </c>
      <c r="F790" s="303" t="s">
        <v>22602</v>
      </c>
      <c r="G790" s="303" t="s">
        <v>22513</v>
      </c>
      <c r="H790" s="305" t="s">
        <v>22516</v>
      </c>
      <c r="I790" s="303" t="s">
        <v>22513</v>
      </c>
      <c r="J790" s="305" t="s">
        <v>22516</v>
      </c>
      <c r="K790" s="303"/>
      <c r="L790" s="303"/>
      <c r="M790" s="303"/>
      <c r="N790" s="303"/>
      <c r="O790" s="303" t="s">
        <v>3892</v>
      </c>
      <c r="P790" s="303" t="s">
        <v>2741</v>
      </c>
      <c r="Q790" s="303"/>
    </row>
    <row r="791">
      <c r="A791" s="303" t="s">
        <v>2586</v>
      </c>
      <c r="B791" s="306" t="s">
        <v>33462</v>
      </c>
      <c r="C791" s="303" t="s">
        <v>33468</v>
      </c>
      <c r="D791" s="303" t="s">
        <v>22602</v>
      </c>
      <c r="E791" s="303" t="s">
        <v>22602</v>
      </c>
      <c r="F791" s="303" t="s">
        <v>22602</v>
      </c>
      <c r="G791" s="303" t="s">
        <v>22513</v>
      </c>
      <c r="H791" s="305" t="s">
        <v>22516</v>
      </c>
      <c r="I791" s="303" t="s">
        <v>22513</v>
      </c>
      <c r="J791" s="305" t="s">
        <v>22516</v>
      </c>
      <c r="K791" s="303"/>
      <c r="L791" s="303"/>
      <c r="M791" s="303"/>
      <c r="N791" s="303"/>
      <c r="O791" s="303" t="s">
        <v>3526</v>
      </c>
      <c r="P791" s="303" t="s">
        <v>2741</v>
      </c>
      <c r="Q791" s="303"/>
    </row>
    <row r="792">
      <c r="A792" s="303" t="s">
        <v>2586</v>
      </c>
      <c r="B792" s="306" t="s">
        <v>33469</v>
      </c>
      <c r="C792" s="303" t="s">
        <v>33470</v>
      </c>
      <c r="D792" s="303"/>
      <c r="E792" s="303"/>
      <c r="F792" s="303"/>
      <c r="G792" s="303"/>
      <c r="H792" s="303"/>
      <c r="I792" s="303"/>
      <c r="J792" s="303"/>
      <c r="K792" s="303"/>
      <c r="L792" s="303"/>
      <c r="M792" s="303"/>
      <c r="N792" s="303"/>
      <c r="O792" s="303" t="s">
        <v>3374</v>
      </c>
      <c r="P792" s="303" t="s">
        <v>2741</v>
      </c>
      <c r="Q792" s="303"/>
    </row>
    <row r="793">
      <c r="A793" s="303" t="s">
        <v>2586</v>
      </c>
      <c r="B793" s="308" t="s">
        <v>33471</v>
      </c>
      <c r="C793" s="303" t="s">
        <v>33472</v>
      </c>
      <c r="D793" s="303" t="s">
        <v>22513</v>
      </c>
      <c r="E793" s="303" t="s">
        <v>22602</v>
      </c>
      <c r="F793" s="305" t="s">
        <v>22516</v>
      </c>
      <c r="G793" s="305" t="s">
        <v>22516</v>
      </c>
      <c r="H793" s="305" t="s">
        <v>22516</v>
      </c>
      <c r="I793" s="303" t="s">
        <v>22513</v>
      </c>
      <c r="J793" s="303" t="s">
        <v>22513</v>
      </c>
      <c r="K793" s="305" t="s">
        <v>22516</v>
      </c>
      <c r="L793" s="305" t="s">
        <v>22516</v>
      </c>
      <c r="M793" s="303"/>
      <c r="N793" s="303"/>
      <c r="O793" s="305" t="s">
        <v>2588</v>
      </c>
      <c r="P793" s="303"/>
      <c r="Q793" s="303"/>
    </row>
    <row r="794">
      <c r="A794" s="303" t="s">
        <v>2586</v>
      </c>
      <c r="B794" s="308" t="s">
        <v>33473</v>
      </c>
      <c r="C794" s="303" t="s">
        <v>33474</v>
      </c>
      <c r="D794" s="303" t="s">
        <v>22513</v>
      </c>
      <c r="E794" s="303" t="s">
        <v>22513</v>
      </c>
      <c r="F794" s="303" t="s">
        <v>22513</v>
      </c>
      <c r="G794" s="303" t="s">
        <v>22513</v>
      </c>
      <c r="H794" s="305" t="s">
        <v>22516</v>
      </c>
      <c r="I794" s="305" t="s">
        <v>22516</v>
      </c>
      <c r="J794" s="305" t="s">
        <v>22516</v>
      </c>
      <c r="K794" s="305" t="s">
        <v>22516</v>
      </c>
      <c r="L794" s="305" t="s">
        <v>22516</v>
      </c>
      <c r="M794" s="303"/>
      <c r="N794" s="303"/>
      <c r="O794" s="303"/>
      <c r="P794" s="303"/>
      <c r="Q794" s="303"/>
    </row>
    <row r="795">
      <c r="A795" s="303" t="s">
        <v>2586</v>
      </c>
      <c r="B795" s="308" t="s">
        <v>33475</v>
      </c>
      <c r="C795" s="309" t="s">
        <v>33476</v>
      </c>
      <c r="D795" s="303" t="s">
        <v>22513</v>
      </c>
      <c r="E795" s="303" t="s">
        <v>22513</v>
      </c>
      <c r="F795" s="303" t="s">
        <v>22513</v>
      </c>
      <c r="G795" s="303"/>
      <c r="H795" s="303"/>
      <c r="I795" s="303" t="s">
        <v>22513</v>
      </c>
      <c r="J795" s="303"/>
      <c r="K795" s="303"/>
      <c r="L795" s="303"/>
      <c r="M795" s="303"/>
      <c r="N795" s="303"/>
      <c r="O795" s="303" t="s">
        <v>2588</v>
      </c>
      <c r="P795" s="303"/>
      <c r="Q795" s="303" t="s">
        <v>31862</v>
      </c>
    </row>
    <row r="796">
      <c r="A796" s="303" t="s">
        <v>2633</v>
      </c>
      <c r="B796" s="308" t="s">
        <v>33477</v>
      </c>
      <c r="C796" s="303" t="s">
        <v>33478</v>
      </c>
      <c r="D796" s="303" t="s">
        <v>22513</v>
      </c>
      <c r="E796" s="303" t="s">
        <v>22583</v>
      </c>
      <c r="F796" s="303" t="s">
        <v>22513</v>
      </c>
      <c r="G796" s="303" t="s">
        <v>22513</v>
      </c>
      <c r="H796" s="305" t="s">
        <v>22516</v>
      </c>
      <c r="I796" s="303" t="s">
        <v>22602</v>
      </c>
      <c r="J796" s="303" t="s">
        <v>22513</v>
      </c>
      <c r="K796" s="303"/>
      <c r="L796" s="303"/>
      <c r="M796" s="303"/>
      <c r="N796" s="303"/>
      <c r="O796" s="303" t="s">
        <v>6370</v>
      </c>
      <c r="P796" s="303" t="s">
        <v>8038</v>
      </c>
      <c r="Q796" s="303" t="s">
        <v>33479</v>
      </c>
    </row>
    <row r="797">
      <c r="A797" s="303" t="s">
        <v>2586</v>
      </c>
      <c r="B797" s="306" t="s">
        <v>33480</v>
      </c>
      <c r="C797" s="303" t="s">
        <v>33481</v>
      </c>
      <c r="D797" s="303" t="s">
        <v>22513</v>
      </c>
      <c r="E797" s="303" t="s">
        <v>22513</v>
      </c>
      <c r="F797" s="303" t="s">
        <v>22583</v>
      </c>
      <c r="G797" s="303"/>
      <c r="H797" s="303"/>
      <c r="I797" s="303"/>
      <c r="J797" s="303"/>
      <c r="K797" s="303"/>
      <c r="L797" s="303"/>
      <c r="M797" s="303"/>
      <c r="N797" s="303"/>
      <c r="O797" s="303" t="s">
        <v>6565</v>
      </c>
      <c r="P797" s="303" t="s">
        <v>2741</v>
      </c>
      <c r="Q797" s="303" t="s">
        <v>33482</v>
      </c>
    </row>
    <row r="798">
      <c r="A798" s="303" t="s">
        <v>2586</v>
      </c>
      <c r="B798" s="306" t="s">
        <v>33480</v>
      </c>
      <c r="C798" s="303" t="s">
        <v>33483</v>
      </c>
      <c r="D798" s="303" t="s">
        <v>22513</v>
      </c>
      <c r="E798" s="303" t="s">
        <v>22513</v>
      </c>
      <c r="F798" s="303" t="s">
        <v>22583</v>
      </c>
      <c r="G798" s="303"/>
      <c r="H798" s="303"/>
      <c r="I798" s="303"/>
      <c r="J798" s="303"/>
      <c r="K798" s="303"/>
      <c r="L798" s="303"/>
      <c r="M798" s="303"/>
      <c r="N798" s="303"/>
      <c r="O798" s="303"/>
      <c r="P798" s="303" t="s">
        <v>2741</v>
      </c>
      <c r="Q798" s="303" t="s">
        <v>33482</v>
      </c>
    </row>
    <row r="799">
      <c r="A799" s="303" t="s">
        <v>2586</v>
      </c>
      <c r="B799" s="306" t="s">
        <v>33480</v>
      </c>
      <c r="C799" s="303" t="s">
        <v>33483</v>
      </c>
      <c r="D799" s="303"/>
      <c r="E799" s="303"/>
      <c r="F799" s="303"/>
      <c r="G799" s="303"/>
      <c r="H799" s="303"/>
      <c r="I799" s="303"/>
      <c r="J799" s="303"/>
      <c r="K799" s="303"/>
      <c r="L799" s="303"/>
      <c r="M799" s="303"/>
      <c r="N799" s="303"/>
      <c r="O799" s="303" t="s">
        <v>33484</v>
      </c>
      <c r="P799" s="303" t="s">
        <v>2741</v>
      </c>
      <c r="Q799" s="303"/>
    </row>
    <row r="800">
      <c r="A800" s="303" t="s">
        <v>2586</v>
      </c>
      <c r="B800" s="306" t="s">
        <v>33485</v>
      </c>
      <c r="C800" s="303" t="s">
        <v>33486</v>
      </c>
      <c r="D800" s="303" t="s">
        <v>22602</v>
      </c>
      <c r="E800" s="310" t="s">
        <v>22602</v>
      </c>
      <c r="F800" s="303" t="s">
        <v>22602</v>
      </c>
      <c r="G800" s="303"/>
      <c r="H800" s="303"/>
      <c r="I800" s="303"/>
      <c r="J800" s="303"/>
      <c r="K800" s="303"/>
      <c r="L800" s="303"/>
      <c r="M800" s="303"/>
      <c r="N800" s="303"/>
      <c r="O800" s="303" t="s">
        <v>13205</v>
      </c>
      <c r="P800" s="303" t="s">
        <v>2741</v>
      </c>
      <c r="Q800" s="303" t="s">
        <v>31850</v>
      </c>
    </row>
    <row r="801">
      <c r="A801" s="303" t="s">
        <v>2633</v>
      </c>
      <c r="B801" s="308" t="s">
        <v>33487</v>
      </c>
      <c r="C801" s="303" t="s">
        <v>33488</v>
      </c>
      <c r="D801" s="303" t="s">
        <v>22602</v>
      </c>
      <c r="E801" s="303" t="s">
        <v>22602</v>
      </c>
      <c r="F801" s="303" t="s">
        <v>22602</v>
      </c>
      <c r="G801" s="303" t="s">
        <v>22602</v>
      </c>
      <c r="H801" s="303" t="s">
        <v>22602</v>
      </c>
      <c r="I801" s="303" t="s">
        <v>22602</v>
      </c>
      <c r="J801" s="303" t="s">
        <v>22602</v>
      </c>
      <c r="K801" s="305" t="s">
        <v>22516</v>
      </c>
      <c r="L801" s="305" t="s">
        <v>22516</v>
      </c>
      <c r="M801" s="303"/>
      <c r="N801" s="303"/>
      <c r="O801" s="303"/>
      <c r="P801" s="303" t="s">
        <v>15373</v>
      </c>
      <c r="Q801" s="303"/>
    </row>
    <row r="802">
      <c r="A802" s="303" t="s">
        <v>2586</v>
      </c>
      <c r="B802" s="306" t="s">
        <v>33489</v>
      </c>
      <c r="C802" s="303" t="s">
        <v>33490</v>
      </c>
      <c r="D802" s="303" t="s">
        <v>22602</v>
      </c>
      <c r="E802" s="303" t="s">
        <v>22602</v>
      </c>
      <c r="F802" s="303" t="s">
        <v>22602</v>
      </c>
      <c r="G802" s="303"/>
      <c r="H802" s="303"/>
      <c r="I802" s="303"/>
      <c r="J802" s="303"/>
      <c r="K802" s="303"/>
      <c r="L802" s="303"/>
      <c r="M802" s="303"/>
      <c r="N802" s="303"/>
      <c r="O802" s="303"/>
      <c r="P802" s="303" t="s">
        <v>2741</v>
      </c>
      <c r="Q802" s="303" t="s">
        <v>33491</v>
      </c>
    </row>
    <row r="803">
      <c r="A803" s="303" t="s">
        <v>2586</v>
      </c>
      <c r="B803" s="306" t="s">
        <v>33492</v>
      </c>
      <c r="C803" s="303" t="s">
        <v>33493</v>
      </c>
      <c r="D803" s="303"/>
      <c r="E803" s="303"/>
      <c r="F803" s="303"/>
      <c r="G803" s="303"/>
      <c r="H803" s="303"/>
      <c r="I803" s="303"/>
      <c r="J803" s="303"/>
      <c r="K803" s="303"/>
      <c r="L803" s="303"/>
      <c r="M803" s="303"/>
      <c r="N803" s="303"/>
      <c r="O803" s="303" t="s">
        <v>33494</v>
      </c>
      <c r="P803" s="303" t="s">
        <v>2741</v>
      </c>
      <c r="Q803" s="303"/>
    </row>
    <row r="804">
      <c r="A804" s="303" t="s">
        <v>2586</v>
      </c>
      <c r="B804" s="312" t="s">
        <v>33495</v>
      </c>
      <c r="C804" s="305" t="s">
        <v>33496</v>
      </c>
      <c r="D804" s="303"/>
      <c r="E804" s="303"/>
      <c r="F804" s="303"/>
      <c r="G804" s="303"/>
      <c r="H804" s="303"/>
      <c r="I804" s="303"/>
      <c r="J804" s="303"/>
      <c r="K804" s="303"/>
      <c r="L804" s="303"/>
      <c r="M804" s="303"/>
      <c r="N804" s="303"/>
      <c r="O804" s="305" t="s">
        <v>14413</v>
      </c>
      <c r="P804" s="303"/>
      <c r="Q804" s="303"/>
    </row>
    <row r="805">
      <c r="A805" s="303" t="s">
        <v>2586</v>
      </c>
      <c r="B805" s="306" t="s">
        <v>33497</v>
      </c>
      <c r="C805" s="303" t="s">
        <v>33498</v>
      </c>
      <c r="D805" s="303"/>
      <c r="E805" s="303"/>
      <c r="F805" s="303"/>
      <c r="G805" s="303"/>
      <c r="H805" s="303"/>
      <c r="I805" s="303"/>
      <c r="J805" s="303"/>
      <c r="K805" s="303"/>
      <c r="L805" s="303"/>
      <c r="M805" s="303"/>
      <c r="N805" s="303"/>
      <c r="O805" s="303" t="s">
        <v>33499</v>
      </c>
      <c r="P805" s="303"/>
      <c r="Q805" s="303"/>
    </row>
    <row r="806">
      <c r="A806" s="303" t="s">
        <v>2586</v>
      </c>
      <c r="B806" s="306" t="s">
        <v>33500</v>
      </c>
      <c r="C806" s="303" t="s">
        <v>33501</v>
      </c>
      <c r="D806" s="303"/>
      <c r="E806" s="303"/>
      <c r="F806" s="303"/>
      <c r="G806" s="303"/>
      <c r="H806" s="303"/>
      <c r="I806" s="303"/>
      <c r="J806" s="303"/>
      <c r="K806" s="303"/>
      <c r="L806" s="303"/>
      <c r="M806" s="303"/>
      <c r="N806" s="303"/>
      <c r="O806" s="303" t="s">
        <v>33502</v>
      </c>
      <c r="P806" s="303"/>
      <c r="Q806" s="303"/>
    </row>
    <row r="807">
      <c r="A807" s="303" t="s">
        <v>2633</v>
      </c>
      <c r="B807" s="306" t="s">
        <v>33503</v>
      </c>
      <c r="C807" s="309" t="s">
        <v>33504</v>
      </c>
      <c r="D807" s="303" t="s">
        <v>22602</v>
      </c>
      <c r="E807" s="310" t="s">
        <v>22602</v>
      </c>
      <c r="F807" s="303" t="s">
        <v>22602</v>
      </c>
      <c r="G807" s="303"/>
      <c r="H807" s="303"/>
      <c r="I807" s="303"/>
      <c r="J807" s="303"/>
      <c r="K807" s="303"/>
      <c r="L807" s="303"/>
      <c r="M807" s="303"/>
      <c r="N807" s="303"/>
      <c r="O807" s="303" t="s">
        <v>33505</v>
      </c>
      <c r="P807" s="303" t="s">
        <v>28256</v>
      </c>
      <c r="Q807" s="303" t="s">
        <v>33506</v>
      </c>
    </row>
    <row r="808">
      <c r="A808" s="303" t="s">
        <v>2586</v>
      </c>
      <c r="B808" s="306" t="s">
        <v>33507</v>
      </c>
      <c r="C808" s="303" t="s">
        <v>33508</v>
      </c>
      <c r="D808" s="303"/>
      <c r="E808" s="303"/>
      <c r="F808" s="303"/>
      <c r="G808" s="303"/>
      <c r="H808" s="303"/>
      <c r="I808" s="303"/>
      <c r="J808" s="303"/>
      <c r="K808" s="303"/>
      <c r="L808" s="303"/>
      <c r="M808" s="303"/>
      <c r="N808" s="303"/>
      <c r="O808" s="303" t="s">
        <v>12444</v>
      </c>
      <c r="P808" s="303" t="s">
        <v>2741</v>
      </c>
      <c r="Q808" s="303"/>
    </row>
    <row r="809">
      <c r="A809" s="303" t="s">
        <v>2586</v>
      </c>
      <c r="B809" s="306" t="s">
        <v>33509</v>
      </c>
      <c r="C809" s="303" t="s">
        <v>33510</v>
      </c>
      <c r="D809" s="303"/>
      <c r="E809" s="303"/>
      <c r="F809" s="303"/>
      <c r="G809" s="303"/>
      <c r="H809" s="303"/>
      <c r="I809" s="303"/>
      <c r="J809" s="303"/>
      <c r="K809" s="303"/>
      <c r="L809" s="303"/>
      <c r="M809" s="303"/>
      <c r="N809" s="303"/>
      <c r="O809" s="303" t="s">
        <v>33511</v>
      </c>
      <c r="P809" s="303"/>
      <c r="Q809" s="303"/>
    </row>
    <row r="810">
      <c r="A810" s="303" t="s">
        <v>2633</v>
      </c>
      <c r="B810" s="308" t="s">
        <v>33512</v>
      </c>
      <c r="C810" s="303" t="s">
        <v>33513</v>
      </c>
      <c r="D810" s="303" t="s">
        <v>22513</v>
      </c>
      <c r="E810" s="303" t="s">
        <v>22513</v>
      </c>
      <c r="F810" s="303" t="s">
        <v>22583</v>
      </c>
      <c r="G810" s="303" t="s">
        <v>22513</v>
      </c>
      <c r="H810" s="305" t="s">
        <v>22516</v>
      </c>
      <c r="I810" s="305" t="s">
        <v>22516</v>
      </c>
      <c r="J810" s="305" t="s">
        <v>22516</v>
      </c>
      <c r="K810" s="303" t="s">
        <v>28610</v>
      </c>
      <c r="L810" s="305" t="s">
        <v>22516</v>
      </c>
      <c r="M810" s="303"/>
      <c r="N810" s="303"/>
      <c r="O810" s="303"/>
      <c r="P810" s="303" t="s">
        <v>15373</v>
      </c>
      <c r="Q810" s="303"/>
    </row>
    <row r="811">
      <c r="A811" s="303" t="s">
        <v>2586</v>
      </c>
      <c r="B811" s="308" t="s">
        <v>33514</v>
      </c>
      <c r="C811" s="303" t="s">
        <v>33515</v>
      </c>
      <c r="D811" s="303" t="s">
        <v>22583</v>
      </c>
      <c r="E811" s="303" t="s">
        <v>22602</v>
      </c>
      <c r="F811" s="303" t="s">
        <v>22583</v>
      </c>
      <c r="G811" s="303" t="s">
        <v>22513</v>
      </c>
      <c r="H811" s="303" t="s">
        <v>22583</v>
      </c>
      <c r="I811" s="303" t="s">
        <v>22583</v>
      </c>
      <c r="J811" s="303" t="s">
        <v>22513</v>
      </c>
      <c r="K811" s="303"/>
      <c r="L811" s="303"/>
      <c r="M811" s="303"/>
      <c r="N811" s="303"/>
      <c r="O811" s="303"/>
      <c r="P811" s="303" t="s">
        <v>8038</v>
      </c>
      <c r="Q811" s="303" t="s">
        <v>31862</v>
      </c>
    </row>
    <row r="812">
      <c r="A812" s="303" t="s">
        <v>2586</v>
      </c>
      <c r="B812" s="306" t="s">
        <v>33516</v>
      </c>
      <c r="C812" s="303" t="s">
        <v>33517</v>
      </c>
      <c r="D812" s="303"/>
      <c r="E812" s="303"/>
      <c r="F812" s="303"/>
      <c r="G812" s="303"/>
      <c r="H812" s="303"/>
      <c r="I812" s="303"/>
      <c r="J812" s="303"/>
      <c r="K812" s="303"/>
      <c r="L812" s="303"/>
      <c r="M812" s="303"/>
      <c r="N812" s="303"/>
      <c r="O812" s="303" t="s">
        <v>2588</v>
      </c>
      <c r="P812" s="303" t="s">
        <v>8038</v>
      </c>
      <c r="Q812" s="303"/>
    </row>
    <row r="813">
      <c r="A813" s="303" t="s">
        <v>2586</v>
      </c>
      <c r="B813" s="306" t="s">
        <v>33518</v>
      </c>
      <c r="C813" s="309" t="s">
        <v>33519</v>
      </c>
      <c r="D813" s="303" t="s">
        <v>22513</v>
      </c>
      <c r="E813" s="303" t="s">
        <v>22583</v>
      </c>
      <c r="F813" s="303" t="s">
        <v>22513</v>
      </c>
      <c r="G813" s="305" t="s">
        <v>22516</v>
      </c>
      <c r="H813" s="303" t="s">
        <v>22513</v>
      </c>
      <c r="I813" s="303" t="s">
        <v>22583</v>
      </c>
      <c r="J813" s="305" t="s">
        <v>22516</v>
      </c>
      <c r="K813" s="303"/>
      <c r="L813" s="303"/>
      <c r="M813" s="303"/>
      <c r="N813" s="303"/>
      <c r="O813" s="303" t="s">
        <v>2785</v>
      </c>
      <c r="P813" s="303" t="s">
        <v>8038</v>
      </c>
      <c r="Q813" s="303" t="s">
        <v>33520</v>
      </c>
    </row>
    <row r="814">
      <c r="A814" s="303" t="s">
        <v>2586</v>
      </c>
      <c r="B814" s="306" t="s">
        <v>33521</v>
      </c>
      <c r="C814" s="303" t="s">
        <v>33522</v>
      </c>
      <c r="D814" s="303"/>
      <c r="E814" s="303"/>
      <c r="F814" s="303"/>
      <c r="G814" s="303"/>
      <c r="H814" s="303"/>
      <c r="I814" s="303"/>
      <c r="J814" s="303"/>
      <c r="K814" s="303"/>
      <c r="L814" s="303"/>
      <c r="M814" s="303"/>
      <c r="N814" s="303"/>
      <c r="O814" s="303" t="s">
        <v>14484</v>
      </c>
      <c r="P814" s="303"/>
      <c r="Q814" s="303"/>
    </row>
    <row r="815">
      <c r="A815" s="303" t="s">
        <v>2586</v>
      </c>
      <c r="B815" s="306" t="s">
        <v>33521</v>
      </c>
      <c r="C815" s="303" t="s">
        <v>33523</v>
      </c>
      <c r="D815" s="303"/>
      <c r="E815" s="303"/>
      <c r="F815" s="303"/>
      <c r="G815" s="303"/>
      <c r="H815" s="303"/>
      <c r="I815" s="303"/>
      <c r="J815" s="303"/>
      <c r="K815" s="303"/>
      <c r="L815" s="303"/>
      <c r="M815" s="303"/>
      <c r="N815" s="303"/>
      <c r="O815" s="303" t="s">
        <v>14484</v>
      </c>
      <c r="P815" s="303"/>
      <c r="Q815" s="303"/>
    </row>
    <row r="816">
      <c r="A816" s="303" t="s">
        <v>2586</v>
      </c>
      <c r="B816" s="306" t="s">
        <v>14501</v>
      </c>
      <c r="C816" s="309" t="s">
        <v>14502</v>
      </c>
      <c r="D816" s="303" t="s">
        <v>22513</v>
      </c>
      <c r="E816" s="303" t="s">
        <v>22602</v>
      </c>
      <c r="F816" s="303" t="s">
        <v>22513</v>
      </c>
      <c r="G816" s="305" t="s">
        <v>22516</v>
      </c>
      <c r="H816" s="303" t="s">
        <v>22602</v>
      </c>
      <c r="I816" s="303" t="s">
        <v>22602</v>
      </c>
      <c r="J816" s="305" t="s">
        <v>22516</v>
      </c>
      <c r="K816" s="303"/>
      <c r="L816" s="303"/>
      <c r="M816" s="303"/>
      <c r="N816" s="303"/>
      <c r="O816" s="303"/>
      <c r="P816" s="303" t="s">
        <v>8038</v>
      </c>
      <c r="Q816" s="303" t="s">
        <v>33524</v>
      </c>
    </row>
    <row r="817">
      <c r="A817" s="303" t="s">
        <v>2586</v>
      </c>
      <c r="B817" s="306" t="s">
        <v>14501</v>
      </c>
      <c r="C817" s="303" t="s">
        <v>33525</v>
      </c>
      <c r="D817" s="303"/>
      <c r="E817" s="303"/>
      <c r="F817" s="303"/>
      <c r="G817" s="303"/>
      <c r="H817" s="303"/>
      <c r="I817" s="303"/>
      <c r="J817" s="303"/>
      <c r="K817" s="303"/>
      <c r="L817" s="303"/>
      <c r="M817" s="303"/>
      <c r="N817" s="303"/>
      <c r="O817" s="303"/>
      <c r="P817" s="303" t="s">
        <v>8038</v>
      </c>
      <c r="Q817" s="303"/>
    </row>
    <row r="818">
      <c r="A818" s="303" t="s">
        <v>2586</v>
      </c>
      <c r="B818" s="308" t="s">
        <v>33526</v>
      </c>
      <c r="C818" s="303" t="s">
        <v>31868</v>
      </c>
      <c r="D818" s="303" t="s">
        <v>22513</v>
      </c>
      <c r="E818" s="303" t="s">
        <v>22513</v>
      </c>
      <c r="F818" s="305" t="s">
        <v>22516</v>
      </c>
      <c r="G818" s="303" t="s">
        <v>22513</v>
      </c>
      <c r="H818" s="305" t="s">
        <v>22516</v>
      </c>
      <c r="I818" s="305" t="s">
        <v>22516</v>
      </c>
      <c r="J818" s="305" t="s">
        <v>22516</v>
      </c>
      <c r="K818" s="303" t="s">
        <v>28610</v>
      </c>
      <c r="L818" s="303" t="s">
        <v>31848</v>
      </c>
      <c r="M818" s="303"/>
      <c r="N818" s="303"/>
      <c r="O818" s="303"/>
      <c r="P818" s="303"/>
      <c r="Q818" s="303"/>
    </row>
    <row r="819">
      <c r="A819" s="303" t="s">
        <v>2633</v>
      </c>
      <c r="B819" s="304" t="s">
        <v>33527</v>
      </c>
      <c r="C819" s="303" t="s">
        <v>33528</v>
      </c>
      <c r="D819" s="303" t="s">
        <v>22602</v>
      </c>
      <c r="E819" s="303" t="s">
        <v>22583</v>
      </c>
      <c r="F819" s="305" t="s">
        <v>22516</v>
      </c>
      <c r="G819" s="303" t="s">
        <v>22602</v>
      </c>
      <c r="H819" s="303" t="s">
        <v>22602</v>
      </c>
      <c r="I819" s="305" t="s">
        <v>22516</v>
      </c>
      <c r="J819" s="303" t="s">
        <v>22602</v>
      </c>
      <c r="K819" s="303" t="s">
        <v>28610</v>
      </c>
      <c r="L819" s="305" t="s">
        <v>22516</v>
      </c>
      <c r="M819" s="303"/>
      <c r="N819" s="303"/>
      <c r="O819" s="303"/>
      <c r="P819" s="303"/>
      <c r="Q819" s="303"/>
    </row>
    <row r="820">
      <c r="A820" s="303" t="s">
        <v>2633</v>
      </c>
      <c r="B820" s="306" t="s">
        <v>33529</v>
      </c>
      <c r="C820" s="303" t="s">
        <v>33530</v>
      </c>
      <c r="D820" s="303"/>
      <c r="E820" s="303"/>
      <c r="F820" s="303"/>
      <c r="G820" s="303"/>
      <c r="H820" s="303"/>
      <c r="I820" s="303"/>
      <c r="J820" s="303"/>
      <c r="K820" s="303"/>
      <c r="L820" s="303"/>
      <c r="M820" s="303"/>
      <c r="N820" s="303"/>
      <c r="O820" s="303" t="s">
        <v>33531</v>
      </c>
      <c r="P820" s="303"/>
      <c r="Q820" s="303"/>
    </row>
    <row r="821">
      <c r="A821" s="303" t="s">
        <v>2861</v>
      </c>
      <c r="B821" s="308" t="s">
        <v>33532</v>
      </c>
      <c r="C821" s="303" t="s">
        <v>33533</v>
      </c>
      <c r="D821" s="303" t="s">
        <v>22513</v>
      </c>
      <c r="E821" s="303" t="s">
        <v>22513</v>
      </c>
      <c r="F821" s="303" t="s">
        <v>22513</v>
      </c>
      <c r="G821" s="303" t="s">
        <v>22513</v>
      </c>
      <c r="H821" s="303" t="s">
        <v>22513</v>
      </c>
      <c r="I821" s="303" t="s">
        <v>22513</v>
      </c>
      <c r="J821" s="303" t="s">
        <v>22513</v>
      </c>
      <c r="K821" s="305" t="s">
        <v>22516</v>
      </c>
      <c r="L821" s="305" t="s">
        <v>22516</v>
      </c>
      <c r="M821" s="303" t="s">
        <v>31854</v>
      </c>
      <c r="N821" s="303"/>
      <c r="O821" s="303"/>
      <c r="P821" s="303"/>
      <c r="Q821" s="303"/>
    </row>
    <row r="822">
      <c r="A822" s="303" t="s">
        <v>2586</v>
      </c>
      <c r="B822" s="308" t="s">
        <v>33532</v>
      </c>
      <c r="C822" s="303" t="s">
        <v>33534</v>
      </c>
      <c r="D822" s="303" t="s">
        <v>22513</v>
      </c>
      <c r="E822" s="303" t="s">
        <v>22513</v>
      </c>
      <c r="F822" s="303" t="s">
        <v>22513</v>
      </c>
      <c r="G822" s="303" t="s">
        <v>22513</v>
      </c>
      <c r="H822" s="303" t="s">
        <v>22513</v>
      </c>
      <c r="I822" s="303" t="s">
        <v>22513</v>
      </c>
      <c r="J822" s="303" t="s">
        <v>22513</v>
      </c>
      <c r="K822" s="305" t="s">
        <v>22516</v>
      </c>
      <c r="L822" s="305" t="s">
        <v>22516</v>
      </c>
      <c r="M822" s="303" t="s">
        <v>31854</v>
      </c>
      <c r="N822" s="303"/>
      <c r="O822" s="303"/>
      <c r="P822" s="303"/>
      <c r="Q822" s="303"/>
    </row>
    <row r="823">
      <c r="A823" s="303" t="s">
        <v>2586</v>
      </c>
      <c r="B823" s="306" t="s">
        <v>33535</v>
      </c>
      <c r="C823" s="303" t="s">
        <v>33536</v>
      </c>
      <c r="D823" s="305" t="s">
        <v>22516</v>
      </c>
      <c r="E823" s="303" t="s">
        <v>22513</v>
      </c>
      <c r="F823" s="303" t="s">
        <v>22513</v>
      </c>
      <c r="G823" s="303"/>
      <c r="H823" s="303"/>
      <c r="I823" s="303"/>
      <c r="J823" s="303"/>
      <c r="K823" s="303"/>
      <c r="L823" s="303"/>
      <c r="M823" s="303"/>
      <c r="N823" s="303"/>
      <c r="O823" s="303"/>
      <c r="P823" s="303"/>
      <c r="Q823" s="303" t="s">
        <v>31862</v>
      </c>
    </row>
    <row r="824">
      <c r="A824" s="303" t="s">
        <v>2586</v>
      </c>
      <c r="B824" s="308" t="s">
        <v>33537</v>
      </c>
      <c r="C824" s="303" t="s">
        <v>33538</v>
      </c>
      <c r="D824" s="303" t="s">
        <v>22513</v>
      </c>
      <c r="E824" s="303" t="s">
        <v>22513</v>
      </c>
      <c r="F824" s="303" t="s">
        <v>22513</v>
      </c>
      <c r="G824" s="305" t="s">
        <v>22516</v>
      </c>
      <c r="H824" s="305" t="s">
        <v>22516</v>
      </c>
      <c r="I824" s="303" t="s">
        <v>22513</v>
      </c>
      <c r="J824" s="303"/>
      <c r="K824" s="303"/>
      <c r="L824" s="303"/>
      <c r="M824" s="303" t="s">
        <v>31854</v>
      </c>
      <c r="N824" s="303"/>
      <c r="O824" s="303"/>
      <c r="P824" s="303"/>
      <c r="Q824" s="303"/>
    </row>
    <row r="825">
      <c r="A825" s="303" t="s">
        <v>2586</v>
      </c>
      <c r="B825" s="304" t="s">
        <v>33539</v>
      </c>
      <c r="C825" s="303" t="s">
        <v>33540</v>
      </c>
      <c r="D825" s="303" t="s">
        <v>22583</v>
      </c>
      <c r="E825" s="303" t="s">
        <v>22513</v>
      </c>
      <c r="F825" s="303" t="s">
        <v>22513</v>
      </c>
      <c r="G825" s="305" t="s">
        <v>22516</v>
      </c>
      <c r="H825" s="305" t="s">
        <v>22516</v>
      </c>
      <c r="I825" s="305" t="s">
        <v>22516</v>
      </c>
      <c r="J825" s="305" t="s">
        <v>22516</v>
      </c>
      <c r="K825" s="305" t="s">
        <v>22516</v>
      </c>
      <c r="L825" s="305" t="s">
        <v>22516</v>
      </c>
      <c r="M825" s="303"/>
      <c r="N825" s="303"/>
      <c r="O825" s="303"/>
      <c r="P825" s="303"/>
      <c r="Q825" s="303"/>
    </row>
    <row r="826">
      <c r="A826" s="303" t="s">
        <v>2586</v>
      </c>
      <c r="B826" s="304" t="s">
        <v>33541</v>
      </c>
      <c r="C826" s="303" t="s">
        <v>33542</v>
      </c>
      <c r="D826" s="303" t="s">
        <v>22602</v>
      </c>
      <c r="E826" s="303" t="s">
        <v>22513</v>
      </c>
      <c r="F826" s="303" t="s">
        <v>22513</v>
      </c>
      <c r="G826" s="303" t="s">
        <v>22513</v>
      </c>
      <c r="H826" s="305" t="s">
        <v>22516</v>
      </c>
      <c r="I826" s="305" t="s">
        <v>22516</v>
      </c>
      <c r="J826" s="305" t="s">
        <v>22516</v>
      </c>
      <c r="K826" s="305" t="s">
        <v>22516</v>
      </c>
      <c r="L826" s="305" t="s">
        <v>22516</v>
      </c>
      <c r="M826" s="303"/>
      <c r="N826" s="303"/>
      <c r="O826" s="303"/>
      <c r="P826" s="303"/>
      <c r="Q826" s="303"/>
    </row>
    <row r="827">
      <c r="A827" s="303" t="s">
        <v>2586</v>
      </c>
      <c r="B827" s="308" t="s">
        <v>33543</v>
      </c>
      <c r="C827" s="303" t="s">
        <v>33544</v>
      </c>
      <c r="D827" s="303" t="s">
        <v>22602</v>
      </c>
      <c r="E827" s="305" t="s">
        <v>22516</v>
      </c>
      <c r="F827" s="303" t="s">
        <v>22513</v>
      </c>
      <c r="G827" s="305" t="s">
        <v>22516</v>
      </c>
      <c r="H827" s="305" t="s">
        <v>22516</v>
      </c>
      <c r="I827" s="305" t="s">
        <v>22516</v>
      </c>
      <c r="J827" s="305" t="s">
        <v>22516</v>
      </c>
      <c r="K827" s="305" t="s">
        <v>22516</v>
      </c>
      <c r="L827" s="305" t="s">
        <v>22516</v>
      </c>
      <c r="M827" s="303"/>
      <c r="N827" s="303"/>
      <c r="O827" s="303"/>
      <c r="P827" s="303"/>
      <c r="Q827" s="303"/>
    </row>
    <row r="828">
      <c r="A828" s="303" t="s">
        <v>2586</v>
      </c>
      <c r="B828" s="308" t="s">
        <v>33545</v>
      </c>
      <c r="C828" s="303" t="s">
        <v>33546</v>
      </c>
      <c r="D828" s="303" t="s">
        <v>22602</v>
      </c>
      <c r="E828" s="303" t="s">
        <v>22513</v>
      </c>
      <c r="F828" s="303" t="s">
        <v>22602</v>
      </c>
      <c r="G828" s="303" t="s">
        <v>22513</v>
      </c>
      <c r="H828" s="303" t="s">
        <v>22602</v>
      </c>
      <c r="I828" s="303" t="s">
        <v>22513</v>
      </c>
      <c r="J828" s="303" t="s">
        <v>22513</v>
      </c>
      <c r="K828" s="303" t="s">
        <v>28610</v>
      </c>
      <c r="L828" s="303" t="s">
        <v>31848</v>
      </c>
      <c r="M828" s="303"/>
      <c r="N828" s="303"/>
      <c r="O828" s="303"/>
      <c r="P828" s="303"/>
      <c r="Q828" s="303"/>
    </row>
    <row r="829">
      <c r="A829" s="303" t="s">
        <v>2586</v>
      </c>
      <c r="B829" s="306" t="s">
        <v>33545</v>
      </c>
      <c r="C829" s="303" t="s">
        <v>33547</v>
      </c>
      <c r="D829" s="303"/>
      <c r="E829" s="303"/>
      <c r="F829" s="303"/>
      <c r="G829" s="303"/>
      <c r="H829" s="303"/>
      <c r="I829" s="303"/>
      <c r="J829" s="303"/>
      <c r="K829" s="303"/>
      <c r="L829" s="303"/>
      <c r="M829" s="303"/>
      <c r="N829" s="303"/>
      <c r="O829" s="303"/>
      <c r="P829" s="303" t="s">
        <v>8038</v>
      </c>
      <c r="Q829" s="303"/>
    </row>
    <row r="830">
      <c r="A830" s="303" t="s">
        <v>2586</v>
      </c>
      <c r="B830" s="306" t="s">
        <v>33548</v>
      </c>
      <c r="C830" s="305" t="s">
        <v>33549</v>
      </c>
      <c r="D830" s="303"/>
      <c r="E830" s="303"/>
      <c r="F830" s="303"/>
      <c r="G830" s="303"/>
      <c r="H830" s="303"/>
      <c r="I830" s="303"/>
      <c r="J830" s="303"/>
      <c r="K830" s="303"/>
      <c r="L830" s="303"/>
      <c r="M830" s="303"/>
      <c r="N830" s="303"/>
      <c r="O830" s="303" t="s">
        <v>6568</v>
      </c>
      <c r="P830" s="303" t="s">
        <v>2741</v>
      </c>
      <c r="Q830" s="303"/>
    </row>
    <row r="831">
      <c r="A831" s="303" t="s">
        <v>2586</v>
      </c>
      <c r="B831" s="308" t="s">
        <v>33550</v>
      </c>
      <c r="C831" s="303" t="s">
        <v>33551</v>
      </c>
      <c r="D831" s="303" t="s">
        <v>22602</v>
      </c>
      <c r="E831" s="303" t="s">
        <v>22513</v>
      </c>
      <c r="F831" s="305" t="s">
        <v>22516</v>
      </c>
      <c r="G831" s="305" t="s">
        <v>22516</v>
      </c>
      <c r="H831" s="305" t="s">
        <v>22516</v>
      </c>
      <c r="I831" s="303" t="s">
        <v>22513</v>
      </c>
      <c r="J831" s="305" t="s">
        <v>22516</v>
      </c>
      <c r="K831" s="305" t="s">
        <v>22516</v>
      </c>
      <c r="L831" s="305" t="s">
        <v>22516</v>
      </c>
      <c r="M831" s="303"/>
      <c r="N831" s="303"/>
      <c r="O831" s="303"/>
      <c r="P831" s="303"/>
      <c r="Q831" s="303"/>
    </row>
    <row r="832">
      <c r="A832" s="303" t="s">
        <v>2633</v>
      </c>
      <c r="B832" s="308" t="s">
        <v>33552</v>
      </c>
      <c r="C832" s="303" t="s">
        <v>33553</v>
      </c>
      <c r="D832" s="303" t="s">
        <v>22513</v>
      </c>
      <c r="E832" s="303" t="s">
        <v>22513</v>
      </c>
      <c r="F832" s="303" t="s">
        <v>22602</v>
      </c>
      <c r="G832" s="303" t="s">
        <v>22513</v>
      </c>
      <c r="H832" s="303" t="s">
        <v>22513</v>
      </c>
      <c r="I832" s="303" t="s">
        <v>22513</v>
      </c>
      <c r="J832" s="305" t="s">
        <v>22516</v>
      </c>
      <c r="K832" s="305" t="s">
        <v>22516</v>
      </c>
      <c r="L832" s="305" t="s">
        <v>22516</v>
      </c>
      <c r="M832" s="303"/>
      <c r="N832" s="303"/>
      <c r="O832" s="303"/>
      <c r="P832" s="303"/>
      <c r="Q832" s="303"/>
    </row>
    <row r="833">
      <c r="A833" s="303" t="s">
        <v>2586</v>
      </c>
      <c r="B833" s="306" t="s">
        <v>33554</v>
      </c>
      <c r="C833" s="303" t="s">
        <v>33555</v>
      </c>
      <c r="D833" s="303"/>
      <c r="E833" s="303"/>
      <c r="F833" s="303"/>
      <c r="G833" s="303"/>
      <c r="H833" s="303"/>
      <c r="I833" s="303"/>
      <c r="J833" s="303"/>
      <c r="K833" s="303"/>
      <c r="L833" s="303"/>
      <c r="M833" s="303"/>
      <c r="N833" s="303"/>
      <c r="O833" s="303" t="s">
        <v>16679</v>
      </c>
      <c r="P833" s="303"/>
      <c r="Q833" s="303"/>
    </row>
    <row r="834">
      <c r="A834" s="303" t="s">
        <v>2586</v>
      </c>
      <c r="B834" s="308" t="s">
        <v>33556</v>
      </c>
      <c r="C834" s="303" t="s">
        <v>33557</v>
      </c>
      <c r="D834" s="303" t="s">
        <v>22602</v>
      </c>
      <c r="E834" s="303" t="s">
        <v>22513</v>
      </c>
      <c r="F834" s="303" t="s">
        <v>22513</v>
      </c>
      <c r="G834" s="303" t="s">
        <v>22513</v>
      </c>
      <c r="H834" s="303" t="s">
        <v>22583</v>
      </c>
      <c r="I834" s="303" t="s">
        <v>22513</v>
      </c>
      <c r="J834" s="303" t="s">
        <v>22583</v>
      </c>
      <c r="K834" s="305" t="s">
        <v>22516</v>
      </c>
      <c r="L834" s="305" t="s">
        <v>22516</v>
      </c>
      <c r="M834" s="303"/>
      <c r="N834" s="303"/>
      <c r="O834" s="303"/>
      <c r="P834" s="303"/>
      <c r="Q834" s="303"/>
    </row>
    <row r="835">
      <c r="A835" s="303" t="s">
        <v>2633</v>
      </c>
      <c r="B835" s="308" t="s">
        <v>33558</v>
      </c>
      <c r="C835" s="303" t="s">
        <v>33559</v>
      </c>
      <c r="D835" s="303" t="s">
        <v>22602</v>
      </c>
      <c r="E835" s="303" t="s">
        <v>22602</v>
      </c>
      <c r="F835" s="303" t="s">
        <v>22513</v>
      </c>
      <c r="G835" s="303" t="s">
        <v>22513</v>
      </c>
      <c r="H835" s="303" t="s">
        <v>22583</v>
      </c>
      <c r="I835" s="303" t="s">
        <v>22513</v>
      </c>
      <c r="J835" s="305" t="s">
        <v>22516</v>
      </c>
      <c r="K835" s="305" t="s">
        <v>22516</v>
      </c>
      <c r="L835" s="305" t="s">
        <v>22516</v>
      </c>
      <c r="M835" s="303"/>
      <c r="N835" s="303"/>
      <c r="O835" s="307"/>
      <c r="P835" s="307"/>
      <c r="Q835" s="303"/>
    </row>
    <row r="836">
      <c r="A836" s="303" t="s">
        <v>2586</v>
      </c>
      <c r="B836" s="306" t="s">
        <v>33560</v>
      </c>
      <c r="C836" s="303" t="s">
        <v>33561</v>
      </c>
      <c r="D836" s="303"/>
      <c r="E836" s="303"/>
      <c r="F836" s="303"/>
      <c r="G836" s="303"/>
      <c r="H836" s="303"/>
      <c r="I836" s="303"/>
      <c r="J836" s="303"/>
      <c r="K836" s="303"/>
      <c r="L836" s="303"/>
      <c r="M836" s="303"/>
      <c r="N836" s="303"/>
      <c r="O836" s="303"/>
      <c r="P836" s="303" t="s">
        <v>8038</v>
      </c>
      <c r="Q836" s="303"/>
    </row>
    <row r="837">
      <c r="A837" s="303" t="s">
        <v>2633</v>
      </c>
      <c r="B837" s="308" t="s">
        <v>33562</v>
      </c>
      <c r="C837" s="303" t="s">
        <v>33563</v>
      </c>
      <c r="D837" s="303" t="s">
        <v>22513</v>
      </c>
      <c r="E837" s="305" t="s">
        <v>22516</v>
      </c>
      <c r="F837" s="303" t="s">
        <v>22513</v>
      </c>
      <c r="G837" s="303" t="s">
        <v>22583</v>
      </c>
      <c r="H837" s="305" t="s">
        <v>22516</v>
      </c>
      <c r="I837" s="303" t="s">
        <v>22513</v>
      </c>
      <c r="J837" s="305" t="s">
        <v>22516</v>
      </c>
      <c r="K837" s="305" t="s">
        <v>22516</v>
      </c>
      <c r="L837" s="305" t="s">
        <v>22516</v>
      </c>
      <c r="M837" s="303"/>
      <c r="N837" s="303"/>
      <c r="O837" s="303"/>
      <c r="P837" s="303"/>
      <c r="Q837" s="303"/>
    </row>
    <row r="838">
      <c r="A838" s="303" t="s">
        <v>2586</v>
      </c>
      <c r="B838" s="308" t="s">
        <v>33564</v>
      </c>
      <c r="C838" s="303" t="s">
        <v>33565</v>
      </c>
      <c r="D838" s="303" t="s">
        <v>22602</v>
      </c>
      <c r="E838" s="303" t="s">
        <v>22513</v>
      </c>
      <c r="F838" s="303" t="s">
        <v>22513</v>
      </c>
      <c r="G838" s="303" t="s">
        <v>22513</v>
      </c>
      <c r="H838" s="303" t="s">
        <v>22513</v>
      </c>
      <c r="I838" s="303" t="s">
        <v>22513</v>
      </c>
      <c r="J838" s="303" t="s">
        <v>22513</v>
      </c>
      <c r="K838" s="305" t="s">
        <v>22516</v>
      </c>
      <c r="L838" s="305" t="s">
        <v>22516</v>
      </c>
      <c r="M838" s="303"/>
      <c r="N838" s="303"/>
      <c r="O838" s="303"/>
      <c r="P838" s="303" t="s">
        <v>15373</v>
      </c>
      <c r="Q838" s="303"/>
    </row>
    <row r="839">
      <c r="A839" s="303" t="s">
        <v>2633</v>
      </c>
      <c r="B839" s="306" t="s">
        <v>33566</v>
      </c>
      <c r="C839" s="303" t="s">
        <v>33559</v>
      </c>
      <c r="D839" s="303"/>
      <c r="E839" s="303"/>
      <c r="F839" s="303"/>
      <c r="G839" s="303"/>
      <c r="H839" s="303"/>
      <c r="I839" s="303"/>
      <c r="J839" s="303"/>
      <c r="K839" s="303"/>
      <c r="L839" s="303"/>
      <c r="M839" s="303"/>
      <c r="N839" s="303"/>
      <c r="O839" s="303"/>
      <c r="P839" s="303"/>
      <c r="Q839" s="303"/>
    </row>
    <row r="840">
      <c r="A840" s="303" t="s">
        <v>2586</v>
      </c>
      <c r="B840" s="308" t="s">
        <v>33567</v>
      </c>
      <c r="C840" s="303" t="s">
        <v>33568</v>
      </c>
      <c r="D840" s="303" t="s">
        <v>22602</v>
      </c>
      <c r="E840" s="303" t="s">
        <v>22583</v>
      </c>
      <c r="F840" s="305" t="s">
        <v>22516</v>
      </c>
      <c r="G840" s="305" t="s">
        <v>22516</v>
      </c>
      <c r="H840" s="305" t="s">
        <v>22516</v>
      </c>
      <c r="I840" s="303" t="s">
        <v>22513</v>
      </c>
      <c r="J840" s="303" t="s">
        <v>22583</v>
      </c>
      <c r="K840" s="305" t="s">
        <v>22516</v>
      </c>
      <c r="L840" s="305" t="s">
        <v>22516</v>
      </c>
      <c r="M840" s="303"/>
      <c r="N840" s="303"/>
      <c r="O840" s="303"/>
      <c r="P840" s="303" t="s">
        <v>15373</v>
      </c>
      <c r="Q840" s="303"/>
    </row>
    <row r="841">
      <c r="A841" s="303" t="s">
        <v>2586</v>
      </c>
      <c r="B841" s="308" t="s">
        <v>33569</v>
      </c>
      <c r="C841" s="311" t="s">
        <v>33570</v>
      </c>
      <c r="D841" s="303" t="s">
        <v>22602</v>
      </c>
      <c r="E841" s="303"/>
      <c r="F841" s="303"/>
      <c r="G841" s="307"/>
      <c r="H841" s="303"/>
      <c r="I841" s="303"/>
      <c r="J841" s="303"/>
      <c r="K841" s="303"/>
      <c r="L841" s="303"/>
      <c r="M841" s="303"/>
      <c r="N841" s="303"/>
      <c r="O841" s="303"/>
      <c r="P841" s="303" t="s">
        <v>15373</v>
      </c>
      <c r="Q841" s="303"/>
    </row>
    <row r="842">
      <c r="A842" s="303" t="s">
        <v>2586</v>
      </c>
      <c r="B842" s="306" t="s">
        <v>33569</v>
      </c>
      <c r="C842" s="303" t="s">
        <v>33571</v>
      </c>
      <c r="D842" s="303"/>
      <c r="E842" s="303"/>
      <c r="F842" s="303"/>
      <c r="G842" s="303"/>
      <c r="H842" s="303"/>
      <c r="I842" s="303"/>
      <c r="J842" s="303"/>
      <c r="K842" s="303"/>
      <c r="L842" s="303"/>
      <c r="M842" s="303"/>
      <c r="N842" s="303"/>
      <c r="O842" s="303" t="s">
        <v>6672</v>
      </c>
      <c r="P842" s="303" t="s">
        <v>8038</v>
      </c>
      <c r="Q842" s="303"/>
    </row>
    <row r="843">
      <c r="A843" s="303" t="s">
        <v>2586</v>
      </c>
      <c r="B843" s="308" t="s">
        <v>33572</v>
      </c>
      <c r="C843" s="303" t="s">
        <v>33573</v>
      </c>
      <c r="D843" s="303" t="s">
        <v>22602</v>
      </c>
      <c r="E843" s="303" t="s">
        <v>22602</v>
      </c>
      <c r="F843" s="303" t="s">
        <v>22583</v>
      </c>
      <c r="G843" s="303" t="s">
        <v>22513</v>
      </c>
      <c r="H843" s="305" t="s">
        <v>22516</v>
      </c>
      <c r="I843" s="303" t="s">
        <v>22513</v>
      </c>
      <c r="J843" s="303" t="s">
        <v>22602</v>
      </c>
      <c r="K843" s="303" t="s">
        <v>28610</v>
      </c>
      <c r="L843" s="305" t="s">
        <v>22516</v>
      </c>
      <c r="M843" s="303"/>
      <c r="N843" s="303"/>
      <c r="O843" s="303"/>
      <c r="P843" s="303" t="s">
        <v>15373</v>
      </c>
      <c r="Q843" s="303"/>
    </row>
    <row r="844">
      <c r="A844" s="303" t="s">
        <v>2586</v>
      </c>
      <c r="B844" s="306" t="s">
        <v>33574</v>
      </c>
      <c r="C844" s="303" t="s">
        <v>33575</v>
      </c>
      <c r="D844" s="303" t="s">
        <v>22513</v>
      </c>
      <c r="E844" s="303" t="s">
        <v>22513</v>
      </c>
      <c r="F844" s="303" t="s">
        <v>22583</v>
      </c>
      <c r="G844" s="313" t="s">
        <v>22516</v>
      </c>
      <c r="H844" s="305" t="s">
        <v>22516</v>
      </c>
      <c r="I844" s="305" t="s">
        <v>22516</v>
      </c>
      <c r="J844" s="305" t="s">
        <v>22516</v>
      </c>
      <c r="K844" s="305" t="s">
        <v>22516</v>
      </c>
      <c r="L844" s="305" t="s">
        <v>22516</v>
      </c>
      <c r="M844" s="303"/>
      <c r="N844" s="303"/>
      <c r="O844" s="303"/>
      <c r="P844" s="303" t="s">
        <v>15373</v>
      </c>
      <c r="Q844" s="303"/>
    </row>
    <row r="845">
      <c r="A845" s="303" t="s">
        <v>2586</v>
      </c>
      <c r="B845" s="308" t="s">
        <v>33576</v>
      </c>
      <c r="C845" s="303" t="s">
        <v>33577</v>
      </c>
      <c r="D845" s="303" t="s">
        <v>22513</v>
      </c>
      <c r="E845" s="303" t="s">
        <v>22513</v>
      </c>
      <c r="F845" s="303" t="s">
        <v>22513</v>
      </c>
      <c r="G845" s="303" t="s">
        <v>22513</v>
      </c>
      <c r="H845" s="303" t="s">
        <v>22602</v>
      </c>
      <c r="I845" s="303" t="s">
        <v>22513</v>
      </c>
      <c r="J845" s="303" t="s">
        <v>22513</v>
      </c>
      <c r="K845" s="305" t="s">
        <v>22516</v>
      </c>
      <c r="L845" s="305" t="s">
        <v>22516</v>
      </c>
      <c r="M845" s="303"/>
      <c r="N845" s="303"/>
      <c r="O845" s="303"/>
      <c r="P845" s="303"/>
      <c r="Q845" s="303"/>
    </row>
    <row r="846">
      <c r="A846" s="303" t="s">
        <v>2586</v>
      </c>
      <c r="B846" s="306" t="s">
        <v>33578</v>
      </c>
      <c r="C846" s="303" t="s">
        <v>33579</v>
      </c>
      <c r="D846" s="303" t="s">
        <v>22513</v>
      </c>
      <c r="E846" s="303" t="s">
        <v>22513</v>
      </c>
      <c r="F846" s="305" t="s">
        <v>22516</v>
      </c>
      <c r="G846" s="303"/>
      <c r="H846" s="303"/>
      <c r="I846" s="303"/>
      <c r="J846" s="303"/>
      <c r="K846" s="303"/>
      <c r="L846" s="303"/>
      <c r="M846" s="303"/>
      <c r="N846" s="303"/>
      <c r="O846" s="303"/>
      <c r="P846" s="303"/>
      <c r="Q846" s="303" t="s">
        <v>33482</v>
      </c>
    </row>
    <row r="847">
      <c r="A847" s="303" t="s">
        <v>2586</v>
      </c>
      <c r="B847" s="308" t="s">
        <v>33580</v>
      </c>
      <c r="C847" s="303" t="s">
        <v>33581</v>
      </c>
      <c r="D847" s="303" t="s">
        <v>22513</v>
      </c>
      <c r="E847" s="303"/>
      <c r="F847" s="303"/>
      <c r="G847" s="303"/>
      <c r="H847" s="303"/>
      <c r="I847" s="303"/>
      <c r="J847" s="303"/>
      <c r="K847" s="303"/>
      <c r="L847" s="303"/>
      <c r="M847" s="303"/>
      <c r="N847" s="303"/>
      <c r="O847" s="303"/>
      <c r="P847" s="303"/>
      <c r="Q847" s="303"/>
    </row>
    <row r="848">
      <c r="A848" s="303" t="s">
        <v>2586</v>
      </c>
      <c r="B848" s="308" t="s">
        <v>33582</v>
      </c>
      <c r="C848" s="303" t="s">
        <v>33583</v>
      </c>
      <c r="D848" s="303" t="s">
        <v>22602</v>
      </c>
      <c r="E848" s="303" t="s">
        <v>22513</v>
      </c>
      <c r="F848" s="303" t="s">
        <v>22583</v>
      </c>
      <c r="G848" s="303" t="s">
        <v>22513</v>
      </c>
      <c r="H848" s="303" t="s">
        <v>22513</v>
      </c>
      <c r="I848" s="303" t="s">
        <v>22583</v>
      </c>
      <c r="J848" s="303" t="s">
        <v>22513</v>
      </c>
      <c r="K848" s="305" t="s">
        <v>22516</v>
      </c>
      <c r="L848" s="305" t="s">
        <v>22516</v>
      </c>
      <c r="M848" s="303"/>
      <c r="N848" s="303"/>
      <c r="O848" s="303"/>
      <c r="P848" s="303"/>
      <c r="Q848" s="303"/>
    </row>
    <row r="849">
      <c r="A849" s="303" t="s">
        <v>2586</v>
      </c>
      <c r="B849" s="308" t="s">
        <v>33584</v>
      </c>
      <c r="C849" s="303" t="s">
        <v>33585</v>
      </c>
      <c r="D849" s="303" t="s">
        <v>22602</v>
      </c>
      <c r="E849" s="303" t="s">
        <v>22602</v>
      </c>
      <c r="F849" s="303" t="s">
        <v>22583</v>
      </c>
      <c r="G849" s="303" t="s">
        <v>22513</v>
      </c>
      <c r="H849" s="303" t="s">
        <v>22513</v>
      </c>
      <c r="I849" s="305" t="s">
        <v>22516</v>
      </c>
      <c r="J849" s="303" t="s">
        <v>22602</v>
      </c>
      <c r="K849" s="305" t="s">
        <v>22516</v>
      </c>
      <c r="L849" s="305" t="s">
        <v>22516</v>
      </c>
      <c r="M849" s="303"/>
      <c r="N849" s="303"/>
      <c r="O849" s="303"/>
      <c r="P849" s="303"/>
      <c r="Q849" s="303"/>
    </row>
    <row r="850">
      <c r="A850" s="303" t="s">
        <v>2586</v>
      </c>
      <c r="B850" s="306" t="s">
        <v>33584</v>
      </c>
      <c r="C850" s="303" t="s">
        <v>33586</v>
      </c>
      <c r="D850" s="303"/>
      <c r="E850" s="303"/>
      <c r="F850" s="303"/>
      <c r="G850" s="303"/>
      <c r="H850" s="303"/>
      <c r="I850" s="303"/>
      <c r="J850" s="303"/>
      <c r="K850" s="303"/>
      <c r="L850" s="303"/>
      <c r="M850" s="303"/>
      <c r="N850" s="303"/>
      <c r="O850" s="303"/>
      <c r="P850" s="303"/>
      <c r="Q850" s="303"/>
    </row>
    <row r="851">
      <c r="A851" s="303" t="s">
        <v>2586</v>
      </c>
      <c r="B851" s="306" t="s">
        <v>33587</v>
      </c>
      <c r="C851" s="303" t="s">
        <v>33588</v>
      </c>
      <c r="D851" s="303"/>
      <c r="E851" s="303"/>
      <c r="F851" s="303"/>
      <c r="G851" s="303"/>
      <c r="H851" s="303"/>
      <c r="I851" s="303"/>
      <c r="J851" s="303"/>
      <c r="K851" s="303"/>
      <c r="L851" s="303"/>
      <c r="M851" s="303"/>
      <c r="N851" s="303"/>
      <c r="O851" s="307"/>
      <c r="P851" s="307"/>
      <c r="Q851" s="303"/>
    </row>
    <row r="852">
      <c r="A852" s="303" t="s">
        <v>2586</v>
      </c>
      <c r="B852" s="306" t="s">
        <v>33589</v>
      </c>
      <c r="C852" s="303" t="s">
        <v>33590</v>
      </c>
      <c r="D852" s="303" t="s">
        <v>22602</v>
      </c>
      <c r="E852" s="305" t="s">
        <v>22516</v>
      </c>
      <c r="F852" s="303" t="s">
        <v>22602</v>
      </c>
      <c r="G852" s="305" t="s">
        <v>22516</v>
      </c>
      <c r="H852" s="305" t="s">
        <v>22516</v>
      </c>
      <c r="I852" s="305" t="s">
        <v>22516</v>
      </c>
      <c r="J852" s="303" t="s">
        <v>22602</v>
      </c>
      <c r="K852" s="305" t="s">
        <v>22516</v>
      </c>
      <c r="L852" s="305" t="s">
        <v>22516</v>
      </c>
      <c r="M852" s="303"/>
      <c r="N852" s="303"/>
      <c r="O852" s="303"/>
      <c r="P852" s="303"/>
      <c r="Q852" s="303"/>
    </row>
    <row r="853">
      <c r="A853" s="303" t="s">
        <v>2586</v>
      </c>
      <c r="B853" s="306" t="s">
        <v>33589</v>
      </c>
      <c r="C853" s="303" t="s">
        <v>33591</v>
      </c>
      <c r="D853" s="303" t="s">
        <v>22602</v>
      </c>
      <c r="E853" s="305" t="s">
        <v>22516</v>
      </c>
      <c r="F853" s="303" t="s">
        <v>22602</v>
      </c>
      <c r="G853" s="305" t="s">
        <v>22516</v>
      </c>
      <c r="H853" s="305" t="s">
        <v>22516</v>
      </c>
      <c r="I853" s="305" t="s">
        <v>22516</v>
      </c>
      <c r="J853" s="303" t="s">
        <v>22602</v>
      </c>
      <c r="K853" s="305" t="s">
        <v>22516</v>
      </c>
      <c r="L853" s="305" t="s">
        <v>22516</v>
      </c>
      <c r="M853" s="303"/>
      <c r="N853" s="303"/>
      <c r="O853" s="303"/>
      <c r="P853" s="303"/>
      <c r="Q853" s="303"/>
    </row>
    <row r="854">
      <c r="A854" s="303" t="s">
        <v>2586</v>
      </c>
      <c r="B854" s="308" t="s">
        <v>33592</v>
      </c>
      <c r="C854" s="303" t="s">
        <v>33593</v>
      </c>
      <c r="D854" s="303" t="s">
        <v>22583</v>
      </c>
      <c r="E854" s="305" t="s">
        <v>22516</v>
      </c>
      <c r="F854" s="305" t="s">
        <v>22516</v>
      </c>
      <c r="G854" s="305" t="s">
        <v>22516</v>
      </c>
      <c r="H854" s="305" t="s">
        <v>22516</v>
      </c>
      <c r="I854" s="305" t="s">
        <v>22516</v>
      </c>
      <c r="J854" s="305" t="s">
        <v>22516</v>
      </c>
      <c r="K854" s="305" t="s">
        <v>22516</v>
      </c>
      <c r="L854" s="305" t="s">
        <v>22516</v>
      </c>
      <c r="M854" s="303"/>
      <c r="N854" s="303"/>
      <c r="O854" s="303"/>
      <c r="P854" s="307"/>
      <c r="Q854" s="303"/>
    </row>
    <row r="855">
      <c r="A855" s="303" t="s">
        <v>2586</v>
      </c>
      <c r="B855" s="306" t="s">
        <v>33594</v>
      </c>
      <c r="C855" s="303" t="s">
        <v>33595</v>
      </c>
      <c r="D855" s="303"/>
      <c r="E855" s="303"/>
      <c r="F855" s="303"/>
      <c r="G855" s="303"/>
      <c r="H855" s="303"/>
      <c r="I855" s="303"/>
      <c r="J855" s="303"/>
      <c r="K855" s="303"/>
      <c r="L855" s="303"/>
      <c r="M855" s="303"/>
      <c r="N855" s="303"/>
      <c r="O855" s="303"/>
      <c r="P855" s="303"/>
      <c r="Q855" s="303"/>
    </row>
    <row r="856">
      <c r="A856" s="303" t="s">
        <v>2586</v>
      </c>
      <c r="B856" s="308" t="s">
        <v>33596</v>
      </c>
      <c r="C856" s="303" t="s">
        <v>33595</v>
      </c>
      <c r="D856" s="303" t="s">
        <v>22602</v>
      </c>
      <c r="E856" s="303" t="s">
        <v>22513</v>
      </c>
      <c r="F856" s="303" t="s">
        <v>22513</v>
      </c>
      <c r="G856" s="305" t="s">
        <v>22516</v>
      </c>
      <c r="H856" s="303" t="s">
        <v>22513</v>
      </c>
      <c r="I856" s="305" t="s">
        <v>22516</v>
      </c>
      <c r="J856" s="303" t="s">
        <v>22513</v>
      </c>
      <c r="K856" s="305" t="s">
        <v>22516</v>
      </c>
      <c r="L856" s="305" t="s">
        <v>22516</v>
      </c>
      <c r="M856" s="303"/>
      <c r="N856" s="303"/>
      <c r="O856" s="303"/>
      <c r="P856" s="303" t="s">
        <v>15373</v>
      </c>
      <c r="Q856" s="303"/>
    </row>
    <row r="857">
      <c r="A857" s="303" t="s">
        <v>2586</v>
      </c>
      <c r="B857" s="306" t="s">
        <v>33597</v>
      </c>
      <c r="C857" s="303" t="s">
        <v>33598</v>
      </c>
      <c r="D857" s="303"/>
      <c r="E857" s="303"/>
      <c r="F857" s="303"/>
      <c r="G857" s="303"/>
      <c r="H857" s="303"/>
      <c r="I857" s="303"/>
      <c r="J857" s="303"/>
      <c r="K857" s="303"/>
      <c r="L857" s="303"/>
      <c r="M857" s="303"/>
      <c r="N857" s="303"/>
      <c r="O857" s="303" t="s">
        <v>2635</v>
      </c>
      <c r="P857" s="303" t="s">
        <v>8038</v>
      </c>
      <c r="Q857" s="303"/>
    </row>
    <row r="858">
      <c r="A858" s="303" t="s">
        <v>2586</v>
      </c>
      <c r="B858" s="308" t="s">
        <v>33599</v>
      </c>
      <c r="C858" s="303" t="s">
        <v>33600</v>
      </c>
      <c r="D858" s="303" t="s">
        <v>22513</v>
      </c>
      <c r="E858" s="305" t="s">
        <v>22516</v>
      </c>
      <c r="F858" s="305" t="s">
        <v>22516</v>
      </c>
      <c r="G858" s="305" t="s">
        <v>22516</v>
      </c>
      <c r="H858" s="305" t="s">
        <v>22516</v>
      </c>
      <c r="I858" s="305" t="s">
        <v>22516</v>
      </c>
      <c r="J858" s="305" t="s">
        <v>22516</v>
      </c>
      <c r="K858" s="305" t="s">
        <v>22516</v>
      </c>
      <c r="L858" s="305" t="s">
        <v>22516</v>
      </c>
      <c r="M858" s="303"/>
      <c r="N858" s="303"/>
      <c r="O858" s="303"/>
      <c r="P858" s="303"/>
      <c r="Q858" s="303"/>
    </row>
    <row r="859">
      <c r="A859" s="303" t="s">
        <v>2586</v>
      </c>
      <c r="B859" s="308" t="s">
        <v>33601</v>
      </c>
      <c r="C859" s="303" t="s">
        <v>33602</v>
      </c>
      <c r="D859" s="303" t="s">
        <v>22513</v>
      </c>
      <c r="E859" s="303" t="s">
        <v>22513</v>
      </c>
      <c r="F859" s="303" t="s">
        <v>22602</v>
      </c>
      <c r="G859" s="303" t="s">
        <v>22513</v>
      </c>
      <c r="H859" s="303" t="s">
        <v>22513</v>
      </c>
      <c r="I859" s="305" t="s">
        <v>22516</v>
      </c>
      <c r="J859" s="305" t="s">
        <v>22516</v>
      </c>
      <c r="K859" s="305" t="s">
        <v>22516</v>
      </c>
      <c r="L859" s="305" t="s">
        <v>22516</v>
      </c>
      <c r="M859" s="303"/>
      <c r="N859" s="303"/>
      <c r="O859" s="307"/>
      <c r="P859" s="303"/>
      <c r="Q859" s="303"/>
    </row>
    <row r="860">
      <c r="A860" s="303" t="s">
        <v>2586</v>
      </c>
      <c r="B860" s="308" t="s">
        <v>33603</v>
      </c>
      <c r="C860" s="303" t="s">
        <v>33604</v>
      </c>
      <c r="D860" s="303" t="s">
        <v>22602</v>
      </c>
      <c r="E860" s="303" t="s">
        <v>22513</v>
      </c>
      <c r="F860" s="303" t="s">
        <v>22602</v>
      </c>
      <c r="G860" s="305" t="s">
        <v>22516</v>
      </c>
      <c r="H860" s="303" t="s">
        <v>22513</v>
      </c>
      <c r="I860" s="305" t="s">
        <v>22516</v>
      </c>
      <c r="J860" s="305" t="s">
        <v>22516</v>
      </c>
      <c r="K860" s="305" t="s">
        <v>22516</v>
      </c>
      <c r="L860" s="305" t="s">
        <v>22516</v>
      </c>
      <c r="M860" s="303"/>
      <c r="N860" s="303"/>
      <c r="O860" s="303"/>
      <c r="P860" s="303"/>
      <c r="Q860" s="303"/>
    </row>
    <row r="861">
      <c r="A861" s="303" t="s">
        <v>2586</v>
      </c>
      <c r="B861" s="308" t="s">
        <v>33605</v>
      </c>
      <c r="C861" s="303" t="s">
        <v>33606</v>
      </c>
      <c r="D861" s="303" t="s">
        <v>22602</v>
      </c>
      <c r="E861" s="303" t="s">
        <v>22513</v>
      </c>
      <c r="F861" s="303" t="s">
        <v>22513</v>
      </c>
      <c r="G861" s="305" t="s">
        <v>22516</v>
      </c>
      <c r="H861" s="305" t="s">
        <v>22516</v>
      </c>
      <c r="I861" s="305" t="s">
        <v>22516</v>
      </c>
      <c r="J861" s="305" t="s">
        <v>22516</v>
      </c>
      <c r="K861" s="305" t="s">
        <v>22516</v>
      </c>
      <c r="L861" s="305" t="s">
        <v>22516</v>
      </c>
      <c r="M861" s="303"/>
      <c r="N861" s="303"/>
      <c r="O861" s="303"/>
      <c r="P861" s="303" t="s">
        <v>15373</v>
      </c>
      <c r="Q861" s="303"/>
    </row>
    <row r="862">
      <c r="A862" s="303" t="s">
        <v>2586</v>
      </c>
      <c r="B862" s="306" t="s">
        <v>33607</v>
      </c>
      <c r="C862" s="303" t="s">
        <v>33608</v>
      </c>
      <c r="D862" s="303"/>
      <c r="E862" s="303"/>
      <c r="F862" s="303"/>
      <c r="G862" s="303"/>
      <c r="H862" s="303"/>
      <c r="I862" s="303"/>
      <c r="J862" s="303"/>
      <c r="K862" s="303"/>
      <c r="L862" s="303"/>
      <c r="M862" s="303"/>
      <c r="N862" s="303"/>
      <c r="O862" s="303"/>
      <c r="P862" s="303" t="s">
        <v>8038</v>
      </c>
      <c r="Q862" s="303"/>
    </row>
    <row r="863">
      <c r="A863" s="303" t="s">
        <v>2586</v>
      </c>
      <c r="B863" s="308" t="s">
        <v>33609</v>
      </c>
      <c r="C863" s="303" t="s">
        <v>33610</v>
      </c>
      <c r="D863" s="303" t="s">
        <v>22602</v>
      </c>
      <c r="E863" s="305" t="s">
        <v>22516</v>
      </c>
      <c r="F863" s="305" t="s">
        <v>22516</v>
      </c>
      <c r="G863" s="305" t="s">
        <v>22516</v>
      </c>
      <c r="H863" s="303" t="s">
        <v>22583</v>
      </c>
      <c r="I863" s="305" t="s">
        <v>22516</v>
      </c>
      <c r="J863" s="305" t="s">
        <v>22516</v>
      </c>
      <c r="K863" s="305" t="s">
        <v>22516</v>
      </c>
      <c r="L863" s="305" t="s">
        <v>22516</v>
      </c>
      <c r="M863" s="303"/>
      <c r="N863" s="303"/>
      <c r="O863" s="303"/>
      <c r="P863" s="303"/>
      <c r="Q863" s="303"/>
    </row>
    <row r="864">
      <c r="A864" s="303" t="s">
        <v>2586</v>
      </c>
      <c r="B864" s="308" t="s">
        <v>33611</v>
      </c>
      <c r="C864" s="303" t="s">
        <v>33612</v>
      </c>
      <c r="D864" s="303" t="s">
        <v>22513</v>
      </c>
      <c r="E864" s="303" t="s">
        <v>22513</v>
      </c>
      <c r="F864" s="303" t="s">
        <v>22513</v>
      </c>
      <c r="G864" s="305" t="s">
        <v>22516</v>
      </c>
      <c r="H864" s="305" t="s">
        <v>22516</v>
      </c>
      <c r="I864" s="305" t="s">
        <v>22516</v>
      </c>
      <c r="J864" s="303" t="s">
        <v>22513</v>
      </c>
      <c r="K864" s="305" t="s">
        <v>22516</v>
      </c>
      <c r="L864" s="305" t="s">
        <v>22516</v>
      </c>
      <c r="M864" s="303"/>
      <c r="N864" s="303"/>
      <c r="O864" s="303"/>
      <c r="P864" s="303"/>
      <c r="Q864" s="303"/>
    </row>
    <row r="865">
      <c r="A865" s="303" t="s">
        <v>2586</v>
      </c>
      <c r="B865" s="306" t="s">
        <v>33613</v>
      </c>
      <c r="C865" s="303" t="s">
        <v>33614</v>
      </c>
      <c r="D865" s="303"/>
      <c r="E865" s="303"/>
      <c r="F865" s="303"/>
      <c r="G865" s="303"/>
      <c r="H865" s="303"/>
      <c r="I865" s="303"/>
      <c r="J865" s="303"/>
      <c r="K865" s="303"/>
      <c r="L865" s="303"/>
      <c r="M865" s="303"/>
      <c r="N865" s="303"/>
      <c r="O865" s="303"/>
      <c r="P865" s="303"/>
      <c r="Q865" s="303"/>
    </row>
    <row r="866">
      <c r="A866" s="303" t="s">
        <v>2586</v>
      </c>
      <c r="B866" s="308" t="s">
        <v>33615</v>
      </c>
      <c r="C866" s="303" t="s">
        <v>33616</v>
      </c>
      <c r="D866" s="303" t="s">
        <v>22602</v>
      </c>
      <c r="E866" s="303" t="s">
        <v>22602</v>
      </c>
      <c r="F866" s="305" t="s">
        <v>22516</v>
      </c>
      <c r="G866" s="305" t="s">
        <v>22516</v>
      </c>
      <c r="H866" s="305" t="s">
        <v>22516</v>
      </c>
      <c r="I866" s="305" t="s">
        <v>22516</v>
      </c>
      <c r="J866" s="305" t="s">
        <v>22516</v>
      </c>
      <c r="K866" s="305" t="s">
        <v>22516</v>
      </c>
      <c r="L866" s="305" t="s">
        <v>22516</v>
      </c>
      <c r="M866" s="303"/>
      <c r="N866" s="303"/>
      <c r="O866" s="303"/>
      <c r="P866" s="303"/>
      <c r="Q866" s="303"/>
    </row>
    <row r="867">
      <c r="A867" s="303" t="s">
        <v>2586</v>
      </c>
      <c r="B867" s="308" t="s">
        <v>33617</v>
      </c>
      <c r="C867" s="303" t="s">
        <v>33618</v>
      </c>
      <c r="D867" s="303" t="s">
        <v>22602</v>
      </c>
      <c r="E867" s="303" t="s">
        <v>22602</v>
      </c>
      <c r="F867" s="303" t="s">
        <v>22602</v>
      </c>
      <c r="G867" s="303" t="s">
        <v>22513</v>
      </c>
      <c r="H867" s="303" t="s">
        <v>22513</v>
      </c>
      <c r="I867" s="303" t="s">
        <v>22513</v>
      </c>
      <c r="J867" s="303" t="s">
        <v>22513</v>
      </c>
      <c r="K867" s="303" t="s">
        <v>28610</v>
      </c>
      <c r="L867" s="303" t="s">
        <v>22513</v>
      </c>
      <c r="M867" s="303"/>
      <c r="N867" s="303"/>
      <c r="O867" s="303"/>
      <c r="P867" s="303" t="s">
        <v>15373</v>
      </c>
      <c r="Q867" s="303"/>
    </row>
    <row r="868">
      <c r="A868" s="303" t="s">
        <v>2586</v>
      </c>
      <c r="B868" s="308" t="s">
        <v>33619</v>
      </c>
      <c r="C868" s="303" t="s">
        <v>33620</v>
      </c>
      <c r="D868" s="303" t="s">
        <v>22602</v>
      </c>
      <c r="E868" s="305" t="s">
        <v>22516</v>
      </c>
      <c r="F868" s="303" t="s">
        <v>22513</v>
      </c>
      <c r="G868" s="303" t="s">
        <v>22513</v>
      </c>
      <c r="H868" s="303" t="s">
        <v>22513</v>
      </c>
      <c r="I868" s="303" t="s">
        <v>22513</v>
      </c>
      <c r="J868" s="303" t="s">
        <v>22513</v>
      </c>
      <c r="K868" s="305" t="s">
        <v>22516</v>
      </c>
      <c r="L868" s="305" t="s">
        <v>22516</v>
      </c>
      <c r="M868" s="303"/>
      <c r="N868" s="303"/>
      <c r="O868" s="303"/>
      <c r="P868" s="303"/>
      <c r="Q868" s="303"/>
    </row>
    <row r="869">
      <c r="A869" s="303" t="s">
        <v>2586</v>
      </c>
      <c r="B869" s="308" t="s">
        <v>33621</v>
      </c>
      <c r="C869" s="303" t="s">
        <v>33622</v>
      </c>
      <c r="D869" s="303" t="s">
        <v>22513</v>
      </c>
      <c r="E869" s="303" t="s">
        <v>22513</v>
      </c>
      <c r="F869" s="305" t="s">
        <v>22516</v>
      </c>
      <c r="G869" s="305" t="s">
        <v>22516</v>
      </c>
      <c r="H869" s="305" t="s">
        <v>22516</v>
      </c>
      <c r="I869" s="305" t="s">
        <v>22516</v>
      </c>
      <c r="J869" s="303" t="s">
        <v>22602</v>
      </c>
      <c r="K869" s="305" t="s">
        <v>22516</v>
      </c>
      <c r="L869" s="305" t="s">
        <v>22516</v>
      </c>
      <c r="M869" s="303"/>
      <c r="N869" s="303"/>
      <c r="O869" s="303"/>
      <c r="P869" s="303"/>
      <c r="Q869" s="303"/>
    </row>
    <row r="870">
      <c r="A870" s="303" t="s">
        <v>2586</v>
      </c>
      <c r="B870" s="306" t="s">
        <v>33623</v>
      </c>
      <c r="C870" s="303" t="s">
        <v>33624</v>
      </c>
      <c r="D870" s="303"/>
      <c r="E870" s="303"/>
      <c r="F870" s="303"/>
      <c r="G870" s="303"/>
      <c r="H870" s="303"/>
      <c r="I870" s="303"/>
      <c r="J870" s="303"/>
      <c r="K870" s="303"/>
      <c r="L870" s="303"/>
      <c r="M870" s="303"/>
      <c r="N870" s="303"/>
      <c r="O870" s="303" t="s">
        <v>2635</v>
      </c>
      <c r="P870" s="303" t="s">
        <v>8038</v>
      </c>
      <c r="Q870" s="303"/>
    </row>
    <row r="871">
      <c r="A871" s="303" t="s">
        <v>2586</v>
      </c>
      <c r="B871" s="306" t="s">
        <v>33625</v>
      </c>
      <c r="C871" s="303" t="s">
        <v>33626</v>
      </c>
      <c r="D871" s="303"/>
      <c r="E871" s="303"/>
      <c r="F871" s="303"/>
      <c r="G871" s="303"/>
      <c r="H871" s="303"/>
      <c r="I871" s="303"/>
      <c r="J871" s="303"/>
      <c r="K871" s="303"/>
      <c r="L871" s="303"/>
      <c r="M871" s="303"/>
      <c r="N871" s="303"/>
      <c r="O871" s="303"/>
      <c r="P871" s="303"/>
      <c r="Q871" s="303"/>
    </row>
    <row r="872">
      <c r="A872" s="303" t="s">
        <v>2586</v>
      </c>
      <c r="B872" s="308" t="s">
        <v>33627</v>
      </c>
      <c r="C872" s="303" t="s">
        <v>33628</v>
      </c>
      <c r="D872" s="303" t="s">
        <v>22513</v>
      </c>
      <c r="E872" s="305" t="s">
        <v>22516</v>
      </c>
      <c r="F872" s="305" t="s">
        <v>22516</v>
      </c>
      <c r="G872" s="305" t="s">
        <v>22516</v>
      </c>
      <c r="H872" s="305" t="s">
        <v>22516</v>
      </c>
      <c r="I872" s="305" t="s">
        <v>22516</v>
      </c>
      <c r="J872" s="303" t="s">
        <v>22513</v>
      </c>
      <c r="K872" s="305" t="s">
        <v>22516</v>
      </c>
      <c r="L872" s="305" t="s">
        <v>22516</v>
      </c>
      <c r="M872" s="303"/>
      <c r="N872" s="303"/>
      <c r="O872" s="303"/>
      <c r="P872" s="303"/>
      <c r="Q872" s="303"/>
    </row>
    <row r="873">
      <c r="A873" s="303" t="s">
        <v>2586</v>
      </c>
      <c r="B873" s="308" t="s">
        <v>33629</v>
      </c>
      <c r="C873" s="303" t="s">
        <v>33630</v>
      </c>
      <c r="D873" s="303" t="s">
        <v>22513</v>
      </c>
      <c r="E873" s="305" t="s">
        <v>22516</v>
      </c>
      <c r="F873" s="305" t="s">
        <v>22516</v>
      </c>
      <c r="G873" s="305" t="s">
        <v>22516</v>
      </c>
      <c r="H873" s="305" t="s">
        <v>22516</v>
      </c>
      <c r="I873" s="305" t="s">
        <v>22516</v>
      </c>
      <c r="J873" s="303" t="s">
        <v>22513</v>
      </c>
      <c r="K873" s="305" t="s">
        <v>22516</v>
      </c>
      <c r="L873" s="305" t="s">
        <v>22516</v>
      </c>
      <c r="M873" s="303"/>
      <c r="N873" s="303"/>
      <c r="O873" s="303"/>
      <c r="P873" s="303"/>
      <c r="Q873" s="303"/>
    </row>
    <row r="874">
      <c r="A874" s="303" t="s">
        <v>2586</v>
      </c>
      <c r="B874" s="308" t="s">
        <v>33631</v>
      </c>
      <c r="C874" s="303" t="s">
        <v>33632</v>
      </c>
      <c r="D874" s="303" t="s">
        <v>22602</v>
      </c>
      <c r="E874" s="305" t="s">
        <v>22516</v>
      </c>
      <c r="F874" s="305" t="s">
        <v>22516</v>
      </c>
      <c r="G874" s="305" t="s">
        <v>22516</v>
      </c>
      <c r="H874" s="303" t="s">
        <v>22513</v>
      </c>
      <c r="I874" s="303" t="s">
        <v>22513</v>
      </c>
      <c r="J874" s="303" t="s">
        <v>22602</v>
      </c>
      <c r="K874" s="305" t="s">
        <v>22516</v>
      </c>
      <c r="L874" s="305" t="s">
        <v>22516</v>
      </c>
      <c r="M874" s="303"/>
      <c r="N874" s="303"/>
      <c r="O874" s="307"/>
      <c r="P874" s="307"/>
      <c r="Q874" s="303"/>
    </row>
    <row r="875">
      <c r="A875" s="303" t="s">
        <v>2586</v>
      </c>
      <c r="B875" s="308" t="s">
        <v>33633</v>
      </c>
      <c r="C875" s="303" t="s">
        <v>33634</v>
      </c>
      <c r="D875" s="303" t="s">
        <v>22583</v>
      </c>
      <c r="E875" s="303" t="s">
        <v>22513</v>
      </c>
      <c r="F875" s="303" t="s">
        <v>22583</v>
      </c>
      <c r="G875" s="303" t="s">
        <v>22513</v>
      </c>
      <c r="H875" s="303" t="s">
        <v>22513</v>
      </c>
      <c r="I875" s="303" t="s">
        <v>22513</v>
      </c>
      <c r="J875" s="303" t="s">
        <v>22513</v>
      </c>
      <c r="K875" s="303"/>
      <c r="L875" s="303"/>
      <c r="M875" s="303"/>
      <c r="N875" s="303"/>
      <c r="O875" s="303"/>
      <c r="P875" s="303"/>
      <c r="Q875" s="303" t="s">
        <v>33635</v>
      </c>
    </row>
    <row r="876">
      <c r="A876" s="303" t="s">
        <v>2586</v>
      </c>
      <c r="B876" s="308" t="s">
        <v>33636</v>
      </c>
      <c r="C876" s="303" t="s">
        <v>33637</v>
      </c>
      <c r="D876" s="303" t="s">
        <v>22602</v>
      </c>
      <c r="E876" s="305" t="s">
        <v>22516</v>
      </c>
      <c r="F876" s="305" t="s">
        <v>22516</v>
      </c>
      <c r="G876" s="305" t="s">
        <v>22516</v>
      </c>
      <c r="H876" s="305" t="s">
        <v>22516</v>
      </c>
      <c r="I876" s="305" t="s">
        <v>22516</v>
      </c>
      <c r="J876" s="303" t="s">
        <v>22602</v>
      </c>
      <c r="K876" s="305" t="s">
        <v>22516</v>
      </c>
      <c r="L876" s="305" t="s">
        <v>22516</v>
      </c>
      <c r="M876" s="303"/>
      <c r="N876" s="303"/>
      <c r="O876" s="307"/>
      <c r="P876" s="303"/>
      <c r="Q876" s="303"/>
    </row>
    <row r="877">
      <c r="A877" s="303" t="s">
        <v>2586</v>
      </c>
      <c r="B877" s="308" t="s">
        <v>33638</v>
      </c>
      <c r="C877" s="303" t="s">
        <v>33639</v>
      </c>
      <c r="D877" s="303" t="s">
        <v>22602</v>
      </c>
      <c r="E877" s="303" t="s">
        <v>22513</v>
      </c>
      <c r="F877" s="303" t="s">
        <v>22513</v>
      </c>
      <c r="G877" s="303" t="s">
        <v>22513</v>
      </c>
      <c r="H877" s="305" t="s">
        <v>22516</v>
      </c>
      <c r="I877" s="303" t="s">
        <v>22513</v>
      </c>
      <c r="J877" s="303" t="s">
        <v>22513</v>
      </c>
      <c r="K877" s="305" t="s">
        <v>22516</v>
      </c>
      <c r="L877" s="305" t="s">
        <v>22516</v>
      </c>
      <c r="M877" s="303"/>
      <c r="N877" s="303"/>
      <c r="O877" s="303"/>
      <c r="P877" s="303"/>
      <c r="Q877" s="303"/>
    </row>
    <row r="878">
      <c r="A878" s="303" t="s">
        <v>2586</v>
      </c>
      <c r="B878" s="308" t="s">
        <v>33640</v>
      </c>
      <c r="C878" s="303" t="s">
        <v>33641</v>
      </c>
      <c r="D878" s="303" t="s">
        <v>22602</v>
      </c>
      <c r="E878" s="305" t="s">
        <v>22516</v>
      </c>
      <c r="F878" s="305" t="s">
        <v>22516</v>
      </c>
      <c r="G878" s="305" t="s">
        <v>22516</v>
      </c>
      <c r="H878" s="305" t="s">
        <v>22516</v>
      </c>
      <c r="I878" s="305" t="s">
        <v>22516</v>
      </c>
      <c r="J878" s="303" t="s">
        <v>22513</v>
      </c>
      <c r="K878" s="305" t="s">
        <v>22516</v>
      </c>
      <c r="L878" s="305" t="s">
        <v>22516</v>
      </c>
      <c r="M878" s="303"/>
      <c r="N878" s="303"/>
      <c r="O878" s="303"/>
      <c r="P878" s="303"/>
      <c r="Q878" s="303"/>
    </row>
    <row r="879">
      <c r="A879" s="303" t="s">
        <v>2586</v>
      </c>
      <c r="B879" s="306" t="s">
        <v>33642</v>
      </c>
      <c r="C879" s="303" t="s">
        <v>33643</v>
      </c>
      <c r="D879" s="303"/>
      <c r="E879" s="303"/>
      <c r="F879" s="303"/>
      <c r="G879" s="303"/>
      <c r="H879" s="303"/>
      <c r="I879" s="303"/>
      <c r="J879" s="303"/>
      <c r="K879" s="303"/>
      <c r="L879" s="303"/>
      <c r="M879" s="303"/>
      <c r="N879" s="303"/>
      <c r="O879" s="303"/>
      <c r="P879" s="303"/>
      <c r="Q879" s="303"/>
    </row>
    <row r="880">
      <c r="A880" s="303" t="s">
        <v>2586</v>
      </c>
      <c r="B880" s="306" t="s">
        <v>33644</v>
      </c>
      <c r="C880" s="303" t="s">
        <v>33645</v>
      </c>
      <c r="D880" s="303" t="s">
        <v>2590</v>
      </c>
      <c r="E880" s="303"/>
      <c r="F880" s="303"/>
      <c r="G880" s="303"/>
      <c r="H880" s="303"/>
      <c r="I880" s="303"/>
      <c r="J880" s="303"/>
      <c r="K880" s="303"/>
      <c r="L880" s="303"/>
      <c r="M880" s="303"/>
      <c r="N880" s="303"/>
      <c r="O880" s="303"/>
      <c r="P880" s="303" t="s">
        <v>8038</v>
      </c>
      <c r="Q880" s="303"/>
    </row>
    <row r="881">
      <c r="A881" s="303" t="s">
        <v>2633</v>
      </c>
      <c r="B881" s="306" t="s">
        <v>33646</v>
      </c>
      <c r="C881" s="303" t="s">
        <v>33647</v>
      </c>
      <c r="D881" s="303"/>
      <c r="E881" s="303"/>
      <c r="F881" s="303"/>
      <c r="G881" s="303"/>
      <c r="H881" s="303"/>
      <c r="I881" s="303"/>
      <c r="J881" s="303"/>
      <c r="K881" s="303"/>
      <c r="L881" s="303"/>
      <c r="M881" s="303"/>
      <c r="N881" s="303"/>
      <c r="O881" s="303" t="s">
        <v>9911</v>
      </c>
      <c r="P881" s="303" t="s">
        <v>8038</v>
      </c>
      <c r="Q881" s="303"/>
    </row>
    <row r="882">
      <c r="A882" s="303" t="s">
        <v>2586</v>
      </c>
      <c r="B882" s="306" t="s">
        <v>33648</v>
      </c>
      <c r="C882" s="303" t="s">
        <v>33649</v>
      </c>
      <c r="D882" s="303" t="s">
        <v>2590</v>
      </c>
      <c r="E882" s="303"/>
      <c r="F882" s="303"/>
      <c r="G882" s="303"/>
      <c r="H882" s="303"/>
      <c r="I882" s="303"/>
      <c r="J882" s="303"/>
      <c r="K882" s="303"/>
      <c r="L882" s="303"/>
      <c r="M882" s="303"/>
      <c r="N882" s="303"/>
      <c r="O882" s="303"/>
      <c r="P882" s="303" t="s">
        <v>8038</v>
      </c>
      <c r="Q882" s="303"/>
    </row>
    <row r="883">
      <c r="A883" s="303" t="s">
        <v>2586</v>
      </c>
      <c r="B883" s="308" t="s">
        <v>33650</v>
      </c>
      <c r="C883" s="303" t="s">
        <v>33651</v>
      </c>
      <c r="D883" s="303" t="s">
        <v>22602</v>
      </c>
      <c r="E883" s="305" t="s">
        <v>22516</v>
      </c>
      <c r="F883" s="303" t="s">
        <v>22513</v>
      </c>
      <c r="G883" s="303" t="s">
        <v>22513</v>
      </c>
      <c r="H883" s="303" t="s">
        <v>22513</v>
      </c>
      <c r="I883" s="303" t="s">
        <v>22513</v>
      </c>
      <c r="J883" s="305" t="s">
        <v>22516</v>
      </c>
      <c r="K883" s="305" t="s">
        <v>22516</v>
      </c>
      <c r="L883" s="305" t="s">
        <v>22516</v>
      </c>
      <c r="M883" s="303"/>
      <c r="N883" s="303"/>
      <c r="O883" s="303"/>
      <c r="P883" s="307"/>
      <c r="Q883" s="303"/>
    </row>
    <row r="884">
      <c r="A884" s="303" t="s">
        <v>2586</v>
      </c>
      <c r="B884" s="308" t="s">
        <v>33652</v>
      </c>
      <c r="C884" s="303" t="s">
        <v>33653</v>
      </c>
      <c r="D884" s="303" t="s">
        <v>22513</v>
      </c>
      <c r="E884" s="303" t="s">
        <v>22583</v>
      </c>
      <c r="F884" s="305" t="s">
        <v>22516</v>
      </c>
      <c r="G884" s="305" t="s">
        <v>22516</v>
      </c>
      <c r="H884" s="305" t="s">
        <v>22516</v>
      </c>
      <c r="I884" s="305" t="s">
        <v>22516</v>
      </c>
      <c r="J884" s="305" t="s">
        <v>22516</v>
      </c>
      <c r="K884" s="303"/>
      <c r="L884" s="303"/>
      <c r="M884" s="303"/>
      <c r="N884" s="303"/>
      <c r="O884" s="303" t="s">
        <v>33654</v>
      </c>
      <c r="P884" s="303"/>
      <c r="Q884" s="303" t="s">
        <v>31862</v>
      </c>
    </row>
    <row r="885">
      <c r="A885" s="303" t="s">
        <v>2586</v>
      </c>
      <c r="B885" s="306" t="s">
        <v>33652</v>
      </c>
      <c r="C885" s="303" t="s">
        <v>33655</v>
      </c>
      <c r="D885" s="303"/>
      <c r="E885" s="303"/>
      <c r="F885" s="303"/>
      <c r="G885" s="303"/>
      <c r="H885" s="303"/>
      <c r="I885" s="303"/>
      <c r="J885" s="303"/>
      <c r="K885" s="303"/>
      <c r="L885" s="303"/>
      <c r="M885" s="303"/>
      <c r="N885" s="303"/>
      <c r="O885" s="303" t="s">
        <v>2635</v>
      </c>
      <c r="P885" s="303" t="s">
        <v>8038</v>
      </c>
      <c r="Q885" s="303"/>
    </row>
    <row r="886">
      <c r="A886" s="303" t="s">
        <v>2586</v>
      </c>
      <c r="B886" s="308" t="s">
        <v>33656</v>
      </c>
      <c r="C886" s="303" t="s">
        <v>33657</v>
      </c>
      <c r="D886" s="303" t="s">
        <v>22602</v>
      </c>
      <c r="E886" s="303" t="s">
        <v>22513</v>
      </c>
      <c r="F886" s="303" t="s">
        <v>22583</v>
      </c>
      <c r="G886" s="303" t="s">
        <v>22513</v>
      </c>
      <c r="H886" s="303" t="s">
        <v>22583</v>
      </c>
      <c r="I886" s="303" t="s">
        <v>22513</v>
      </c>
      <c r="J886" s="303" t="s">
        <v>22513</v>
      </c>
      <c r="K886" s="305" t="s">
        <v>22516</v>
      </c>
      <c r="L886" s="305" t="s">
        <v>22516</v>
      </c>
      <c r="M886" s="303"/>
      <c r="N886" s="303"/>
      <c r="O886" s="303"/>
      <c r="P886" s="303"/>
      <c r="Q886" s="303"/>
    </row>
    <row r="887">
      <c r="A887" s="303" t="s">
        <v>2586</v>
      </c>
      <c r="B887" s="308" t="s">
        <v>33658</v>
      </c>
      <c r="C887" s="303" t="s">
        <v>33659</v>
      </c>
      <c r="D887" s="303" t="s">
        <v>22513</v>
      </c>
      <c r="E887" s="303" t="s">
        <v>22513</v>
      </c>
      <c r="F887" s="303" t="s">
        <v>22513</v>
      </c>
      <c r="G887" s="305" t="s">
        <v>22516</v>
      </c>
      <c r="H887" s="303" t="s">
        <v>22513</v>
      </c>
      <c r="I887" s="303" t="s">
        <v>22513</v>
      </c>
      <c r="J887" s="305" t="s">
        <v>22516</v>
      </c>
      <c r="K887" s="305" t="s">
        <v>22516</v>
      </c>
      <c r="L887" s="305" t="s">
        <v>22516</v>
      </c>
      <c r="M887" s="303"/>
      <c r="N887" s="303"/>
      <c r="O887" s="303"/>
      <c r="P887" s="303"/>
      <c r="Q887" s="303"/>
    </row>
    <row r="888">
      <c r="A888" s="303" t="s">
        <v>2586</v>
      </c>
      <c r="B888" s="306" t="s">
        <v>33660</v>
      </c>
      <c r="C888" s="303" t="s">
        <v>33661</v>
      </c>
      <c r="D888" s="303"/>
      <c r="E888" s="303"/>
      <c r="F888" s="303"/>
      <c r="G888" s="303"/>
      <c r="H888" s="303"/>
      <c r="I888" s="303"/>
      <c r="J888" s="303"/>
      <c r="K888" s="303"/>
      <c r="L888" s="303"/>
      <c r="M888" s="303"/>
      <c r="N888" s="303"/>
      <c r="O888" s="303"/>
      <c r="P888" s="303" t="s">
        <v>8038</v>
      </c>
      <c r="Q888" s="303"/>
    </row>
    <row r="889">
      <c r="A889" s="303" t="s">
        <v>2586</v>
      </c>
      <c r="B889" s="308" t="s">
        <v>33662</v>
      </c>
      <c r="C889" s="303" t="s">
        <v>33663</v>
      </c>
      <c r="D889" s="303" t="s">
        <v>22602</v>
      </c>
      <c r="E889" s="303" t="s">
        <v>22513</v>
      </c>
      <c r="F889" s="303" t="s">
        <v>22513</v>
      </c>
      <c r="G889" s="303" t="s">
        <v>22513</v>
      </c>
      <c r="H889" s="303" t="s">
        <v>22513</v>
      </c>
      <c r="I889" s="303" t="s">
        <v>22513</v>
      </c>
      <c r="J889" s="303" t="s">
        <v>22583</v>
      </c>
      <c r="K889" s="305" t="s">
        <v>22516</v>
      </c>
      <c r="L889" s="305" t="s">
        <v>22516</v>
      </c>
      <c r="M889" s="303"/>
      <c r="N889" s="303"/>
      <c r="O889" s="303"/>
      <c r="P889" s="303" t="s">
        <v>8038</v>
      </c>
      <c r="Q889" s="303"/>
    </row>
    <row r="890">
      <c r="A890" s="303" t="s">
        <v>2586</v>
      </c>
      <c r="B890" s="308" t="s">
        <v>33664</v>
      </c>
      <c r="C890" s="303" t="s">
        <v>33665</v>
      </c>
      <c r="D890" s="303" t="s">
        <v>22513</v>
      </c>
      <c r="E890" s="303" t="s">
        <v>22513</v>
      </c>
      <c r="F890" s="303" t="s">
        <v>22513</v>
      </c>
      <c r="G890" s="303" t="s">
        <v>22513</v>
      </c>
      <c r="H890" s="303" t="s">
        <v>22513</v>
      </c>
      <c r="I890" s="303" t="s">
        <v>22513</v>
      </c>
      <c r="J890" s="303" t="s">
        <v>22513</v>
      </c>
      <c r="K890" s="305" t="s">
        <v>22516</v>
      </c>
      <c r="L890" s="305" t="s">
        <v>22516</v>
      </c>
      <c r="M890" s="303"/>
      <c r="N890" s="303"/>
      <c r="O890" s="303"/>
      <c r="P890" s="303"/>
      <c r="Q890" s="303"/>
    </row>
    <row r="891">
      <c r="A891" s="303" t="s">
        <v>2586</v>
      </c>
      <c r="B891" s="308" t="s">
        <v>33666</v>
      </c>
      <c r="C891" s="303" t="s">
        <v>33667</v>
      </c>
      <c r="D891" s="303" t="s">
        <v>22513</v>
      </c>
      <c r="E891" s="305" t="s">
        <v>22516</v>
      </c>
      <c r="F891" s="303" t="s">
        <v>22513</v>
      </c>
      <c r="G891" s="305" t="s">
        <v>22516</v>
      </c>
      <c r="H891" s="303" t="s">
        <v>22513</v>
      </c>
      <c r="I891" s="303" t="s">
        <v>22513</v>
      </c>
      <c r="J891" s="305" t="s">
        <v>22516</v>
      </c>
      <c r="K891" s="305" t="s">
        <v>22516</v>
      </c>
      <c r="L891" s="305" t="s">
        <v>22516</v>
      </c>
      <c r="M891" s="303"/>
      <c r="N891" s="303"/>
      <c r="O891" s="303"/>
      <c r="P891" s="303"/>
      <c r="Q891" s="303"/>
    </row>
    <row r="892">
      <c r="A892" s="303" t="s">
        <v>2586</v>
      </c>
      <c r="B892" s="308" t="s">
        <v>33668</v>
      </c>
      <c r="C892" s="303" t="s">
        <v>33669</v>
      </c>
      <c r="D892" s="303" t="s">
        <v>22583</v>
      </c>
      <c r="E892" s="303" t="s">
        <v>22513</v>
      </c>
      <c r="F892" s="303" t="s">
        <v>22513</v>
      </c>
      <c r="G892" s="303" t="s">
        <v>22513</v>
      </c>
      <c r="H892" s="303" t="s">
        <v>22513</v>
      </c>
      <c r="I892" s="303" t="s">
        <v>22513</v>
      </c>
      <c r="J892" s="305" t="s">
        <v>22516</v>
      </c>
      <c r="K892" s="305" t="s">
        <v>22516</v>
      </c>
      <c r="L892" s="305" t="s">
        <v>22516</v>
      </c>
      <c r="M892" s="303"/>
      <c r="N892" s="303"/>
      <c r="O892" s="303"/>
      <c r="P892" s="303"/>
      <c r="Q892" s="303"/>
    </row>
    <row r="893">
      <c r="A893" s="303" t="s">
        <v>2586</v>
      </c>
      <c r="B893" s="308" t="s">
        <v>33670</v>
      </c>
      <c r="C893" s="303" t="s">
        <v>33671</v>
      </c>
      <c r="D893" s="303" t="s">
        <v>22602</v>
      </c>
      <c r="E893" s="303" t="s">
        <v>22583</v>
      </c>
      <c r="F893" s="303" t="s">
        <v>22513</v>
      </c>
      <c r="G893" s="305" t="s">
        <v>22516</v>
      </c>
      <c r="H893" s="305" t="s">
        <v>22516</v>
      </c>
      <c r="I893" s="303" t="s">
        <v>22513</v>
      </c>
      <c r="J893" s="305" t="s">
        <v>22516</v>
      </c>
      <c r="K893" s="305" t="s">
        <v>22516</v>
      </c>
      <c r="L893" s="305" t="s">
        <v>22516</v>
      </c>
      <c r="M893" s="303"/>
      <c r="N893" s="303"/>
      <c r="O893" s="303"/>
      <c r="P893" s="303"/>
      <c r="Q893" s="303"/>
    </row>
    <row r="894">
      <c r="A894" s="303" t="s">
        <v>2586</v>
      </c>
      <c r="B894" s="306" t="s">
        <v>33672</v>
      </c>
      <c r="C894" s="303" t="s">
        <v>33673</v>
      </c>
      <c r="D894" s="303"/>
      <c r="E894" s="303"/>
      <c r="F894" s="303"/>
      <c r="G894" s="303"/>
      <c r="H894" s="303"/>
      <c r="I894" s="303"/>
      <c r="J894" s="303"/>
      <c r="K894" s="303"/>
      <c r="L894" s="303"/>
      <c r="M894" s="303"/>
      <c r="N894" s="303"/>
      <c r="O894" s="303" t="s">
        <v>2635</v>
      </c>
      <c r="P894" s="303" t="s">
        <v>8038</v>
      </c>
      <c r="Q894" s="303"/>
    </row>
    <row r="895">
      <c r="A895" s="303" t="s">
        <v>2586</v>
      </c>
      <c r="B895" s="308" t="s">
        <v>33674</v>
      </c>
      <c r="C895" s="303" t="s">
        <v>33675</v>
      </c>
      <c r="D895" s="303" t="s">
        <v>22602</v>
      </c>
      <c r="E895" s="303" t="s">
        <v>22513</v>
      </c>
      <c r="F895" s="303" t="s">
        <v>22513</v>
      </c>
      <c r="G895" s="305" t="s">
        <v>22516</v>
      </c>
      <c r="H895" s="303" t="s">
        <v>22513</v>
      </c>
      <c r="I895" s="303" t="s">
        <v>22583</v>
      </c>
      <c r="J895" s="303" t="s">
        <v>22583</v>
      </c>
      <c r="K895" s="305" t="s">
        <v>22516</v>
      </c>
      <c r="L895" s="305" t="s">
        <v>22516</v>
      </c>
      <c r="M895" s="303"/>
      <c r="N895" s="303"/>
      <c r="O895" s="303"/>
      <c r="P895" s="303"/>
      <c r="Q895" s="303"/>
    </row>
    <row r="896">
      <c r="A896" s="303" t="s">
        <v>2586</v>
      </c>
      <c r="B896" s="306" t="s">
        <v>33676</v>
      </c>
      <c r="C896" s="303" t="s">
        <v>33677</v>
      </c>
      <c r="D896" s="303"/>
      <c r="E896" s="303"/>
      <c r="F896" s="303"/>
      <c r="G896" s="303"/>
      <c r="H896" s="303"/>
      <c r="I896" s="303"/>
      <c r="J896" s="303"/>
      <c r="K896" s="303"/>
      <c r="L896" s="303"/>
      <c r="M896" s="303"/>
      <c r="N896" s="303"/>
      <c r="O896" s="303"/>
      <c r="P896" s="303" t="s">
        <v>8038</v>
      </c>
      <c r="Q896" s="303"/>
    </row>
    <row r="897">
      <c r="A897" s="303"/>
      <c r="B897" s="308" t="s">
        <v>33678</v>
      </c>
      <c r="C897" s="303" t="s">
        <v>33679</v>
      </c>
      <c r="D897" s="303" t="s">
        <v>22513</v>
      </c>
      <c r="E897" s="303" t="s">
        <v>22513</v>
      </c>
      <c r="F897" s="305" t="s">
        <v>22516</v>
      </c>
      <c r="G897" s="305" t="s">
        <v>22516</v>
      </c>
      <c r="H897" s="305" t="s">
        <v>22516</v>
      </c>
      <c r="I897" s="303" t="s">
        <v>22513</v>
      </c>
      <c r="J897" s="303" t="s">
        <v>22583</v>
      </c>
      <c r="K897" s="305" t="s">
        <v>22516</v>
      </c>
      <c r="L897" s="305" t="s">
        <v>22516</v>
      </c>
      <c r="M897" s="303"/>
      <c r="N897" s="303"/>
      <c r="O897" s="303"/>
      <c r="P897" s="303"/>
      <c r="Q897" s="303"/>
    </row>
    <row r="898">
      <c r="A898" s="303" t="s">
        <v>2586</v>
      </c>
      <c r="B898" s="306" t="s">
        <v>33680</v>
      </c>
      <c r="C898" s="303" t="s">
        <v>33681</v>
      </c>
      <c r="D898" s="303"/>
      <c r="E898" s="303"/>
      <c r="F898" s="303"/>
      <c r="G898" s="303"/>
      <c r="H898" s="303"/>
      <c r="I898" s="303"/>
      <c r="J898" s="303"/>
      <c r="K898" s="303"/>
      <c r="L898" s="303"/>
      <c r="M898" s="303"/>
      <c r="N898" s="303"/>
      <c r="O898" s="303" t="s">
        <v>2588</v>
      </c>
      <c r="P898" s="303" t="s">
        <v>8038</v>
      </c>
      <c r="Q898" s="303"/>
    </row>
    <row r="899">
      <c r="A899" s="303" t="s">
        <v>2586</v>
      </c>
      <c r="B899" s="308" t="s">
        <v>33682</v>
      </c>
      <c r="C899" s="303" t="s">
        <v>33683</v>
      </c>
      <c r="D899" s="303" t="s">
        <v>22583</v>
      </c>
      <c r="E899" s="303" t="s">
        <v>22513</v>
      </c>
      <c r="F899" s="303" t="s">
        <v>22513</v>
      </c>
      <c r="G899" s="303" t="s">
        <v>22513</v>
      </c>
      <c r="H899" s="303" t="s">
        <v>22513</v>
      </c>
      <c r="I899" s="303" t="s">
        <v>22513</v>
      </c>
      <c r="J899" s="305" t="s">
        <v>22516</v>
      </c>
      <c r="K899" s="305" t="s">
        <v>22516</v>
      </c>
      <c r="L899" s="305" t="s">
        <v>22516</v>
      </c>
      <c r="M899" s="303"/>
      <c r="N899" s="303"/>
      <c r="O899" s="303"/>
      <c r="P899" s="303"/>
      <c r="Q899" s="303"/>
    </row>
    <row r="900">
      <c r="A900" s="303" t="s">
        <v>2586</v>
      </c>
      <c r="B900" s="306" t="s">
        <v>33684</v>
      </c>
      <c r="C900" s="303" t="s">
        <v>33685</v>
      </c>
      <c r="D900" s="303"/>
      <c r="E900" s="303"/>
      <c r="F900" s="303"/>
      <c r="G900" s="303"/>
      <c r="H900" s="303"/>
      <c r="I900" s="303"/>
      <c r="J900" s="303"/>
      <c r="K900" s="303"/>
      <c r="L900" s="303"/>
      <c r="M900" s="303"/>
      <c r="N900" s="303"/>
      <c r="O900" s="303" t="s">
        <v>2635</v>
      </c>
      <c r="P900" s="303" t="s">
        <v>8038</v>
      </c>
      <c r="Q900" s="303"/>
    </row>
    <row r="901">
      <c r="A901" s="303" t="s">
        <v>2586</v>
      </c>
      <c r="B901" s="306" t="s">
        <v>33686</v>
      </c>
      <c r="C901" s="303" t="s">
        <v>33687</v>
      </c>
      <c r="D901" s="303" t="s">
        <v>22513</v>
      </c>
      <c r="E901" s="303" t="s">
        <v>22583</v>
      </c>
      <c r="F901" s="305" t="s">
        <v>22516</v>
      </c>
      <c r="G901" s="305" t="s">
        <v>22516</v>
      </c>
      <c r="H901" s="305" t="s">
        <v>22516</v>
      </c>
      <c r="I901" s="305" t="s">
        <v>22516</v>
      </c>
      <c r="J901" s="305" t="s">
        <v>22516</v>
      </c>
      <c r="K901" s="303"/>
      <c r="L901" s="303"/>
      <c r="M901" s="303"/>
      <c r="N901" s="303"/>
      <c r="O901" s="303"/>
      <c r="P901" s="303"/>
      <c r="Q901" s="303" t="s">
        <v>31862</v>
      </c>
    </row>
    <row r="902">
      <c r="A902" s="303" t="s">
        <v>2586</v>
      </c>
      <c r="B902" s="308" t="s">
        <v>33688</v>
      </c>
      <c r="C902" s="303" t="s">
        <v>33689</v>
      </c>
      <c r="D902" s="305" t="s">
        <v>22516</v>
      </c>
      <c r="E902" s="310" t="s">
        <v>22602</v>
      </c>
      <c r="F902" s="303" t="s">
        <v>22513</v>
      </c>
      <c r="G902" s="305" t="s">
        <v>22516</v>
      </c>
      <c r="H902" s="303" t="s">
        <v>22513</v>
      </c>
      <c r="I902" s="303" t="s">
        <v>22513</v>
      </c>
      <c r="J902" s="305" t="s">
        <v>22516</v>
      </c>
      <c r="K902" s="305" t="s">
        <v>22516</v>
      </c>
      <c r="L902" s="305" t="s">
        <v>22516</v>
      </c>
      <c r="M902" s="303"/>
      <c r="N902" s="303"/>
      <c r="O902" s="303"/>
      <c r="P902" s="303"/>
      <c r="Q902" s="303"/>
    </row>
    <row r="903">
      <c r="A903" s="303" t="s">
        <v>2586</v>
      </c>
      <c r="B903" s="306" t="s">
        <v>33690</v>
      </c>
      <c r="C903" s="303" t="s">
        <v>33691</v>
      </c>
      <c r="D903" s="303"/>
      <c r="E903" s="303"/>
      <c r="F903" s="303"/>
      <c r="G903" s="303"/>
      <c r="H903" s="303"/>
      <c r="I903" s="303"/>
      <c r="J903" s="303"/>
      <c r="K903" s="303"/>
      <c r="L903" s="303"/>
      <c r="M903" s="303"/>
      <c r="N903" s="303"/>
      <c r="O903" s="303" t="s">
        <v>2588</v>
      </c>
      <c r="P903" s="303" t="s">
        <v>2741</v>
      </c>
      <c r="Q903" s="303"/>
    </row>
    <row r="904">
      <c r="A904" s="303" t="s">
        <v>2586</v>
      </c>
      <c r="B904" s="306" t="s">
        <v>33692</v>
      </c>
      <c r="C904" s="303" t="s">
        <v>33693</v>
      </c>
      <c r="D904" s="303"/>
      <c r="E904" s="303"/>
      <c r="F904" s="303"/>
      <c r="G904" s="303"/>
      <c r="H904" s="303"/>
      <c r="I904" s="303"/>
      <c r="J904" s="303"/>
      <c r="K904" s="303"/>
      <c r="L904" s="303"/>
      <c r="M904" s="303"/>
      <c r="N904" s="303"/>
      <c r="O904" s="303" t="s">
        <v>33694</v>
      </c>
      <c r="P904" s="303"/>
      <c r="Q904" s="303"/>
    </row>
    <row r="905">
      <c r="A905" s="303" t="s">
        <v>2586</v>
      </c>
      <c r="B905" s="306" t="s">
        <v>33695</v>
      </c>
      <c r="C905" s="303" t="s">
        <v>33696</v>
      </c>
      <c r="D905" s="303" t="s">
        <v>22513</v>
      </c>
      <c r="E905" s="303" t="s">
        <v>22513</v>
      </c>
      <c r="F905" s="303" t="s">
        <v>22583</v>
      </c>
      <c r="G905" s="303"/>
      <c r="H905" s="303"/>
      <c r="I905" s="303"/>
      <c r="J905" s="303"/>
      <c r="K905" s="303"/>
      <c r="L905" s="303"/>
      <c r="M905" s="303"/>
      <c r="N905" s="303"/>
      <c r="O905" s="303"/>
      <c r="P905" s="303"/>
      <c r="Q905" s="303"/>
    </row>
    <row r="906">
      <c r="A906" s="303" t="s">
        <v>2586</v>
      </c>
      <c r="B906" s="306" t="s">
        <v>33697</v>
      </c>
      <c r="C906" s="303" t="s">
        <v>33698</v>
      </c>
      <c r="D906" s="303" t="s">
        <v>22513</v>
      </c>
      <c r="E906" s="303" t="s">
        <v>22513</v>
      </c>
      <c r="F906" s="303" t="s">
        <v>22513</v>
      </c>
      <c r="G906" s="303"/>
      <c r="H906" s="303"/>
      <c r="I906" s="303"/>
      <c r="J906" s="303"/>
      <c r="K906" s="303"/>
      <c r="L906" s="303"/>
      <c r="M906" s="303"/>
      <c r="N906" s="303"/>
      <c r="O906" s="303" t="s">
        <v>2588</v>
      </c>
      <c r="P906" s="303"/>
      <c r="Q906" s="303" t="s">
        <v>31862</v>
      </c>
    </row>
    <row r="907">
      <c r="A907" s="303" t="s">
        <v>2586</v>
      </c>
      <c r="B907" s="306" t="s">
        <v>33699</v>
      </c>
      <c r="C907" s="303" t="s">
        <v>33700</v>
      </c>
      <c r="D907" s="303" t="s">
        <v>22513</v>
      </c>
      <c r="E907" s="303" t="s">
        <v>22583</v>
      </c>
      <c r="F907" s="303"/>
      <c r="G907" s="303"/>
      <c r="H907" s="303"/>
      <c r="I907" s="303"/>
      <c r="J907" s="303"/>
      <c r="K907" s="303"/>
      <c r="L907" s="303"/>
      <c r="M907" s="303"/>
      <c r="N907" s="303"/>
      <c r="O907" s="303"/>
      <c r="P907" s="303"/>
      <c r="Q907" s="303" t="s">
        <v>31862</v>
      </c>
    </row>
    <row r="908">
      <c r="A908" s="303" t="s">
        <v>2586</v>
      </c>
      <c r="B908" s="306" t="s">
        <v>33701</v>
      </c>
      <c r="C908" s="303" t="s">
        <v>33702</v>
      </c>
      <c r="D908" s="303"/>
      <c r="E908" s="303"/>
      <c r="F908" s="303"/>
      <c r="G908" s="303"/>
      <c r="H908" s="303"/>
      <c r="I908" s="303"/>
      <c r="J908" s="303"/>
      <c r="K908" s="303"/>
      <c r="L908" s="303"/>
      <c r="M908" s="303"/>
      <c r="N908" s="303"/>
      <c r="O908" s="303" t="s">
        <v>6297</v>
      </c>
      <c r="P908" s="303" t="s">
        <v>2741</v>
      </c>
      <c r="Q908" s="303"/>
    </row>
    <row r="909">
      <c r="A909" s="303" t="s">
        <v>2586</v>
      </c>
      <c r="B909" s="308" t="s">
        <v>33703</v>
      </c>
      <c r="C909" s="303" t="s">
        <v>33704</v>
      </c>
      <c r="D909" s="303" t="s">
        <v>22513</v>
      </c>
      <c r="E909" s="303" t="s">
        <v>22602</v>
      </c>
      <c r="F909" s="305" t="s">
        <v>22516</v>
      </c>
      <c r="G909" s="305" t="s">
        <v>22516</v>
      </c>
      <c r="H909" s="305" t="s">
        <v>22516</v>
      </c>
      <c r="I909" s="305" t="s">
        <v>22516</v>
      </c>
      <c r="J909" s="305" t="s">
        <v>22516</v>
      </c>
      <c r="K909" s="305" t="s">
        <v>22516</v>
      </c>
      <c r="L909" s="303"/>
      <c r="M909" s="303"/>
      <c r="N909" s="303"/>
      <c r="O909" s="303"/>
      <c r="P909" s="303"/>
      <c r="Q909" s="303"/>
    </row>
    <row r="910">
      <c r="A910" s="303" t="s">
        <v>2586</v>
      </c>
      <c r="B910" s="306" t="s">
        <v>33705</v>
      </c>
      <c r="C910" s="303" t="s">
        <v>33706</v>
      </c>
      <c r="D910" s="303"/>
      <c r="E910" s="303"/>
      <c r="F910" s="303"/>
      <c r="G910" s="303"/>
      <c r="H910" s="303"/>
      <c r="I910" s="303"/>
      <c r="J910" s="303"/>
      <c r="K910" s="303"/>
      <c r="L910" s="303"/>
      <c r="M910" s="303"/>
      <c r="N910" s="303"/>
      <c r="O910" s="303" t="s">
        <v>33707</v>
      </c>
      <c r="P910" s="303" t="s">
        <v>2741</v>
      </c>
      <c r="Q910" s="303"/>
    </row>
    <row r="911">
      <c r="A911" s="303" t="s">
        <v>2586</v>
      </c>
      <c r="B911" s="308" t="s">
        <v>33708</v>
      </c>
      <c r="C911" s="303" t="s">
        <v>33709</v>
      </c>
      <c r="D911" s="303" t="s">
        <v>22583</v>
      </c>
      <c r="E911" s="305" t="s">
        <v>22516</v>
      </c>
      <c r="F911" s="303" t="s">
        <v>22602</v>
      </c>
      <c r="G911" s="305" t="s">
        <v>22516</v>
      </c>
      <c r="H911" s="305" t="s">
        <v>22516</v>
      </c>
      <c r="I911" s="305" t="s">
        <v>22516</v>
      </c>
      <c r="J911" s="305" t="s">
        <v>22516</v>
      </c>
      <c r="K911" s="303" t="s">
        <v>28610</v>
      </c>
      <c r="L911" s="305" t="s">
        <v>22516</v>
      </c>
      <c r="M911" s="303"/>
      <c r="N911" s="303"/>
      <c r="O911" s="303"/>
      <c r="P911" s="303"/>
      <c r="Q911" s="303"/>
    </row>
    <row r="912">
      <c r="A912" s="303" t="s">
        <v>2586</v>
      </c>
      <c r="B912" s="306" t="s">
        <v>33708</v>
      </c>
      <c r="C912" s="309" t="s">
        <v>33709</v>
      </c>
      <c r="D912" s="303" t="s">
        <v>22583</v>
      </c>
      <c r="E912" s="303" t="s">
        <v>22513</v>
      </c>
      <c r="F912" s="303" t="s">
        <v>22602</v>
      </c>
      <c r="G912" s="303"/>
      <c r="H912" s="303"/>
      <c r="I912" s="303"/>
      <c r="J912" s="303"/>
      <c r="K912" s="303"/>
      <c r="L912" s="303"/>
      <c r="M912" s="303"/>
      <c r="N912" s="303"/>
      <c r="O912" s="303"/>
      <c r="P912" s="303" t="s">
        <v>15373</v>
      </c>
      <c r="Q912" s="303" t="s">
        <v>33710</v>
      </c>
    </row>
    <row r="913">
      <c r="A913" s="303" t="s">
        <v>2586</v>
      </c>
      <c r="B913" s="306" t="s">
        <v>33711</v>
      </c>
      <c r="C913" s="303" t="s">
        <v>33712</v>
      </c>
      <c r="D913" s="303"/>
      <c r="E913" s="303"/>
      <c r="F913" s="303"/>
      <c r="G913" s="303"/>
      <c r="H913" s="303"/>
      <c r="I913" s="303"/>
      <c r="J913" s="303"/>
      <c r="K913" s="303"/>
      <c r="L913" s="303"/>
      <c r="M913" s="303"/>
      <c r="N913" s="303"/>
      <c r="O913" s="303"/>
      <c r="P913" s="303" t="s">
        <v>8038</v>
      </c>
      <c r="Q913" s="303"/>
    </row>
    <row r="914">
      <c r="A914" s="303" t="s">
        <v>2586</v>
      </c>
      <c r="B914" s="306" t="s">
        <v>33713</v>
      </c>
      <c r="C914" s="303" t="s">
        <v>33714</v>
      </c>
      <c r="D914" s="303" t="s">
        <v>22513</v>
      </c>
      <c r="E914" s="303" t="s">
        <v>22513</v>
      </c>
      <c r="F914" s="303" t="s">
        <v>22513</v>
      </c>
      <c r="G914" s="303"/>
      <c r="H914" s="303"/>
      <c r="I914" s="303"/>
      <c r="J914" s="303"/>
      <c r="K914" s="303"/>
      <c r="L914" s="303"/>
      <c r="M914" s="303"/>
      <c r="N914" s="303"/>
      <c r="O914" s="303"/>
      <c r="P914" s="303"/>
      <c r="Q914" s="303" t="s">
        <v>33715</v>
      </c>
    </row>
    <row r="915">
      <c r="A915" s="303" t="s">
        <v>2586</v>
      </c>
      <c r="B915" s="306" t="s">
        <v>33713</v>
      </c>
      <c r="C915" s="303" t="s">
        <v>33714</v>
      </c>
      <c r="D915" s="303"/>
      <c r="E915" s="303"/>
      <c r="F915" s="303"/>
      <c r="G915" s="303"/>
      <c r="H915" s="303"/>
      <c r="I915" s="303"/>
      <c r="J915" s="303"/>
      <c r="K915" s="303"/>
      <c r="L915" s="303"/>
      <c r="M915" s="303"/>
      <c r="N915" s="303"/>
      <c r="O915" s="303" t="s">
        <v>2635</v>
      </c>
      <c r="P915" s="303"/>
      <c r="Q915" s="303"/>
    </row>
    <row r="916">
      <c r="A916" s="303" t="s">
        <v>2586</v>
      </c>
      <c r="B916" s="306" t="s">
        <v>33716</v>
      </c>
      <c r="C916" s="303" t="s">
        <v>33717</v>
      </c>
      <c r="D916" s="303"/>
      <c r="E916" s="303"/>
      <c r="F916" s="303"/>
      <c r="G916" s="303"/>
      <c r="H916" s="303"/>
      <c r="I916" s="303"/>
      <c r="J916" s="303"/>
      <c r="K916" s="303"/>
      <c r="L916" s="303"/>
      <c r="M916" s="303"/>
      <c r="N916" s="303"/>
      <c r="O916" s="303" t="s">
        <v>5638</v>
      </c>
      <c r="P916" s="303" t="s">
        <v>8038</v>
      </c>
      <c r="Q916" s="303"/>
    </row>
    <row r="917">
      <c r="A917" s="303" t="s">
        <v>2586</v>
      </c>
      <c r="B917" s="306" t="s">
        <v>33718</v>
      </c>
      <c r="C917" s="303" t="s">
        <v>33719</v>
      </c>
      <c r="D917" s="303" t="s">
        <v>22602</v>
      </c>
      <c r="E917" s="303" t="s">
        <v>22602</v>
      </c>
      <c r="F917" s="303" t="s">
        <v>22602</v>
      </c>
      <c r="G917" s="303"/>
      <c r="H917" s="303"/>
      <c r="I917" s="303"/>
      <c r="J917" s="303"/>
      <c r="K917" s="303"/>
      <c r="L917" s="303"/>
      <c r="M917" s="303"/>
      <c r="N917" s="303"/>
      <c r="O917" s="303"/>
      <c r="P917" s="303" t="s">
        <v>28256</v>
      </c>
      <c r="Q917" s="303" t="s">
        <v>33720</v>
      </c>
    </row>
    <row r="918">
      <c r="A918" s="303" t="s">
        <v>2586</v>
      </c>
      <c r="B918" s="306" t="s">
        <v>16682</v>
      </c>
      <c r="C918" s="303" t="s">
        <v>16683</v>
      </c>
      <c r="D918" s="303" t="s">
        <v>22602</v>
      </c>
      <c r="E918" s="303" t="s">
        <v>22513</v>
      </c>
      <c r="F918" s="310" t="s">
        <v>22513</v>
      </c>
      <c r="G918" s="303" t="s">
        <v>22513</v>
      </c>
      <c r="H918" s="303" t="s">
        <v>22513</v>
      </c>
      <c r="I918" s="303" t="s">
        <v>22513</v>
      </c>
      <c r="J918" s="303" t="s">
        <v>22513</v>
      </c>
      <c r="K918" s="305" t="s">
        <v>22516</v>
      </c>
      <c r="L918" s="305" t="s">
        <v>22516</v>
      </c>
      <c r="M918" s="303"/>
      <c r="N918" s="303"/>
      <c r="O918" s="303"/>
      <c r="P918" s="307"/>
      <c r="Q918" s="303"/>
    </row>
    <row r="919">
      <c r="A919" s="303" t="s">
        <v>2633</v>
      </c>
      <c r="B919" s="306" t="s">
        <v>33721</v>
      </c>
      <c r="C919" s="303" t="s">
        <v>33722</v>
      </c>
      <c r="D919" s="303"/>
      <c r="E919" s="303"/>
      <c r="F919" s="303"/>
      <c r="G919" s="303"/>
      <c r="H919" s="303"/>
      <c r="I919" s="303"/>
      <c r="J919" s="303"/>
      <c r="K919" s="303"/>
      <c r="L919" s="303"/>
      <c r="M919" s="303"/>
      <c r="N919" s="303"/>
      <c r="O919" s="303" t="s">
        <v>33723</v>
      </c>
      <c r="P919" s="303"/>
      <c r="Q919" s="303"/>
    </row>
    <row r="920">
      <c r="A920" s="303" t="s">
        <v>2586</v>
      </c>
      <c r="B920" s="306" t="s">
        <v>33724</v>
      </c>
      <c r="C920" s="303" t="s">
        <v>33725</v>
      </c>
      <c r="D920" s="303"/>
      <c r="E920" s="303"/>
      <c r="F920" s="303"/>
      <c r="G920" s="303"/>
      <c r="H920" s="303"/>
      <c r="I920" s="303"/>
      <c r="J920" s="303"/>
      <c r="K920" s="303"/>
      <c r="L920" s="303"/>
      <c r="M920" s="303"/>
      <c r="N920" s="303"/>
      <c r="O920" s="305" t="s">
        <v>2635</v>
      </c>
      <c r="P920" s="303"/>
      <c r="Q920" s="303"/>
    </row>
    <row r="921">
      <c r="A921" s="303" t="s">
        <v>2586</v>
      </c>
      <c r="B921" s="306" t="s">
        <v>33726</v>
      </c>
      <c r="C921" s="303" t="s">
        <v>33727</v>
      </c>
      <c r="D921" s="303"/>
      <c r="E921" s="303"/>
      <c r="F921" s="303"/>
      <c r="G921" s="303"/>
      <c r="H921" s="303"/>
      <c r="I921" s="303"/>
      <c r="J921" s="303"/>
      <c r="K921" s="303"/>
      <c r="L921" s="303"/>
      <c r="M921" s="303"/>
      <c r="N921" s="303"/>
      <c r="O921" s="303" t="s">
        <v>3374</v>
      </c>
      <c r="P921" s="303"/>
      <c r="Q921" s="303"/>
    </row>
    <row r="922">
      <c r="A922" s="303" t="s">
        <v>2586</v>
      </c>
      <c r="B922" s="306" t="s">
        <v>33728</v>
      </c>
      <c r="C922" s="303" t="s">
        <v>33729</v>
      </c>
      <c r="D922" s="303"/>
      <c r="E922" s="303"/>
      <c r="F922" s="303"/>
      <c r="G922" s="303"/>
      <c r="H922" s="303"/>
      <c r="I922" s="303"/>
      <c r="J922" s="303"/>
      <c r="K922" s="303"/>
      <c r="L922" s="303"/>
      <c r="M922" s="303"/>
      <c r="N922" s="303"/>
      <c r="O922" s="305" t="s">
        <v>2635</v>
      </c>
      <c r="P922" s="303"/>
      <c r="Q922" s="303"/>
    </row>
    <row r="923">
      <c r="A923" s="303" t="s">
        <v>2586</v>
      </c>
      <c r="B923" s="306" t="s">
        <v>33728</v>
      </c>
      <c r="C923" s="303" t="s">
        <v>33730</v>
      </c>
      <c r="D923" s="303"/>
      <c r="E923" s="303"/>
      <c r="F923" s="303"/>
      <c r="G923" s="303"/>
      <c r="H923" s="303"/>
      <c r="I923" s="303"/>
      <c r="J923" s="303"/>
      <c r="K923" s="303"/>
      <c r="L923" s="303"/>
      <c r="M923" s="303"/>
      <c r="N923" s="303"/>
      <c r="O923" s="303" t="s">
        <v>33731</v>
      </c>
      <c r="P923" s="303"/>
      <c r="Q923" s="303"/>
    </row>
    <row r="924">
      <c r="A924" s="303" t="s">
        <v>2633</v>
      </c>
      <c r="B924" s="306" t="s">
        <v>33732</v>
      </c>
      <c r="C924" s="303" t="s">
        <v>33733</v>
      </c>
      <c r="D924" s="303"/>
      <c r="E924" s="303"/>
      <c r="F924" s="303"/>
      <c r="G924" s="303"/>
      <c r="H924" s="303"/>
      <c r="I924" s="303"/>
      <c r="J924" s="303"/>
      <c r="K924" s="303"/>
      <c r="L924" s="303"/>
      <c r="M924" s="303"/>
      <c r="N924" s="303"/>
      <c r="O924" s="303" t="s">
        <v>16597</v>
      </c>
      <c r="P924" s="303"/>
      <c r="Q924" s="303"/>
    </row>
    <row r="925">
      <c r="A925" s="303" t="s">
        <v>2586</v>
      </c>
      <c r="B925" s="306" t="s">
        <v>33734</v>
      </c>
      <c r="C925" s="303" t="s">
        <v>33735</v>
      </c>
      <c r="D925" s="303"/>
      <c r="E925" s="303"/>
      <c r="F925" s="303"/>
      <c r="G925" s="303"/>
      <c r="H925" s="303"/>
      <c r="I925" s="303"/>
      <c r="J925" s="303"/>
      <c r="K925" s="303"/>
      <c r="L925" s="303"/>
      <c r="M925" s="303"/>
      <c r="N925" s="303"/>
      <c r="O925" s="305" t="s">
        <v>2635</v>
      </c>
      <c r="P925" s="303"/>
      <c r="Q925" s="303"/>
    </row>
    <row r="926">
      <c r="A926" s="303" t="s">
        <v>2633</v>
      </c>
      <c r="B926" s="306" t="s">
        <v>33736</v>
      </c>
      <c r="C926" s="303" t="s">
        <v>33737</v>
      </c>
      <c r="D926" s="303"/>
      <c r="E926" s="303"/>
      <c r="F926" s="303"/>
      <c r="G926" s="303"/>
      <c r="H926" s="303"/>
      <c r="I926" s="303"/>
      <c r="J926" s="303"/>
      <c r="K926" s="303"/>
      <c r="L926" s="303"/>
      <c r="M926" s="303"/>
      <c r="N926" s="303"/>
      <c r="O926" s="303" t="s">
        <v>2588</v>
      </c>
      <c r="P926" s="303"/>
      <c r="Q926" s="303"/>
    </row>
    <row r="927">
      <c r="A927" s="303" t="s">
        <v>2586</v>
      </c>
      <c r="B927" s="306" t="s">
        <v>33738</v>
      </c>
      <c r="C927" s="303" t="s">
        <v>33739</v>
      </c>
      <c r="D927" s="303"/>
      <c r="E927" s="303"/>
      <c r="F927" s="303"/>
      <c r="G927" s="303"/>
      <c r="H927" s="303"/>
      <c r="I927" s="303"/>
      <c r="J927" s="303"/>
      <c r="K927" s="303"/>
      <c r="L927" s="303"/>
      <c r="M927" s="303"/>
      <c r="N927" s="303"/>
      <c r="O927" s="303" t="s">
        <v>2588</v>
      </c>
      <c r="P927" s="303" t="s">
        <v>8038</v>
      </c>
      <c r="Q927" s="303"/>
    </row>
    <row r="928">
      <c r="A928" s="303" t="s">
        <v>2586</v>
      </c>
      <c r="B928" s="312" t="s">
        <v>33740</v>
      </c>
      <c r="C928" s="303" t="s">
        <v>33741</v>
      </c>
      <c r="D928" s="303"/>
      <c r="E928" s="303"/>
      <c r="F928" s="303"/>
      <c r="G928" s="303"/>
      <c r="H928" s="303"/>
      <c r="I928" s="303"/>
      <c r="J928" s="303"/>
      <c r="K928" s="303"/>
      <c r="L928" s="303"/>
      <c r="M928" s="303"/>
      <c r="N928" s="303"/>
      <c r="O928" s="303" t="s">
        <v>2588</v>
      </c>
      <c r="P928" s="303"/>
      <c r="Q928" s="303"/>
    </row>
    <row r="929">
      <c r="A929" s="303" t="s">
        <v>2586</v>
      </c>
      <c r="B929" s="308" t="s">
        <v>33742</v>
      </c>
      <c r="C929" s="303" t="s">
        <v>33743</v>
      </c>
      <c r="D929" s="303" t="s">
        <v>22513</v>
      </c>
      <c r="E929" s="303" t="s">
        <v>22602</v>
      </c>
      <c r="F929" s="303" t="s">
        <v>22513</v>
      </c>
      <c r="G929" s="303" t="s">
        <v>22513</v>
      </c>
      <c r="H929" s="303" t="s">
        <v>22513</v>
      </c>
      <c r="I929" s="303" t="s">
        <v>22513</v>
      </c>
      <c r="J929" s="305" t="s">
        <v>22516</v>
      </c>
      <c r="K929" s="305" t="s">
        <v>22516</v>
      </c>
      <c r="L929" s="305" t="s">
        <v>22516</v>
      </c>
      <c r="M929" s="303"/>
      <c r="N929" s="303"/>
      <c r="O929" s="303"/>
      <c r="P929" s="303"/>
      <c r="Q929" s="303"/>
    </row>
    <row r="930">
      <c r="A930" s="303" t="s">
        <v>2633</v>
      </c>
      <c r="B930" s="306" t="s">
        <v>33744</v>
      </c>
      <c r="C930" s="303" t="s">
        <v>33745</v>
      </c>
      <c r="D930" s="303"/>
      <c r="E930" s="303"/>
      <c r="F930" s="303"/>
      <c r="G930" s="303"/>
      <c r="H930" s="303"/>
      <c r="I930" s="303"/>
      <c r="J930" s="303"/>
      <c r="K930" s="303"/>
      <c r="L930" s="303"/>
      <c r="M930" s="303"/>
      <c r="N930" s="303"/>
      <c r="O930" s="303" t="s">
        <v>5781</v>
      </c>
      <c r="P930" s="303" t="s">
        <v>8038</v>
      </c>
      <c r="Q930" s="303"/>
    </row>
    <row r="931">
      <c r="A931" s="303" t="s">
        <v>2586</v>
      </c>
      <c r="B931" s="306" t="s">
        <v>33746</v>
      </c>
      <c r="C931" s="303" t="s">
        <v>33747</v>
      </c>
      <c r="D931" s="303"/>
      <c r="E931" s="303"/>
      <c r="F931" s="303"/>
      <c r="G931" s="303"/>
      <c r="H931" s="303"/>
      <c r="I931" s="303"/>
      <c r="J931" s="303"/>
      <c r="K931" s="303"/>
      <c r="L931" s="303"/>
      <c r="M931" s="303"/>
      <c r="N931" s="303"/>
      <c r="O931" s="303" t="s">
        <v>3075</v>
      </c>
      <c r="P931" s="303" t="s">
        <v>2741</v>
      </c>
      <c r="Q931" s="303"/>
    </row>
    <row r="932">
      <c r="A932" s="303" t="s">
        <v>2586</v>
      </c>
      <c r="B932" s="306" t="s">
        <v>33748</v>
      </c>
      <c r="C932" s="303" t="s">
        <v>33749</v>
      </c>
      <c r="D932" s="303"/>
      <c r="E932" s="303"/>
      <c r="F932" s="303"/>
      <c r="G932" s="303"/>
      <c r="H932" s="303"/>
      <c r="I932" s="303"/>
      <c r="J932" s="303"/>
      <c r="K932" s="303"/>
      <c r="L932" s="303"/>
      <c r="M932" s="303"/>
      <c r="N932" s="303"/>
      <c r="O932" s="303" t="s">
        <v>7553</v>
      </c>
      <c r="P932" s="303"/>
      <c r="Q932" s="303"/>
    </row>
    <row r="933">
      <c r="A933" s="303" t="s">
        <v>2586</v>
      </c>
      <c r="B933" s="306" t="s">
        <v>33750</v>
      </c>
      <c r="C933" s="303" t="s">
        <v>33751</v>
      </c>
      <c r="D933" s="303"/>
      <c r="E933" s="303"/>
      <c r="F933" s="303"/>
      <c r="G933" s="303"/>
      <c r="H933" s="303"/>
      <c r="I933" s="303"/>
      <c r="J933" s="303"/>
      <c r="K933" s="303"/>
      <c r="L933" s="303"/>
      <c r="M933" s="303"/>
      <c r="N933" s="303"/>
      <c r="O933" s="303" t="s">
        <v>33752</v>
      </c>
      <c r="P933" s="303"/>
      <c r="Q933" s="303"/>
    </row>
    <row r="934">
      <c r="A934" s="303" t="s">
        <v>2586</v>
      </c>
      <c r="B934" s="306" t="s">
        <v>33753</v>
      </c>
      <c r="C934" s="303" t="s">
        <v>33754</v>
      </c>
      <c r="D934" s="303"/>
      <c r="E934" s="303"/>
      <c r="F934" s="303"/>
      <c r="G934" s="303"/>
      <c r="H934" s="303"/>
      <c r="I934" s="303"/>
      <c r="J934" s="303"/>
      <c r="K934" s="303"/>
      <c r="L934" s="303"/>
      <c r="M934" s="303"/>
      <c r="N934" s="303"/>
      <c r="O934" s="303" t="s">
        <v>2732</v>
      </c>
      <c r="P934" s="303" t="s">
        <v>2741</v>
      </c>
      <c r="Q934" s="303"/>
    </row>
    <row r="935">
      <c r="A935" s="303" t="s">
        <v>2586</v>
      </c>
      <c r="B935" s="306" t="s">
        <v>33755</v>
      </c>
      <c r="C935" s="303" t="s">
        <v>33756</v>
      </c>
      <c r="D935" s="303"/>
      <c r="E935" s="303"/>
      <c r="F935" s="303"/>
      <c r="G935" s="303"/>
      <c r="H935" s="303"/>
      <c r="I935" s="303"/>
      <c r="J935" s="303"/>
      <c r="K935" s="303"/>
      <c r="L935" s="303"/>
      <c r="M935" s="303"/>
      <c r="N935" s="303"/>
      <c r="O935" s="303" t="s">
        <v>14846</v>
      </c>
      <c r="P935" s="303"/>
      <c r="Q935" s="303"/>
    </row>
    <row r="936">
      <c r="A936" s="303" t="s">
        <v>2633</v>
      </c>
      <c r="B936" s="308" t="s">
        <v>33757</v>
      </c>
      <c r="C936" s="303" t="s">
        <v>32694</v>
      </c>
      <c r="D936" s="303" t="s">
        <v>22602</v>
      </c>
      <c r="E936" s="303" t="s">
        <v>22602</v>
      </c>
      <c r="F936" s="303" t="s">
        <v>22602</v>
      </c>
      <c r="G936" s="303" t="s">
        <v>22513</v>
      </c>
      <c r="H936" s="303" t="s">
        <v>22602</v>
      </c>
      <c r="I936" s="303" t="s">
        <v>22513</v>
      </c>
      <c r="J936" s="303" t="s">
        <v>22602</v>
      </c>
      <c r="K936" s="305" t="s">
        <v>22516</v>
      </c>
      <c r="L936" s="305" t="s">
        <v>22516</v>
      </c>
      <c r="M936" s="303"/>
      <c r="N936" s="303"/>
      <c r="O936" s="303"/>
      <c r="P936" s="303"/>
      <c r="Q936" s="303"/>
    </row>
    <row r="937">
      <c r="A937" s="303" t="s">
        <v>2586</v>
      </c>
      <c r="B937" s="306" t="s">
        <v>33758</v>
      </c>
      <c r="C937" s="303" t="s">
        <v>33759</v>
      </c>
      <c r="D937" s="303"/>
      <c r="E937" s="303"/>
      <c r="F937" s="303"/>
      <c r="G937" s="303"/>
      <c r="H937" s="303"/>
      <c r="I937" s="303"/>
      <c r="J937" s="303"/>
      <c r="K937" s="303"/>
      <c r="L937" s="303"/>
      <c r="M937" s="303"/>
      <c r="N937" s="303"/>
      <c r="O937" s="303" t="s">
        <v>33760</v>
      </c>
      <c r="P937" s="303" t="s">
        <v>2741</v>
      </c>
      <c r="Q937" s="303"/>
    </row>
    <row r="938">
      <c r="A938" s="303" t="s">
        <v>2633</v>
      </c>
      <c r="B938" s="308" t="s">
        <v>33761</v>
      </c>
      <c r="C938" s="303" t="s">
        <v>33762</v>
      </c>
      <c r="D938" s="303" t="s">
        <v>22602</v>
      </c>
      <c r="E938" s="303" t="s">
        <v>22513</v>
      </c>
      <c r="F938" s="303" t="s">
        <v>22602</v>
      </c>
      <c r="G938" s="305" t="s">
        <v>22516</v>
      </c>
      <c r="H938" s="305" t="s">
        <v>22516</v>
      </c>
      <c r="I938" s="305" t="s">
        <v>22516</v>
      </c>
      <c r="J938" s="305" t="s">
        <v>22516</v>
      </c>
      <c r="K938" s="303" t="s">
        <v>28610</v>
      </c>
      <c r="L938" s="305" t="s">
        <v>22516</v>
      </c>
      <c r="M938" s="303"/>
      <c r="N938" s="303"/>
      <c r="O938" s="307"/>
      <c r="P938" s="303"/>
      <c r="Q938" s="303"/>
    </row>
    <row r="939">
      <c r="A939" s="303" t="s">
        <v>2633</v>
      </c>
      <c r="B939" s="306" t="s">
        <v>33763</v>
      </c>
      <c r="C939" s="303" t="s">
        <v>33764</v>
      </c>
      <c r="D939" s="303" t="s">
        <v>22602</v>
      </c>
      <c r="E939" s="305" t="s">
        <v>22516</v>
      </c>
      <c r="F939" s="310" t="s">
        <v>22513</v>
      </c>
      <c r="G939" s="303" t="s">
        <v>22513</v>
      </c>
      <c r="H939" s="303" t="s">
        <v>22513</v>
      </c>
      <c r="I939" s="303" t="s">
        <v>22513</v>
      </c>
      <c r="J939" s="305" t="s">
        <v>22516</v>
      </c>
      <c r="K939" s="305" t="s">
        <v>22516</v>
      </c>
      <c r="L939" s="305" t="s">
        <v>22516</v>
      </c>
      <c r="M939" s="303"/>
      <c r="N939" s="303"/>
      <c r="O939" s="303"/>
      <c r="P939" s="303"/>
      <c r="Q939" s="303"/>
    </row>
    <row r="940">
      <c r="A940" s="303" t="s">
        <v>2586</v>
      </c>
      <c r="B940" s="306" t="s">
        <v>33763</v>
      </c>
      <c r="C940" s="303" t="s">
        <v>33765</v>
      </c>
      <c r="D940" s="303" t="s">
        <v>22602</v>
      </c>
      <c r="E940" s="305" t="s">
        <v>22516</v>
      </c>
      <c r="F940" s="310" t="s">
        <v>22513</v>
      </c>
      <c r="G940" s="303" t="s">
        <v>22513</v>
      </c>
      <c r="H940" s="303" t="s">
        <v>22513</v>
      </c>
      <c r="I940" s="303" t="s">
        <v>22513</v>
      </c>
      <c r="J940" s="305" t="s">
        <v>22516</v>
      </c>
      <c r="K940" s="305" t="s">
        <v>22516</v>
      </c>
      <c r="L940" s="305" t="s">
        <v>22516</v>
      </c>
      <c r="M940" s="303"/>
      <c r="N940" s="303"/>
      <c r="O940" s="303"/>
      <c r="P940" s="303"/>
      <c r="Q940" s="303"/>
    </row>
    <row r="941">
      <c r="A941" s="303" t="s">
        <v>2586</v>
      </c>
      <c r="B941" s="306" t="s">
        <v>33766</v>
      </c>
      <c r="C941" s="303" t="s">
        <v>33767</v>
      </c>
      <c r="D941" s="303" t="s">
        <v>22602</v>
      </c>
      <c r="E941" s="303" t="s">
        <v>22583</v>
      </c>
      <c r="F941" s="303" t="s">
        <v>22602</v>
      </c>
      <c r="G941" s="303" t="s">
        <v>22513</v>
      </c>
      <c r="H941" s="303" t="s">
        <v>22583</v>
      </c>
      <c r="I941" s="303" t="s">
        <v>22583</v>
      </c>
      <c r="J941" s="303" t="s">
        <v>22513</v>
      </c>
      <c r="K941" s="303"/>
      <c r="L941" s="303"/>
      <c r="M941" s="303"/>
      <c r="N941" s="303"/>
      <c r="O941" s="303" t="s">
        <v>30131</v>
      </c>
      <c r="P941" s="303" t="s">
        <v>2741</v>
      </c>
      <c r="Q941" s="303" t="s">
        <v>31850</v>
      </c>
    </row>
    <row r="942">
      <c r="A942" s="303" t="s">
        <v>2586</v>
      </c>
      <c r="B942" s="306" t="s">
        <v>33766</v>
      </c>
      <c r="C942" s="303" t="s">
        <v>33768</v>
      </c>
      <c r="D942" s="303" t="s">
        <v>22602</v>
      </c>
      <c r="E942" s="303" t="s">
        <v>22583</v>
      </c>
      <c r="F942" s="303" t="s">
        <v>22602</v>
      </c>
      <c r="G942" s="303" t="s">
        <v>22513</v>
      </c>
      <c r="H942" s="303" t="s">
        <v>22583</v>
      </c>
      <c r="I942" s="303" t="s">
        <v>22583</v>
      </c>
      <c r="J942" s="303" t="s">
        <v>22513</v>
      </c>
      <c r="K942" s="303"/>
      <c r="L942" s="303"/>
      <c r="M942" s="303"/>
      <c r="N942" s="303"/>
      <c r="O942" s="303" t="s">
        <v>311</v>
      </c>
      <c r="P942" s="303" t="s">
        <v>2741</v>
      </c>
      <c r="Q942" s="305"/>
    </row>
    <row r="943">
      <c r="A943" s="303" t="s">
        <v>2586</v>
      </c>
      <c r="B943" s="308" t="s">
        <v>33769</v>
      </c>
      <c r="C943" s="303" t="s">
        <v>33770</v>
      </c>
      <c r="D943" s="303" t="s">
        <v>22513</v>
      </c>
      <c r="E943" s="303" t="s">
        <v>22513</v>
      </c>
      <c r="F943" s="303" t="s">
        <v>22513</v>
      </c>
      <c r="G943" s="303" t="s">
        <v>22513</v>
      </c>
      <c r="H943" s="303" t="s">
        <v>22602</v>
      </c>
      <c r="I943" s="303" t="s">
        <v>22583</v>
      </c>
      <c r="J943" s="303" t="s">
        <v>22513</v>
      </c>
      <c r="K943" s="305" t="s">
        <v>22516</v>
      </c>
      <c r="L943" s="305" t="s">
        <v>22516</v>
      </c>
      <c r="M943" s="303"/>
      <c r="N943" s="303"/>
      <c r="O943" s="303"/>
      <c r="P943" s="303"/>
      <c r="Q943" s="303"/>
    </row>
    <row r="944">
      <c r="A944" s="303" t="s">
        <v>2586</v>
      </c>
      <c r="B944" s="306" t="s">
        <v>33771</v>
      </c>
      <c r="C944" s="303" t="s">
        <v>33772</v>
      </c>
      <c r="D944" s="303"/>
      <c r="E944" s="303"/>
      <c r="F944" s="303"/>
      <c r="G944" s="303"/>
      <c r="H944" s="303"/>
      <c r="I944" s="303"/>
      <c r="J944" s="303"/>
      <c r="K944" s="303"/>
      <c r="L944" s="303"/>
      <c r="M944" s="303"/>
      <c r="N944" s="303"/>
      <c r="O944" s="303" t="s">
        <v>2635</v>
      </c>
      <c r="P944" s="303" t="s">
        <v>2741</v>
      </c>
      <c r="Q944" s="303"/>
    </row>
    <row r="945">
      <c r="A945" s="303" t="s">
        <v>2586</v>
      </c>
      <c r="B945" s="308" t="s">
        <v>33773</v>
      </c>
      <c r="C945" s="303" t="s">
        <v>33774</v>
      </c>
      <c r="D945" s="303" t="s">
        <v>22513</v>
      </c>
      <c r="E945" s="303" t="s">
        <v>22513</v>
      </c>
      <c r="F945" s="303" t="s">
        <v>22513</v>
      </c>
      <c r="G945" s="303" t="s">
        <v>22513</v>
      </c>
      <c r="H945" s="303" t="s">
        <v>22602</v>
      </c>
      <c r="I945" s="303" t="s">
        <v>22602</v>
      </c>
      <c r="J945" s="305" t="s">
        <v>22516</v>
      </c>
      <c r="K945" s="305" t="s">
        <v>22516</v>
      </c>
      <c r="L945" s="305" t="s">
        <v>22516</v>
      </c>
      <c r="M945" s="303" t="s">
        <v>31854</v>
      </c>
      <c r="N945" s="303"/>
      <c r="O945" s="303"/>
      <c r="P945" s="303"/>
      <c r="Q945" s="303"/>
    </row>
    <row r="946">
      <c r="A946" s="303" t="s">
        <v>2586</v>
      </c>
      <c r="B946" s="308" t="s">
        <v>33775</v>
      </c>
      <c r="C946" s="303" t="s">
        <v>33774</v>
      </c>
      <c r="D946" s="303" t="s">
        <v>22513</v>
      </c>
      <c r="E946" s="303" t="s">
        <v>22513</v>
      </c>
      <c r="F946" s="310" t="s">
        <v>22513</v>
      </c>
      <c r="G946" s="303" t="s">
        <v>22513</v>
      </c>
      <c r="H946" s="303" t="s">
        <v>22602</v>
      </c>
      <c r="I946" s="303" t="s">
        <v>22602</v>
      </c>
      <c r="J946" s="305" t="s">
        <v>22516</v>
      </c>
      <c r="K946" s="303"/>
      <c r="L946" s="303"/>
      <c r="M946" s="303"/>
      <c r="N946" s="303"/>
      <c r="O946" s="303" t="s">
        <v>15438</v>
      </c>
      <c r="P946" s="303" t="s">
        <v>8038</v>
      </c>
      <c r="Q946" s="303" t="s">
        <v>33776</v>
      </c>
    </row>
    <row r="947">
      <c r="A947" s="303" t="s">
        <v>2586</v>
      </c>
      <c r="B947" s="308" t="s">
        <v>33775</v>
      </c>
      <c r="C947" s="303" t="s">
        <v>33777</v>
      </c>
      <c r="D947" s="303" t="s">
        <v>22513</v>
      </c>
      <c r="E947" s="303" t="s">
        <v>22513</v>
      </c>
      <c r="F947" s="303" t="s">
        <v>22513</v>
      </c>
      <c r="G947" s="303" t="s">
        <v>22513</v>
      </c>
      <c r="H947" s="303" t="s">
        <v>22602</v>
      </c>
      <c r="I947" s="303" t="s">
        <v>22602</v>
      </c>
      <c r="J947" s="305" t="s">
        <v>22516</v>
      </c>
      <c r="K947" s="303"/>
      <c r="L947" s="303"/>
      <c r="M947" s="303"/>
      <c r="N947" s="303"/>
      <c r="O947" s="303" t="s">
        <v>15438</v>
      </c>
      <c r="P947" s="303" t="s">
        <v>8038</v>
      </c>
      <c r="Q947" s="303" t="s">
        <v>33776</v>
      </c>
    </row>
    <row r="948">
      <c r="A948" s="303" t="s">
        <v>2633</v>
      </c>
      <c r="B948" s="306" t="s">
        <v>33778</v>
      </c>
      <c r="C948" s="303" t="s">
        <v>33779</v>
      </c>
      <c r="D948" s="303"/>
      <c r="E948" s="303"/>
      <c r="F948" s="303"/>
      <c r="G948" s="303"/>
      <c r="H948" s="303"/>
      <c r="I948" s="303"/>
      <c r="J948" s="303"/>
      <c r="K948" s="303"/>
      <c r="L948" s="303"/>
      <c r="M948" s="303"/>
      <c r="N948" s="303"/>
      <c r="O948" s="303" t="s">
        <v>33780</v>
      </c>
      <c r="P948" s="303"/>
      <c r="Q948" s="303"/>
    </row>
    <row r="949">
      <c r="A949" s="303" t="s">
        <v>2586</v>
      </c>
      <c r="B949" s="306" t="s">
        <v>33781</v>
      </c>
      <c r="C949" s="303" t="s">
        <v>33782</v>
      </c>
      <c r="D949" s="303"/>
      <c r="E949" s="303"/>
      <c r="F949" s="303"/>
      <c r="G949" s="303"/>
      <c r="H949" s="303"/>
      <c r="I949" s="303"/>
      <c r="J949" s="303"/>
      <c r="K949" s="303"/>
      <c r="L949" s="303"/>
      <c r="M949" s="303"/>
      <c r="N949" s="303"/>
      <c r="O949" s="303" t="s">
        <v>33783</v>
      </c>
      <c r="P949" s="303"/>
      <c r="Q949" s="303"/>
    </row>
    <row r="950">
      <c r="A950" s="303" t="s">
        <v>2586</v>
      </c>
      <c r="B950" s="306" t="s">
        <v>33781</v>
      </c>
      <c r="C950" s="303" t="s">
        <v>33784</v>
      </c>
      <c r="D950" s="303"/>
      <c r="E950" s="303"/>
      <c r="F950" s="303"/>
      <c r="G950" s="303"/>
      <c r="H950" s="303"/>
      <c r="I950" s="303"/>
      <c r="J950" s="303"/>
      <c r="K950" s="303"/>
      <c r="L950" s="303"/>
      <c r="M950" s="303"/>
      <c r="N950" s="303"/>
      <c r="O950" s="303" t="s">
        <v>33783</v>
      </c>
      <c r="P950" s="303"/>
      <c r="Q950" s="303"/>
    </row>
    <row r="951">
      <c r="A951" s="303" t="s">
        <v>2586</v>
      </c>
      <c r="B951" s="306" t="s">
        <v>33785</v>
      </c>
      <c r="C951" s="309" t="s">
        <v>33786</v>
      </c>
      <c r="D951" s="303" t="s">
        <v>22602</v>
      </c>
      <c r="E951" s="303" t="s">
        <v>22583</v>
      </c>
      <c r="F951" s="303" t="s">
        <v>22583</v>
      </c>
      <c r="G951" s="303" t="s">
        <v>22513</v>
      </c>
      <c r="H951" s="303" t="s">
        <v>22513</v>
      </c>
      <c r="I951" s="303" t="s">
        <v>22583</v>
      </c>
      <c r="J951" s="303" t="s">
        <v>22513</v>
      </c>
      <c r="K951" s="303"/>
      <c r="L951" s="303"/>
      <c r="M951" s="303"/>
      <c r="N951" s="303"/>
      <c r="O951" s="303" t="s">
        <v>33787</v>
      </c>
      <c r="P951" s="303" t="s">
        <v>2741</v>
      </c>
      <c r="Q951" s="303" t="s">
        <v>33788</v>
      </c>
    </row>
    <row r="952">
      <c r="A952" s="303" t="s">
        <v>2586</v>
      </c>
      <c r="B952" s="306" t="s">
        <v>33789</v>
      </c>
      <c r="C952" s="303" t="s">
        <v>33790</v>
      </c>
      <c r="D952" s="303"/>
      <c r="E952" s="303"/>
      <c r="F952" s="303"/>
      <c r="G952" s="303"/>
      <c r="H952" s="303"/>
      <c r="I952" s="303"/>
      <c r="J952" s="303"/>
      <c r="K952" s="303"/>
      <c r="L952" s="303"/>
      <c r="M952" s="303"/>
      <c r="N952" s="303"/>
      <c r="O952" s="303" t="s">
        <v>5624</v>
      </c>
      <c r="P952" s="303"/>
      <c r="Q952" s="303"/>
    </row>
    <row r="953">
      <c r="A953" s="303" t="s">
        <v>2586</v>
      </c>
      <c r="B953" s="306" t="s">
        <v>33791</v>
      </c>
      <c r="C953" s="309" t="s">
        <v>33792</v>
      </c>
      <c r="D953" s="303" t="s">
        <v>22513</v>
      </c>
      <c r="E953" s="303" t="s">
        <v>22513</v>
      </c>
      <c r="F953" s="303" t="s">
        <v>22513</v>
      </c>
      <c r="G953" s="305" t="s">
        <v>22516</v>
      </c>
      <c r="H953" s="303" t="s">
        <v>22513</v>
      </c>
      <c r="I953" s="303" t="s">
        <v>22583</v>
      </c>
      <c r="J953" s="305" t="s">
        <v>22516</v>
      </c>
      <c r="K953" s="303"/>
      <c r="L953" s="303"/>
      <c r="M953" s="303"/>
      <c r="N953" s="303"/>
      <c r="O953" s="303"/>
      <c r="P953" s="303" t="s">
        <v>2741</v>
      </c>
      <c r="Q953" s="303" t="s">
        <v>31939</v>
      </c>
    </row>
    <row r="954">
      <c r="A954" s="303" t="s">
        <v>2586</v>
      </c>
      <c r="B954" s="306" t="s">
        <v>33791</v>
      </c>
      <c r="C954" s="309" t="s">
        <v>33793</v>
      </c>
      <c r="D954" s="303" t="s">
        <v>22513</v>
      </c>
      <c r="E954" s="303" t="s">
        <v>22513</v>
      </c>
      <c r="F954" s="303" t="s">
        <v>22513</v>
      </c>
      <c r="G954" s="305" t="s">
        <v>22516</v>
      </c>
      <c r="H954" s="303" t="s">
        <v>22513</v>
      </c>
      <c r="I954" s="303" t="s">
        <v>22583</v>
      </c>
      <c r="J954" s="305" t="s">
        <v>22516</v>
      </c>
      <c r="K954" s="303"/>
      <c r="L954" s="303"/>
      <c r="M954" s="303"/>
      <c r="N954" s="303"/>
      <c r="O954" s="303"/>
      <c r="P954" s="303" t="s">
        <v>2741</v>
      </c>
      <c r="Q954" s="303" t="s">
        <v>31939</v>
      </c>
    </row>
    <row r="955">
      <c r="A955" s="303" t="s">
        <v>2586</v>
      </c>
      <c r="B955" s="306" t="s">
        <v>33794</v>
      </c>
      <c r="C955" s="303" t="s">
        <v>33795</v>
      </c>
      <c r="D955" s="303"/>
      <c r="E955" s="303"/>
      <c r="F955" s="303"/>
      <c r="G955" s="303"/>
      <c r="H955" s="303"/>
      <c r="I955" s="303"/>
      <c r="J955" s="303"/>
      <c r="K955" s="303"/>
      <c r="L955" s="303"/>
      <c r="M955" s="303"/>
      <c r="N955" s="303"/>
      <c r="O955" s="303" t="s">
        <v>6090</v>
      </c>
      <c r="P955" s="303"/>
      <c r="Q955" s="307"/>
    </row>
    <row r="956">
      <c r="A956" s="303" t="s">
        <v>2586</v>
      </c>
      <c r="B956" s="306" t="s">
        <v>33796</v>
      </c>
      <c r="C956" s="303" t="s">
        <v>33797</v>
      </c>
      <c r="D956" s="303" t="s">
        <v>22513</v>
      </c>
      <c r="E956" s="303" t="s">
        <v>22513</v>
      </c>
      <c r="F956" s="303" t="s">
        <v>22602</v>
      </c>
      <c r="G956" s="303" t="s">
        <v>22583</v>
      </c>
      <c r="H956" s="303" t="s">
        <v>22602</v>
      </c>
      <c r="I956" s="303" t="s">
        <v>22513</v>
      </c>
      <c r="J956" s="303" t="s">
        <v>22513</v>
      </c>
      <c r="K956" s="303"/>
      <c r="L956" s="303"/>
      <c r="M956" s="303"/>
      <c r="N956" s="303"/>
      <c r="O956" s="303"/>
      <c r="P956" s="303" t="s">
        <v>2741</v>
      </c>
      <c r="Q956" s="303" t="s">
        <v>33798</v>
      </c>
    </row>
    <row r="957">
      <c r="A957" s="303" t="s">
        <v>2586</v>
      </c>
      <c r="B957" s="306" t="s">
        <v>33796</v>
      </c>
      <c r="C957" s="303" t="s">
        <v>33799</v>
      </c>
      <c r="D957" s="303" t="s">
        <v>22513</v>
      </c>
      <c r="E957" s="303" t="s">
        <v>22513</v>
      </c>
      <c r="F957" s="303" t="s">
        <v>22602</v>
      </c>
      <c r="G957" s="303" t="s">
        <v>22583</v>
      </c>
      <c r="H957" s="303" t="s">
        <v>22602</v>
      </c>
      <c r="I957" s="303" t="s">
        <v>22513</v>
      </c>
      <c r="J957" s="303" t="s">
        <v>22513</v>
      </c>
      <c r="K957" s="303"/>
      <c r="L957" s="303"/>
      <c r="M957" s="303"/>
      <c r="N957" s="303"/>
      <c r="O957" s="303"/>
      <c r="P957" s="303" t="s">
        <v>2741</v>
      </c>
      <c r="Q957" s="303" t="s">
        <v>33798</v>
      </c>
    </row>
    <row r="958">
      <c r="A958" s="303" t="s">
        <v>2633</v>
      </c>
      <c r="B958" s="306" t="s">
        <v>33796</v>
      </c>
      <c r="C958" s="303" t="s">
        <v>33800</v>
      </c>
      <c r="D958" s="303" t="s">
        <v>22513</v>
      </c>
      <c r="E958" s="303" t="s">
        <v>22513</v>
      </c>
      <c r="F958" s="303" t="s">
        <v>22602</v>
      </c>
      <c r="G958" s="303" t="s">
        <v>22583</v>
      </c>
      <c r="H958" s="303" t="s">
        <v>22602</v>
      </c>
      <c r="I958" s="303" t="s">
        <v>22513</v>
      </c>
      <c r="J958" s="303" t="s">
        <v>22513</v>
      </c>
      <c r="K958" s="303"/>
      <c r="L958" s="303"/>
      <c r="M958" s="303"/>
      <c r="N958" s="303"/>
      <c r="O958" s="303"/>
      <c r="P958" s="303" t="s">
        <v>2741</v>
      </c>
      <c r="Q958" s="303" t="s">
        <v>31862</v>
      </c>
    </row>
    <row r="959">
      <c r="A959" s="303" t="s">
        <v>2586</v>
      </c>
      <c r="B959" s="312" t="s">
        <v>33796</v>
      </c>
      <c r="C959" s="303" t="s">
        <v>33801</v>
      </c>
      <c r="D959" s="303"/>
      <c r="E959" s="303"/>
      <c r="F959" s="303"/>
      <c r="G959" s="303"/>
      <c r="H959" s="303"/>
      <c r="I959" s="303"/>
      <c r="J959" s="303"/>
      <c r="K959" s="303"/>
      <c r="L959" s="303"/>
      <c r="M959" s="303"/>
      <c r="N959" s="303"/>
      <c r="O959" s="305" t="s">
        <v>33802</v>
      </c>
      <c r="P959" s="303"/>
      <c r="Q959" s="303"/>
    </row>
    <row r="960">
      <c r="A960" s="303" t="s">
        <v>2586</v>
      </c>
      <c r="B960" s="306" t="s">
        <v>33796</v>
      </c>
      <c r="C960" s="303" t="s">
        <v>33803</v>
      </c>
      <c r="D960" s="303"/>
      <c r="E960" s="303"/>
      <c r="F960" s="303"/>
      <c r="G960" s="303"/>
      <c r="H960" s="303"/>
      <c r="I960" s="303"/>
      <c r="J960" s="303"/>
      <c r="K960" s="303"/>
      <c r="L960" s="303"/>
      <c r="M960" s="303"/>
      <c r="N960" s="303"/>
      <c r="O960" s="303" t="s">
        <v>7681</v>
      </c>
      <c r="P960" s="303"/>
      <c r="Q960" s="303"/>
    </row>
    <row r="961">
      <c r="A961" s="303" t="s">
        <v>2586</v>
      </c>
      <c r="B961" s="306" t="s">
        <v>33804</v>
      </c>
      <c r="C961" s="303" t="s">
        <v>33805</v>
      </c>
      <c r="D961" s="303" t="s">
        <v>22513</v>
      </c>
      <c r="E961" s="303" t="s">
        <v>22513</v>
      </c>
      <c r="F961" s="303" t="s">
        <v>22602</v>
      </c>
      <c r="G961" s="303" t="s">
        <v>22583</v>
      </c>
      <c r="H961" s="303" t="s">
        <v>22602</v>
      </c>
      <c r="I961" s="303" t="s">
        <v>22513</v>
      </c>
      <c r="J961" s="303" t="s">
        <v>22513</v>
      </c>
      <c r="K961" s="303"/>
      <c r="L961" s="303"/>
      <c r="M961" s="303"/>
      <c r="N961" s="303"/>
      <c r="O961" s="303" t="s">
        <v>5851</v>
      </c>
      <c r="P961" s="303" t="s">
        <v>2741</v>
      </c>
      <c r="Q961" s="303" t="s">
        <v>33798</v>
      </c>
    </row>
    <row r="962">
      <c r="A962" s="303" t="s">
        <v>2586</v>
      </c>
      <c r="B962" s="306" t="s">
        <v>33804</v>
      </c>
      <c r="C962" s="303" t="s">
        <v>33805</v>
      </c>
      <c r="D962" s="303" t="s">
        <v>22513</v>
      </c>
      <c r="E962" s="303" t="s">
        <v>22513</v>
      </c>
      <c r="F962" s="303" t="s">
        <v>22602</v>
      </c>
      <c r="G962" s="303" t="s">
        <v>22583</v>
      </c>
      <c r="H962" s="303" t="s">
        <v>22602</v>
      </c>
      <c r="I962" s="303" t="s">
        <v>22513</v>
      </c>
      <c r="J962" s="303" t="s">
        <v>22513</v>
      </c>
      <c r="K962" s="303"/>
      <c r="L962" s="303"/>
      <c r="M962" s="303"/>
      <c r="N962" s="303"/>
      <c r="O962" s="303" t="s">
        <v>5854</v>
      </c>
      <c r="P962" s="303" t="s">
        <v>2741</v>
      </c>
      <c r="Q962" s="303" t="s">
        <v>33798</v>
      </c>
    </row>
    <row r="963">
      <c r="A963" s="303" t="s">
        <v>2586</v>
      </c>
      <c r="B963" s="308" t="s">
        <v>33806</v>
      </c>
      <c r="C963" s="303" t="s">
        <v>33807</v>
      </c>
      <c r="D963" s="303" t="s">
        <v>22602</v>
      </c>
      <c r="E963" s="303" t="s">
        <v>22513</v>
      </c>
      <c r="F963" s="303" t="s">
        <v>22513</v>
      </c>
      <c r="G963" s="303" t="s">
        <v>22513</v>
      </c>
      <c r="H963" s="303" t="s">
        <v>22513</v>
      </c>
      <c r="I963" s="303" t="s">
        <v>22513</v>
      </c>
      <c r="J963" s="303" t="s">
        <v>22513</v>
      </c>
      <c r="K963" s="305" t="s">
        <v>22516</v>
      </c>
      <c r="L963" s="305" t="s">
        <v>22516</v>
      </c>
      <c r="M963" s="303"/>
      <c r="N963" s="303"/>
      <c r="O963" s="303"/>
      <c r="P963" s="303"/>
      <c r="Q963" s="303"/>
    </row>
    <row r="964">
      <c r="A964" s="303" t="s">
        <v>2586</v>
      </c>
      <c r="B964" s="306" t="s">
        <v>33808</v>
      </c>
      <c r="C964" s="303" t="s">
        <v>33809</v>
      </c>
      <c r="D964" s="303"/>
      <c r="E964" s="303"/>
      <c r="F964" s="303"/>
      <c r="G964" s="303"/>
      <c r="H964" s="303"/>
      <c r="I964" s="303"/>
      <c r="J964" s="303"/>
      <c r="K964" s="303"/>
      <c r="L964" s="303"/>
      <c r="M964" s="303"/>
      <c r="N964" s="303"/>
      <c r="O964" s="303"/>
      <c r="P964" s="303"/>
      <c r="Q964" s="303"/>
    </row>
    <row r="965">
      <c r="A965" s="303" t="s">
        <v>2586</v>
      </c>
      <c r="B965" s="306" t="s">
        <v>33810</v>
      </c>
      <c r="C965" s="303" t="s">
        <v>33811</v>
      </c>
      <c r="D965" s="303"/>
      <c r="E965" s="303"/>
      <c r="F965" s="303"/>
      <c r="G965" s="303"/>
      <c r="H965" s="303"/>
      <c r="I965" s="303"/>
      <c r="J965" s="303"/>
      <c r="K965" s="303"/>
      <c r="L965" s="303"/>
      <c r="M965" s="303"/>
      <c r="N965" s="303"/>
      <c r="O965" s="303" t="s">
        <v>14484</v>
      </c>
      <c r="P965" s="303" t="s">
        <v>8038</v>
      </c>
      <c r="Q965" s="303"/>
    </row>
    <row r="966">
      <c r="A966" s="303" t="s">
        <v>2633</v>
      </c>
      <c r="B966" s="306" t="s">
        <v>33812</v>
      </c>
      <c r="C966" s="305" t="s">
        <v>33813</v>
      </c>
      <c r="D966" s="303"/>
      <c r="E966" s="303"/>
      <c r="F966" s="303"/>
      <c r="G966" s="303"/>
      <c r="H966" s="303"/>
      <c r="I966" s="303"/>
      <c r="J966" s="303"/>
      <c r="K966" s="303"/>
      <c r="L966" s="303"/>
      <c r="M966" s="303"/>
      <c r="N966" s="303"/>
      <c r="O966" s="303" t="s">
        <v>2588</v>
      </c>
      <c r="P966" s="303" t="s">
        <v>2741</v>
      </c>
      <c r="Q966" s="303"/>
    </row>
    <row r="967">
      <c r="A967" s="303" t="s">
        <v>2586</v>
      </c>
      <c r="B967" s="306" t="s">
        <v>33814</v>
      </c>
      <c r="C967" s="303" t="s">
        <v>33815</v>
      </c>
      <c r="D967" s="303"/>
      <c r="E967" s="303"/>
      <c r="F967" s="303"/>
      <c r="G967" s="303"/>
      <c r="H967" s="303"/>
      <c r="I967" s="303"/>
      <c r="J967" s="303"/>
      <c r="K967" s="303"/>
      <c r="L967" s="303"/>
      <c r="M967" s="303"/>
      <c r="N967" s="303"/>
      <c r="O967" s="305" t="s">
        <v>2635</v>
      </c>
      <c r="P967" s="303"/>
      <c r="Q967" s="303"/>
    </row>
    <row r="968">
      <c r="A968" s="303" t="s">
        <v>2586</v>
      </c>
      <c r="B968" s="306" t="s">
        <v>33816</v>
      </c>
      <c r="C968" s="303" t="s">
        <v>33817</v>
      </c>
      <c r="D968" s="303" t="s">
        <v>22513</v>
      </c>
      <c r="E968" s="303" t="s">
        <v>22513</v>
      </c>
      <c r="F968" s="303" t="s">
        <v>22513</v>
      </c>
      <c r="G968" s="303"/>
      <c r="H968" s="303"/>
      <c r="I968" s="303"/>
      <c r="J968" s="303"/>
      <c r="K968" s="303"/>
      <c r="L968" s="303"/>
      <c r="M968" s="303"/>
      <c r="N968" s="303"/>
      <c r="O968" s="303"/>
      <c r="P968" s="303" t="s">
        <v>2741</v>
      </c>
      <c r="Q968" s="303" t="s">
        <v>31862</v>
      </c>
    </row>
    <row r="969">
      <c r="A969" s="303" t="s">
        <v>2586</v>
      </c>
      <c r="B969" s="306" t="s">
        <v>33818</v>
      </c>
      <c r="C969" s="303" t="s">
        <v>33819</v>
      </c>
      <c r="D969" s="303"/>
      <c r="E969" s="303"/>
      <c r="F969" s="303"/>
      <c r="G969" s="303"/>
      <c r="H969" s="303"/>
      <c r="I969" s="303"/>
      <c r="J969" s="303"/>
      <c r="K969" s="303"/>
      <c r="L969" s="303"/>
      <c r="M969" s="303"/>
      <c r="N969" s="303"/>
      <c r="O969" s="303"/>
      <c r="P969" s="303" t="s">
        <v>8038</v>
      </c>
      <c r="Q969" s="303" t="s">
        <v>31862</v>
      </c>
    </row>
    <row r="970">
      <c r="A970" s="303" t="s">
        <v>2586</v>
      </c>
      <c r="B970" s="308" t="s">
        <v>33820</v>
      </c>
      <c r="C970" s="303" t="s">
        <v>33821</v>
      </c>
      <c r="D970" s="305" t="s">
        <v>22516</v>
      </c>
      <c r="E970" s="305" t="s">
        <v>22516</v>
      </c>
      <c r="F970" s="305" t="s">
        <v>22516</v>
      </c>
      <c r="G970" s="305" t="s">
        <v>22516</v>
      </c>
      <c r="H970" s="303" t="s">
        <v>22602</v>
      </c>
      <c r="I970" s="305" t="s">
        <v>22516</v>
      </c>
      <c r="J970" s="305" t="s">
        <v>22516</v>
      </c>
      <c r="K970" s="305" t="s">
        <v>22516</v>
      </c>
      <c r="L970" s="305" t="s">
        <v>22516</v>
      </c>
      <c r="M970" s="303"/>
      <c r="N970" s="303"/>
      <c r="O970" s="303"/>
      <c r="P970" s="307"/>
      <c r="Q970" s="303"/>
    </row>
    <row r="971">
      <c r="A971" s="303" t="s">
        <v>2586</v>
      </c>
      <c r="B971" s="308" t="s">
        <v>33822</v>
      </c>
      <c r="C971" s="303" t="s">
        <v>33823</v>
      </c>
      <c r="D971" s="303" t="s">
        <v>22513</v>
      </c>
      <c r="E971" s="305" t="s">
        <v>22516</v>
      </c>
      <c r="F971" s="305" t="s">
        <v>22516</v>
      </c>
      <c r="G971" s="305" t="s">
        <v>22516</v>
      </c>
      <c r="H971" s="303" t="s">
        <v>22583</v>
      </c>
      <c r="I971" s="305" t="s">
        <v>22516</v>
      </c>
      <c r="J971" s="305" t="s">
        <v>22516</v>
      </c>
      <c r="K971" s="305" t="s">
        <v>22516</v>
      </c>
      <c r="L971" s="305" t="s">
        <v>22516</v>
      </c>
      <c r="M971" s="303" t="s">
        <v>31854</v>
      </c>
      <c r="N971" s="303"/>
      <c r="O971" s="303"/>
      <c r="P971" s="303"/>
      <c r="Q971" s="303"/>
    </row>
    <row r="972">
      <c r="A972" s="303" t="s">
        <v>2586</v>
      </c>
      <c r="B972" s="308" t="s">
        <v>33824</v>
      </c>
      <c r="C972" s="303" t="s">
        <v>33825</v>
      </c>
      <c r="D972" s="303" t="s">
        <v>22513</v>
      </c>
      <c r="E972" s="310" t="s">
        <v>22602</v>
      </c>
      <c r="F972" s="305" t="s">
        <v>22516</v>
      </c>
      <c r="G972" s="305" t="s">
        <v>22516</v>
      </c>
      <c r="H972" s="305" t="s">
        <v>22516</v>
      </c>
      <c r="I972" s="303" t="s">
        <v>22513</v>
      </c>
      <c r="J972" s="305" t="s">
        <v>22516</v>
      </c>
      <c r="K972" s="305" t="s">
        <v>22516</v>
      </c>
      <c r="L972" s="305" t="s">
        <v>22516</v>
      </c>
      <c r="M972" s="303"/>
      <c r="N972" s="303"/>
      <c r="O972" s="303"/>
      <c r="P972" s="303"/>
      <c r="Q972" s="303"/>
    </row>
    <row r="973">
      <c r="A973" s="303" t="s">
        <v>2586</v>
      </c>
      <c r="B973" s="308" t="s">
        <v>33826</v>
      </c>
      <c r="C973" s="303" t="s">
        <v>1807</v>
      </c>
      <c r="D973" s="303" t="s">
        <v>22513</v>
      </c>
      <c r="E973" s="310" t="s">
        <v>22602</v>
      </c>
      <c r="F973" s="303" t="s">
        <v>22513</v>
      </c>
      <c r="G973" s="305" t="s">
        <v>22516</v>
      </c>
      <c r="H973" s="305" t="s">
        <v>22516</v>
      </c>
      <c r="I973" s="303" t="s">
        <v>22583</v>
      </c>
      <c r="J973" s="305" t="s">
        <v>22516</v>
      </c>
      <c r="K973" s="305" t="s">
        <v>22516</v>
      </c>
      <c r="L973" s="303"/>
      <c r="M973" s="303" t="s">
        <v>31854</v>
      </c>
      <c r="N973" s="303"/>
      <c r="O973" s="303"/>
      <c r="P973" s="303"/>
      <c r="Q973" s="303"/>
    </row>
    <row r="974">
      <c r="A974" s="303" t="s">
        <v>2586</v>
      </c>
      <c r="B974" s="306" t="s">
        <v>33827</v>
      </c>
      <c r="C974" s="303" t="s">
        <v>33828</v>
      </c>
      <c r="D974" s="303" t="s">
        <v>22513</v>
      </c>
      <c r="E974" s="303" t="s">
        <v>22513</v>
      </c>
      <c r="F974" s="303" t="s">
        <v>22513</v>
      </c>
      <c r="G974" s="303"/>
      <c r="H974" s="303"/>
      <c r="I974" s="303"/>
      <c r="J974" s="303"/>
      <c r="K974" s="303"/>
      <c r="L974" s="303"/>
      <c r="M974" s="303"/>
      <c r="N974" s="303"/>
      <c r="O974" s="303"/>
      <c r="P974" s="303"/>
      <c r="Q974" s="303" t="s">
        <v>31862</v>
      </c>
    </row>
    <row r="975">
      <c r="A975" s="303" t="s">
        <v>2586</v>
      </c>
      <c r="B975" s="306" t="s">
        <v>33827</v>
      </c>
      <c r="C975" s="303" t="s">
        <v>33829</v>
      </c>
      <c r="D975" s="303" t="s">
        <v>22513</v>
      </c>
      <c r="E975" s="303" t="s">
        <v>22513</v>
      </c>
      <c r="F975" s="303" t="s">
        <v>22513</v>
      </c>
      <c r="G975" s="303"/>
      <c r="H975" s="303"/>
      <c r="I975" s="303"/>
      <c r="J975" s="303"/>
      <c r="K975" s="303"/>
      <c r="L975" s="303"/>
      <c r="M975" s="303"/>
      <c r="N975" s="303"/>
      <c r="O975" s="307"/>
      <c r="P975" s="303"/>
      <c r="Q975" s="303" t="s">
        <v>31862</v>
      </c>
    </row>
    <row r="976">
      <c r="A976" s="303" t="s">
        <v>2586</v>
      </c>
      <c r="B976" s="306" t="s">
        <v>33830</v>
      </c>
      <c r="C976" s="303" t="s">
        <v>33831</v>
      </c>
      <c r="D976" s="303"/>
      <c r="E976" s="303"/>
      <c r="F976" s="303"/>
      <c r="G976" s="303"/>
      <c r="H976" s="303"/>
      <c r="I976" s="303"/>
      <c r="J976" s="303"/>
      <c r="K976" s="303"/>
      <c r="L976" s="303"/>
      <c r="M976" s="303"/>
      <c r="N976" s="303"/>
      <c r="O976" s="303"/>
      <c r="P976" s="303"/>
      <c r="Q976" s="303"/>
    </row>
    <row r="977">
      <c r="A977" s="303" t="s">
        <v>2586</v>
      </c>
      <c r="B977" s="306" t="s">
        <v>33832</v>
      </c>
      <c r="C977" s="303" t="s">
        <v>33833</v>
      </c>
      <c r="D977" s="303" t="s">
        <v>22513</v>
      </c>
      <c r="E977" s="303" t="s">
        <v>22513</v>
      </c>
      <c r="F977" s="303" t="s">
        <v>22513</v>
      </c>
      <c r="G977" s="303"/>
      <c r="H977" s="303"/>
      <c r="I977" s="303"/>
      <c r="J977" s="303"/>
      <c r="K977" s="303"/>
      <c r="L977" s="303"/>
      <c r="M977" s="303"/>
      <c r="N977" s="303"/>
      <c r="O977" s="303"/>
      <c r="P977" s="303"/>
      <c r="Q977" s="303" t="s">
        <v>33834</v>
      </c>
    </row>
    <row r="978">
      <c r="A978" s="303" t="s">
        <v>2633</v>
      </c>
      <c r="B978" s="306" t="s">
        <v>33835</v>
      </c>
      <c r="C978" s="303" t="s">
        <v>33836</v>
      </c>
      <c r="D978" s="303"/>
      <c r="E978" s="303"/>
      <c r="F978" s="303"/>
      <c r="G978" s="303"/>
      <c r="H978" s="303"/>
      <c r="I978" s="303"/>
      <c r="J978" s="303"/>
      <c r="K978" s="303"/>
      <c r="L978" s="303"/>
      <c r="M978" s="303"/>
      <c r="N978" s="303"/>
      <c r="O978" s="303" t="s">
        <v>6066</v>
      </c>
      <c r="P978" s="303"/>
      <c r="Q978" s="303"/>
    </row>
    <row r="979">
      <c r="A979" s="303" t="s">
        <v>2586</v>
      </c>
      <c r="B979" s="306" t="s">
        <v>33837</v>
      </c>
      <c r="C979" s="303" t="s">
        <v>33838</v>
      </c>
      <c r="D979" s="303"/>
      <c r="E979" s="303"/>
      <c r="F979" s="303"/>
      <c r="G979" s="303"/>
      <c r="H979" s="303"/>
      <c r="I979" s="303"/>
      <c r="J979" s="303"/>
      <c r="K979" s="303"/>
      <c r="L979" s="303"/>
      <c r="M979" s="303"/>
      <c r="N979" s="303"/>
      <c r="O979" s="303" t="s">
        <v>13327</v>
      </c>
      <c r="P979" s="303"/>
      <c r="Q979" s="303"/>
    </row>
    <row r="980">
      <c r="A980" s="303" t="s">
        <v>2586</v>
      </c>
      <c r="B980" s="308" t="s">
        <v>33839</v>
      </c>
      <c r="C980" s="303" t="s">
        <v>33840</v>
      </c>
      <c r="D980" s="303" t="s">
        <v>22602</v>
      </c>
      <c r="E980" s="303" t="s">
        <v>22513</v>
      </c>
      <c r="F980" s="303" t="s">
        <v>22602</v>
      </c>
      <c r="G980" s="303" t="s">
        <v>22513</v>
      </c>
      <c r="H980" s="305" t="s">
        <v>22516</v>
      </c>
      <c r="I980" s="305" t="s">
        <v>22516</v>
      </c>
      <c r="J980" s="305" t="s">
        <v>22516</v>
      </c>
      <c r="K980" s="303" t="s">
        <v>28610</v>
      </c>
      <c r="L980" s="305" t="s">
        <v>22516</v>
      </c>
      <c r="M980" s="303"/>
      <c r="N980" s="303"/>
      <c r="O980" s="303"/>
      <c r="P980" s="303"/>
      <c r="Q980" s="303"/>
    </row>
    <row r="981">
      <c r="A981" s="303" t="s">
        <v>2586</v>
      </c>
      <c r="B981" s="306" t="s">
        <v>33841</v>
      </c>
      <c r="C981" s="303" t="s">
        <v>33842</v>
      </c>
      <c r="D981" s="303"/>
      <c r="E981" s="303"/>
      <c r="F981" s="303"/>
      <c r="G981" s="303"/>
      <c r="H981" s="303"/>
      <c r="I981" s="303"/>
      <c r="J981" s="303"/>
      <c r="K981" s="303"/>
      <c r="L981" s="303"/>
      <c r="M981" s="303"/>
      <c r="N981" s="303"/>
      <c r="O981" s="303"/>
      <c r="P981" s="303" t="s">
        <v>8038</v>
      </c>
      <c r="Q981" s="303"/>
    </row>
    <row r="982">
      <c r="A982" s="303" t="s">
        <v>2586</v>
      </c>
      <c r="B982" s="308" t="s">
        <v>33843</v>
      </c>
      <c r="C982" s="303" t="s">
        <v>33844</v>
      </c>
      <c r="D982" s="303" t="s">
        <v>22513</v>
      </c>
      <c r="E982" s="303" t="s">
        <v>22602</v>
      </c>
      <c r="F982" s="303" t="s">
        <v>22513</v>
      </c>
      <c r="G982" s="305" t="s">
        <v>22516</v>
      </c>
      <c r="H982" s="305" t="s">
        <v>22516</v>
      </c>
      <c r="I982" s="303" t="s">
        <v>22513</v>
      </c>
      <c r="J982" s="305" t="s">
        <v>22516</v>
      </c>
      <c r="K982" s="305" t="s">
        <v>22516</v>
      </c>
      <c r="L982" s="303"/>
      <c r="M982" s="303"/>
      <c r="N982" s="303"/>
      <c r="O982" s="303"/>
      <c r="P982" s="303"/>
      <c r="Q982" s="303" t="s">
        <v>31862</v>
      </c>
    </row>
    <row r="983">
      <c r="A983" s="303" t="s">
        <v>2633</v>
      </c>
      <c r="B983" s="308" t="s">
        <v>33845</v>
      </c>
      <c r="C983" s="303" t="s">
        <v>33846</v>
      </c>
      <c r="D983" s="303" t="s">
        <v>22513</v>
      </c>
      <c r="E983" s="303" t="s">
        <v>22513</v>
      </c>
      <c r="F983" s="303" t="s">
        <v>22602</v>
      </c>
      <c r="G983" s="303" t="s">
        <v>22583</v>
      </c>
      <c r="H983" s="305" t="s">
        <v>22516</v>
      </c>
      <c r="I983" s="305" t="s">
        <v>22516</v>
      </c>
      <c r="J983" s="305" t="s">
        <v>22516</v>
      </c>
      <c r="K983" s="303" t="s">
        <v>28610</v>
      </c>
      <c r="L983" s="305" t="s">
        <v>22516</v>
      </c>
      <c r="M983" s="303"/>
      <c r="N983" s="303"/>
      <c r="O983" s="303"/>
      <c r="P983" s="303"/>
      <c r="Q983" s="303"/>
    </row>
    <row r="984">
      <c r="A984" s="303" t="s">
        <v>2586</v>
      </c>
      <c r="B984" s="306" t="s">
        <v>33847</v>
      </c>
      <c r="C984" s="303" t="s">
        <v>33848</v>
      </c>
      <c r="D984" s="303" t="s">
        <v>22583</v>
      </c>
      <c r="E984" s="303"/>
      <c r="F984" s="303"/>
      <c r="G984" s="303"/>
      <c r="H984" s="303"/>
      <c r="I984" s="303"/>
      <c r="J984" s="303"/>
      <c r="K984" s="303"/>
      <c r="L984" s="303"/>
      <c r="M984" s="303"/>
      <c r="N984" s="303"/>
      <c r="O984" s="303" t="s">
        <v>5665</v>
      </c>
      <c r="P984" s="303" t="s">
        <v>8038</v>
      </c>
      <c r="Q984" s="303" t="s">
        <v>33849</v>
      </c>
    </row>
    <row r="985">
      <c r="A985" s="303" t="s">
        <v>2586</v>
      </c>
      <c r="B985" s="306" t="s">
        <v>33847</v>
      </c>
      <c r="C985" s="303" t="s">
        <v>33850</v>
      </c>
      <c r="D985" s="303" t="s">
        <v>22583</v>
      </c>
      <c r="E985" s="307"/>
      <c r="F985" s="307"/>
      <c r="G985" s="303"/>
      <c r="H985" s="303"/>
      <c r="I985" s="303"/>
      <c r="J985" s="303"/>
      <c r="K985" s="303"/>
      <c r="L985" s="303"/>
      <c r="M985" s="303"/>
      <c r="N985" s="303"/>
      <c r="O985" s="303" t="s">
        <v>33851</v>
      </c>
      <c r="P985" s="303" t="s">
        <v>8038</v>
      </c>
      <c r="Q985" s="303" t="s">
        <v>33849</v>
      </c>
    </row>
    <row r="986">
      <c r="A986" s="303" t="s">
        <v>2586</v>
      </c>
      <c r="B986" s="312" t="s">
        <v>33852</v>
      </c>
      <c r="C986" s="303" t="s">
        <v>33853</v>
      </c>
      <c r="D986" s="303"/>
      <c r="E986" s="303"/>
      <c r="F986" s="303"/>
      <c r="G986" s="303"/>
      <c r="H986" s="303"/>
      <c r="I986" s="303"/>
      <c r="J986" s="303"/>
      <c r="K986" s="303"/>
      <c r="L986" s="303"/>
      <c r="M986" s="303"/>
      <c r="N986" s="303"/>
      <c r="O986" s="305" t="s">
        <v>33854</v>
      </c>
      <c r="P986" s="303" t="s">
        <v>8038</v>
      </c>
      <c r="Q986" s="303"/>
    </row>
    <row r="987">
      <c r="A987" s="303" t="s">
        <v>2633</v>
      </c>
      <c r="B987" s="306" t="s">
        <v>33855</v>
      </c>
      <c r="C987" s="303" t="s">
        <v>33856</v>
      </c>
      <c r="D987" s="303"/>
      <c r="E987" s="307"/>
      <c r="F987" s="307"/>
      <c r="G987" s="303"/>
      <c r="H987" s="303"/>
      <c r="I987" s="303"/>
      <c r="J987" s="303"/>
      <c r="K987" s="303"/>
      <c r="L987" s="303"/>
      <c r="M987" s="303"/>
      <c r="N987" s="303"/>
      <c r="O987" s="303" t="s">
        <v>33857</v>
      </c>
      <c r="P987" s="303"/>
      <c r="Q987" s="303"/>
    </row>
    <row r="988">
      <c r="A988" s="303" t="s">
        <v>2633</v>
      </c>
      <c r="B988" s="306" t="s">
        <v>33855</v>
      </c>
      <c r="C988" s="303" t="s">
        <v>33858</v>
      </c>
      <c r="D988" s="303"/>
      <c r="E988" s="303"/>
      <c r="F988" s="303"/>
      <c r="G988" s="303"/>
      <c r="H988" s="303"/>
      <c r="I988" s="303"/>
      <c r="J988" s="303"/>
      <c r="K988" s="303"/>
      <c r="L988" s="303"/>
      <c r="M988" s="303"/>
      <c r="N988" s="303"/>
      <c r="O988" s="305" t="s">
        <v>2635</v>
      </c>
      <c r="P988" s="303"/>
      <c r="Q988" s="303"/>
    </row>
    <row r="989">
      <c r="A989" s="303" t="s">
        <v>2633</v>
      </c>
      <c r="B989" s="306" t="s">
        <v>33855</v>
      </c>
      <c r="C989" s="303" t="s">
        <v>33859</v>
      </c>
      <c r="D989" s="303"/>
      <c r="E989" s="303"/>
      <c r="F989" s="303"/>
      <c r="G989" s="303"/>
      <c r="H989" s="303"/>
      <c r="I989" s="303"/>
      <c r="J989" s="303"/>
      <c r="K989" s="303"/>
      <c r="L989" s="303"/>
      <c r="M989" s="303"/>
      <c r="N989" s="303"/>
      <c r="O989" s="303" t="s">
        <v>33860</v>
      </c>
      <c r="P989" s="303"/>
      <c r="Q989" s="303"/>
    </row>
    <row r="990">
      <c r="A990" s="303" t="s">
        <v>2633</v>
      </c>
      <c r="B990" s="306" t="s">
        <v>33855</v>
      </c>
      <c r="C990" s="303" t="s">
        <v>33861</v>
      </c>
      <c r="D990" s="303"/>
      <c r="E990" s="303"/>
      <c r="F990" s="303"/>
      <c r="G990" s="303"/>
      <c r="H990" s="303"/>
      <c r="I990" s="303"/>
      <c r="J990" s="303"/>
      <c r="K990" s="303"/>
      <c r="L990" s="303"/>
      <c r="M990" s="303"/>
      <c r="N990" s="303"/>
      <c r="O990" s="303" t="s">
        <v>33862</v>
      </c>
      <c r="P990" s="303"/>
      <c r="Q990" s="303"/>
    </row>
    <row r="991">
      <c r="A991" s="303" t="s">
        <v>2586</v>
      </c>
      <c r="B991" s="306" t="s">
        <v>33863</v>
      </c>
      <c r="C991" s="303" t="s">
        <v>33864</v>
      </c>
      <c r="D991" s="303" t="s">
        <v>22513</v>
      </c>
      <c r="E991" s="303" t="s">
        <v>22513</v>
      </c>
      <c r="F991" s="303" t="s">
        <v>22513</v>
      </c>
      <c r="G991" s="305" t="s">
        <v>22516</v>
      </c>
      <c r="H991" s="303" t="s">
        <v>22513</v>
      </c>
      <c r="I991" s="303" t="s">
        <v>22513</v>
      </c>
      <c r="J991" s="305" t="s">
        <v>22516</v>
      </c>
      <c r="K991" s="303"/>
      <c r="L991" s="303"/>
      <c r="M991" s="303"/>
      <c r="N991" s="303"/>
      <c r="O991" s="303"/>
      <c r="P991" s="303"/>
      <c r="Q991" s="303" t="s">
        <v>31862</v>
      </c>
    </row>
    <row r="992">
      <c r="A992" s="303" t="s">
        <v>2586</v>
      </c>
      <c r="B992" s="308" t="s">
        <v>33865</v>
      </c>
      <c r="C992" s="303" t="s">
        <v>33866</v>
      </c>
      <c r="D992" s="303" t="s">
        <v>22602</v>
      </c>
      <c r="E992" s="303" t="s">
        <v>22602</v>
      </c>
      <c r="F992" s="303" t="s">
        <v>22602</v>
      </c>
      <c r="G992" s="303" t="s">
        <v>22513</v>
      </c>
      <c r="H992" s="303" t="s">
        <v>22583</v>
      </c>
      <c r="I992" s="303" t="s">
        <v>22583</v>
      </c>
      <c r="J992" s="305" t="s">
        <v>22516</v>
      </c>
      <c r="K992" s="303" t="s">
        <v>28610</v>
      </c>
      <c r="L992" s="305" t="s">
        <v>22516</v>
      </c>
      <c r="M992" s="303"/>
      <c r="N992" s="303"/>
      <c r="O992" s="303"/>
      <c r="P992" s="303" t="s">
        <v>15373</v>
      </c>
      <c r="Q992" s="303" t="s">
        <v>33710</v>
      </c>
    </row>
    <row r="993">
      <c r="A993" s="303" t="s">
        <v>2586</v>
      </c>
      <c r="B993" s="308" t="s">
        <v>33865</v>
      </c>
      <c r="C993" s="303" t="s">
        <v>33867</v>
      </c>
      <c r="D993" s="303" t="s">
        <v>22602</v>
      </c>
      <c r="E993" s="303" t="s">
        <v>22602</v>
      </c>
      <c r="F993" s="303" t="s">
        <v>22602</v>
      </c>
      <c r="G993" s="303" t="s">
        <v>22513</v>
      </c>
      <c r="H993" s="303" t="s">
        <v>22583</v>
      </c>
      <c r="I993" s="303" t="s">
        <v>22583</v>
      </c>
      <c r="J993" s="305" t="s">
        <v>22516</v>
      </c>
      <c r="K993" s="303" t="s">
        <v>28610</v>
      </c>
      <c r="L993" s="305" t="s">
        <v>22516</v>
      </c>
      <c r="M993" s="303"/>
      <c r="N993" s="303"/>
      <c r="O993" s="303"/>
      <c r="P993" s="303" t="s">
        <v>15373</v>
      </c>
      <c r="Q993" s="303"/>
    </row>
    <row r="994">
      <c r="A994" s="303" t="s">
        <v>2586</v>
      </c>
      <c r="B994" s="304" t="s">
        <v>33865</v>
      </c>
      <c r="C994" s="311" t="s">
        <v>33867</v>
      </c>
      <c r="D994" s="303" t="s">
        <v>22602</v>
      </c>
      <c r="E994" s="303" t="s">
        <v>22602</v>
      </c>
      <c r="F994" s="303" t="s">
        <v>22602</v>
      </c>
      <c r="G994" s="303" t="s">
        <v>22513</v>
      </c>
      <c r="H994" s="303" t="s">
        <v>22583</v>
      </c>
      <c r="I994" s="303" t="s">
        <v>22583</v>
      </c>
      <c r="J994" s="305" t="s">
        <v>22516</v>
      </c>
      <c r="K994" s="303"/>
      <c r="L994" s="303"/>
      <c r="M994" s="303"/>
      <c r="N994" s="303"/>
      <c r="O994" s="303" t="s">
        <v>33868</v>
      </c>
      <c r="P994" s="303" t="s">
        <v>8038</v>
      </c>
      <c r="Q994" s="303" t="s">
        <v>33710</v>
      </c>
    </row>
    <row r="995">
      <c r="A995" s="303" t="s">
        <v>2586</v>
      </c>
      <c r="B995" s="306" t="s">
        <v>33869</v>
      </c>
      <c r="C995" s="303" t="s">
        <v>33870</v>
      </c>
      <c r="D995" s="303"/>
      <c r="E995" s="303"/>
      <c r="F995" s="303"/>
      <c r="G995" s="303"/>
      <c r="H995" s="303"/>
      <c r="I995" s="303"/>
      <c r="J995" s="303"/>
      <c r="K995" s="303"/>
      <c r="L995" s="303"/>
      <c r="M995" s="303"/>
      <c r="N995" s="303"/>
      <c r="O995" s="303" t="s">
        <v>32563</v>
      </c>
      <c r="P995" s="303"/>
      <c r="Q995" s="303"/>
    </row>
    <row r="996">
      <c r="A996" s="303" t="s">
        <v>2586</v>
      </c>
      <c r="B996" s="306" t="s">
        <v>33869</v>
      </c>
      <c r="C996" s="303" t="s">
        <v>33871</v>
      </c>
      <c r="D996" s="303"/>
      <c r="E996" s="303"/>
      <c r="F996" s="303"/>
      <c r="G996" s="303"/>
      <c r="H996" s="303"/>
      <c r="I996" s="303"/>
      <c r="J996" s="303"/>
      <c r="K996" s="303"/>
      <c r="L996" s="303"/>
      <c r="M996" s="303"/>
      <c r="N996" s="303"/>
      <c r="O996" s="303" t="s">
        <v>20639</v>
      </c>
      <c r="P996" s="303"/>
      <c r="Q996" s="303"/>
    </row>
    <row r="997">
      <c r="A997" s="303" t="s">
        <v>2586</v>
      </c>
      <c r="B997" s="304" t="s">
        <v>33872</v>
      </c>
      <c r="C997" s="303" t="s">
        <v>33873</v>
      </c>
      <c r="D997" s="303" t="s">
        <v>22513</v>
      </c>
      <c r="E997" s="310" t="s">
        <v>22602</v>
      </c>
      <c r="F997" s="303" t="s">
        <v>22583</v>
      </c>
      <c r="G997" s="303" t="s">
        <v>22583</v>
      </c>
      <c r="H997" s="305" t="s">
        <v>22516</v>
      </c>
      <c r="I997" s="303" t="s">
        <v>22602</v>
      </c>
      <c r="J997" s="305" t="s">
        <v>22516</v>
      </c>
      <c r="K997" s="303"/>
      <c r="L997" s="303"/>
      <c r="M997" s="303"/>
      <c r="N997" s="303"/>
      <c r="O997" s="303"/>
      <c r="P997" s="303" t="s">
        <v>8038</v>
      </c>
      <c r="Q997" s="303" t="s">
        <v>33874</v>
      </c>
    </row>
    <row r="998">
      <c r="A998" s="303" t="s">
        <v>2586</v>
      </c>
      <c r="B998" s="308" t="s">
        <v>33875</v>
      </c>
      <c r="C998" s="303" t="s">
        <v>33876</v>
      </c>
      <c r="D998" s="303" t="s">
        <v>22513</v>
      </c>
      <c r="E998" s="303" t="s">
        <v>22513</v>
      </c>
      <c r="F998" s="303" t="s">
        <v>22513</v>
      </c>
      <c r="G998" s="305" t="s">
        <v>22516</v>
      </c>
      <c r="H998" s="305" t="s">
        <v>22516</v>
      </c>
      <c r="I998" s="303" t="s">
        <v>22583</v>
      </c>
      <c r="J998" s="305" t="s">
        <v>22516</v>
      </c>
      <c r="K998" s="303"/>
      <c r="L998" s="303"/>
      <c r="M998" s="303"/>
      <c r="N998" s="303"/>
      <c r="O998" s="303" t="s">
        <v>2588</v>
      </c>
      <c r="P998" s="303"/>
      <c r="Q998" s="303" t="s">
        <v>31862</v>
      </c>
    </row>
    <row r="999">
      <c r="A999" s="303" t="s">
        <v>2586</v>
      </c>
      <c r="B999" s="308" t="s">
        <v>33877</v>
      </c>
      <c r="C999" s="309" t="s">
        <v>33878</v>
      </c>
      <c r="D999" s="303" t="s">
        <v>22513</v>
      </c>
      <c r="E999" s="305" t="s">
        <v>22516</v>
      </c>
      <c r="F999" s="303" t="s">
        <v>22513</v>
      </c>
      <c r="G999" s="305" t="s">
        <v>22516</v>
      </c>
      <c r="H999" s="305" t="s">
        <v>22516</v>
      </c>
      <c r="I999" s="305" t="s">
        <v>22516</v>
      </c>
      <c r="J999" s="305" t="s">
        <v>22516</v>
      </c>
      <c r="K999" s="303"/>
      <c r="L999" s="303"/>
      <c r="M999" s="303"/>
      <c r="N999" s="303"/>
      <c r="O999" s="303" t="s">
        <v>2588</v>
      </c>
      <c r="P999" s="303"/>
      <c r="Q999" s="303" t="s">
        <v>33710</v>
      </c>
    </row>
    <row r="1000">
      <c r="A1000" s="303" t="s">
        <v>2633</v>
      </c>
      <c r="B1000" s="306" t="s">
        <v>33879</v>
      </c>
      <c r="C1000" s="303" t="s">
        <v>33880</v>
      </c>
      <c r="D1000" s="303"/>
      <c r="E1000" s="303"/>
      <c r="F1000" s="303"/>
      <c r="G1000" s="303"/>
      <c r="H1000" s="303"/>
      <c r="I1000" s="303"/>
      <c r="J1000" s="303"/>
      <c r="K1000" s="303"/>
      <c r="L1000" s="303"/>
      <c r="M1000" s="303"/>
      <c r="N1000" s="303"/>
      <c r="O1000" s="303" t="s">
        <v>33881</v>
      </c>
      <c r="P1000" s="303"/>
      <c r="Q1000" s="303"/>
    </row>
    <row r="1001">
      <c r="A1001" s="303" t="s">
        <v>2586</v>
      </c>
      <c r="B1001" s="308" t="s">
        <v>33882</v>
      </c>
      <c r="C1001" s="303" t="s">
        <v>33883</v>
      </c>
      <c r="D1001" s="303" t="s">
        <v>22583</v>
      </c>
      <c r="E1001" s="303" t="s">
        <v>22513</v>
      </c>
      <c r="F1001" s="303" t="s">
        <v>22513</v>
      </c>
      <c r="G1001" s="305" t="s">
        <v>22516</v>
      </c>
      <c r="H1001" s="303" t="s">
        <v>22513</v>
      </c>
      <c r="I1001" s="303" t="s">
        <v>22513</v>
      </c>
      <c r="J1001" s="303" t="s">
        <v>22583</v>
      </c>
      <c r="K1001" s="303"/>
      <c r="L1001" s="303"/>
      <c r="M1001" s="303"/>
      <c r="N1001" s="303"/>
      <c r="O1001" s="303" t="s">
        <v>2588</v>
      </c>
      <c r="P1001" s="303"/>
      <c r="Q1001" s="309"/>
    </row>
    <row r="1002">
      <c r="A1002" s="303" t="s">
        <v>2586</v>
      </c>
      <c r="B1002" s="308" t="s">
        <v>33884</v>
      </c>
      <c r="C1002" s="303" t="s">
        <v>33885</v>
      </c>
      <c r="D1002" s="303" t="s">
        <v>22583</v>
      </c>
      <c r="E1002" s="305" t="s">
        <v>22516</v>
      </c>
      <c r="F1002" s="305" t="s">
        <v>22516</v>
      </c>
      <c r="G1002" s="305" t="s">
        <v>22516</v>
      </c>
      <c r="H1002" s="305" t="s">
        <v>22516</v>
      </c>
      <c r="I1002" s="305" t="s">
        <v>22516</v>
      </c>
      <c r="J1002" s="305" t="s">
        <v>22516</v>
      </c>
      <c r="K1002" s="305" t="s">
        <v>22516</v>
      </c>
      <c r="L1002" s="305" t="s">
        <v>22516</v>
      </c>
      <c r="M1002" s="303"/>
      <c r="N1002" s="303"/>
      <c r="O1002" s="303"/>
      <c r="P1002" s="303"/>
      <c r="Q1002" s="303"/>
    </row>
    <row r="1003">
      <c r="A1003" s="303" t="s">
        <v>2586</v>
      </c>
      <c r="B1003" s="308" t="s">
        <v>33886</v>
      </c>
      <c r="C1003" s="309" t="s">
        <v>33887</v>
      </c>
      <c r="D1003" s="303" t="s">
        <v>22583</v>
      </c>
      <c r="E1003" s="303" t="s">
        <v>22513</v>
      </c>
      <c r="F1003" s="303" t="s">
        <v>22602</v>
      </c>
      <c r="G1003" s="303" t="s">
        <v>22513</v>
      </c>
      <c r="H1003" s="303" t="s">
        <v>22513</v>
      </c>
      <c r="I1003" s="303" t="s">
        <v>22513</v>
      </c>
      <c r="J1003" s="305" t="s">
        <v>22516</v>
      </c>
      <c r="K1003" s="303"/>
      <c r="L1003" s="303"/>
      <c r="M1003" s="303"/>
      <c r="N1003" s="303"/>
      <c r="O1003" s="303" t="s">
        <v>33888</v>
      </c>
      <c r="P1003" s="303"/>
      <c r="Q1003" s="303" t="s">
        <v>33710</v>
      </c>
    </row>
    <row r="1004">
      <c r="A1004" s="303" t="s">
        <v>2586</v>
      </c>
      <c r="B1004" s="306" t="s">
        <v>33889</v>
      </c>
      <c r="C1004" s="303" t="s">
        <v>33890</v>
      </c>
      <c r="D1004" s="303" t="s">
        <v>22602</v>
      </c>
      <c r="E1004" s="303" t="s">
        <v>22513</v>
      </c>
      <c r="F1004" s="303" t="s">
        <v>22602</v>
      </c>
      <c r="G1004" s="303" t="s">
        <v>22602</v>
      </c>
      <c r="H1004" s="303" t="s">
        <v>22513</v>
      </c>
      <c r="I1004" s="303" t="s">
        <v>22513</v>
      </c>
      <c r="J1004" s="303" t="s">
        <v>22513</v>
      </c>
      <c r="K1004" s="303"/>
      <c r="L1004" s="303"/>
      <c r="M1004" s="303"/>
      <c r="N1004" s="303"/>
      <c r="O1004" s="303"/>
      <c r="P1004" s="303"/>
      <c r="Q1004" s="303" t="s">
        <v>33891</v>
      </c>
    </row>
    <row r="1005">
      <c r="A1005" s="303" t="s">
        <v>2586</v>
      </c>
      <c r="B1005" s="306" t="s">
        <v>33889</v>
      </c>
      <c r="C1005" s="303" t="s">
        <v>33892</v>
      </c>
      <c r="D1005" s="303" t="s">
        <v>22602</v>
      </c>
      <c r="E1005" s="303" t="s">
        <v>22513</v>
      </c>
      <c r="F1005" s="303" t="s">
        <v>22602</v>
      </c>
      <c r="G1005" s="310" t="s">
        <v>22602</v>
      </c>
      <c r="H1005" s="303" t="s">
        <v>22513</v>
      </c>
      <c r="I1005" s="303" t="s">
        <v>22513</v>
      </c>
      <c r="J1005" s="303" t="s">
        <v>22513</v>
      </c>
      <c r="K1005" s="303"/>
      <c r="L1005" s="303"/>
      <c r="M1005" s="303"/>
      <c r="N1005" s="303"/>
      <c r="O1005" s="303"/>
      <c r="P1005" s="303"/>
      <c r="Q1005" s="303" t="s">
        <v>33891</v>
      </c>
    </row>
    <row r="1006">
      <c r="A1006" s="303" t="s">
        <v>2586</v>
      </c>
      <c r="B1006" s="308" t="s">
        <v>33893</v>
      </c>
      <c r="C1006" s="303" t="s">
        <v>33894</v>
      </c>
      <c r="D1006" s="303" t="s">
        <v>22602</v>
      </c>
      <c r="E1006" s="303" t="s">
        <v>22583</v>
      </c>
      <c r="F1006" s="303" t="s">
        <v>22513</v>
      </c>
      <c r="G1006" s="305" t="s">
        <v>22516</v>
      </c>
      <c r="H1006" s="305" t="s">
        <v>22516</v>
      </c>
      <c r="I1006" s="305" t="s">
        <v>22516</v>
      </c>
      <c r="J1006" s="303" t="s">
        <v>22602</v>
      </c>
      <c r="K1006" s="305" t="s">
        <v>22516</v>
      </c>
      <c r="L1006" s="305" t="s">
        <v>22516</v>
      </c>
      <c r="M1006" s="303"/>
      <c r="N1006" s="303"/>
      <c r="O1006" s="303"/>
      <c r="P1006" s="303"/>
      <c r="Q1006" s="303"/>
    </row>
    <row r="1007">
      <c r="A1007" s="303" t="s">
        <v>2586</v>
      </c>
      <c r="B1007" s="306" t="s">
        <v>33895</v>
      </c>
      <c r="C1007" s="303" t="s">
        <v>33896</v>
      </c>
      <c r="D1007" s="303"/>
      <c r="E1007" s="303"/>
      <c r="F1007" s="303"/>
      <c r="G1007" s="303"/>
      <c r="H1007" s="303"/>
      <c r="I1007" s="303"/>
      <c r="J1007" s="303"/>
      <c r="K1007" s="303"/>
      <c r="L1007" s="303"/>
      <c r="M1007" s="303"/>
      <c r="N1007" s="303"/>
      <c r="O1007" s="303" t="s">
        <v>2635</v>
      </c>
      <c r="P1007" s="303" t="s">
        <v>2741</v>
      </c>
      <c r="Q1007" s="303"/>
    </row>
    <row r="1008">
      <c r="A1008" s="303" t="s">
        <v>2586</v>
      </c>
      <c r="B1008" s="306" t="s">
        <v>33897</v>
      </c>
      <c r="C1008" s="303" t="s">
        <v>33898</v>
      </c>
      <c r="D1008" s="303"/>
      <c r="E1008" s="303"/>
      <c r="F1008" s="303"/>
      <c r="G1008" s="303"/>
      <c r="H1008" s="303"/>
      <c r="I1008" s="303"/>
      <c r="J1008" s="303"/>
      <c r="K1008" s="303"/>
      <c r="L1008" s="303"/>
      <c r="M1008" s="303"/>
      <c r="N1008" s="303"/>
      <c r="O1008" s="303" t="s">
        <v>2588</v>
      </c>
      <c r="P1008" s="303" t="s">
        <v>8038</v>
      </c>
      <c r="Q1008" s="303"/>
    </row>
    <row r="1009">
      <c r="A1009" s="303" t="s">
        <v>2586</v>
      </c>
      <c r="B1009" s="306" t="s">
        <v>33899</v>
      </c>
      <c r="C1009" s="303" t="s">
        <v>33900</v>
      </c>
      <c r="D1009" s="303"/>
      <c r="E1009" s="303"/>
      <c r="F1009" s="303"/>
      <c r="G1009" s="303"/>
      <c r="H1009" s="303"/>
      <c r="I1009" s="303"/>
      <c r="J1009" s="303"/>
      <c r="K1009" s="303"/>
      <c r="L1009" s="303"/>
      <c r="M1009" s="303"/>
      <c r="N1009" s="303"/>
      <c r="O1009" s="303" t="s">
        <v>33901</v>
      </c>
      <c r="P1009" s="303" t="s">
        <v>2741</v>
      </c>
      <c r="Q1009" s="303"/>
    </row>
    <row r="1010">
      <c r="A1010" s="303" t="s">
        <v>2586</v>
      </c>
      <c r="B1010" s="306" t="s">
        <v>33902</v>
      </c>
      <c r="C1010" s="303" t="s">
        <v>33903</v>
      </c>
      <c r="D1010" s="303"/>
      <c r="E1010" s="303"/>
      <c r="F1010" s="303"/>
      <c r="G1010" s="303"/>
      <c r="H1010" s="303"/>
      <c r="I1010" s="303"/>
      <c r="J1010" s="303"/>
      <c r="K1010" s="303"/>
      <c r="L1010" s="303"/>
      <c r="M1010" s="303"/>
      <c r="N1010" s="303"/>
      <c r="O1010" s="303"/>
      <c r="P1010" s="303" t="s">
        <v>8038</v>
      </c>
      <c r="Q1010" s="303"/>
    </row>
    <row r="1011">
      <c r="A1011" s="303" t="s">
        <v>2586</v>
      </c>
      <c r="B1011" s="306" t="s">
        <v>33904</v>
      </c>
      <c r="C1011" s="303" t="s">
        <v>33905</v>
      </c>
      <c r="D1011" s="303"/>
      <c r="E1011" s="303"/>
      <c r="F1011" s="303"/>
      <c r="G1011" s="303"/>
      <c r="H1011" s="303"/>
      <c r="I1011" s="303"/>
      <c r="J1011" s="303"/>
      <c r="K1011" s="303"/>
      <c r="L1011" s="303"/>
      <c r="M1011" s="303"/>
      <c r="N1011" s="303"/>
      <c r="O1011" s="303" t="s">
        <v>33906</v>
      </c>
      <c r="P1011" s="303"/>
      <c r="Q1011" s="303"/>
    </row>
    <row r="1012">
      <c r="A1012" s="303" t="s">
        <v>2586</v>
      </c>
      <c r="B1012" s="306" t="s">
        <v>33907</v>
      </c>
      <c r="C1012" s="309" t="s">
        <v>33908</v>
      </c>
      <c r="D1012" s="303" t="s">
        <v>22513</v>
      </c>
      <c r="E1012" s="305" t="s">
        <v>22516</v>
      </c>
      <c r="F1012" s="305" t="s">
        <v>22516</v>
      </c>
      <c r="G1012" s="303" t="s">
        <v>22602</v>
      </c>
      <c r="H1012" s="303" t="s">
        <v>22602</v>
      </c>
      <c r="I1012" s="303" t="s">
        <v>22602</v>
      </c>
      <c r="J1012" s="305" t="s">
        <v>22516</v>
      </c>
      <c r="K1012" s="303"/>
      <c r="L1012" s="303"/>
      <c r="M1012" s="303"/>
      <c r="N1012" s="303"/>
      <c r="O1012" s="303" t="s">
        <v>2588</v>
      </c>
      <c r="P1012" s="303"/>
      <c r="Q1012" s="303" t="s">
        <v>31862</v>
      </c>
    </row>
    <row r="1013">
      <c r="A1013" s="323" t="s">
        <v>2861</v>
      </c>
      <c r="B1013" s="306" t="s">
        <v>33909</v>
      </c>
      <c r="C1013" s="303" t="s">
        <v>33910</v>
      </c>
      <c r="D1013" s="303" t="s">
        <v>22602</v>
      </c>
      <c r="E1013" s="303" t="s">
        <v>22583</v>
      </c>
      <c r="F1013" s="303" t="s">
        <v>22602</v>
      </c>
      <c r="G1013" s="303" t="s">
        <v>22602</v>
      </c>
      <c r="H1013" s="305" t="s">
        <v>22516</v>
      </c>
      <c r="I1013" s="303" t="s">
        <v>22602</v>
      </c>
      <c r="J1013" s="305" t="s">
        <v>22516</v>
      </c>
      <c r="K1013" s="303"/>
      <c r="L1013" s="303"/>
      <c r="M1013" s="323"/>
      <c r="N1013" s="323"/>
      <c r="O1013" s="323"/>
      <c r="P1013" s="323" t="s">
        <v>15373</v>
      </c>
      <c r="Q1013" s="323" t="s">
        <v>33710</v>
      </c>
    </row>
    <row r="1014">
      <c r="A1014" s="323"/>
      <c r="B1014" s="324"/>
      <c r="C1014" s="323"/>
      <c r="D1014" s="323"/>
      <c r="E1014" s="323"/>
      <c r="F1014" s="323"/>
      <c r="G1014" s="323"/>
      <c r="H1014" s="323"/>
      <c r="I1014" s="323"/>
      <c r="J1014" s="323"/>
      <c r="K1014" s="323"/>
      <c r="L1014" s="323"/>
      <c r="M1014" s="323"/>
      <c r="N1014" s="323"/>
      <c r="O1014" s="323"/>
      <c r="P1014" s="323"/>
      <c r="Q1014" s="323"/>
    </row>
  </sheetData>
  <autoFilter ref="$A$1:$L$1013"/>
  <dataValidations>
    <dataValidation type="list" allowBlank="1" sqref="D378">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formula1>
    </dataValidation>
    <dataValidation type="list" allowBlank="1" sqref="P14 P23:P26 P31 P36 P46 P48 P67 P69:P72 P74 P76:P78 P91 P98:P99 P104:P105 P107:P108 P117 P124 P126:P129 P136:P137 P141 P147 P149 P159 P164 P166 P195 P211 P256 P264 P273:P275 P300:P305 P327:P328 P370:P371 C378 Q378 P381:P383 P391:P392 P394:P395 P398 P400:P402 P407 P412:P414 P421:P422 P425:P426 P429 P456 P461:P463 P472 P474:P478 P480:P481 P486:P487 P490 P502 P505:P506 P528 P530 P532 P554 P556:P557 P567 P577 P585:P588 P590 P598:P603 P614:P615 P621 P630:P635 P638:P640 P655 P658:P659 P661:P663 P666 P668:P669 P678 P692:P693 P704 P716 P723 P725:P728 P731:P736 P740:P742 P745 P747:P748 P750 P752 P756 P767 P769 P775 P780:P782 P787 P789:P792 P797:P800 P802:P803 P808 P830 P896 P903 P908 P910 P931 P934 P937 P941:P942 P944 P951 P953:P954 P956:P958 P961:P962 P966 P968 P1007 P1009">
      <formula1>"AAAA,AAA"</formula1>
    </dataValidation>
    <dataValidation type="list" allowBlank="1" sqref="G2 I2 K2:L2 D5:J5 I8 K8 G11 J11 E12 G12:K12 G13 J13 E17 H18:L18 K19:L19 G21:G22 J21:J22 H24:I24 H25:H26 L24:L26 J29:L29 H32:I32 F33:G33 J33:J34 L34:L35 J37:L38 G39 I39:J39 L39 G49:H49 J49:L49 E49:E50 L56 I56:I59 E61 D65:E65 G65:K65 K69:K72 J76:L76 G76:G78 J77:J78 D80:D81 I80:L81 E84 G84:J84 L84 E86 G86 J86:L86 H88 J88 E90 D91:E91 I94 K94:L94 E96:E97 D100:E101 G100:H101 J100:L101 D104 E109 G109:L109 I110:I113 F122 H122:K122 F123:H123 J123 I125 K125 J126:J127 H136:I136 G138:H138 J138 L138 G139 J139:L139 E140:F140 I140:L140 E144:H144 J144 E150 H150 K150:L150 D152:E152 L153 G169:G172 J169:J172 H173 J173:L173 E174 D175 K176:L176 H177 J177 G178:H178 J178:L178 E179:E180 G181 I181:L181 J183:K183 D183:D184 J184 G185:H185 J185:L185 G186:L186 G187:H188 J187:K188 E185:E189 G190 K190:L190 D191 G191:H191 J191:L191 E192 J193 L193 D194:E194 E196 D204:E204 G204:J204 L204 E205:E207 H207 J207:L207 D208 G208:H208 D210:L210 E211 D215:E215 L225 E226 H228:I228 G229:I229 L228:L230 E228:E231 H230:I231 G233 I232:I234 E236:F237 H236:J237 L236:L237 L239 G239:H240 J239:J240 E244 D247:E250 F257:L257 D260 G261:H261 D262 D267:E268 G267:J268 L267:L268 K269 G269:H270 K273:L273 J275 J278:J279 E280:L280 G283:L283 E285 G285:L286 E287 G287:J287 L287 G288:L288 E289:L289 D290 J290 H291:J293 G294:J294 L293:L294 F295:H295 J295 I297:L297 H298 E300 H301:K301 H302:L302 H303:J303 F304:H305 J304:J305 H306:J306 J312:L312 E313 G313:L313 D316 G314:J316 L314:L316 E323 J321:J323 D327:D328 L334 E329:E337 G331:J337 D340:G340 I340:L340 E341:L341 E346:L347 D349 E350:E351 G358:K358 H359:K360 E362:L362 E363 G363 E364:F364 I372:L372 J375:L375 D376:G376 I376:L376 E380 I380:L380 I381:K381 J382:K382 D383 G380:G383 J383 D385:L386 E391:L391 H396 K396:L396 D397:J397 E401:J401 E402 D405:F406 D410:D411 G410:J411 D412:F412 D416:L416 E417:L417 D418:L418 J419:L419 D422:E422 G422:H422 E423 G423:L423 D425:E425 G425:H425 D427:E427 D428:F428 D430:E430 H432:J432 L432 D432:E433 H433:K433 D435:J440 L435:L440 D447:E447 G457:H457 J457 D458:L458 E459:E460 H463:K463 H466:J466 D467:L467 D469 E481:F481 E482:L482 D484:K484 D487:E487 F488:K488 I492:L492 G496:L496 D497:F497 D498 D501 F501 D505:D506 E509:F509 D510:E510 D513 J516:L516 J517 G516:G518 I518 E521 G521:L521 H527:J527 E537:J538 I539:J540 D543:L543 E544:J544 J545:L545 H545:H546 J546 G547:H547 J547:L547 D550:H550 J550 E551 D556:L556 E557:L557 G558:L558 E559:L559 G560:L560 D560:D561 F561:L561 H562:J562 L562 H565:L565 H566:K566 D568:D569 F568:F569 I571 E572:J573 L571:L573 E574:F575 E576:J576 E578:K578 H579:K579 E580:J582 L580:L582 E585 G586 K585:K586 G587:H587 E588:H588 J587:J588 F589 H589:L589 D589:D590 F590:L590 E591:F591 G592 J592:L592 E593:E594 G593:J594 F595 D595:D596 H596 J596 G597:L597 F602:J603 D603:D604 H604:J604 D605:E605 G605:J605 D606:J607 H612:J613 D620:J620 L620 G621 J621 E626:L626 I627 D629 G629 J629:J634 E636:K636 E637:I637 K637 D641 G641:L641 D642:J642 E643 G643:L643 D645:E645 G645:L645 D646:L646 E647:J650 L649:L650 E651:L651 F652:J652 D652:D654 G653:J654 H658 J658:L658 D659:E659 H659:J659 E660:J660 L660 E664 G664:L664 E670:J670 L670 G671:H671 F673 H674 J674:L674 D675 J675 G675:H676 J676:K676 D682:E682 G682:J682 L682 E683 G683:K683 H692:K693 E694 D703:F703 D706 G707:H708 D709 K707:L709 H711:I711 G712 K711:L712 D713 H713 J713:L713 E714 G714:L714 D715:L715 J740 I741:J741 J742 E745 E747:L748 D750 F750:K750 D757:L757 G761:H761 J761 D762:L762 G763 J763:L763 G765 E774 G774:J774 L774 H776:J776 G777:K777 D781 F781:J781 D782:H782 J782 D783:F783 H783:L783 D784:G784 I784 K784:L784 E786 J786:L786 E788 G787:J791 F793:H793 K793:L793 H794:L794 I795 G796:H796 K801:L801 H810:J810 L810 E811 G813 J813 F816:G816 J816 H818:J818 F818:F819 I819 L819 K821:L822 D823 G824:H824 G825:L825 D826 H826:L826 D827:E827 G827:L827 D828 F828 H828 D831 F831:H831 E832:F832 J831:L832 K834:L834 D834:F835 J835:L835 D837:F837 H837 J837:L837 D838 F838:H838 K838:L838 F840:I840 K840:L840 D843:E843 G843:J843 L843 G844:K844 D845:L845 F846 D847 G848:H848 K848:L848 D848:E849 G849:L849 E852:E853 G852:I853 K852:K853 D854:L854 D856 F856:L856 D858:L859 D860 F860:L861 D863:G863 I863:L863 D864 F864:L864 D866:L866 G867:I867 L867 E868 G868:H868 J868:L868 E869:L869 D872:L874 G875:I875 D876:L876 G877:L877 D878:L878 D883:E883 G883:L883 D884 F884:J884 D886:E886 G886 I886:L886 D887:L887 D889:I889 K889:L889 D890:L891 E892:L892 G893:L893 E895:H895 K895:L895 D897:I897 K897:L897 F899 H899:L899 F901:J901 D901:D902 F902:L902 D906:F906 D907 D909 F909:K909 G911:J911 L911 E911:E912 I918 K918 D929 F929:L929 G936 I936 K936:L936 G938:J938 L938 E938:E940 I939:K940 F942 K943:L943 J945:L945 G947 J946:J947 G953:G954 J953:J954 I957 J958 I961 K963:L963 D970:G970 E971:G971 I970:L971 F972:H972 J972:L972 G973:H973 J973:K973 H980:J980 L980 E982 G982:H982 J982:K982 H983:J983 L983 G991 L992:L993 J991:J994 H997 G998:H998 J997:J998 E999 G999:J999 G1001 E1002:L1002 J1003 I1004 G1006:I1006 K1006:L1006 E1012:F1012 H1013 J1012:J1013">
      <formula1>"01) January,Festival,Low,Medium,High,N/A"</formula1>
    </dataValidation>
    <dataValidation type="list" allowBlank="1" sqref="P197 P311 P348 P350:P351 P354 P365 P399 P405:P406 P448 P465 P497:P498 P548 P604:P607 P628 P719:P721 P807 P917">
      <formula1>"AAAA,AAA,LS"</formula1>
    </dataValidation>
    <dataValidation type="list" allowBlank="1" sqref="D2:F2 H2 J2 D4 D8:H8 J8 D9:J10 D11:F11 H11:I11 D12 F12 D13:F13 H13:I13 D14:J15 D17 F17:J17 D18:G18 D19:J19 D21:F22 H21:I22 J24 D24:G26 I25:J26 D28:J28 D29:I29 D31:J31 D32:G32 J32 D33:E33 H33:I33 D34:I34 D35:J35 D37:I38 D39:F39 H39 D42:J44 D46:J46 D48:F48 F49 I49 D49:D50 D54:J55 D56:H59 J56:J59 D60:J60 D61 F61:J61 F65:F66 D69:J73 D76:F78 H76:I78 D79:E79 E80:H81 D83:E83 D84 F84 D85:E85 D86 F86 H86:I86 D88:G88 I88 D90 I90:I91 D92:E92 D94:H94 J94 D96:D97 D98:E98 F100:F101 I100:I101 E104 D105:E105 D107:E108 I107:I108 D109 F109 D110:H114 J110:J114 D116:E117 D118:J121 D122:E123 I123 D125:H125 J125 D126:I127 D136:G136 J136 I138 D138:F139 H139:I139 D140 G140:H140 D144 I144 D145:E146 D150 F150:G150 I150:J150 D153:J157 D165:J165 D169:F172 H169:I172 D173:G173 I173 D174 E175 D176:J176 D177:G177 D178:F178 D179:D180 I177:I180 D181:F181 H181 E183:I184 I185 F185:F188 D185:D189 I187:I189 D190:F190 H190:J190 E191:F191 D192 I191:I192 D193:I193 D196 F196:J196 F204 D205:D207 F207:G207 E208:F208 I207:I208 D211 D212:E212 D217:J225 D226 F226:J226 D227:J227 F228:G228 F229 D228:D231 F230:G231 D232:H232 D233:F233 H233 D234:H234 J228:J234 D236:D237 G236:G237 D239:F240 I239:I240 D241:J242 D244 F244:J244 D245:J246 D251:G252 I251:I252 D255:E255 D257:E257 E260 D261:F261 I261 E262 D266:E266 F267:F268 D269:F270 I269:J270 D273:J274 D275:I275 D277:E277 D278:I279 D280 D283:F283 D284:J284 D285 F285 D286:F286 D287 F287 D288:F288 D289 E290:I290 D291:G293 D294:F294 D295:E295 I295 D297:H297 I298:J298 D300 F300:J300 D301:G303 D304:E305 I304:I305 D306:G306 D310:J310 D311:E311 D312:I312 D313 F313 D314:F315 E316:F316 D318:E318 D321:I322 D323 F323:I323 E327:E328 F331 D329:D337 F334:F337 H340 D341 D345:E345 D346:D347 E349 D350:D351 D354:E354 D355:F356 D358:F358 D359:G360 F363 D362:D364 G364 D365:E365 D372:H372 D375:I375 H376 D380 F380 H380:H381 D381:F382 E383:F383 H382:I383 D391 D392:E392 D396:G396 I396:J396 D399:E399 D401:D402 F402 I408 D408:F409 E410:F411 D417 D419:I419 I422:J422 D423 F422:F423 F425 I425:J425 F427 I427 F430 F432:G433 F447 D457:F457 I457 D459:D460 F459:F460 D463:G463 D465:F465 D466:G466 E469:F469 D481:D482 F487 I487 D488:E488 D492:H492 D496:F496 E498:F498 D499:F499 E501 D502:F502 E505:F506 H505:H506 D509 I509 F510 D512:F512 E513:F513 H516:I517 D516:F518 H518 J518 D519:J519 D521 F521 D522:J522 D523:F523 D525:F525 I525 D527:G527 D537:D538 D539:H540 D541 F541 D544 D545:G546 D547:F547 I545:I547 D551 F551 I550:I551 D557 D558:F558 D559 E560:F560 E561 D562:G562 D565:G566 E568:E569 D571:H571 J571 D572:D576 D578 D579:G579 D580:D582 D585 F585:J585 H586:J586 D586:F587 D588 I587:I588 G589 E589:E590 D591 D592:F592 H592:I592 D593:D594 F593:F594 E595 E596:G596 I596 D597:F597 D599:E602 E603 E604:G604 F605 D612:G613 D621:F621 H621:I621 D626 D627:H627 J627 D628:J628 E629:F629 H629:I629 D630:I634 D636:D637 E641:F641 D643 F643 F645 D647:D651 E652 E653:F654 D658:G658 I658 F659:G659 D660 D664 F664 D666:F666 D669:F669 D670 D671:F671 I671 D673:E673 D674:G674 E675:F675 I674:I676 D676:F677 D683 F682:F683 D686:F691 D692:G693 D694 F694:J694 D695:J695 I704 D704:F705 E706:F706 D707:F708 I707:J708 E709:J709 D710:F710 D711:G711 J711 D712:F712 H712:J712 E713:G713 I713 D714 F714 D717:F717 D719:G719 D720:F721 D725:F726 D735:F735 D740:I740 D741:H741 D742:I742 D745 F745 D747:D748 E750 D761:F761 I761 D763:F763 H763:I763 D765:F765 I765 D770:F771 I770:I771 D774 F774 D776:G776 D777:F777 E781 I782 G783 H784 J784 D786 F786:I786 D787:F787 D788 F788 D789:F791 D793:E793 I793:J793 D794:G794 I796:J796 D795:F798 D800:F800 D801:J801 D802:F802 D807:F807 D810:G810 D811 F811:J811 D813:F813 H813:I813 D816:E816 H816:I816 G818 D818:E819 G819:H819 J819 D821:J822 E823:F823 I824 D824:F825 E826:G826 F827 E828 G828 I828:J828 E831 I831 D832 G832:I832 G834:J834 G835:I835 G837 I837 E838 I838:J838 D840:E840 J840 D841 F843 D844:F844 D846:E846 I848:J848 F848:F849 D852:D853 F852:F853 J852:J853 E856 E860 D861:E861 H863 E864 D867:F867 J867 F868 I868 D868:D869 D875:F875 J875 D877:F877 F883 E884 F886 H886 J889 D892 D893:F893 D895 I895:J895 J897 D899:E899 G899 E901:E902 D905:F905 E907 E909 D911:D912 F911:F912 D914:F914 D917:F917 D918:H918 E929 D936:F936 H936 J936 F938 D938:D939 F939:H940 D941:J941 D942:E942 G942:J942 D943:J943 D945:I946 D947:F947 H947:I947 D951:J951 D953:F954 H953:I954 D956:J956 D957:H957 J957 D958:I958 D961:H961 J961 D962:J963 D968:F968 D971 H970:H971 D972:E972 I972:I973 D973:F975 D977:F977 D980:G980 D982 F982 I982 D983:G983 D984:D985 D991:F991 H991:I991 D992:I994 D997:G997 D998:F998 I997:I998 D999 F999 D1001:F1001 H1001:J1001 D1002 D1003:I1003 D1004:H1004 J1004 D1005:J1005 D1006:F1006 J1006 D1012 G1012:I1012 D1013:G1013 I1013">
      <formula1>"01) January,Festival,Low,Medium,High"</formula1>
    </dataValidation>
    <dataValidation type="list" allowBlank="1" sqref="N2 N8 M28:N28 M34:M35 N76 M94:N94 M110:N111 N122 M747 M757">
      <formula1>"No,Yes"</formula1>
    </dataValidation>
    <dataValidation type="list" allowBlank="1" sqref="D880 D882">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(Barcelona),Iceland,India,Indonesia (Bali),Ireland,Israel,Italy,?"</formula1>
    </dataValidation>
    <dataValidation type="list" allowBlank="1" sqref="D470">
      <formula1>"01) January,Festival,Club,Promoter,Albania,Austria,Belgium,Bulgaria,Canada,Canada (East - Montreal),Canada (East - Toronto),Canada (West - Vancouver),Chile,Columbia,Costa Rica,Croatia,Cyprus,Czech Republic,Denmark,Ecuador,Estonia,Finland,France"</formula1>
    </dataValidation>
    <dataValidation type="list" allowBlank="1" sqref="D394 D829 D836 D862 D966">
      <formula1>"01) January,Festival,Club,Promoter,Albania,Asia ANZ (Australia),Asia ANZ (Japan),Kazakhstan,Kosovo,Poland (Krakow),Latvia,Lithuania,UK (London),Luxembourg,Macedonia,Spain (Madrid),Sweden"</formula1>
    </dataValidation>
    <dataValidation type="list" allowBlank="1" sqref="P3 P7:P10 P20:P22 P37:P38 P40 P42:P43 P52 P54:P55 P58:P59 P64:P65 P81 P102 P109 P112:P113 P118:P121 P144 P148 P165 P168:P172 P175 P179 P184 P198 P205:P206 P216:P224 P226:P229 P231:P235 P239:P255 P265 P278:P280 P306:P309 P312 P331:P337 P345 P357:P360 P367 P372 P408:P411 P420 P430:P440 P459:P460 P470 P483 P489 P491 P493:P494 P496 P499 P517:P519 P524 P527 P541:P542 P550:P551 P562 P565:P566 P568:P576 P578:P582 P589 P592:P594 P596 P609 P611:P613 P616 P627 P636 P649 P667 P671:P672 P682:P683 P686:P689 P696 P718 P724 P737 P739 P746 P749 P754:P755 P760 P772:P773 P776 P778:P779 P785 P796 P811:P813 P816:P817 P829 P836 P842 P857 P862 P870 P880:P882 P885 P888:P889 P894 P898 P900 P913 P916 P927 P930 P946:P947 P965 P969 P981 P984:P986 P994 P997 P1008 P1010">
      <formula1>"Asia ANZ (Japan),Kazakhstan,Kosovo,South Africa,Europe,South America,Asia,Australia &amp; New Zealand,USA,Africa,Caribbean,AAA"</formula1>
    </dataValidation>
    <dataValidation type="list" allowBlank="1" sqref="P19 P28 P56:P57 P60:P61 P90 P92 P97 P154:P157 P174 P260 P283:P294 P314:P315 P321:P323 P346 P349 P385:P386 P675:P677 P694:P695 P703 P705:P706 P710 P714 P784 P801 P810 P838 P840:P841 P843:P844 P856 P861 P867 P912 P992:P993 P1013">
      <formula1>"Kazakhstan,AA,AAA"</formula1>
    </dataValidation>
    <dataValidation type="list" allowBlank="1" sqref="L8:L10 L12 L17 L28 K42:L44 L65:L66 L69:L73 L110:L111 K114:L114 L125 L301 L358:L360 L433 L463 L484 L488 L566 L578:L579 L683 L692:L695 L750 L761 L777 L818 L828">
      <formula1>"01) January,Festival,Club,Promoter,Instagram,FB crossposting,Spotify,FB streams"</formula1>
    </dataValidation>
    <dataValidation type="list" allowBlank="1" sqref="D746">
      <formula1>"01) January,Festival,Club,Promoter,Albania,Asia ANZ (Australia),Asia ANZ (Japan),Kazakhstan,Kosovo,Poland (Krakow),Portugal,Indonesia (Bali),Romania"</formula1>
    </dataValidation>
    <dataValidation type="list" allowBlank="1" sqref="M2 M8 M49 M56:M57 M76 M122 M153 M173 M178 M183 M185 M187:M188 M191 M207 M228:M230 M236:M237 M269 M273 M381:M382 M463 M466 M516 M545 M547 M562 M585:M586 M589:M590 M641 M645 M658 M674 M694:M695 M713 M821:M822 M824 M945 M971 M973">
      <formula1>"Yes,No"</formula1>
    </dataValidation>
    <dataValidation type="list" allowBlank="1" sqref="K24:K26 K28 K34:K35 K39 K56:K57 K84 K110:K111 K138 K153 K193 K204 K225 K228:K230 K236:K237 K239 K251:K252 K267:K268 K287 K293:K294 K314:K316 K334 K363:K364 K432 K435:K440 K562 K571:K573 K580:K582 K593:K594 K620 K649:K650 K660 K670 K682 K694:K695 K761 K774 K810 K818:K819 K828 K843 K867 K911 K938 K980 K983 K992:K993">
      <formula1>"01) January,Festival,Club,Promoter,Instagram,FB crossposting"</formula1>
    </dataValidation>
  </dataValidations>
  <hyperlinks>
    <hyperlink r:id="rId1" ref="B2"/>
    <hyperlink r:id="rId2" ref="B5"/>
    <hyperlink r:id="rId3" ref="C5"/>
    <hyperlink r:id="rId4" ref="B8"/>
    <hyperlink r:id="rId5" ref="B9"/>
    <hyperlink r:id="rId6" ref="B10"/>
    <hyperlink r:id="rId7" ref="B12"/>
    <hyperlink r:id="rId8" ref="C15"/>
    <hyperlink r:id="rId9" ref="B17"/>
    <hyperlink r:id="rId10" ref="B18"/>
    <hyperlink r:id="rId11" ref="B19"/>
    <hyperlink r:id="rId12" ref="C19"/>
    <hyperlink r:id="rId13" ref="G19"/>
    <hyperlink r:id="rId14" ref="B24"/>
    <hyperlink r:id="rId15" ref="B25"/>
    <hyperlink r:id="rId16" ref="B26"/>
    <hyperlink r:id="rId17" ref="B28"/>
    <hyperlink r:id="rId18" ref="E28"/>
    <hyperlink r:id="rId19" ref="B29"/>
    <hyperlink r:id="rId20" ref="C29"/>
    <hyperlink r:id="rId21" ref="E29"/>
    <hyperlink r:id="rId22" ref="F29"/>
    <hyperlink r:id="rId23" ref="H29"/>
    <hyperlink r:id="rId24" ref="B34"/>
    <hyperlink r:id="rId25" ref="B35"/>
    <hyperlink r:id="rId26" ref="C35"/>
    <hyperlink r:id="rId27" ref="B37"/>
    <hyperlink r:id="rId28" ref="B38"/>
    <hyperlink r:id="rId29" ref="B39"/>
    <hyperlink r:id="rId30" ref="B42"/>
    <hyperlink r:id="rId31" ref="B43"/>
    <hyperlink r:id="rId32" ref="B44"/>
    <hyperlink r:id="rId33" ref="B49"/>
    <hyperlink r:id="rId34" ref="C49"/>
    <hyperlink r:id="rId35" ref="D49"/>
    <hyperlink r:id="rId36" ref="E49"/>
    <hyperlink r:id="rId37" ref="F49"/>
    <hyperlink r:id="rId38" ref="G49"/>
    <hyperlink r:id="rId39" ref="H49"/>
    <hyperlink r:id="rId40" ref="I49"/>
    <hyperlink r:id="rId41" ref="J49"/>
    <hyperlink r:id="rId42" ref="K49"/>
    <hyperlink r:id="rId43" ref="L49"/>
    <hyperlink r:id="rId44" ref="B54"/>
    <hyperlink r:id="rId45" ref="B56"/>
    <hyperlink r:id="rId46" ref="C56"/>
    <hyperlink r:id="rId47" ref="G56"/>
    <hyperlink r:id="rId48" ref="B57"/>
    <hyperlink r:id="rId49" ref="F57"/>
    <hyperlink r:id="rId50" ref="B58"/>
    <hyperlink r:id="rId51" ref="G58"/>
    <hyperlink r:id="rId52" ref="B59"/>
    <hyperlink r:id="rId53" ref="G59"/>
    <hyperlink r:id="rId54" ref="C60"/>
    <hyperlink r:id="rId55" ref="D60"/>
    <hyperlink r:id="rId56" ref="E60"/>
    <hyperlink r:id="rId57" ref="F60"/>
    <hyperlink r:id="rId58" ref="G60"/>
    <hyperlink r:id="rId59" ref="H60"/>
    <hyperlink r:id="rId60" ref="I60"/>
    <hyperlink r:id="rId61" ref="J60"/>
    <hyperlink r:id="rId62" ref="D61"/>
    <hyperlink r:id="rId63" ref="F61"/>
    <hyperlink r:id="rId64" ref="G61"/>
    <hyperlink r:id="rId65" ref="H61"/>
    <hyperlink r:id="rId66" ref="I61"/>
    <hyperlink r:id="rId67" ref="J61"/>
    <hyperlink r:id="rId68" ref="B64"/>
    <hyperlink r:id="rId69" ref="B65"/>
    <hyperlink r:id="rId70" ref="B66"/>
    <hyperlink r:id="rId71" ref="B69"/>
    <hyperlink r:id="rId72" ref="B70"/>
    <hyperlink r:id="rId73" ref="B71"/>
    <hyperlink r:id="rId74" ref="B72"/>
    <hyperlink r:id="rId75" ref="C72"/>
    <hyperlink r:id="rId76" ref="B73"/>
    <hyperlink r:id="rId77" ref="B76"/>
    <hyperlink r:id="rId78" ref="D76"/>
    <hyperlink r:id="rId79" ref="F76"/>
    <hyperlink r:id="rId80" ref="H76"/>
    <hyperlink r:id="rId81" ref="I76"/>
    <hyperlink r:id="rId82" ref="B77"/>
    <hyperlink r:id="rId83" ref="D77"/>
    <hyperlink r:id="rId84" ref="E77"/>
    <hyperlink r:id="rId85" ref="F77"/>
    <hyperlink r:id="rId86" ref="H77"/>
    <hyperlink r:id="rId87" ref="I77"/>
    <hyperlink r:id="rId88" ref="D78"/>
    <hyperlink r:id="rId89" ref="E78"/>
    <hyperlink r:id="rId90" ref="F78"/>
    <hyperlink r:id="rId91" ref="H78"/>
    <hyperlink r:id="rId92" ref="I78"/>
    <hyperlink r:id="rId93" ref="B80"/>
    <hyperlink r:id="rId94" ref="B81"/>
    <hyperlink r:id="rId95" ref="B84"/>
    <hyperlink r:id="rId96" ref="C85"/>
    <hyperlink r:id="rId97" ref="B86"/>
    <hyperlink r:id="rId98" ref="F86"/>
    <hyperlink r:id="rId99" ref="H86"/>
    <hyperlink r:id="rId100" ref="I86"/>
    <hyperlink r:id="rId101" ref="B88"/>
    <hyperlink r:id="rId102" ref="E88"/>
    <hyperlink r:id="rId103" ref="I88"/>
    <hyperlink r:id="rId104" ref="B94"/>
    <hyperlink r:id="rId105" ref="C94"/>
    <hyperlink r:id="rId106" ref="D94"/>
    <hyperlink r:id="rId107" ref="E94"/>
    <hyperlink r:id="rId108" ref="J94"/>
    <hyperlink r:id="rId109" ref="B100"/>
    <hyperlink r:id="rId110" ref="B101"/>
    <hyperlink r:id="rId111" ref="B104"/>
    <hyperlink r:id="rId112" ref="B105"/>
    <hyperlink r:id="rId113" ref="C108"/>
    <hyperlink r:id="rId114" ref="B109"/>
    <hyperlink r:id="rId115" ref="B110"/>
    <hyperlink r:id="rId116" ref="C110"/>
    <hyperlink r:id="rId117" ref="B111"/>
    <hyperlink r:id="rId118" ref="B112"/>
    <hyperlink r:id="rId119" ref="B113"/>
    <hyperlink r:id="rId120" ref="B114"/>
    <hyperlink r:id="rId121" ref="B116"/>
    <hyperlink r:id="rId122" ref="B117"/>
    <hyperlink r:id="rId123" ref="D118"/>
    <hyperlink r:id="rId124" ref="E118"/>
    <hyperlink r:id="rId125" ref="F118"/>
    <hyperlink r:id="rId126" ref="G118"/>
    <hyperlink r:id="rId127" ref="H118"/>
    <hyperlink r:id="rId128" ref="I118"/>
    <hyperlink r:id="rId129" ref="J118"/>
    <hyperlink r:id="rId130" ref="B119"/>
    <hyperlink r:id="rId131" ref="D119"/>
    <hyperlink r:id="rId132" ref="E119"/>
    <hyperlink r:id="rId133" ref="F119"/>
    <hyperlink r:id="rId134" ref="G119"/>
    <hyperlink r:id="rId135" ref="H119"/>
    <hyperlink r:id="rId136" ref="I119"/>
    <hyperlink r:id="rId137" ref="J119"/>
    <hyperlink r:id="rId138" ref="D120"/>
    <hyperlink r:id="rId139" ref="E120"/>
    <hyperlink r:id="rId140" ref="F120"/>
    <hyperlink r:id="rId141" ref="G120"/>
    <hyperlink r:id="rId142" ref="H120"/>
    <hyperlink r:id="rId143" ref="I120"/>
    <hyperlink r:id="rId144" ref="J120"/>
    <hyperlink r:id="rId145" ref="D121"/>
    <hyperlink r:id="rId146" ref="E121"/>
    <hyperlink r:id="rId147" ref="F121"/>
    <hyperlink r:id="rId148" ref="G121"/>
    <hyperlink r:id="rId149" ref="H121"/>
    <hyperlink r:id="rId150" ref="I121"/>
    <hyperlink r:id="rId151" ref="J121"/>
    <hyperlink r:id="rId152" ref="I123"/>
    <hyperlink r:id="rId153" ref="B125"/>
    <hyperlink r:id="rId154" ref="B136"/>
    <hyperlink r:id="rId155" ref="B138"/>
    <hyperlink r:id="rId156" ref="D138"/>
    <hyperlink r:id="rId157" ref="E138"/>
    <hyperlink r:id="rId158" ref="F138"/>
    <hyperlink r:id="rId159" ref="I138"/>
    <hyperlink r:id="rId160" ref="B139"/>
    <hyperlink r:id="rId161" ref="B140"/>
    <hyperlink r:id="rId162" ref="B144"/>
    <hyperlink r:id="rId163" ref="C144"/>
    <hyperlink r:id="rId164" ref="I144"/>
    <hyperlink r:id="rId165" ref="B145"/>
    <hyperlink r:id="rId166" ref="B146"/>
    <hyperlink r:id="rId167" ref="E146"/>
    <hyperlink r:id="rId168" ref="B147"/>
    <hyperlink r:id="rId169" ref="B150"/>
    <hyperlink r:id="rId170" ref="B152"/>
    <hyperlink r:id="rId171" ref="B153"/>
    <hyperlink r:id="rId172" ref="C153"/>
    <hyperlink r:id="rId173" ref="B154"/>
    <hyperlink r:id="rId174" ref="G154"/>
    <hyperlink r:id="rId175" ref="B155"/>
    <hyperlink r:id="rId176" ref="G155"/>
    <hyperlink r:id="rId177" ref="B156"/>
    <hyperlink r:id="rId178" ref="G156"/>
    <hyperlink r:id="rId179" ref="B157"/>
    <hyperlink r:id="rId180" ref="B165"/>
    <hyperlink r:id="rId181" ref="I165"/>
    <hyperlink r:id="rId182" ref="B169"/>
    <hyperlink r:id="rId183" ref="B170"/>
    <hyperlink r:id="rId184" ref="B171"/>
    <hyperlink r:id="rId185" ref="B173"/>
    <hyperlink r:id="rId186" ref="E175"/>
    <hyperlink r:id="rId187" ref="B176"/>
    <hyperlink r:id="rId188" ref="C177"/>
    <hyperlink r:id="rId189" ref="I177"/>
    <hyperlink r:id="rId190" ref="B178"/>
    <hyperlink r:id="rId191" ref="C178"/>
    <hyperlink r:id="rId192" ref="B180"/>
    <hyperlink r:id="rId193" ref="B181"/>
    <hyperlink r:id="rId194" ref="F183"/>
    <hyperlink r:id="rId195" ref="B185"/>
    <hyperlink r:id="rId196" ref="B186"/>
    <hyperlink r:id="rId197" ref="H186"/>
    <hyperlink r:id="rId198" ref="G187"/>
    <hyperlink r:id="rId199" ref="H187"/>
    <hyperlink r:id="rId200" ref="J187"/>
    <hyperlink r:id="rId201" ref="G188"/>
    <hyperlink r:id="rId202" ref="H188"/>
    <hyperlink r:id="rId203" ref="C189"/>
    <hyperlink r:id="rId204" ref="B190"/>
    <hyperlink r:id="rId205" ref="B191"/>
    <hyperlink r:id="rId206" ref="B193"/>
    <hyperlink r:id="rId207" ref="E193"/>
    <hyperlink r:id="rId208" ref="B196"/>
    <hyperlink r:id="rId209" ref="B204"/>
    <hyperlink r:id="rId210" ref="B207"/>
    <hyperlink r:id="rId211" ref="C207"/>
    <hyperlink r:id="rId212" ref="B210"/>
    <hyperlink r:id="rId213" ref="B211"/>
    <hyperlink r:id="rId214" ref="B212"/>
    <hyperlink r:id="rId215" ref="B217"/>
    <hyperlink r:id="rId216" ref="B218"/>
    <hyperlink r:id="rId217" ref="B219"/>
    <hyperlink r:id="rId218" ref="B220"/>
    <hyperlink r:id="rId219" ref="B221"/>
    <hyperlink r:id="rId220" ref="B222"/>
    <hyperlink r:id="rId221" ref="E222"/>
    <hyperlink r:id="rId222" ref="G222"/>
    <hyperlink r:id="rId223" ref="C225"/>
    <hyperlink r:id="rId224" ref="G226"/>
    <hyperlink r:id="rId225" ref="B228"/>
    <hyperlink r:id="rId226" ref="B229"/>
    <hyperlink r:id="rId227" ref="B230"/>
    <hyperlink r:id="rId228" ref="B231"/>
    <hyperlink r:id="rId229" ref="B232"/>
    <hyperlink r:id="rId230" ref="B233"/>
    <hyperlink r:id="rId231" ref="B234"/>
    <hyperlink r:id="rId232" ref="B235"/>
    <hyperlink r:id="rId233" ref="B236"/>
    <hyperlink r:id="rId234" ref="B237"/>
    <hyperlink r:id="rId235" ref="B238"/>
    <hyperlink r:id="rId236" ref="B239"/>
    <hyperlink r:id="rId237" ref="B240"/>
    <hyperlink r:id="rId238" ref="F240"/>
    <hyperlink r:id="rId239" ref="B241"/>
    <hyperlink r:id="rId240" ref="B242"/>
    <hyperlink r:id="rId241" ref="B243"/>
    <hyperlink r:id="rId242" ref="G244"/>
    <hyperlink r:id="rId243" ref="B251"/>
    <hyperlink r:id="rId244" ref="B252"/>
    <hyperlink r:id="rId245" ref="C252"/>
    <hyperlink r:id="rId246" ref="B255"/>
    <hyperlink r:id="rId247" ref="B257"/>
    <hyperlink r:id="rId248" ref="E257"/>
    <hyperlink r:id="rId249" ref="G257"/>
    <hyperlink r:id="rId250" ref="B261"/>
    <hyperlink r:id="rId251" ref="B262"/>
    <hyperlink r:id="rId252" ref="B267"/>
    <hyperlink r:id="rId253" ref="B268"/>
    <hyperlink r:id="rId254" ref="F269"/>
    <hyperlink r:id="rId255" ref="C270"/>
    <hyperlink r:id="rId256" ref="B273"/>
    <hyperlink r:id="rId257" ref="B274"/>
    <hyperlink r:id="rId258" ref="B277"/>
    <hyperlink r:id="rId259" ref="B278"/>
    <hyperlink r:id="rId260" ref="B279"/>
    <hyperlink r:id="rId261" ref="B280"/>
    <hyperlink r:id="rId262" ref="B283"/>
    <hyperlink r:id="rId263" ref="B284"/>
    <hyperlink r:id="rId264" ref="B285"/>
    <hyperlink r:id="rId265" ref="B286"/>
    <hyperlink r:id="rId266" ref="B287"/>
    <hyperlink r:id="rId267" ref="B288"/>
    <hyperlink r:id="rId268" ref="B289"/>
    <hyperlink r:id="rId269" ref="B290"/>
    <hyperlink r:id="rId270" ref="C290"/>
    <hyperlink r:id="rId271" ref="B291"/>
    <hyperlink r:id="rId272" ref="G291"/>
    <hyperlink r:id="rId273" ref="B292"/>
    <hyperlink r:id="rId274" ref="E292"/>
    <hyperlink r:id="rId275" ref="G292"/>
    <hyperlink r:id="rId276" ref="B293"/>
    <hyperlink r:id="rId277" ref="E293"/>
    <hyperlink r:id="rId278" ref="G293"/>
    <hyperlink r:id="rId279" ref="B294"/>
    <hyperlink r:id="rId280" ref="B295"/>
    <hyperlink r:id="rId281" ref="B297"/>
    <hyperlink r:id="rId282" ref="E297"/>
    <hyperlink r:id="rId283" ref="B301"/>
    <hyperlink r:id="rId284" ref="E301"/>
    <hyperlink r:id="rId285" ref="B302"/>
    <hyperlink r:id="rId286" ref="B303"/>
    <hyperlink r:id="rId287" ref="B304"/>
    <hyperlink r:id="rId288" ref="B305"/>
    <hyperlink r:id="rId289" ref="B306"/>
    <hyperlink r:id="rId290" ref="B307"/>
    <hyperlink r:id="rId291" ref="B308"/>
    <hyperlink r:id="rId292" ref="B311"/>
    <hyperlink r:id="rId293" ref="B312"/>
    <hyperlink r:id="rId294" ref="B313"/>
    <hyperlink r:id="rId295" ref="B314"/>
    <hyperlink r:id="rId296" ref="B315"/>
    <hyperlink r:id="rId297" ref="B316"/>
    <hyperlink r:id="rId298" ref="B318"/>
    <hyperlink r:id="rId299" ref="B321"/>
    <hyperlink r:id="rId300" ref="E321"/>
    <hyperlink r:id="rId301" ref="B322"/>
    <hyperlink r:id="rId302" ref="E322"/>
    <hyperlink r:id="rId303" ref="B323"/>
    <hyperlink r:id="rId304" ref="B329"/>
    <hyperlink r:id="rId305" ref="B330"/>
    <hyperlink r:id="rId306" ref="B331"/>
    <hyperlink r:id="rId307" ref="B332"/>
    <hyperlink r:id="rId308" ref="B333"/>
    <hyperlink r:id="rId309" ref="B334"/>
    <hyperlink r:id="rId310" ref="C334"/>
    <hyperlink r:id="rId311" ref="G334"/>
    <hyperlink r:id="rId312" ref="B335"/>
    <hyperlink r:id="rId313" ref="B336"/>
    <hyperlink r:id="rId314" ref="B337"/>
    <hyperlink r:id="rId315" ref="B338"/>
    <hyperlink r:id="rId316" ref="B339"/>
    <hyperlink r:id="rId317" ref="B340"/>
    <hyperlink r:id="rId318" ref="B341"/>
    <hyperlink r:id="rId319" ref="B345"/>
    <hyperlink r:id="rId320" ref="C345"/>
    <hyperlink r:id="rId321" ref="B346"/>
    <hyperlink r:id="rId322" ref="B347"/>
    <hyperlink r:id="rId323" ref="C348"/>
    <hyperlink r:id="rId324" ref="C349"/>
    <hyperlink r:id="rId325" ref="B350"/>
    <hyperlink r:id="rId326" ref="B351"/>
    <hyperlink r:id="rId327" ref="B354"/>
    <hyperlink r:id="rId328" ref="E354"/>
    <hyperlink r:id="rId329" ref="F355"/>
    <hyperlink r:id="rId330" ref="B358"/>
    <hyperlink r:id="rId331" ref="B359"/>
    <hyperlink r:id="rId332" ref="B360"/>
    <hyperlink r:id="rId333" ref="B362"/>
    <hyperlink r:id="rId334" ref="B372"/>
    <hyperlink r:id="rId335" ref="B375"/>
    <hyperlink r:id="rId336" ref="E375"/>
    <hyperlink r:id="rId337" ref="B376"/>
    <hyperlink r:id="rId338" ref="B379"/>
    <hyperlink r:id="rId339" ref="B380"/>
    <hyperlink r:id="rId340" ref="F381"/>
    <hyperlink r:id="rId341" ref="E382"/>
    <hyperlink r:id="rId342" ref="B383"/>
    <hyperlink r:id="rId343" ref="B385"/>
    <hyperlink r:id="rId344" ref="B386"/>
    <hyperlink r:id="rId345" ref="B391"/>
    <hyperlink r:id="rId346" ref="B392"/>
    <hyperlink r:id="rId347" ref="B396"/>
    <hyperlink r:id="rId348" ref="B399"/>
    <hyperlink r:id="rId349" ref="E399"/>
    <hyperlink r:id="rId350" ref="B401"/>
    <hyperlink r:id="rId351" ref="G401"/>
    <hyperlink r:id="rId352" ref="C402"/>
    <hyperlink r:id="rId353" ref="B405"/>
    <hyperlink r:id="rId354" ref="B408"/>
    <hyperlink r:id="rId355" ref="B409"/>
    <hyperlink r:id="rId356" ref="B412"/>
    <hyperlink r:id="rId357" ref="B416"/>
    <hyperlink r:id="rId358" ref="B417"/>
    <hyperlink r:id="rId359" ref="B418"/>
    <hyperlink r:id="rId360" ref="B419"/>
    <hyperlink r:id="rId361" ref="E419"/>
    <hyperlink r:id="rId362" ref="C422"/>
    <hyperlink r:id="rId363" ref="B423"/>
    <hyperlink r:id="rId364" ref="H423"/>
    <hyperlink r:id="rId365" ref="B425"/>
    <hyperlink r:id="rId366" ref="B427"/>
    <hyperlink r:id="rId367" ref="B428"/>
    <hyperlink r:id="rId368" ref="B430"/>
    <hyperlink r:id="rId369" ref="B432"/>
    <hyperlink r:id="rId370" ref="B433"/>
    <hyperlink r:id="rId371" ref="B434"/>
    <hyperlink r:id="rId372" ref="B435"/>
    <hyperlink r:id="rId373" ref="B436"/>
    <hyperlink r:id="rId374" ref="B437"/>
    <hyperlink r:id="rId375" ref="B438"/>
    <hyperlink r:id="rId376" ref="B439"/>
    <hyperlink r:id="rId377" ref="B440"/>
    <hyperlink r:id="rId378" ref="B447"/>
    <hyperlink r:id="rId379" ref="B457"/>
    <hyperlink r:id="rId380" ref="E457"/>
    <hyperlink r:id="rId381" ref="B458"/>
    <hyperlink r:id="rId382" ref="B459"/>
    <hyperlink r:id="rId383" ref="B460"/>
    <hyperlink r:id="rId384" ref="B463"/>
    <hyperlink r:id="rId385" ref="B464"/>
    <hyperlink r:id="rId386" ref="B465"/>
    <hyperlink r:id="rId387" ref="B466"/>
    <hyperlink r:id="rId388" ref="B467"/>
    <hyperlink r:id="rId389" ref="B469"/>
    <hyperlink r:id="rId390" ref="C469"/>
    <hyperlink r:id="rId391" ref="B481"/>
    <hyperlink r:id="rId392" ref="C481"/>
    <hyperlink r:id="rId393" ref="B482"/>
    <hyperlink r:id="rId394" ref="G482"/>
    <hyperlink r:id="rId395" ref="B484"/>
    <hyperlink r:id="rId396" ref="B487"/>
    <hyperlink r:id="rId397" ref="B488"/>
    <hyperlink r:id="rId398" ref="B492"/>
    <hyperlink r:id="rId399" ref="B496"/>
    <hyperlink r:id="rId400" ref="B497"/>
    <hyperlink r:id="rId401" ref="C497"/>
    <hyperlink r:id="rId402" ref="B499"/>
    <hyperlink r:id="rId403" ref="B501"/>
    <hyperlink r:id="rId404" ref="B502"/>
    <hyperlink r:id="rId405" ref="B505"/>
    <hyperlink r:id="rId406" ref="B506"/>
    <hyperlink r:id="rId407" ref="C506"/>
    <hyperlink r:id="rId408" ref="B509"/>
    <hyperlink r:id="rId409" ref="B510"/>
    <hyperlink r:id="rId410" ref="B512"/>
    <hyperlink r:id="rId411" ref="C512"/>
    <hyperlink r:id="rId412" ref="B513"/>
    <hyperlink r:id="rId413" ref="B516"/>
    <hyperlink r:id="rId414" ref="B519"/>
    <hyperlink r:id="rId415" ref="B521"/>
    <hyperlink r:id="rId416" ref="B525"/>
    <hyperlink r:id="rId417" ref="G527"/>
    <hyperlink r:id="rId418" ref="B537"/>
    <hyperlink r:id="rId419" ref="B538"/>
    <hyperlink r:id="rId420" ref="F539"/>
    <hyperlink r:id="rId421" ref="B541"/>
    <hyperlink r:id="rId422" ref="B543"/>
    <hyperlink r:id="rId423" ref="B544"/>
    <hyperlink r:id="rId424" ref="B545"/>
    <hyperlink r:id="rId425" ref="B546"/>
    <hyperlink r:id="rId426" ref="B547"/>
    <hyperlink r:id="rId427" ref="C547"/>
    <hyperlink r:id="rId428" ref="B550"/>
    <hyperlink r:id="rId429" ref="B551"/>
    <hyperlink r:id="rId430" ref="B556"/>
    <hyperlink r:id="rId431" ref="B557"/>
    <hyperlink r:id="rId432" ref="B558"/>
    <hyperlink r:id="rId433" ref="B559"/>
    <hyperlink r:id="rId434" ref="B560"/>
    <hyperlink r:id="rId435" ref="E560"/>
    <hyperlink r:id="rId436" ref="B561"/>
    <hyperlink r:id="rId437" ref="H561"/>
    <hyperlink r:id="rId438" ref="B562"/>
    <hyperlink r:id="rId439" ref="B563"/>
    <hyperlink r:id="rId440" ref="B564"/>
    <hyperlink r:id="rId441" ref="B565"/>
    <hyperlink r:id="rId442" ref="B566"/>
    <hyperlink r:id="rId443" ref="B571"/>
    <hyperlink r:id="rId444" ref="B572"/>
    <hyperlink r:id="rId445" ref="B573"/>
    <hyperlink r:id="rId446" ref="B575"/>
    <hyperlink r:id="rId447" ref="C575"/>
    <hyperlink r:id="rId448" ref="B578"/>
    <hyperlink r:id="rId449" ref="G578"/>
    <hyperlink r:id="rId450" ref="B579"/>
    <hyperlink r:id="rId451" ref="B580"/>
    <hyperlink r:id="rId452" ref="B581"/>
    <hyperlink r:id="rId453" ref="B582"/>
    <hyperlink r:id="rId454" ref="F585"/>
    <hyperlink r:id="rId455" ref="B587"/>
    <hyperlink r:id="rId456" ref="B588"/>
    <hyperlink r:id="rId457" ref="B589"/>
    <hyperlink r:id="rId458" ref="B590"/>
    <hyperlink r:id="rId459" ref="B591"/>
    <hyperlink r:id="rId460" ref="B592"/>
    <hyperlink r:id="rId461" ref="B593"/>
    <hyperlink r:id="rId462" ref="B594"/>
    <hyperlink r:id="rId463" ref="B595"/>
    <hyperlink r:id="rId464" ref="B597"/>
    <hyperlink r:id="rId465" ref="E597"/>
    <hyperlink r:id="rId466" ref="E600"/>
    <hyperlink r:id="rId467" ref="E601"/>
    <hyperlink r:id="rId468" ref="E602"/>
    <hyperlink r:id="rId469" ref="E603"/>
    <hyperlink r:id="rId470" ref="F612"/>
    <hyperlink r:id="rId471" ref="B620"/>
    <hyperlink r:id="rId472" ref="B626"/>
    <hyperlink r:id="rId473" ref="C629"/>
    <hyperlink r:id="rId474" ref="C630"/>
    <hyperlink r:id="rId475" ref="C632"/>
    <hyperlink r:id="rId476" ref="B641"/>
    <hyperlink r:id="rId477" ref="C641"/>
    <hyperlink r:id="rId478" ref="C642"/>
    <hyperlink r:id="rId479" ref="B643"/>
    <hyperlink r:id="rId480" ref="B645"/>
    <hyperlink r:id="rId481" ref="B646"/>
    <hyperlink r:id="rId482" ref="B647"/>
    <hyperlink r:id="rId483" ref="B648"/>
    <hyperlink r:id="rId484" ref="H648"/>
    <hyperlink r:id="rId485" ref="B649"/>
    <hyperlink r:id="rId486" ref="B650"/>
    <hyperlink r:id="rId487" ref="H650"/>
    <hyperlink r:id="rId488" ref="B651"/>
    <hyperlink r:id="rId489" ref="B658"/>
    <hyperlink r:id="rId490" ref="B660"/>
    <hyperlink r:id="rId491" ref="B664"/>
    <hyperlink r:id="rId492" ref="B669"/>
    <hyperlink r:id="rId493" ref="B670"/>
    <hyperlink r:id="rId494" ref="B674"/>
    <hyperlink r:id="rId495" ref="B675"/>
    <hyperlink r:id="rId496" ref="B676"/>
    <hyperlink r:id="rId497" ref="E676"/>
    <hyperlink r:id="rId498" ref="B682"/>
    <hyperlink r:id="rId499" ref="B683"/>
    <hyperlink r:id="rId500" ref="B692"/>
    <hyperlink r:id="rId501" ref="B693"/>
    <hyperlink r:id="rId502" ref="B694"/>
    <hyperlink r:id="rId503" ref="J694"/>
    <hyperlink r:id="rId504" ref="B695"/>
    <hyperlink r:id="rId505" ref="J695"/>
    <hyperlink r:id="rId506" ref="F705"/>
    <hyperlink r:id="rId507" ref="B707"/>
    <hyperlink r:id="rId508" ref="B708"/>
    <hyperlink r:id="rId509" ref="B709"/>
    <hyperlink r:id="rId510" ref="B711"/>
    <hyperlink r:id="rId511" ref="B712"/>
    <hyperlink r:id="rId512" ref="B713"/>
    <hyperlink r:id="rId513" ref="B714"/>
    <hyperlink r:id="rId514" ref="B715"/>
    <hyperlink r:id="rId515" ref="C719"/>
    <hyperlink r:id="rId516" ref="E740"/>
    <hyperlink r:id="rId517" ref="B741"/>
    <hyperlink r:id="rId518" ref="E741"/>
    <hyperlink r:id="rId519" ref="E742"/>
    <hyperlink r:id="rId520" ref="B747"/>
    <hyperlink r:id="rId521" ref="B748"/>
    <hyperlink r:id="rId522" ref="B750"/>
    <hyperlink r:id="rId523" ref="B757"/>
    <hyperlink r:id="rId524" ref="C757"/>
    <hyperlink r:id="rId525" ref="B761"/>
    <hyperlink r:id="rId526" ref="B762"/>
    <hyperlink r:id="rId527" ref="B763"/>
    <hyperlink r:id="rId528" ref="C765"/>
    <hyperlink r:id="rId529" ref="I770"/>
    <hyperlink r:id="rId530" ref="I771"/>
    <hyperlink r:id="rId531" ref="B774"/>
    <hyperlink r:id="rId532" ref="B776"/>
    <hyperlink r:id="rId533" ref="C776"/>
    <hyperlink r:id="rId534" ref="B777"/>
    <hyperlink r:id="rId535" ref="B781"/>
    <hyperlink r:id="rId536" ref="B783"/>
    <hyperlink r:id="rId537" ref="B784"/>
    <hyperlink r:id="rId538" ref="B786"/>
    <hyperlink r:id="rId539" ref="E787"/>
    <hyperlink r:id="rId540" ref="B793"/>
    <hyperlink r:id="rId541" ref="B794"/>
    <hyperlink r:id="rId542" ref="B795"/>
    <hyperlink r:id="rId543" ref="C795"/>
    <hyperlink r:id="rId544" ref="B796"/>
    <hyperlink r:id="rId545" ref="E800"/>
    <hyperlink r:id="rId546" ref="B801"/>
    <hyperlink r:id="rId547" ref="C807"/>
    <hyperlink r:id="rId548" ref="E807"/>
    <hyperlink r:id="rId549" ref="B810"/>
    <hyperlink r:id="rId550" ref="B811"/>
    <hyperlink r:id="rId551" ref="C813"/>
    <hyperlink r:id="rId552" ref="C816"/>
    <hyperlink r:id="rId553" ref="B818"/>
    <hyperlink r:id="rId554" ref="B819"/>
    <hyperlink r:id="rId555" ref="B821"/>
    <hyperlink r:id="rId556" ref="B822"/>
    <hyperlink r:id="rId557" ref="B824"/>
    <hyperlink r:id="rId558" ref="B825"/>
    <hyperlink r:id="rId559" ref="B826"/>
    <hyperlink r:id="rId560" ref="B827"/>
    <hyperlink r:id="rId561" ref="B828"/>
    <hyperlink r:id="rId562" ref="B831"/>
    <hyperlink r:id="rId563" ref="B832"/>
    <hyperlink r:id="rId564" ref="B834"/>
    <hyperlink r:id="rId565" ref="B835"/>
    <hyperlink r:id="rId566" ref="B837"/>
    <hyperlink r:id="rId567" ref="B838"/>
    <hyperlink r:id="rId568" ref="B840"/>
    <hyperlink r:id="rId569" ref="B841"/>
    <hyperlink r:id="rId570" ref="B843"/>
    <hyperlink r:id="rId571" ref="G844"/>
    <hyperlink r:id="rId572" ref="B845"/>
    <hyperlink r:id="rId573" ref="B847"/>
    <hyperlink r:id="rId574" ref="B848"/>
    <hyperlink r:id="rId575" ref="B849"/>
    <hyperlink r:id="rId576" ref="B854"/>
    <hyperlink r:id="rId577" ref="B856"/>
    <hyperlink r:id="rId578" ref="B858"/>
    <hyperlink r:id="rId579" ref="B859"/>
    <hyperlink r:id="rId580" ref="B860"/>
    <hyperlink r:id="rId581" ref="B861"/>
    <hyperlink r:id="rId582" ref="B863"/>
    <hyperlink r:id="rId583" ref="B864"/>
    <hyperlink r:id="rId584" ref="B866"/>
    <hyperlink r:id="rId585" ref="B867"/>
    <hyperlink r:id="rId586" ref="B868"/>
    <hyperlink r:id="rId587" ref="B869"/>
    <hyperlink r:id="rId588" ref="B872"/>
    <hyperlink r:id="rId589" ref="B873"/>
    <hyperlink r:id="rId590" ref="B874"/>
    <hyperlink r:id="rId591" ref="B875"/>
    <hyperlink r:id="rId592" ref="B876"/>
    <hyperlink r:id="rId593" ref="B877"/>
    <hyperlink r:id="rId594" ref="B878"/>
    <hyperlink r:id="rId595" ref="B883"/>
    <hyperlink r:id="rId596" ref="B884"/>
    <hyperlink r:id="rId597" ref="B886"/>
    <hyperlink r:id="rId598" ref="B887"/>
    <hyperlink r:id="rId599" ref="B889"/>
    <hyperlink r:id="rId600" ref="B890"/>
    <hyperlink r:id="rId601" ref="B891"/>
    <hyperlink r:id="rId602" ref="B892"/>
    <hyperlink r:id="rId603" ref="B893"/>
    <hyperlink r:id="rId604" ref="B895"/>
    <hyperlink r:id="rId605" ref="B897"/>
    <hyperlink r:id="rId606" ref="B899"/>
    <hyperlink r:id="rId607" ref="B902"/>
    <hyperlink r:id="rId608" ref="E902"/>
    <hyperlink r:id="rId609" ref="B909"/>
    <hyperlink r:id="rId610" ref="B911"/>
    <hyperlink r:id="rId611" ref="C912"/>
    <hyperlink r:id="rId612" ref="F918"/>
    <hyperlink r:id="rId613" ref="B929"/>
    <hyperlink r:id="rId614" ref="B936"/>
    <hyperlink r:id="rId615" ref="B938"/>
    <hyperlink r:id="rId616" ref="F939"/>
    <hyperlink r:id="rId617" ref="F940"/>
    <hyperlink r:id="rId618" ref="B943"/>
    <hyperlink r:id="rId619" ref="B945"/>
    <hyperlink r:id="rId620" ref="B946"/>
    <hyperlink r:id="rId621" ref="F946"/>
    <hyperlink r:id="rId622" ref="B947"/>
    <hyperlink r:id="rId623" ref="C951"/>
    <hyperlink r:id="rId624" ref="C953"/>
    <hyperlink r:id="rId625" ref="C954"/>
    <hyperlink r:id="rId626" ref="B963"/>
    <hyperlink r:id="rId627" ref="B970"/>
    <hyperlink r:id="rId628" ref="B971"/>
    <hyperlink r:id="rId629" ref="B972"/>
    <hyperlink r:id="rId630" ref="E972"/>
    <hyperlink r:id="rId631" ref="B973"/>
    <hyperlink r:id="rId632" ref="E973"/>
    <hyperlink r:id="rId633" ref="B980"/>
    <hyperlink r:id="rId634" ref="B982"/>
    <hyperlink r:id="rId635" ref="B983"/>
    <hyperlink r:id="rId636" ref="B992"/>
    <hyperlink r:id="rId637" ref="B993"/>
    <hyperlink r:id="rId638" ref="B994"/>
    <hyperlink r:id="rId639" ref="B997"/>
    <hyperlink r:id="rId640" ref="E997"/>
    <hyperlink r:id="rId641" ref="B998"/>
    <hyperlink r:id="rId642" ref="B999"/>
    <hyperlink r:id="rId643" ref="C999"/>
    <hyperlink r:id="rId644" ref="B1001"/>
    <hyperlink r:id="rId645" ref="B1002"/>
    <hyperlink r:id="rId646" ref="B1003"/>
    <hyperlink r:id="rId647" ref="C1003"/>
    <hyperlink r:id="rId648" ref="G1005"/>
    <hyperlink r:id="rId649" ref="B1006"/>
    <hyperlink r:id="rId650" ref="C1012"/>
  </hyperlinks>
  <drawing r:id="rId65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3.25"/>
    <col customWidth="1" min="5" max="5" width="31.88"/>
    <col customWidth="1" min="9" max="9" width="24.63"/>
  </cols>
  <sheetData>
    <row r="1">
      <c r="A1" s="325" t="s">
        <v>31839</v>
      </c>
      <c r="B1" s="325" t="s">
        <v>33911</v>
      </c>
      <c r="C1" s="325" t="s">
        <v>22433</v>
      </c>
      <c r="D1" s="325" t="s">
        <v>33912</v>
      </c>
      <c r="E1" s="325" t="s">
        <v>2</v>
      </c>
      <c r="F1" s="325" t="s">
        <v>33913</v>
      </c>
      <c r="G1" s="325" t="s">
        <v>21433</v>
      </c>
      <c r="H1" s="325" t="s">
        <v>33914</v>
      </c>
      <c r="I1" s="325" t="s">
        <v>33915</v>
      </c>
      <c r="J1" s="325" t="s">
        <v>33916</v>
      </c>
      <c r="K1" s="325" t="s">
        <v>33917</v>
      </c>
      <c r="L1" s="326"/>
      <c r="M1" s="326"/>
      <c r="N1" s="326"/>
      <c r="O1" s="326"/>
      <c r="P1" s="326"/>
      <c r="Q1" s="326"/>
      <c r="R1" s="326"/>
      <c r="S1" s="326"/>
      <c r="T1" s="326"/>
      <c r="U1" s="326"/>
      <c r="V1" s="326"/>
      <c r="W1" s="326"/>
      <c r="X1" s="326"/>
      <c r="Y1" s="326"/>
    </row>
    <row r="2">
      <c r="A2" s="327" t="s">
        <v>33918</v>
      </c>
      <c r="B2" s="327" t="s">
        <v>33919</v>
      </c>
      <c r="C2" s="327"/>
      <c r="D2" s="327"/>
      <c r="E2" s="327" t="s">
        <v>33918</v>
      </c>
      <c r="F2" s="327" t="s">
        <v>33920</v>
      </c>
      <c r="G2" s="327"/>
      <c r="H2" s="327" t="s">
        <v>33918</v>
      </c>
      <c r="I2" s="327" t="s">
        <v>33918</v>
      </c>
      <c r="J2" s="327"/>
      <c r="K2" s="327" t="s">
        <v>2760</v>
      </c>
      <c r="L2" s="328"/>
      <c r="M2" s="328"/>
      <c r="N2" s="328"/>
      <c r="O2" s="328"/>
      <c r="P2" s="328"/>
      <c r="Q2" s="328"/>
      <c r="R2" s="328"/>
      <c r="S2" s="328"/>
      <c r="T2" s="328"/>
      <c r="U2" s="328"/>
      <c r="V2" s="328"/>
      <c r="W2" s="328"/>
      <c r="X2" s="328"/>
      <c r="Y2" s="328"/>
    </row>
    <row r="3">
      <c r="A3" s="327" t="s">
        <v>33918</v>
      </c>
      <c r="B3" s="327" t="s">
        <v>33921</v>
      </c>
      <c r="C3" s="327" t="s">
        <v>33922</v>
      </c>
      <c r="D3" s="327" t="s">
        <v>746</v>
      </c>
      <c r="E3" s="327" t="s">
        <v>33923</v>
      </c>
      <c r="F3" s="327" t="s">
        <v>33924</v>
      </c>
      <c r="G3" s="327"/>
      <c r="H3" s="327"/>
      <c r="I3" s="327"/>
      <c r="J3" s="327"/>
      <c r="K3" s="327"/>
      <c r="L3" s="328"/>
      <c r="M3" s="328"/>
      <c r="N3" s="328"/>
      <c r="O3" s="328"/>
      <c r="P3" s="328"/>
      <c r="Q3" s="328"/>
      <c r="R3" s="328"/>
      <c r="S3" s="328"/>
      <c r="T3" s="328"/>
      <c r="U3" s="328"/>
      <c r="V3" s="328"/>
      <c r="W3" s="328"/>
      <c r="X3" s="328"/>
      <c r="Y3" s="328"/>
    </row>
    <row r="4">
      <c r="A4" s="327" t="s">
        <v>33918</v>
      </c>
      <c r="B4" s="327" t="s">
        <v>33925</v>
      </c>
      <c r="C4" s="327" t="s">
        <v>33926</v>
      </c>
      <c r="D4" s="327" t="s">
        <v>6227</v>
      </c>
      <c r="E4" s="327" t="s">
        <v>33923</v>
      </c>
      <c r="F4" s="327" t="s">
        <v>33927</v>
      </c>
      <c r="G4" s="327" t="s">
        <v>33928</v>
      </c>
      <c r="H4" s="327"/>
      <c r="I4" s="327"/>
      <c r="J4" s="327"/>
      <c r="K4" s="327"/>
      <c r="L4" s="328"/>
      <c r="M4" s="328"/>
      <c r="N4" s="328"/>
      <c r="O4" s="328"/>
      <c r="P4" s="328"/>
      <c r="Q4" s="328"/>
      <c r="R4" s="328"/>
      <c r="S4" s="328"/>
      <c r="T4" s="328"/>
      <c r="U4" s="328"/>
      <c r="V4" s="328"/>
      <c r="W4" s="328"/>
      <c r="X4" s="328"/>
      <c r="Y4" s="328"/>
    </row>
    <row r="5">
      <c r="A5" s="327" t="s">
        <v>33918</v>
      </c>
      <c r="B5" s="327" t="s">
        <v>33929</v>
      </c>
      <c r="C5" s="327" t="s">
        <v>33930</v>
      </c>
      <c r="D5" s="327" t="s">
        <v>24280</v>
      </c>
      <c r="E5" s="327" t="s">
        <v>33930</v>
      </c>
      <c r="F5" s="327" t="s">
        <v>33924</v>
      </c>
      <c r="G5" s="327" t="s">
        <v>33931</v>
      </c>
      <c r="H5" s="327"/>
      <c r="I5" s="329" t="s">
        <v>33932</v>
      </c>
      <c r="J5" s="329" t="s">
        <v>33933</v>
      </c>
      <c r="K5" s="327"/>
      <c r="L5" s="328"/>
      <c r="M5" s="328"/>
      <c r="N5" s="328"/>
      <c r="O5" s="328"/>
      <c r="P5" s="328"/>
      <c r="Q5" s="328"/>
      <c r="R5" s="328"/>
      <c r="S5" s="328"/>
      <c r="T5" s="328"/>
      <c r="U5" s="328"/>
      <c r="V5" s="328"/>
      <c r="W5" s="328"/>
      <c r="X5" s="328"/>
      <c r="Y5" s="328"/>
    </row>
    <row r="6">
      <c r="A6" s="330" t="s">
        <v>33934</v>
      </c>
      <c r="B6" s="327" t="s">
        <v>33935</v>
      </c>
      <c r="C6" s="327"/>
      <c r="D6" s="327"/>
      <c r="E6" s="330" t="s">
        <v>33936</v>
      </c>
      <c r="F6" s="327" t="s">
        <v>33937</v>
      </c>
      <c r="G6" s="327"/>
      <c r="H6" s="327"/>
      <c r="I6" s="327"/>
      <c r="J6" s="327"/>
      <c r="K6" s="327"/>
      <c r="L6" s="328"/>
      <c r="M6" s="328"/>
      <c r="N6" s="328"/>
      <c r="O6" s="328"/>
      <c r="P6" s="328"/>
      <c r="Q6" s="328"/>
      <c r="R6" s="328"/>
      <c r="S6" s="328"/>
      <c r="T6" s="328"/>
      <c r="U6" s="328"/>
      <c r="V6" s="328"/>
      <c r="W6" s="328"/>
      <c r="X6" s="328"/>
      <c r="Y6" s="328"/>
    </row>
    <row r="7">
      <c r="A7" s="330" t="s">
        <v>33934</v>
      </c>
      <c r="B7" s="327" t="s">
        <v>33935</v>
      </c>
      <c r="C7" s="327"/>
      <c r="D7" s="327"/>
      <c r="E7" s="330" t="s">
        <v>33938</v>
      </c>
      <c r="F7" s="327" t="s">
        <v>33937</v>
      </c>
      <c r="G7" s="327"/>
      <c r="H7" s="327"/>
      <c r="I7" s="327"/>
      <c r="J7" s="327"/>
      <c r="K7" s="327"/>
      <c r="L7" s="328"/>
      <c r="M7" s="328"/>
      <c r="N7" s="328"/>
      <c r="O7" s="328"/>
      <c r="P7" s="328"/>
      <c r="Q7" s="328"/>
      <c r="R7" s="328"/>
      <c r="S7" s="328"/>
      <c r="T7" s="328"/>
      <c r="U7" s="328"/>
      <c r="V7" s="328"/>
      <c r="W7" s="328"/>
      <c r="X7" s="328"/>
      <c r="Y7" s="328"/>
    </row>
    <row r="8">
      <c r="A8" s="327" t="s">
        <v>33918</v>
      </c>
      <c r="B8" s="327" t="s">
        <v>33939</v>
      </c>
      <c r="C8" s="327"/>
      <c r="D8" s="327"/>
      <c r="E8" s="329" t="s">
        <v>33940</v>
      </c>
      <c r="F8" s="327"/>
      <c r="G8" s="327"/>
      <c r="H8" s="330" t="s">
        <v>22516</v>
      </c>
      <c r="I8" s="327" t="s">
        <v>33941</v>
      </c>
      <c r="J8" s="327"/>
      <c r="K8" s="327" t="s">
        <v>2937</v>
      </c>
      <c r="L8" s="328"/>
      <c r="M8" s="328"/>
      <c r="N8" s="328"/>
      <c r="O8" s="328"/>
      <c r="P8" s="328"/>
      <c r="Q8" s="328"/>
      <c r="R8" s="328"/>
      <c r="S8" s="328"/>
      <c r="T8" s="328"/>
      <c r="U8" s="328"/>
      <c r="V8" s="328"/>
      <c r="W8" s="328"/>
      <c r="X8" s="328"/>
      <c r="Y8" s="328"/>
    </row>
    <row r="9">
      <c r="A9" s="327" t="s">
        <v>33918</v>
      </c>
      <c r="B9" s="327" t="s">
        <v>33942</v>
      </c>
      <c r="C9" s="327"/>
      <c r="D9" s="327"/>
      <c r="E9" s="327" t="s">
        <v>33943</v>
      </c>
      <c r="F9" s="327" t="s">
        <v>33944</v>
      </c>
      <c r="G9" s="327"/>
      <c r="H9" s="327" t="s">
        <v>33945</v>
      </c>
      <c r="I9" s="327" t="s">
        <v>33946</v>
      </c>
      <c r="J9" s="327"/>
      <c r="K9" s="327" t="s">
        <v>2760</v>
      </c>
      <c r="L9" s="328"/>
      <c r="M9" s="328"/>
      <c r="N9" s="328"/>
      <c r="O9" s="328"/>
      <c r="P9" s="328"/>
      <c r="Q9" s="328"/>
      <c r="R9" s="328"/>
      <c r="S9" s="328"/>
      <c r="T9" s="328"/>
      <c r="U9" s="328"/>
      <c r="V9" s="328"/>
      <c r="W9" s="328"/>
      <c r="X9" s="328"/>
      <c r="Y9" s="328"/>
    </row>
    <row r="10">
      <c r="A10" s="327" t="s">
        <v>33918</v>
      </c>
      <c r="B10" s="327" t="s">
        <v>33947</v>
      </c>
      <c r="C10" s="327"/>
      <c r="D10" s="327"/>
      <c r="E10" s="327" t="s">
        <v>33948</v>
      </c>
      <c r="F10" s="327" t="s">
        <v>33949</v>
      </c>
      <c r="G10" s="327"/>
      <c r="H10" s="330" t="s">
        <v>22516</v>
      </c>
      <c r="I10" s="330" t="s">
        <v>22516</v>
      </c>
      <c r="J10" s="327"/>
      <c r="K10" s="327" t="s">
        <v>2760</v>
      </c>
      <c r="L10" s="328"/>
      <c r="M10" s="328"/>
      <c r="N10" s="328"/>
      <c r="O10" s="328"/>
      <c r="P10" s="328"/>
      <c r="Q10" s="328"/>
      <c r="R10" s="328"/>
      <c r="S10" s="328"/>
      <c r="T10" s="328"/>
      <c r="U10" s="328"/>
      <c r="V10" s="328"/>
      <c r="W10" s="328"/>
      <c r="X10" s="328"/>
      <c r="Y10" s="328"/>
    </row>
    <row r="11">
      <c r="A11" s="327" t="s">
        <v>33918</v>
      </c>
      <c r="B11" s="327" t="s">
        <v>33950</v>
      </c>
      <c r="C11" s="327"/>
      <c r="D11" s="327"/>
      <c r="E11" s="327" t="s">
        <v>33951</v>
      </c>
      <c r="F11" s="327" t="s">
        <v>33952</v>
      </c>
      <c r="G11" s="327"/>
      <c r="H11" s="327"/>
      <c r="I11" s="327"/>
      <c r="J11" s="327"/>
      <c r="K11" s="327" t="s">
        <v>2802</v>
      </c>
      <c r="L11" s="328"/>
      <c r="M11" s="328"/>
      <c r="N11" s="328"/>
      <c r="O11" s="328"/>
      <c r="P11" s="328"/>
      <c r="Q11" s="328"/>
      <c r="R11" s="328"/>
      <c r="S11" s="328"/>
      <c r="T11" s="328"/>
      <c r="U11" s="328"/>
      <c r="V11" s="328"/>
      <c r="W11" s="328"/>
      <c r="X11" s="328"/>
      <c r="Y11" s="328"/>
    </row>
    <row r="12">
      <c r="A12" s="327" t="s">
        <v>33918</v>
      </c>
      <c r="B12" s="327" t="s">
        <v>33953</v>
      </c>
      <c r="C12" s="327"/>
      <c r="D12" s="327"/>
      <c r="E12" s="329" t="s">
        <v>33954</v>
      </c>
      <c r="F12" s="327" t="s">
        <v>33955</v>
      </c>
      <c r="G12" s="327"/>
      <c r="H12" s="329" t="s">
        <v>33956</v>
      </c>
      <c r="I12" s="327"/>
      <c r="J12" s="327"/>
      <c r="K12" s="327" t="s">
        <v>2937</v>
      </c>
      <c r="L12" s="328"/>
      <c r="M12" s="328"/>
      <c r="N12" s="328"/>
      <c r="O12" s="328"/>
      <c r="P12" s="328"/>
      <c r="Q12" s="328"/>
      <c r="R12" s="328"/>
      <c r="S12" s="328"/>
      <c r="T12" s="328"/>
      <c r="U12" s="328"/>
      <c r="V12" s="328"/>
      <c r="W12" s="328"/>
      <c r="X12" s="328"/>
      <c r="Y12" s="328"/>
    </row>
    <row r="13">
      <c r="A13" s="327" t="s">
        <v>33918</v>
      </c>
      <c r="B13" s="327" t="s">
        <v>33957</v>
      </c>
      <c r="C13" s="327"/>
      <c r="D13" s="327"/>
      <c r="E13" s="329" t="s">
        <v>33958</v>
      </c>
      <c r="F13" s="327" t="s">
        <v>23894</v>
      </c>
      <c r="G13" s="327"/>
      <c r="H13" s="327" t="s">
        <v>33959</v>
      </c>
      <c r="I13" s="327" t="s">
        <v>33959</v>
      </c>
      <c r="J13" s="327"/>
      <c r="K13" s="327" t="s">
        <v>2742</v>
      </c>
      <c r="L13" s="328"/>
      <c r="M13" s="328"/>
      <c r="N13" s="328"/>
      <c r="O13" s="328"/>
      <c r="P13" s="328"/>
      <c r="Q13" s="328"/>
      <c r="R13" s="328"/>
      <c r="S13" s="328"/>
      <c r="T13" s="328"/>
      <c r="U13" s="328"/>
      <c r="V13" s="328"/>
      <c r="W13" s="328"/>
      <c r="X13" s="328"/>
      <c r="Y13" s="328"/>
    </row>
    <row r="14">
      <c r="A14" s="330" t="s">
        <v>33934</v>
      </c>
      <c r="B14" s="327" t="s">
        <v>33960</v>
      </c>
      <c r="C14" s="327" t="s">
        <v>33961</v>
      </c>
      <c r="D14" s="327" t="s">
        <v>1472</v>
      </c>
      <c r="E14" s="330" t="s">
        <v>33962</v>
      </c>
      <c r="F14" s="327" t="s">
        <v>33924</v>
      </c>
      <c r="G14" s="327" t="s">
        <v>33963</v>
      </c>
      <c r="H14" s="327"/>
      <c r="I14" s="329" t="s">
        <v>33964</v>
      </c>
      <c r="J14" s="327"/>
      <c r="K14" s="327"/>
      <c r="L14" s="328"/>
      <c r="M14" s="328"/>
      <c r="N14" s="328"/>
      <c r="O14" s="328"/>
      <c r="P14" s="328"/>
      <c r="Q14" s="328"/>
      <c r="R14" s="328"/>
      <c r="S14" s="328"/>
      <c r="T14" s="328"/>
      <c r="U14" s="328"/>
      <c r="V14" s="328"/>
      <c r="W14" s="328"/>
      <c r="X14" s="328"/>
      <c r="Y14" s="328"/>
    </row>
    <row r="15">
      <c r="A15" s="330" t="s">
        <v>33934</v>
      </c>
      <c r="B15" s="327" t="s">
        <v>33960</v>
      </c>
      <c r="C15" s="327" t="s">
        <v>33961</v>
      </c>
      <c r="D15" s="327" t="s">
        <v>1472</v>
      </c>
      <c r="E15" s="330" t="s">
        <v>33965</v>
      </c>
      <c r="F15" s="327" t="s">
        <v>33924</v>
      </c>
      <c r="G15" s="327" t="s">
        <v>33963</v>
      </c>
      <c r="H15" s="327"/>
      <c r="I15" s="329" t="s">
        <v>33964</v>
      </c>
      <c r="J15" s="327"/>
      <c r="K15" s="327"/>
      <c r="L15" s="328"/>
      <c r="M15" s="328"/>
      <c r="N15" s="328"/>
      <c r="O15" s="328"/>
      <c r="P15" s="328"/>
      <c r="Q15" s="328"/>
      <c r="R15" s="328"/>
      <c r="S15" s="328"/>
      <c r="T15" s="328"/>
      <c r="U15" s="328"/>
      <c r="V15" s="328"/>
      <c r="W15" s="328"/>
      <c r="X15" s="328"/>
      <c r="Y15" s="328"/>
    </row>
    <row r="16">
      <c r="A16" s="330" t="s">
        <v>33934</v>
      </c>
      <c r="B16" s="327" t="s">
        <v>33960</v>
      </c>
      <c r="C16" s="327" t="s">
        <v>33961</v>
      </c>
      <c r="D16" s="327" t="s">
        <v>1472</v>
      </c>
      <c r="E16" s="330" t="s">
        <v>33966</v>
      </c>
      <c r="F16" s="327" t="s">
        <v>33924</v>
      </c>
      <c r="G16" s="327" t="s">
        <v>33963</v>
      </c>
      <c r="H16" s="327"/>
      <c r="I16" s="329" t="s">
        <v>33964</v>
      </c>
      <c r="J16" s="327"/>
      <c r="K16" s="327"/>
      <c r="L16" s="328"/>
      <c r="M16" s="328"/>
      <c r="N16" s="328"/>
      <c r="O16" s="328"/>
      <c r="P16" s="328"/>
      <c r="Q16" s="328"/>
      <c r="R16" s="328"/>
      <c r="S16" s="328"/>
      <c r="T16" s="328"/>
      <c r="U16" s="328"/>
      <c r="V16" s="328"/>
      <c r="W16" s="328"/>
      <c r="X16" s="328"/>
      <c r="Y16" s="328"/>
    </row>
    <row r="17">
      <c r="A17" s="327" t="s">
        <v>33918</v>
      </c>
      <c r="B17" s="327" t="s">
        <v>33967</v>
      </c>
      <c r="C17" s="327"/>
      <c r="D17" s="327"/>
      <c r="E17" s="329" t="s">
        <v>33968</v>
      </c>
      <c r="F17" s="327"/>
      <c r="G17" s="327"/>
      <c r="H17" s="327"/>
      <c r="I17" s="327"/>
      <c r="J17" s="327"/>
      <c r="K17" s="327" t="s">
        <v>2760</v>
      </c>
      <c r="L17" s="328"/>
      <c r="M17" s="328"/>
      <c r="N17" s="328"/>
      <c r="O17" s="328"/>
      <c r="P17" s="328"/>
      <c r="Q17" s="328"/>
      <c r="R17" s="328"/>
      <c r="S17" s="328"/>
      <c r="T17" s="328"/>
      <c r="U17" s="328"/>
      <c r="V17" s="328"/>
      <c r="W17" s="328"/>
      <c r="X17" s="328"/>
      <c r="Y17" s="328"/>
    </row>
    <row r="18">
      <c r="A18" s="327" t="s">
        <v>33918</v>
      </c>
      <c r="B18" s="327" t="s">
        <v>33969</v>
      </c>
      <c r="C18" s="327"/>
      <c r="D18" s="327"/>
      <c r="E18" s="329" t="s">
        <v>33970</v>
      </c>
      <c r="F18" s="327" t="s">
        <v>33971</v>
      </c>
      <c r="G18" s="327"/>
      <c r="H18" s="329" t="s">
        <v>33972</v>
      </c>
      <c r="I18" s="329" t="s">
        <v>33973</v>
      </c>
      <c r="J18" s="327"/>
      <c r="K18" s="327" t="s">
        <v>2952</v>
      </c>
      <c r="L18" s="328"/>
      <c r="M18" s="328"/>
      <c r="N18" s="328"/>
      <c r="O18" s="328"/>
      <c r="P18" s="328"/>
      <c r="Q18" s="328"/>
      <c r="R18" s="328"/>
      <c r="S18" s="328"/>
      <c r="T18" s="328"/>
      <c r="U18" s="328"/>
      <c r="V18" s="328"/>
      <c r="W18" s="328"/>
      <c r="X18" s="328"/>
      <c r="Y18" s="328"/>
    </row>
    <row r="19">
      <c r="A19" s="327" t="s">
        <v>33918</v>
      </c>
      <c r="B19" s="327" t="s">
        <v>33974</v>
      </c>
      <c r="C19" s="327"/>
      <c r="D19" s="327"/>
      <c r="E19" s="329" t="s">
        <v>33975</v>
      </c>
      <c r="F19" s="327" t="s">
        <v>33976</v>
      </c>
      <c r="G19" s="327"/>
      <c r="H19" s="329" t="s">
        <v>33977</v>
      </c>
      <c r="I19" s="330" t="s">
        <v>22516</v>
      </c>
      <c r="J19" s="327"/>
      <c r="K19" s="327" t="s">
        <v>2742</v>
      </c>
      <c r="L19" s="328"/>
      <c r="M19" s="328"/>
      <c r="N19" s="328"/>
      <c r="O19" s="328"/>
      <c r="P19" s="328"/>
      <c r="Q19" s="328"/>
      <c r="R19" s="328"/>
      <c r="S19" s="328"/>
      <c r="T19" s="328"/>
      <c r="U19" s="328"/>
      <c r="V19" s="328"/>
      <c r="W19" s="328"/>
      <c r="X19" s="328"/>
      <c r="Y19" s="328"/>
    </row>
    <row r="20">
      <c r="A20" s="327" t="s">
        <v>33918</v>
      </c>
      <c r="B20" s="327" t="s">
        <v>33978</v>
      </c>
      <c r="C20" s="327"/>
      <c r="D20" s="327"/>
      <c r="E20" s="329" t="s">
        <v>33979</v>
      </c>
      <c r="F20" s="327" t="s">
        <v>33980</v>
      </c>
      <c r="G20" s="327"/>
      <c r="H20" s="329" t="s">
        <v>33981</v>
      </c>
      <c r="I20" s="329" t="s">
        <v>33982</v>
      </c>
      <c r="J20" s="327"/>
      <c r="K20" s="327" t="s">
        <v>2760</v>
      </c>
      <c r="L20" s="328"/>
      <c r="M20" s="328"/>
      <c r="N20" s="328"/>
      <c r="O20" s="328"/>
      <c r="P20" s="328"/>
      <c r="Q20" s="328"/>
      <c r="R20" s="328"/>
      <c r="S20" s="328"/>
      <c r="T20" s="328"/>
      <c r="U20" s="328"/>
      <c r="V20" s="328"/>
      <c r="W20" s="328"/>
      <c r="X20" s="328"/>
      <c r="Y20" s="328"/>
    </row>
    <row r="21">
      <c r="A21" s="327" t="s">
        <v>33918</v>
      </c>
      <c r="B21" s="327" t="s">
        <v>33983</v>
      </c>
      <c r="C21" s="327"/>
      <c r="D21" s="327"/>
      <c r="E21" s="329" t="s">
        <v>33984</v>
      </c>
      <c r="F21" s="327" t="s">
        <v>33985</v>
      </c>
      <c r="G21" s="327"/>
      <c r="H21" s="327" t="s">
        <v>33918</v>
      </c>
      <c r="I21" s="327" t="s">
        <v>33918</v>
      </c>
      <c r="J21" s="327"/>
      <c r="K21" s="327" t="s">
        <v>2802</v>
      </c>
      <c r="L21" s="328"/>
      <c r="M21" s="328"/>
      <c r="N21" s="328"/>
      <c r="O21" s="328"/>
      <c r="P21" s="328"/>
      <c r="Q21" s="328"/>
      <c r="R21" s="328"/>
      <c r="S21" s="328"/>
      <c r="T21" s="328"/>
      <c r="U21" s="328"/>
      <c r="V21" s="328"/>
      <c r="W21" s="328"/>
      <c r="X21" s="328"/>
      <c r="Y21" s="328"/>
    </row>
    <row r="22">
      <c r="A22" s="327" t="s">
        <v>33918</v>
      </c>
      <c r="B22" s="327" t="s">
        <v>33986</v>
      </c>
      <c r="C22" s="327"/>
      <c r="D22" s="327"/>
      <c r="E22" s="327" t="s">
        <v>33987</v>
      </c>
      <c r="F22" s="327"/>
      <c r="G22" s="327"/>
      <c r="H22" s="329" t="s">
        <v>33988</v>
      </c>
      <c r="I22" s="327"/>
      <c r="J22" s="327"/>
      <c r="K22" s="327" t="s">
        <v>2802</v>
      </c>
      <c r="L22" s="328"/>
      <c r="M22" s="328"/>
      <c r="N22" s="328"/>
      <c r="O22" s="328"/>
      <c r="P22" s="328"/>
      <c r="Q22" s="328"/>
      <c r="R22" s="328"/>
      <c r="S22" s="328"/>
      <c r="T22" s="328"/>
      <c r="U22" s="328"/>
      <c r="V22" s="328"/>
      <c r="W22" s="328"/>
      <c r="X22" s="328"/>
      <c r="Y22" s="328"/>
    </row>
    <row r="23">
      <c r="A23" s="327" t="s">
        <v>33918</v>
      </c>
      <c r="B23" s="327" t="s">
        <v>33989</v>
      </c>
      <c r="C23" s="327"/>
      <c r="D23" s="327"/>
      <c r="E23" s="330" t="s">
        <v>22516</v>
      </c>
      <c r="F23" s="327"/>
      <c r="G23" s="327"/>
      <c r="H23" s="330" t="s">
        <v>22516</v>
      </c>
      <c r="I23" s="330" t="s">
        <v>22516</v>
      </c>
      <c r="J23" s="327"/>
      <c r="K23" s="327" t="s">
        <v>2753</v>
      </c>
      <c r="L23" s="328"/>
      <c r="M23" s="328"/>
      <c r="N23" s="328"/>
      <c r="O23" s="328"/>
      <c r="P23" s="328"/>
      <c r="Q23" s="328"/>
      <c r="R23" s="328"/>
      <c r="S23" s="328"/>
      <c r="T23" s="328"/>
      <c r="U23" s="328"/>
      <c r="V23" s="328"/>
      <c r="W23" s="328"/>
      <c r="X23" s="328"/>
      <c r="Y23" s="328"/>
    </row>
    <row r="24">
      <c r="A24" s="327" t="s">
        <v>33918</v>
      </c>
      <c r="B24" s="327" t="s">
        <v>33990</v>
      </c>
      <c r="C24" s="327"/>
      <c r="D24" s="327"/>
      <c r="E24" s="330" t="s">
        <v>22516</v>
      </c>
      <c r="F24" s="327" t="s">
        <v>33991</v>
      </c>
      <c r="G24" s="327"/>
      <c r="H24" s="330" t="s">
        <v>22516</v>
      </c>
      <c r="I24" s="330" t="s">
        <v>22516</v>
      </c>
      <c r="J24" s="327"/>
      <c r="K24" s="327" t="s">
        <v>2952</v>
      </c>
      <c r="L24" s="328"/>
      <c r="M24" s="328"/>
      <c r="N24" s="328"/>
      <c r="O24" s="328"/>
      <c r="P24" s="328"/>
      <c r="Q24" s="328"/>
      <c r="R24" s="328"/>
      <c r="S24" s="328"/>
      <c r="T24" s="328"/>
      <c r="U24" s="328"/>
      <c r="V24" s="328"/>
      <c r="W24" s="328"/>
      <c r="X24" s="328"/>
      <c r="Y24" s="328"/>
    </row>
    <row r="25">
      <c r="A25" s="327" t="s">
        <v>33918</v>
      </c>
      <c r="B25" s="327" t="s">
        <v>33992</v>
      </c>
      <c r="C25" s="327"/>
      <c r="D25" s="327"/>
      <c r="E25" s="330" t="s">
        <v>22516</v>
      </c>
      <c r="F25" s="327" t="s">
        <v>33993</v>
      </c>
      <c r="G25" s="327"/>
      <c r="H25" s="330" t="s">
        <v>22516</v>
      </c>
      <c r="I25" s="330" t="s">
        <v>22516</v>
      </c>
      <c r="J25" s="327"/>
      <c r="K25" s="327" t="s">
        <v>2760</v>
      </c>
      <c r="L25" s="328"/>
      <c r="M25" s="328"/>
      <c r="N25" s="328"/>
      <c r="O25" s="328"/>
      <c r="P25" s="328"/>
      <c r="Q25" s="328"/>
      <c r="R25" s="328"/>
      <c r="S25" s="328"/>
      <c r="T25" s="328"/>
      <c r="U25" s="328"/>
      <c r="V25" s="328"/>
      <c r="W25" s="328"/>
      <c r="X25" s="328"/>
      <c r="Y25" s="328"/>
    </row>
    <row r="26">
      <c r="A26" s="327" t="s">
        <v>33918</v>
      </c>
      <c r="B26" s="327" t="s">
        <v>33994</v>
      </c>
      <c r="C26" s="327"/>
      <c r="D26" s="327"/>
      <c r="E26" s="327" t="s">
        <v>33995</v>
      </c>
      <c r="F26" s="327" t="s">
        <v>33937</v>
      </c>
      <c r="G26" s="327"/>
      <c r="H26" s="327"/>
      <c r="I26" s="329" t="s">
        <v>33996</v>
      </c>
      <c r="J26" s="329" t="s">
        <v>33997</v>
      </c>
      <c r="K26" s="327"/>
      <c r="L26" s="328"/>
      <c r="M26" s="328"/>
      <c r="N26" s="328"/>
      <c r="O26" s="328"/>
      <c r="P26" s="328"/>
      <c r="Q26" s="328"/>
      <c r="R26" s="328"/>
      <c r="S26" s="328"/>
      <c r="T26" s="328"/>
      <c r="U26" s="328"/>
      <c r="V26" s="328"/>
      <c r="W26" s="328"/>
      <c r="X26" s="328"/>
      <c r="Y26" s="328"/>
    </row>
    <row r="27">
      <c r="A27" s="327" t="s">
        <v>33918</v>
      </c>
      <c r="B27" s="327" t="s">
        <v>33998</v>
      </c>
      <c r="C27" s="327"/>
      <c r="D27" s="327"/>
      <c r="E27" s="329" t="s">
        <v>33999</v>
      </c>
      <c r="F27" s="327" t="s">
        <v>34000</v>
      </c>
      <c r="G27" s="327"/>
      <c r="H27" s="329" t="s">
        <v>34001</v>
      </c>
      <c r="I27" s="327"/>
      <c r="J27" s="327"/>
      <c r="K27" s="327" t="s">
        <v>21663</v>
      </c>
      <c r="L27" s="328"/>
      <c r="M27" s="328"/>
      <c r="N27" s="328"/>
      <c r="O27" s="328"/>
      <c r="P27" s="328"/>
      <c r="Q27" s="328"/>
      <c r="R27" s="328"/>
      <c r="S27" s="328"/>
      <c r="T27" s="328"/>
      <c r="U27" s="328"/>
      <c r="V27" s="328"/>
      <c r="W27" s="328"/>
      <c r="X27" s="328"/>
      <c r="Y27" s="328"/>
    </row>
    <row r="28">
      <c r="A28" s="327" t="s">
        <v>33918</v>
      </c>
      <c r="B28" s="327" t="s">
        <v>34002</v>
      </c>
      <c r="C28" s="327"/>
      <c r="D28" s="327"/>
      <c r="E28" s="329" t="s">
        <v>34003</v>
      </c>
      <c r="F28" s="327" t="s">
        <v>34004</v>
      </c>
      <c r="G28" s="327"/>
      <c r="H28" s="329" t="s">
        <v>34005</v>
      </c>
      <c r="I28" s="327" t="s">
        <v>34006</v>
      </c>
      <c r="J28" s="327"/>
      <c r="K28" s="327" t="s">
        <v>2760</v>
      </c>
      <c r="L28" s="328"/>
      <c r="M28" s="328"/>
      <c r="N28" s="328"/>
      <c r="O28" s="328"/>
      <c r="P28" s="328"/>
      <c r="Q28" s="328"/>
      <c r="R28" s="328"/>
      <c r="S28" s="328"/>
      <c r="T28" s="328"/>
      <c r="U28" s="328"/>
      <c r="V28" s="328"/>
      <c r="W28" s="328"/>
      <c r="X28" s="328"/>
      <c r="Y28" s="328"/>
    </row>
    <row r="29">
      <c r="A29" s="327" t="s">
        <v>33918</v>
      </c>
      <c r="B29" s="327" t="s">
        <v>34007</v>
      </c>
      <c r="C29" s="327"/>
      <c r="D29" s="327"/>
      <c r="E29" s="329" t="s">
        <v>34008</v>
      </c>
      <c r="F29" s="327"/>
      <c r="G29" s="327"/>
      <c r="H29" s="327" t="s">
        <v>34009</v>
      </c>
      <c r="I29" s="327" t="s">
        <v>34010</v>
      </c>
      <c r="J29" s="327"/>
      <c r="K29" s="327" t="s">
        <v>2760</v>
      </c>
      <c r="L29" s="328"/>
      <c r="M29" s="328"/>
      <c r="N29" s="328"/>
      <c r="O29" s="328"/>
      <c r="P29" s="328"/>
      <c r="Q29" s="328"/>
      <c r="R29" s="328"/>
      <c r="S29" s="328"/>
      <c r="T29" s="328"/>
      <c r="U29" s="328"/>
      <c r="V29" s="328"/>
      <c r="W29" s="328"/>
      <c r="X29" s="328"/>
      <c r="Y29" s="328"/>
    </row>
    <row r="30">
      <c r="A30" s="327" t="s">
        <v>33918</v>
      </c>
      <c r="B30" s="327" t="s">
        <v>34011</v>
      </c>
      <c r="C30" s="327"/>
      <c r="D30" s="327"/>
      <c r="E30" s="329" t="s">
        <v>34012</v>
      </c>
      <c r="F30" s="327" t="s">
        <v>34013</v>
      </c>
      <c r="G30" s="327"/>
      <c r="H30" s="327"/>
      <c r="I30" s="327"/>
      <c r="J30" s="327"/>
      <c r="K30" s="327" t="s">
        <v>2778</v>
      </c>
      <c r="L30" s="328"/>
      <c r="M30" s="328"/>
      <c r="N30" s="328"/>
      <c r="O30" s="328"/>
      <c r="P30" s="328"/>
      <c r="Q30" s="328"/>
      <c r="R30" s="328"/>
      <c r="S30" s="328"/>
      <c r="T30" s="328"/>
      <c r="U30" s="328"/>
      <c r="V30" s="328"/>
      <c r="W30" s="328"/>
      <c r="X30" s="328"/>
      <c r="Y30" s="328"/>
    </row>
    <row r="31">
      <c r="A31" s="327" t="s">
        <v>33918</v>
      </c>
      <c r="B31" s="327" t="s">
        <v>34014</v>
      </c>
      <c r="C31" s="327"/>
      <c r="D31" s="327"/>
      <c r="E31" s="329" t="s">
        <v>34015</v>
      </c>
      <c r="F31" s="327" t="s">
        <v>34016</v>
      </c>
      <c r="G31" s="327"/>
      <c r="H31" s="327" t="s">
        <v>34017</v>
      </c>
      <c r="I31" s="327" t="s">
        <v>34018</v>
      </c>
      <c r="J31" s="327"/>
      <c r="K31" s="327" t="s">
        <v>2760</v>
      </c>
      <c r="L31" s="328"/>
      <c r="M31" s="328"/>
      <c r="N31" s="328"/>
      <c r="O31" s="328"/>
      <c r="P31" s="328"/>
      <c r="Q31" s="328"/>
      <c r="R31" s="328"/>
      <c r="S31" s="328"/>
      <c r="T31" s="328"/>
      <c r="U31" s="328"/>
      <c r="V31" s="328"/>
      <c r="W31" s="328"/>
      <c r="X31" s="328"/>
      <c r="Y31" s="328"/>
    </row>
    <row r="32">
      <c r="A32" s="327" t="s">
        <v>33918</v>
      </c>
      <c r="B32" s="327" t="s">
        <v>34019</v>
      </c>
      <c r="C32" s="327"/>
      <c r="D32" s="327"/>
      <c r="E32" s="329" t="s">
        <v>34020</v>
      </c>
      <c r="F32" s="327" t="s">
        <v>34021</v>
      </c>
      <c r="G32" s="327"/>
      <c r="H32" s="329" t="s">
        <v>34022</v>
      </c>
      <c r="I32" s="329" t="s">
        <v>34023</v>
      </c>
      <c r="J32" s="327"/>
      <c r="K32" s="327" t="s">
        <v>2742</v>
      </c>
      <c r="L32" s="328"/>
      <c r="M32" s="328"/>
      <c r="N32" s="328"/>
      <c r="O32" s="328"/>
      <c r="P32" s="328"/>
      <c r="Q32" s="328"/>
      <c r="R32" s="328"/>
      <c r="S32" s="328"/>
      <c r="T32" s="328"/>
      <c r="U32" s="328"/>
      <c r="V32" s="328"/>
      <c r="W32" s="328"/>
      <c r="X32" s="328"/>
      <c r="Y32" s="328"/>
    </row>
    <row r="33">
      <c r="A33" s="327" t="s">
        <v>33918</v>
      </c>
      <c r="B33" s="327" t="s">
        <v>34024</v>
      </c>
      <c r="C33" s="327"/>
      <c r="D33" s="327"/>
      <c r="E33" s="329" t="s">
        <v>34025</v>
      </c>
      <c r="F33" s="327" t="s">
        <v>34026</v>
      </c>
      <c r="G33" s="327"/>
      <c r="H33" s="327"/>
      <c r="I33" s="327"/>
      <c r="J33" s="327"/>
      <c r="K33" s="327" t="s">
        <v>7267</v>
      </c>
      <c r="L33" s="328"/>
      <c r="M33" s="328"/>
      <c r="N33" s="328"/>
      <c r="O33" s="328"/>
      <c r="P33" s="328"/>
      <c r="Q33" s="328"/>
      <c r="R33" s="328"/>
      <c r="S33" s="328"/>
      <c r="T33" s="328"/>
      <c r="U33" s="328"/>
      <c r="V33" s="328"/>
      <c r="W33" s="328"/>
      <c r="X33" s="328"/>
      <c r="Y33" s="328"/>
    </row>
    <row r="34">
      <c r="A34" s="327" t="s">
        <v>24604</v>
      </c>
      <c r="B34" s="327" t="s">
        <v>34027</v>
      </c>
      <c r="C34" s="327"/>
      <c r="D34" s="327"/>
      <c r="E34" s="330" t="s">
        <v>34028</v>
      </c>
      <c r="F34" s="327" t="s">
        <v>33937</v>
      </c>
      <c r="G34" s="327"/>
      <c r="H34" s="327"/>
      <c r="I34" s="329" t="s">
        <v>34029</v>
      </c>
      <c r="J34" s="329" t="s">
        <v>34030</v>
      </c>
      <c r="K34" s="327"/>
      <c r="L34" s="328"/>
      <c r="M34" s="328"/>
      <c r="N34" s="328"/>
      <c r="O34" s="328"/>
      <c r="P34" s="328"/>
      <c r="Q34" s="328"/>
      <c r="R34" s="328"/>
      <c r="S34" s="328"/>
      <c r="T34" s="328"/>
      <c r="U34" s="328"/>
      <c r="V34" s="328"/>
      <c r="W34" s="328"/>
      <c r="X34" s="328"/>
      <c r="Y34" s="328"/>
    </row>
    <row r="35">
      <c r="A35" s="171" t="s">
        <v>2586</v>
      </c>
      <c r="B35" s="171" t="s">
        <v>34031</v>
      </c>
      <c r="C35" s="171"/>
      <c r="D35" s="171" t="s">
        <v>34032</v>
      </c>
      <c r="E35" s="171" t="s">
        <v>34033</v>
      </c>
      <c r="F35" s="171"/>
      <c r="G35" s="171"/>
      <c r="H35" s="171"/>
      <c r="I35" s="171"/>
      <c r="J35" s="171"/>
      <c r="K35" s="171" t="s">
        <v>21663</v>
      </c>
      <c r="L35" s="188"/>
      <c r="M35" s="188"/>
      <c r="N35" s="188"/>
      <c r="O35" s="188"/>
      <c r="P35" s="188"/>
      <c r="Q35" s="188"/>
      <c r="R35" s="188"/>
      <c r="S35" s="188"/>
      <c r="T35" s="188"/>
      <c r="U35" s="188"/>
      <c r="V35" s="188"/>
      <c r="W35" s="188"/>
      <c r="X35" s="188"/>
      <c r="Y35" s="188"/>
    </row>
    <row r="36">
      <c r="A36" s="171" t="s">
        <v>2586</v>
      </c>
      <c r="B36" s="171" t="s">
        <v>34034</v>
      </c>
      <c r="C36" s="171"/>
      <c r="D36" s="171" t="s">
        <v>4956</v>
      </c>
      <c r="E36" s="171" t="s">
        <v>34035</v>
      </c>
      <c r="F36" s="181" t="s">
        <v>34036</v>
      </c>
      <c r="G36" s="171"/>
      <c r="H36" s="171"/>
      <c r="I36" s="171"/>
      <c r="J36" s="171"/>
      <c r="K36" s="171" t="s">
        <v>2760</v>
      </c>
      <c r="L36" s="188"/>
      <c r="M36" s="188"/>
      <c r="N36" s="188"/>
      <c r="O36" s="188"/>
      <c r="P36" s="188"/>
      <c r="Q36" s="188"/>
      <c r="R36" s="188"/>
      <c r="S36" s="188"/>
      <c r="T36" s="188"/>
      <c r="U36" s="188"/>
      <c r="V36" s="188"/>
      <c r="W36" s="188"/>
      <c r="X36" s="188"/>
      <c r="Y36" s="188"/>
    </row>
    <row r="37">
      <c r="A37" s="171" t="s">
        <v>2586</v>
      </c>
      <c r="B37" s="171" t="s">
        <v>34037</v>
      </c>
      <c r="C37" s="171"/>
      <c r="D37" s="171" t="s">
        <v>34038</v>
      </c>
      <c r="E37" s="171" t="s">
        <v>34039</v>
      </c>
      <c r="F37" s="181" t="s">
        <v>34036</v>
      </c>
      <c r="G37" s="171"/>
      <c r="H37" s="171"/>
      <c r="I37" s="171"/>
      <c r="J37" s="171"/>
      <c r="K37" s="171" t="s">
        <v>2760</v>
      </c>
      <c r="L37" s="188"/>
      <c r="M37" s="188"/>
      <c r="N37" s="188"/>
      <c r="O37" s="188"/>
      <c r="P37" s="188"/>
      <c r="Q37" s="188"/>
      <c r="R37" s="188"/>
      <c r="S37" s="188"/>
      <c r="T37" s="188"/>
      <c r="U37" s="188"/>
      <c r="V37" s="188"/>
      <c r="W37" s="188"/>
      <c r="X37" s="188"/>
      <c r="Y37" s="188"/>
    </row>
    <row r="38">
      <c r="A38" s="171" t="s">
        <v>2586</v>
      </c>
      <c r="B38" s="171" t="s">
        <v>34040</v>
      </c>
      <c r="C38" s="171"/>
      <c r="D38" s="171" t="s">
        <v>16219</v>
      </c>
      <c r="E38" s="171" t="s">
        <v>34041</v>
      </c>
      <c r="F38" s="171"/>
      <c r="G38" s="171"/>
      <c r="H38" s="171"/>
      <c r="I38" s="171"/>
      <c r="J38" s="171"/>
      <c r="K38" s="171" t="s">
        <v>34042</v>
      </c>
      <c r="L38" s="188"/>
      <c r="M38" s="188"/>
      <c r="N38" s="188"/>
      <c r="O38" s="188"/>
      <c r="P38" s="188"/>
      <c r="Q38" s="188"/>
      <c r="R38" s="188"/>
      <c r="S38" s="188"/>
      <c r="T38" s="188"/>
      <c r="U38" s="188"/>
      <c r="V38" s="188"/>
      <c r="W38" s="188"/>
      <c r="X38" s="188"/>
      <c r="Y38" s="188"/>
    </row>
    <row r="39">
      <c r="A39" s="171" t="s">
        <v>2586</v>
      </c>
      <c r="B39" s="171" t="s">
        <v>34043</v>
      </c>
      <c r="C39" s="171" t="s">
        <v>16413</v>
      </c>
      <c r="D39" s="171" t="s">
        <v>34044</v>
      </c>
      <c r="E39" s="171" t="s">
        <v>34045</v>
      </c>
      <c r="F39" s="171" t="s">
        <v>34046</v>
      </c>
      <c r="G39" s="171"/>
      <c r="H39" s="171"/>
      <c r="I39" s="171"/>
      <c r="J39" s="171"/>
      <c r="K39" s="171" t="s">
        <v>21663</v>
      </c>
      <c r="L39" s="188"/>
      <c r="M39" s="188"/>
      <c r="N39" s="188"/>
      <c r="O39" s="188"/>
      <c r="P39" s="188"/>
      <c r="Q39" s="188"/>
      <c r="R39" s="188"/>
      <c r="S39" s="188"/>
      <c r="T39" s="188"/>
      <c r="U39" s="188"/>
      <c r="V39" s="188"/>
      <c r="W39" s="188"/>
      <c r="X39" s="188"/>
      <c r="Y39" s="188"/>
    </row>
    <row r="40">
      <c r="A40" s="171" t="s">
        <v>2586</v>
      </c>
      <c r="B40" s="171" t="s">
        <v>34047</v>
      </c>
      <c r="C40" s="171" t="s">
        <v>34048</v>
      </c>
      <c r="D40" s="171" t="s">
        <v>4947</v>
      </c>
      <c r="E40" s="171" t="s">
        <v>34049</v>
      </c>
      <c r="F40" s="171" t="s">
        <v>34050</v>
      </c>
      <c r="G40" s="171" t="s">
        <v>34051</v>
      </c>
      <c r="H40" s="171"/>
      <c r="I40" s="189" t="s">
        <v>34052</v>
      </c>
      <c r="J40" s="173" t="s">
        <v>34053</v>
      </c>
      <c r="K40" s="171"/>
      <c r="L40" s="188"/>
      <c r="M40" s="188"/>
      <c r="N40" s="188"/>
      <c r="O40" s="188"/>
      <c r="P40" s="188"/>
      <c r="Q40" s="188"/>
      <c r="R40" s="188"/>
      <c r="S40" s="188"/>
      <c r="T40" s="188"/>
      <c r="U40" s="188"/>
      <c r="V40" s="188"/>
      <c r="W40" s="188"/>
      <c r="X40" s="188"/>
      <c r="Y40" s="188"/>
    </row>
    <row r="41">
      <c r="A41" s="171" t="s">
        <v>2586</v>
      </c>
      <c r="B41" s="171" t="s">
        <v>34054</v>
      </c>
      <c r="C41" s="171"/>
      <c r="D41" s="171" t="s">
        <v>4947</v>
      </c>
      <c r="E41" s="171" t="s">
        <v>34055</v>
      </c>
      <c r="F41" s="171" t="s">
        <v>34056</v>
      </c>
      <c r="G41" s="171"/>
      <c r="H41" s="171"/>
      <c r="I41" s="171"/>
      <c r="J41" s="171"/>
      <c r="K41" s="171" t="s">
        <v>2760</v>
      </c>
      <c r="L41" s="188"/>
      <c r="M41" s="188"/>
      <c r="N41" s="188"/>
      <c r="O41" s="188"/>
      <c r="P41" s="188"/>
      <c r="Q41" s="188"/>
      <c r="R41" s="188"/>
      <c r="S41" s="188"/>
      <c r="T41" s="188"/>
      <c r="U41" s="188"/>
      <c r="V41" s="188"/>
      <c r="W41" s="188"/>
      <c r="X41" s="188"/>
      <c r="Y41" s="188"/>
    </row>
    <row r="42">
      <c r="A42" s="171" t="s">
        <v>2586</v>
      </c>
      <c r="B42" s="171" t="s">
        <v>34057</v>
      </c>
      <c r="C42" s="171"/>
      <c r="D42" s="171" t="s">
        <v>25</v>
      </c>
      <c r="E42" s="171" t="s">
        <v>34058</v>
      </c>
      <c r="F42" s="181" t="s">
        <v>20506</v>
      </c>
      <c r="G42" s="171"/>
      <c r="H42" s="171"/>
      <c r="I42" s="171"/>
      <c r="J42" s="171"/>
      <c r="K42" s="171" t="s">
        <v>2760</v>
      </c>
      <c r="L42" s="188"/>
      <c r="M42" s="188"/>
      <c r="N42" s="188"/>
      <c r="O42" s="188"/>
      <c r="P42" s="188"/>
      <c r="Q42" s="188"/>
      <c r="R42" s="188"/>
      <c r="S42" s="188"/>
      <c r="T42" s="188"/>
      <c r="U42" s="188"/>
      <c r="V42" s="188"/>
      <c r="W42" s="188"/>
      <c r="X42" s="188"/>
      <c r="Y42" s="188"/>
    </row>
    <row r="43">
      <c r="A43" s="171" t="s">
        <v>2586</v>
      </c>
      <c r="B43" s="171" t="s">
        <v>34059</v>
      </c>
      <c r="C43" s="171"/>
      <c r="D43" s="171" t="s">
        <v>34060</v>
      </c>
      <c r="E43" s="171" t="s">
        <v>34061</v>
      </c>
      <c r="F43" s="181" t="s">
        <v>34036</v>
      </c>
      <c r="G43" s="171"/>
      <c r="H43" s="171"/>
      <c r="I43" s="171"/>
      <c r="J43" s="171"/>
      <c r="K43" s="171" t="s">
        <v>2760</v>
      </c>
      <c r="L43" s="188"/>
      <c r="M43" s="188"/>
      <c r="N43" s="188"/>
      <c r="O43" s="188"/>
      <c r="P43" s="188"/>
      <c r="Q43" s="188"/>
      <c r="R43" s="188"/>
      <c r="S43" s="188"/>
      <c r="T43" s="188"/>
      <c r="U43" s="188"/>
      <c r="V43" s="188"/>
      <c r="W43" s="188"/>
      <c r="X43" s="188"/>
      <c r="Y43" s="188"/>
    </row>
    <row r="44">
      <c r="A44" s="171" t="s">
        <v>2586</v>
      </c>
      <c r="B44" s="171" t="s">
        <v>34062</v>
      </c>
      <c r="C44" s="171" t="s">
        <v>34063</v>
      </c>
      <c r="D44" s="171" t="s">
        <v>34064</v>
      </c>
      <c r="E44" s="171" t="s">
        <v>34065</v>
      </c>
      <c r="F44" s="171" t="s">
        <v>34066</v>
      </c>
      <c r="G44" s="171"/>
      <c r="H44" s="171"/>
      <c r="I44" s="171"/>
      <c r="J44" s="171"/>
      <c r="K44" s="171"/>
      <c r="L44" s="188"/>
      <c r="M44" s="188"/>
      <c r="N44" s="188"/>
      <c r="O44" s="188"/>
      <c r="P44" s="188"/>
      <c r="Q44" s="188"/>
      <c r="R44" s="188"/>
      <c r="S44" s="188"/>
      <c r="T44" s="188"/>
      <c r="U44" s="188"/>
      <c r="V44" s="188"/>
      <c r="W44" s="188"/>
      <c r="X44" s="188"/>
      <c r="Y44" s="188"/>
    </row>
    <row r="45">
      <c r="A45" s="171" t="s">
        <v>2586</v>
      </c>
      <c r="B45" s="171" t="s">
        <v>34067</v>
      </c>
      <c r="C45" s="171"/>
      <c r="D45" s="171" t="s">
        <v>236</v>
      </c>
      <c r="E45" s="171" t="s">
        <v>34068</v>
      </c>
      <c r="F45" s="171" t="s">
        <v>34069</v>
      </c>
      <c r="G45" s="171"/>
      <c r="H45" s="171"/>
      <c r="I45" s="171"/>
      <c r="J45" s="171"/>
      <c r="K45" s="171" t="s">
        <v>2937</v>
      </c>
      <c r="L45" s="188"/>
      <c r="M45" s="188"/>
      <c r="N45" s="188"/>
      <c r="O45" s="188"/>
      <c r="P45" s="188"/>
      <c r="Q45" s="188"/>
      <c r="R45" s="188"/>
      <c r="S45" s="188"/>
      <c r="T45" s="188"/>
      <c r="U45" s="188"/>
      <c r="V45" s="188"/>
      <c r="W45" s="188"/>
      <c r="X45" s="188"/>
      <c r="Y45" s="188"/>
    </row>
    <row r="46">
      <c r="A46" s="171" t="s">
        <v>2586</v>
      </c>
      <c r="B46" s="171" t="s">
        <v>34070</v>
      </c>
      <c r="C46" s="171" t="s">
        <v>34071</v>
      </c>
      <c r="D46" s="171" t="s">
        <v>250</v>
      </c>
      <c r="E46" s="171" t="s">
        <v>34072</v>
      </c>
      <c r="F46" s="171" t="s">
        <v>34073</v>
      </c>
      <c r="G46" s="171" t="s">
        <v>34074</v>
      </c>
      <c r="H46" s="171"/>
      <c r="I46" s="171"/>
      <c r="J46" s="171"/>
      <c r="K46" s="171"/>
      <c r="L46" s="188"/>
      <c r="M46" s="188"/>
      <c r="N46" s="188"/>
      <c r="O46" s="188"/>
      <c r="P46" s="188"/>
      <c r="Q46" s="188"/>
      <c r="R46" s="188"/>
      <c r="S46" s="188"/>
      <c r="T46" s="188"/>
      <c r="U46" s="188"/>
      <c r="V46" s="188"/>
      <c r="W46" s="188"/>
      <c r="X46" s="188"/>
      <c r="Y46" s="188"/>
    </row>
    <row r="47">
      <c r="A47" s="171" t="s">
        <v>2586</v>
      </c>
      <c r="B47" s="171" t="s">
        <v>34075</v>
      </c>
      <c r="C47" s="171" t="s">
        <v>34076</v>
      </c>
      <c r="D47" s="171" t="s">
        <v>331</v>
      </c>
      <c r="E47" s="171" t="s">
        <v>34077</v>
      </c>
      <c r="F47" s="171" t="s">
        <v>34078</v>
      </c>
      <c r="G47" s="171" t="s">
        <v>34079</v>
      </c>
      <c r="H47" s="171"/>
      <c r="I47" s="173" t="s">
        <v>34080</v>
      </c>
      <c r="J47" s="173" t="s">
        <v>34081</v>
      </c>
      <c r="K47" s="171"/>
      <c r="L47" s="188"/>
      <c r="M47" s="188"/>
      <c r="N47" s="188"/>
      <c r="O47" s="188"/>
      <c r="P47" s="188"/>
      <c r="Q47" s="188"/>
      <c r="R47" s="188"/>
      <c r="S47" s="188"/>
      <c r="T47" s="188"/>
      <c r="U47" s="188"/>
      <c r="V47" s="188"/>
      <c r="W47" s="188"/>
      <c r="X47" s="188"/>
      <c r="Y47" s="188"/>
    </row>
    <row r="48">
      <c r="A48" s="171" t="s">
        <v>2586</v>
      </c>
      <c r="B48" s="171" t="s">
        <v>34082</v>
      </c>
      <c r="C48" s="171" t="s">
        <v>34083</v>
      </c>
      <c r="D48" s="171" t="s">
        <v>34084</v>
      </c>
      <c r="E48" s="171" t="s">
        <v>34085</v>
      </c>
      <c r="F48" s="171" t="s">
        <v>33924</v>
      </c>
      <c r="G48" s="171" t="s">
        <v>34086</v>
      </c>
      <c r="H48" s="171"/>
      <c r="I48" s="171"/>
      <c r="J48" s="171"/>
      <c r="K48" s="171"/>
      <c r="L48" s="188"/>
      <c r="M48" s="188"/>
      <c r="N48" s="188"/>
      <c r="O48" s="188"/>
      <c r="P48" s="188"/>
      <c r="Q48" s="188"/>
      <c r="R48" s="188"/>
      <c r="S48" s="188"/>
      <c r="T48" s="188"/>
      <c r="U48" s="188"/>
      <c r="V48" s="188"/>
      <c r="W48" s="188"/>
      <c r="X48" s="188"/>
      <c r="Y48" s="188"/>
    </row>
    <row r="49">
      <c r="A49" s="171" t="s">
        <v>2586</v>
      </c>
      <c r="B49" s="171" t="s">
        <v>34087</v>
      </c>
      <c r="C49" s="171"/>
      <c r="D49" s="171" t="s">
        <v>2635</v>
      </c>
      <c r="E49" s="171" t="s">
        <v>34088</v>
      </c>
      <c r="F49" s="181" t="s">
        <v>34036</v>
      </c>
      <c r="G49" s="171"/>
      <c r="H49" s="171"/>
      <c r="I49" s="171"/>
      <c r="J49" s="171"/>
      <c r="K49" s="171" t="s">
        <v>22653</v>
      </c>
      <c r="L49" s="188"/>
      <c r="M49" s="188"/>
      <c r="N49" s="188"/>
      <c r="O49" s="188"/>
      <c r="P49" s="188"/>
      <c r="Q49" s="188"/>
      <c r="R49" s="188"/>
      <c r="S49" s="188"/>
      <c r="T49" s="188"/>
      <c r="U49" s="188"/>
      <c r="V49" s="188"/>
      <c r="W49" s="188"/>
      <c r="X49" s="188"/>
      <c r="Y49" s="188"/>
    </row>
    <row r="50">
      <c r="A50" s="171" t="s">
        <v>2586</v>
      </c>
      <c r="B50" s="171" t="s">
        <v>34089</v>
      </c>
      <c r="C50" s="171" t="s">
        <v>34090</v>
      </c>
      <c r="D50" s="171" t="s">
        <v>34091</v>
      </c>
      <c r="E50" s="171" t="s">
        <v>34092</v>
      </c>
      <c r="F50" s="171" t="s">
        <v>34093</v>
      </c>
      <c r="G50" s="171" t="s">
        <v>34094</v>
      </c>
      <c r="H50" s="171"/>
      <c r="I50" s="189" t="s">
        <v>34095</v>
      </c>
      <c r="J50" s="173" t="s">
        <v>34096</v>
      </c>
      <c r="K50" s="171"/>
      <c r="L50" s="188"/>
      <c r="M50" s="188"/>
      <c r="N50" s="188"/>
      <c r="O50" s="188"/>
      <c r="P50" s="188"/>
      <c r="Q50" s="188"/>
      <c r="R50" s="188"/>
      <c r="S50" s="188"/>
      <c r="T50" s="188"/>
      <c r="U50" s="188"/>
      <c r="V50" s="188"/>
      <c r="W50" s="188"/>
      <c r="X50" s="188"/>
      <c r="Y50" s="188"/>
    </row>
    <row r="51">
      <c r="A51" s="171" t="s">
        <v>2586</v>
      </c>
      <c r="B51" s="171" t="s">
        <v>34097</v>
      </c>
      <c r="C51" s="171" t="s">
        <v>34098</v>
      </c>
      <c r="D51" s="171" t="s">
        <v>34099</v>
      </c>
      <c r="E51" s="171" t="s">
        <v>34100</v>
      </c>
      <c r="F51" s="171" t="s">
        <v>34101</v>
      </c>
      <c r="G51" s="171" t="s">
        <v>34102</v>
      </c>
      <c r="H51" s="171"/>
      <c r="I51" s="189" t="s">
        <v>34103</v>
      </c>
      <c r="J51" s="173" t="s">
        <v>34104</v>
      </c>
      <c r="K51" s="171"/>
      <c r="L51" s="188"/>
      <c r="M51" s="188"/>
      <c r="N51" s="188"/>
      <c r="O51" s="188"/>
      <c r="P51" s="188"/>
      <c r="Q51" s="188"/>
      <c r="R51" s="188"/>
      <c r="S51" s="188"/>
      <c r="T51" s="188"/>
      <c r="U51" s="188"/>
      <c r="V51" s="188"/>
      <c r="W51" s="188"/>
      <c r="X51" s="188"/>
      <c r="Y51" s="188"/>
    </row>
    <row r="52">
      <c r="A52" s="171" t="s">
        <v>2586</v>
      </c>
      <c r="B52" s="171" t="s">
        <v>34105</v>
      </c>
      <c r="C52" s="171"/>
      <c r="D52" s="171" t="s">
        <v>34106</v>
      </c>
      <c r="E52" s="171" t="s">
        <v>34107</v>
      </c>
      <c r="F52" s="181" t="s">
        <v>34036</v>
      </c>
      <c r="G52" s="171"/>
      <c r="H52" s="171"/>
      <c r="I52" s="171"/>
      <c r="J52" s="171"/>
      <c r="K52" s="171" t="s">
        <v>2742</v>
      </c>
      <c r="L52" s="188"/>
      <c r="M52" s="188"/>
      <c r="N52" s="188"/>
      <c r="O52" s="188"/>
      <c r="P52" s="188"/>
      <c r="Q52" s="188"/>
      <c r="R52" s="188"/>
      <c r="S52" s="188"/>
      <c r="T52" s="188"/>
      <c r="U52" s="188"/>
      <c r="V52" s="188"/>
      <c r="W52" s="188"/>
      <c r="X52" s="188"/>
      <c r="Y52" s="188"/>
    </row>
    <row r="53">
      <c r="A53" s="171" t="s">
        <v>2586</v>
      </c>
      <c r="B53" s="171" t="s">
        <v>34108</v>
      </c>
      <c r="C53" s="171" t="s">
        <v>34109</v>
      </c>
      <c r="D53" s="171" t="s">
        <v>583</v>
      </c>
      <c r="E53" s="171" t="s">
        <v>34110</v>
      </c>
      <c r="F53" s="171" t="s">
        <v>34073</v>
      </c>
      <c r="G53" s="171" t="s">
        <v>34111</v>
      </c>
      <c r="H53" s="171"/>
      <c r="I53" s="173" t="s">
        <v>34112</v>
      </c>
      <c r="J53" s="171"/>
      <c r="K53" s="171"/>
      <c r="L53" s="188"/>
      <c r="M53" s="188"/>
      <c r="N53" s="188"/>
      <c r="O53" s="188"/>
      <c r="P53" s="188"/>
      <c r="Q53" s="188"/>
      <c r="R53" s="188"/>
      <c r="S53" s="188"/>
      <c r="T53" s="188"/>
      <c r="U53" s="188"/>
      <c r="V53" s="188"/>
      <c r="W53" s="188"/>
      <c r="X53" s="188"/>
      <c r="Y53" s="188"/>
    </row>
    <row r="54">
      <c r="A54" s="171" t="s">
        <v>2586</v>
      </c>
      <c r="B54" s="171" t="s">
        <v>34097</v>
      </c>
      <c r="C54" s="171" t="s">
        <v>34113</v>
      </c>
      <c r="D54" s="171" t="s">
        <v>583</v>
      </c>
      <c r="E54" s="171" t="s">
        <v>34114</v>
      </c>
      <c r="F54" s="171" t="s">
        <v>34101</v>
      </c>
      <c r="G54" s="171" t="s">
        <v>34115</v>
      </c>
      <c r="H54" s="171"/>
      <c r="I54" s="173" t="s">
        <v>34116</v>
      </c>
      <c r="J54" s="173" t="s">
        <v>34104</v>
      </c>
      <c r="K54" s="171"/>
      <c r="L54" s="188"/>
      <c r="M54" s="188"/>
      <c r="N54" s="188"/>
      <c r="O54" s="188"/>
      <c r="P54" s="188"/>
      <c r="Q54" s="188"/>
      <c r="R54" s="188"/>
      <c r="S54" s="188"/>
      <c r="T54" s="188"/>
      <c r="U54" s="188"/>
      <c r="V54" s="188"/>
      <c r="W54" s="188"/>
      <c r="X54" s="188"/>
      <c r="Y54" s="188"/>
    </row>
    <row r="55">
      <c r="A55" s="171" t="s">
        <v>2586</v>
      </c>
      <c r="B55" s="171" t="s">
        <v>34117</v>
      </c>
      <c r="C55" s="171" t="s">
        <v>34118</v>
      </c>
      <c r="D55" s="171" t="s">
        <v>583</v>
      </c>
      <c r="E55" s="171" t="s">
        <v>34119</v>
      </c>
      <c r="F55" s="171" t="s">
        <v>34120</v>
      </c>
      <c r="G55" s="171" t="s">
        <v>34121</v>
      </c>
      <c r="H55" s="171"/>
      <c r="I55" s="173" t="s">
        <v>34122</v>
      </c>
      <c r="J55" s="173" t="s">
        <v>34123</v>
      </c>
      <c r="K55" s="171"/>
      <c r="L55" s="188"/>
      <c r="M55" s="188"/>
      <c r="N55" s="188"/>
      <c r="O55" s="188"/>
      <c r="P55" s="188"/>
      <c r="Q55" s="188"/>
      <c r="R55" s="188"/>
      <c r="S55" s="188"/>
      <c r="T55" s="188"/>
      <c r="U55" s="188"/>
      <c r="V55" s="188"/>
      <c r="W55" s="188"/>
      <c r="X55" s="188"/>
      <c r="Y55" s="188"/>
    </row>
    <row r="56">
      <c r="A56" s="171" t="s">
        <v>2586</v>
      </c>
      <c r="B56" s="171" t="s">
        <v>34124</v>
      </c>
      <c r="C56" s="171" t="s">
        <v>2635</v>
      </c>
      <c r="D56" s="171"/>
      <c r="E56" s="171" t="s">
        <v>34125</v>
      </c>
      <c r="F56" s="181" t="s">
        <v>34046</v>
      </c>
      <c r="G56" s="171"/>
      <c r="H56" s="171"/>
      <c r="I56" s="171"/>
      <c r="J56" s="171"/>
      <c r="K56" s="171" t="s">
        <v>2760</v>
      </c>
      <c r="L56" s="188"/>
      <c r="M56" s="188"/>
      <c r="N56" s="188"/>
      <c r="O56" s="188"/>
      <c r="P56" s="188"/>
      <c r="Q56" s="188"/>
      <c r="R56" s="188"/>
      <c r="S56" s="188"/>
      <c r="T56" s="188"/>
      <c r="U56" s="188"/>
      <c r="V56" s="188"/>
      <c r="W56" s="188"/>
      <c r="X56" s="188"/>
      <c r="Y56" s="188"/>
    </row>
    <row r="57">
      <c r="A57" s="171" t="s">
        <v>2586</v>
      </c>
      <c r="B57" s="171" t="s">
        <v>34126</v>
      </c>
      <c r="C57" s="171" t="s">
        <v>34127</v>
      </c>
      <c r="D57" s="171" t="s">
        <v>34128</v>
      </c>
      <c r="E57" s="171" t="s">
        <v>34129</v>
      </c>
      <c r="F57" s="171" t="s">
        <v>34130</v>
      </c>
      <c r="G57" s="171" t="s">
        <v>34131</v>
      </c>
      <c r="H57" s="171"/>
      <c r="I57" s="173" t="s">
        <v>34132</v>
      </c>
      <c r="J57" s="173" t="s">
        <v>34133</v>
      </c>
      <c r="K57" s="171"/>
      <c r="L57" s="188"/>
      <c r="M57" s="188"/>
      <c r="N57" s="188"/>
      <c r="O57" s="188"/>
      <c r="P57" s="188"/>
      <c r="Q57" s="188"/>
      <c r="R57" s="188"/>
      <c r="S57" s="188"/>
      <c r="T57" s="188"/>
      <c r="U57" s="188"/>
      <c r="V57" s="188"/>
      <c r="W57" s="188"/>
      <c r="X57" s="188"/>
      <c r="Y57" s="188"/>
    </row>
    <row r="58">
      <c r="A58" s="171" t="s">
        <v>2586</v>
      </c>
      <c r="B58" s="171" t="s">
        <v>34134</v>
      </c>
      <c r="C58" s="171" t="s">
        <v>34135</v>
      </c>
      <c r="D58" s="171" t="s">
        <v>34136</v>
      </c>
      <c r="E58" s="171" t="s">
        <v>34137</v>
      </c>
      <c r="F58" s="171" t="s">
        <v>34120</v>
      </c>
      <c r="G58" s="171" t="s">
        <v>34138</v>
      </c>
      <c r="H58" s="171"/>
      <c r="I58" s="173" t="s">
        <v>34139</v>
      </c>
      <c r="J58" s="173" t="s">
        <v>34140</v>
      </c>
      <c r="K58" s="171"/>
      <c r="L58" s="188"/>
      <c r="M58" s="188"/>
      <c r="N58" s="188"/>
      <c r="O58" s="188"/>
      <c r="P58" s="188"/>
      <c r="Q58" s="188"/>
      <c r="R58" s="188"/>
      <c r="S58" s="188"/>
      <c r="T58" s="188"/>
      <c r="U58" s="188"/>
      <c r="V58" s="188"/>
      <c r="W58" s="188"/>
      <c r="X58" s="188"/>
      <c r="Y58" s="188"/>
    </row>
    <row r="59">
      <c r="A59" s="171" t="s">
        <v>2586</v>
      </c>
      <c r="B59" s="171" t="s">
        <v>34141</v>
      </c>
      <c r="C59" s="171" t="s">
        <v>2635</v>
      </c>
      <c r="D59" s="171"/>
      <c r="E59" s="171" t="s">
        <v>34142</v>
      </c>
      <c r="F59" s="181" t="s">
        <v>34046</v>
      </c>
      <c r="G59" s="171"/>
      <c r="H59" s="171"/>
      <c r="I59" s="171"/>
      <c r="J59" s="171"/>
      <c r="K59" s="171" t="s">
        <v>2742</v>
      </c>
      <c r="L59" s="188"/>
      <c r="M59" s="188"/>
      <c r="N59" s="188"/>
      <c r="O59" s="188"/>
      <c r="P59" s="188"/>
      <c r="Q59" s="188"/>
      <c r="R59" s="188"/>
      <c r="S59" s="188"/>
      <c r="T59" s="188"/>
      <c r="U59" s="188"/>
      <c r="V59" s="188"/>
      <c r="W59" s="188"/>
      <c r="X59" s="188"/>
      <c r="Y59" s="188"/>
    </row>
    <row r="60">
      <c r="A60" s="171" t="s">
        <v>2586</v>
      </c>
      <c r="B60" s="171" t="s">
        <v>34143</v>
      </c>
      <c r="C60" s="171" t="s">
        <v>34144</v>
      </c>
      <c r="D60" s="171" t="s">
        <v>34145</v>
      </c>
      <c r="E60" s="171" t="s">
        <v>34146</v>
      </c>
      <c r="F60" s="171" t="s">
        <v>33924</v>
      </c>
      <c r="G60" s="171" t="s">
        <v>34147</v>
      </c>
      <c r="H60" s="171"/>
      <c r="I60" s="173" t="s">
        <v>34148</v>
      </c>
      <c r="J60" s="171"/>
      <c r="K60" s="171"/>
      <c r="L60" s="188"/>
      <c r="M60" s="188"/>
      <c r="N60" s="188"/>
      <c r="O60" s="188"/>
      <c r="P60" s="188"/>
      <c r="Q60" s="188"/>
      <c r="R60" s="188"/>
      <c r="S60" s="188"/>
      <c r="T60" s="188"/>
      <c r="U60" s="188"/>
      <c r="V60" s="188"/>
      <c r="W60" s="188"/>
      <c r="X60" s="188"/>
      <c r="Y60" s="188"/>
    </row>
    <row r="61">
      <c r="A61" s="171" t="s">
        <v>2586</v>
      </c>
      <c r="B61" s="171" t="s">
        <v>34149</v>
      </c>
      <c r="C61" s="171"/>
      <c r="D61" s="181" t="s">
        <v>2635</v>
      </c>
      <c r="E61" s="171" t="s">
        <v>34150</v>
      </c>
      <c r="F61" s="181" t="s">
        <v>34046</v>
      </c>
      <c r="G61" s="171"/>
      <c r="H61" s="171"/>
      <c r="I61" s="171"/>
      <c r="J61" s="173" t="s">
        <v>34151</v>
      </c>
      <c r="K61" s="171"/>
      <c r="L61" s="188"/>
      <c r="M61" s="188"/>
      <c r="N61" s="188"/>
      <c r="O61" s="188"/>
      <c r="P61" s="188"/>
      <c r="Q61" s="188"/>
      <c r="R61" s="188"/>
      <c r="S61" s="188"/>
      <c r="T61" s="188"/>
      <c r="U61" s="188"/>
      <c r="V61" s="188"/>
      <c r="W61" s="188"/>
      <c r="X61" s="188"/>
      <c r="Y61" s="188"/>
    </row>
    <row r="62">
      <c r="A62" s="171" t="s">
        <v>2586</v>
      </c>
      <c r="B62" s="171" t="s">
        <v>34152</v>
      </c>
      <c r="C62" s="171" t="s">
        <v>34153</v>
      </c>
      <c r="D62" s="171" t="s">
        <v>19453</v>
      </c>
      <c r="E62" s="171" t="s">
        <v>34154</v>
      </c>
      <c r="F62" s="171" t="s">
        <v>34155</v>
      </c>
      <c r="G62" s="171" t="s">
        <v>34156</v>
      </c>
      <c r="H62" s="171"/>
      <c r="I62" s="173" t="s">
        <v>34157</v>
      </c>
      <c r="J62" s="173" t="s">
        <v>34158</v>
      </c>
      <c r="K62" s="171"/>
      <c r="L62" s="188"/>
      <c r="M62" s="188"/>
      <c r="N62" s="188"/>
      <c r="O62" s="188"/>
      <c r="P62" s="188"/>
      <c r="Q62" s="188"/>
      <c r="R62" s="188"/>
      <c r="S62" s="188"/>
      <c r="T62" s="188"/>
      <c r="U62" s="188"/>
      <c r="V62" s="188"/>
      <c r="W62" s="188"/>
      <c r="X62" s="188"/>
      <c r="Y62" s="188"/>
    </row>
    <row r="63">
      <c r="A63" s="171" t="s">
        <v>2586</v>
      </c>
      <c r="B63" s="171" t="s">
        <v>34159</v>
      </c>
      <c r="C63" s="171" t="s">
        <v>34160</v>
      </c>
      <c r="D63" s="171" t="s">
        <v>34161</v>
      </c>
      <c r="E63" s="171" t="s">
        <v>34162</v>
      </c>
      <c r="F63" s="171" t="s">
        <v>34163</v>
      </c>
      <c r="G63" s="171" t="s">
        <v>34164</v>
      </c>
      <c r="H63" s="171"/>
      <c r="I63" s="173" t="s">
        <v>34165</v>
      </c>
      <c r="J63" s="173" t="s">
        <v>34166</v>
      </c>
      <c r="K63" s="171"/>
      <c r="L63" s="188"/>
      <c r="M63" s="188"/>
      <c r="N63" s="188"/>
      <c r="O63" s="188"/>
      <c r="P63" s="188"/>
      <c r="Q63" s="188"/>
      <c r="R63" s="188"/>
      <c r="S63" s="188"/>
      <c r="T63" s="188"/>
      <c r="U63" s="188"/>
      <c r="V63" s="188"/>
      <c r="W63" s="188"/>
      <c r="X63" s="188"/>
      <c r="Y63" s="188"/>
    </row>
    <row r="64">
      <c r="A64" s="171" t="s">
        <v>2586</v>
      </c>
      <c r="B64" s="171" t="s">
        <v>34167</v>
      </c>
      <c r="C64" s="171" t="s">
        <v>34168</v>
      </c>
      <c r="D64" s="171" t="s">
        <v>34169</v>
      </c>
      <c r="E64" s="171" t="s">
        <v>34170</v>
      </c>
      <c r="F64" s="171" t="s">
        <v>34050</v>
      </c>
      <c r="G64" s="171" t="s">
        <v>34171</v>
      </c>
      <c r="H64" s="171"/>
      <c r="I64" s="171"/>
      <c r="J64" s="171"/>
      <c r="K64" s="171"/>
      <c r="L64" s="188"/>
      <c r="M64" s="188"/>
      <c r="N64" s="188"/>
      <c r="O64" s="188"/>
      <c r="P64" s="188"/>
      <c r="Q64" s="188"/>
      <c r="R64" s="188"/>
      <c r="S64" s="188"/>
      <c r="T64" s="188"/>
      <c r="U64" s="188"/>
      <c r="V64" s="188"/>
      <c r="W64" s="188"/>
      <c r="X64" s="188"/>
      <c r="Y64" s="188"/>
    </row>
    <row r="65">
      <c r="A65" s="171" t="s">
        <v>2586</v>
      </c>
      <c r="B65" s="171" t="s">
        <v>34172</v>
      </c>
      <c r="C65" s="171"/>
      <c r="D65" s="171" t="s">
        <v>875</v>
      </c>
      <c r="E65" s="171" t="s">
        <v>34173</v>
      </c>
      <c r="F65" s="171" t="s">
        <v>34069</v>
      </c>
      <c r="G65" s="171"/>
      <c r="H65" s="171"/>
      <c r="I65" s="171"/>
      <c r="J65" s="171"/>
      <c r="K65" s="171" t="s">
        <v>2760</v>
      </c>
      <c r="L65" s="188"/>
      <c r="M65" s="188"/>
      <c r="N65" s="188"/>
      <c r="O65" s="188"/>
      <c r="P65" s="188"/>
      <c r="Q65" s="188"/>
      <c r="R65" s="188"/>
      <c r="S65" s="188"/>
      <c r="T65" s="188"/>
      <c r="U65" s="188"/>
      <c r="V65" s="188"/>
      <c r="W65" s="188"/>
      <c r="X65" s="188"/>
      <c r="Y65" s="188"/>
    </row>
    <row r="66">
      <c r="A66" s="171" t="s">
        <v>2586</v>
      </c>
      <c r="B66" s="171" t="s">
        <v>34174</v>
      </c>
      <c r="C66" s="171"/>
      <c r="D66" s="171" t="s">
        <v>34175</v>
      </c>
      <c r="E66" s="171" t="s">
        <v>34176</v>
      </c>
      <c r="F66" s="181" t="s">
        <v>34036</v>
      </c>
      <c r="G66" s="171"/>
      <c r="H66" s="171"/>
      <c r="I66" s="171"/>
      <c r="J66" s="171"/>
      <c r="K66" s="171" t="s">
        <v>2760</v>
      </c>
      <c r="L66" s="188"/>
      <c r="M66" s="188"/>
      <c r="N66" s="188"/>
      <c r="O66" s="188"/>
      <c r="P66" s="188"/>
      <c r="Q66" s="188"/>
      <c r="R66" s="188"/>
      <c r="S66" s="188"/>
      <c r="T66" s="188"/>
      <c r="U66" s="188"/>
      <c r="V66" s="188"/>
      <c r="W66" s="188"/>
      <c r="X66" s="188"/>
      <c r="Y66" s="188"/>
    </row>
    <row r="67">
      <c r="A67" s="171" t="s">
        <v>2586</v>
      </c>
      <c r="B67" s="171" t="s">
        <v>34177</v>
      </c>
      <c r="C67" s="171" t="s">
        <v>34178</v>
      </c>
      <c r="D67" s="171" t="s">
        <v>970</v>
      </c>
      <c r="E67" s="171" t="s">
        <v>34179</v>
      </c>
      <c r="F67" s="171" t="s">
        <v>34073</v>
      </c>
      <c r="G67" s="171" t="s">
        <v>23031</v>
      </c>
      <c r="H67" s="171"/>
      <c r="I67" s="173" t="s">
        <v>34180</v>
      </c>
      <c r="J67" s="173" t="s">
        <v>34181</v>
      </c>
      <c r="K67" s="171"/>
      <c r="L67" s="188"/>
      <c r="M67" s="188"/>
      <c r="N67" s="188"/>
      <c r="O67" s="188"/>
      <c r="P67" s="188"/>
      <c r="Q67" s="188"/>
      <c r="R67" s="188"/>
      <c r="S67" s="188"/>
      <c r="T67" s="188"/>
      <c r="U67" s="188"/>
      <c r="V67" s="188"/>
      <c r="W67" s="188"/>
      <c r="X67" s="188"/>
      <c r="Y67" s="188"/>
    </row>
    <row r="68">
      <c r="A68" s="171" t="s">
        <v>2586</v>
      </c>
      <c r="B68" s="171" t="s">
        <v>34182</v>
      </c>
      <c r="C68" s="171" t="s">
        <v>34183</v>
      </c>
      <c r="D68" s="171" t="s">
        <v>970</v>
      </c>
      <c r="E68" s="171" t="s">
        <v>34184</v>
      </c>
      <c r="F68" s="171" t="s">
        <v>33924</v>
      </c>
      <c r="G68" s="171" t="s">
        <v>22714</v>
      </c>
      <c r="H68" s="171"/>
      <c r="I68" s="173" t="s">
        <v>34185</v>
      </c>
      <c r="J68" s="171"/>
      <c r="K68" s="171"/>
      <c r="L68" s="188"/>
      <c r="M68" s="188"/>
      <c r="N68" s="188"/>
      <c r="O68" s="188"/>
      <c r="P68" s="188"/>
      <c r="Q68" s="188"/>
      <c r="R68" s="188"/>
      <c r="S68" s="188"/>
      <c r="T68" s="188"/>
      <c r="U68" s="188"/>
      <c r="V68" s="188"/>
      <c r="W68" s="188"/>
      <c r="X68" s="188"/>
      <c r="Y68" s="188"/>
    </row>
    <row r="69">
      <c r="A69" s="171" t="s">
        <v>2586</v>
      </c>
      <c r="B69" s="171" t="s">
        <v>34186</v>
      </c>
      <c r="C69" s="171" t="s">
        <v>34187</v>
      </c>
      <c r="D69" s="171" t="s">
        <v>5378</v>
      </c>
      <c r="E69" s="171" t="s">
        <v>34188</v>
      </c>
      <c r="F69" s="171" t="s">
        <v>34189</v>
      </c>
      <c r="G69" s="171" t="s">
        <v>24150</v>
      </c>
      <c r="H69" s="171"/>
      <c r="I69" s="173" t="s">
        <v>34190</v>
      </c>
      <c r="J69" s="173" t="s">
        <v>34191</v>
      </c>
      <c r="K69" s="171"/>
      <c r="L69" s="188"/>
      <c r="M69" s="188"/>
      <c r="N69" s="188"/>
      <c r="O69" s="188"/>
      <c r="P69" s="188"/>
      <c r="Q69" s="188"/>
      <c r="R69" s="188"/>
      <c r="S69" s="188"/>
      <c r="T69" s="188"/>
      <c r="U69" s="188"/>
      <c r="V69" s="188"/>
      <c r="W69" s="188"/>
      <c r="X69" s="188"/>
      <c r="Y69" s="188"/>
    </row>
    <row r="70">
      <c r="A70" s="171" t="s">
        <v>2586</v>
      </c>
      <c r="B70" s="171" t="s">
        <v>34192</v>
      </c>
      <c r="C70" s="171"/>
      <c r="D70" s="171"/>
      <c r="E70" s="171" t="s">
        <v>34193</v>
      </c>
      <c r="F70" s="171" t="s">
        <v>33937</v>
      </c>
      <c r="G70" s="171"/>
      <c r="H70" s="171"/>
      <c r="I70" s="173" t="s">
        <v>34194</v>
      </c>
      <c r="J70" s="173" t="s">
        <v>34195</v>
      </c>
      <c r="K70" s="171"/>
      <c r="L70" s="188"/>
      <c r="M70" s="188"/>
      <c r="N70" s="188"/>
      <c r="O70" s="188"/>
      <c r="P70" s="188"/>
      <c r="Q70" s="188"/>
      <c r="R70" s="188"/>
      <c r="S70" s="188"/>
      <c r="T70" s="188"/>
      <c r="U70" s="188"/>
      <c r="V70" s="188"/>
      <c r="W70" s="188"/>
      <c r="X70" s="188"/>
      <c r="Y70" s="188"/>
    </row>
    <row r="71">
      <c r="A71" s="171" t="s">
        <v>2586</v>
      </c>
      <c r="B71" s="171" t="s">
        <v>34196</v>
      </c>
      <c r="C71" s="171" t="s">
        <v>34197</v>
      </c>
      <c r="D71" s="171"/>
      <c r="E71" s="171" t="s">
        <v>34198</v>
      </c>
      <c r="F71" s="171" t="s">
        <v>34046</v>
      </c>
      <c r="G71" s="171"/>
      <c r="H71" s="171"/>
      <c r="I71" s="171"/>
      <c r="J71" s="171"/>
      <c r="K71" s="171" t="s">
        <v>34199</v>
      </c>
      <c r="L71" s="188"/>
      <c r="M71" s="188"/>
      <c r="N71" s="188"/>
      <c r="O71" s="188"/>
      <c r="P71" s="188"/>
      <c r="Q71" s="188"/>
      <c r="R71" s="188"/>
      <c r="S71" s="188"/>
      <c r="T71" s="188"/>
      <c r="U71" s="188"/>
      <c r="V71" s="188"/>
      <c r="W71" s="188"/>
      <c r="X71" s="188"/>
      <c r="Y71" s="188"/>
    </row>
    <row r="72">
      <c r="A72" s="171" t="s">
        <v>2586</v>
      </c>
      <c r="B72" s="171" t="s">
        <v>34200</v>
      </c>
      <c r="C72" s="171"/>
      <c r="D72" s="171"/>
      <c r="E72" s="171" t="s">
        <v>34201</v>
      </c>
      <c r="F72" s="171" t="s">
        <v>33937</v>
      </c>
      <c r="G72" s="171"/>
      <c r="H72" s="171"/>
      <c r="I72" s="171"/>
      <c r="J72" s="173" t="s">
        <v>34202</v>
      </c>
      <c r="K72" s="171"/>
      <c r="L72" s="188"/>
      <c r="M72" s="188"/>
      <c r="N72" s="188"/>
      <c r="O72" s="188"/>
      <c r="P72" s="188"/>
      <c r="Q72" s="188"/>
      <c r="R72" s="188"/>
      <c r="S72" s="188"/>
      <c r="T72" s="188"/>
      <c r="U72" s="188"/>
      <c r="V72" s="188"/>
      <c r="W72" s="188"/>
      <c r="X72" s="188"/>
      <c r="Y72" s="188"/>
    </row>
    <row r="73">
      <c r="A73" s="171" t="s">
        <v>2586</v>
      </c>
      <c r="B73" s="171" t="s">
        <v>34134</v>
      </c>
      <c r="C73" s="171" t="s">
        <v>34203</v>
      </c>
      <c r="D73" s="171" t="s">
        <v>1032</v>
      </c>
      <c r="E73" s="171" t="s">
        <v>34204</v>
      </c>
      <c r="F73" s="171" t="s">
        <v>34120</v>
      </c>
      <c r="G73" s="171" t="s">
        <v>34205</v>
      </c>
      <c r="H73" s="171"/>
      <c r="I73" s="173" t="s">
        <v>34206</v>
      </c>
      <c r="J73" s="173" t="s">
        <v>34140</v>
      </c>
      <c r="K73" s="171"/>
      <c r="L73" s="188"/>
      <c r="M73" s="188"/>
      <c r="N73" s="188"/>
      <c r="O73" s="188"/>
      <c r="P73" s="188"/>
      <c r="Q73" s="188"/>
      <c r="R73" s="188"/>
      <c r="S73" s="188"/>
      <c r="T73" s="188"/>
      <c r="U73" s="188"/>
      <c r="V73" s="188"/>
      <c r="W73" s="188"/>
      <c r="X73" s="188"/>
      <c r="Y73" s="188"/>
    </row>
    <row r="74">
      <c r="A74" s="171" t="s">
        <v>2586</v>
      </c>
      <c r="B74" s="171" t="s">
        <v>34207</v>
      </c>
      <c r="C74" s="171" t="s">
        <v>34208</v>
      </c>
      <c r="D74" s="171" t="s">
        <v>1032</v>
      </c>
      <c r="E74" s="171" t="s">
        <v>34209</v>
      </c>
      <c r="F74" s="171" t="s">
        <v>34210</v>
      </c>
      <c r="G74" s="171" t="s">
        <v>34211</v>
      </c>
      <c r="H74" s="171" t="s">
        <v>34212</v>
      </c>
      <c r="I74" s="173" t="s">
        <v>34213</v>
      </c>
      <c r="J74" s="173" t="s">
        <v>34214</v>
      </c>
      <c r="K74" s="171"/>
      <c r="L74" s="188"/>
      <c r="M74" s="188"/>
      <c r="N74" s="188"/>
      <c r="O74" s="188"/>
      <c r="P74" s="188"/>
      <c r="Q74" s="188"/>
      <c r="R74" s="188"/>
      <c r="S74" s="188"/>
      <c r="T74" s="188"/>
      <c r="U74" s="188"/>
      <c r="V74" s="188"/>
      <c r="W74" s="188"/>
      <c r="X74" s="188"/>
      <c r="Y74" s="188"/>
    </row>
    <row r="75">
      <c r="A75" s="171" t="s">
        <v>2586</v>
      </c>
      <c r="B75" s="171" t="s">
        <v>34207</v>
      </c>
      <c r="C75" s="171" t="s">
        <v>34208</v>
      </c>
      <c r="D75" s="171" t="s">
        <v>1032</v>
      </c>
      <c r="E75" s="171" t="s">
        <v>34209</v>
      </c>
      <c r="F75" s="171" t="s">
        <v>34210</v>
      </c>
      <c r="G75" s="171" t="s">
        <v>34215</v>
      </c>
      <c r="H75" s="171"/>
      <c r="I75" s="173" t="s">
        <v>34213</v>
      </c>
      <c r="J75" s="171"/>
      <c r="K75" s="171"/>
      <c r="L75" s="188"/>
      <c r="M75" s="188"/>
      <c r="N75" s="188"/>
      <c r="O75" s="188"/>
      <c r="P75" s="188"/>
      <c r="Q75" s="188"/>
      <c r="R75" s="188"/>
      <c r="S75" s="188"/>
      <c r="T75" s="188"/>
      <c r="U75" s="188"/>
      <c r="V75" s="188"/>
      <c r="W75" s="188"/>
      <c r="X75" s="188"/>
      <c r="Y75" s="188"/>
    </row>
    <row r="76">
      <c r="A76" s="171" t="s">
        <v>2586</v>
      </c>
      <c r="B76" s="171" t="s">
        <v>34216</v>
      </c>
      <c r="C76" s="171"/>
      <c r="D76" s="171" t="s">
        <v>1003</v>
      </c>
      <c r="E76" s="171" t="s">
        <v>34217</v>
      </c>
      <c r="F76" s="171"/>
      <c r="G76" s="171"/>
      <c r="H76" s="171"/>
      <c r="I76" s="171"/>
      <c r="J76" s="171"/>
      <c r="K76" s="171" t="s">
        <v>2760</v>
      </c>
      <c r="L76" s="188"/>
      <c r="M76" s="188"/>
      <c r="N76" s="188"/>
      <c r="O76" s="188"/>
      <c r="P76" s="188"/>
      <c r="Q76" s="188"/>
      <c r="R76" s="188"/>
      <c r="S76" s="188"/>
      <c r="T76" s="188"/>
      <c r="U76" s="188"/>
      <c r="V76" s="188"/>
      <c r="W76" s="188"/>
      <c r="X76" s="188"/>
      <c r="Y76" s="188"/>
    </row>
    <row r="77">
      <c r="A77" s="171" t="s">
        <v>2586</v>
      </c>
      <c r="B77" s="171" t="s">
        <v>34218</v>
      </c>
      <c r="C77" s="171"/>
      <c r="D77" s="171" t="s">
        <v>16237</v>
      </c>
      <c r="E77" s="171" t="s">
        <v>16560</v>
      </c>
      <c r="F77" s="171"/>
      <c r="G77" s="171"/>
      <c r="H77" s="171"/>
      <c r="I77" s="171"/>
      <c r="J77" s="171"/>
      <c r="K77" s="171" t="s">
        <v>2802</v>
      </c>
      <c r="L77" s="188"/>
      <c r="M77" s="188"/>
      <c r="N77" s="188"/>
      <c r="O77" s="188"/>
      <c r="P77" s="188"/>
      <c r="Q77" s="188"/>
      <c r="R77" s="188"/>
      <c r="S77" s="188"/>
      <c r="T77" s="188"/>
      <c r="U77" s="188"/>
      <c r="V77" s="188"/>
      <c r="W77" s="188"/>
      <c r="X77" s="188"/>
      <c r="Y77" s="188"/>
    </row>
    <row r="78">
      <c r="A78" s="171" t="s">
        <v>2586</v>
      </c>
      <c r="B78" s="171" t="s">
        <v>34219</v>
      </c>
      <c r="C78" s="171" t="s">
        <v>34220</v>
      </c>
      <c r="D78" s="171" t="s">
        <v>1053</v>
      </c>
      <c r="E78" s="171" t="s">
        <v>33378</v>
      </c>
      <c r="F78" s="181" t="s">
        <v>33924</v>
      </c>
      <c r="G78" s="171"/>
      <c r="H78" s="171"/>
      <c r="I78" s="171"/>
      <c r="J78" s="171"/>
      <c r="K78" s="171"/>
      <c r="L78" s="188"/>
      <c r="M78" s="188"/>
      <c r="N78" s="188"/>
      <c r="O78" s="188"/>
      <c r="P78" s="188"/>
      <c r="Q78" s="188"/>
      <c r="R78" s="188"/>
      <c r="S78" s="188"/>
      <c r="T78" s="188"/>
      <c r="U78" s="188"/>
      <c r="V78" s="188"/>
      <c r="W78" s="188"/>
      <c r="X78" s="188"/>
      <c r="Y78" s="188"/>
    </row>
    <row r="79">
      <c r="A79" s="171" t="s">
        <v>2586</v>
      </c>
      <c r="B79" s="171" t="s">
        <v>34221</v>
      </c>
      <c r="C79" s="171"/>
      <c r="D79" s="171" t="s">
        <v>34222</v>
      </c>
      <c r="E79" s="171" t="s">
        <v>34223</v>
      </c>
      <c r="F79" s="171" t="s">
        <v>34224</v>
      </c>
      <c r="G79" s="171"/>
      <c r="H79" s="171"/>
      <c r="I79" s="171"/>
      <c r="J79" s="171"/>
      <c r="K79" s="171" t="s">
        <v>21663</v>
      </c>
      <c r="L79" s="188"/>
      <c r="M79" s="188"/>
      <c r="N79" s="188"/>
      <c r="O79" s="188"/>
      <c r="P79" s="188"/>
      <c r="Q79" s="188"/>
      <c r="R79" s="188"/>
      <c r="S79" s="188"/>
      <c r="T79" s="188"/>
      <c r="U79" s="188"/>
      <c r="V79" s="188"/>
      <c r="W79" s="188"/>
      <c r="X79" s="188"/>
      <c r="Y79" s="188"/>
    </row>
    <row r="80">
      <c r="A80" s="171" t="s">
        <v>2586</v>
      </c>
      <c r="B80" s="171" t="s">
        <v>34225</v>
      </c>
      <c r="C80" s="171" t="s">
        <v>34226</v>
      </c>
      <c r="D80" s="171" t="s">
        <v>34227</v>
      </c>
      <c r="E80" s="171" t="s">
        <v>34228</v>
      </c>
      <c r="F80" s="171" t="s">
        <v>33927</v>
      </c>
      <c r="G80" s="171" t="s">
        <v>23251</v>
      </c>
      <c r="H80" s="171"/>
      <c r="I80" s="171"/>
      <c r="J80" s="171"/>
      <c r="K80" s="171"/>
      <c r="L80" s="188"/>
      <c r="M80" s="188"/>
      <c r="N80" s="188"/>
      <c r="O80" s="188"/>
      <c r="P80" s="188"/>
      <c r="Q80" s="188"/>
      <c r="R80" s="188"/>
      <c r="S80" s="188"/>
      <c r="T80" s="188"/>
      <c r="U80" s="188"/>
      <c r="V80" s="188"/>
      <c r="W80" s="188"/>
      <c r="X80" s="188"/>
      <c r="Y80" s="188"/>
    </row>
    <row r="81">
      <c r="A81" s="171" t="s">
        <v>2586</v>
      </c>
      <c r="B81" s="171" t="s">
        <v>34229</v>
      </c>
      <c r="C81" s="171" t="s">
        <v>34230</v>
      </c>
      <c r="D81" s="171" t="s">
        <v>34231</v>
      </c>
      <c r="E81" s="171" t="s">
        <v>34232</v>
      </c>
      <c r="F81" s="171" t="s">
        <v>34120</v>
      </c>
      <c r="G81" s="171" t="s">
        <v>34233</v>
      </c>
      <c r="H81" s="171"/>
      <c r="I81" s="173" t="s">
        <v>34234</v>
      </c>
      <c r="J81" s="173" t="s">
        <v>34235</v>
      </c>
      <c r="K81" s="171"/>
      <c r="L81" s="188"/>
      <c r="M81" s="188"/>
      <c r="N81" s="188"/>
      <c r="O81" s="188"/>
      <c r="P81" s="188"/>
      <c r="Q81" s="188"/>
      <c r="R81" s="188"/>
      <c r="S81" s="188"/>
      <c r="T81" s="188"/>
      <c r="U81" s="188"/>
      <c r="V81" s="188"/>
      <c r="W81" s="188"/>
      <c r="X81" s="188"/>
      <c r="Y81" s="188"/>
    </row>
    <row r="82">
      <c r="A82" s="171" t="s">
        <v>2586</v>
      </c>
      <c r="B82" s="171" t="s">
        <v>34236</v>
      </c>
      <c r="C82" s="171" t="s">
        <v>34237</v>
      </c>
      <c r="D82" s="171"/>
      <c r="E82" s="171" t="s">
        <v>34238</v>
      </c>
      <c r="F82" s="181" t="s">
        <v>34046</v>
      </c>
      <c r="G82" s="171"/>
      <c r="H82" s="171"/>
      <c r="I82" s="171"/>
      <c r="J82" s="171"/>
      <c r="K82" s="171" t="s">
        <v>3110</v>
      </c>
      <c r="L82" s="188"/>
      <c r="M82" s="188"/>
      <c r="N82" s="188"/>
      <c r="O82" s="188"/>
      <c r="P82" s="188"/>
      <c r="Q82" s="188"/>
      <c r="R82" s="188"/>
      <c r="S82" s="188"/>
      <c r="T82" s="188"/>
      <c r="U82" s="188"/>
      <c r="V82" s="188"/>
      <c r="W82" s="188"/>
      <c r="X82" s="188"/>
      <c r="Y82" s="188"/>
    </row>
    <row r="83">
      <c r="A83" s="171" t="s">
        <v>2586</v>
      </c>
      <c r="B83" s="171" t="s">
        <v>34239</v>
      </c>
      <c r="C83" s="171" t="s">
        <v>24534</v>
      </c>
      <c r="D83" s="171"/>
      <c r="E83" s="171" t="s">
        <v>34240</v>
      </c>
      <c r="F83" s="171" t="s">
        <v>34241</v>
      </c>
      <c r="G83" s="171"/>
      <c r="H83" s="171"/>
      <c r="I83" s="171"/>
      <c r="J83" s="171"/>
      <c r="K83" s="171"/>
      <c r="L83" s="188"/>
      <c r="M83" s="188"/>
      <c r="N83" s="188"/>
      <c r="O83" s="188"/>
      <c r="P83" s="188"/>
      <c r="Q83" s="188"/>
      <c r="R83" s="188"/>
      <c r="S83" s="188"/>
      <c r="T83" s="188"/>
      <c r="U83" s="188"/>
      <c r="V83" s="188"/>
      <c r="W83" s="188"/>
      <c r="X83" s="188"/>
      <c r="Y83" s="188"/>
    </row>
    <row r="84">
      <c r="A84" s="171" t="s">
        <v>2586</v>
      </c>
      <c r="B84" s="171" t="s">
        <v>34242</v>
      </c>
      <c r="C84" s="171" t="s">
        <v>34243</v>
      </c>
      <c r="D84" s="171" t="s">
        <v>24534</v>
      </c>
      <c r="E84" s="171" t="s">
        <v>34244</v>
      </c>
      <c r="F84" s="171" t="s">
        <v>34073</v>
      </c>
      <c r="G84" s="171" t="s">
        <v>34245</v>
      </c>
      <c r="H84" s="171"/>
      <c r="I84" s="173" t="s">
        <v>34246</v>
      </c>
      <c r="J84" s="171"/>
      <c r="K84" s="171"/>
      <c r="L84" s="188"/>
      <c r="M84" s="188"/>
      <c r="N84" s="188"/>
      <c r="O84" s="188"/>
      <c r="P84" s="188"/>
      <c r="Q84" s="188"/>
      <c r="R84" s="188"/>
      <c r="S84" s="188"/>
      <c r="T84" s="188"/>
      <c r="U84" s="188"/>
      <c r="V84" s="188"/>
      <c r="W84" s="188"/>
      <c r="X84" s="188"/>
      <c r="Y84" s="188"/>
    </row>
    <row r="85">
      <c r="A85" s="171" t="s">
        <v>2586</v>
      </c>
      <c r="B85" s="171" t="s">
        <v>34247</v>
      </c>
      <c r="C85" s="171"/>
      <c r="D85" s="171"/>
      <c r="E85" s="171" t="s">
        <v>34248</v>
      </c>
      <c r="F85" s="171" t="s">
        <v>33927</v>
      </c>
      <c r="G85" s="171"/>
      <c r="H85" s="171"/>
      <c r="I85" s="171"/>
      <c r="J85" s="171"/>
      <c r="K85" s="171"/>
      <c r="L85" s="188"/>
      <c r="M85" s="188"/>
      <c r="N85" s="188"/>
      <c r="O85" s="188"/>
      <c r="P85" s="188"/>
      <c r="Q85" s="188"/>
      <c r="R85" s="188"/>
      <c r="S85" s="188"/>
      <c r="T85" s="188"/>
      <c r="U85" s="188"/>
      <c r="V85" s="188"/>
      <c r="W85" s="188"/>
      <c r="X85" s="188"/>
      <c r="Y85" s="188"/>
    </row>
    <row r="86">
      <c r="A86" s="171" t="s">
        <v>2586</v>
      </c>
      <c r="B86" s="171" t="s">
        <v>34249</v>
      </c>
      <c r="C86" s="171"/>
      <c r="D86" s="171" t="s">
        <v>2635</v>
      </c>
      <c r="E86" s="171" t="s">
        <v>34250</v>
      </c>
      <c r="F86" s="181" t="s">
        <v>34251</v>
      </c>
      <c r="G86" s="171"/>
      <c r="H86" s="171"/>
      <c r="I86" s="171"/>
      <c r="J86" s="171"/>
      <c r="K86" s="171" t="s">
        <v>2765</v>
      </c>
      <c r="L86" s="188"/>
      <c r="M86" s="188"/>
      <c r="N86" s="188"/>
      <c r="O86" s="188"/>
      <c r="P86" s="188"/>
      <c r="Q86" s="188"/>
      <c r="R86" s="188"/>
      <c r="S86" s="188"/>
      <c r="T86" s="188"/>
      <c r="U86" s="188"/>
      <c r="V86" s="188"/>
      <c r="W86" s="188"/>
      <c r="X86" s="188"/>
      <c r="Y86" s="188"/>
    </row>
    <row r="87">
      <c r="A87" s="171" t="s">
        <v>2586</v>
      </c>
      <c r="B87" s="171" t="s">
        <v>34252</v>
      </c>
      <c r="C87" s="171"/>
      <c r="D87" s="171" t="s">
        <v>2635</v>
      </c>
      <c r="E87" s="171" t="s">
        <v>34253</v>
      </c>
      <c r="F87" s="181" t="s">
        <v>33924</v>
      </c>
      <c r="G87" s="171"/>
      <c r="H87" s="171"/>
      <c r="I87" s="171"/>
      <c r="J87" s="171"/>
      <c r="K87" s="171" t="s">
        <v>2760</v>
      </c>
      <c r="L87" s="188"/>
      <c r="M87" s="188"/>
      <c r="N87" s="188"/>
      <c r="O87" s="188"/>
      <c r="P87" s="188"/>
      <c r="Q87" s="188"/>
      <c r="R87" s="188"/>
      <c r="S87" s="188"/>
      <c r="T87" s="188"/>
      <c r="U87" s="188"/>
      <c r="V87" s="188"/>
      <c r="W87" s="188"/>
      <c r="X87" s="188"/>
      <c r="Y87" s="188"/>
    </row>
    <row r="88">
      <c r="A88" s="171" t="s">
        <v>2586</v>
      </c>
      <c r="B88" s="171" t="s">
        <v>34254</v>
      </c>
      <c r="C88" s="171" t="s">
        <v>34255</v>
      </c>
      <c r="D88" s="171" t="s">
        <v>5638</v>
      </c>
      <c r="E88" s="171" t="s">
        <v>34256</v>
      </c>
      <c r="F88" s="171" t="s">
        <v>34050</v>
      </c>
      <c r="G88" s="171" t="s">
        <v>24150</v>
      </c>
      <c r="H88" s="171"/>
      <c r="I88" s="173" t="s">
        <v>34257</v>
      </c>
      <c r="J88" s="171"/>
      <c r="K88" s="171"/>
      <c r="L88" s="188"/>
      <c r="M88" s="188"/>
      <c r="N88" s="188"/>
      <c r="O88" s="188"/>
      <c r="P88" s="188"/>
      <c r="Q88" s="188"/>
      <c r="R88" s="188"/>
      <c r="S88" s="188"/>
      <c r="T88" s="188"/>
      <c r="U88" s="188"/>
      <c r="V88" s="188"/>
      <c r="W88" s="188"/>
      <c r="X88" s="188"/>
      <c r="Y88" s="188"/>
    </row>
    <row r="89">
      <c r="A89" s="171" t="s">
        <v>2586</v>
      </c>
      <c r="B89" s="171" t="s">
        <v>34258</v>
      </c>
      <c r="C89" s="171" t="s">
        <v>34259</v>
      </c>
      <c r="D89" s="171" t="s">
        <v>1235</v>
      </c>
      <c r="E89" s="171" t="s">
        <v>34260</v>
      </c>
      <c r="F89" s="171" t="s">
        <v>34130</v>
      </c>
      <c r="G89" s="171" t="s">
        <v>34261</v>
      </c>
      <c r="H89" s="171"/>
      <c r="I89" s="173" t="s">
        <v>34262</v>
      </c>
      <c r="J89" s="173" t="s">
        <v>34263</v>
      </c>
      <c r="K89" s="171"/>
      <c r="L89" s="188"/>
      <c r="M89" s="188"/>
      <c r="N89" s="188"/>
      <c r="O89" s="188"/>
      <c r="P89" s="188"/>
      <c r="Q89" s="188"/>
      <c r="R89" s="188"/>
      <c r="S89" s="188"/>
      <c r="T89" s="188"/>
      <c r="U89" s="188"/>
      <c r="V89" s="188"/>
      <c r="W89" s="188"/>
      <c r="X89" s="188"/>
      <c r="Y89" s="188"/>
    </row>
    <row r="90">
      <c r="A90" s="171" t="s">
        <v>2586</v>
      </c>
      <c r="B90" s="171" t="s">
        <v>34264</v>
      </c>
      <c r="C90" s="171"/>
      <c r="D90" s="171" t="s">
        <v>2588</v>
      </c>
      <c r="E90" s="171" t="s">
        <v>34265</v>
      </c>
      <c r="F90" s="181" t="s">
        <v>33924</v>
      </c>
      <c r="G90" s="171"/>
      <c r="H90" s="171"/>
      <c r="I90" s="171"/>
      <c r="J90" s="171"/>
      <c r="K90" s="171" t="s">
        <v>2760</v>
      </c>
      <c r="L90" s="188"/>
      <c r="M90" s="188"/>
      <c r="N90" s="188"/>
      <c r="O90" s="188"/>
      <c r="P90" s="188"/>
      <c r="Q90" s="188"/>
      <c r="R90" s="188"/>
      <c r="S90" s="188"/>
      <c r="T90" s="188"/>
      <c r="U90" s="188"/>
      <c r="V90" s="188"/>
      <c r="W90" s="188"/>
      <c r="X90" s="188"/>
      <c r="Y90" s="188"/>
    </row>
    <row r="91">
      <c r="A91" s="171" t="s">
        <v>2586</v>
      </c>
      <c r="B91" s="171" t="s">
        <v>34266</v>
      </c>
      <c r="C91" s="171" t="s">
        <v>34267</v>
      </c>
      <c r="D91" s="171"/>
      <c r="E91" s="171" t="s">
        <v>34268</v>
      </c>
      <c r="F91" s="171" t="s">
        <v>34241</v>
      </c>
      <c r="G91" s="171"/>
      <c r="H91" s="171"/>
      <c r="I91" s="171"/>
      <c r="J91" s="171"/>
      <c r="K91" s="171"/>
      <c r="L91" s="188"/>
      <c r="M91" s="188"/>
      <c r="N91" s="188"/>
      <c r="O91" s="188"/>
      <c r="P91" s="188"/>
      <c r="Q91" s="188"/>
      <c r="R91" s="188"/>
      <c r="S91" s="188"/>
      <c r="T91" s="188"/>
      <c r="U91" s="188"/>
      <c r="V91" s="188"/>
      <c r="W91" s="188"/>
      <c r="X91" s="188"/>
      <c r="Y91" s="188"/>
    </row>
    <row r="92">
      <c r="A92" s="171" t="s">
        <v>2586</v>
      </c>
      <c r="B92" s="171" t="s">
        <v>34269</v>
      </c>
      <c r="C92" s="171"/>
      <c r="D92" s="171" t="s">
        <v>33210</v>
      </c>
      <c r="E92" s="171" t="s">
        <v>34270</v>
      </c>
      <c r="F92" s="171" t="s">
        <v>34271</v>
      </c>
      <c r="G92" s="171"/>
      <c r="H92" s="171"/>
      <c r="I92" s="171"/>
      <c r="J92" s="171"/>
      <c r="K92" s="171" t="s">
        <v>2765</v>
      </c>
      <c r="L92" s="188"/>
      <c r="M92" s="188"/>
      <c r="N92" s="188"/>
      <c r="O92" s="188"/>
      <c r="P92" s="188"/>
      <c r="Q92" s="188"/>
      <c r="R92" s="188"/>
      <c r="S92" s="188"/>
      <c r="T92" s="188"/>
      <c r="U92" s="188"/>
      <c r="V92" s="188"/>
      <c r="W92" s="188"/>
      <c r="X92" s="188"/>
      <c r="Y92" s="188"/>
    </row>
    <row r="93">
      <c r="A93" s="171" t="s">
        <v>2586</v>
      </c>
      <c r="B93" s="181" t="s">
        <v>33769</v>
      </c>
      <c r="C93" s="171" t="s">
        <v>34272</v>
      </c>
      <c r="D93" s="171" t="s">
        <v>1305</v>
      </c>
      <c r="E93" s="171" t="s">
        <v>34273</v>
      </c>
      <c r="F93" s="181" t="s">
        <v>33924</v>
      </c>
      <c r="G93" s="171"/>
      <c r="H93" s="171"/>
      <c r="I93" s="171"/>
      <c r="J93" s="171"/>
      <c r="K93" s="171"/>
      <c r="L93" s="188"/>
      <c r="M93" s="188"/>
      <c r="N93" s="188"/>
      <c r="O93" s="188"/>
      <c r="P93" s="188"/>
      <c r="Q93" s="188"/>
      <c r="R93" s="188"/>
      <c r="S93" s="188"/>
      <c r="T93" s="188"/>
      <c r="U93" s="188"/>
      <c r="V93" s="188"/>
      <c r="W93" s="188"/>
      <c r="X93" s="188"/>
      <c r="Y93" s="188"/>
    </row>
    <row r="94">
      <c r="A94" s="171" t="s">
        <v>2586</v>
      </c>
      <c r="B94" s="171" t="s">
        <v>33205</v>
      </c>
      <c r="C94" s="171"/>
      <c r="D94" s="171" t="s">
        <v>34274</v>
      </c>
      <c r="E94" s="171" t="s">
        <v>34275</v>
      </c>
      <c r="F94" s="171" t="s">
        <v>34046</v>
      </c>
      <c r="G94" s="171"/>
      <c r="H94" s="171"/>
      <c r="I94" s="171"/>
      <c r="J94" s="171"/>
      <c r="K94" s="171" t="s">
        <v>2760</v>
      </c>
      <c r="L94" s="188"/>
      <c r="M94" s="188"/>
      <c r="N94" s="188"/>
      <c r="O94" s="188"/>
      <c r="P94" s="188"/>
      <c r="Q94" s="188"/>
      <c r="R94" s="188"/>
      <c r="S94" s="188"/>
      <c r="T94" s="188"/>
      <c r="U94" s="188"/>
      <c r="V94" s="188"/>
      <c r="W94" s="188"/>
      <c r="X94" s="188"/>
      <c r="Y94" s="188"/>
    </row>
    <row r="95">
      <c r="A95" s="171" t="s">
        <v>2586</v>
      </c>
      <c r="B95" s="171" t="s">
        <v>34219</v>
      </c>
      <c r="C95" s="171" t="s">
        <v>34276</v>
      </c>
      <c r="D95" s="171" t="s">
        <v>1311</v>
      </c>
      <c r="E95" s="171" t="s">
        <v>34277</v>
      </c>
      <c r="F95" s="171" t="s">
        <v>34093</v>
      </c>
      <c r="G95" s="171" t="s">
        <v>34278</v>
      </c>
      <c r="H95" s="171"/>
      <c r="I95" s="173" t="s">
        <v>34279</v>
      </c>
      <c r="J95" s="171"/>
      <c r="K95" s="171"/>
      <c r="L95" s="188"/>
      <c r="M95" s="188"/>
      <c r="N95" s="188"/>
      <c r="O95" s="188"/>
      <c r="P95" s="188"/>
      <c r="Q95" s="188"/>
      <c r="R95" s="188"/>
      <c r="S95" s="188"/>
      <c r="T95" s="188"/>
      <c r="U95" s="188"/>
      <c r="V95" s="188"/>
      <c r="W95" s="188"/>
      <c r="X95" s="188"/>
      <c r="Y95" s="188"/>
    </row>
    <row r="96">
      <c r="A96" s="171" t="s">
        <v>2586</v>
      </c>
      <c r="B96" s="171" t="s">
        <v>34280</v>
      </c>
      <c r="C96" s="171" t="s">
        <v>1305</v>
      </c>
      <c r="D96" s="171"/>
      <c r="E96" s="171" t="s">
        <v>34281</v>
      </c>
      <c r="F96" s="171" t="s">
        <v>34224</v>
      </c>
      <c r="G96" s="171"/>
      <c r="H96" s="171"/>
      <c r="I96" s="171"/>
      <c r="J96" s="171"/>
      <c r="K96" s="171"/>
      <c r="L96" s="188"/>
      <c r="M96" s="188"/>
      <c r="N96" s="188"/>
      <c r="O96" s="188"/>
      <c r="P96" s="188"/>
      <c r="Q96" s="188"/>
      <c r="R96" s="188"/>
      <c r="S96" s="188"/>
      <c r="T96" s="188"/>
      <c r="U96" s="188"/>
      <c r="V96" s="188"/>
      <c r="W96" s="188"/>
      <c r="X96" s="188"/>
      <c r="Y96" s="188"/>
    </row>
    <row r="97">
      <c r="A97" s="171" t="s">
        <v>2586</v>
      </c>
      <c r="B97" s="171" t="s">
        <v>34089</v>
      </c>
      <c r="C97" s="171" t="s">
        <v>34282</v>
      </c>
      <c r="D97" s="171" t="s">
        <v>1356</v>
      </c>
      <c r="E97" s="171" t="s">
        <v>34283</v>
      </c>
      <c r="F97" s="171" t="s">
        <v>34093</v>
      </c>
      <c r="G97" s="171" t="s">
        <v>34284</v>
      </c>
      <c r="H97" s="171"/>
      <c r="I97" s="173" t="s">
        <v>34285</v>
      </c>
      <c r="J97" s="173" t="s">
        <v>34096</v>
      </c>
      <c r="K97" s="171"/>
      <c r="L97" s="188"/>
      <c r="M97" s="188"/>
      <c r="N97" s="188"/>
      <c r="O97" s="188"/>
      <c r="P97" s="188"/>
      <c r="Q97" s="188"/>
      <c r="R97" s="188"/>
      <c r="S97" s="188"/>
      <c r="T97" s="188"/>
      <c r="U97" s="188"/>
      <c r="V97" s="188"/>
      <c r="W97" s="188"/>
      <c r="X97" s="188"/>
      <c r="Y97" s="188"/>
    </row>
    <row r="98">
      <c r="A98" s="171" t="s">
        <v>2586</v>
      </c>
      <c r="B98" s="171" t="s">
        <v>34286</v>
      </c>
      <c r="C98" s="171"/>
      <c r="D98" s="171" t="s">
        <v>1325</v>
      </c>
      <c r="E98" s="171" t="s">
        <v>34287</v>
      </c>
      <c r="F98" s="171" t="s">
        <v>34288</v>
      </c>
      <c r="G98" s="171"/>
      <c r="H98" s="171"/>
      <c r="I98" s="171"/>
      <c r="J98" s="171"/>
      <c r="K98" s="171" t="s">
        <v>2937</v>
      </c>
      <c r="L98" s="188"/>
      <c r="M98" s="188"/>
      <c r="N98" s="188"/>
      <c r="O98" s="188"/>
      <c r="P98" s="188"/>
      <c r="Q98" s="188"/>
      <c r="R98" s="188"/>
      <c r="S98" s="188"/>
      <c r="T98" s="188"/>
      <c r="U98" s="188"/>
      <c r="V98" s="188"/>
      <c r="W98" s="188"/>
      <c r="X98" s="188"/>
      <c r="Y98" s="188"/>
    </row>
    <row r="99">
      <c r="A99" s="171" t="s">
        <v>2586</v>
      </c>
      <c r="B99" s="171" t="s">
        <v>34289</v>
      </c>
      <c r="C99" s="171"/>
      <c r="D99" s="171" t="s">
        <v>34290</v>
      </c>
      <c r="E99" s="171" t="s">
        <v>34291</v>
      </c>
      <c r="F99" s="171" t="s">
        <v>34046</v>
      </c>
      <c r="G99" s="171"/>
      <c r="H99" s="171"/>
      <c r="I99" s="171"/>
      <c r="J99" s="171"/>
      <c r="K99" s="171" t="s">
        <v>2742</v>
      </c>
      <c r="L99" s="188"/>
      <c r="M99" s="188"/>
      <c r="N99" s="188"/>
      <c r="O99" s="188"/>
      <c r="P99" s="188"/>
      <c r="Q99" s="188"/>
      <c r="R99" s="188"/>
      <c r="S99" s="188"/>
      <c r="T99" s="188"/>
      <c r="U99" s="188"/>
      <c r="V99" s="188"/>
      <c r="W99" s="188"/>
      <c r="X99" s="188"/>
      <c r="Y99" s="188"/>
    </row>
    <row r="100">
      <c r="A100" s="171" t="s">
        <v>2586</v>
      </c>
      <c r="B100" s="171" t="s">
        <v>34292</v>
      </c>
      <c r="C100" s="171" t="s">
        <v>34293</v>
      </c>
      <c r="D100" s="171" t="s">
        <v>5460</v>
      </c>
      <c r="E100" s="171" t="s">
        <v>34294</v>
      </c>
      <c r="F100" s="171" t="s">
        <v>34050</v>
      </c>
      <c r="G100" s="171" t="s">
        <v>34295</v>
      </c>
      <c r="H100" s="171"/>
      <c r="I100" s="173" t="s">
        <v>34296</v>
      </c>
      <c r="J100" s="173" t="s">
        <v>34297</v>
      </c>
      <c r="K100" s="171"/>
      <c r="L100" s="188"/>
      <c r="M100" s="188"/>
      <c r="N100" s="188"/>
      <c r="O100" s="188"/>
      <c r="P100" s="188"/>
      <c r="Q100" s="188"/>
      <c r="R100" s="188"/>
      <c r="S100" s="188"/>
      <c r="T100" s="188"/>
      <c r="U100" s="188"/>
      <c r="V100" s="188"/>
      <c r="W100" s="188"/>
      <c r="X100" s="188"/>
      <c r="Y100" s="188"/>
    </row>
    <row r="101">
      <c r="A101" s="171" t="s">
        <v>2586</v>
      </c>
      <c r="B101" s="173" t="s">
        <v>34298</v>
      </c>
      <c r="C101" s="171" t="s">
        <v>34299</v>
      </c>
      <c r="D101" s="171"/>
      <c r="E101" s="171" t="s">
        <v>34300</v>
      </c>
      <c r="F101" s="171" t="s">
        <v>34241</v>
      </c>
      <c r="G101" s="171"/>
      <c r="H101" s="171"/>
      <c r="I101" s="171"/>
      <c r="J101" s="171"/>
      <c r="K101" s="171"/>
      <c r="L101" s="188"/>
      <c r="M101" s="188"/>
      <c r="N101" s="188"/>
      <c r="O101" s="188"/>
      <c r="P101" s="188"/>
      <c r="Q101" s="188"/>
      <c r="R101" s="188"/>
      <c r="S101" s="188"/>
      <c r="T101" s="188"/>
      <c r="U101" s="188"/>
      <c r="V101" s="188"/>
      <c r="W101" s="188"/>
      <c r="X101" s="188"/>
      <c r="Y101" s="188"/>
    </row>
    <row r="102">
      <c r="A102" s="171" t="s">
        <v>2586</v>
      </c>
      <c r="B102" s="171" t="s">
        <v>34301</v>
      </c>
      <c r="C102" s="171"/>
      <c r="D102" s="171" t="s">
        <v>1418</v>
      </c>
      <c r="E102" s="171" t="s">
        <v>34302</v>
      </c>
      <c r="F102" s="171" t="s">
        <v>34271</v>
      </c>
      <c r="G102" s="171"/>
      <c r="H102" s="171"/>
      <c r="I102" s="171"/>
      <c r="J102" s="171"/>
      <c r="K102" s="171" t="s">
        <v>2760</v>
      </c>
      <c r="L102" s="188"/>
      <c r="M102" s="188"/>
      <c r="N102" s="188"/>
      <c r="O102" s="188"/>
      <c r="P102" s="188"/>
      <c r="Q102" s="188"/>
      <c r="R102" s="188"/>
      <c r="S102" s="188"/>
      <c r="T102" s="188"/>
      <c r="U102" s="188"/>
      <c r="V102" s="188"/>
      <c r="W102" s="188"/>
      <c r="X102" s="188"/>
      <c r="Y102" s="188"/>
    </row>
    <row r="103">
      <c r="A103" s="171" t="s">
        <v>2586</v>
      </c>
      <c r="B103" s="171" t="s">
        <v>34303</v>
      </c>
      <c r="C103" s="171"/>
      <c r="D103" s="171" t="s">
        <v>1441</v>
      </c>
      <c r="E103" s="171" t="s">
        <v>34304</v>
      </c>
      <c r="F103" s="181" t="s">
        <v>34305</v>
      </c>
      <c r="G103" s="171"/>
      <c r="H103" s="171"/>
      <c r="I103" s="171"/>
      <c r="J103" s="171"/>
      <c r="K103" s="171" t="s">
        <v>15374</v>
      </c>
      <c r="L103" s="188"/>
      <c r="M103" s="188"/>
      <c r="N103" s="188"/>
      <c r="O103" s="188"/>
      <c r="P103" s="188"/>
      <c r="Q103" s="188"/>
      <c r="R103" s="188"/>
      <c r="S103" s="188"/>
      <c r="T103" s="188"/>
      <c r="U103" s="188"/>
      <c r="V103" s="188"/>
      <c r="W103" s="188"/>
      <c r="X103" s="188"/>
      <c r="Y103" s="188"/>
    </row>
    <row r="104">
      <c r="A104" s="171" t="s">
        <v>2586</v>
      </c>
      <c r="B104" s="171" t="s">
        <v>34306</v>
      </c>
      <c r="C104" s="171" t="s">
        <v>34307</v>
      </c>
      <c r="D104" s="171" t="s">
        <v>1472</v>
      </c>
      <c r="E104" s="171" t="s">
        <v>34308</v>
      </c>
      <c r="F104" s="171" t="s">
        <v>33927</v>
      </c>
      <c r="G104" s="171" t="s">
        <v>34309</v>
      </c>
      <c r="H104" s="331">
        <v>3.9349771364E11</v>
      </c>
      <c r="I104" s="171"/>
      <c r="J104" s="171"/>
      <c r="K104" s="171"/>
      <c r="L104" s="188"/>
      <c r="M104" s="188"/>
      <c r="N104" s="188"/>
      <c r="O104" s="188"/>
      <c r="P104" s="188"/>
      <c r="Q104" s="188"/>
      <c r="R104" s="188"/>
      <c r="S104" s="188"/>
      <c r="T104" s="188"/>
      <c r="U104" s="188"/>
      <c r="V104" s="188"/>
      <c r="W104" s="188"/>
      <c r="X104" s="188"/>
      <c r="Y104" s="188"/>
    </row>
    <row r="105">
      <c r="A105" s="171" t="s">
        <v>2586</v>
      </c>
      <c r="B105" s="171" t="s">
        <v>34310</v>
      </c>
      <c r="C105" s="171"/>
      <c r="D105" s="171" t="s">
        <v>1441</v>
      </c>
      <c r="E105" s="171" t="s">
        <v>34311</v>
      </c>
      <c r="F105" s="171" t="s">
        <v>34241</v>
      </c>
      <c r="G105" s="171"/>
      <c r="H105" s="171"/>
      <c r="I105" s="171"/>
      <c r="J105" s="171"/>
      <c r="K105" s="171" t="s">
        <v>2760</v>
      </c>
      <c r="L105" s="188"/>
      <c r="M105" s="188"/>
      <c r="N105" s="188"/>
      <c r="O105" s="188"/>
      <c r="P105" s="188"/>
      <c r="Q105" s="188"/>
      <c r="R105" s="188"/>
      <c r="S105" s="188"/>
      <c r="T105" s="188"/>
      <c r="U105" s="188"/>
      <c r="V105" s="188"/>
      <c r="W105" s="188"/>
      <c r="X105" s="188"/>
      <c r="Y105" s="188"/>
    </row>
    <row r="106">
      <c r="A106" s="171" t="s">
        <v>2586</v>
      </c>
      <c r="B106" s="171" t="s">
        <v>34312</v>
      </c>
      <c r="C106" s="171"/>
      <c r="D106" s="171"/>
      <c r="E106" s="171" t="s">
        <v>34313</v>
      </c>
      <c r="F106" s="171" t="s">
        <v>33937</v>
      </c>
      <c r="G106" s="171"/>
      <c r="H106" s="171"/>
      <c r="I106" s="171"/>
      <c r="J106" s="171"/>
      <c r="K106" s="171"/>
      <c r="L106" s="188"/>
      <c r="M106" s="188"/>
      <c r="N106" s="188"/>
      <c r="O106" s="188"/>
      <c r="P106" s="188"/>
      <c r="Q106" s="188"/>
      <c r="R106" s="188"/>
      <c r="S106" s="188"/>
      <c r="T106" s="188"/>
      <c r="U106" s="188"/>
      <c r="V106" s="188"/>
      <c r="W106" s="188"/>
      <c r="X106" s="188"/>
      <c r="Y106" s="188"/>
    </row>
    <row r="107">
      <c r="A107" s="171" t="s">
        <v>2586</v>
      </c>
      <c r="B107" s="171" t="s">
        <v>34314</v>
      </c>
      <c r="C107" s="171" t="s">
        <v>1325</v>
      </c>
      <c r="D107" s="171"/>
      <c r="E107" s="171" t="s">
        <v>34315</v>
      </c>
      <c r="F107" s="171" t="s">
        <v>16662</v>
      </c>
      <c r="G107" s="171"/>
      <c r="H107" s="171"/>
      <c r="I107" s="171"/>
      <c r="J107" s="171"/>
      <c r="K107" s="171"/>
      <c r="L107" s="188"/>
      <c r="M107" s="188"/>
      <c r="N107" s="188"/>
      <c r="O107" s="188"/>
      <c r="P107" s="188"/>
      <c r="Q107" s="188"/>
      <c r="R107" s="188"/>
      <c r="S107" s="188"/>
      <c r="T107" s="188"/>
      <c r="U107" s="188"/>
      <c r="V107" s="188"/>
      <c r="W107" s="188"/>
      <c r="X107" s="188"/>
      <c r="Y107" s="188"/>
    </row>
    <row r="108">
      <c r="A108" s="171" t="s">
        <v>2586</v>
      </c>
      <c r="B108" s="171" t="s">
        <v>34316</v>
      </c>
      <c r="C108" s="171"/>
      <c r="D108" s="171" t="s">
        <v>2588</v>
      </c>
      <c r="E108" s="171" t="s">
        <v>34317</v>
      </c>
      <c r="F108" s="171"/>
      <c r="G108" s="171"/>
      <c r="H108" s="171"/>
      <c r="I108" s="171"/>
      <c r="J108" s="171"/>
      <c r="K108" s="171" t="s">
        <v>34318</v>
      </c>
      <c r="L108" s="188"/>
      <c r="M108" s="188"/>
      <c r="N108" s="188"/>
      <c r="O108" s="188"/>
      <c r="P108" s="188"/>
      <c r="Q108" s="188"/>
      <c r="R108" s="188"/>
      <c r="S108" s="188"/>
      <c r="T108" s="188"/>
      <c r="U108" s="188"/>
      <c r="V108" s="188"/>
      <c r="W108" s="188"/>
      <c r="X108" s="188"/>
      <c r="Y108" s="188"/>
    </row>
    <row r="109">
      <c r="A109" s="171" t="s">
        <v>2586</v>
      </c>
      <c r="B109" s="171" t="s">
        <v>34319</v>
      </c>
      <c r="C109" s="171" t="s">
        <v>34320</v>
      </c>
      <c r="D109" s="171" t="s">
        <v>34321</v>
      </c>
      <c r="E109" s="171" t="s">
        <v>34322</v>
      </c>
      <c r="F109" s="171" t="s">
        <v>33924</v>
      </c>
      <c r="G109" s="171" t="s">
        <v>22977</v>
      </c>
      <c r="H109" s="171"/>
      <c r="I109" s="173" t="s">
        <v>34323</v>
      </c>
      <c r="J109" s="171"/>
      <c r="K109" s="171"/>
      <c r="L109" s="188"/>
      <c r="M109" s="188"/>
      <c r="N109" s="188"/>
      <c r="O109" s="188"/>
      <c r="P109" s="188"/>
      <c r="Q109" s="188"/>
      <c r="R109" s="188"/>
      <c r="S109" s="188"/>
      <c r="T109" s="188"/>
      <c r="U109" s="188"/>
      <c r="V109" s="188"/>
      <c r="W109" s="188"/>
      <c r="X109" s="188"/>
      <c r="Y109" s="188"/>
    </row>
    <row r="110">
      <c r="A110" s="171" t="s">
        <v>2586</v>
      </c>
      <c r="B110" s="171" t="s">
        <v>34324</v>
      </c>
      <c r="C110" s="171"/>
      <c r="D110" s="171" t="s">
        <v>34325</v>
      </c>
      <c r="E110" s="171" t="s">
        <v>34326</v>
      </c>
      <c r="F110" s="171"/>
      <c r="G110" s="171"/>
      <c r="H110" s="171"/>
      <c r="I110" s="171"/>
      <c r="J110" s="171"/>
      <c r="K110" s="171" t="s">
        <v>21663</v>
      </c>
      <c r="L110" s="188"/>
      <c r="M110" s="188"/>
      <c r="N110" s="188"/>
      <c r="O110" s="188"/>
      <c r="P110" s="188"/>
      <c r="Q110" s="188"/>
      <c r="R110" s="188"/>
      <c r="S110" s="188"/>
      <c r="T110" s="188"/>
      <c r="U110" s="188"/>
      <c r="V110" s="188"/>
      <c r="W110" s="188"/>
      <c r="X110" s="188"/>
      <c r="Y110" s="188"/>
    </row>
    <row r="111">
      <c r="A111" s="171" t="s">
        <v>2586</v>
      </c>
      <c r="B111" s="171" t="s">
        <v>34327</v>
      </c>
      <c r="C111" s="171"/>
      <c r="D111" s="171" t="s">
        <v>2588</v>
      </c>
      <c r="E111" s="171" t="s">
        <v>34328</v>
      </c>
      <c r="F111" s="171" t="s">
        <v>34241</v>
      </c>
      <c r="G111" s="171"/>
      <c r="H111" s="171"/>
      <c r="I111" s="171"/>
      <c r="J111" s="171"/>
      <c r="K111" s="171" t="s">
        <v>22653</v>
      </c>
      <c r="L111" s="188"/>
      <c r="M111" s="188"/>
      <c r="N111" s="188"/>
      <c r="O111" s="188"/>
      <c r="P111" s="188"/>
      <c r="Q111" s="188"/>
      <c r="R111" s="188"/>
      <c r="S111" s="188"/>
      <c r="T111" s="188"/>
      <c r="U111" s="188"/>
      <c r="V111" s="188"/>
      <c r="W111" s="188"/>
      <c r="X111" s="188"/>
      <c r="Y111" s="188"/>
    </row>
    <row r="112">
      <c r="A112" s="171" t="s">
        <v>2586</v>
      </c>
      <c r="B112" s="171" t="s">
        <v>34329</v>
      </c>
      <c r="C112" s="171"/>
      <c r="D112" s="171" t="s">
        <v>34330</v>
      </c>
      <c r="E112" s="171" t="s">
        <v>34331</v>
      </c>
      <c r="F112" s="171"/>
      <c r="G112" s="171"/>
      <c r="H112" s="171"/>
      <c r="I112" s="171"/>
      <c r="J112" s="171"/>
      <c r="K112" s="171" t="s">
        <v>21663</v>
      </c>
      <c r="L112" s="188"/>
      <c r="M112" s="188"/>
      <c r="N112" s="188"/>
      <c r="O112" s="188"/>
      <c r="P112" s="188"/>
      <c r="Q112" s="188"/>
      <c r="R112" s="188"/>
      <c r="S112" s="188"/>
      <c r="T112" s="188"/>
      <c r="U112" s="188"/>
      <c r="V112" s="188"/>
      <c r="W112" s="188"/>
      <c r="X112" s="188"/>
      <c r="Y112" s="188"/>
    </row>
    <row r="113">
      <c r="A113" s="171" t="s">
        <v>2586</v>
      </c>
      <c r="B113" s="171" t="s">
        <v>34332</v>
      </c>
      <c r="C113" s="171" t="s">
        <v>34333</v>
      </c>
      <c r="D113" s="171" t="s">
        <v>34334</v>
      </c>
      <c r="E113" s="171" t="s">
        <v>34335</v>
      </c>
      <c r="F113" s="171" t="s">
        <v>33924</v>
      </c>
      <c r="G113" s="171" t="s">
        <v>34336</v>
      </c>
      <c r="H113" s="171"/>
      <c r="I113" s="173" t="s">
        <v>34337</v>
      </c>
      <c r="J113" s="171"/>
      <c r="K113" s="171"/>
      <c r="L113" s="188"/>
      <c r="M113" s="188"/>
      <c r="N113" s="188"/>
      <c r="O113" s="188"/>
      <c r="P113" s="188"/>
      <c r="Q113" s="188"/>
      <c r="R113" s="188"/>
      <c r="S113" s="188"/>
      <c r="T113" s="188"/>
      <c r="U113" s="188"/>
      <c r="V113" s="188"/>
      <c r="W113" s="188"/>
      <c r="X113" s="188"/>
      <c r="Y113" s="188"/>
    </row>
    <row r="114">
      <c r="A114" s="171" t="s">
        <v>2586</v>
      </c>
      <c r="B114" s="171" t="s">
        <v>34134</v>
      </c>
      <c r="C114" s="171" t="s">
        <v>34338</v>
      </c>
      <c r="D114" s="171" t="s">
        <v>34339</v>
      </c>
      <c r="E114" s="171" t="s">
        <v>34340</v>
      </c>
      <c r="F114" s="171" t="s">
        <v>34120</v>
      </c>
      <c r="G114" s="171" t="s">
        <v>34341</v>
      </c>
      <c r="H114" s="171"/>
      <c r="I114" s="173" t="s">
        <v>34342</v>
      </c>
      <c r="J114" s="173" t="s">
        <v>34140</v>
      </c>
      <c r="K114" s="171"/>
      <c r="L114" s="188"/>
      <c r="M114" s="188"/>
      <c r="N114" s="188"/>
      <c r="O114" s="188"/>
      <c r="P114" s="188"/>
      <c r="Q114" s="188"/>
      <c r="R114" s="188"/>
      <c r="S114" s="188"/>
      <c r="T114" s="188"/>
      <c r="U114" s="188"/>
      <c r="V114" s="188"/>
      <c r="W114" s="188"/>
      <c r="X114" s="188"/>
      <c r="Y114" s="188"/>
    </row>
    <row r="115">
      <c r="A115" s="171" t="s">
        <v>2586</v>
      </c>
      <c r="B115" s="171" t="s">
        <v>34343</v>
      </c>
      <c r="C115" s="171"/>
      <c r="D115" s="171" t="s">
        <v>34344</v>
      </c>
      <c r="E115" s="171" t="s">
        <v>34345</v>
      </c>
      <c r="F115" s="171" t="s">
        <v>34241</v>
      </c>
      <c r="G115" s="171"/>
      <c r="H115" s="171"/>
      <c r="I115" s="171"/>
      <c r="J115" s="171"/>
      <c r="K115" s="171" t="s">
        <v>22653</v>
      </c>
      <c r="L115" s="188"/>
      <c r="M115" s="188"/>
      <c r="N115" s="188"/>
      <c r="O115" s="188"/>
      <c r="P115" s="188"/>
      <c r="Q115" s="188"/>
      <c r="R115" s="188"/>
      <c r="S115" s="188"/>
      <c r="T115" s="188"/>
      <c r="U115" s="188"/>
      <c r="V115" s="188"/>
      <c r="W115" s="188"/>
      <c r="X115" s="188"/>
      <c r="Y115" s="188"/>
    </row>
    <row r="116">
      <c r="A116" s="171" t="s">
        <v>2586</v>
      </c>
      <c r="B116" s="171" t="s">
        <v>34346</v>
      </c>
      <c r="C116" s="171" t="s">
        <v>7620</v>
      </c>
      <c r="D116" s="171"/>
      <c r="E116" s="171" t="s">
        <v>34347</v>
      </c>
      <c r="F116" s="171" t="s">
        <v>34224</v>
      </c>
      <c r="G116" s="171"/>
      <c r="H116" s="171"/>
      <c r="I116" s="171"/>
      <c r="J116" s="171"/>
      <c r="K116" s="171"/>
      <c r="L116" s="188"/>
      <c r="M116" s="188"/>
      <c r="N116" s="188"/>
      <c r="O116" s="188"/>
      <c r="P116" s="188"/>
      <c r="Q116" s="188"/>
      <c r="R116" s="188"/>
      <c r="S116" s="188"/>
      <c r="T116" s="188"/>
      <c r="U116" s="188"/>
      <c r="V116" s="188"/>
      <c r="W116" s="188"/>
      <c r="X116" s="188"/>
      <c r="Y116" s="188"/>
    </row>
    <row r="117">
      <c r="A117" s="171" t="s">
        <v>2586</v>
      </c>
      <c r="B117" s="171" t="s">
        <v>34348</v>
      </c>
      <c r="C117" s="171"/>
      <c r="D117" s="171" t="s">
        <v>5693</v>
      </c>
      <c r="E117" s="171" t="s">
        <v>34349</v>
      </c>
      <c r="F117" s="171" t="s">
        <v>34241</v>
      </c>
      <c r="G117" s="171"/>
      <c r="H117" s="171"/>
      <c r="I117" s="171"/>
      <c r="J117" s="171"/>
      <c r="K117" s="171" t="s">
        <v>2760</v>
      </c>
      <c r="L117" s="188"/>
      <c r="M117" s="188"/>
      <c r="N117" s="188"/>
      <c r="O117" s="188"/>
      <c r="P117" s="188"/>
      <c r="Q117" s="188"/>
      <c r="R117" s="188"/>
      <c r="S117" s="188"/>
      <c r="T117" s="188"/>
      <c r="U117" s="188"/>
      <c r="V117" s="188"/>
      <c r="W117" s="188"/>
      <c r="X117" s="188"/>
      <c r="Y117" s="188"/>
    </row>
    <row r="118">
      <c r="A118" s="171" t="s">
        <v>2586</v>
      </c>
      <c r="B118" s="171" t="s">
        <v>34350</v>
      </c>
      <c r="C118" s="171" t="s">
        <v>34351</v>
      </c>
      <c r="D118" s="171" t="s">
        <v>34352</v>
      </c>
      <c r="E118" s="171" t="s">
        <v>34353</v>
      </c>
      <c r="F118" s="171" t="s">
        <v>34354</v>
      </c>
      <c r="G118" s="171" t="s">
        <v>34355</v>
      </c>
      <c r="H118" s="171"/>
      <c r="I118" s="173" t="s">
        <v>34356</v>
      </c>
      <c r="J118" s="171"/>
      <c r="K118" s="171"/>
      <c r="L118" s="188"/>
      <c r="M118" s="188"/>
      <c r="N118" s="188"/>
      <c r="O118" s="188"/>
      <c r="P118" s="188"/>
      <c r="Q118" s="188"/>
      <c r="R118" s="188"/>
      <c r="S118" s="188"/>
      <c r="T118" s="188"/>
      <c r="U118" s="188"/>
      <c r="V118" s="188"/>
      <c r="W118" s="188"/>
      <c r="X118" s="188"/>
      <c r="Y118" s="188"/>
    </row>
    <row r="119">
      <c r="A119" s="171" t="s">
        <v>2586</v>
      </c>
      <c r="B119" s="171" t="s">
        <v>34357</v>
      </c>
      <c r="C119" s="171" t="s">
        <v>1926</v>
      </c>
      <c r="D119" s="171"/>
      <c r="E119" s="171" t="s">
        <v>34358</v>
      </c>
      <c r="F119" s="171" t="s">
        <v>34224</v>
      </c>
      <c r="G119" s="171"/>
      <c r="H119" s="171"/>
      <c r="I119" s="171" t="s">
        <v>2765</v>
      </c>
      <c r="J119" s="171"/>
      <c r="K119" s="171"/>
      <c r="L119" s="188"/>
      <c r="M119" s="188"/>
      <c r="N119" s="188"/>
      <c r="O119" s="188"/>
      <c r="P119" s="188"/>
      <c r="Q119" s="188"/>
      <c r="R119" s="188"/>
      <c r="S119" s="188"/>
      <c r="T119" s="188"/>
      <c r="U119" s="188"/>
      <c r="V119" s="188"/>
      <c r="W119" s="188"/>
      <c r="X119" s="188"/>
      <c r="Y119" s="188"/>
    </row>
    <row r="120">
      <c r="A120" s="171" t="s">
        <v>2586</v>
      </c>
      <c r="B120" s="171" t="s">
        <v>34292</v>
      </c>
      <c r="C120" s="171" t="s">
        <v>34359</v>
      </c>
      <c r="D120" s="171" t="s">
        <v>28795</v>
      </c>
      <c r="E120" s="171" t="s">
        <v>34360</v>
      </c>
      <c r="F120" s="171" t="s">
        <v>34050</v>
      </c>
      <c r="G120" s="171" t="s">
        <v>34361</v>
      </c>
      <c r="H120" s="171"/>
      <c r="I120" s="173" t="s">
        <v>34362</v>
      </c>
      <c r="J120" s="173" t="s">
        <v>34297</v>
      </c>
      <c r="K120" s="171"/>
      <c r="L120" s="188"/>
      <c r="M120" s="188"/>
      <c r="N120" s="188"/>
      <c r="O120" s="188"/>
      <c r="P120" s="188"/>
      <c r="Q120" s="188"/>
      <c r="R120" s="188"/>
      <c r="S120" s="188"/>
      <c r="T120" s="188"/>
      <c r="U120" s="188"/>
      <c r="V120" s="188"/>
      <c r="W120" s="188"/>
      <c r="X120" s="188"/>
      <c r="Y120" s="188"/>
    </row>
    <row r="121">
      <c r="A121" s="171" t="s">
        <v>2586</v>
      </c>
      <c r="B121" s="171" t="s">
        <v>34363</v>
      </c>
      <c r="C121" s="171"/>
      <c r="D121" s="171" t="s">
        <v>1987</v>
      </c>
      <c r="E121" s="171" t="s">
        <v>34364</v>
      </c>
      <c r="F121" s="171"/>
      <c r="G121" s="171"/>
      <c r="H121" s="171"/>
      <c r="I121" s="171"/>
      <c r="J121" s="171"/>
      <c r="K121" s="171"/>
      <c r="L121" s="188"/>
      <c r="M121" s="188"/>
      <c r="N121" s="188"/>
      <c r="O121" s="188"/>
      <c r="P121" s="188"/>
      <c r="Q121" s="188"/>
      <c r="R121" s="188"/>
      <c r="S121" s="188"/>
      <c r="T121" s="188"/>
      <c r="U121" s="188"/>
      <c r="V121" s="188"/>
      <c r="W121" s="188"/>
      <c r="X121" s="188"/>
      <c r="Y121" s="188"/>
    </row>
    <row r="122">
      <c r="A122" s="171" t="s">
        <v>2586</v>
      </c>
      <c r="B122" s="171" t="s">
        <v>34365</v>
      </c>
      <c r="C122" s="171"/>
      <c r="D122" s="171"/>
      <c r="E122" s="171" t="s">
        <v>34366</v>
      </c>
      <c r="F122" s="171" t="s">
        <v>34224</v>
      </c>
      <c r="G122" s="171"/>
      <c r="H122" s="171"/>
      <c r="I122" s="171"/>
      <c r="J122" s="171"/>
      <c r="K122" s="171" t="s">
        <v>2765</v>
      </c>
      <c r="L122" s="188"/>
      <c r="M122" s="188"/>
      <c r="N122" s="188"/>
      <c r="O122" s="188"/>
      <c r="P122" s="188"/>
      <c r="Q122" s="188"/>
      <c r="R122" s="188"/>
      <c r="S122" s="188"/>
      <c r="T122" s="188"/>
      <c r="U122" s="188"/>
      <c r="V122" s="188"/>
      <c r="W122" s="188"/>
      <c r="X122" s="188"/>
      <c r="Y122" s="188"/>
    </row>
    <row r="123">
      <c r="A123" s="171" t="s">
        <v>2586</v>
      </c>
      <c r="B123" s="171" t="s">
        <v>34367</v>
      </c>
      <c r="C123" s="171" t="s">
        <v>34368</v>
      </c>
      <c r="D123" s="171" t="s">
        <v>34369</v>
      </c>
      <c r="E123" s="171" t="s">
        <v>34370</v>
      </c>
      <c r="F123" s="171" t="s">
        <v>34073</v>
      </c>
      <c r="G123" s="171" t="s">
        <v>34371</v>
      </c>
      <c r="H123" s="171"/>
      <c r="I123" s="173" t="s">
        <v>34372</v>
      </c>
      <c r="J123" s="173" t="s">
        <v>34373</v>
      </c>
      <c r="K123" s="171"/>
      <c r="L123" s="188"/>
      <c r="M123" s="188"/>
      <c r="N123" s="188"/>
      <c r="O123" s="188"/>
      <c r="P123" s="188"/>
      <c r="Q123" s="188"/>
      <c r="R123" s="188"/>
      <c r="S123" s="188"/>
      <c r="T123" s="188"/>
      <c r="U123" s="188"/>
      <c r="V123" s="188"/>
      <c r="W123" s="188"/>
      <c r="X123" s="188"/>
      <c r="Y123" s="188"/>
    </row>
    <row r="124">
      <c r="A124" s="171" t="s">
        <v>2586</v>
      </c>
      <c r="B124" s="171" t="s">
        <v>7006</v>
      </c>
      <c r="C124" s="171" t="s">
        <v>34374</v>
      </c>
      <c r="D124" s="171" t="s">
        <v>2112</v>
      </c>
      <c r="E124" s="171" t="s">
        <v>34375</v>
      </c>
      <c r="F124" s="171" t="s">
        <v>33083</v>
      </c>
      <c r="G124" s="171"/>
      <c r="H124" s="171"/>
      <c r="I124" s="171"/>
      <c r="J124" s="171"/>
      <c r="K124" s="171"/>
      <c r="L124" s="188"/>
      <c r="M124" s="188"/>
      <c r="N124" s="188"/>
      <c r="O124" s="188"/>
      <c r="P124" s="188"/>
      <c r="Q124" s="188"/>
      <c r="R124" s="188"/>
      <c r="S124" s="188"/>
      <c r="T124" s="188"/>
      <c r="U124" s="188"/>
      <c r="V124" s="188"/>
      <c r="W124" s="188"/>
      <c r="X124" s="188"/>
      <c r="Y124" s="188"/>
    </row>
    <row r="125">
      <c r="A125" s="171" t="s">
        <v>2586</v>
      </c>
      <c r="B125" s="171" t="s">
        <v>34376</v>
      </c>
      <c r="C125" s="171" t="s">
        <v>34377</v>
      </c>
      <c r="D125" s="171" t="s">
        <v>34378</v>
      </c>
      <c r="E125" s="171" t="s">
        <v>34379</v>
      </c>
      <c r="F125" s="171" t="s">
        <v>34155</v>
      </c>
      <c r="G125" s="171" t="s">
        <v>34380</v>
      </c>
      <c r="H125" s="171"/>
      <c r="I125" s="173" t="s">
        <v>34381</v>
      </c>
      <c r="J125" s="173" t="s">
        <v>34382</v>
      </c>
      <c r="K125" s="171"/>
      <c r="L125" s="188"/>
      <c r="M125" s="188"/>
      <c r="N125" s="188"/>
      <c r="O125" s="188"/>
      <c r="P125" s="188"/>
      <c r="Q125" s="188"/>
      <c r="R125" s="188"/>
      <c r="S125" s="188"/>
      <c r="T125" s="188"/>
      <c r="U125" s="188"/>
      <c r="V125" s="188"/>
      <c r="W125" s="188"/>
      <c r="X125" s="188"/>
      <c r="Y125" s="188"/>
    </row>
    <row r="126">
      <c r="A126" s="171" t="s">
        <v>2586</v>
      </c>
      <c r="B126" s="171" t="s">
        <v>34383</v>
      </c>
      <c r="C126" s="171"/>
      <c r="D126" s="171" t="s">
        <v>34384</v>
      </c>
      <c r="E126" s="171" t="s">
        <v>34385</v>
      </c>
      <c r="F126" s="171"/>
      <c r="G126" s="171"/>
      <c r="H126" s="171"/>
      <c r="I126" s="171"/>
      <c r="J126" s="171"/>
      <c r="K126" s="171" t="s">
        <v>2765</v>
      </c>
      <c r="L126" s="188"/>
      <c r="M126" s="188"/>
      <c r="N126" s="188"/>
      <c r="O126" s="188"/>
      <c r="P126" s="188"/>
      <c r="Q126" s="188"/>
      <c r="R126" s="188"/>
      <c r="S126" s="188"/>
      <c r="T126" s="188"/>
      <c r="U126" s="188"/>
      <c r="V126" s="188"/>
      <c r="W126" s="188"/>
      <c r="X126" s="188"/>
      <c r="Y126" s="188"/>
    </row>
    <row r="127">
      <c r="A127" s="171" t="s">
        <v>2586</v>
      </c>
      <c r="B127" s="171" t="s">
        <v>34386</v>
      </c>
      <c r="C127" s="171" t="s">
        <v>34387</v>
      </c>
      <c r="D127" s="171" t="s">
        <v>29473</v>
      </c>
      <c r="E127" s="171" t="s">
        <v>34388</v>
      </c>
      <c r="F127" s="171" t="s">
        <v>34130</v>
      </c>
      <c r="G127" s="171" t="s">
        <v>34389</v>
      </c>
      <c r="H127" s="171"/>
      <c r="I127" s="173" t="s">
        <v>34390</v>
      </c>
      <c r="J127" s="173" t="s">
        <v>34391</v>
      </c>
      <c r="K127" s="171"/>
      <c r="L127" s="188"/>
      <c r="M127" s="188"/>
      <c r="N127" s="188"/>
      <c r="O127" s="188"/>
      <c r="P127" s="188"/>
      <c r="Q127" s="188"/>
      <c r="R127" s="188"/>
      <c r="S127" s="188"/>
      <c r="T127" s="188"/>
      <c r="U127" s="188"/>
      <c r="V127" s="188"/>
      <c r="W127" s="188"/>
      <c r="X127" s="188"/>
      <c r="Y127" s="188"/>
    </row>
    <row r="128">
      <c r="A128" s="171" t="s">
        <v>2586</v>
      </c>
      <c r="B128" s="171" t="s">
        <v>34392</v>
      </c>
      <c r="C128" s="171"/>
      <c r="D128" s="171" t="s">
        <v>34393</v>
      </c>
      <c r="E128" s="171" t="s">
        <v>34394</v>
      </c>
      <c r="F128" s="181" t="s">
        <v>34271</v>
      </c>
      <c r="G128" s="171"/>
      <c r="H128" s="171"/>
      <c r="I128" s="171"/>
      <c r="J128" s="171"/>
      <c r="K128" s="171" t="s">
        <v>2760</v>
      </c>
      <c r="L128" s="188"/>
      <c r="M128" s="188"/>
      <c r="N128" s="188"/>
      <c r="O128" s="188"/>
      <c r="P128" s="188"/>
      <c r="Q128" s="188"/>
      <c r="R128" s="188"/>
      <c r="S128" s="188"/>
      <c r="T128" s="188"/>
      <c r="U128" s="188"/>
      <c r="V128" s="188"/>
      <c r="W128" s="188"/>
      <c r="X128" s="188"/>
      <c r="Y128" s="188"/>
    </row>
    <row r="129">
      <c r="A129" s="171" t="s">
        <v>2586</v>
      </c>
      <c r="B129" s="171" t="s">
        <v>34395</v>
      </c>
      <c r="C129" s="171"/>
      <c r="D129" s="171" t="s">
        <v>2452</v>
      </c>
      <c r="E129" s="171" t="s">
        <v>34396</v>
      </c>
      <c r="F129" s="171" t="s">
        <v>34069</v>
      </c>
      <c r="G129" s="171"/>
      <c r="H129" s="171"/>
      <c r="I129" s="171"/>
      <c r="J129" s="171"/>
      <c r="K129" s="171" t="s">
        <v>2760</v>
      </c>
      <c r="L129" s="188"/>
      <c r="M129" s="188"/>
      <c r="N129" s="188"/>
      <c r="O129" s="188"/>
      <c r="P129" s="188"/>
      <c r="Q129" s="188"/>
      <c r="R129" s="188"/>
      <c r="S129" s="188"/>
      <c r="T129" s="188"/>
      <c r="U129" s="188"/>
      <c r="V129" s="188"/>
      <c r="W129" s="188"/>
      <c r="X129" s="188"/>
      <c r="Y129" s="188"/>
    </row>
    <row r="130">
      <c r="A130" s="171" t="s">
        <v>2586</v>
      </c>
      <c r="B130" s="173" t="s">
        <v>34397</v>
      </c>
      <c r="C130" s="171"/>
      <c r="D130" s="171" t="s">
        <v>2478</v>
      </c>
      <c r="E130" s="171" t="s">
        <v>34398</v>
      </c>
      <c r="F130" s="171"/>
      <c r="G130" s="171"/>
      <c r="H130" s="171"/>
      <c r="I130" s="171"/>
      <c r="J130" s="171"/>
      <c r="K130" s="171" t="s">
        <v>34399</v>
      </c>
      <c r="L130" s="188"/>
      <c r="M130" s="188"/>
      <c r="N130" s="188"/>
      <c r="O130" s="188"/>
      <c r="P130" s="188"/>
      <c r="Q130" s="188"/>
      <c r="R130" s="188"/>
      <c r="S130" s="188"/>
      <c r="T130" s="188"/>
      <c r="U130" s="188"/>
      <c r="V130" s="188"/>
      <c r="W130" s="188"/>
      <c r="X130" s="188"/>
      <c r="Y130" s="188"/>
    </row>
    <row r="131">
      <c r="A131" s="171" t="s">
        <v>2586</v>
      </c>
      <c r="B131" s="171" t="s">
        <v>34350</v>
      </c>
      <c r="C131" s="171" t="s">
        <v>34400</v>
      </c>
      <c r="D131" s="171" t="s">
        <v>34401</v>
      </c>
      <c r="E131" s="171" t="s">
        <v>34402</v>
      </c>
      <c r="F131" s="171" t="s">
        <v>34354</v>
      </c>
      <c r="G131" s="171" t="s">
        <v>23031</v>
      </c>
      <c r="H131" s="171"/>
      <c r="I131" s="173" t="s">
        <v>34403</v>
      </c>
      <c r="J131" s="171"/>
      <c r="K131" s="171"/>
      <c r="L131" s="188"/>
      <c r="M131" s="188"/>
      <c r="N131" s="188"/>
      <c r="O131" s="188"/>
      <c r="P131" s="188"/>
      <c r="Q131" s="188"/>
      <c r="R131" s="188"/>
      <c r="S131" s="188"/>
      <c r="T131" s="188"/>
      <c r="U131" s="188"/>
      <c r="V131" s="188"/>
      <c r="W131" s="188"/>
      <c r="X131" s="188"/>
      <c r="Y131" s="188"/>
    </row>
    <row r="132">
      <c r="A132" s="171" t="s">
        <v>2586</v>
      </c>
      <c r="B132" s="171" t="s">
        <v>34229</v>
      </c>
      <c r="C132" s="171" t="s">
        <v>34404</v>
      </c>
      <c r="D132" s="171" t="s">
        <v>2552</v>
      </c>
      <c r="E132" s="171" t="s">
        <v>34405</v>
      </c>
      <c r="F132" s="171" t="s">
        <v>34406</v>
      </c>
      <c r="G132" s="171" t="s">
        <v>34407</v>
      </c>
      <c r="H132" s="171"/>
      <c r="I132" s="173" t="s">
        <v>34408</v>
      </c>
      <c r="J132" s="173" t="s">
        <v>34409</v>
      </c>
      <c r="K132" s="171"/>
      <c r="L132" s="188"/>
      <c r="M132" s="188"/>
      <c r="N132" s="188"/>
      <c r="O132" s="188"/>
      <c r="P132" s="188"/>
      <c r="Q132" s="188"/>
      <c r="R132" s="188"/>
      <c r="S132" s="188"/>
      <c r="T132" s="188"/>
      <c r="U132" s="188"/>
      <c r="V132" s="188"/>
      <c r="W132" s="188"/>
      <c r="X132" s="188"/>
      <c r="Y132" s="188"/>
    </row>
    <row r="133">
      <c r="A133" s="171" t="s">
        <v>2586</v>
      </c>
      <c r="B133" s="171" t="s">
        <v>34410</v>
      </c>
      <c r="C133" s="171" t="s">
        <v>34411</v>
      </c>
      <c r="D133" s="171" t="s">
        <v>32416</v>
      </c>
      <c r="E133" s="171" t="s">
        <v>34412</v>
      </c>
      <c r="F133" s="171" t="s">
        <v>34413</v>
      </c>
      <c r="G133" s="171" t="s">
        <v>34245</v>
      </c>
      <c r="H133" s="171"/>
      <c r="I133" s="171"/>
      <c r="J133" s="171"/>
      <c r="K133" s="171"/>
      <c r="L133" s="188"/>
      <c r="M133" s="188"/>
      <c r="N133" s="188"/>
      <c r="O133" s="188"/>
      <c r="P133" s="188"/>
      <c r="Q133" s="188"/>
      <c r="R133" s="188"/>
      <c r="S133" s="188"/>
      <c r="T133" s="188"/>
      <c r="U133" s="188"/>
      <c r="V133" s="188"/>
      <c r="W133" s="188"/>
      <c r="X133" s="188"/>
      <c r="Y133" s="188"/>
    </row>
    <row r="134">
      <c r="A134" s="171" t="s">
        <v>2586</v>
      </c>
      <c r="B134" s="171" t="s">
        <v>34414</v>
      </c>
      <c r="C134" s="171"/>
      <c r="D134" s="171" t="s">
        <v>5918</v>
      </c>
      <c r="E134" s="171" t="s">
        <v>34415</v>
      </c>
      <c r="F134" s="171"/>
      <c r="G134" s="171"/>
      <c r="H134" s="171"/>
      <c r="I134" s="171"/>
      <c r="J134" s="171"/>
      <c r="K134" s="171" t="s">
        <v>2760</v>
      </c>
      <c r="L134" s="188"/>
      <c r="M134" s="188"/>
      <c r="N134" s="188"/>
      <c r="O134" s="188"/>
      <c r="P134" s="188"/>
      <c r="Q134" s="188"/>
      <c r="R134" s="188"/>
      <c r="S134" s="188"/>
      <c r="T134" s="188"/>
      <c r="U134" s="188"/>
      <c r="V134" s="188"/>
      <c r="W134" s="188"/>
      <c r="X134" s="188"/>
      <c r="Y134" s="188"/>
    </row>
    <row r="135">
      <c r="A135" s="171" t="s">
        <v>2586</v>
      </c>
      <c r="B135" s="171" t="s">
        <v>34416</v>
      </c>
      <c r="C135" s="171"/>
      <c r="D135" s="171"/>
      <c r="E135" s="171" t="s">
        <v>34417</v>
      </c>
      <c r="F135" s="171" t="s">
        <v>33937</v>
      </c>
      <c r="G135" s="171"/>
      <c r="H135" s="171"/>
      <c r="I135" s="171"/>
      <c r="J135" s="173" t="s">
        <v>34418</v>
      </c>
      <c r="K135" s="171"/>
      <c r="L135" s="188"/>
      <c r="M135" s="188"/>
      <c r="N135" s="188"/>
      <c r="O135" s="188"/>
      <c r="P135" s="188"/>
      <c r="Q135" s="188"/>
      <c r="R135" s="188"/>
      <c r="S135" s="188"/>
      <c r="T135" s="188"/>
      <c r="U135" s="188"/>
      <c r="V135" s="188"/>
      <c r="W135" s="188"/>
      <c r="X135" s="188"/>
      <c r="Y135" s="188"/>
    </row>
    <row r="136">
      <c r="A136" s="171" t="s">
        <v>2586</v>
      </c>
      <c r="B136" s="171" t="s">
        <v>34419</v>
      </c>
      <c r="C136" s="171"/>
      <c r="D136" s="171" t="s">
        <v>34420</v>
      </c>
      <c r="E136" s="171" t="s">
        <v>34421</v>
      </c>
      <c r="F136" s="171" t="s">
        <v>34271</v>
      </c>
      <c r="G136" s="171"/>
      <c r="H136" s="171"/>
      <c r="I136" s="171"/>
      <c r="J136" s="171"/>
      <c r="K136" s="171" t="s">
        <v>15374</v>
      </c>
      <c r="L136" s="188"/>
      <c r="M136" s="188"/>
      <c r="N136" s="188"/>
      <c r="O136" s="188"/>
      <c r="P136" s="188"/>
      <c r="Q136" s="188"/>
      <c r="R136" s="188"/>
      <c r="S136" s="188"/>
      <c r="T136" s="188"/>
      <c r="U136" s="188"/>
      <c r="V136" s="188"/>
      <c r="W136" s="188"/>
      <c r="X136" s="188"/>
      <c r="Y136" s="188"/>
    </row>
    <row r="137">
      <c r="A137" s="171" t="s">
        <v>2586</v>
      </c>
      <c r="B137" s="173" t="s">
        <v>34422</v>
      </c>
      <c r="C137" s="171"/>
      <c r="D137" s="171" t="s">
        <v>8949</v>
      </c>
      <c r="E137" s="171" t="s">
        <v>34423</v>
      </c>
      <c r="F137" s="171"/>
      <c r="G137" s="171"/>
      <c r="H137" s="171"/>
      <c r="I137" s="171"/>
      <c r="J137" s="171"/>
      <c r="K137" s="171" t="s">
        <v>2937</v>
      </c>
      <c r="L137" s="188"/>
      <c r="M137" s="188"/>
      <c r="N137" s="188"/>
      <c r="O137" s="188"/>
      <c r="P137" s="188"/>
      <c r="Q137" s="188"/>
      <c r="R137" s="188"/>
      <c r="S137" s="188"/>
      <c r="T137" s="188"/>
      <c r="U137" s="188"/>
      <c r="V137" s="188"/>
      <c r="W137" s="188"/>
      <c r="X137" s="188"/>
      <c r="Y137" s="188"/>
    </row>
    <row r="138">
      <c r="A138" s="171" t="s">
        <v>2586</v>
      </c>
      <c r="B138" s="171" t="s">
        <v>27778</v>
      </c>
      <c r="C138" s="171"/>
      <c r="D138" s="171" t="s">
        <v>2588</v>
      </c>
      <c r="E138" s="171" t="s">
        <v>34424</v>
      </c>
      <c r="F138" s="171" t="s">
        <v>34046</v>
      </c>
      <c r="G138" s="171"/>
      <c r="H138" s="171"/>
      <c r="I138" s="171"/>
      <c r="J138" s="171"/>
      <c r="K138" s="171" t="s">
        <v>2760</v>
      </c>
      <c r="L138" s="188"/>
      <c r="M138" s="188"/>
      <c r="N138" s="188"/>
      <c r="O138" s="188"/>
      <c r="P138" s="188"/>
      <c r="Q138" s="188"/>
      <c r="R138" s="188"/>
      <c r="S138" s="188"/>
      <c r="T138" s="188"/>
      <c r="U138" s="188"/>
      <c r="V138" s="188"/>
      <c r="W138" s="188"/>
      <c r="X138" s="188"/>
      <c r="Y138" s="188"/>
    </row>
    <row r="139">
      <c r="A139" s="171" t="s">
        <v>2586</v>
      </c>
      <c r="B139" s="171" t="s">
        <v>34386</v>
      </c>
      <c r="C139" s="171" t="s">
        <v>34425</v>
      </c>
      <c r="D139" s="171" t="s">
        <v>5942</v>
      </c>
      <c r="E139" s="171" t="s">
        <v>34426</v>
      </c>
      <c r="F139" s="171" t="s">
        <v>34130</v>
      </c>
      <c r="G139" s="171" t="s">
        <v>34427</v>
      </c>
      <c r="H139" s="171"/>
      <c r="I139" s="173" t="s">
        <v>34428</v>
      </c>
      <c r="J139" s="173" t="s">
        <v>34391</v>
      </c>
      <c r="K139" s="171"/>
      <c r="L139" s="188"/>
      <c r="M139" s="188"/>
      <c r="N139" s="188"/>
      <c r="O139" s="188"/>
      <c r="P139" s="188"/>
      <c r="Q139" s="188"/>
      <c r="R139" s="188"/>
      <c r="S139" s="188"/>
      <c r="T139" s="188"/>
      <c r="U139" s="188"/>
      <c r="V139" s="188"/>
      <c r="W139" s="188"/>
      <c r="X139" s="188"/>
      <c r="Y139" s="188"/>
    </row>
    <row r="140">
      <c r="A140" s="171" t="s">
        <v>2586</v>
      </c>
      <c r="B140" s="171" t="s">
        <v>34429</v>
      </c>
      <c r="C140" s="171"/>
      <c r="D140" s="171"/>
      <c r="E140" s="171" t="s">
        <v>34430</v>
      </c>
      <c r="F140" s="171" t="s">
        <v>34354</v>
      </c>
      <c r="G140" s="171"/>
      <c r="H140" s="171" t="s">
        <v>34431</v>
      </c>
      <c r="I140" s="171"/>
      <c r="J140" s="171" t="s">
        <v>34432</v>
      </c>
      <c r="K140" s="171"/>
      <c r="L140" s="188"/>
      <c r="M140" s="188"/>
      <c r="N140" s="188"/>
      <c r="O140" s="188"/>
      <c r="P140" s="188"/>
      <c r="Q140" s="188"/>
      <c r="R140" s="188"/>
      <c r="S140" s="188"/>
      <c r="T140" s="188"/>
      <c r="U140" s="188"/>
      <c r="V140" s="188"/>
      <c r="W140" s="188"/>
      <c r="X140" s="188"/>
      <c r="Y140" s="188"/>
    </row>
    <row r="141">
      <c r="A141" s="171" t="s">
        <v>2586</v>
      </c>
      <c r="B141" s="171" t="s">
        <v>34433</v>
      </c>
      <c r="C141" s="171" t="s">
        <v>34434</v>
      </c>
      <c r="D141" s="171"/>
      <c r="E141" s="171" t="s">
        <v>34435</v>
      </c>
      <c r="F141" s="171" t="s">
        <v>34436</v>
      </c>
      <c r="G141" s="171" t="s">
        <v>34434</v>
      </c>
      <c r="H141" s="171"/>
      <c r="I141" s="171"/>
      <c r="J141" s="171"/>
      <c r="K141" s="171"/>
      <c r="L141" s="188"/>
      <c r="M141" s="188"/>
      <c r="N141" s="188"/>
      <c r="O141" s="188"/>
      <c r="P141" s="188"/>
      <c r="Q141" s="188"/>
      <c r="R141" s="188"/>
      <c r="S141" s="188"/>
      <c r="T141" s="188"/>
      <c r="U141" s="188"/>
      <c r="V141" s="188"/>
      <c r="W141" s="188"/>
      <c r="X141" s="188"/>
      <c r="Y141" s="188"/>
    </row>
    <row r="142">
      <c r="A142" s="171" t="s">
        <v>2586</v>
      </c>
      <c r="B142" s="171" t="s">
        <v>34437</v>
      </c>
      <c r="C142" s="171" t="s">
        <v>26591</v>
      </c>
      <c r="D142" s="171"/>
      <c r="E142" s="171" t="s">
        <v>34435</v>
      </c>
      <c r="F142" s="171" t="s">
        <v>34189</v>
      </c>
      <c r="G142" s="171"/>
      <c r="H142" s="171"/>
      <c r="I142" s="171"/>
      <c r="J142" s="171"/>
      <c r="K142" s="171"/>
      <c r="L142" s="188"/>
      <c r="M142" s="188"/>
      <c r="N142" s="188"/>
      <c r="O142" s="188"/>
      <c r="P142" s="188"/>
      <c r="Q142" s="188"/>
      <c r="R142" s="188"/>
      <c r="S142" s="188"/>
      <c r="T142" s="188"/>
      <c r="U142" s="188"/>
      <c r="V142" s="188"/>
      <c r="W142" s="188"/>
      <c r="X142" s="188"/>
      <c r="Y142" s="188"/>
    </row>
    <row r="143">
      <c r="A143" s="171" t="s">
        <v>2586</v>
      </c>
      <c r="B143" s="171" t="s">
        <v>34242</v>
      </c>
      <c r="C143" s="171" t="s">
        <v>34438</v>
      </c>
      <c r="D143" s="171" t="s">
        <v>9841</v>
      </c>
      <c r="E143" s="171" t="s">
        <v>34439</v>
      </c>
      <c r="F143" s="171" t="s">
        <v>34073</v>
      </c>
      <c r="G143" s="171" t="s">
        <v>34440</v>
      </c>
      <c r="H143" s="171"/>
      <c r="I143" s="173" t="s">
        <v>34441</v>
      </c>
      <c r="J143" s="173" t="s">
        <v>34442</v>
      </c>
      <c r="K143" s="171"/>
      <c r="L143" s="188"/>
      <c r="M143" s="188"/>
      <c r="N143" s="188"/>
      <c r="O143" s="188"/>
      <c r="P143" s="188"/>
      <c r="Q143" s="188"/>
      <c r="R143" s="188"/>
      <c r="S143" s="188"/>
      <c r="T143" s="188"/>
      <c r="U143" s="188"/>
      <c r="V143" s="188"/>
      <c r="W143" s="188"/>
      <c r="X143" s="188"/>
      <c r="Y143" s="188"/>
    </row>
    <row r="144">
      <c r="A144" s="171" t="s">
        <v>2586</v>
      </c>
      <c r="B144" s="171" t="s">
        <v>34443</v>
      </c>
      <c r="C144" s="171"/>
      <c r="D144" s="171" t="s">
        <v>34444</v>
      </c>
      <c r="E144" s="171" t="s">
        <v>34445</v>
      </c>
      <c r="F144" s="171" t="s">
        <v>34069</v>
      </c>
      <c r="G144" s="171"/>
      <c r="H144" s="171"/>
      <c r="I144" s="171"/>
      <c r="J144" s="171"/>
      <c r="K144" s="171"/>
      <c r="L144" s="188"/>
      <c r="M144" s="188"/>
      <c r="N144" s="188"/>
      <c r="O144" s="188"/>
      <c r="P144" s="188"/>
      <c r="Q144" s="188"/>
      <c r="R144" s="188"/>
      <c r="S144" s="188"/>
      <c r="T144" s="188"/>
      <c r="U144" s="188"/>
      <c r="V144" s="188"/>
      <c r="W144" s="188"/>
      <c r="X144" s="188"/>
      <c r="Y144" s="188"/>
    </row>
    <row r="145">
      <c r="A145" s="171" t="s">
        <v>2586</v>
      </c>
      <c r="B145" s="171" t="s">
        <v>34446</v>
      </c>
      <c r="C145" s="171"/>
      <c r="D145" s="171" t="s">
        <v>2588</v>
      </c>
      <c r="E145" s="171" t="s">
        <v>34447</v>
      </c>
      <c r="F145" s="171"/>
      <c r="G145" s="171"/>
      <c r="H145" s="171"/>
      <c r="I145" s="171"/>
      <c r="J145" s="171"/>
      <c r="K145" s="171" t="s">
        <v>2760</v>
      </c>
      <c r="L145" s="188"/>
      <c r="M145" s="188"/>
      <c r="N145" s="188"/>
      <c r="O145" s="188"/>
      <c r="P145" s="188"/>
      <c r="Q145" s="188"/>
      <c r="R145" s="188"/>
      <c r="S145" s="188"/>
      <c r="T145" s="188"/>
      <c r="U145" s="188"/>
      <c r="V145" s="188"/>
      <c r="W145" s="188"/>
      <c r="X145" s="188"/>
      <c r="Y145" s="188"/>
    </row>
    <row r="146">
      <c r="A146" s="171" t="s">
        <v>2586</v>
      </c>
      <c r="B146" s="171" t="s">
        <v>34448</v>
      </c>
      <c r="C146" s="171"/>
      <c r="D146" s="171" t="s">
        <v>34449</v>
      </c>
      <c r="E146" s="171" t="s">
        <v>34450</v>
      </c>
      <c r="F146" s="171"/>
      <c r="G146" s="171"/>
      <c r="H146" s="171"/>
      <c r="I146" s="171"/>
      <c r="J146" s="171"/>
      <c r="K146" s="171" t="s">
        <v>2760</v>
      </c>
      <c r="L146" s="188"/>
      <c r="M146" s="188"/>
      <c r="N146" s="188"/>
      <c r="O146" s="188"/>
      <c r="P146" s="188"/>
      <c r="Q146" s="188"/>
      <c r="R146" s="188"/>
      <c r="S146" s="188"/>
      <c r="T146" s="188"/>
      <c r="U146" s="188"/>
      <c r="V146" s="188"/>
      <c r="W146" s="188"/>
      <c r="X146" s="188"/>
      <c r="Y146" s="188"/>
    </row>
    <row r="147">
      <c r="A147" s="171" t="s">
        <v>2586</v>
      </c>
      <c r="B147" s="171" t="s">
        <v>34451</v>
      </c>
      <c r="C147" s="171"/>
      <c r="D147" s="171"/>
      <c r="E147" s="171" t="s">
        <v>34452</v>
      </c>
      <c r="F147" s="171" t="s">
        <v>34453</v>
      </c>
      <c r="G147" s="171"/>
      <c r="H147" s="171"/>
      <c r="I147" s="171"/>
      <c r="J147" s="171"/>
      <c r="K147" s="171"/>
      <c r="L147" s="188"/>
      <c r="M147" s="188"/>
      <c r="N147" s="188"/>
      <c r="O147" s="188"/>
      <c r="P147" s="188"/>
      <c r="Q147" s="188"/>
      <c r="R147" s="188"/>
      <c r="S147" s="188"/>
      <c r="T147" s="188"/>
      <c r="U147" s="188"/>
      <c r="V147" s="188"/>
      <c r="W147" s="188"/>
      <c r="X147" s="188"/>
      <c r="Y147" s="188"/>
    </row>
    <row r="148">
      <c r="A148" s="171" t="s">
        <v>2586</v>
      </c>
      <c r="B148" s="171" t="s">
        <v>34454</v>
      </c>
      <c r="C148" s="171"/>
      <c r="D148" s="171" t="s">
        <v>2588</v>
      </c>
      <c r="E148" s="171" t="s">
        <v>34455</v>
      </c>
      <c r="F148" s="171" t="s">
        <v>34046</v>
      </c>
      <c r="G148" s="171"/>
      <c r="H148" s="171"/>
      <c r="I148" s="171"/>
      <c r="J148" s="171"/>
      <c r="K148" s="171" t="s">
        <v>21663</v>
      </c>
      <c r="L148" s="188"/>
      <c r="M148" s="188"/>
      <c r="N148" s="188"/>
      <c r="O148" s="188"/>
      <c r="P148" s="188"/>
      <c r="Q148" s="188"/>
      <c r="R148" s="188"/>
      <c r="S148" s="188"/>
      <c r="T148" s="188"/>
      <c r="U148" s="188"/>
      <c r="V148" s="188"/>
      <c r="W148" s="188"/>
      <c r="X148" s="188"/>
      <c r="Y148" s="188"/>
    </row>
    <row r="149">
      <c r="A149" s="171" t="s">
        <v>2586</v>
      </c>
      <c r="B149" s="171" t="s">
        <v>34456</v>
      </c>
      <c r="C149" s="171" t="s">
        <v>3631</v>
      </c>
      <c r="D149" s="171"/>
      <c r="E149" s="171" t="s">
        <v>34457</v>
      </c>
      <c r="F149" s="171" t="s">
        <v>34046</v>
      </c>
      <c r="G149" s="171"/>
      <c r="H149" s="171"/>
      <c r="I149" s="171"/>
      <c r="J149" s="171"/>
      <c r="K149" s="171"/>
      <c r="L149" s="188"/>
      <c r="M149" s="188"/>
      <c r="N149" s="188"/>
      <c r="O149" s="188"/>
      <c r="P149" s="188"/>
      <c r="Q149" s="188"/>
      <c r="R149" s="188"/>
      <c r="S149" s="188"/>
      <c r="T149" s="188"/>
      <c r="U149" s="188"/>
      <c r="V149" s="188"/>
      <c r="W149" s="188"/>
      <c r="X149" s="188"/>
      <c r="Y149" s="188"/>
    </row>
    <row r="150">
      <c r="A150" s="171" t="s">
        <v>2586</v>
      </c>
      <c r="B150" s="171" t="s">
        <v>34458</v>
      </c>
      <c r="C150" s="171"/>
      <c r="D150" s="171" t="s">
        <v>4869</v>
      </c>
      <c r="E150" s="171" t="s">
        <v>34459</v>
      </c>
      <c r="F150" s="171" t="s">
        <v>34046</v>
      </c>
      <c r="G150" s="171"/>
      <c r="H150" s="171"/>
      <c r="I150" s="171"/>
      <c r="J150" s="171"/>
      <c r="K150" s="171" t="s">
        <v>4138</v>
      </c>
      <c r="L150" s="188"/>
      <c r="M150" s="188"/>
      <c r="N150" s="188"/>
      <c r="O150" s="188"/>
      <c r="P150" s="188"/>
      <c r="Q150" s="188"/>
      <c r="R150" s="188"/>
      <c r="S150" s="188"/>
      <c r="T150" s="188"/>
      <c r="U150" s="188"/>
      <c r="V150" s="188"/>
      <c r="W150" s="188"/>
      <c r="X150" s="188"/>
      <c r="Y150" s="188"/>
    </row>
    <row r="151">
      <c r="A151" s="171" t="s">
        <v>2586</v>
      </c>
      <c r="B151" s="171" t="s">
        <v>34460</v>
      </c>
      <c r="C151" s="171"/>
      <c r="D151" s="171" t="s">
        <v>4521</v>
      </c>
      <c r="E151" s="171" t="s">
        <v>34461</v>
      </c>
      <c r="F151" s="171" t="s">
        <v>34069</v>
      </c>
      <c r="G151" s="171"/>
      <c r="H151" s="171"/>
      <c r="I151" s="171"/>
      <c r="J151" s="171"/>
      <c r="K151" s="171" t="s">
        <v>3328</v>
      </c>
      <c r="L151" s="188"/>
      <c r="M151" s="188"/>
      <c r="N151" s="188"/>
      <c r="O151" s="188"/>
      <c r="P151" s="188"/>
      <c r="Q151" s="188"/>
      <c r="R151" s="188"/>
      <c r="S151" s="188"/>
      <c r="T151" s="188"/>
      <c r="U151" s="188"/>
      <c r="V151" s="188"/>
      <c r="W151" s="188"/>
      <c r="X151" s="188"/>
      <c r="Y151" s="188"/>
    </row>
    <row r="152">
      <c r="A152" s="171" t="s">
        <v>2586</v>
      </c>
      <c r="B152" s="171" t="s">
        <v>34462</v>
      </c>
      <c r="C152" s="171" t="s">
        <v>34463</v>
      </c>
      <c r="D152" s="171" t="s">
        <v>2410</v>
      </c>
      <c r="E152" s="171" t="s">
        <v>34464</v>
      </c>
      <c r="F152" s="171" t="s">
        <v>33927</v>
      </c>
      <c r="G152" s="171" t="s">
        <v>22977</v>
      </c>
      <c r="H152" s="171"/>
      <c r="I152" s="173" t="s">
        <v>34465</v>
      </c>
      <c r="J152" s="173" t="s">
        <v>34466</v>
      </c>
      <c r="K152" s="171"/>
      <c r="L152" s="188"/>
      <c r="M152" s="188"/>
      <c r="N152" s="188"/>
      <c r="O152" s="188"/>
      <c r="P152" s="188"/>
      <c r="Q152" s="188"/>
      <c r="R152" s="188"/>
      <c r="S152" s="188"/>
      <c r="T152" s="188"/>
      <c r="U152" s="188"/>
      <c r="V152" s="188"/>
      <c r="W152" s="188"/>
      <c r="X152" s="188"/>
      <c r="Y152" s="188"/>
    </row>
    <row r="153">
      <c r="A153" s="171" t="s">
        <v>2586</v>
      </c>
      <c r="B153" s="171" t="s">
        <v>34467</v>
      </c>
      <c r="C153" s="171" t="s">
        <v>4869</v>
      </c>
      <c r="D153" s="171"/>
      <c r="E153" s="171" t="s">
        <v>34468</v>
      </c>
      <c r="F153" s="171" t="s">
        <v>34046</v>
      </c>
      <c r="G153" s="171"/>
      <c r="H153" s="171"/>
      <c r="I153" s="171"/>
      <c r="J153" s="171"/>
      <c r="K153" s="171" t="s">
        <v>21663</v>
      </c>
      <c r="L153" s="188"/>
      <c r="M153" s="188"/>
      <c r="N153" s="188"/>
      <c r="O153" s="188"/>
      <c r="P153" s="188"/>
      <c r="Q153" s="188"/>
      <c r="R153" s="188"/>
      <c r="S153" s="188"/>
      <c r="T153" s="188"/>
      <c r="U153" s="188"/>
      <c r="V153" s="188"/>
      <c r="W153" s="188"/>
      <c r="X153" s="188"/>
      <c r="Y153" s="188"/>
    </row>
    <row r="154">
      <c r="A154" s="171" t="s">
        <v>2586</v>
      </c>
      <c r="B154" s="171" t="s">
        <v>34469</v>
      </c>
      <c r="C154" s="171"/>
      <c r="D154" s="171"/>
      <c r="E154" s="171" t="s">
        <v>34470</v>
      </c>
      <c r="F154" s="171" t="s">
        <v>33937</v>
      </c>
      <c r="G154" s="171"/>
      <c r="H154" s="171"/>
      <c r="I154" s="171"/>
      <c r="J154" s="171"/>
      <c r="K154" s="171"/>
      <c r="L154" s="188"/>
      <c r="M154" s="188"/>
      <c r="N154" s="188"/>
      <c r="O154" s="188"/>
      <c r="P154" s="188"/>
      <c r="Q154" s="188"/>
      <c r="R154" s="188"/>
      <c r="S154" s="188"/>
      <c r="T154" s="188"/>
      <c r="U154" s="188"/>
      <c r="V154" s="188"/>
      <c r="W154" s="188"/>
      <c r="X154" s="188"/>
      <c r="Y154" s="188"/>
    </row>
    <row r="155">
      <c r="A155" s="171" t="s">
        <v>2586</v>
      </c>
      <c r="B155" s="171" t="s">
        <v>34471</v>
      </c>
      <c r="C155" s="171"/>
      <c r="D155" s="171" t="s">
        <v>19545</v>
      </c>
      <c r="E155" s="171" t="s">
        <v>34472</v>
      </c>
      <c r="F155" s="171" t="s">
        <v>34046</v>
      </c>
      <c r="G155" s="171"/>
      <c r="H155" s="171"/>
      <c r="I155" s="171"/>
      <c r="J155" s="171"/>
      <c r="K155" s="171" t="s">
        <v>2760</v>
      </c>
      <c r="L155" s="188"/>
      <c r="M155" s="188"/>
      <c r="N155" s="188"/>
      <c r="O155" s="188"/>
      <c r="P155" s="188"/>
      <c r="Q155" s="188"/>
      <c r="R155" s="188"/>
      <c r="S155" s="188"/>
      <c r="T155" s="188"/>
      <c r="U155" s="188"/>
      <c r="V155" s="188"/>
      <c r="W155" s="188"/>
      <c r="X155" s="188"/>
      <c r="Y155" s="188"/>
    </row>
    <row r="156">
      <c r="A156" s="171" t="s">
        <v>2586</v>
      </c>
      <c r="B156" s="171" t="s">
        <v>34473</v>
      </c>
      <c r="C156" s="171"/>
      <c r="D156" s="171" t="s">
        <v>10992</v>
      </c>
      <c r="E156" s="171" t="s">
        <v>34474</v>
      </c>
      <c r="F156" s="171" t="s">
        <v>34046</v>
      </c>
      <c r="G156" s="171"/>
      <c r="H156" s="171"/>
      <c r="I156" s="171"/>
      <c r="J156" s="171"/>
      <c r="K156" s="171" t="s">
        <v>34475</v>
      </c>
      <c r="L156" s="188"/>
      <c r="M156" s="188"/>
      <c r="N156" s="188"/>
      <c r="O156" s="188"/>
      <c r="P156" s="188"/>
      <c r="Q156" s="188"/>
      <c r="R156" s="188"/>
      <c r="S156" s="188"/>
      <c r="T156" s="188"/>
      <c r="U156" s="188"/>
      <c r="V156" s="188"/>
      <c r="W156" s="188"/>
      <c r="X156" s="188"/>
      <c r="Y156" s="188"/>
    </row>
    <row r="157">
      <c r="A157" s="171" t="s">
        <v>2586</v>
      </c>
      <c r="B157" s="171" t="s">
        <v>34476</v>
      </c>
      <c r="C157" s="171"/>
      <c r="D157" s="171" t="s">
        <v>2588</v>
      </c>
      <c r="E157" s="171" t="s">
        <v>34477</v>
      </c>
      <c r="F157" s="171" t="s">
        <v>34046</v>
      </c>
      <c r="G157" s="171"/>
      <c r="H157" s="171"/>
      <c r="I157" s="171"/>
      <c r="J157" s="171"/>
      <c r="K157" s="171" t="s">
        <v>22653</v>
      </c>
      <c r="L157" s="188"/>
      <c r="M157" s="188"/>
      <c r="N157" s="188"/>
      <c r="O157" s="188"/>
      <c r="P157" s="188"/>
      <c r="Q157" s="188"/>
      <c r="R157" s="188"/>
      <c r="S157" s="188"/>
      <c r="T157" s="188"/>
      <c r="U157" s="188"/>
      <c r="V157" s="188"/>
      <c r="W157" s="188"/>
      <c r="X157" s="188"/>
      <c r="Y157" s="188"/>
    </row>
    <row r="158">
      <c r="A158" s="171" t="s">
        <v>2586</v>
      </c>
      <c r="B158" s="171" t="s">
        <v>34478</v>
      </c>
      <c r="C158" s="171"/>
      <c r="D158" s="171" t="s">
        <v>34479</v>
      </c>
      <c r="E158" s="171" t="s">
        <v>34480</v>
      </c>
      <c r="F158" s="171"/>
      <c r="G158" s="171"/>
      <c r="H158" s="171"/>
      <c r="I158" s="171"/>
      <c r="J158" s="171"/>
      <c r="K158" s="171" t="s">
        <v>2760</v>
      </c>
      <c r="L158" s="188"/>
      <c r="M158" s="188"/>
      <c r="N158" s="188"/>
      <c r="O158" s="188"/>
      <c r="P158" s="188"/>
      <c r="Q158" s="188"/>
      <c r="R158" s="188"/>
      <c r="S158" s="188"/>
      <c r="T158" s="188"/>
      <c r="U158" s="188"/>
      <c r="V158" s="188"/>
      <c r="W158" s="188"/>
      <c r="X158" s="188"/>
      <c r="Y158" s="188"/>
    </row>
    <row r="159">
      <c r="A159" s="171" t="s">
        <v>2586</v>
      </c>
      <c r="B159" s="171" t="s">
        <v>34481</v>
      </c>
      <c r="C159" s="171" t="s">
        <v>2040</v>
      </c>
      <c r="D159" s="171" t="s">
        <v>2635</v>
      </c>
      <c r="E159" s="171" t="s">
        <v>6739</v>
      </c>
      <c r="F159" s="171" t="s">
        <v>34046</v>
      </c>
      <c r="G159" s="171"/>
      <c r="H159" s="171"/>
      <c r="I159" s="171"/>
      <c r="J159" s="173" t="s">
        <v>34482</v>
      </c>
      <c r="K159" s="171" t="s">
        <v>2937</v>
      </c>
      <c r="L159" s="188"/>
      <c r="M159" s="188"/>
      <c r="N159" s="188"/>
      <c r="O159" s="188"/>
      <c r="P159" s="188"/>
      <c r="Q159" s="188"/>
      <c r="R159" s="188"/>
      <c r="S159" s="188"/>
      <c r="T159" s="188"/>
      <c r="U159" s="188"/>
      <c r="V159" s="188"/>
      <c r="W159" s="188"/>
      <c r="X159" s="188"/>
      <c r="Y159" s="188"/>
    </row>
    <row r="160">
      <c r="A160" s="171" t="s">
        <v>2586</v>
      </c>
      <c r="B160" s="171" t="s">
        <v>34483</v>
      </c>
      <c r="C160" s="171" t="s">
        <v>2635</v>
      </c>
      <c r="D160" s="171"/>
      <c r="E160" s="171" t="s">
        <v>34484</v>
      </c>
      <c r="F160" s="171" t="s">
        <v>34046</v>
      </c>
      <c r="G160" s="171"/>
      <c r="H160" s="171"/>
      <c r="I160" s="171"/>
      <c r="J160" s="171"/>
      <c r="K160" s="171" t="s">
        <v>2742</v>
      </c>
      <c r="L160" s="188"/>
      <c r="M160" s="188"/>
      <c r="N160" s="188"/>
      <c r="O160" s="188"/>
      <c r="P160" s="188"/>
      <c r="Q160" s="188"/>
      <c r="R160" s="188"/>
      <c r="S160" s="188"/>
      <c r="T160" s="188"/>
      <c r="U160" s="188"/>
      <c r="V160" s="188"/>
      <c r="W160" s="188"/>
      <c r="X160" s="188"/>
      <c r="Y160" s="188"/>
    </row>
    <row r="161">
      <c r="A161" s="171" t="s">
        <v>2586</v>
      </c>
      <c r="B161" s="171" t="s">
        <v>34485</v>
      </c>
      <c r="C161" s="171"/>
      <c r="D161" s="171" t="s">
        <v>4869</v>
      </c>
      <c r="E161" s="171" t="s">
        <v>34486</v>
      </c>
      <c r="F161" s="171" t="s">
        <v>34046</v>
      </c>
      <c r="G161" s="171"/>
      <c r="H161" s="171"/>
      <c r="I161" s="171"/>
      <c r="J161" s="171"/>
      <c r="K161" s="171" t="s">
        <v>2760</v>
      </c>
      <c r="L161" s="188"/>
      <c r="M161" s="188"/>
      <c r="N161" s="188"/>
      <c r="O161" s="188"/>
      <c r="P161" s="188"/>
      <c r="Q161" s="188"/>
      <c r="R161" s="188"/>
      <c r="S161" s="188"/>
      <c r="T161" s="188"/>
      <c r="U161" s="188"/>
      <c r="V161" s="188"/>
      <c r="W161" s="188"/>
      <c r="X161" s="188"/>
      <c r="Y161" s="188"/>
    </row>
    <row r="162">
      <c r="A162" s="171" t="s">
        <v>2586</v>
      </c>
      <c r="B162" s="171" t="s">
        <v>34252</v>
      </c>
      <c r="C162" s="171"/>
      <c r="D162" s="171" t="s">
        <v>4869</v>
      </c>
      <c r="E162" s="171" t="s">
        <v>34487</v>
      </c>
      <c r="F162" s="171" t="s">
        <v>34241</v>
      </c>
      <c r="G162" s="171"/>
      <c r="H162" s="171"/>
      <c r="I162" s="171"/>
      <c r="J162" s="171"/>
      <c r="K162" s="171" t="s">
        <v>2760</v>
      </c>
      <c r="L162" s="188"/>
      <c r="M162" s="188"/>
      <c r="N162" s="188"/>
      <c r="O162" s="188"/>
      <c r="P162" s="188"/>
      <c r="Q162" s="188"/>
      <c r="R162" s="188"/>
      <c r="S162" s="188"/>
      <c r="T162" s="188"/>
      <c r="U162" s="188"/>
      <c r="V162" s="188"/>
      <c r="W162" s="188"/>
      <c r="X162" s="188"/>
      <c r="Y162" s="188"/>
    </row>
    <row r="163">
      <c r="A163" s="171" t="s">
        <v>2586</v>
      </c>
      <c r="B163" s="171" t="s">
        <v>34488</v>
      </c>
      <c r="C163" s="171"/>
      <c r="D163" s="171" t="s">
        <v>4869</v>
      </c>
      <c r="E163" s="171" t="s">
        <v>34489</v>
      </c>
      <c r="F163" s="171" t="s">
        <v>34046</v>
      </c>
      <c r="G163" s="171"/>
      <c r="H163" s="171"/>
      <c r="I163" s="171"/>
      <c r="J163" s="171"/>
      <c r="K163" s="171" t="s">
        <v>2765</v>
      </c>
      <c r="L163" s="188"/>
      <c r="M163" s="188"/>
      <c r="N163" s="188"/>
      <c r="O163" s="188"/>
      <c r="P163" s="188"/>
      <c r="Q163" s="188"/>
      <c r="R163" s="188"/>
      <c r="S163" s="188"/>
      <c r="T163" s="188"/>
      <c r="U163" s="188"/>
      <c r="V163" s="188"/>
      <c r="W163" s="188"/>
      <c r="X163" s="188"/>
      <c r="Y163" s="188"/>
    </row>
    <row r="164">
      <c r="A164" s="171" t="s">
        <v>2586</v>
      </c>
      <c r="B164" s="171" t="s">
        <v>34490</v>
      </c>
      <c r="C164" s="171"/>
      <c r="D164" s="171" t="s">
        <v>2588</v>
      </c>
      <c r="E164" s="171" t="s">
        <v>34491</v>
      </c>
      <c r="F164" s="171" t="s">
        <v>34046</v>
      </c>
      <c r="G164" s="171"/>
      <c r="H164" s="171"/>
      <c r="I164" s="171"/>
      <c r="J164" s="171"/>
      <c r="K164" s="171" t="s">
        <v>2742</v>
      </c>
      <c r="L164" s="188"/>
      <c r="M164" s="188"/>
      <c r="N164" s="188"/>
      <c r="O164" s="188"/>
      <c r="P164" s="188"/>
      <c r="Q164" s="188"/>
      <c r="R164" s="188"/>
      <c r="S164" s="188"/>
      <c r="T164" s="188"/>
      <c r="U164" s="188"/>
      <c r="V164" s="188"/>
      <c r="W164" s="188"/>
      <c r="X164" s="188"/>
      <c r="Y164" s="188"/>
    </row>
    <row r="165">
      <c r="A165" s="171" t="s">
        <v>2586</v>
      </c>
      <c r="B165" s="171" t="s">
        <v>34492</v>
      </c>
      <c r="C165" s="171"/>
      <c r="D165" s="171" t="s">
        <v>4869</v>
      </c>
      <c r="E165" s="171" t="s">
        <v>34493</v>
      </c>
      <c r="F165" s="171" t="s">
        <v>34046</v>
      </c>
      <c r="G165" s="171"/>
      <c r="H165" s="171"/>
      <c r="I165" s="171"/>
      <c r="J165" s="171"/>
      <c r="K165" s="171" t="s">
        <v>2603</v>
      </c>
      <c r="L165" s="188"/>
      <c r="M165" s="188"/>
      <c r="N165" s="188"/>
      <c r="O165" s="188"/>
      <c r="P165" s="188"/>
      <c r="Q165" s="188"/>
      <c r="R165" s="188"/>
      <c r="S165" s="188"/>
      <c r="T165" s="188"/>
      <c r="U165" s="188"/>
      <c r="V165" s="188"/>
      <c r="W165" s="188"/>
      <c r="X165" s="188"/>
      <c r="Y165" s="188"/>
    </row>
    <row r="166">
      <c r="A166" s="171" t="s">
        <v>2586</v>
      </c>
      <c r="B166" s="171" t="s">
        <v>34494</v>
      </c>
      <c r="C166" s="171"/>
      <c r="D166" s="171"/>
      <c r="E166" s="171" t="s">
        <v>34495</v>
      </c>
      <c r="F166" s="171" t="s">
        <v>33937</v>
      </c>
      <c r="G166" s="171"/>
      <c r="H166" s="171"/>
      <c r="I166" s="171"/>
      <c r="J166" s="173" t="s">
        <v>34496</v>
      </c>
      <c r="K166" s="171"/>
      <c r="L166" s="188"/>
      <c r="M166" s="188"/>
      <c r="N166" s="188"/>
      <c r="O166" s="188"/>
      <c r="P166" s="188"/>
      <c r="Q166" s="188"/>
      <c r="R166" s="188"/>
      <c r="S166" s="188"/>
      <c r="T166" s="188"/>
      <c r="U166" s="188"/>
      <c r="V166" s="188"/>
      <c r="W166" s="188"/>
      <c r="X166" s="188"/>
      <c r="Y166" s="188"/>
    </row>
    <row r="167">
      <c r="A167" s="171" t="s">
        <v>2586</v>
      </c>
      <c r="B167" s="171" t="s">
        <v>34497</v>
      </c>
      <c r="C167" s="171"/>
      <c r="D167" s="171" t="s">
        <v>34498</v>
      </c>
      <c r="E167" s="171" t="s">
        <v>34499</v>
      </c>
      <c r="F167" s="171"/>
      <c r="G167" s="171"/>
      <c r="H167" s="171"/>
      <c r="I167" s="171"/>
      <c r="J167" s="171"/>
      <c r="K167" s="171" t="s">
        <v>2802</v>
      </c>
      <c r="L167" s="188"/>
      <c r="M167" s="188"/>
      <c r="N167" s="188"/>
      <c r="O167" s="188"/>
      <c r="P167" s="188"/>
      <c r="Q167" s="188"/>
      <c r="R167" s="188"/>
      <c r="S167" s="188"/>
      <c r="T167" s="188"/>
      <c r="U167" s="188"/>
      <c r="V167" s="188"/>
      <c r="W167" s="188"/>
      <c r="X167" s="188"/>
      <c r="Y167" s="188"/>
    </row>
    <row r="168">
      <c r="A168" s="171" t="s">
        <v>2586</v>
      </c>
      <c r="B168" s="171" t="s">
        <v>7006</v>
      </c>
      <c r="C168" s="171" t="s">
        <v>34500</v>
      </c>
      <c r="D168" s="171" t="s">
        <v>34501</v>
      </c>
      <c r="E168" s="171" t="s">
        <v>34502</v>
      </c>
      <c r="F168" s="171" t="s">
        <v>33083</v>
      </c>
      <c r="G168" s="171"/>
      <c r="H168" s="171"/>
      <c r="I168" s="171"/>
      <c r="J168" s="171"/>
      <c r="K168" s="171"/>
      <c r="L168" s="188"/>
      <c r="M168" s="188"/>
      <c r="N168" s="188"/>
      <c r="O168" s="188"/>
      <c r="P168" s="188"/>
      <c r="Q168" s="188"/>
      <c r="R168" s="188"/>
      <c r="S168" s="188"/>
      <c r="T168" s="188"/>
      <c r="U168" s="188"/>
      <c r="V168" s="188"/>
      <c r="W168" s="188"/>
      <c r="X168" s="188"/>
      <c r="Y168" s="188"/>
    </row>
    <row r="169">
      <c r="A169" s="171" t="s">
        <v>2586</v>
      </c>
      <c r="B169" s="171" t="s">
        <v>34503</v>
      </c>
      <c r="C169" s="171"/>
      <c r="D169" s="171"/>
      <c r="E169" s="171" t="s">
        <v>34504</v>
      </c>
      <c r="F169" s="171" t="s">
        <v>33937</v>
      </c>
      <c r="G169" s="171"/>
      <c r="H169" s="171"/>
      <c r="I169" s="171"/>
      <c r="J169" s="171"/>
      <c r="K169" s="171"/>
      <c r="L169" s="188"/>
      <c r="M169" s="188"/>
      <c r="N169" s="188"/>
      <c r="O169" s="188"/>
      <c r="P169" s="188"/>
      <c r="Q169" s="188"/>
      <c r="R169" s="188"/>
      <c r="S169" s="188"/>
      <c r="T169" s="188"/>
      <c r="U169" s="188"/>
      <c r="V169" s="188"/>
      <c r="W169" s="188"/>
      <c r="X169" s="188"/>
      <c r="Y169" s="188"/>
    </row>
    <row r="170">
      <c r="A170" s="171" t="s">
        <v>2586</v>
      </c>
      <c r="B170" s="171" t="s">
        <v>34505</v>
      </c>
      <c r="C170" s="171"/>
      <c r="D170" s="171" t="s">
        <v>34506</v>
      </c>
      <c r="E170" s="171" t="s">
        <v>34507</v>
      </c>
      <c r="F170" s="171"/>
      <c r="G170" s="171"/>
      <c r="H170" s="171"/>
      <c r="I170" s="171"/>
      <c r="J170" s="171"/>
      <c r="K170" s="171" t="s">
        <v>2760</v>
      </c>
      <c r="L170" s="188"/>
      <c r="M170" s="188"/>
      <c r="N170" s="188"/>
      <c r="O170" s="188"/>
      <c r="P170" s="188"/>
      <c r="Q170" s="188"/>
      <c r="R170" s="188"/>
      <c r="S170" s="188"/>
      <c r="T170" s="188"/>
      <c r="U170" s="188"/>
      <c r="V170" s="188"/>
      <c r="W170" s="188"/>
      <c r="X170" s="188"/>
      <c r="Y170" s="188"/>
    </row>
    <row r="171">
      <c r="A171" s="171" t="s">
        <v>2586</v>
      </c>
      <c r="B171" s="171" t="s">
        <v>34508</v>
      </c>
      <c r="C171" s="171"/>
      <c r="D171" s="171" t="s">
        <v>3581</v>
      </c>
      <c r="E171" s="171" t="s">
        <v>34509</v>
      </c>
      <c r="F171" s="171"/>
      <c r="G171" s="171"/>
      <c r="H171" s="171"/>
      <c r="I171" s="171"/>
      <c r="J171" s="171"/>
      <c r="K171" s="171" t="s">
        <v>2760</v>
      </c>
      <c r="L171" s="188"/>
      <c r="M171" s="188"/>
      <c r="N171" s="188"/>
      <c r="O171" s="188"/>
      <c r="P171" s="188"/>
      <c r="Q171" s="188"/>
      <c r="R171" s="188"/>
      <c r="S171" s="188"/>
      <c r="T171" s="188"/>
      <c r="U171" s="188"/>
      <c r="V171" s="188"/>
      <c r="W171" s="188"/>
      <c r="X171" s="188"/>
      <c r="Y171" s="188"/>
    </row>
    <row r="172">
      <c r="A172" s="171" t="s">
        <v>2586</v>
      </c>
      <c r="B172" s="171" t="s">
        <v>34510</v>
      </c>
      <c r="C172" s="171" t="s">
        <v>34511</v>
      </c>
      <c r="D172" s="171" t="s">
        <v>4083</v>
      </c>
      <c r="E172" s="171" t="s">
        <v>34512</v>
      </c>
      <c r="F172" s="171" t="s">
        <v>34050</v>
      </c>
      <c r="G172" s="171" t="s">
        <v>24150</v>
      </c>
      <c r="H172" s="171"/>
      <c r="I172" s="173" t="s">
        <v>34513</v>
      </c>
      <c r="J172" s="171"/>
      <c r="K172" s="171"/>
      <c r="L172" s="188"/>
      <c r="M172" s="188"/>
      <c r="N172" s="188"/>
      <c r="O172" s="188"/>
      <c r="P172" s="188"/>
      <c r="Q172" s="188"/>
      <c r="R172" s="188"/>
      <c r="S172" s="188"/>
      <c r="T172" s="188"/>
      <c r="U172" s="188"/>
      <c r="V172" s="188"/>
      <c r="W172" s="188"/>
      <c r="X172" s="188"/>
      <c r="Y172" s="188"/>
    </row>
    <row r="173">
      <c r="A173" s="171" t="s">
        <v>2586</v>
      </c>
      <c r="B173" s="171" t="s">
        <v>34514</v>
      </c>
      <c r="C173" s="171"/>
      <c r="D173" s="171" t="s">
        <v>6103</v>
      </c>
      <c r="E173" s="171" t="s">
        <v>34515</v>
      </c>
      <c r="F173" s="171"/>
      <c r="G173" s="171"/>
      <c r="H173" s="171"/>
      <c r="I173" s="171"/>
      <c r="J173" s="171"/>
      <c r="K173" s="171" t="s">
        <v>2760</v>
      </c>
      <c r="L173" s="188"/>
      <c r="M173" s="188"/>
      <c r="N173" s="188"/>
      <c r="O173" s="188"/>
      <c r="P173" s="188"/>
      <c r="Q173" s="188"/>
      <c r="R173" s="188"/>
      <c r="S173" s="188"/>
      <c r="T173" s="188"/>
      <c r="U173" s="188"/>
      <c r="V173" s="188"/>
      <c r="W173" s="188"/>
      <c r="X173" s="188"/>
      <c r="Y173" s="188"/>
    </row>
    <row r="174">
      <c r="A174" s="171" t="s">
        <v>2586</v>
      </c>
      <c r="B174" s="171" t="s">
        <v>34516</v>
      </c>
      <c r="C174" s="171" t="s">
        <v>34517</v>
      </c>
      <c r="D174" s="171" t="s">
        <v>4083</v>
      </c>
      <c r="E174" s="171" t="s">
        <v>34518</v>
      </c>
      <c r="F174" s="171" t="s">
        <v>34073</v>
      </c>
      <c r="G174" s="171" t="s">
        <v>22610</v>
      </c>
      <c r="H174" s="171"/>
      <c r="I174" s="173" t="s">
        <v>34519</v>
      </c>
      <c r="J174" s="171"/>
      <c r="K174" s="171"/>
      <c r="L174" s="188"/>
      <c r="M174" s="188"/>
      <c r="N174" s="188"/>
      <c r="O174" s="188"/>
      <c r="P174" s="188"/>
      <c r="Q174" s="188"/>
      <c r="R174" s="188"/>
      <c r="S174" s="188"/>
      <c r="T174" s="188"/>
      <c r="U174" s="188"/>
      <c r="V174" s="188"/>
      <c r="W174" s="188"/>
      <c r="X174" s="188"/>
      <c r="Y174" s="188"/>
    </row>
    <row r="175">
      <c r="A175" s="171" t="s">
        <v>2586</v>
      </c>
      <c r="B175" s="171" t="s">
        <v>34520</v>
      </c>
      <c r="C175" s="171" t="s">
        <v>6103</v>
      </c>
      <c r="D175" s="171"/>
      <c r="E175" s="171" t="s">
        <v>34521</v>
      </c>
      <c r="F175" s="171" t="s">
        <v>34046</v>
      </c>
      <c r="G175" s="171"/>
      <c r="H175" s="171"/>
      <c r="I175" s="171"/>
      <c r="J175" s="171"/>
      <c r="K175" s="171" t="s">
        <v>2760</v>
      </c>
      <c r="L175" s="188"/>
      <c r="M175" s="188"/>
      <c r="N175" s="188"/>
      <c r="O175" s="188"/>
      <c r="P175" s="188"/>
      <c r="Q175" s="188"/>
      <c r="R175" s="188"/>
      <c r="S175" s="188"/>
      <c r="T175" s="188"/>
      <c r="U175" s="188"/>
      <c r="V175" s="188"/>
      <c r="W175" s="188"/>
      <c r="X175" s="188"/>
      <c r="Y175" s="188"/>
    </row>
    <row r="176">
      <c r="A176" s="171" t="s">
        <v>2586</v>
      </c>
      <c r="B176" s="171" t="s">
        <v>34522</v>
      </c>
      <c r="C176" s="171" t="s">
        <v>10227</v>
      </c>
      <c r="D176" s="171"/>
      <c r="E176" s="171" t="s">
        <v>34523</v>
      </c>
      <c r="F176" s="67"/>
      <c r="G176" s="171"/>
      <c r="H176" s="171"/>
      <c r="I176" s="171" t="s">
        <v>21663</v>
      </c>
      <c r="J176" s="171"/>
      <c r="K176" s="171"/>
      <c r="L176" s="188"/>
      <c r="M176" s="188"/>
      <c r="N176" s="188"/>
      <c r="O176" s="188"/>
      <c r="P176" s="188"/>
      <c r="Q176" s="188"/>
      <c r="R176" s="188"/>
      <c r="S176" s="188"/>
      <c r="T176" s="188"/>
      <c r="U176" s="188"/>
      <c r="V176" s="188"/>
      <c r="W176" s="188"/>
      <c r="X176" s="188"/>
      <c r="Y176" s="188"/>
    </row>
    <row r="177">
      <c r="A177" s="171" t="s">
        <v>2586</v>
      </c>
      <c r="B177" s="171" t="s">
        <v>34524</v>
      </c>
      <c r="C177" s="171" t="s">
        <v>34525</v>
      </c>
      <c r="D177" s="171"/>
      <c r="E177" s="171" t="s">
        <v>34526</v>
      </c>
      <c r="F177" s="171" t="s">
        <v>34046</v>
      </c>
      <c r="G177" s="171"/>
      <c r="H177" s="171"/>
      <c r="I177" s="171"/>
      <c r="J177" s="171"/>
      <c r="K177" s="171" t="s">
        <v>2802</v>
      </c>
      <c r="L177" s="188"/>
      <c r="M177" s="188"/>
      <c r="N177" s="188"/>
      <c r="O177" s="188"/>
      <c r="P177" s="188"/>
      <c r="Q177" s="188"/>
      <c r="R177" s="188"/>
      <c r="S177" s="188"/>
      <c r="T177" s="188"/>
      <c r="U177" s="188"/>
      <c r="V177" s="188"/>
      <c r="W177" s="188"/>
      <c r="X177" s="188"/>
      <c r="Y177" s="188"/>
    </row>
    <row r="178">
      <c r="A178" s="171" t="s">
        <v>2586</v>
      </c>
      <c r="B178" s="171" t="s">
        <v>34527</v>
      </c>
      <c r="C178" s="171"/>
      <c r="D178" s="171" t="s">
        <v>34528</v>
      </c>
      <c r="E178" s="171" t="s">
        <v>34529</v>
      </c>
      <c r="F178" s="171"/>
      <c r="G178" s="171"/>
      <c r="H178" s="171"/>
      <c r="I178" s="171"/>
      <c r="J178" s="171"/>
      <c r="K178" s="171" t="s">
        <v>2760</v>
      </c>
      <c r="L178" s="188"/>
      <c r="M178" s="188"/>
      <c r="N178" s="188"/>
      <c r="O178" s="188"/>
      <c r="P178" s="188"/>
      <c r="Q178" s="188"/>
      <c r="R178" s="188"/>
      <c r="S178" s="188"/>
      <c r="T178" s="188"/>
      <c r="U178" s="188"/>
      <c r="V178" s="188"/>
      <c r="W178" s="188"/>
      <c r="X178" s="188"/>
      <c r="Y178" s="188"/>
    </row>
    <row r="179">
      <c r="A179" s="171" t="s">
        <v>2586</v>
      </c>
      <c r="B179" s="171" t="s">
        <v>34186</v>
      </c>
      <c r="C179" s="171" t="s">
        <v>34530</v>
      </c>
      <c r="D179" s="171" t="s">
        <v>4101</v>
      </c>
      <c r="E179" s="171" t="s">
        <v>34531</v>
      </c>
      <c r="F179" s="171" t="s">
        <v>34189</v>
      </c>
      <c r="G179" s="171" t="s">
        <v>34532</v>
      </c>
      <c r="H179" s="171"/>
      <c r="I179" s="173" t="s">
        <v>34533</v>
      </c>
      <c r="J179" s="173" t="s">
        <v>34191</v>
      </c>
      <c r="K179" s="171"/>
      <c r="L179" s="188"/>
      <c r="M179" s="188"/>
      <c r="N179" s="188"/>
      <c r="O179" s="188"/>
      <c r="P179" s="188"/>
      <c r="Q179" s="188"/>
      <c r="R179" s="188"/>
      <c r="S179" s="188"/>
      <c r="T179" s="188"/>
      <c r="U179" s="188"/>
      <c r="V179" s="188"/>
      <c r="W179" s="188"/>
      <c r="X179" s="188"/>
      <c r="Y179" s="188"/>
    </row>
    <row r="180">
      <c r="A180" s="171" t="s">
        <v>2586</v>
      </c>
      <c r="B180" s="171" t="s">
        <v>34534</v>
      </c>
      <c r="C180" s="171" t="s">
        <v>34535</v>
      </c>
      <c r="D180" s="171" t="s">
        <v>4101</v>
      </c>
      <c r="E180" s="171" t="s">
        <v>34536</v>
      </c>
      <c r="F180" s="171" t="s">
        <v>34537</v>
      </c>
      <c r="G180" s="171" t="s">
        <v>34538</v>
      </c>
      <c r="H180" s="171" t="s">
        <v>34539</v>
      </c>
      <c r="I180" s="173" t="s">
        <v>34540</v>
      </c>
      <c r="J180" s="171"/>
      <c r="K180" s="171"/>
      <c r="L180" s="188"/>
      <c r="M180" s="188"/>
      <c r="N180" s="188"/>
      <c r="O180" s="188"/>
      <c r="P180" s="188"/>
      <c r="Q180" s="188"/>
      <c r="R180" s="188"/>
      <c r="S180" s="188"/>
      <c r="T180" s="188"/>
      <c r="U180" s="188"/>
      <c r="V180" s="188"/>
      <c r="W180" s="188"/>
      <c r="X180" s="188"/>
      <c r="Y180" s="188"/>
    </row>
    <row r="181">
      <c r="A181" s="171" t="s">
        <v>2586</v>
      </c>
      <c r="B181" s="171" t="s">
        <v>34541</v>
      </c>
      <c r="C181" s="171"/>
      <c r="D181" s="171" t="s">
        <v>4101</v>
      </c>
      <c r="E181" s="171" t="s">
        <v>34542</v>
      </c>
      <c r="F181" s="171"/>
      <c r="G181" s="171"/>
      <c r="H181" s="171"/>
      <c r="I181" s="171"/>
      <c r="J181" s="171"/>
      <c r="K181" s="171"/>
      <c r="L181" s="188"/>
      <c r="M181" s="188"/>
      <c r="N181" s="188"/>
      <c r="O181" s="188"/>
      <c r="P181" s="188"/>
      <c r="Q181" s="188"/>
      <c r="R181" s="188"/>
      <c r="S181" s="188"/>
      <c r="T181" s="188"/>
      <c r="U181" s="188"/>
      <c r="V181" s="188"/>
      <c r="W181" s="188"/>
      <c r="X181" s="188"/>
      <c r="Y181" s="188"/>
    </row>
    <row r="182">
      <c r="A182" s="171" t="s">
        <v>2586</v>
      </c>
      <c r="B182" s="171" t="s">
        <v>34543</v>
      </c>
      <c r="C182" s="171"/>
      <c r="D182" s="171" t="s">
        <v>10276</v>
      </c>
      <c r="E182" s="171" t="s">
        <v>34544</v>
      </c>
      <c r="F182" s="171" t="s">
        <v>34046</v>
      </c>
      <c r="G182" s="171"/>
      <c r="H182" s="171"/>
      <c r="I182" s="171"/>
      <c r="J182" s="171"/>
      <c r="K182" s="171" t="s">
        <v>3305</v>
      </c>
      <c r="L182" s="188"/>
      <c r="M182" s="188"/>
      <c r="N182" s="188"/>
      <c r="O182" s="188"/>
      <c r="P182" s="188"/>
      <c r="Q182" s="188"/>
      <c r="R182" s="188"/>
      <c r="S182" s="188"/>
      <c r="T182" s="188"/>
      <c r="U182" s="188"/>
      <c r="V182" s="188"/>
      <c r="W182" s="188"/>
      <c r="X182" s="188"/>
      <c r="Y182" s="188"/>
    </row>
    <row r="183">
      <c r="A183" s="171" t="s">
        <v>2586</v>
      </c>
      <c r="B183" s="171" t="s">
        <v>34545</v>
      </c>
      <c r="C183" s="171" t="s">
        <v>34546</v>
      </c>
      <c r="D183" s="171"/>
      <c r="E183" s="171" t="s">
        <v>34547</v>
      </c>
      <c r="F183" s="171" t="s">
        <v>16662</v>
      </c>
      <c r="G183" s="171"/>
      <c r="H183" s="171"/>
      <c r="I183" s="171"/>
      <c r="J183" s="171"/>
      <c r="K183" s="171" t="s">
        <v>2742</v>
      </c>
      <c r="L183" s="188"/>
      <c r="M183" s="188"/>
      <c r="N183" s="188"/>
      <c r="O183" s="188"/>
      <c r="P183" s="188"/>
      <c r="Q183" s="188"/>
      <c r="R183" s="188"/>
      <c r="S183" s="188"/>
      <c r="T183" s="188"/>
      <c r="U183" s="188"/>
      <c r="V183" s="188"/>
      <c r="W183" s="188"/>
      <c r="X183" s="188"/>
      <c r="Y183" s="188"/>
    </row>
    <row r="184">
      <c r="A184" s="171" t="s">
        <v>2586</v>
      </c>
      <c r="B184" s="171" t="s">
        <v>34548</v>
      </c>
      <c r="C184" s="171" t="s">
        <v>6146</v>
      </c>
      <c r="D184" s="171"/>
      <c r="E184" s="171" t="s">
        <v>34549</v>
      </c>
      <c r="F184" s="171" t="s">
        <v>34241</v>
      </c>
      <c r="G184" s="171"/>
      <c r="H184" s="171"/>
      <c r="I184" s="171" t="s">
        <v>2937</v>
      </c>
      <c r="J184" s="171"/>
      <c r="K184" s="171"/>
      <c r="L184" s="188"/>
      <c r="M184" s="188"/>
      <c r="N184" s="188"/>
      <c r="O184" s="188"/>
      <c r="P184" s="188"/>
      <c r="Q184" s="188"/>
      <c r="R184" s="188"/>
      <c r="S184" s="188"/>
      <c r="T184" s="188"/>
      <c r="U184" s="188"/>
      <c r="V184" s="188"/>
      <c r="W184" s="188"/>
      <c r="X184" s="188"/>
      <c r="Y184" s="188"/>
    </row>
    <row r="185">
      <c r="A185" s="171" t="s">
        <v>2586</v>
      </c>
      <c r="B185" s="171" t="s">
        <v>34070</v>
      </c>
      <c r="C185" s="171" t="s">
        <v>30466</v>
      </c>
      <c r="D185" s="171" t="s">
        <v>10375</v>
      </c>
      <c r="E185" s="171" t="s">
        <v>34550</v>
      </c>
      <c r="F185" s="171" t="s">
        <v>34073</v>
      </c>
      <c r="G185" s="171" t="s">
        <v>29247</v>
      </c>
      <c r="H185" s="171"/>
      <c r="I185" s="171"/>
      <c r="J185" s="171"/>
      <c r="K185" s="171"/>
      <c r="L185" s="188"/>
      <c r="M185" s="188"/>
      <c r="N185" s="188"/>
      <c r="O185" s="188"/>
      <c r="P185" s="188"/>
      <c r="Q185" s="188"/>
      <c r="R185" s="188"/>
      <c r="S185" s="188"/>
      <c r="T185" s="188"/>
      <c r="U185" s="188"/>
      <c r="V185" s="188"/>
      <c r="W185" s="188"/>
      <c r="X185" s="188"/>
      <c r="Y185" s="188"/>
    </row>
    <row r="186">
      <c r="A186" s="171" t="s">
        <v>2586</v>
      </c>
      <c r="B186" s="171" t="s">
        <v>34551</v>
      </c>
      <c r="C186" s="171"/>
      <c r="D186" s="171" t="s">
        <v>34552</v>
      </c>
      <c r="E186" s="171" t="s">
        <v>34553</v>
      </c>
      <c r="F186" s="171" t="s">
        <v>34288</v>
      </c>
      <c r="G186" s="171"/>
      <c r="H186" s="171"/>
      <c r="I186" s="171"/>
      <c r="J186" s="171"/>
      <c r="K186" s="171" t="s">
        <v>22653</v>
      </c>
      <c r="L186" s="188"/>
      <c r="M186" s="188"/>
      <c r="N186" s="188"/>
      <c r="O186" s="188"/>
      <c r="P186" s="188"/>
      <c r="Q186" s="188"/>
      <c r="R186" s="188"/>
      <c r="S186" s="188"/>
      <c r="T186" s="188"/>
      <c r="U186" s="188"/>
      <c r="V186" s="188"/>
      <c r="W186" s="188"/>
      <c r="X186" s="188"/>
      <c r="Y186" s="188"/>
    </row>
    <row r="187">
      <c r="A187" s="171" t="s">
        <v>2586</v>
      </c>
      <c r="B187" s="171" t="s">
        <v>34554</v>
      </c>
      <c r="C187" s="171" t="s">
        <v>22557</v>
      </c>
      <c r="D187" s="171" t="s">
        <v>3581</v>
      </c>
      <c r="E187" s="171" t="s">
        <v>34555</v>
      </c>
      <c r="F187" s="171" t="s">
        <v>33924</v>
      </c>
      <c r="G187" s="171" t="s">
        <v>34556</v>
      </c>
      <c r="H187" s="171"/>
      <c r="I187" s="171"/>
      <c r="J187" s="171"/>
      <c r="K187" s="171"/>
      <c r="L187" s="188"/>
      <c r="M187" s="188"/>
      <c r="N187" s="188"/>
      <c r="O187" s="188"/>
      <c r="P187" s="188"/>
      <c r="Q187" s="188"/>
      <c r="R187" s="188"/>
      <c r="S187" s="188"/>
      <c r="T187" s="188"/>
      <c r="U187" s="188"/>
      <c r="V187" s="188"/>
      <c r="W187" s="188"/>
      <c r="X187" s="188"/>
      <c r="Y187" s="188"/>
    </row>
    <row r="188">
      <c r="A188" s="171" t="s">
        <v>2586</v>
      </c>
      <c r="B188" s="171" t="s">
        <v>34242</v>
      </c>
      <c r="C188" s="171" t="s">
        <v>34557</v>
      </c>
      <c r="D188" s="171" t="s">
        <v>3803</v>
      </c>
      <c r="E188" s="171" t="s">
        <v>34558</v>
      </c>
      <c r="F188" s="171" t="s">
        <v>34073</v>
      </c>
      <c r="G188" s="171" t="s">
        <v>34559</v>
      </c>
      <c r="H188" s="171"/>
      <c r="I188" s="173" t="s">
        <v>34560</v>
      </c>
      <c r="J188" s="171"/>
      <c r="K188" s="171"/>
      <c r="L188" s="188"/>
      <c r="M188" s="188"/>
      <c r="N188" s="188"/>
      <c r="O188" s="188"/>
      <c r="P188" s="188"/>
      <c r="Q188" s="188"/>
      <c r="R188" s="188"/>
      <c r="S188" s="188"/>
      <c r="T188" s="188"/>
      <c r="U188" s="188"/>
      <c r="V188" s="188"/>
      <c r="W188" s="188"/>
      <c r="X188" s="188"/>
      <c r="Y188" s="188"/>
    </row>
    <row r="189">
      <c r="A189" s="171" t="s">
        <v>2586</v>
      </c>
      <c r="B189" s="171" t="s">
        <v>34229</v>
      </c>
      <c r="C189" s="171" t="s">
        <v>34561</v>
      </c>
      <c r="D189" s="171" t="s">
        <v>34562</v>
      </c>
      <c r="E189" s="171" t="s">
        <v>34563</v>
      </c>
      <c r="F189" s="171" t="s">
        <v>34120</v>
      </c>
      <c r="G189" s="171" t="s">
        <v>34564</v>
      </c>
      <c r="H189" s="171"/>
      <c r="I189" s="173" t="s">
        <v>34565</v>
      </c>
      <c r="J189" s="173" t="s">
        <v>34235</v>
      </c>
      <c r="K189" s="171"/>
      <c r="L189" s="188"/>
      <c r="M189" s="188"/>
      <c r="N189" s="188"/>
      <c r="O189" s="188"/>
      <c r="P189" s="188"/>
      <c r="Q189" s="188"/>
      <c r="R189" s="188"/>
      <c r="S189" s="188"/>
      <c r="T189" s="188"/>
      <c r="U189" s="188"/>
      <c r="V189" s="188"/>
      <c r="W189" s="188"/>
      <c r="X189" s="188"/>
      <c r="Y189" s="188"/>
    </row>
    <row r="190">
      <c r="A190" s="171" t="s">
        <v>2586</v>
      </c>
      <c r="B190" s="171" t="s">
        <v>34566</v>
      </c>
      <c r="C190" s="171"/>
      <c r="D190" s="171"/>
      <c r="E190" s="171" t="s">
        <v>34567</v>
      </c>
      <c r="F190" s="171" t="s">
        <v>33937</v>
      </c>
      <c r="G190" s="171"/>
      <c r="H190" s="171"/>
      <c r="I190" s="171"/>
      <c r="J190" s="173" t="s">
        <v>34568</v>
      </c>
      <c r="K190" s="171"/>
      <c r="L190" s="188"/>
      <c r="M190" s="188"/>
      <c r="N190" s="188"/>
      <c r="O190" s="188"/>
      <c r="P190" s="188"/>
      <c r="Q190" s="188"/>
      <c r="R190" s="188"/>
      <c r="S190" s="188"/>
      <c r="T190" s="188"/>
      <c r="U190" s="188"/>
      <c r="V190" s="188"/>
      <c r="W190" s="188"/>
      <c r="X190" s="188"/>
      <c r="Y190" s="188"/>
    </row>
    <row r="191">
      <c r="A191" s="171" t="s">
        <v>2586</v>
      </c>
      <c r="B191" s="171" t="s">
        <v>34569</v>
      </c>
      <c r="C191" s="171"/>
      <c r="D191" s="171"/>
      <c r="E191" s="171" t="s">
        <v>34567</v>
      </c>
      <c r="F191" s="171" t="s">
        <v>33937</v>
      </c>
      <c r="G191" s="171"/>
      <c r="H191" s="171"/>
      <c r="I191" s="171"/>
      <c r="J191" s="171"/>
      <c r="K191" s="171"/>
      <c r="L191" s="188"/>
      <c r="M191" s="188"/>
      <c r="N191" s="188"/>
      <c r="O191" s="188"/>
      <c r="P191" s="188"/>
      <c r="Q191" s="188"/>
      <c r="R191" s="188"/>
      <c r="S191" s="188"/>
      <c r="T191" s="188"/>
      <c r="U191" s="188"/>
      <c r="V191" s="188"/>
      <c r="W191" s="188"/>
      <c r="X191" s="188"/>
      <c r="Y191" s="188"/>
    </row>
    <row r="192">
      <c r="A192" s="171" t="s">
        <v>2586</v>
      </c>
      <c r="B192" s="171" t="s">
        <v>34570</v>
      </c>
      <c r="C192" s="171"/>
      <c r="D192" s="171" t="s">
        <v>2588</v>
      </c>
      <c r="E192" s="171" t="s">
        <v>34571</v>
      </c>
      <c r="F192" s="171" t="s">
        <v>34046</v>
      </c>
      <c r="G192" s="171"/>
      <c r="H192" s="171"/>
      <c r="I192" s="171"/>
      <c r="J192" s="171"/>
      <c r="K192" s="171" t="s">
        <v>2952</v>
      </c>
      <c r="L192" s="188"/>
      <c r="M192" s="188"/>
      <c r="N192" s="188"/>
      <c r="O192" s="188"/>
      <c r="P192" s="188"/>
      <c r="Q192" s="188"/>
      <c r="R192" s="188"/>
      <c r="S192" s="188"/>
      <c r="T192" s="188"/>
      <c r="U192" s="188"/>
      <c r="V192" s="188"/>
      <c r="W192" s="188"/>
      <c r="X192" s="188"/>
      <c r="Y192" s="188"/>
    </row>
    <row r="193">
      <c r="A193" s="171" t="s">
        <v>2586</v>
      </c>
      <c r="B193" s="171" t="s">
        <v>34572</v>
      </c>
      <c r="C193" s="171"/>
      <c r="D193" s="171" t="s">
        <v>6201</v>
      </c>
      <c r="E193" s="171" t="s">
        <v>34573</v>
      </c>
      <c r="F193" s="171" t="s">
        <v>34288</v>
      </c>
      <c r="G193" s="171"/>
      <c r="H193" s="171"/>
      <c r="I193" s="171"/>
      <c r="J193" s="171"/>
      <c r="K193" s="171" t="s">
        <v>2760</v>
      </c>
      <c r="L193" s="188"/>
      <c r="M193" s="188"/>
      <c r="N193" s="188"/>
      <c r="O193" s="188"/>
      <c r="P193" s="188"/>
      <c r="Q193" s="188"/>
      <c r="R193" s="188"/>
      <c r="S193" s="188"/>
      <c r="T193" s="188"/>
      <c r="U193" s="188"/>
      <c r="V193" s="188"/>
      <c r="W193" s="188"/>
      <c r="X193" s="188"/>
      <c r="Y193" s="188"/>
    </row>
    <row r="194">
      <c r="A194" s="171" t="s">
        <v>2586</v>
      </c>
      <c r="B194" s="171" t="s">
        <v>34574</v>
      </c>
      <c r="C194" s="171"/>
      <c r="D194" s="171" t="s">
        <v>10586</v>
      </c>
      <c r="E194" s="171" t="s">
        <v>34575</v>
      </c>
      <c r="F194" s="171"/>
      <c r="G194" s="171"/>
      <c r="H194" s="171"/>
      <c r="I194" s="171"/>
      <c r="J194" s="171"/>
      <c r="K194" s="171" t="s">
        <v>21663</v>
      </c>
      <c r="L194" s="188"/>
      <c r="M194" s="188"/>
      <c r="N194" s="188"/>
      <c r="O194" s="188"/>
      <c r="P194" s="188"/>
      <c r="Q194" s="188"/>
      <c r="R194" s="188"/>
      <c r="S194" s="188"/>
      <c r="T194" s="188"/>
      <c r="U194" s="188"/>
      <c r="V194" s="188"/>
      <c r="W194" s="188"/>
      <c r="X194" s="188"/>
      <c r="Y194" s="188"/>
    </row>
    <row r="195">
      <c r="A195" s="171" t="s">
        <v>2586</v>
      </c>
      <c r="B195" s="171" t="s">
        <v>34576</v>
      </c>
      <c r="C195" s="171" t="s">
        <v>34577</v>
      </c>
      <c r="D195" s="171" t="s">
        <v>34578</v>
      </c>
      <c r="E195" s="171" t="s">
        <v>34579</v>
      </c>
      <c r="F195" s="171" t="s">
        <v>34241</v>
      </c>
      <c r="G195" s="171"/>
      <c r="H195" s="171"/>
      <c r="I195" s="171" t="s">
        <v>2742</v>
      </c>
      <c r="J195" s="171"/>
      <c r="K195" s="171"/>
      <c r="L195" s="188"/>
      <c r="M195" s="188"/>
      <c r="N195" s="188"/>
      <c r="O195" s="188"/>
      <c r="P195" s="188"/>
      <c r="Q195" s="188"/>
      <c r="R195" s="188"/>
      <c r="S195" s="188"/>
      <c r="T195" s="188"/>
      <c r="U195" s="188"/>
      <c r="V195" s="188"/>
      <c r="W195" s="188"/>
      <c r="X195" s="188"/>
      <c r="Y195" s="188"/>
    </row>
    <row r="196">
      <c r="A196" s="171" t="s">
        <v>2586</v>
      </c>
      <c r="B196" s="171" t="s">
        <v>34580</v>
      </c>
      <c r="C196" s="171" t="s">
        <v>6242</v>
      </c>
      <c r="D196" s="171"/>
      <c r="E196" s="171" t="s">
        <v>34581</v>
      </c>
      <c r="F196" s="171" t="s">
        <v>34046</v>
      </c>
      <c r="G196" s="171"/>
      <c r="H196" s="171"/>
      <c r="I196" s="171"/>
      <c r="J196" s="171"/>
      <c r="K196" s="171" t="s">
        <v>2760</v>
      </c>
      <c r="L196" s="188"/>
      <c r="M196" s="188"/>
      <c r="N196" s="188"/>
      <c r="O196" s="188"/>
      <c r="P196" s="188"/>
      <c r="Q196" s="188"/>
      <c r="R196" s="188"/>
      <c r="S196" s="188"/>
      <c r="T196" s="188"/>
      <c r="U196" s="188"/>
      <c r="V196" s="188"/>
      <c r="W196" s="188"/>
      <c r="X196" s="188"/>
      <c r="Y196" s="188"/>
    </row>
    <row r="197">
      <c r="A197" s="171" t="s">
        <v>2586</v>
      </c>
      <c r="B197" s="171" t="s">
        <v>34582</v>
      </c>
      <c r="C197" s="171"/>
      <c r="D197" s="171" t="s">
        <v>20835</v>
      </c>
      <c r="E197" s="171" t="s">
        <v>34583</v>
      </c>
      <c r="F197" s="67"/>
      <c r="G197" s="171"/>
      <c r="H197" s="171"/>
      <c r="I197" s="171"/>
      <c r="J197" s="171"/>
      <c r="K197" s="171" t="s">
        <v>2760</v>
      </c>
      <c r="L197" s="188"/>
      <c r="M197" s="188"/>
      <c r="N197" s="188"/>
      <c r="O197" s="188"/>
      <c r="P197" s="188"/>
      <c r="Q197" s="188"/>
      <c r="R197" s="188"/>
      <c r="S197" s="188"/>
      <c r="T197" s="188"/>
      <c r="U197" s="188"/>
      <c r="V197" s="188"/>
      <c r="W197" s="188"/>
      <c r="X197" s="188"/>
      <c r="Y197" s="188"/>
    </row>
    <row r="198">
      <c r="A198" s="171" t="s">
        <v>2586</v>
      </c>
      <c r="B198" s="171" t="s">
        <v>34584</v>
      </c>
      <c r="C198" s="171"/>
      <c r="D198" s="171" t="s">
        <v>34585</v>
      </c>
      <c r="E198" s="171" t="s">
        <v>34586</v>
      </c>
      <c r="F198" s="171" t="s">
        <v>34288</v>
      </c>
      <c r="G198" s="171"/>
      <c r="H198" s="171"/>
      <c r="I198" s="171"/>
      <c r="J198" s="171"/>
      <c r="K198" s="171" t="s">
        <v>21663</v>
      </c>
      <c r="L198" s="188"/>
      <c r="M198" s="188"/>
      <c r="N198" s="188"/>
      <c r="O198" s="188"/>
      <c r="P198" s="188"/>
      <c r="Q198" s="188"/>
      <c r="R198" s="188"/>
      <c r="S198" s="188"/>
      <c r="T198" s="188"/>
      <c r="U198" s="188"/>
      <c r="V198" s="188"/>
      <c r="W198" s="188"/>
      <c r="X198" s="188"/>
      <c r="Y198" s="188"/>
    </row>
    <row r="199">
      <c r="A199" s="171" t="s">
        <v>2586</v>
      </c>
      <c r="B199" s="171" t="s">
        <v>34587</v>
      </c>
      <c r="C199" s="171" t="s">
        <v>34588</v>
      </c>
      <c r="D199" s="171" t="s">
        <v>34589</v>
      </c>
      <c r="E199" s="171" t="s">
        <v>34590</v>
      </c>
      <c r="F199" s="171" t="s">
        <v>34073</v>
      </c>
      <c r="G199" s="171" t="s">
        <v>34591</v>
      </c>
      <c r="H199" s="171"/>
      <c r="I199" s="173" t="s">
        <v>34592</v>
      </c>
      <c r="J199" s="171"/>
      <c r="K199" s="171"/>
      <c r="L199" s="188"/>
      <c r="M199" s="188"/>
      <c r="N199" s="188"/>
      <c r="O199" s="188"/>
      <c r="P199" s="188"/>
      <c r="Q199" s="188"/>
      <c r="R199" s="188"/>
      <c r="S199" s="188"/>
      <c r="T199" s="188"/>
      <c r="U199" s="188"/>
      <c r="V199" s="188"/>
      <c r="W199" s="188"/>
      <c r="X199" s="188"/>
      <c r="Y199" s="188"/>
    </row>
    <row r="200">
      <c r="A200" s="171" t="s">
        <v>2586</v>
      </c>
      <c r="B200" s="171" t="s">
        <v>34593</v>
      </c>
      <c r="C200" s="171" t="s">
        <v>31344</v>
      </c>
      <c r="D200" s="171" t="s">
        <v>31953</v>
      </c>
      <c r="E200" s="171" t="s">
        <v>34594</v>
      </c>
      <c r="F200" s="171" t="s">
        <v>34413</v>
      </c>
      <c r="G200" s="171" t="s">
        <v>34309</v>
      </c>
      <c r="H200" s="171"/>
      <c r="I200" s="173" t="s">
        <v>34595</v>
      </c>
      <c r="J200" s="173" t="s">
        <v>34596</v>
      </c>
      <c r="K200" s="171"/>
      <c r="L200" s="188"/>
      <c r="M200" s="188"/>
      <c r="N200" s="188"/>
      <c r="O200" s="188"/>
      <c r="P200" s="188"/>
      <c r="Q200" s="188"/>
      <c r="R200" s="188"/>
      <c r="S200" s="188"/>
      <c r="T200" s="188"/>
      <c r="U200" s="188"/>
      <c r="V200" s="188"/>
      <c r="W200" s="188"/>
      <c r="X200" s="188"/>
      <c r="Y200" s="188"/>
    </row>
    <row r="201">
      <c r="A201" s="171" t="s">
        <v>2586</v>
      </c>
      <c r="B201" s="171" t="s">
        <v>34597</v>
      </c>
      <c r="C201" s="171"/>
      <c r="D201" s="171" t="s">
        <v>34598</v>
      </c>
      <c r="E201" s="171" t="s">
        <v>34599</v>
      </c>
      <c r="F201" s="171" t="s">
        <v>34600</v>
      </c>
      <c r="G201" s="171"/>
      <c r="H201" s="171"/>
      <c r="I201" s="171"/>
      <c r="J201" s="171"/>
      <c r="K201" s="171" t="s">
        <v>2760</v>
      </c>
      <c r="L201" s="188"/>
      <c r="M201" s="188"/>
      <c r="N201" s="188"/>
      <c r="O201" s="188"/>
      <c r="P201" s="188"/>
      <c r="Q201" s="188"/>
      <c r="R201" s="188"/>
      <c r="S201" s="188"/>
      <c r="T201" s="188"/>
      <c r="U201" s="188"/>
      <c r="V201" s="188"/>
      <c r="W201" s="188"/>
      <c r="X201" s="188"/>
      <c r="Y201" s="188"/>
    </row>
    <row r="202">
      <c r="A202" s="171" t="s">
        <v>2586</v>
      </c>
      <c r="B202" s="171" t="s">
        <v>7006</v>
      </c>
      <c r="C202" s="171" t="s">
        <v>34601</v>
      </c>
      <c r="D202" s="171" t="s">
        <v>34602</v>
      </c>
      <c r="E202" s="171" t="s">
        <v>34603</v>
      </c>
      <c r="F202" s="171" t="s">
        <v>33083</v>
      </c>
      <c r="G202" s="171" t="s">
        <v>24150</v>
      </c>
      <c r="H202" s="171"/>
      <c r="I202" s="171"/>
      <c r="J202" s="171"/>
      <c r="K202" s="171"/>
      <c r="L202" s="188"/>
      <c r="M202" s="188"/>
      <c r="N202" s="188"/>
      <c r="O202" s="188"/>
      <c r="P202" s="188"/>
      <c r="Q202" s="188"/>
      <c r="R202" s="188"/>
      <c r="S202" s="188"/>
      <c r="T202" s="188"/>
      <c r="U202" s="188"/>
      <c r="V202" s="188"/>
      <c r="W202" s="188"/>
      <c r="X202" s="188"/>
      <c r="Y202" s="188"/>
    </row>
    <row r="203">
      <c r="A203" s="171" t="s">
        <v>2586</v>
      </c>
      <c r="B203" s="171" t="s">
        <v>34604</v>
      </c>
      <c r="C203" s="171"/>
      <c r="D203" s="171" t="s">
        <v>30218</v>
      </c>
      <c r="E203" s="171" t="s">
        <v>34605</v>
      </c>
      <c r="F203" s="171"/>
      <c r="G203" s="171"/>
      <c r="H203" s="171"/>
      <c r="I203" s="171"/>
      <c r="J203" s="171"/>
      <c r="K203" s="171"/>
      <c r="L203" s="188"/>
      <c r="M203" s="188"/>
      <c r="N203" s="188"/>
      <c r="O203" s="188"/>
      <c r="P203" s="188"/>
      <c r="Q203" s="188"/>
      <c r="R203" s="188"/>
      <c r="S203" s="188"/>
      <c r="T203" s="188"/>
      <c r="U203" s="188"/>
      <c r="V203" s="188"/>
      <c r="W203" s="188"/>
      <c r="X203" s="188"/>
      <c r="Y203" s="188"/>
    </row>
    <row r="204">
      <c r="A204" s="171" t="s">
        <v>2586</v>
      </c>
      <c r="B204" s="171" t="s">
        <v>34606</v>
      </c>
      <c r="C204" s="171"/>
      <c r="D204" s="171" t="s">
        <v>6305</v>
      </c>
      <c r="E204" s="171" t="s">
        <v>34607</v>
      </c>
      <c r="F204" s="171"/>
      <c r="G204" s="171"/>
      <c r="H204" s="171"/>
      <c r="I204" s="171"/>
      <c r="J204" s="171"/>
      <c r="K204" s="171" t="s">
        <v>2760</v>
      </c>
      <c r="L204" s="188"/>
      <c r="M204" s="188"/>
      <c r="N204" s="188"/>
      <c r="O204" s="188"/>
      <c r="P204" s="188"/>
      <c r="Q204" s="188"/>
      <c r="R204" s="188"/>
      <c r="S204" s="188"/>
      <c r="T204" s="188"/>
      <c r="U204" s="188"/>
      <c r="V204" s="188"/>
      <c r="W204" s="188"/>
      <c r="X204" s="188"/>
      <c r="Y204" s="188"/>
    </row>
    <row r="205">
      <c r="A205" s="171" t="s">
        <v>2586</v>
      </c>
      <c r="B205" s="171" t="s">
        <v>34608</v>
      </c>
      <c r="C205" s="171"/>
      <c r="D205" s="171" t="s">
        <v>6321</v>
      </c>
      <c r="E205" s="171" t="s">
        <v>34609</v>
      </c>
      <c r="F205" s="171"/>
      <c r="G205" s="171"/>
      <c r="H205" s="171"/>
      <c r="I205" s="171"/>
      <c r="J205" s="171"/>
      <c r="K205" s="171" t="s">
        <v>2760</v>
      </c>
      <c r="L205" s="188"/>
      <c r="M205" s="188"/>
      <c r="N205" s="188"/>
      <c r="O205" s="188"/>
      <c r="P205" s="188"/>
      <c r="Q205" s="188"/>
      <c r="R205" s="188"/>
      <c r="S205" s="188"/>
      <c r="T205" s="188"/>
      <c r="U205" s="188"/>
      <c r="V205" s="188"/>
      <c r="W205" s="188"/>
      <c r="X205" s="188"/>
      <c r="Y205" s="188"/>
    </row>
    <row r="206">
      <c r="A206" s="171" t="s">
        <v>2586</v>
      </c>
      <c r="B206" s="171" t="s">
        <v>34610</v>
      </c>
      <c r="C206" s="171"/>
      <c r="D206" s="171" t="s">
        <v>2588</v>
      </c>
      <c r="E206" s="171" t="s">
        <v>34611</v>
      </c>
      <c r="F206" s="171" t="s">
        <v>34046</v>
      </c>
      <c r="G206" s="171"/>
      <c r="H206" s="171"/>
      <c r="I206" s="171"/>
      <c r="J206" s="171"/>
      <c r="K206" s="171" t="s">
        <v>2802</v>
      </c>
      <c r="L206" s="188"/>
      <c r="M206" s="188"/>
      <c r="N206" s="188"/>
      <c r="O206" s="188"/>
      <c r="P206" s="188"/>
      <c r="Q206" s="188"/>
      <c r="R206" s="188"/>
      <c r="S206" s="188"/>
      <c r="T206" s="188"/>
      <c r="U206" s="188"/>
      <c r="V206" s="188"/>
      <c r="W206" s="188"/>
      <c r="X206" s="188"/>
      <c r="Y206" s="188"/>
    </row>
    <row r="207">
      <c r="A207" s="171" t="s">
        <v>2586</v>
      </c>
      <c r="B207" s="171" t="s">
        <v>34612</v>
      </c>
      <c r="C207" s="171"/>
      <c r="D207" s="171"/>
      <c r="E207" s="171" t="s">
        <v>34613</v>
      </c>
      <c r="F207" s="171" t="s">
        <v>33937</v>
      </c>
      <c r="G207" s="171"/>
      <c r="H207" s="171"/>
      <c r="I207" s="171"/>
      <c r="J207" s="171"/>
      <c r="K207" s="171"/>
      <c r="L207" s="188"/>
      <c r="M207" s="188"/>
      <c r="N207" s="188"/>
      <c r="O207" s="188"/>
      <c r="P207" s="188"/>
      <c r="Q207" s="188"/>
      <c r="R207" s="188"/>
      <c r="S207" s="188"/>
      <c r="T207" s="188"/>
      <c r="U207" s="188"/>
      <c r="V207" s="188"/>
      <c r="W207" s="188"/>
      <c r="X207" s="188"/>
      <c r="Y207" s="188"/>
    </row>
    <row r="208">
      <c r="A208" s="171" t="s">
        <v>2586</v>
      </c>
      <c r="B208" s="171" t="s">
        <v>34186</v>
      </c>
      <c r="C208" s="171" t="s">
        <v>34614</v>
      </c>
      <c r="D208" s="171" t="s">
        <v>34615</v>
      </c>
      <c r="E208" s="171" t="s">
        <v>34616</v>
      </c>
      <c r="F208" s="171" t="s">
        <v>34189</v>
      </c>
      <c r="G208" s="171" t="s">
        <v>34617</v>
      </c>
      <c r="H208" s="171"/>
      <c r="I208" s="173" t="s">
        <v>34618</v>
      </c>
      <c r="J208" s="173" t="s">
        <v>34191</v>
      </c>
      <c r="K208" s="171"/>
      <c r="L208" s="188"/>
      <c r="M208" s="188"/>
      <c r="N208" s="188"/>
      <c r="O208" s="188"/>
      <c r="P208" s="188"/>
      <c r="Q208" s="188"/>
      <c r="R208" s="188"/>
      <c r="S208" s="188"/>
      <c r="T208" s="188"/>
      <c r="U208" s="188"/>
      <c r="V208" s="188"/>
      <c r="W208" s="188"/>
      <c r="X208" s="188"/>
      <c r="Y208" s="188"/>
    </row>
    <row r="209">
      <c r="A209" s="171" t="s">
        <v>2586</v>
      </c>
      <c r="B209" s="171" t="s">
        <v>34376</v>
      </c>
      <c r="C209" s="171" t="s">
        <v>34619</v>
      </c>
      <c r="D209" s="171" t="s">
        <v>6282</v>
      </c>
      <c r="E209" s="171" t="s">
        <v>34620</v>
      </c>
      <c r="F209" s="171" t="s">
        <v>34155</v>
      </c>
      <c r="G209" s="171" t="s">
        <v>34621</v>
      </c>
      <c r="H209" s="171"/>
      <c r="I209" s="173" t="s">
        <v>34622</v>
      </c>
      <c r="J209" s="173" t="s">
        <v>34382</v>
      </c>
      <c r="K209" s="171"/>
      <c r="L209" s="188"/>
      <c r="M209" s="188"/>
      <c r="N209" s="188"/>
      <c r="O209" s="188"/>
      <c r="P209" s="188"/>
      <c r="Q209" s="188"/>
      <c r="R209" s="188"/>
      <c r="S209" s="188"/>
      <c r="T209" s="188"/>
      <c r="U209" s="188"/>
      <c r="V209" s="188"/>
      <c r="W209" s="188"/>
      <c r="X209" s="188"/>
      <c r="Y209" s="188"/>
    </row>
    <row r="210">
      <c r="A210" s="171" t="s">
        <v>2586</v>
      </c>
      <c r="B210" s="171" t="s">
        <v>32065</v>
      </c>
      <c r="C210" s="171" t="s">
        <v>34623</v>
      </c>
      <c r="D210" s="171" t="s">
        <v>32068</v>
      </c>
      <c r="E210" s="171" t="s">
        <v>32066</v>
      </c>
      <c r="F210" s="171" t="s">
        <v>34624</v>
      </c>
      <c r="G210" s="171"/>
      <c r="H210" s="171"/>
      <c r="I210" s="171"/>
      <c r="J210" s="171"/>
      <c r="K210" s="171"/>
      <c r="L210" s="188"/>
      <c r="M210" s="188"/>
      <c r="N210" s="188"/>
      <c r="O210" s="188"/>
      <c r="P210" s="188"/>
      <c r="Q210" s="188"/>
      <c r="R210" s="188"/>
      <c r="S210" s="188"/>
      <c r="T210" s="188"/>
      <c r="U210" s="188"/>
      <c r="V210" s="188"/>
      <c r="W210" s="188"/>
      <c r="X210" s="188"/>
      <c r="Y210" s="188"/>
    </row>
    <row r="211">
      <c r="A211" s="171" t="s">
        <v>2586</v>
      </c>
      <c r="B211" s="171" t="s">
        <v>32065</v>
      </c>
      <c r="C211" s="171" t="s">
        <v>34625</v>
      </c>
      <c r="D211" s="171" t="s">
        <v>34626</v>
      </c>
      <c r="E211" s="171" t="s">
        <v>34627</v>
      </c>
      <c r="F211" s="171" t="s">
        <v>34624</v>
      </c>
      <c r="G211" s="171"/>
      <c r="H211" s="171"/>
      <c r="I211" s="171"/>
      <c r="J211" s="171"/>
      <c r="K211" s="171"/>
      <c r="L211" s="188"/>
      <c r="M211" s="188"/>
      <c r="N211" s="188"/>
      <c r="O211" s="188"/>
      <c r="P211" s="188"/>
      <c r="Q211" s="188"/>
      <c r="R211" s="188"/>
      <c r="S211" s="188"/>
      <c r="T211" s="188"/>
      <c r="U211" s="188"/>
      <c r="V211" s="188"/>
      <c r="W211" s="188"/>
      <c r="X211" s="188"/>
      <c r="Y211" s="188"/>
    </row>
    <row r="212">
      <c r="A212" s="171" t="s">
        <v>2586</v>
      </c>
      <c r="B212" s="171" t="s">
        <v>34628</v>
      </c>
      <c r="C212" s="171"/>
      <c r="D212" s="171" t="s">
        <v>11073</v>
      </c>
      <c r="E212" s="171" t="s">
        <v>34629</v>
      </c>
      <c r="F212" s="171"/>
      <c r="G212" s="171"/>
      <c r="H212" s="171"/>
      <c r="I212" s="171"/>
      <c r="J212" s="171"/>
      <c r="K212" s="171" t="s">
        <v>2688</v>
      </c>
      <c r="L212" s="188"/>
      <c r="M212" s="188"/>
      <c r="N212" s="188"/>
      <c r="O212" s="188"/>
      <c r="P212" s="188"/>
      <c r="Q212" s="188"/>
      <c r="R212" s="188"/>
      <c r="S212" s="188"/>
      <c r="T212" s="188"/>
      <c r="U212" s="188"/>
      <c r="V212" s="188"/>
      <c r="W212" s="188"/>
      <c r="X212" s="188"/>
      <c r="Y212" s="188"/>
    </row>
    <row r="213">
      <c r="A213" s="171" t="s">
        <v>2586</v>
      </c>
      <c r="B213" s="171" t="s">
        <v>34630</v>
      </c>
      <c r="C213" s="171"/>
      <c r="D213" s="171" t="s">
        <v>11073</v>
      </c>
      <c r="E213" s="171" t="s">
        <v>34631</v>
      </c>
      <c r="F213" s="171"/>
      <c r="G213" s="171"/>
      <c r="H213" s="171"/>
      <c r="I213" s="171"/>
      <c r="J213" s="171"/>
      <c r="K213" s="171" t="s">
        <v>21663</v>
      </c>
      <c r="L213" s="188"/>
      <c r="M213" s="188"/>
      <c r="N213" s="188"/>
      <c r="O213" s="188"/>
      <c r="P213" s="188"/>
      <c r="Q213" s="188"/>
      <c r="R213" s="188"/>
      <c r="S213" s="188"/>
      <c r="T213" s="188"/>
      <c r="U213" s="188"/>
      <c r="V213" s="188"/>
      <c r="W213" s="188"/>
      <c r="X213" s="188"/>
      <c r="Y213" s="188"/>
    </row>
    <row r="214">
      <c r="A214" s="171" t="s">
        <v>2586</v>
      </c>
      <c r="B214" s="171" t="s">
        <v>34632</v>
      </c>
      <c r="C214" s="171"/>
      <c r="D214" s="171"/>
      <c r="E214" s="171" t="s">
        <v>34633</v>
      </c>
      <c r="F214" s="171" t="s">
        <v>33937</v>
      </c>
      <c r="G214" s="171"/>
      <c r="H214" s="171"/>
      <c r="I214" s="173" t="s">
        <v>34634</v>
      </c>
      <c r="J214" s="173" t="s">
        <v>34635</v>
      </c>
      <c r="K214" s="171"/>
      <c r="L214" s="188"/>
      <c r="M214" s="188"/>
      <c r="N214" s="188"/>
      <c r="O214" s="188"/>
      <c r="P214" s="188"/>
      <c r="Q214" s="188"/>
      <c r="R214" s="188"/>
      <c r="S214" s="188"/>
      <c r="T214" s="188"/>
      <c r="U214" s="188"/>
      <c r="V214" s="188"/>
      <c r="W214" s="188"/>
      <c r="X214" s="188"/>
      <c r="Y214" s="188"/>
    </row>
    <row r="215">
      <c r="A215" s="171" t="s">
        <v>2586</v>
      </c>
      <c r="B215" s="171" t="s">
        <v>34636</v>
      </c>
      <c r="C215" s="171"/>
      <c r="D215" s="171" t="s">
        <v>16201</v>
      </c>
      <c r="E215" s="171" t="s">
        <v>34637</v>
      </c>
      <c r="F215" s="171" t="s">
        <v>34046</v>
      </c>
      <c r="G215" s="171"/>
      <c r="H215" s="171"/>
      <c r="I215" s="171"/>
      <c r="J215" s="171"/>
      <c r="K215" s="171" t="s">
        <v>2765</v>
      </c>
      <c r="L215" s="188"/>
      <c r="M215" s="188"/>
      <c r="N215" s="188"/>
      <c r="O215" s="188"/>
      <c r="P215" s="188"/>
      <c r="Q215" s="188"/>
      <c r="R215" s="188"/>
      <c r="S215" s="188"/>
      <c r="T215" s="188"/>
      <c r="U215" s="188"/>
      <c r="V215" s="188"/>
      <c r="W215" s="188"/>
      <c r="X215" s="188"/>
      <c r="Y215" s="188"/>
    </row>
    <row r="216">
      <c r="A216" s="171" t="s">
        <v>2586</v>
      </c>
      <c r="B216" s="171" t="s">
        <v>34638</v>
      </c>
      <c r="C216" s="171" t="s">
        <v>34639</v>
      </c>
      <c r="D216" s="171" t="s">
        <v>6828</v>
      </c>
      <c r="E216" s="171" t="s">
        <v>34640</v>
      </c>
      <c r="F216" s="171" t="s">
        <v>34641</v>
      </c>
      <c r="G216" s="171" t="s">
        <v>22853</v>
      </c>
      <c r="H216" s="171"/>
      <c r="I216" s="173" t="s">
        <v>34642</v>
      </c>
      <c r="J216" s="173" t="s">
        <v>34643</v>
      </c>
      <c r="K216" s="171"/>
      <c r="L216" s="188"/>
      <c r="M216" s="188"/>
      <c r="N216" s="188"/>
      <c r="O216" s="188"/>
      <c r="P216" s="188"/>
      <c r="Q216" s="188"/>
      <c r="R216" s="188"/>
      <c r="S216" s="188"/>
      <c r="T216" s="188"/>
      <c r="U216" s="188"/>
      <c r="V216" s="188"/>
      <c r="W216" s="188"/>
      <c r="X216" s="188"/>
      <c r="Y216" s="188"/>
    </row>
    <row r="217">
      <c r="A217" s="171" t="s">
        <v>2586</v>
      </c>
      <c r="B217" s="171" t="s">
        <v>34075</v>
      </c>
      <c r="C217" s="171" t="s">
        <v>34644</v>
      </c>
      <c r="D217" s="171" t="s">
        <v>6828</v>
      </c>
      <c r="E217" s="171" t="s">
        <v>34645</v>
      </c>
      <c r="F217" s="171" t="s">
        <v>34078</v>
      </c>
      <c r="G217" s="171" t="s">
        <v>34646</v>
      </c>
      <c r="H217" s="171"/>
      <c r="I217" s="173" t="s">
        <v>34647</v>
      </c>
      <c r="J217" s="173" t="s">
        <v>34081</v>
      </c>
      <c r="K217" s="171"/>
      <c r="L217" s="188"/>
      <c r="M217" s="188"/>
      <c r="N217" s="188"/>
      <c r="O217" s="188"/>
      <c r="P217" s="188"/>
      <c r="Q217" s="188"/>
      <c r="R217" s="188"/>
      <c r="S217" s="188"/>
      <c r="T217" s="188"/>
      <c r="U217" s="188"/>
      <c r="V217" s="188"/>
      <c r="W217" s="188"/>
      <c r="X217" s="188"/>
      <c r="Y217" s="188"/>
    </row>
    <row r="218">
      <c r="A218" s="171" t="s">
        <v>2586</v>
      </c>
      <c r="B218" s="171" t="s">
        <v>34648</v>
      </c>
      <c r="C218" s="171"/>
      <c r="D218" s="171" t="s">
        <v>34649</v>
      </c>
      <c r="E218" s="171" t="s">
        <v>34650</v>
      </c>
      <c r="F218" s="171" t="s">
        <v>34046</v>
      </c>
      <c r="G218" s="171"/>
      <c r="H218" s="171"/>
      <c r="I218" s="171"/>
      <c r="J218" s="171"/>
      <c r="K218" s="171" t="s">
        <v>3095</v>
      </c>
      <c r="L218" s="188"/>
      <c r="M218" s="188"/>
      <c r="N218" s="188"/>
      <c r="O218" s="188"/>
      <c r="P218" s="188"/>
      <c r="Q218" s="188"/>
      <c r="R218" s="188"/>
      <c r="S218" s="188"/>
      <c r="T218" s="188"/>
      <c r="U218" s="188"/>
      <c r="V218" s="188"/>
      <c r="W218" s="188"/>
      <c r="X218" s="188"/>
      <c r="Y218" s="188"/>
    </row>
    <row r="219">
      <c r="A219" s="171" t="s">
        <v>2586</v>
      </c>
      <c r="B219" s="171" t="s">
        <v>34651</v>
      </c>
      <c r="C219" s="171" t="s">
        <v>34652</v>
      </c>
      <c r="D219" s="171" t="s">
        <v>34653</v>
      </c>
      <c r="E219" s="171" t="s">
        <v>34654</v>
      </c>
      <c r="F219" s="171" t="s">
        <v>34641</v>
      </c>
      <c r="G219" s="171" t="s">
        <v>34655</v>
      </c>
      <c r="H219" s="171"/>
      <c r="I219" s="173" t="s">
        <v>34656</v>
      </c>
      <c r="J219" s="173" t="s">
        <v>34657</v>
      </c>
      <c r="K219" s="171"/>
      <c r="L219" s="188"/>
      <c r="M219" s="188"/>
      <c r="N219" s="188"/>
      <c r="O219" s="188"/>
      <c r="P219" s="188"/>
      <c r="Q219" s="188"/>
      <c r="R219" s="188"/>
      <c r="S219" s="188"/>
      <c r="T219" s="188"/>
      <c r="U219" s="188"/>
      <c r="V219" s="188"/>
      <c r="W219" s="188"/>
      <c r="X219" s="188"/>
      <c r="Y219" s="188"/>
    </row>
    <row r="220">
      <c r="A220" s="171" t="s">
        <v>2586</v>
      </c>
      <c r="B220" s="171" t="s">
        <v>34070</v>
      </c>
      <c r="C220" s="171" t="s">
        <v>34658</v>
      </c>
      <c r="D220" s="171" t="s">
        <v>21324</v>
      </c>
      <c r="E220" s="171" t="s">
        <v>34659</v>
      </c>
      <c r="F220" s="171" t="s">
        <v>34073</v>
      </c>
      <c r="G220" s="171" t="s">
        <v>29247</v>
      </c>
      <c r="H220" s="171"/>
      <c r="I220" s="171"/>
      <c r="J220" s="171"/>
      <c r="K220" s="171"/>
      <c r="L220" s="188"/>
      <c r="M220" s="188"/>
      <c r="N220" s="188"/>
      <c r="O220" s="188"/>
      <c r="P220" s="188"/>
      <c r="Q220" s="188"/>
      <c r="R220" s="188"/>
      <c r="S220" s="188"/>
      <c r="T220" s="188"/>
      <c r="U220" s="188"/>
      <c r="V220" s="188"/>
      <c r="W220" s="188"/>
      <c r="X220" s="188"/>
      <c r="Y220" s="188"/>
    </row>
    <row r="221">
      <c r="A221" s="171" t="s">
        <v>2586</v>
      </c>
      <c r="B221" s="171" t="s">
        <v>34207</v>
      </c>
      <c r="C221" s="171" t="s">
        <v>34660</v>
      </c>
      <c r="D221" s="171" t="s">
        <v>21324</v>
      </c>
      <c r="E221" s="171" t="s">
        <v>34661</v>
      </c>
      <c r="F221" s="171" t="s">
        <v>34210</v>
      </c>
      <c r="G221" s="171" t="s">
        <v>34662</v>
      </c>
      <c r="H221" s="171"/>
      <c r="I221" s="173" t="s">
        <v>34663</v>
      </c>
      <c r="J221" s="171"/>
      <c r="K221" s="171"/>
      <c r="L221" s="188"/>
      <c r="M221" s="188"/>
      <c r="N221" s="188"/>
      <c r="O221" s="188"/>
      <c r="P221" s="188"/>
      <c r="Q221" s="188"/>
      <c r="R221" s="188"/>
      <c r="S221" s="188"/>
      <c r="T221" s="188"/>
      <c r="U221" s="188"/>
      <c r="V221" s="188"/>
      <c r="W221" s="188"/>
      <c r="X221" s="188"/>
      <c r="Y221" s="188"/>
    </row>
    <row r="222">
      <c r="A222" s="171" t="s">
        <v>2586</v>
      </c>
      <c r="B222" s="171" t="s">
        <v>34664</v>
      </c>
      <c r="C222" s="171"/>
      <c r="D222" s="171" t="s">
        <v>20668</v>
      </c>
      <c r="E222" s="171" t="s">
        <v>34665</v>
      </c>
      <c r="F222" s="171"/>
      <c r="G222" s="171"/>
      <c r="H222" s="171"/>
      <c r="I222" s="171"/>
      <c r="J222" s="171"/>
      <c r="K222" s="171" t="s">
        <v>2760</v>
      </c>
      <c r="L222" s="188"/>
      <c r="M222" s="188"/>
      <c r="N222" s="188"/>
      <c r="O222" s="188"/>
      <c r="P222" s="188"/>
      <c r="Q222" s="188"/>
      <c r="R222" s="188"/>
      <c r="S222" s="188"/>
      <c r="T222" s="188"/>
      <c r="U222" s="188"/>
      <c r="V222" s="188"/>
      <c r="W222" s="188"/>
      <c r="X222" s="188"/>
      <c r="Y222" s="188"/>
    </row>
    <row r="223">
      <c r="A223" s="171" t="s">
        <v>2586</v>
      </c>
      <c r="B223" s="171" t="s">
        <v>34666</v>
      </c>
      <c r="C223" s="171" t="s">
        <v>34667</v>
      </c>
      <c r="D223" s="171" t="s">
        <v>11408</v>
      </c>
      <c r="E223" s="171" t="s">
        <v>34668</v>
      </c>
      <c r="F223" s="171" t="s">
        <v>34073</v>
      </c>
      <c r="G223" s="171" t="s">
        <v>34669</v>
      </c>
      <c r="H223" s="171"/>
      <c r="I223" s="173" t="s">
        <v>34670</v>
      </c>
      <c r="J223" s="171"/>
      <c r="K223" s="171"/>
      <c r="L223" s="188"/>
      <c r="M223" s="188"/>
      <c r="N223" s="188"/>
      <c r="O223" s="188"/>
      <c r="P223" s="188"/>
      <c r="Q223" s="188"/>
      <c r="R223" s="188"/>
      <c r="S223" s="188"/>
      <c r="T223" s="188"/>
      <c r="U223" s="188"/>
      <c r="V223" s="188"/>
      <c r="W223" s="188"/>
      <c r="X223" s="188"/>
      <c r="Y223" s="188"/>
    </row>
    <row r="224">
      <c r="A224" s="171" t="s">
        <v>2586</v>
      </c>
      <c r="B224" s="171" t="s">
        <v>34671</v>
      </c>
      <c r="C224" s="171" t="s">
        <v>34672</v>
      </c>
      <c r="D224" s="171" t="s">
        <v>34673</v>
      </c>
      <c r="E224" s="171" t="s">
        <v>34674</v>
      </c>
      <c r="F224" s="171" t="s">
        <v>34073</v>
      </c>
      <c r="G224" s="171" t="s">
        <v>34675</v>
      </c>
      <c r="H224" s="171"/>
      <c r="I224" s="173" t="s">
        <v>34676</v>
      </c>
      <c r="J224" s="173" t="s">
        <v>34677</v>
      </c>
      <c r="K224" s="171"/>
      <c r="L224" s="188"/>
      <c r="M224" s="188"/>
      <c r="N224" s="188"/>
      <c r="O224" s="188"/>
      <c r="P224" s="188"/>
      <c r="Q224" s="188"/>
      <c r="R224" s="188"/>
      <c r="S224" s="188"/>
      <c r="T224" s="188"/>
      <c r="U224" s="188"/>
      <c r="V224" s="188"/>
      <c r="W224" s="188"/>
      <c r="X224" s="188"/>
      <c r="Y224" s="188"/>
    </row>
    <row r="225">
      <c r="A225" s="171" t="s">
        <v>2586</v>
      </c>
      <c r="B225" s="171" t="s">
        <v>34678</v>
      </c>
      <c r="C225" s="171"/>
      <c r="D225" s="171" t="s">
        <v>34679</v>
      </c>
      <c r="E225" s="171" t="s">
        <v>34680</v>
      </c>
      <c r="F225" s="171" t="s">
        <v>34046</v>
      </c>
      <c r="G225" s="171"/>
      <c r="H225" s="171"/>
      <c r="I225" s="171"/>
      <c r="J225" s="171"/>
      <c r="K225" s="171" t="s">
        <v>34681</v>
      </c>
      <c r="L225" s="188"/>
      <c r="M225" s="188"/>
      <c r="N225" s="188"/>
      <c r="O225" s="188"/>
      <c r="P225" s="188"/>
      <c r="Q225" s="188"/>
      <c r="R225" s="188"/>
      <c r="S225" s="188"/>
      <c r="T225" s="188"/>
      <c r="U225" s="188"/>
      <c r="V225" s="188"/>
      <c r="W225" s="188"/>
      <c r="X225" s="188"/>
      <c r="Y225" s="188"/>
    </row>
    <row r="226">
      <c r="A226" s="171" t="s">
        <v>2586</v>
      </c>
      <c r="B226" s="171" t="s">
        <v>34143</v>
      </c>
      <c r="C226" s="171" t="s">
        <v>34682</v>
      </c>
      <c r="D226" s="171" t="s">
        <v>34683</v>
      </c>
      <c r="E226" s="171" t="s">
        <v>34684</v>
      </c>
      <c r="F226" s="171" t="s">
        <v>33083</v>
      </c>
      <c r="G226" s="171" t="s">
        <v>34685</v>
      </c>
      <c r="H226" s="171"/>
      <c r="I226" s="171" t="s">
        <v>34686</v>
      </c>
      <c r="J226" s="173" t="s">
        <v>34687</v>
      </c>
      <c r="K226" s="171"/>
      <c r="L226" s="188"/>
      <c r="M226" s="188"/>
      <c r="N226" s="188"/>
      <c r="O226" s="188"/>
      <c r="P226" s="188"/>
      <c r="Q226" s="188"/>
      <c r="R226" s="188"/>
      <c r="S226" s="188"/>
      <c r="T226" s="188"/>
      <c r="U226" s="188"/>
      <c r="V226" s="188"/>
      <c r="W226" s="188"/>
      <c r="X226" s="188"/>
      <c r="Y226" s="188"/>
    </row>
    <row r="227">
      <c r="A227" s="171" t="s">
        <v>2586</v>
      </c>
      <c r="B227" s="171" t="s">
        <v>34688</v>
      </c>
      <c r="C227" s="171"/>
      <c r="D227" s="171" t="s">
        <v>34689</v>
      </c>
      <c r="E227" s="171" t="s">
        <v>34690</v>
      </c>
      <c r="F227" s="171"/>
      <c r="G227" s="171"/>
      <c r="H227" s="171"/>
      <c r="I227" s="171"/>
      <c r="J227" s="171"/>
      <c r="K227" s="171" t="s">
        <v>2742</v>
      </c>
      <c r="L227" s="188"/>
      <c r="M227" s="188"/>
      <c r="N227" s="188"/>
      <c r="O227" s="188"/>
      <c r="P227" s="188"/>
      <c r="Q227" s="188"/>
      <c r="R227" s="188"/>
      <c r="S227" s="188"/>
      <c r="T227" s="188"/>
      <c r="U227" s="188"/>
      <c r="V227" s="188"/>
      <c r="W227" s="188"/>
      <c r="X227" s="188"/>
      <c r="Y227" s="188"/>
    </row>
    <row r="228">
      <c r="A228" s="171" t="s">
        <v>2586</v>
      </c>
      <c r="B228" s="171" t="s">
        <v>34691</v>
      </c>
      <c r="C228" s="171"/>
      <c r="D228" s="171" t="s">
        <v>34692</v>
      </c>
      <c r="E228" s="171" t="s">
        <v>34693</v>
      </c>
      <c r="F228" s="171" t="s">
        <v>34046</v>
      </c>
      <c r="G228" s="171"/>
      <c r="H228" s="171"/>
      <c r="I228" s="171"/>
      <c r="J228" s="171"/>
      <c r="K228" s="171" t="s">
        <v>2760</v>
      </c>
      <c r="L228" s="188"/>
      <c r="M228" s="188"/>
      <c r="N228" s="188"/>
      <c r="O228" s="188"/>
      <c r="P228" s="188"/>
      <c r="Q228" s="188"/>
      <c r="R228" s="188"/>
      <c r="S228" s="188"/>
      <c r="T228" s="188"/>
      <c r="U228" s="188"/>
      <c r="V228" s="188"/>
      <c r="W228" s="188"/>
      <c r="X228" s="188"/>
      <c r="Y228" s="188"/>
    </row>
    <row r="229">
      <c r="A229" s="171" t="s">
        <v>2586</v>
      </c>
      <c r="B229" s="171" t="s">
        <v>34694</v>
      </c>
      <c r="C229" s="171" t="s">
        <v>34695</v>
      </c>
      <c r="D229" s="171"/>
      <c r="E229" s="171" t="s">
        <v>34696</v>
      </c>
      <c r="F229" s="171" t="s">
        <v>34046</v>
      </c>
      <c r="G229" s="171"/>
      <c r="H229" s="171"/>
      <c r="I229" s="171"/>
      <c r="J229" s="171"/>
      <c r="K229" s="171" t="s">
        <v>2760</v>
      </c>
      <c r="L229" s="188"/>
      <c r="M229" s="188"/>
      <c r="N229" s="188"/>
      <c r="O229" s="188"/>
      <c r="P229" s="188"/>
      <c r="Q229" s="188"/>
      <c r="R229" s="188"/>
      <c r="S229" s="188"/>
      <c r="T229" s="188"/>
      <c r="U229" s="188"/>
      <c r="V229" s="188"/>
      <c r="W229" s="188"/>
      <c r="X229" s="188"/>
      <c r="Y229" s="188"/>
    </row>
    <row r="230">
      <c r="A230" s="171" t="s">
        <v>2586</v>
      </c>
      <c r="B230" s="173" t="s">
        <v>34697</v>
      </c>
      <c r="C230" s="171"/>
      <c r="D230" s="171" t="s">
        <v>34698</v>
      </c>
      <c r="E230" s="171" t="s">
        <v>34699</v>
      </c>
      <c r="F230" s="171"/>
      <c r="G230" s="171"/>
      <c r="H230" s="171"/>
      <c r="I230" s="171"/>
      <c r="J230" s="171"/>
      <c r="K230" s="171" t="s">
        <v>15374</v>
      </c>
      <c r="L230" s="188"/>
      <c r="M230" s="188"/>
      <c r="N230" s="188"/>
      <c r="O230" s="188"/>
      <c r="P230" s="188"/>
      <c r="Q230" s="188"/>
      <c r="R230" s="188"/>
      <c r="S230" s="188"/>
      <c r="T230" s="188"/>
      <c r="U230" s="188"/>
      <c r="V230" s="188"/>
      <c r="W230" s="188"/>
      <c r="X230" s="188"/>
      <c r="Y230" s="188"/>
    </row>
    <row r="231">
      <c r="A231" s="171" t="s">
        <v>2586</v>
      </c>
      <c r="B231" s="171" t="s">
        <v>34700</v>
      </c>
      <c r="C231" s="171"/>
      <c r="D231" s="171" t="s">
        <v>5725</v>
      </c>
      <c r="E231" s="171" t="s">
        <v>34701</v>
      </c>
      <c r="F231" s="171"/>
      <c r="G231" s="171"/>
      <c r="H231" s="171"/>
      <c r="I231" s="171"/>
      <c r="J231" s="171"/>
      <c r="K231" s="171" t="s">
        <v>34702</v>
      </c>
      <c r="L231" s="188"/>
      <c r="M231" s="188"/>
      <c r="N231" s="188"/>
      <c r="O231" s="188"/>
      <c r="P231" s="188"/>
      <c r="Q231" s="188"/>
      <c r="R231" s="188"/>
      <c r="S231" s="188"/>
      <c r="T231" s="188"/>
      <c r="U231" s="188"/>
      <c r="V231" s="188"/>
      <c r="W231" s="188"/>
      <c r="X231" s="188"/>
      <c r="Y231" s="188"/>
    </row>
    <row r="232">
      <c r="A232" s="171" t="s">
        <v>2586</v>
      </c>
      <c r="B232" s="171"/>
      <c r="C232" s="171" t="s">
        <v>34703</v>
      </c>
      <c r="D232" s="171" t="s">
        <v>5725</v>
      </c>
      <c r="E232" s="171" t="s">
        <v>34704</v>
      </c>
      <c r="F232" s="171" t="s">
        <v>34073</v>
      </c>
      <c r="G232" s="171"/>
      <c r="H232" s="171" t="s">
        <v>34705</v>
      </c>
      <c r="I232" s="171"/>
      <c r="J232" s="171"/>
      <c r="K232" s="171"/>
      <c r="L232" s="188"/>
      <c r="M232" s="188"/>
      <c r="N232" s="188"/>
      <c r="O232" s="188"/>
      <c r="P232" s="188"/>
      <c r="Q232" s="188"/>
      <c r="R232" s="188"/>
      <c r="S232" s="188"/>
      <c r="T232" s="188"/>
      <c r="U232" s="188"/>
      <c r="V232" s="188"/>
      <c r="W232" s="188"/>
      <c r="X232" s="188"/>
      <c r="Y232" s="188"/>
    </row>
    <row r="233">
      <c r="A233" s="171" t="s">
        <v>2586</v>
      </c>
      <c r="B233" s="171" t="s">
        <v>34089</v>
      </c>
      <c r="C233" s="171" t="s">
        <v>34706</v>
      </c>
      <c r="D233" s="171" t="s">
        <v>4888</v>
      </c>
      <c r="E233" s="171" t="s">
        <v>34707</v>
      </c>
      <c r="F233" s="171" t="s">
        <v>34093</v>
      </c>
      <c r="G233" s="171" t="s">
        <v>34708</v>
      </c>
      <c r="H233" s="171"/>
      <c r="I233" s="173" t="s">
        <v>34709</v>
      </c>
      <c r="J233" s="173" t="s">
        <v>34096</v>
      </c>
      <c r="K233" s="171"/>
      <c r="L233" s="188"/>
      <c r="M233" s="188"/>
      <c r="N233" s="188"/>
      <c r="O233" s="188"/>
      <c r="P233" s="188"/>
      <c r="Q233" s="188"/>
      <c r="R233" s="188"/>
      <c r="S233" s="188"/>
      <c r="T233" s="188"/>
      <c r="U233" s="188"/>
      <c r="V233" s="188"/>
      <c r="W233" s="188"/>
      <c r="X233" s="188"/>
      <c r="Y233" s="188"/>
    </row>
    <row r="234">
      <c r="A234" s="171" t="s">
        <v>2586</v>
      </c>
      <c r="B234" s="171" t="s">
        <v>34710</v>
      </c>
      <c r="C234" s="171"/>
      <c r="D234" s="171" t="s">
        <v>4888</v>
      </c>
      <c r="E234" s="171" t="s">
        <v>34711</v>
      </c>
      <c r="F234" s="171" t="s">
        <v>34712</v>
      </c>
      <c r="G234" s="171"/>
      <c r="H234" s="171"/>
      <c r="I234" s="171"/>
      <c r="J234" s="171"/>
      <c r="K234" s="171" t="s">
        <v>34713</v>
      </c>
      <c r="L234" s="188"/>
      <c r="M234" s="188"/>
      <c r="N234" s="188"/>
      <c r="O234" s="188"/>
      <c r="P234" s="188"/>
      <c r="Q234" s="188"/>
      <c r="R234" s="188"/>
      <c r="S234" s="188"/>
      <c r="T234" s="188"/>
      <c r="U234" s="188"/>
      <c r="V234" s="188"/>
      <c r="W234" s="188"/>
      <c r="X234" s="188"/>
      <c r="Y234" s="188"/>
    </row>
    <row r="235">
      <c r="A235" s="171" t="s">
        <v>2586</v>
      </c>
      <c r="B235" s="171" t="s">
        <v>34714</v>
      </c>
      <c r="C235" s="171"/>
      <c r="D235" s="171" t="s">
        <v>16417</v>
      </c>
      <c r="E235" s="171" t="s">
        <v>34715</v>
      </c>
      <c r="F235" s="171" t="s">
        <v>34288</v>
      </c>
      <c r="G235" s="171"/>
      <c r="H235" s="171"/>
      <c r="I235" s="171"/>
      <c r="J235" s="171"/>
      <c r="K235" s="171" t="s">
        <v>2603</v>
      </c>
      <c r="L235" s="188"/>
      <c r="M235" s="188"/>
      <c r="N235" s="188"/>
      <c r="O235" s="188"/>
      <c r="P235" s="188"/>
      <c r="Q235" s="188"/>
      <c r="R235" s="188"/>
      <c r="S235" s="188"/>
      <c r="T235" s="188"/>
      <c r="U235" s="188"/>
      <c r="V235" s="188"/>
      <c r="W235" s="188"/>
      <c r="X235" s="188"/>
      <c r="Y235" s="188"/>
    </row>
    <row r="236">
      <c r="A236" s="171" t="s">
        <v>2586</v>
      </c>
      <c r="B236" s="171" t="s">
        <v>34186</v>
      </c>
      <c r="C236" s="171" t="s">
        <v>34716</v>
      </c>
      <c r="D236" s="171" t="s">
        <v>11659</v>
      </c>
      <c r="E236" s="171" t="s">
        <v>34717</v>
      </c>
      <c r="F236" s="171" t="s">
        <v>34189</v>
      </c>
      <c r="G236" s="171" t="s">
        <v>22552</v>
      </c>
      <c r="H236" s="171"/>
      <c r="I236" s="173" t="s">
        <v>34718</v>
      </c>
      <c r="J236" s="173" t="s">
        <v>34191</v>
      </c>
      <c r="K236" s="171"/>
      <c r="L236" s="188"/>
      <c r="M236" s="188"/>
      <c r="N236" s="188"/>
      <c r="O236" s="188"/>
      <c r="P236" s="188"/>
      <c r="Q236" s="188"/>
      <c r="R236" s="188"/>
      <c r="S236" s="188"/>
      <c r="T236" s="188"/>
      <c r="U236" s="188"/>
      <c r="V236" s="188"/>
      <c r="W236" s="188"/>
      <c r="X236" s="188"/>
      <c r="Y236" s="188"/>
    </row>
    <row r="237">
      <c r="A237" s="171" t="s">
        <v>2586</v>
      </c>
      <c r="B237" s="171" t="s">
        <v>34719</v>
      </c>
      <c r="C237" s="171"/>
      <c r="D237" s="171" t="s">
        <v>11659</v>
      </c>
      <c r="E237" s="171" t="s">
        <v>34720</v>
      </c>
      <c r="F237" s="171" t="s">
        <v>34288</v>
      </c>
      <c r="G237" s="171"/>
      <c r="H237" s="171"/>
      <c r="I237" s="171"/>
      <c r="J237" s="171"/>
      <c r="K237" s="171" t="s">
        <v>2765</v>
      </c>
      <c r="L237" s="188"/>
      <c r="M237" s="188"/>
      <c r="N237" s="188"/>
      <c r="O237" s="188"/>
      <c r="P237" s="188"/>
      <c r="Q237" s="188"/>
      <c r="R237" s="188"/>
      <c r="S237" s="188"/>
      <c r="T237" s="188"/>
      <c r="U237" s="188"/>
      <c r="V237" s="188"/>
      <c r="W237" s="188"/>
      <c r="X237" s="188"/>
      <c r="Y237" s="188"/>
    </row>
    <row r="238">
      <c r="A238" s="171" t="s">
        <v>2586</v>
      </c>
      <c r="B238" s="171" t="s">
        <v>34177</v>
      </c>
      <c r="C238" s="171" t="s">
        <v>34721</v>
      </c>
      <c r="D238" s="171" t="s">
        <v>34722</v>
      </c>
      <c r="E238" s="171" t="s">
        <v>34723</v>
      </c>
      <c r="F238" s="171" t="s">
        <v>34073</v>
      </c>
      <c r="G238" s="171" t="s">
        <v>34245</v>
      </c>
      <c r="H238" s="171"/>
      <c r="I238" s="173" t="s">
        <v>34724</v>
      </c>
      <c r="J238" s="173" t="s">
        <v>34181</v>
      </c>
      <c r="K238" s="171"/>
      <c r="L238" s="188"/>
      <c r="M238" s="188"/>
      <c r="N238" s="188"/>
      <c r="O238" s="188"/>
      <c r="P238" s="188"/>
      <c r="Q238" s="188"/>
      <c r="R238" s="188"/>
      <c r="S238" s="188"/>
      <c r="T238" s="188"/>
      <c r="U238" s="188"/>
      <c r="V238" s="188"/>
      <c r="W238" s="188"/>
      <c r="X238" s="188"/>
      <c r="Y238" s="188"/>
    </row>
    <row r="239">
      <c r="A239" s="171" t="s">
        <v>2586</v>
      </c>
      <c r="B239" s="171" t="s">
        <v>34725</v>
      </c>
      <c r="C239" s="171" t="s">
        <v>34726</v>
      </c>
      <c r="D239" s="171" t="s">
        <v>2918</v>
      </c>
      <c r="E239" s="171" t="s">
        <v>34727</v>
      </c>
      <c r="F239" s="171" t="s">
        <v>34093</v>
      </c>
      <c r="G239" s="171" t="s">
        <v>34728</v>
      </c>
      <c r="H239" s="171"/>
      <c r="I239" s="173" t="s">
        <v>34729</v>
      </c>
      <c r="J239" s="171"/>
      <c r="K239" s="171"/>
      <c r="L239" s="188"/>
      <c r="M239" s="188"/>
      <c r="N239" s="188"/>
      <c r="O239" s="188"/>
      <c r="P239" s="188"/>
      <c r="Q239" s="188"/>
      <c r="R239" s="188"/>
      <c r="S239" s="188"/>
      <c r="T239" s="188"/>
      <c r="U239" s="188"/>
      <c r="V239" s="188"/>
      <c r="W239" s="188"/>
      <c r="X239" s="188"/>
      <c r="Y239" s="188"/>
    </row>
    <row r="240">
      <c r="A240" s="171" t="s">
        <v>2586</v>
      </c>
      <c r="B240" s="171" t="s">
        <v>34730</v>
      </c>
      <c r="C240" s="171"/>
      <c r="D240" s="171" t="s">
        <v>6382</v>
      </c>
      <c r="E240" s="171" t="s">
        <v>34731</v>
      </c>
      <c r="F240" s="171" t="s">
        <v>34046</v>
      </c>
      <c r="G240" s="171"/>
      <c r="H240" s="171"/>
      <c r="I240" s="171"/>
      <c r="J240" s="171"/>
      <c r="K240" s="171" t="s">
        <v>2760</v>
      </c>
      <c r="L240" s="188"/>
      <c r="M240" s="188"/>
      <c r="N240" s="188"/>
      <c r="O240" s="188"/>
      <c r="P240" s="188"/>
      <c r="Q240" s="188"/>
      <c r="R240" s="188"/>
      <c r="S240" s="188"/>
      <c r="T240" s="188"/>
      <c r="U240" s="188"/>
      <c r="V240" s="188"/>
      <c r="W240" s="188"/>
      <c r="X240" s="188"/>
      <c r="Y240" s="188"/>
    </row>
    <row r="241">
      <c r="A241" s="171" t="s">
        <v>2586</v>
      </c>
      <c r="B241" s="171" t="s">
        <v>7006</v>
      </c>
      <c r="C241" s="171"/>
      <c r="D241" s="171" t="s">
        <v>29634</v>
      </c>
      <c r="E241" s="171" t="s">
        <v>34732</v>
      </c>
      <c r="F241" s="171"/>
      <c r="G241" s="171"/>
      <c r="H241" s="171"/>
      <c r="I241" s="171" t="s">
        <v>34733</v>
      </c>
      <c r="J241" s="171"/>
      <c r="K241" s="171" t="s">
        <v>2760</v>
      </c>
      <c r="L241" s="188"/>
      <c r="M241" s="188"/>
      <c r="N241" s="188"/>
      <c r="O241" s="188"/>
      <c r="P241" s="188"/>
      <c r="Q241" s="188"/>
      <c r="R241" s="188"/>
      <c r="S241" s="188"/>
      <c r="T241" s="188"/>
      <c r="U241" s="188"/>
      <c r="V241" s="188"/>
      <c r="W241" s="188"/>
      <c r="X241" s="188"/>
      <c r="Y241" s="188"/>
    </row>
    <row r="242">
      <c r="A242" s="171" t="s">
        <v>2586</v>
      </c>
      <c r="B242" s="171" t="s">
        <v>34694</v>
      </c>
      <c r="C242" s="171" t="s">
        <v>5509</v>
      </c>
      <c r="D242" s="171"/>
      <c r="E242" s="171" t="s">
        <v>34734</v>
      </c>
      <c r="F242" s="171" t="s">
        <v>34046</v>
      </c>
      <c r="G242" s="171"/>
      <c r="H242" s="171"/>
      <c r="I242" s="171"/>
      <c r="J242" s="171"/>
      <c r="K242" s="171" t="s">
        <v>2760</v>
      </c>
      <c r="L242" s="188"/>
      <c r="M242" s="188"/>
      <c r="N242" s="188"/>
      <c r="O242" s="188"/>
      <c r="P242" s="188"/>
      <c r="Q242" s="188"/>
      <c r="R242" s="188"/>
      <c r="S242" s="188"/>
      <c r="T242" s="188"/>
      <c r="U242" s="188"/>
      <c r="V242" s="188"/>
      <c r="W242" s="188"/>
      <c r="X242" s="188"/>
      <c r="Y242" s="188"/>
    </row>
    <row r="243">
      <c r="A243" s="171" t="s">
        <v>2586</v>
      </c>
      <c r="B243" s="171" t="s">
        <v>34735</v>
      </c>
      <c r="C243" s="171" t="s">
        <v>5509</v>
      </c>
      <c r="D243" s="171"/>
      <c r="E243" s="171" t="s">
        <v>34736</v>
      </c>
      <c r="F243" s="171" t="s">
        <v>34224</v>
      </c>
      <c r="G243" s="171"/>
      <c r="H243" s="171"/>
      <c r="I243" s="171" t="s">
        <v>2760</v>
      </c>
      <c r="J243" s="171"/>
      <c r="K243" s="171"/>
      <c r="L243" s="188"/>
      <c r="M243" s="188"/>
      <c r="N243" s="188"/>
      <c r="O243" s="188"/>
      <c r="P243" s="188"/>
      <c r="Q243" s="188"/>
      <c r="R243" s="188"/>
      <c r="S243" s="188"/>
      <c r="T243" s="188"/>
      <c r="U243" s="188"/>
      <c r="V243" s="188"/>
      <c r="W243" s="188"/>
      <c r="X243" s="188"/>
      <c r="Y243" s="188"/>
    </row>
    <row r="244">
      <c r="A244" s="171" t="s">
        <v>2586</v>
      </c>
      <c r="B244" s="171" t="s">
        <v>34737</v>
      </c>
      <c r="C244" s="171"/>
      <c r="D244" s="171"/>
      <c r="E244" s="171" t="s">
        <v>34738</v>
      </c>
      <c r="F244" s="171" t="s">
        <v>34241</v>
      </c>
      <c r="G244" s="171"/>
      <c r="H244" s="171"/>
      <c r="I244" s="171"/>
      <c r="J244" s="171"/>
      <c r="K244" s="171" t="s">
        <v>2937</v>
      </c>
      <c r="L244" s="188"/>
      <c r="M244" s="188"/>
      <c r="N244" s="188"/>
      <c r="O244" s="188"/>
      <c r="P244" s="188"/>
      <c r="Q244" s="188"/>
      <c r="R244" s="188"/>
      <c r="S244" s="188"/>
      <c r="T244" s="188"/>
      <c r="U244" s="188"/>
      <c r="V244" s="188"/>
      <c r="W244" s="188"/>
      <c r="X244" s="188"/>
      <c r="Y244" s="188"/>
    </row>
    <row r="245">
      <c r="A245" s="171" t="s">
        <v>2586</v>
      </c>
      <c r="B245" s="171" t="s">
        <v>34739</v>
      </c>
      <c r="C245" s="171"/>
      <c r="D245" s="171" t="s">
        <v>12032</v>
      </c>
      <c r="E245" s="171" t="s">
        <v>34740</v>
      </c>
      <c r="F245" s="171"/>
      <c r="G245" s="171"/>
      <c r="H245" s="171"/>
      <c r="I245" s="171"/>
      <c r="J245" s="171"/>
      <c r="K245" s="171" t="s">
        <v>2765</v>
      </c>
      <c r="L245" s="188"/>
      <c r="M245" s="188"/>
      <c r="N245" s="188"/>
      <c r="O245" s="188"/>
      <c r="P245" s="188"/>
      <c r="Q245" s="188"/>
      <c r="R245" s="188"/>
      <c r="S245" s="188"/>
      <c r="T245" s="188"/>
      <c r="U245" s="188"/>
      <c r="V245" s="188"/>
      <c r="W245" s="188"/>
      <c r="X245" s="188"/>
      <c r="Y245" s="188"/>
    </row>
    <row r="246">
      <c r="A246" s="171" t="s">
        <v>2586</v>
      </c>
      <c r="B246" s="171" t="s">
        <v>34741</v>
      </c>
      <c r="C246" s="171" t="s">
        <v>34742</v>
      </c>
      <c r="D246" s="171" t="s">
        <v>3146</v>
      </c>
      <c r="E246" s="171" t="s">
        <v>34743</v>
      </c>
      <c r="F246" s="171" t="s">
        <v>34744</v>
      </c>
      <c r="G246" s="171" t="s">
        <v>23031</v>
      </c>
      <c r="H246" s="171"/>
      <c r="I246" s="173" t="s">
        <v>34745</v>
      </c>
      <c r="J246" s="173" t="s">
        <v>34746</v>
      </c>
      <c r="K246" s="171"/>
      <c r="L246" s="188"/>
      <c r="M246" s="188"/>
      <c r="N246" s="188"/>
      <c r="O246" s="188"/>
      <c r="P246" s="188"/>
      <c r="Q246" s="188"/>
      <c r="R246" s="188"/>
      <c r="S246" s="188"/>
      <c r="T246" s="188"/>
      <c r="U246" s="188"/>
      <c r="V246" s="188"/>
      <c r="W246" s="188"/>
      <c r="X246" s="188"/>
      <c r="Y246" s="188"/>
    </row>
    <row r="247">
      <c r="A247" s="171" t="s">
        <v>2586</v>
      </c>
      <c r="B247" s="171" t="s">
        <v>7006</v>
      </c>
      <c r="C247" s="171" t="s">
        <v>34747</v>
      </c>
      <c r="D247" s="171" t="s">
        <v>34748</v>
      </c>
      <c r="E247" s="171" t="s">
        <v>34749</v>
      </c>
      <c r="F247" s="171" t="s">
        <v>33083</v>
      </c>
      <c r="G247" s="171" t="s">
        <v>34750</v>
      </c>
      <c r="H247" s="171"/>
      <c r="I247" s="171"/>
      <c r="J247" s="171"/>
      <c r="K247" s="171"/>
      <c r="L247" s="188"/>
      <c r="M247" s="188"/>
      <c r="N247" s="188"/>
      <c r="O247" s="188"/>
      <c r="P247" s="188"/>
      <c r="Q247" s="188"/>
      <c r="R247" s="188"/>
      <c r="S247" s="188"/>
      <c r="T247" s="188"/>
      <c r="U247" s="188"/>
      <c r="V247" s="188"/>
      <c r="W247" s="188"/>
      <c r="X247" s="188"/>
      <c r="Y247" s="188"/>
    </row>
    <row r="248">
      <c r="A248" s="171" t="s">
        <v>2586</v>
      </c>
      <c r="B248" s="171" t="s">
        <v>34751</v>
      </c>
      <c r="C248" s="171" t="s">
        <v>34752</v>
      </c>
      <c r="D248" s="171" t="s">
        <v>2950</v>
      </c>
      <c r="E248" s="171" t="s">
        <v>34753</v>
      </c>
      <c r="F248" s="171" t="s">
        <v>34754</v>
      </c>
      <c r="G248" s="171" t="s">
        <v>22853</v>
      </c>
      <c r="H248" s="171"/>
      <c r="I248" s="173" t="s">
        <v>34755</v>
      </c>
      <c r="J248" s="173" t="s">
        <v>34756</v>
      </c>
      <c r="K248" s="171"/>
      <c r="L248" s="188"/>
      <c r="M248" s="188"/>
      <c r="N248" s="188"/>
      <c r="O248" s="188"/>
      <c r="P248" s="188"/>
      <c r="Q248" s="188"/>
      <c r="R248" s="188"/>
      <c r="S248" s="188"/>
      <c r="T248" s="188"/>
      <c r="U248" s="188"/>
      <c r="V248" s="188"/>
      <c r="W248" s="188"/>
      <c r="X248" s="188"/>
      <c r="Y248" s="188"/>
    </row>
    <row r="249">
      <c r="A249" s="171" t="s">
        <v>2586</v>
      </c>
      <c r="B249" s="171" t="s">
        <v>34757</v>
      </c>
      <c r="C249" s="171"/>
      <c r="D249" s="171" t="s">
        <v>6687</v>
      </c>
      <c r="E249" s="171" t="s">
        <v>34758</v>
      </c>
      <c r="F249" s="171" t="s">
        <v>34046</v>
      </c>
      <c r="G249" s="171"/>
      <c r="H249" s="171"/>
      <c r="I249" s="171"/>
      <c r="J249" s="171"/>
      <c r="K249" s="171" t="s">
        <v>15374</v>
      </c>
      <c r="L249" s="188"/>
      <c r="M249" s="188"/>
      <c r="N249" s="188"/>
      <c r="O249" s="188"/>
      <c r="P249" s="188"/>
      <c r="Q249" s="188"/>
      <c r="R249" s="188"/>
      <c r="S249" s="188"/>
      <c r="T249" s="188"/>
      <c r="U249" s="188"/>
      <c r="V249" s="188"/>
      <c r="W249" s="188"/>
      <c r="X249" s="188"/>
      <c r="Y249" s="188"/>
    </row>
    <row r="250">
      <c r="A250" s="171" t="s">
        <v>2586</v>
      </c>
      <c r="B250" s="171" t="s">
        <v>34759</v>
      </c>
      <c r="C250" s="171" t="s">
        <v>12232</v>
      </c>
      <c r="D250" s="171"/>
      <c r="E250" s="171" t="s">
        <v>34760</v>
      </c>
      <c r="F250" s="171" t="s">
        <v>16662</v>
      </c>
      <c r="G250" s="171"/>
      <c r="H250" s="171"/>
      <c r="I250" s="171"/>
      <c r="J250" s="171"/>
      <c r="K250" s="171" t="s">
        <v>34042</v>
      </c>
      <c r="L250" s="188"/>
      <c r="M250" s="188"/>
      <c r="N250" s="188"/>
      <c r="O250" s="188"/>
      <c r="P250" s="188"/>
      <c r="Q250" s="188"/>
      <c r="R250" s="188"/>
      <c r="S250" s="188"/>
      <c r="T250" s="188"/>
      <c r="U250" s="188"/>
      <c r="V250" s="188"/>
      <c r="W250" s="188"/>
      <c r="X250" s="188"/>
      <c r="Y250" s="188"/>
    </row>
    <row r="251">
      <c r="A251" s="171" t="s">
        <v>2586</v>
      </c>
      <c r="B251" s="171" t="s">
        <v>10763</v>
      </c>
      <c r="C251" s="171"/>
      <c r="D251" s="171" t="s">
        <v>12290</v>
      </c>
      <c r="E251" s="171" t="s">
        <v>34761</v>
      </c>
      <c r="F251" s="171"/>
      <c r="G251" s="171"/>
      <c r="H251" s="171"/>
      <c r="I251" s="171"/>
      <c r="J251" s="171"/>
      <c r="K251" s="171" t="s">
        <v>22653</v>
      </c>
      <c r="L251" s="188"/>
      <c r="M251" s="188"/>
      <c r="N251" s="188"/>
      <c r="O251" s="188"/>
      <c r="P251" s="188"/>
      <c r="Q251" s="188"/>
      <c r="R251" s="188"/>
      <c r="S251" s="188"/>
      <c r="T251" s="188"/>
      <c r="U251" s="188"/>
      <c r="V251" s="188"/>
      <c r="W251" s="188"/>
      <c r="X251" s="188"/>
      <c r="Y251" s="188"/>
    </row>
    <row r="252">
      <c r="A252" s="171" t="s">
        <v>2586</v>
      </c>
      <c r="B252" s="171" t="s">
        <v>34762</v>
      </c>
      <c r="C252" s="171"/>
      <c r="D252" s="171" t="s">
        <v>34763</v>
      </c>
      <c r="E252" s="171" t="s">
        <v>34764</v>
      </c>
      <c r="F252" s="171"/>
      <c r="G252" s="171"/>
      <c r="H252" s="171"/>
      <c r="I252" s="171"/>
      <c r="J252" s="171"/>
      <c r="K252" s="171" t="s">
        <v>2760</v>
      </c>
      <c r="L252" s="188"/>
      <c r="M252" s="188"/>
      <c r="N252" s="188"/>
      <c r="O252" s="188"/>
      <c r="P252" s="188"/>
      <c r="Q252" s="188"/>
      <c r="R252" s="188"/>
      <c r="S252" s="188"/>
      <c r="T252" s="188"/>
      <c r="U252" s="188"/>
      <c r="V252" s="188"/>
      <c r="W252" s="188"/>
      <c r="X252" s="188"/>
      <c r="Y252" s="188"/>
    </row>
    <row r="253">
      <c r="A253" s="171" t="s">
        <v>2586</v>
      </c>
      <c r="B253" s="171" t="s">
        <v>34765</v>
      </c>
      <c r="C253" s="171" t="s">
        <v>2588</v>
      </c>
      <c r="D253" s="171"/>
      <c r="E253" s="171" t="s">
        <v>34766</v>
      </c>
      <c r="F253" s="171" t="s">
        <v>34046</v>
      </c>
      <c r="G253" s="171"/>
      <c r="H253" s="171"/>
      <c r="I253" s="171"/>
      <c r="J253" s="171"/>
      <c r="K253" s="171" t="s">
        <v>2802</v>
      </c>
      <c r="L253" s="188"/>
      <c r="M253" s="188"/>
      <c r="N253" s="188"/>
      <c r="O253" s="188"/>
      <c r="P253" s="188"/>
      <c r="Q253" s="188"/>
      <c r="R253" s="188"/>
      <c r="S253" s="188"/>
      <c r="T253" s="188"/>
      <c r="U253" s="188"/>
      <c r="V253" s="188"/>
      <c r="W253" s="188"/>
      <c r="X253" s="188"/>
      <c r="Y253" s="188"/>
    </row>
    <row r="254">
      <c r="A254" s="171" t="s">
        <v>2586</v>
      </c>
      <c r="B254" s="171" t="s">
        <v>34767</v>
      </c>
      <c r="C254" s="171"/>
      <c r="D254" s="171" t="s">
        <v>34768</v>
      </c>
      <c r="E254" s="171" t="s">
        <v>34769</v>
      </c>
      <c r="F254" s="181" t="s">
        <v>34770</v>
      </c>
      <c r="G254" s="171"/>
      <c r="H254" s="171"/>
      <c r="I254" s="171"/>
      <c r="J254" s="171"/>
      <c r="K254" s="171" t="s">
        <v>21663</v>
      </c>
      <c r="L254" s="188"/>
      <c r="M254" s="188"/>
      <c r="N254" s="188"/>
      <c r="O254" s="188"/>
      <c r="P254" s="188"/>
      <c r="Q254" s="188"/>
      <c r="R254" s="188"/>
      <c r="S254" s="188"/>
      <c r="T254" s="188"/>
      <c r="U254" s="188"/>
      <c r="V254" s="188"/>
      <c r="W254" s="188"/>
      <c r="X254" s="188"/>
      <c r="Y254" s="188"/>
    </row>
    <row r="255">
      <c r="A255" s="171" t="s">
        <v>2586</v>
      </c>
      <c r="B255" s="171" t="s">
        <v>34771</v>
      </c>
      <c r="C255" s="171"/>
      <c r="D255" s="171"/>
      <c r="E255" s="171" t="s">
        <v>34772</v>
      </c>
      <c r="F255" s="171" t="s">
        <v>33937</v>
      </c>
      <c r="G255" s="171"/>
      <c r="H255" s="171"/>
      <c r="I255" s="171"/>
      <c r="J255" s="171"/>
      <c r="K255" s="171"/>
      <c r="L255" s="188"/>
      <c r="M255" s="188"/>
      <c r="N255" s="188"/>
      <c r="O255" s="188"/>
      <c r="P255" s="188"/>
      <c r="Q255" s="188"/>
      <c r="R255" s="188"/>
      <c r="S255" s="188"/>
      <c r="T255" s="188"/>
      <c r="U255" s="188"/>
      <c r="V255" s="188"/>
      <c r="W255" s="188"/>
      <c r="X255" s="188"/>
      <c r="Y255" s="188"/>
    </row>
    <row r="256">
      <c r="A256" s="171" t="s">
        <v>2586</v>
      </c>
      <c r="B256" s="171" t="s">
        <v>34773</v>
      </c>
      <c r="C256" s="171" t="s">
        <v>32155</v>
      </c>
      <c r="D256" s="171"/>
      <c r="E256" s="171" t="s">
        <v>34774</v>
      </c>
      <c r="F256" s="171" t="s">
        <v>34241</v>
      </c>
      <c r="G256" s="171"/>
      <c r="H256" s="171"/>
      <c r="I256" s="171"/>
      <c r="J256" s="171"/>
      <c r="K256" s="171"/>
      <c r="L256" s="188"/>
      <c r="M256" s="188"/>
      <c r="N256" s="188"/>
      <c r="O256" s="188"/>
      <c r="P256" s="188"/>
      <c r="Q256" s="188"/>
      <c r="R256" s="188"/>
      <c r="S256" s="188"/>
      <c r="T256" s="188"/>
      <c r="U256" s="188"/>
      <c r="V256" s="188"/>
      <c r="W256" s="188"/>
      <c r="X256" s="188"/>
      <c r="Y256" s="188"/>
    </row>
    <row r="257">
      <c r="A257" s="171" t="s">
        <v>2586</v>
      </c>
      <c r="B257" s="171" t="s">
        <v>34775</v>
      </c>
      <c r="C257" s="171"/>
      <c r="D257" s="171" t="s">
        <v>12532</v>
      </c>
      <c r="E257" s="171" t="s">
        <v>34776</v>
      </c>
      <c r="F257" s="171"/>
      <c r="G257" s="171"/>
      <c r="H257" s="171"/>
      <c r="I257" s="171"/>
      <c r="J257" s="171"/>
      <c r="K257" s="171" t="s">
        <v>22653</v>
      </c>
      <c r="L257" s="188"/>
      <c r="M257" s="188"/>
      <c r="N257" s="188"/>
      <c r="O257" s="188"/>
      <c r="P257" s="188"/>
      <c r="Q257" s="188"/>
      <c r="R257" s="188"/>
      <c r="S257" s="188"/>
      <c r="T257" s="188"/>
      <c r="U257" s="188"/>
      <c r="V257" s="188"/>
      <c r="W257" s="188"/>
      <c r="X257" s="188"/>
      <c r="Y257" s="188"/>
    </row>
    <row r="258">
      <c r="A258" s="171" t="s">
        <v>2586</v>
      </c>
      <c r="B258" s="171" t="s">
        <v>34777</v>
      </c>
      <c r="C258" s="171" t="s">
        <v>34778</v>
      </c>
      <c r="D258" s="171" t="s">
        <v>29495</v>
      </c>
      <c r="E258" s="171" t="s">
        <v>34779</v>
      </c>
      <c r="F258" s="171" t="s">
        <v>33924</v>
      </c>
      <c r="G258" s="171" t="s">
        <v>34780</v>
      </c>
      <c r="H258" s="171"/>
      <c r="I258" s="173" t="s">
        <v>34781</v>
      </c>
      <c r="J258" s="171"/>
      <c r="K258" s="171"/>
      <c r="L258" s="188"/>
      <c r="M258" s="188"/>
      <c r="N258" s="188"/>
      <c r="O258" s="188"/>
      <c r="P258" s="188"/>
      <c r="Q258" s="188"/>
      <c r="R258" s="188"/>
      <c r="S258" s="188"/>
      <c r="T258" s="188"/>
      <c r="U258" s="188"/>
      <c r="V258" s="188"/>
      <c r="W258" s="188"/>
      <c r="X258" s="188"/>
      <c r="Y258" s="188"/>
    </row>
    <row r="259">
      <c r="A259" s="171" t="s">
        <v>2586</v>
      </c>
      <c r="B259" s="171" t="s">
        <v>34782</v>
      </c>
      <c r="C259" s="171"/>
      <c r="D259" s="171" t="s">
        <v>3108</v>
      </c>
      <c r="E259" s="171" t="s">
        <v>34783</v>
      </c>
      <c r="F259" s="171"/>
      <c r="G259" s="171"/>
      <c r="H259" s="171"/>
      <c r="I259" s="171"/>
      <c r="J259" s="171"/>
      <c r="K259" s="171" t="s">
        <v>22653</v>
      </c>
      <c r="L259" s="188"/>
      <c r="M259" s="188"/>
      <c r="N259" s="188"/>
      <c r="O259" s="188"/>
      <c r="P259" s="188"/>
      <c r="Q259" s="188"/>
      <c r="R259" s="188"/>
      <c r="S259" s="188"/>
      <c r="T259" s="188"/>
      <c r="U259" s="188"/>
      <c r="V259" s="188"/>
      <c r="W259" s="188"/>
      <c r="X259" s="188"/>
      <c r="Y259" s="188"/>
    </row>
    <row r="260">
      <c r="A260" s="171" t="s">
        <v>2586</v>
      </c>
      <c r="B260" s="171" t="s">
        <v>34784</v>
      </c>
      <c r="C260" s="171"/>
      <c r="D260" s="171" t="s">
        <v>3108</v>
      </c>
      <c r="E260" s="171" t="s">
        <v>34785</v>
      </c>
      <c r="F260" s="171" t="s">
        <v>34046</v>
      </c>
      <c r="G260" s="171"/>
      <c r="H260" s="171"/>
      <c r="I260" s="171"/>
      <c r="J260" s="171"/>
      <c r="K260" s="171" t="s">
        <v>2760</v>
      </c>
      <c r="L260" s="188"/>
      <c r="M260" s="188"/>
      <c r="N260" s="188"/>
      <c r="O260" s="188"/>
      <c r="P260" s="188"/>
      <c r="Q260" s="188"/>
      <c r="R260" s="188"/>
      <c r="S260" s="188"/>
      <c r="T260" s="188"/>
      <c r="U260" s="188"/>
      <c r="V260" s="188"/>
      <c r="W260" s="188"/>
      <c r="X260" s="188"/>
      <c r="Y260" s="188"/>
    </row>
    <row r="261">
      <c r="A261" s="171" t="s">
        <v>2586</v>
      </c>
      <c r="B261" s="171" t="s">
        <v>34786</v>
      </c>
      <c r="C261" s="171"/>
      <c r="D261" s="171"/>
      <c r="E261" s="171" t="s">
        <v>34787</v>
      </c>
      <c r="F261" s="171" t="s">
        <v>33937</v>
      </c>
      <c r="G261" s="171"/>
      <c r="H261" s="171"/>
      <c r="I261" s="173" t="s">
        <v>34788</v>
      </c>
      <c r="J261" s="173" t="s">
        <v>34789</v>
      </c>
      <c r="K261" s="171"/>
      <c r="L261" s="188"/>
      <c r="M261" s="188"/>
      <c r="N261" s="188"/>
      <c r="O261" s="188"/>
      <c r="P261" s="188"/>
      <c r="Q261" s="188"/>
      <c r="R261" s="188"/>
      <c r="S261" s="188"/>
      <c r="T261" s="188"/>
      <c r="U261" s="188"/>
      <c r="V261" s="188"/>
      <c r="W261" s="188"/>
      <c r="X261" s="188"/>
      <c r="Y261" s="188"/>
    </row>
    <row r="262">
      <c r="A262" s="171" t="s">
        <v>2586</v>
      </c>
      <c r="B262" s="171" t="s">
        <v>34790</v>
      </c>
      <c r="C262" s="171"/>
      <c r="D262" s="171" t="s">
        <v>12623</v>
      </c>
      <c r="E262" s="171" t="s">
        <v>34791</v>
      </c>
      <c r="F262" s="171" t="s">
        <v>34241</v>
      </c>
      <c r="G262" s="171"/>
      <c r="H262" s="171"/>
      <c r="I262" s="171"/>
      <c r="J262" s="171"/>
      <c r="K262" s="171" t="s">
        <v>2760</v>
      </c>
      <c r="L262" s="188"/>
      <c r="M262" s="188"/>
      <c r="N262" s="188"/>
      <c r="O262" s="188"/>
      <c r="P262" s="188"/>
      <c r="Q262" s="188"/>
      <c r="R262" s="188"/>
      <c r="S262" s="188"/>
      <c r="T262" s="188"/>
      <c r="U262" s="188"/>
      <c r="V262" s="188"/>
      <c r="W262" s="188"/>
      <c r="X262" s="188"/>
      <c r="Y262" s="188"/>
    </row>
    <row r="263">
      <c r="A263" s="171" t="s">
        <v>2586</v>
      </c>
      <c r="B263" s="171" t="s">
        <v>34792</v>
      </c>
      <c r="C263" s="171"/>
      <c r="D263" s="171" t="s">
        <v>34793</v>
      </c>
      <c r="E263" s="171" t="s">
        <v>34794</v>
      </c>
      <c r="F263" s="171"/>
      <c r="G263" s="171"/>
      <c r="H263" s="171"/>
      <c r="I263" s="171"/>
      <c r="J263" s="171"/>
      <c r="K263" s="171" t="s">
        <v>34795</v>
      </c>
      <c r="L263" s="188"/>
      <c r="M263" s="188"/>
      <c r="N263" s="188"/>
      <c r="O263" s="188"/>
      <c r="P263" s="188"/>
      <c r="Q263" s="188"/>
      <c r="R263" s="188"/>
      <c r="S263" s="188"/>
      <c r="T263" s="188"/>
      <c r="U263" s="188"/>
      <c r="V263" s="188"/>
      <c r="W263" s="188"/>
      <c r="X263" s="188"/>
      <c r="Y263" s="188"/>
    </row>
    <row r="264">
      <c r="A264" s="171" t="s">
        <v>2586</v>
      </c>
      <c r="B264" s="171" t="s">
        <v>34796</v>
      </c>
      <c r="C264" s="171"/>
      <c r="D264" s="171" t="s">
        <v>12657</v>
      </c>
      <c r="E264" s="171" t="s">
        <v>34797</v>
      </c>
      <c r="F264" s="171" t="s">
        <v>34288</v>
      </c>
      <c r="G264" s="171"/>
      <c r="H264" s="171"/>
      <c r="I264" s="171"/>
      <c r="J264" s="171"/>
      <c r="K264" s="171" t="s">
        <v>2603</v>
      </c>
      <c r="L264" s="188"/>
      <c r="M264" s="188"/>
      <c r="N264" s="188"/>
      <c r="O264" s="188"/>
      <c r="P264" s="188"/>
      <c r="Q264" s="188"/>
      <c r="R264" s="188"/>
      <c r="S264" s="188"/>
      <c r="T264" s="188"/>
      <c r="U264" s="188"/>
      <c r="V264" s="188"/>
      <c r="W264" s="188"/>
      <c r="X264" s="188"/>
      <c r="Y264" s="188"/>
    </row>
    <row r="265">
      <c r="A265" s="171" t="s">
        <v>2586</v>
      </c>
      <c r="B265" s="173" t="s">
        <v>34798</v>
      </c>
      <c r="C265" s="171"/>
      <c r="D265" s="171"/>
      <c r="E265" s="171" t="s">
        <v>34799</v>
      </c>
      <c r="F265" s="171" t="s">
        <v>33937</v>
      </c>
      <c r="G265" s="171"/>
      <c r="H265" s="171"/>
      <c r="I265" s="173" t="s">
        <v>34800</v>
      </c>
      <c r="J265" s="173" t="s">
        <v>34801</v>
      </c>
      <c r="K265" s="171"/>
      <c r="L265" s="188"/>
      <c r="M265" s="188"/>
      <c r="N265" s="188"/>
      <c r="O265" s="188"/>
      <c r="P265" s="188"/>
      <c r="Q265" s="188"/>
      <c r="R265" s="188"/>
      <c r="S265" s="188"/>
      <c r="T265" s="188"/>
      <c r="U265" s="188"/>
      <c r="V265" s="188"/>
      <c r="W265" s="188"/>
      <c r="X265" s="188"/>
      <c r="Y265" s="188"/>
    </row>
    <row r="266">
      <c r="A266" s="171" t="s">
        <v>2586</v>
      </c>
      <c r="B266" s="171" t="s">
        <v>34765</v>
      </c>
      <c r="C266" s="171" t="s">
        <v>34802</v>
      </c>
      <c r="D266" s="171"/>
      <c r="E266" s="171" t="s">
        <v>34803</v>
      </c>
      <c r="F266" s="171" t="s">
        <v>34046</v>
      </c>
      <c r="G266" s="171"/>
      <c r="H266" s="171"/>
      <c r="I266" s="171"/>
      <c r="J266" s="171"/>
      <c r="K266" s="171" t="s">
        <v>2802</v>
      </c>
      <c r="L266" s="188"/>
      <c r="M266" s="188"/>
      <c r="N266" s="188"/>
      <c r="O266" s="188"/>
      <c r="P266" s="188"/>
      <c r="Q266" s="188"/>
      <c r="R266" s="188"/>
      <c r="S266" s="188"/>
      <c r="T266" s="188"/>
      <c r="U266" s="188"/>
      <c r="V266" s="188"/>
      <c r="W266" s="188"/>
      <c r="X266" s="188"/>
      <c r="Y266" s="188"/>
    </row>
    <row r="267">
      <c r="A267" s="171" t="s">
        <v>2586</v>
      </c>
      <c r="B267" s="171" t="s">
        <v>34804</v>
      </c>
      <c r="C267" s="171" t="s">
        <v>34805</v>
      </c>
      <c r="D267" s="171" t="s">
        <v>34806</v>
      </c>
      <c r="E267" s="171" t="s">
        <v>34807</v>
      </c>
      <c r="F267" s="171" t="s">
        <v>34130</v>
      </c>
      <c r="G267" s="171" t="s">
        <v>22853</v>
      </c>
      <c r="H267" s="171"/>
      <c r="I267" s="173" t="s">
        <v>34808</v>
      </c>
      <c r="J267" s="173" t="s">
        <v>34809</v>
      </c>
      <c r="K267" s="171"/>
      <c r="L267" s="188"/>
      <c r="M267" s="188"/>
      <c r="N267" s="188"/>
      <c r="O267" s="188"/>
      <c r="P267" s="188"/>
      <c r="Q267" s="188"/>
      <c r="R267" s="188"/>
      <c r="S267" s="188"/>
      <c r="T267" s="188"/>
      <c r="U267" s="188"/>
      <c r="V267" s="188"/>
      <c r="W267" s="188"/>
      <c r="X267" s="188"/>
      <c r="Y267" s="188"/>
    </row>
    <row r="268">
      <c r="A268" s="171" t="s">
        <v>2586</v>
      </c>
      <c r="B268" s="171" t="s">
        <v>34177</v>
      </c>
      <c r="C268" s="171" t="s">
        <v>34810</v>
      </c>
      <c r="D268" s="171" t="s">
        <v>12801</v>
      </c>
      <c r="E268" s="171" t="s">
        <v>34811</v>
      </c>
      <c r="F268" s="171" t="s">
        <v>34073</v>
      </c>
      <c r="G268" s="171" t="s">
        <v>24150</v>
      </c>
      <c r="H268" s="171"/>
      <c r="I268" s="173" t="s">
        <v>34812</v>
      </c>
      <c r="J268" s="173" t="s">
        <v>34181</v>
      </c>
      <c r="K268" s="171"/>
      <c r="L268" s="188"/>
      <c r="M268" s="188"/>
      <c r="N268" s="188"/>
      <c r="O268" s="188"/>
      <c r="P268" s="188"/>
      <c r="Q268" s="188"/>
      <c r="R268" s="188"/>
      <c r="S268" s="188"/>
      <c r="T268" s="188"/>
      <c r="U268" s="188"/>
      <c r="V268" s="188"/>
      <c r="W268" s="188"/>
      <c r="X268" s="188"/>
      <c r="Y268" s="188"/>
    </row>
    <row r="269">
      <c r="A269" s="171" t="s">
        <v>2586</v>
      </c>
      <c r="B269" s="171" t="s">
        <v>34813</v>
      </c>
      <c r="C269" s="171"/>
      <c r="D269" s="171" t="s">
        <v>2588</v>
      </c>
      <c r="E269" s="171" t="s">
        <v>34814</v>
      </c>
      <c r="F269" s="171" t="s">
        <v>34046</v>
      </c>
      <c r="G269" s="171"/>
      <c r="H269" s="171"/>
      <c r="I269" s="171"/>
      <c r="J269" s="171"/>
      <c r="K269" s="171" t="s">
        <v>2937</v>
      </c>
      <c r="L269" s="188"/>
      <c r="M269" s="188"/>
      <c r="N269" s="188"/>
      <c r="O269" s="188"/>
      <c r="P269" s="188"/>
      <c r="Q269" s="188"/>
      <c r="R269" s="188"/>
      <c r="S269" s="188"/>
      <c r="T269" s="188"/>
      <c r="U269" s="188"/>
      <c r="V269" s="188"/>
      <c r="W269" s="188"/>
      <c r="X269" s="188"/>
      <c r="Y269" s="188"/>
    </row>
    <row r="270">
      <c r="A270" s="171" t="s">
        <v>2586</v>
      </c>
      <c r="B270" s="171" t="s">
        <v>34815</v>
      </c>
      <c r="C270" s="171"/>
      <c r="D270" s="171"/>
      <c r="E270" s="171" t="s">
        <v>34816</v>
      </c>
      <c r="F270" s="171" t="s">
        <v>33937</v>
      </c>
      <c r="G270" s="171"/>
      <c r="H270" s="171"/>
      <c r="I270" s="171"/>
      <c r="J270" s="171"/>
      <c r="K270" s="171"/>
      <c r="L270" s="188"/>
      <c r="M270" s="188"/>
      <c r="N270" s="188"/>
      <c r="O270" s="188"/>
      <c r="P270" s="188"/>
      <c r="Q270" s="188"/>
      <c r="R270" s="188"/>
      <c r="S270" s="188"/>
      <c r="T270" s="188"/>
      <c r="U270" s="188"/>
      <c r="V270" s="188"/>
      <c r="W270" s="188"/>
      <c r="X270" s="188"/>
      <c r="Y270" s="188"/>
    </row>
    <row r="271">
      <c r="A271" s="171" t="s">
        <v>2586</v>
      </c>
      <c r="B271" s="171" t="s">
        <v>34817</v>
      </c>
      <c r="C271" s="171"/>
      <c r="D271" s="171" t="s">
        <v>2588</v>
      </c>
      <c r="E271" s="171" t="s">
        <v>34818</v>
      </c>
      <c r="F271" s="171" t="s">
        <v>34046</v>
      </c>
      <c r="G271" s="171"/>
      <c r="H271" s="171"/>
      <c r="I271" s="171"/>
      <c r="J271" s="171"/>
      <c r="K271" s="171" t="s">
        <v>3792</v>
      </c>
      <c r="L271" s="188"/>
      <c r="M271" s="188"/>
      <c r="N271" s="188"/>
      <c r="O271" s="188"/>
      <c r="P271" s="188"/>
      <c r="Q271" s="188"/>
      <c r="R271" s="188"/>
      <c r="S271" s="188"/>
      <c r="T271" s="188"/>
      <c r="U271" s="188"/>
      <c r="V271" s="188"/>
      <c r="W271" s="188"/>
      <c r="X271" s="188"/>
      <c r="Y271" s="188"/>
    </row>
    <row r="272">
      <c r="A272" s="171" t="s">
        <v>2586</v>
      </c>
      <c r="B272" s="171" t="s">
        <v>34819</v>
      </c>
      <c r="C272" s="171"/>
      <c r="D272" s="171" t="s">
        <v>3429</v>
      </c>
      <c r="E272" s="171" t="s">
        <v>34820</v>
      </c>
      <c r="F272" s="171"/>
      <c r="G272" s="171"/>
      <c r="H272" s="171"/>
      <c r="I272" s="171"/>
      <c r="J272" s="171"/>
      <c r="K272" s="171" t="s">
        <v>2760</v>
      </c>
      <c r="L272" s="188"/>
      <c r="M272" s="188"/>
      <c r="N272" s="188"/>
      <c r="O272" s="188"/>
      <c r="P272" s="188"/>
      <c r="Q272" s="188"/>
      <c r="R272" s="188"/>
      <c r="S272" s="188"/>
      <c r="T272" s="188"/>
      <c r="U272" s="188"/>
      <c r="V272" s="188"/>
      <c r="W272" s="188"/>
      <c r="X272" s="188"/>
      <c r="Y272" s="188"/>
    </row>
    <row r="273">
      <c r="A273" s="171" t="s">
        <v>2586</v>
      </c>
      <c r="B273" s="171" t="s">
        <v>34821</v>
      </c>
      <c r="C273" s="171"/>
      <c r="D273" s="171" t="s">
        <v>2588</v>
      </c>
      <c r="E273" s="171" t="s">
        <v>34822</v>
      </c>
      <c r="F273" s="171" t="s">
        <v>34046</v>
      </c>
      <c r="G273" s="171"/>
      <c r="H273" s="171"/>
      <c r="I273" s="171"/>
      <c r="J273" s="171"/>
      <c r="K273" s="171" t="s">
        <v>4138</v>
      </c>
      <c r="L273" s="188"/>
      <c r="M273" s="188"/>
      <c r="N273" s="188"/>
      <c r="O273" s="188"/>
      <c r="P273" s="188"/>
      <c r="Q273" s="188"/>
      <c r="R273" s="188"/>
      <c r="S273" s="188"/>
      <c r="T273" s="188"/>
      <c r="U273" s="188"/>
      <c r="V273" s="188"/>
      <c r="W273" s="188"/>
      <c r="X273" s="188"/>
      <c r="Y273" s="188"/>
    </row>
    <row r="274">
      <c r="A274" s="171" t="s">
        <v>2586</v>
      </c>
      <c r="B274" s="171" t="s">
        <v>34823</v>
      </c>
      <c r="C274" s="171" t="s">
        <v>34824</v>
      </c>
      <c r="D274" s="171"/>
      <c r="E274" s="171" t="s">
        <v>34825</v>
      </c>
      <c r="F274" s="171" t="s">
        <v>34046</v>
      </c>
      <c r="G274" s="171"/>
      <c r="H274" s="171"/>
      <c r="I274" s="171"/>
      <c r="J274" s="171"/>
      <c r="K274" s="171" t="s">
        <v>15374</v>
      </c>
      <c r="L274" s="188"/>
      <c r="M274" s="188"/>
      <c r="N274" s="188"/>
      <c r="O274" s="188"/>
      <c r="P274" s="188"/>
      <c r="Q274" s="188"/>
      <c r="R274" s="188"/>
      <c r="S274" s="188"/>
      <c r="T274" s="188"/>
      <c r="U274" s="188"/>
      <c r="V274" s="188"/>
      <c r="W274" s="188"/>
      <c r="X274" s="188"/>
      <c r="Y274" s="188"/>
    </row>
    <row r="275">
      <c r="A275" s="171" t="s">
        <v>2586</v>
      </c>
      <c r="B275" s="171" t="s">
        <v>34229</v>
      </c>
      <c r="C275" s="171" t="s">
        <v>34826</v>
      </c>
      <c r="D275" s="171" t="s">
        <v>3374</v>
      </c>
      <c r="E275" s="171" t="s">
        <v>34827</v>
      </c>
      <c r="F275" s="171" t="s">
        <v>34120</v>
      </c>
      <c r="G275" s="171" t="s">
        <v>22853</v>
      </c>
      <c r="H275" s="171"/>
      <c r="I275" s="173" t="s">
        <v>34828</v>
      </c>
      <c r="J275" s="173" t="s">
        <v>34235</v>
      </c>
      <c r="K275" s="171"/>
      <c r="L275" s="188"/>
      <c r="M275" s="188"/>
      <c r="N275" s="188"/>
      <c r="O275" s="188"/>
      <c r="P275" s="188"/>
      <c r="Q275" s="188"/>
      <c r="R275" s="188"/>
      <c r="S275" s="188"/>
      <c r="T275" s="188"/>
      <c r="U275" s="188"/>
      <c r="V275" s="188"/>
      <c r="W275" s="188"/>
      <c r="X275" s="188"/>
      <c r="Y275" s="188"/>
    </row>
    <row r="276">
      <c r="A276" s="171" t="s">
        <v>2586</v>
      </c>
      <c r="B276" s="171" t="s">
        <v>34829</v>
      </c>
      <c r="C276" s="171"/>
      <c r="D276" s="171" t="s">
        <v>3374</v>
      </c>
      <c r="E276" s="171" t="s">
        <v>34830</v>
      </c>
      <c r="F276" s="171" t="s">
        <v>34288</v>
      </c>
      <c r="G276" s="171"/>
      <c r="H276" s="171"/>
      <c r="I276" s="171"/>
      <c r="J276" s="171"/>
      <c r="K276" s="171" t="s">
        <v>34831</v>
      </c>
      <c r="L276" s="188"/>
      <c r="M276" s="188"/>
      <c r="N276" s="188"/>
      <c r="O276" s="188"/>
      <c r="P276" s="188"/>
      <c r="Q276" s="188"/>
      <c r="R276" s="188"/>
      <c r="S276" s="188"/>
      <c r="T276" s="188"/>
      <c r="U276" s="188"/>
      <c r="V276" s="188"/>
      <c r="W276" s="188"/>
      <c r="X276" s="188"/>
      <c r="Y276" s="188"/>
    </row>
    <row r="277">
      <c r="A277" s="171" t="s">
        <v>2586</v>
      </c>
      <c r="B277" s="171" t="s">
        <v>34075</v>
      </c>
      <c r="C277" s="171" t="s">
        <v>13102</v>
      </c>
      <c r="D277" s="171" t="s">
        <v>7489</v>
      </c>
      <c r="E277" s="171" t="s">
        <v>34832</v>
      </c>
      <c r="F277" s="171" t="s">
        <v>34078</v>
      </c>
      <c r="G277" s="171" t="s">
        <v>34833</v>
      </c>
      <c r="H277" s="171"/>
      <c r="I277" s="173" t="s">
        <v>34834</v>
      </c>
      <c r="J277" s="173" t="s">
        <v>34081</v>
      </c>
      <c r="K277" s="171"/>
      <c r="L277" s="188"/>
      <c r="M277" s="188"/>
      <c r="N277" s="188"/>
      <c r="O277" s="188"/>
      <c r="P277" s="188"/>
      <c r="Q277" s="188"/>
      <c r="R277" s="188"/>
      <c r="S277" s="188"/>
      <c r="T277" s="188"/>
      <c r="U277" s="188"/>
      <c r="V277" s="188"/>
      <c r="W277" s="188"/>
      <c r="X277" s="188"/>
      <c r="Y277" s="188"/>
    </row>
    <row r="278">
      <c r="A278" s="171" t="s">
        <v>2586</v>
      </c>
      <c r="B278" s="171" t="s">
        <v>34229</v>
      </c>
      <c r="C278" s="171" t="s">
        <v>34835</v>
      </c>
      <c r="D278" s="171" t="s">
        <v>5307</v>
      </c>
      <c r="E278" s="171" t="s">
        <v>34836</v>
      </c>
      <c r="F278" s="171" t="s">
        <v>34120</v>
      </c>
      <c r="G278" s="171" t="s">
        <v>34205</v>
      </c>
      <c r="H278" s="171"/>
      <c r="I278" s="173" t="s">
        <v>34837</v>
      </c>
      <c r="J278" s="173" t="s">
        <v>34235</v>
      </c>
      <c r="K278" s="171"/>
      <c r="L278" s="188"/>
      <c r="M278" s="188"/>
      <c r="N278" s="188"/>
      <c r="O278" s="188"/>
      <c r="P278" s="188"/>
      <c r="Q278" s="188"/>
      <c r="R278" s="188"/>
      <c r="S278" s="188"/>
      <c r="T278" s="188"/>
      <c r="U278" s="188"/>
      <c r="V278" s="188"/>
      <c r="W278" s="188"/>
      <c r="X278" s="188"/>
      <c r="Y278" s="188"/>
    </row>
    <row r="279">
      <c r="A279" s="171" t="s">
        <v>2586</v>
      </c>
      <c r="B279" s="171" t="s">
        <v>34838</v>
      </c>
      <c r="C279" s="171" t="s">
        <v>34839</v>
      </c>
      <c r="D279" s="171" t="s">
        <v>6980</v>
      </c>
      <c r="E279" s="171" t="s">
        <v>34840</v>
      </c>
      <c r="F279" s="171" t="s">
        <v>33083</v>
      </c>
      <c r="G279" s="171" t="s">
        <v>34841</v>
      </c>
      <c r="H279" s="171"/>
      <c r="I279" s="171"/>
      <c r="J279" s="171" t="s">
        <v>34842</v>
      </c>
      <c r="K279" s="171"/>
      <c r="L279" s="188"/>
      <c r="M279" s="188"/>
      <c r="N279" s="188"/>
      <c r="O279" s="188"/>
      <c r="P279" s="188"/>
      <c r="Q279" s="188"/>
      <c r="R279" s="188"/>
      <c r="S279" s="188"/>
      <c r="T279" s="188"/>
      <c r="U279" s="188"/>
      <c r="V279" s="188"/>
      <c r="W279" s="188"/>
      <c r="X279" s="188"/>
      <c r="Y279" s="188"/>
    </row>
    <row r="280">
      <c r="A280" s="171" t="s">
        <v>2586</v>
      </c>
      <c r="B280" s="171" t="s">
        <v>34075</v>
      </c>
      <c r="C280" s="171" t="s">
        <v>34843</v>
      </c>
      <c r="D280" s="171" t="s">
        <v>4045</v>
      </c>
      <c r="E280" s="171" t="s">
        <v>34844</v>
      </c>
      <c r="F280" s="171" t="s">
        <v>34078</v>
      </c>
      <c r="G280" s="171" t="s">
        <v>24150</v>
      </c>
      <c r="H280" s="171"/>
      <c r="I280" s="173" t="s">
        <v>34845</v>
      </c>
      <c r="J280" s="173" t="s">
        <v>34081</v>
      </c>
      <c r="K280" s="171"/>
      <c r="L280" s="188"/>
      <c r="M280" s="188"/>
      <c r="N280" s="188"/>
      <c r="O280" s="188"/>
      <c r="P280" s="188"/>
      <c r="Q280" s="188"/>
      <c r="R280" s="188"/>
      <c r="S280" s="188"/>
      <c r="T280" s="188"/>
      <c r="U280" s="188"/>
      <c r="V280" s="188"/>
      <c r="W280" s="188"/>
      <c r="X280" s="188"/>
      <c r="Y280" s="188"/>
    </row>
    <row r="281">
      <c r="A281" s="171" t="s">
        <v>2586</v>
      </c>
      <c r="B281" s="171" t="s">
        <v>34846</v>
      </c>
      <c r="C281" s="171" t="s">
        <v>34847</v>
      </c>
      <c r="D281" s="171" t="s">
        <v>34848</v>
      </c>
      <c r="E281" s="171" t="s">
        <v>34849</v>
      </c>
      <c r="F281" s="171" t="s">
        <v>34073</v>
      </c>
      <c r="G281" s="171" t="s">
        <v>34850</v>
      </c>
      <c r="H281" s="171"/>
      <c r="I281" s="173" t="s">
        <v>34851</v>
      </c>
      <c r="J281" s="173" t="s">
        <v>34852</v>
      </c>
      <c r="K281" s="171"/>
      <c r="L281" s="188"/>
      <c r="M281" s="188"/>
      <c r="N281" s="188"/>
      <c r="O281" s="188"/>
      <c r="P281" s="188"/>
      <c r="Q281" s="188"/>
      <c r="R281" s="188"/>
      <c r="S281" s="188"/>
      <c r="T281" s="188"/>
      <c r="U281" s="188"/>
      <c r="V281" s="188"/>
      <c r="W281" s="188"/>
      <c r="X281" s="188"/>
      <c r="Y281" s="188"/>
    </row>
    <row r="282">
      <c r="A282" s="171" t="s">
        <v>2586</v>
      </c>
      <c r="B282" s="171" t="s">
        <v>34853</v>
      </c>
      <c r="C282" s="171"/>
      <c r="D282" s="171" t="s">
        <v>34854</v>
      </c>
      <c r="E282" s="171" t="s">
        <v>34855</v>
      </c>
      <c r="F282" s="171"/>
      <c r="G282" s="171"/>
      <c r="H282" s="171"/>
      <c r="I282" s="171"/>
      <c r="J282" s="171"/>
      <c r="K282" s="171" t="s">
        <v>2760</v>
      </c>
      <c r="L282" s="188"/>
      <c r="M282" s="188"/>
      <c r="N282" s="188"/>
      <c r="O282" s="188"/>
      <c r="P282" s="188"/>
      <c r="Q282" s="188"/>
      <c r="R282" s="188"/>
      <c r="S282" s="188"/>
      <c r="T282" s="188"/>
      <c r="U282" s="188"/>
      <c r="V282" s="188"/>
      <c r="W282" s="188"/>
      <c r="X282" s="188"/>
      <c r="Y282" s="188"/>
    </row>
    <row r="283">
      <c r="A283" s="171" t="s">
        <v>2586</v>
      </c>
      <c r="B283" s="171" t="s">
        <v>34856</v>
      </c>
      <c r="C283" s="171"/>
      <c r="D283" s="171"/>
      <c r="E283" s="171" t="s">
        <v>34857</v>
      </c>
      <c r="F283" s="171" t="s">
        <v>33937</v>
      </c>
      <c r="G283" s="171"/>
      <c r="H283" s="171"/>
      <c r="I283" s="171"/>
      <c r="J283" s="171"/>
      <c r="K283" s="171"/>
      <c r="L283" s="188"/>
      <c r="M283" s="188"/>
      <c r="N283" s="188"/>
      <c r="O283" s="188"/>
      <c r="P283" s="188"/>
      <c r="Q283" s="188"/>
      <c r="R283" s="188"/>
      <c r="S283" s="188"/>
      <c r="T283" s="188"/>
      <c r="U283" s="188"/>
      <c r="V283" s="188"/>
      <c r="W283" s="188"/>
      <c r="X283" s="188"/>
      <c r="Y283" s="188"/>
    </row>
    <row r="284">
      <c r="A284" s="171" t="s">
        <v>2586</v>
      </c>
      <c r="B284" s="171" t="s">
        <v>32065</v>
      </c>
      <c r="C284" s="171" t="s">
        <v>34858</v>
      </c>
      <c r="D284" s="171" t="s">
        <v>994</v>
      </c>
      <c r="E284" s="171" t="s">
        <v>34859</v>
      </c>
      <c r="F284" s="171" t="s">
        <v>34624</v>
      </c>
      <c r="G284" s="171"/>
      <c r="H284" s="171"/>
      <c r="I284" s="171"/>
      <c r="J284" s="171"/>
      <c r="K284" s="171"/>
      <c r="L284" s="188"/>
      <c r="M284" s="188"/>
      <c r="N284" s="188"/>
      <c r="O284" s="188"/>
      <c r="P284" s="188"/>
      <c r="Q284" s="188"/>
      <c r="R284" s="188"/>
      <c r="S284" s="188"/>
      <c r="T284" s="188"/>
      <c r="U284" s="188"/>
      <c r="V284" s="188"/>
      <c r="W284" s="188"/>
      <c r="X284" s="188"/>
      <c r="Y284" s="188"/>
    </row>
    <row r="285">
      <c r="A285" s="171" t="s">
        <v>2586</v>
      </c>
      <c r="B285" s="171" t="s">
        <v>34860</v>
      </c>
      <c r="C285" s="171" t="s">
        <v>34861</v>
      </c>
      <c r="D285" s="171" t="s">
        <v>2950</v>
      </c>
      <c r="E285" s="171" t="s">
        <v>34862</v>
      </c>
      <c r="F285" s="171" t="s">
        <v>33083</v>
      </c>
      <c r="G285" s="171" t="s">
        <v>34863</v>
      </c>
      <c r="H285" s="171"/>
      <c r="I285" s="171"/>
      <c r="J285" s="171"/>
      <c r="K285" s="171"/>
      <c r="L285" s="188"/>
      <c r="M285" s="188"/>
      <c r="N285" s="188"/>
      <c r="O285" s="188"/>
      <c r="P285" s="188"/>
      <c r="Q285" s="188"/>
      <c r="R285" s="188"/>
      <c r="S285" s="188"/>
      <c r="T285" s="188"/>
      <c r="U285" s="188"/>
      <c r="V285" s="188"/>
      <c r="W285" s="188"/>
      <c r="X285" s="188"/>
      <c r="Y285" s="188"/>
    </row>
    <row r="286">
      <c r="A286" s="171" t="s">
        <v>2586</v>
      </c>
      <c r="B286" s="171" t="s">
        <v>34864</v>
      </c>
      <c r="C286" s="171" t="s">
        <v>28713</v>
      </c>
      <c r="D286" s="171"/>
      <c r="E286" s="171" t="s">
        <v>34865</v>
      </c>
      <c r="F286" s="171" t="s">
        <v>34241</v>
      </c>
      <c r="G286" s="171"/>
      <c r="H286" s="171"/>
      <c r="I286" s="171" t="s">
        <v>2760</v>
      </c>
      <c r="J286" s="171"/>
      <c r="K286" s="171"/>
      <c r="L286" s="188"/>
      <c r="M286" s="188"/>
      <c r="N286" s="188"/>
      <c r="O286" s="188"/>
      <c r="P286" s="188"/>
      <c r="Q286" s="188"/>
      <c r="R286" s="188"/>
      <c r="S286" s="188"/>
      <c r="T286" s="188"/>
      <c r="U286" s="188"/>
      <c r="V286" s="188"/>
      <c r="W286" s="188"/>
      <c r="X286" s="188"/>
      <c r="Y286" s="188"/>
    </row>
    <row r="287">
      <c r="A287" s="171" t="s">
        <v>2586</v>
      </c>
      <c r="B287" s="171" t="s">
        <v>34866</v>
      </c>
      <c r="C287" s="171"/>
      <c r="D287" s="171" t="s">
        <v>16285</v>
      </c>
      <c r="E287" s="171" t="s">
        <v>34867</v>
      </c>
      <c r="F287" s="171"/>
      <c r="G287" s="171"/>
      <c r="H287" s="171"/>
      <c r="I287" s="171"/>
      <c r="J287" s="171"/>
      <c r="K287" s="171" t="s">
        <v>22653</v>
      </c>
      <c r="L287" s="188"/>
      <c r="M287" s="188"/>
      <c r="N287" s="188"/>
      <c r="O287" s="188"/>
      <c r="P287" s="188"/>
      <c r="Q287" s="188"/>
      <c r="R287" s="188"/>
      <c r="S287" s="188"/>
      <c r="T287" s="188"/>
      <c r="U287" s="188"/>
      <c r="V287" s="188"/>
      <c r="W287" s="188"/>
      <c r="X287" s="188"/>
      <c r="Y287" s="188"/>
    </row>
    <row r="288">
      <c r="A288" s="171" t="s">
        <v>2586</v>
      </c>
      <c r="B288" s="171" t="s">
        <v>34868</v>
      </c>
      <c r="C288" s="171"/>
      <c r="D288" s="171" t="s">
        <v>34869</v>
      </c>
      <c r="E288" s="171" t="s">
        <v>34870</v>
      </c>
      <c r="F288" s="171"/>
      <c r="G288" s="171"/>
      <c r="H288" s="171"/>
      <c r="I288" s="171"/>
      <c r="J288" s="171"/>
      <c r="K288" s="171" t="s">
        <v>2742</v>
      </c>
      <c r="L288" s="188"/>
      <c r="M288" s="188"/>
      <c r="N288" s="188"/>
      <c r="O288" s="188"/>
      <c r="P288" s="188"/>
      <c r="Q288" s="188"/>
      <c r="R288" s="188"/>
      <c r="S288" s="188"/>
      <c r="T288" s="188"/>
      <c r="U288" s="188"/>
      <c r="V288" s="188"/>
      <c r="W288" s="188"/>
      <c r="X288" s="188"/>
      <c r="Y288" s="188"/>
    </row>
    <row r="289">
      <c r="A289" s="171" t="s">
        <v>2586</v>
      </c>
      <c r="B289" s="171" t="s">
        <v>34871</v>
      </c>
      <c r="C289" s="171"/>
      <c r="D289" s="171" t="s">
        <v>30131</v>
      </c>
      <c r="E289" s="171" t="s">
        <v>33767</v>
      </c>
      <c r="F289" s="171"/>
      <c r="G289" s="171"/>
      <c r="H289" s="171"/>
      <c r="I289" s="171"/>
      <c r="J289" s="171"/>
      <c r="K289" s="171" t="s">
        <v>2765</v>
      </c>
      <c r="L289" s="188"/>
      <c r="M289" s="188"/>
      <c r="N289" s="188"/>
      <c r="O289" s="188"/>
      <c r="P289" s="188"/>
      <c r="Q289" s="188"/>
      <c r="R289" s="188"/>
      <c r="S289" s="188"/>
      <c r="T289" s="188"/>
      <c r="U289" s="188"/>
      <c r="V289" s="188"/>
      <c r="W289" s="188"/>
      <c r="X289" s="188"/>
      <c r="Y289" s="188"/>
    </row>
    <row r="290">
      <c r="A290" s="171" t="s">
        <v>2586</v>
      </c>
      <c r="B290" s="171" t="s">
        <v>34872</v>
      </c>
      <c r="C290" s="171"/>
      <c r="D290" s="171" t="s">
        <v>34873</v>
      </c>
      <c r="E290" s="171" t="s">
        <v>34874</v>
      </c>
      <c r="F290" s="171"/>
      <c r="G290" s="171"/>
      <c r="H290" s="171"/>
      <c r="I290" s="171"/>
      <c r="J290" s="171"/>
      <c r="K290" s="171" t="s">
        <v>2760</v>
      </c>
      <c r="L290" s="188"/>
      <c r="M290" s="188"/>
      <c r="N290" s="188"/>
      <c r="O290" s="188"/>
      <c r="P290" s="188"/>
      <c r="Q290" s="188"/>
      <c r="R290" s="188"/>
      <c r="S290" s="188"/>
      <c r="T290" s="188"/>
      <c r="U290" s="188"/>
      <c r="V290" s="188"/>
      <c r="W290" s="188"/>
      <c r="X290" s="188"/>
      <c r="Y290" s="188"/>
    </row>
    <row r="291">
      <c r="A291" s="171" t="s">
        <v>2586</v>
      </c>
      <c r="B291" s="171" t="s">
        <v>34875</v>
      </c>
      <c r="C291" s="171"/>
      <c r="D291" s="171" t="s">
        <v>34876</v>
      </c>
      <c r="E291" s="171" t="s">
        <v>34877</v>
      </c>
      <c r="F291" s="171"/>
      <c r="G291" s="171"/>
      <c r="H291" s="171"/>
      <c r="I291" s="171"/>
      <c r="J291" s="171"/>
      <c r="K291" s="171" t="s">
        <v>21663</v>
      </c>
      <c r="L291" s="188"/>
      <c r="M291" s="188"/>
      <c r="N291" s="188"/>
      <c r="O291" s="188"/>
      <c r="P291" s="188"/>
      <c r="Q291" s="188"/>
      <c r="R291" s="188"/>
      <c r="S291" s="188"/>
      <c r="T291" s="188"/>
      <c r="U291" s="188"/>
      <c r="V291" s="188"/>
      <c r="W291" s="188"/>
      <c r="X291" s="188"/>
      <c r="Y291" s="188"/>
    </row>
    <row r="292">
      <c r="A292" s="171" t="s">
        <v>2586</v>
      </c>
      <c r="B292" s="171" t="s">
        <v>34878</v>
      </c>
      <c r="C292" s="171" t="s">
        <v>13336</v>
      </c>
      <c r="D292" s="171"/>
      <c r="E292" s="171" t="s">
        <v>34879</v>
      </c>
      <c r="F292" s="171" t="s">
        <v>34241</v>
      </c>
      <c r="G292" s="171"/>
      <c r="H292" s="171"/>
      <c r="I292" s="171"/>
      <c r="J292" s="171"/>
      <c r="K292" s="171"/>
      <c r="L292" s="188"/>
      <c r="M292" s="188"/>
      <c r="N292" s="188"/>
      <c r="O292" s="188"/>
      <c r="P292" s="188"/>
      <c r="Q292" s="188"/>
      <c r="R292" s="188"/>
      <c r="S292" s="188"/>
      <c r="T292" s="188"/>
      <c r="U292" s="188"/>
      <c r="V292" s="188"/>
      <c r="W292" s="188"/>
      <c r="X292" s="188"/>
      <c r="Y292" s="188"/>
    </row>
    <row r="293">
      <c r="A293" s="171" t="s">
        <v>2586</v>
      </c>
      <c r="B293" s="171" t="s">
        <v>34880</v>
      </c>
      <c r="C293" s="171"/>
      <c r="D293" s="171" t="s">
        <v>2588</v>
      </c>
      <c r="E293" s="171" t="s">
        <v>34881</v>
      </c>
      <c r="F293" s="171" t="s">
        <v>34046</v>
      </c>
      <c r="G293" s="171"/>
      <c r="H293" s="171"/>
      <c r="I293" s="171"/>
      <c r="J293" s="171"/>
      <c r="K293" s="171" t="s">
        <v>2742</v>
      </c>
      <c r="L293" s="188"/>
      <c r="M293" s="188"/>
      <c r="N293" s="188"/>
      <c r="O293" s="188"/>
      <c r="P293" s="188"/>
      <c r="Q293" s="188"/>
      <c r="R293" s="188"/>
      <c r="S293" s="188"/>
      <c r="T293" s="188"/>
      <c r="U293" s="188"/>
      <c r="V293" s="188"/>
      <c r="W293" s="188"/>
      <c r="X293" s="188"/>
      <c r="Y293" s="188"/>
    </row>
    <row r="294">
      <c r="A294" s="171" t="s">
        <v>2586</v>
      </c>
      <c r="B294" s="171" t="s">
        <v>34882</v>
      </c>
      <c r="C294" s="171" t="s">
        <v>2635</v>
      </c>
      <c r="D294" s="171"/>
      <c r="E294" s="171" t="s">
        <v>34883</v>
      </c>
      <c r="F294" s="171" t="s">
        <v>34046</v>
      </c>
      <c r="G294" s="171"/>
      <c r="H294" s="171"/>
      <c r="I294" s="171"/>
      <c r="J294" s="171"/>
      <c r="K294" s="171" t="s">
        <v>34884</v>
      </c>
      <c r="L294" s="188"/>
      <c r="M294" s="188"/>
      <c r="N294" s="188"/>
      <c r="O294" s="188"/>
      <c r="P294" s="188"/>
      <c r="Q294" s="188"/>
      <c r="R294" s="188"/>
      <c r="S294" s="188"/>
      <c r="T294" s="188"/>
      <c r="U294" s="188"/>
      <c r="V294" s="188"/>
      <c r="W294" s="188"/>
      <c r="X294" s="188"/>
      <c r="Y294" s="188"/>
    </row>
    <row r="295">
      <c r="A295" s="171" t="s">
        <v>2586</v>
      </c>
      <c r="B295" s="171" t="s">
        <v>34885</v>
      </c>
      <c r="C295" s="171"/>
      <c r="D295" s="171" t="s">
        <v>13534</v>
      </c>
      <c r="E295" s="171" t="s">
        <v>34886</v>
      </c>
      <c r="F295" s="171" t="s">
        <v>34288</v>
      </c>
      <c r="G295" s="171"/>
      <c r="H295" s="171"/>
      <c r="I295" s="171"/>
      <c r="J295" s="171"/>
      <c r="K295" s="171" t="s">
        <v>15374</v>
      </c>
      <c r="L295" s="188"/>
      <c r="M295" s="188"/>
      <c r="N295" s="188"/>
      <c r="O295" s="188"/>
      <c r="P295" s="188"/>
      <c r="Q295" s="188"/>
      <c r="R295" s="188"/>
      <c r="S295" s="188"/>
      <c r="T295" s="188"/>
      <c r="U295" s="188"/>
      <c r="V295" s="188"/>
      <c r="W295" s="188"/>
      <c r="X295" s="188"/>
      <c r="Y295" s="188"/>
    </row>
    <row r="296">
      <c r="A296" s="171" t="s">
        <v>2586</v>
      </c>
      <c r="B296" s="171" t="s">
        <v>34376</v>
      </c>
      <c r="C296" s="171" t="s">
        <v>34887</v>
      </c>
      <c r="D296" s="171" t="s">
        <v>5653</v>
      </c>
      <c r="E296" s="171" t="s">
        <v>34888</v>
      </c>
      <c r="F296" s="171" t="s">
        <v>34155</v>
      </c>
      <c r="G296" s="171" t="s">
        <v>34889</v>
      </c>
      <c r="H296" s="171"/>
      <c r="I296" s="173" t="s">
        <v>34890</v>
      </c>
      <c r="J296" s="173" t="s">
        <v>34382</v>
      </c>
      <c r="K296" s="171"/>
      <c r="L296" s="188"/>
      <c r="M296" s="188"/>
      <c r="N296" s="188"/>
      <c r="O296" s="188"/>
      <c r="P296" s="188"/>
      <c r="Q296" s="188"/>
      <c r="R296" s="188"/>
      <c r="S296" s="188"/>
      <c r="T296" s="188"/>
      <c r="U296" s="188"/>
      <c r="V296" s="188"/>
      <c r="W296" s="188"/>
      <c r="X296" s="188"/>
      <c r="Y296" s="188"/>
    </row>
    <row r="297">
      <c r="A297" s="171" t="s">
        <v>2586</v>
      </c>
      <c r="B297" s="171" t="s">
        <v>34891</v>
      </c>
      <c r="C297" s="171"/>
      <c r="D297" s="171" t="s">
        <v>2588</v>
      </c>
      <c r="E297" s="171" t="s">
        <v>34892</v>
      </c>
      <c r="F297" s="171" t="s">
        <v>34046</v>
      </c>
      <c r="G297" s="171"/>
      <c r="H297" s="171"/>
      <c r="I297" s="171"/>
      <c r="J297" s="171"/>
      <c r="K297" s="171" t="s">
        <v>2937</v>
      </c>
      <c r="L297" s="188"/>
      <c r="M297" s="188"/>
      <c r="N297" s="188"/>
      <c r="O297" s="188"/>
      <c r="P297" s="188"/>
      <c r="Q297" s="188"/>
      <c r="R297" s="188"/>
      <c r="S297" s="188"/>
      <c r="T297" s="188"/>
      <c r="U297" s="188"/>
      <c r="V297" s="188"/>
      <c r="W297" s="188"/>
      <c r="X297" s="188"/>
      <c r="Y297" s="188"/>
    </row>
    <row r="298">
      <c r="A298" s="171" t="s">
        <v>2586</v>
      </c>
      <c r="B298" s="171" t="s">
        <v>34893</v>
      </c>
      <c r="C298" s="171" t="s">
        <v>34894</v>
      </c>
      <c r="D298" s="171" t="s">
        <v>4136</v>
      </c>
      <c r="E298" s="171" t="s">
        <v>34895</v>
      </c>
      <c r="F298" s="171" t="s">
        <v>33924</v>
      </c>
      <c r="G298" s="171" t="s">
        <v>22714</v>
      </c>
      <c r="H298" s="171" t="s">
        <v>34896</v>
      </c>
      <c r="I298" s="173" t="s">
        <v>34897</v>
      </c>
      <c r="J298" s="173" t="s">
        <v>34898</v>
      </c>
      <c r="K298" s="171"/>
      <c r="L298" s="188"/>
      <c r="M298" s="188"/>
      <c r="N298" s="188"/>
      <c r="O298" s="188"/>
      <c r="P298" s="188"/>
      <c r="Q298" s="188"/>
      <c r="R298" s="188"/>
      <c r="S298" s="188"/>
      <c r="T298" s="188"/>
      <c r="U298" s="188"/>
      <c r="V298" s="188"/>
      <c r="W298" s="188"/>
      <c r="X298" s="188"/>
      <c r="Y298" s="188"/>
    </row>
    <row r="299">
      <c r="A299" s="171" t="s">
        <v>2586</v>
      </c>
      <c r="B299" s="171" t="s">
        <v>34899</v>
      </c>
      <c r="C299" s="171" t="s">
        <v>13616</v>
      </c>
      <c r="D299" s="171" t="s">
        <v>2895</v>
      </c>
      <c r="E299" s="171" t="s">
        <v>34900</v>
      </c>
      <c r="F299" s="171"/>
      <c r="G299" s="171"/>
      <c r="H299" s="171"/>
      <c r="I299" s="171"/>
      <c r="J299" s="171"/>
      <c r="K299" s="171"/>
      <c r="L299" s="188"/>
      <c r="M299" s="188"/>
      <c r="N299" s="188"/>
      <c r="O299" s="188"/>
      <c r="P299" s="188"/>
      <c r="Q299" s="188"/>
      <c r="R299" s="188"/>
      <c r="S299" s="188"/>
      <c r="T299" s="188"/>
      <c r="U299" s="188"/>
      <c r="V299" s="188"/>
      <c r="W299" s="188"/>
      <c r="X299" s="188"/>
      <c r="Y299" s="188"/>
    </row>
    <row r="300">
      <c r="A300" s="171" t="s">
        <v>2586</v>
      </c>
      <c r="B300" s="171" t="s">
        <v>34901</v>
      </c>
      <c r="C300" s="171"/>
      <c r="D300" s="171" t="s">
        <v>4910</v>
      </c>
      <c r="E300" s="171" t="s">
        <v>34902</v>
      </c>
      <c r="F300" s="171"/>
      <c r="G300" s="171"/>
      <c r="H300" s="171"/>
      <c r="I300" s="171"/>
      <c r="J300" s="171"/>
      <c r="K300" s="171" t="s">
        <v>22653</v>
      </c>
      <c r="L300" s="188"/>
      <c r="M300" s="188"/>
      <c r="N300" s="188"/>
      <c r="O300" s="188"/>
      <c r="P300" s="188"/>
      <c r="Q300" s="188"/>
      <c r="R300" s="188"/>
      <c r="S300" s="188"/>
      <c r="T300" s="188"/>
      <c r="U300" s="188"/>
      <c r="V300" s="188"/>
      <c r="W300" s="188"/>
      <c r="X300" s="188"/>
      <c r="Y300" s="188"/>
    </row>
    <row r="301">
      <c r="A301" s="171" t="s">
        <v>2586</v>
      </c>
      <c r="B301" s="171" t="s">
        <v>34903</v>
      </c>
      <c r="C301" s="171"/>
      <c r="D301" s="171" t="s">
        <v>5538</v>
      </c>
      <c r="E301" s="171" t="s">
        <v>34904</v>
      </c>
      <c r="F301" s="171"/>
      <c r="G301" s="171"/>
      <c r="H301" s="171"/>
      <c r="I301" s="171"/>
      <c r="J301" s="171"/>
      <c r="K301" s="171" t="s">
        <v>2760</v>
      </c>
      <c r="L301" s="188"/>
      <c r="M301" s="188"/>
      <c r="N301" s="188"/>
      <c r="O301" s="188"/>
      <c r="P301" s="188"/>
      <c r="Q301" s="188"/>
      <c r="R301" s="188"/>
      <c r="S301" s="188"/>
      <c r="T301" s="188"/>
      <c r="U301" s="188"/>
      <c r="V301" s="188"/>
      <c r="W301" s="188"/>
      <c r="X301" s="188"/>
      <c r="Y301" s="188"/>
    </row>
    <row r="302">
      <c r="A302" s="171" t="s">
        <v>2586</v>
      </c>
      <c r="B302" s="171" t="s">
        <v>34751</v>
      </c>
      <c r="C302" s="171" t="s">
        <v>34905</v>
      </c>
      <c r="D302" s="171" t="s">
        <v>4141</v>
      </c>
      <c r="E302" s="171" t="s">
        <v>34906</v>
      </c>
      <c r="F302" s="171" t="s">
        <v>34754</v>
      </c>
      <c r="G302" s="171" t="s">
        <v>22853</v>
      </c>
      <c r="H302" s="171"/>
      <c r="I302" s="173" t="s">
        <v>34907</v>
      </c>
      <c r="J302" s="173" t="s">
        <v>34756</v>
      </c>
      <c r="K302" s="171"/>
      <c r="L302" s="188"/>
      <c r="M302" s="188"/>
      <c r="N302" s="188"/>
      <c r="O302" s="188"/>
      <c r="P302" s="188"/>
      <c r="Q302" s="188"/>
      <c r="R302" s="188"/>
      <c r="S302" s="188"/>
      <c r="T302" s="188"/>
      <c r="U302" s="188"/>
      <c r="V302" s="188"/>
      <c r="W302" s="188"/>
      <c r="X302" s="188"/>
      <c r="Y302" s="188"/>
    </row>
    <row r="303">
      <c r="A303" s="171" t="s">
        <v>2586</v>
      </c>
      <c r="B303" s="171" t="s">
        <v>34908</v>
      </c>
      <c r="C303" s="171" t="s">
        <v>34909</v>
      </c>
      <c r="D303" s="171" t="s">
        <v>34910</v>
      </c>
      <c r="E303" s="171" t="s">
        <v>34911</v>
      </c>
      <c r="F303" s="171" t="s">
        <v>34050</v>
      </c>
      <c r="G303" s="171" t="s">
        <v>34912</v>
      </c>
      <c r="H303" s="171"/>
      <c r="I303" s="173" t="s">
        <v>34913</v>
      </c>
      <c r="J303" s="173" t="s">
        <v>34914</v>
      </c>
      <c r="K303" s="171"/>
      <c r="L303" s="188"/>
      <c r="M303" s="188"/>
      <c r="N303" s="188"/>
      <c r="O303" s="188"/>
      <c r="P303" s="188"/>
      <c r="Q303" s="188"/>
      <c r="R303" s="188"/>
      <c r="S303" s="188"/>
      <c r="T303" s="188"/>
      <c r="U303" s="188"/>
      <c r="V303" s="188"/>
      <c r="W303" s="188"/>
      <c r="X303" s="188"/>
      <c r="Y303" s="188"/>
    </row>
    <row r="304">
      <c r="A304" s="171" t="s">
        <v>2586</v>
      </c>
      <c r="B304" s="171" t="s">
        <v>34915</v>
      </c>
      <c r="C304" s="171"/>
      <c r="D304" s="171" t="s">
        <v>7161</v>
      </c>
      <c r="E304" s="171" t="s">
        <v>34916</v>
      </c>
      <c r="F304" s="171"/>
      <c r="G304" s="171"/>
      <c r="H304" s="171"/>
      <c r="I304" s="171"/>
      <c r="J304" s="171"/>
      <c r="K304" s="171" t="s">
        <v>21663</v>
      </c>
      <c r="L304" s="188"/>
      <c r="M304" s="188"/>
      <c r="N304" s="188"/>
      <c r="O304" s="188"/>
      <c r="P304" s="188"/>
      <c r="Q304" s="188"/>
      <c r="R304" s="188"/>
      <c r="S304" s="188"/>
      <c r="T304" s="188"/>
      <c r="U304" s="188"/>
      <c r="V304" s="188"/>
      <c r="W304" s="188"/>
      <c r="X304" s="188"/>
      <c r="Y304" s="188"/>
    </row>
    <row r="305">
      <c r="A305" s="171" t="s">
        <v>2586</v>
      </c>
      <c r="B305" s="171" t="s">
        <v>34917</v>
      </c>
      <c r="C305" s="171" t="s">
        <v>34918</v>
      </c>
      <c r="D305" s="171" t="s">
        <v>7189</v>
      </c>
      <c r="E305" s="171" t="s">
        <v>34919</v>
      </c>
      <c r="F305" s="171" t="s">
        <v>34920</v>
      </c>
      <c r="G305" s="171" t="s">
        <v>34921</v>
      </c>
      <c r="H305" s="171"/>
      <c r="I305" s="171"/>
      <c r="J305" s="171"/>
      <c r="K305" s="171"/>
      <c r="L305" s="188"/>
      <c r="M305" s="188"/>
      <c r="N305" s="188"/>
      <c r="O305" s="188"/>
      <c r="P305" s="188"/>
      <c r="Q305" s="188"/>
      <c r="R305" s="188"/>
      <c r="S305" s="188"/>
      <c r="T305" s="188"/>
      <c r="U305" s="188"/>
      <c r="V305" s="188"/>
      <c r="W305" s="188"/>
      <c r="X305" s="188"/>
      <c r="Y305" s="188"/>
    </row>
    <row r="306">
      <c r="A306" s="171" t="s">
        <v>2586</v>
      </c>
      <c r="B306" s="171" t="s">
        <v>34134</v>
      </c>
      <c r="C306" s="171" t="s">
        <v>34918</v>
      </c>
      <c r="D306" s="171" t="s">
        <v>7189</v>
      </c>
      <c r="E306" s="171" t="s">
        <v>34922</v>
      </c>
      <c r="F306" s="171" t="s">
        <v>34120</v>
      </c>
      <c r="G306" s="171" t="s">
        <v>34923</v>
      </c>
      <c r="H306" s="171"/>
      <c r="I306" s="173" t="s">
        <v>34924</v>
      </c>
      <c r="J306" s="173" t="s">
        <v>34140</v>
      </c>
      <c r="K306" s="171"/>
      <c r="L306" s="188"/>
      <c r="M306" s="188"/>
      <c r="N306" s="188"/>
      <c r="O306" s="188"/>
      <c r="P306" s="188"/>
      <c r="Q306" s="188"/>
      <c r="R306" s="188"/>
      <c r="S306" s="188"/>
      <c r="T306" s="188"/>
      <c r="U306" s="188"/>
      <c r="V306" s="188"/>
      <c r="W306" s="188"/>
      <c r="X306" s="188"/>
      <c r="Y306" s="188"/>
    </row>
    <row r="307">
      <c r="A307" s="171" t="s">
        <v>2586</v>
      </c>
      <c r="B307" s="171" t="s">
        <v>34730</v>
      </c>
      <c r="C307" s="171"/>
      <c r="D307" s="171" t="s">
        <v>2588</v>
      </c>
      <c r="E307" s="171" t="s">
        <v>34925</v>
      </c>
      <c r="F307" s="171" t="s">
        <v>34046</v>
      </c>
      <c r="G307" s="171"/>
      <c r="H307" s="171"/>
      <c r="I307" s="171"/>
      <c r="J307" s="171"/>
      <c r="K307" s="171" t="s">
        <v>2760</v>
      </c>
      <c r="L307" s="188"/>
      <c r="M307" s="188"/>
      <c r="N307" s="188"/>
      <c r="O307" s="188"/>
      <c r="P307" s="188"/>
      <c r="Q307" s="188"/>
      <c r="R307" s="188"/>
      <c r="S307" s="188"/>
      <c r="T307" s="188"/>
      <c r="U307" s="188"/>
      <c r="V307" s="188"/>
      <c r="W307" s="188"/>
      <c r="X307" s="188"/>
      <c r="Y307" s="188"/>
    </row>
    <row r="308">
      <c r="A308" s="171" t="s">
        <v>2586</v>
      </c>
      <c r="B308" s="171" t="s">
        <v>34926</v>
      </c>
      <c r="C308" s="171"/>
      <c r="D308" s="171" t="s">
        <v>34927</v>
      </c>
      <c r="E308" s="171" t="s">
        <v>34928</v>
      </c>
      <c r="F308" s="171" t="s">
        <v>34069</v>
      </c>
      <c r="G308" s="171"/>
      <c r="H308" s="171"/>
      <c r="I308" s="171"/>
      <c r="J308" s="171"/>
      <c r="K308" s="171" t="s">
        <v>2760</v>
      </c>
      <c r="L308" s="188"/>
      <c r="M308" s="188"/>
      <c r="N308" s="188"/>
      <c r="O308" s="188"/>
      <c r="P308" s="188"/>
      <c r="Q308" s="188"/>
      <c r="R308" s="188"/>
      <c r="S308" s="188"/>
      <c r="T308" s="188"/>
      <c r="U308" s="188"/>
      <c r="V308" s="188"/>
      <c r="W308" s="188"/>
      <c r="X308" s="188"/>
      <c r="Y308" s="188"/>
    </row>
    <row r="309">
      <c r="A309" s="171" t="s">
        <v>2586</v>
      </c>
      <c r="B309" s="171" t="s">
        <v>34037</v>
      </c>
      <c r="C309" s="171"/>
      <c r="D309" s="171" t="s">
        <v>34038</v>
      </c>
      <c r="E309" s="171" t="s">
        <v>34929</v>
      </c>
      <c r="F309" s="171"/>
      <c r="G309" s="171"/>
      <c r="H309" s="171"/>
      <c r="I309" s="171"/>
      <c r="J309" s="171"/>
      <c r="K309" s="171" t="s">
        <v>2760</v>
      </c>
      <c r="L309" s="188"/>
      <c r="M309" s="188"/>
      <c r="N309" s="188"/>
      <c r="O309" s="188"/>
      <c r="P309" s="188"/>
      <c r="Q309" s="188"/>
      <c r="R309" s="188"/>
      <c r="S309" s="188"/>
      <c r="T309" s="188"/>
      <c r="U309" s="188"/>
      <c r="V309" s="188"/>
      <c r="W309" s="188"/>
      <c r="X309" s="188"/>
      <c r="Y309" s="188"/>
    </row>
    <row r="310">
      <c r="A310" s="171" t="s">
        <v>2586</v>
      </c>
      <c r="B310" s="171" t="s">
        <v>34930</v>
      </c>
      <c r="C310" s="171" t="s">
        <v>34931</v>
      </c>
      <c r="D310" s="171" t="s">
        <v>34932</v>
      </c>
      <c r="E310" s="171" t="s">
        <v>34933</v>
      </c>
      <c r="F310" s="171" t="s">
        <v>34453</v>
      </c>
      <c r="G310" s="171"/>
      <c r="H310" s="171"/>
      <c r="I310" s="171"/>
      <c r="J310" s="171"/>
      <c r="K310" s="171"/>
      <c r="L310" s="188"/>
      <c r="M310" s="188"/>
      <c r="N310" s="188"/>
      <c r="O310" s="188"/>
      <c r="P310" s="188"/>
      <c r="Q310" s="188"/>
      <c r="R310" s="188"/>
      <c r="S310" s="188"/>
      <c r="T310" s="188"/>
      <c r="U310" s="188"/>
      <c r="V310" s="188"/>
      <c r="W310" s="188"/>
      <c r="X310" s="188"/>
      <c r="Y310" s="188"/>
    </row>
    <row r="311">
      <c r="A311" s="171" t="s">
        <v>2586</v>
      </c>
      <c r="B311" s="171" t="s">
        <v>34934</v>
      </c>
      <c r="C311" s="171" t="s">
        <v>34935</v>
      </c>
      <c r="D311" s="171" t="s">
        <v>34936</v>
      </c>
      <c r="E311" s="171" t="s">
        <v>34937</v>
      </c>
      <c r="F311" s="171" t="s">
        <v>34744</v>
      </c>
      <c r="G311" s="171" t="s">
        <v>34938</v>
      </c>
      <c r="H311" s="171"/>
      <c r="I311" s="173" t="s">
        <v>34939</v>
      </c>
      <c r="J311" s="173" t="s">
        <v>34746</v>
      </c>
      <c r="K311" s="171"/>
      <c r="L311" s="188"/>
      <c r="M311" s="188"/>
      <c r="N311" s="188"/>
      <c r="O311" s="188"/>
      <c r="P311" s="188"/>
      <c r="Q311" s="188"/>
      <c r="R311" s="188"/>
      <c r="S311" s="188"/>
      <c r="T311" s="188"/>
      <c r="U311" s="188"/>
      <c r="V311" s="188"/>
      <c r="W311" s="188"/>
      <c r="X311" s="188"/>
      <c r="Y311" s="188"/>
    </row>
    <row r="312">
      <c r="A312" s="171" t="s">
        <v>2586</v>
      </c>
      <c r="B312" s="171" t="s">
        <v>34940</v>
      </c>
      <c r="C312" s="171"/>
      <c r="D312" s="171" t="s">
        <v>7231</v>
      </c>
      <c r="E312" s="171" t="s">
        <v>34941</v>
      </c>
      <c r="F312" s="171" t="s">
        <v>16662</v>
      </c>
      <c r="G312" s="171"/>
      <c r="H312" s="171"/>
      <c r="I312" s="171"/>
      <c r="J312" s="171"/>
      <c r="K312" s="171" t="s">
        <v>22653</v>
      </c>
      <c r="L312" s="188"/>
      <c r="M312" s="188"/>
      <c r="N312" s="188"/>
      <c r="O312" s="188"/>
      <c r="P312" s="188"/>
      <c r="Q312" s="188"/>
      <c r="R312" s="188"/>
      <c r="S312" s="188"/>
      <c r="T312" s="188"/>
      <c r="U312" s="188"/>
      <c r="V312" s="188"/>
      <c r="W312" s="188"/>
      <c r="X312" s="188"/>
      <c r="Y312" s="188"/>
    </row>
    <row r="313">
      <c r="A313" s="171" t="s">
        <v>2586</v>
      </c>
      <c r="B313" s="171" t="s">
        <v>34942</v>
      </c>
      <c r="C313" s="171" t="s">
        <v>34943</v>
      </c>
      <c r="D313" s="171" t="s">
        <v>34944</v>
      </c>
      <c r="E313" s="171" t="s">
        <v>34945</v>
      </c>
      <c r="F313" s="171" t="s">
        <v>34946</v>
      </c>
      <c r="G313" s="171" t="s">
        <v>34947</v>
      </c>
      <c r="H313" s="171"/>
      <c r="I313" s="173" t="s">
        <v>34948</v>
      </c>
      <c r="J313" s="173" t="s">
        <v>34949</v>
      </c>
      <c r="K313" s="171"/>
      <c r="L313" s="188"/>
      <c r="M313" s="188"/>
      <c r="N313" s="188"/>
      <c r="O313" s="188"/>
      <c r="P313" s="188"/>
      <c r="Q313" s="188"/>
      <c r="R313" s="188"/>
      <c r="S313" s="188"/>
      <c r="T313" s="188"/>
      <c r="U313" s="188"/>
      <c r="V313" s="188"/>
      <c r="W313" s="188"/>
      <c r="X313" s="188"/>
      <c r="Y313" s="188"/>
    </row>
    <row r="314">
      <c r="A314" s="171" t="s">
        <v>2586</v>
      </c>
      <c r="B314" s="171" t="s">
        <v>32065</v>
      </c>
      <c r="C314" s="171"/>
      <c r="D314" s="171" t="s">
        <v>5719</v>
      </c>
      <c r="E314" s="171" t="s">
        <v>34950</v>
      </c>
      <c r="F314" s="171" t="s">
        <v>34241</v>
      </c>
      <c r="G314" s="171"/>
      <c r="H314" s="171"/>
      <c r="I314" s="171"/>
      <c r="J314" s="171"/>
      <c r="K314" s="171" t="s">
        <v>2760</v>
      </c>
      <c r="L314" s="188"/>
      <c r="M314" s="188"/>
      <c r="N314" s="188"/>
      <c r="O314" s="188"/>
      <c r="P314" s="188"/>
      <c r="Q314" s="188"/>
      <c r="R314" s="188"/>
      <c r="S314" s="188"/>
      <c r="T314" s="188"/>
      <c r="U314" s="188"/>
      <c r="V314" s="188"/>
      <c r="W314" s="188"/>
      <c r="X314" s="188"/>
      <c r="Y314" s="188"/>
    </row>
    <row r="315">
      <c r="A315" s="171" t="s">
        <v>2586</v>
      </c>
      <c r="B315" s="171" t="s">
        <v>34951</v>
      </c>
      <c r="C315" s="171" t="s">
        <v>2588</v>
      </c>
      <c r="D315" s="171"/>
      <c r="E315" s="171" t="s">
        <v>34952</v>
      </c>
      <c r="F315" s="171" t="s">
        <v>34046</v>
      </c>
      <c r="G315" s="171"/>
      <c r="H315" s="171"/>
      <c r="I315" s="171"/>
      <c r="J315" s="171"/>
      <c r="K315" s="171" t="s">
        <v>2937</v>
      </c>
      <c r="L315" s="188"/>
      <c r="M315" s="188"/>
      <c r="N315" s="188"/>
      <c r="O315" s="188"/>
      <c r="P315" s="188"/>
      <c r="Q315" s="188"/>
      <c r="R315" s="188"/>
      <c r="S315" s="188"/>
      <c r="T315" s="188"/>
      <c r="U315" s="188"/>
      <c r="V315" s="188"/>
      <c r="W315" s="188"/>
      <c r="X315" s="188"/>
      <c r="Y315" s="188"/>
    </row>
    <row r="316">
      <c r="A316" s="171" t="s">
        <v>2586</v>
      </c>
      <c r="B316" s="171" t="s">
        <v>34953</v>
      </c>
      <c r="C316" s="171" t="s">
        <v>2635</v>
      </c>
      <c r="D316" s="171"/>
      <c r="E316" s="171" t="s">
        <v>34954</v>
      </c>
      <c r="F316" s="171" t="s">
        <v>34046</v>
      </c>
      <c r="G316" s="171"/>
      <c r="H316" s="171"/>
      <c r="I316" s="171"/>
      <c r="J316" s="171"/>
      <c r="K316" s="171" t="s">
        <v>2742</v>
      </c>
      <c r="L316" s="188"/>
      <c r="M316" s="188"/>
      <c r="N316" s="188"/>
      <c r="O316" s="188"/>
      <c r="P316" s="188"/>
      <c r="Q316" s="188"/>
      <c r="R316" s="188"/>
      <c r="S316" s="188"/>
      <c r="T316" s="188"/>
      <c r="U316" s="188"/>
      <c r="V316" s="188"/>
      <c r="W316" s="188"/>
      <c r="X316" s="188"/>
      <c r="Y316" s="188"/>
    </row>
    <row r="317">
      <c r="A317" s="171" t="s">
        <v>2586</v>
      </c>
      <c r="B317" s="171" t="s">
        <v>34955</v>
      </c>
      <c r="C317" s="171" t="s">
        <v>34956</v>
      </c>
      <c r="D317" s="171" t="s">
        <v>18126</v>
      </c>
      <c r="E317" s="171" t="s">
        <v>34957</v>
      </c>
      <c r="F317" s="171" t="s">
        <v>34050</v>
      </c>
      <c r="G317" s="171" t="s">
        <v>24150</v>
      </c>
      <c r="H317" s="171"/>
      <c r="I317" s="173" t="s">
        <v>34958</v>
      </c>
      <c r="J317" s="173" t="s">
        <v>34959</v>
      </c>
      <c r="K317" s="171"/>
      <c r="L317" s="188"/>
      <c r="M317" s="188"/>
      <c r="N317" s="188"/>
      <c r="O317" s="188"/>
      <c r="P317" s="188"/>
      <c r="Q317" s="188"/>
      <c r="R317" s="188"/>
      <c r="S317" s="188"/>
      <c r="T317" s="188"/>
      <c r="U317" s="188"/>
      <c r="V317" s="188"/>
      <c r="W317" s="188"/>
      <c r="X317" s="188"/>
      <c r="Y317" s="188"/>
    </row>
    <row r="318">
      <c r="A318" s="171" t="s">
        <v>2586</v>
      </c>
      <c r="B318" s="171" t="s">
        <v>34037</v>
      </c>
      <c r="C318" s="171"/>
      <c r="D318" s="171" t="s">
        <v>34038</v>
      </c>
      <c r="E318" s="171" t="s">
        <v>34960</v>
      </c>
      <c r="F318" s="171"/>
      <c r="G318" s="171"/>
      <c r="H318" s="171"/>
      <c r="I318" s="171"/>
      <c r="J318" s="171"/>
      <c r="K318" s="171" t="s">
        <v>2760</v>
      </c>
      <c r="L318" s="188"/>
      <c r="M318" s="188"/>
      <c r="N318" s="188"/>
      <c r="O318" s="188"/>
      <c r="P318" s="188"/>
      <c r="Q318" s="188"/>
      <c r="R318" s="188"/>
      <c r="S318" s="188"/>
      <c r="T318" s="188"/>
      <c r="U318" s="188"/>
      <c r="V318" s="188"/>
      <c r="W318" s="188"/>
      <c r="X318" s="188"/>
      <c r="Y318" s="188"/>
    </row>
    <row r="319">
      <c r="A319" s="171" t="s">
        <v>2586</v>
      </c>
      <c r="B319" s="171" t="s">
        <v>34143</v>
      </c>
      <c r="C319" s="171" t="s">
        <v>34961</v>
      </c>
      <c r="D319" s="171" t="s">
        <v>34962</v>
      </c>
      <c r="E319" s="171" t="s">
        <v>34963</v>
      </c>
      <c r="F319" s="171" t="s">
        <v>33083</v>
      </c>
      <c r="G319" s="171" t="s">
        <v>34964</v>
      </c>
      <c r="H319" s="171"/>
      <c r="I319" s="173" t="s">
        <v>34965</v>
      </c>
      <c r="J319" s="173" t="s">
        <v>34687</v>
      </c>
      <c r="K319" s="171"/>
      <c r="L319" s="188"/>
      <c r="M319" s="188"/>
      <c r="N319" s="188"/>
      <c r="O319" s="188"/>
      <c r="P319" s="188"/>
      <c r="Q319" s="188"/>
      <c r="R319" s="188"/>
      <c r="S319" s="188"/>
      <c r="T319" s="188"/>
      <c r="U319" s="188"/>
      <c r="V319" s="188"/>
      <c r="W319" s="188"/>
      <c r="X319" s="188"/>
      <c r="Y319" s="188"/>
    </row>
    <row r="320">
      <c r="A320" s="171" t="s">
        <v>2586</v>
      </c>
      <c r="B320" s="171" t="s">
        <v>34966</v>
      </c>
      <c r="C320" s="171" t="s">
        <v>34967</v>
      </c>
      <c r="D320" s="171" t="s">
        <v>15949</v>
      </c>
      <c r="E320" s="171" t="s">
        <v>34968</v>
      </c>
      <c r="F320" s="171" t="s">
        <v>33924</v>
      </c>
      <c r="G320" s="171" t="s">
        <v>34969</v>
      </c>
      <c r="H320" s="171"/>
      <c r="I320" s="171"/>
      <c r="J320" s="171" t="s">
        <v>34970</v>
      </c>
      <c r="K320" s="171"/>
      <c r="L320" s="188"/>
      <c r="M320" s="188"/>
      <c r="N320" s="188"/>
      <c r="O320" s="188"/>
      <c r="P320" s="188"/>
      <c r="Q320" s="188"/>
      <c r="R320" s="188"/>
      <c r="S320" s="188"/>
      <c r="T320" s="188"/>
      <c r="U320" s="188"/>
      <c r="V320" s="188"/>
      <c r="W320" s="188"/>
      <c r="X320" s="188"/>
      <c r="Y320" s="188"/>
    </row>
    <row r="321">
      <c r="A321" s="171" t="s">
        <v>2586</v>
      </c>
      <c r="B321" s="171" t="s">
        <v>34971</v>
      </c>
      <c r="C321" s="171" t="s">
        <v>34972</v>
      </c>
      <c r="D321" s="171" t="s">
        <v>15949</v>
      </c>
      <c r="E321" s="171" t="s">
        <v>34973</v>
      </c>
      <c r="F321" s="171" t="s">
        <v>34920</v>
      </c>
      <c r="G321" s="171" t="s">
        <v>24150</v>
      </c>
      <c r="H321" s="171"/>
      <c r="I321" s="171"/>
      <c r="J321" s="171"/>
      <c r="K321" s="171"/>
      <c r="L321" s="188"/>
      <c r="M321" s="188"/>
      <c r="N321" s="188"/>
      <c r="O321" s="188"/>
      <c r="P321" s="188"/>
      <c r="Q321" s="188"/>
      <c r="R321" s="188"/>
      <c r="S321" s="188"/>
      <c r="T321" s="188"/>
      <c r="U321" s="188"/>
      <c r="V321" s="188"/>
      <c r="W321" s="188"/>
      <c r="X321" s="188"/>
      <c r="Y321" s="188"/>
    </row>
    <row r="322">
      <c r="A322" s="171" t="s">
        <v>2586</v>
      </c>
      <c r="B322" s="171" t="s">
        <v>34974</v>
      </c>
      <c r="C322" s="171" t="s">
        <v>7356</v>
      </c>
      <c r="D322" s="171"/>
      <c r="E322" s="171" t="s">
        <v>34975</v>
      </c>
      <c r="F322" s="171" t="s">
        <v>34046</v>
      </c>
      <c r="G322" s="171"/>
      <c r="H322" s="171"/>
      <c r="I322" s="171"/>
      <c r="J322" s="171"/>
      <c r="K322" s="171" t="s">
        <v>22653</v>
      </c>
      <c r="L322" s="188"/>
      <c r="M322" s="188"/>
      <c r="N322" s="188"/>
      <c r="O322" s="188"/>
      <c r="P322" s="188"/>
      <c r="Q322" s="188"/>
      <c r="R322" s="188"/>
      <c r="S322" s="188"/>
      <c r="T322" s="188"/>
      <c r="U322" s="188"/>
      <c r="V322" s="188"/>
      <c r="W322" s="188"/>
      <c r="X322" s="188"/>
      <c r="Y322" s="188"/>
    </row>
    <row r="323">
      <c r="A323" s="171" t="s">
        <v>2586</v>
      </c>
      <c r="B323" s="171" t="s">
        <v>34976</v>
      </c>
      <c r="C323" s="171" t="s">
        <v>2588</v>
      </c>
      <c r="D323" s="171"/>
      <c r="E323" s="171" t="s">
        <v>34977</v>
      </c>
      <c r="F323" s="171" t="s">
        <v>34046</v>
      </c>
      <c r="G323" s="171"/>
      <c r="H323" s="171"/>
      <c r="I323" s="171"/>
      <c r="J323" s="171"/>
      <c r="K323" s="171" t="s">
        <v>2840</v>
      </c>
      <c r="L323" s="188"/>
      <c r="M323" s="188"/>
      <c r="N323" s="188"/>
      <c r="O323" s="188"/>
      <c r="P323" s="188"/>
      <c r="Q323" s="188"/>
      <c r="R323" s="188"/>
      <c r="S323" s="188"/>
      <c r="T323" s="188"/>
      <c r="U323" s="188"/>
      <c r="V323" s="188"/>
      <c r="W323" s="188"/>
      <c r="X323" s="188"/>
      <c r="Y323" s="188"/>
    </row>
    <row r="324">
      <c r="A324" s="171" t="s">
        <v>2586</v>
      </c>
      <c r="B324" s="171" t="s">
        <v>34978</v>
      </c>
      <c r="C324" s="171"/>
      <c r="D324" s="171" t="s">
        <v>34979</v>
      </c>
      <c r="E324" s="171" t="s">
        <v>34980</v>
      </c>
      <c r="F324" s="171" t="s">
        <v>34271</v>
      </c>
      <c r="G324" s="171"/>
      <c r="H324" s="171"/>
      <c r="I324" s="171"/>
      <c r="J324" s="171"/>
      <c r="K324" s="171" t="s">
        <v>34981</v>
      </c>
      <c r="L324" s="188"/>
      <c r="M324" s="188"/>
      <c r="N324" s="188"/>
      <c r="O324" s="188"/>
      <c r="P324" s="188"/>
      <c r="Q324" s="188"/>
      <c r="R324" s="188"/>
      <c r="S324" s="188"/>
      <c r="T324" s="188"/>
      <c r="U324" s="188"/>
      <c r="V324" s="188"/>
      <c r="W324" s="188"/>
      <c r="X324" s="188"/>
      <c r="Y324" s="188"/>
    </row>
    <row r="325">
      <c r="A325" s="171" t="s">
        <v>2586</v>
      </c>
      <c r="B325" s="171" t="s">
        <v>34982</v>
      </c>
      <c r="C325" s="171"/>
      <c r="D325" s="171" t="s">
        <v>4322</v>
      </c>
      <c r="E325" s="171" t="s">
        <v>34983</v>
      </c>
      <c r="F325" s="171"/>
      <c r="G325" s="171"/>
      <c r="H325" s="171"/>
      <c r="I325" s="171"/>
      <c r="J325" s="171"/>
      <c r="K325" s="171" t="s">
        <v>34795</v>
      </c>
      <c r="L325" s="188"/>
      <c r="M325" s="188"/>
      <c r="N325" s="188"/>
      <c r="O325" s="188"/>
      <c r="P325" s="188"/>
      <c r="Q325" s="188"/>
      <c r="R325" s="188"/>
      <c r="S325" s="188"/>
      <c r="T325" s="188"/>
      <c r="U325" s="188"/>
      <c r="V325" s="188"/>
      <c r="W325" s="188"/>
      <c r="X325" s="188"/>
      <c r="Y325" s="188"/>
    </row>
    <row r="326">
      <c r="A326" s="171" t="s">
        <v>2586</v>
      </c>
      <c r="B326" s="171" t="s">
        <v>34984</v>
      </c>
      <c r="C326" s="171"/>
      <c r="D326" s="171" t="s">
        <v>4322</v>
      </c>
      <c r="E326" s="171" t="s">
        <v>34985</v>
      </c>
      <c r="F326" s="171" t="s">
        <v>34241</v>
      </c>
      <c r="G326" s="171"/>
      <c r="H326" s="171"/>
      <c r="I326" s="171"/>
      <c r="J326" s="171"/>
      <c r="K326" s="171" t="s">
        <v>2760</v>
      </c>
      <c r="L326" s="188"/>
      <c r="M326" s="188"/>
      <c r="N326" s="188"/>
      <c r="O326" s="188"/>
      <c r="P326" s="188"/>
      <c r="Q326" s="188"/>
      <c r="R326" s="188"/>
      <c r="S326" s="188"/>
      <c r="T326" s="188"/>
      <c r="U326" s="188"/>
      <c r="V326" s="188"/>
      <c r="W326" s="188"/>
      <c r="X326" s="188"/>
      <c r="Y326" s="188"/>
    </row>
    <row r="327">
      <c r="A327" s="171" t="s">
        <v>2586</v>
      </c>
      <c r="B327" s="171" t="s">
        <v>34986</v>
      </c>
      <c r="C327" s="171" t="s">
        <v>34987</v>
      </c>
      <c r="D327" s="171" t="s">
        <v>20504</v>
      </c>
      <c r="E327" s="171" t="s">
        <v>34988</v>
      </c>
      <c r="F327" s="171" t="s">
        <v>33924</v>
      </c>
      <c r="G327" s="171" t="s">
        <v>34989</v>
      </c>
      <c r="H327" s="171"/>
      <c r="I327" s="173" t="s">
        <v>34990</v>
      </c>
      <c r="J327" s="171"/>
      <c r="K327" s="171"/>
      <c r="L327" s="188"/>
      <c r="M327" s="188"/>
      <c r="N327" s="188"/>
      <c r="O327" s="188"/>
      <c r="P327" s="188"/>
      <c r="Q327" s="188"/>
      <c r="R327" s="188"/>
      <c r="S327" s="188"/>
      <c r="T327" s="188"/>
      <c r="U327" s="188"/>
      <c r="V327" s="188"/>
      <c r="W327" s="188"/>
      <c r="X327" s="188"/>
      <c r="Y327" s="188"/>
    </row>
    <row r="328">
      <c r="A328" s="171" t="s">
        <v>2586</v>
      </c>
      <c r="B328" s="171" t="s">
        <v>34991</v>
      </c>
      <c r="C328" s="171"/>
      <c r="D328" s="171"/>
      <c r="E328" s="171" t="s">
        <v>34992</v>
      </c>
      <c r="F328" s="171" t="s">
        <v>33937</v>
      </c>
      <c r="G328" s="171"/>
      <c r="H328" s="171"/>
      <c r="I328" s="173" t="s">
        <v>34993</v>
      </c>
      <c r="J328" s="173" t="s">
        <v>34994</v>
      </c>
      <c r="K328" s="171"/>
      <c r="L328" s="188"/>
      <c r="M328" s="188"/>
      <c r="N328" s="188"/>
      <c r="O328" s="188"/>
      <c r="P328" s="188"/>
      <c r="Q328" s="188"/>
      <c r="R328" s="188"/>
      <c r="S328" s="188"/>
      <c r="T328" s="188"/>
      <c r="U328" s="188"/>
      <c r="V328" s="188"/>
      <c r="W328" s="188"/>
      <c r="X328" s="188"/>
      <c r="Y328" s="188"/>
    </row>
    <row r="329">
      <c r="A329" s="171" t="s">
        <v>2586</v>
      </c>
      <c r="B329" s="171" t="s">
        <v>34995</v>
      </c>
      <c r="C329" s="171"/>
      <c r="D329" s="171"/>
      <c r="E329" s="171" t="s">
        <v>34996</v>
      </c>
      <c r="F329" s="171" t="s">
        <v>33937</v>
      </c>
      <c r="G329" s="171"/>
      <c r="H329" s="171"/>
      <c r="I329" s="171"/>
      <c r="J329" s="173" t="s">
        <v>34997</v>
      </c>
      <c r="K329" s="171"/>
      <c r="L329" s="188"/>
      <c r="M329" s="188"/>
      <c r="N329" s="188"/>
      <c r="O329" s="188"/>
      <c r="P329" s="188"/>
      <c r="Q329" s="188"/>
      <c r="R329" s="188"/>
      <c r="S329" s="188"/>
      <c r="T329" s="188"/>
      <c r="U329" s="188"/>
      <c r="V329" s="188"/>
      <c r="W329" s="188"/>
      <c r="X329" s="188"/>
      <c r="Y329" s="188"/>
    </row>
    <row r="330">
      <c r="A330" s="171" t="s">
        <v>2586</v>
      </c>
      <c r="B330" s="171" t="s">
        <v>34998</v>
      </c>
      <c r="C330" s="171"/>
      <c r="D330" s="171" t="s">
        <v>2588</v>
      </c>
      <c r="E330" s="171" t="s">
        <v>34999</v>
      </c>
      <c r="F330" s="171"/>
      <c r="G330" s="171"/>
      <c r="H330" s="171"/>
      <c r="I330" s="171"/>
      <c r="J330" s="171"/>
      <c r="K330" s="171" t="s">
        <v>2760</v>
      </c>
      <c r="L330" s="188"/>
      <c r="M330" s="188"/>
      <c r="N330" s="188"/>
      <c r="O330" s="188"/>
      <c r="P330" s="188"/>
      <c r="Q330" s="188"/>
      <c r="R330" s="188"/>
      <c r="S330" s="188"/>
      <c r="T330" s="188"/>
      <c r="U330" s="188"/>
      <c r="V330" s="188"/>
      <c r="W330" s="188"/>
      <c r="X330" s="188"/>
      <c r="Y330" s="188"/>
    </row>
    <row r="331">
      <c r="A331" s="171" t="s">
        <v>2586</v>
      </c>
      <c r="B331" s="171" t="s">
        <v>34152</v>
      </c>
      <c r="C331" s="171" t="s">
        <v>35000</v>
      </c>
      <c r="D331" s="171" t="s">
        <v>35001</v>
      </c>
      <c r="E331" s="171" t="s">
        <v>35002</v>
      </c>
      <c r="F331" s="171" t="s">
        <v>34155</v>
      </c>
      <c r="G331" s="171" t="s">
        <v>24150</v>
      </c>
      <c r="H331" s="171"/>
      <c r="I331" s="173" t="s">
        <v>35003</v>
      </c>
      <c r="J331" s="173" t="s">
        <v>34158</v>
      </c>
      <c r="K331" s="171"/>
      <c r="L331" s="188"/>
      <c r="M331" s="188"/>
      <c r="N331" s="188"/>
      <c r="O331" s="188"/>
      <c r="P331" s="188"/>
      <c r="Q331" s="188"/>
      <c r="R331" s="188"/>
      <c r="S331" s="188"/>
      <c r="T331" s="188"/>
      <c r="U331" s="188"/>
      <c r="V331" s="188"/>
      <c r="W331" s="188"/>
      <c r="X331" s="188"/>
      <c r="Y331" s="188"/>
    </row>
    <row r="332">
      <c r="A332" s="171" t="s">
        <v>2586</v>
      </c>
      <c r="B332" s="171" t="s">
        <v>35004</v>
      </c>
      <c r="C332" s="171" t="s">
        <v>35005</v>
      </c>
      <c r="D332" s="171" t="s">
        <v>35006</v>
      </c>
      <c r="E332" s="171" t="s">
        <v>35007</v>
      </c>
      <c r="F332" s="171" t="s">
        <v>34073</v>
      </c>
      <c r="G332" s="171" t="s">
        <v>35008</v>
      </c>
      <c r="H332" s="171"/>
      <c r="I332" s="173" t="s">
        <v>35009</v>
      </c>
      <c r="J332" s="173" t="s">
        <v>35010</v>
      </c>
      <c r="K332" s="171"/>
      <c r="L332" s="188"/>
      <c r="M332" s="188"/>
      <c r="N332" s="188"/>
      <c r="O332" s="188"/>
      <c r="P332" s="188"/>
      <c r="Q332" s="188"/>
      <c r="R332" s="188"/>
      <c r="S332" s="188"/>
      <c r="T332" s="188"/>
      <c r="U332" s="188"/>
      <c r="V332" s="188"/>
      <c r="W332" s="188"/>
      <c r="X332" s="188"/>
      <c r="Y332" s="188"/>
    </row>
    <row r="333">
      <c r="A333" s="171" t="s">
        <v>2586</v>
      </c>
      <c r="B333" s="171" t="s">
        <v>35011</v>
      </c>
      <c r="C333" s="171"/>
      <c r="D333" s="171"/>
      <c r="E333" s="171" t="s">
        <v>35012</v>
      </c>
      <c r="F333" s="171" t="s">
        <v>33937</v>
      </c>
      <c r="G333" s="171"/>
      <c r="H333" s="171"/>
      <c r="I333" s="171"/>
      <c r="J333" s="173" t="s">
        <v>35013</v>
      </c>
      <c r="K333" s="171"/>
      <c r="L333" s="188"/>
      <c r="M333" s="188"/>
      <c r="N333" s="188"/>
      <c r="O333" s="188"/>
      <c r="P333" s="188"/>
      <c r="Q333" s="188"/>
      <c r="R333" s="188"/>
      <c r="S333" s="188"/>
      <c r="T333" s="188"/>
      <c r="U333" s="188"/>
      <c r="V333" s="188"/>
      <c r="W333" s="188"/>
      <c r="X333" s="188"/>
      <c r="Y333" s="188"/>
    </row>
    <row r="334">
      <c r="A334" s="171" t="s">
        <v>2586</v>
      </c>
      <c r="B334" s="171" t="s">
        <v>35014</v>
      </c>
      <c r="C334" s="171"/>
      <c r="D334" s="171" t="s">
        <v>2588</v>
      </c>
      <c r="E334" s="171" t="s">
        <v>35015</v>
      </c>
      <c r="F334" s="171" t="s">
        <v>34241</v>
      </c>
      <c r="G334" s="171"/>
      <c r="H334" s="171"/>
      <c r="I334" s="171"/>
      <c r="J334" s="171"/>
      <c r="K334" s="171" t="s">
        <v>22653</v>
      </c>
      <c r="L334" s="188"/>
      <c r="M334" s="188"/>
      <c r="N334" s="188"/>
      <c r="O334" s="188"/>
      <c r="P334" s="188"/>
      <c r="Q334" s="188"/>
      <c r="R334" s="188"/>
      <c r="S334" s="188"/>
      <c r="T334" s="188"/>
      <c r="U334" s="188"/>
      <c r="V334" s="188"/>
      <c r="W334" s="188"/>
      <c r="X334" s="188"/>
      <c r="Y334" s="188"/>
    </row>
    <row r="335">
      <c r="A335" s="171" t="s">
        <v>2586</v>
      </c>
      <c r="B335" s="171" t="s">
        <v>35016</v>
      </c>
      <c r="C335" s="171"/>
      <c r="D335" s="171"/>
      <c r="E335" s="171" t="s">
        <v>35017</v>
      </c>
      <c r="F335" s="171" t="s">
        <v>33937</v>
      </c>
      <c r="G335" s="171"/>
      <c r="H335" s="171"/>
      <c r="I335" s="171"/>
      <c r="J335" s="173" t="s">
        <v>35018</v>
      </c>
      <c r="K335" s="171"/>
      <c r="L335" s="188"/>
      <c r="M335" s="188"/>
      <c r="N335" s="188"/>
      <c r="O335" s="188"/>
      <c r="P335" s="188"/>
      <c r="Q335" s="188"/>
      <c r="R335" s="188"/>
      <c r="S335" s="188"/>
      <c r="T335" s="188"/>
      <c r="U335" s="188"/>
      <c r="V335" s="188"/>
      <c r="W335" s="188"/>
      <c r="X335" s="188"/>
      <c r="Y335" s="188"/>
    </row>
    <row r="336">
      <c r="A336" s="171" t="s">
        <v>2586</v>
      </c>
      <c r="B336" s="171" t="s">
        <v>34167</v>
      </c>
      <c r="C336" s="171" t="s">
        <v>35019</v>
      </c>
      <c r="D336" s="171" t="s">
        <v>5758</v>
      </c>
      <c r="E336" s="171" t="s">
        <v>35020</v>
      </c>
      <c r="F336" s="171" t="s">
        <v>34050</v>
      </c>
      <c r="G336" s="171"/>
      <c r="H336" s="171"/>
      <c r="I336" s="171"/>
      <c r="J336" s="171"/>
      <c r="K336" s="171"/>
      <c r="L336" s="188"/>
      <c r="M336" s="188"/>
      <c r="N336" s="188"/>
      <c r="O336" s="188"/>
      <c r="P336" s="188"/>
      <c r="Q336" s="188"/>
      <c r="R336" s="188"/>
      <c r="S336" s="188"/>
      <c r="T336" s="188"/>
      <c r="U336" s="188"/>
      <c r="V336" s="188"/>
      <c r="W336" s="188"/>
      <c r="X336" s="188"/>
      <c r="Y336" s="188"/>
    </row>
    <row r="337">
      <c r="A337" s="171" t="s">
        <v>2586</v>
      </c>
      <c r="B337" s="171" t="s">
        <v>35021</v>
      </c>
      <c r="C337" s="171"/>
      <c r="D337" s="171" t="s">
        <v>14747</v>
      </c>
      <c r="E337" s="171" t="s">
        <v>35022</v>
      </c>
      <c r="F337" s="171" t="s">
        <v>16662</v>
      </c>
      <c r="G337" s="171"/>
      <c r="H337" s="171"/>
      <c r="I337" s="171"/>
      <c r="J337" s="171"/>
      <c r="K337" s="171" t="s">
        <v>21663</v>
      </c>
      <c r="L337" s="188"/>
      <c r="M337" s="188"/>
      <c r="N337" s="188"/>
      <c r="O337" s="188"/>
      <c r="P337" s="188"/>
      <c r="Q337" s="188"/>
      <c r="R337" s="188"/>
      <c r="S337" s="188"/>
      <c r="T337" s="188"/>
      <c r="U337" s="188"/>
      <c r="V337" s="188"/>
      <c r="W337" s="188"/>
      <c r="X337" s="188"/>
      <c r="Y337" s="188"/>
    </row>
    <row r="338">
      <c r="A338" s="171" t="s">
        <v>2586</v>
      </c>
      <c r="B338" s="171" t="s">
        <v>35023</v>
      </c>
      <c r="C338" s="171" t="s">
        <v>35024</v>
      </c>
      <c r="D338" s="171" t="s">
        <v>5758</v>
      </c>
      <c r="E338" s="171" t="s">
        <v>35025</v>
      </c>
      <c r="F338" s="171" t="s">
        <v>34050</v>
      </c>
      <c r="G338" s="171" t="s">
        <v>22853</v>
      </c>
      <c r="H338" s="171"/>
      <c r="I338" s="173" t="s">
        <v>35026</v>
      </c>
      <c r="J338" s="171"/>
      <c r="K338" s="171"/>
      <c r="L338" s="188"/>
      <c r="M338" s="188"/>
      <c r="N338" s="188"/>
      <c r="O338" s="188"/>
      <c r="P338" s="188"/>
      <c r="Q338" s="188"/>
      <c r="R338" s="188"/>
      <c r="S338" s="188"/>
      <c r="T338" s="188"/>
      <c r="U338" s="188"/>
      <c r="V338" s="188"/>
      <c r="W338" s="188"/>
      <c r="X338" s="188"/>
      <c r="Y338" s="188"/>
    </row>
    <row r="339">
      <c r="A339" s="171" t="s">
        <v>2586</v>
      </c>
      <c r="B339" s="171" t="s">
        <v>34908</v>
      </c>
      <c r="C339" s="171" t="s">
        <v>35024</v>
      </c>
      <c r="D339" s="171" t="s">
        <v>5758</v>
      </c>
      <c r="E339" s="171" t="s">
        <v>35027</v>
      </c>
      <c r="F339" s="171" t="s">
        <v>34050</v>
      </c>
      <c r="G339" s="171" t="s">
        <v>35028</v>
      </c>
      <c r="H339" s="171"/>
      <c r="I339" s="173" t="s">
        <v>35026</v>
      </c>
      <c r="J339" s="173" t="s">
        <v>34914</v>
      </c>
      <c r="K339" s="171"/>
      <c r="L339" s="188"/>
      <c r="M339" s="188"/>
      <c r="N339" s="188"/>
      <c r="O339" s="188"/>
      <c r="P339" s="188"/>
      <c r="Q339" s="188"/>
      <c r="R339" s="188"/>
      <c r="S339" s="188"/>
      <c r="T339" s="188"/>
      <c r="U339" s="188"/>
      <c r="V339" s="188"/>
      <c r="W339" s="188"/>
      <c r="X339" s="188"/>
      <c r="Y339" s="188"/>
    </row>
    <row r="340">
      <c r="A340" s="171" t="s">
        <v>2586</v>
      </c>
      <c r="B340" s="171" t="s">
        <v>34485</v>
      </c>
      <c r="C340" s="171"/>
      <c r="D340" s="171" t="s">
        <v>2732</v>
      </c>
      <c r="E340" s="171" t="s">
        <v>35029</v>
      </c>
      <c r="F340" s="171" t="s">
        <v>34046</v>
      </c>
      <c r="G340" s="171"/>
      <c r="H340" s="171"/>
      <c r="I340" s="171"/>
      <c r="J340" s="171"/>
      <c r="K340" s="171" t="s">
        <v>2760</v>
      </c>
      <c r="L340" s="188"/>
      <c r="M340" s="188"/>
      <c r="N340" s="188"/>
      <c r="O340" s="188"/>
      <c r="P340" s="188"/>
      <c r="Q340" s="188"/>
      <c r="R340" s="188"/>
      <c r="S340" s="188"/>
      <c r="T340" s="188"/>
      <c r="U340" s="188"/>
      <c r="V340" s="188"/>
      <c r="W340" s="188"/>
      <c r="X340" s="188"/>
      <c r="Y340" s="188"/>
    </row>
    <row r="341">
      <c r="A341" s="171" t="s">
        <v>2586</v>
      </c>
      <c r="B341" s="171" t="s">
        <v>35030</v>
      </c>
      <c r="C341" s="171"/>
      <c r="D341" s="171" t="s">
        <v>3382</v>
      </c>
      <c r="E341" s="171" t="s">
        <v>35031</v>
      </c>
      <c r="F341" s="171"/>
      <c r="G341" s="171"/>
      <c r="H341" s="171"/>
      <c r="I341" s="171"/>
      <c r="J341" s="171"/>
      <c r="K341" s="171" t="s">
        <v>2742</v>
      </c>
      <c r="L341" s="188"/>
      <c r="M341" s="188"/>
      <c r="N341" s="188"/>
      <c r="O341" s="188"/>
      <c r="P341" s="188"/>
      <c r="Q341" s="188"/>
      <c r="R341" s="188"/>
      <c r="S341" s="188"/>
      <c r="T341" s="188"/>
      <c r="U341" s="188"/>
      <c r="V341" s="188"/>
      <c r="W341" s="188"/>
      <c r="X341" s="188"/>
      <c r="Y341" s="188"/>
    </row>
    <row r="342">
      <c r="A342" s="171" t="s">
        <v>2586</v>
      </c>
      <c r="B342" s="171" t="s">
        <v>35032</v>
      </c>
      <c r="C342" s="171"/>
      <c r="D342" s="171" t="s">
        <v>2588</v>
      </c>
      <c r="E342" s="171" t="s">
        <v>35033</v>
      </c>
      <c r="F342" s="171" t="s">
        <v>34046</v>
      </c>
      <c r="G342" s="171"/>
      <c r="H342" s="171"/>
      <c r="I342" s="171"/>
      <c r="J342" s="171"/>
      <c r="K342" s="171" t="s">
        <v>2760</v>
      </c>
      <c r="L342" s="188"/>
      <c r="M342" s="188"/>
      <c r="N342" s="188"/>
      <c r="O342" s="188"/>
      <c r="P342" s="188"/>
      <c r="Q342" s="188"/>
      <c r="R342" s="188"/>
      <c r="S342" s="188"/>
      <c r="T342" s="188"/>
      <c r="U342" s="188"/>
      <c r="V342" s="188"/>
      <c r="W342" s="188"/>
      <c r="X342" s="188"/>
      <c r="Y342" s="188"/>
    </row>
    <row r="343">
      <c r="A343" s="171" t="s">
        <v>2586</v>
      </c>
      <c r="B343" s="171" t="s">
        <v>34376</v>
      </c>
      <c r="C343" s="171" t="s">
        <v>35034</v>
      </c>
      <c r="D343" s="171" t="s">
        <v>35035</v>
      </c>
      <c r="E343" s="171" t="s">
        <v>35036</v>
      </c>
      <c r="F343" s="171" t="s">
        <v>34155</v>
      </c>
      <c r="G343" s="171" t="s">
        <v>35037</v>
      </c>
      <c r="H343" s="171"/>
      <c r="I343" s="173" t="s">
        <v>35038</v>
      </c>
      <c r="J343" s="173" t="s">
        <v>34382</v>
      </c>
      <c r="K343" s="171"/>
      <c r="L343" s="188"/>
      <c r="M343" s="188"/>
      <c r="N343" s="188"/>
      <c r="O343" s="188"/>
      <c r="P343" s="188"/>
      <c r="Q343" s="188"/>
      <c r="R343" s="188"/>
      <c r="S343" s="188"/>
      <c r="T343" s="188"/>
      <c r="U343" s="188"/>
      <c r="V343" s="188"/>
      <c r="W343" s="188"/>
      <c r="X343" s="188"/>
      <c r="Y343" s="188"/>
    </row>
    <row r="344">
      <c r="A344" s="171" t="s">
        <v>2586</v>
      </c>
      <c r="B344" s="171" t="s">
        <v>35039</v>
      </c>
      <c r="C344" s="171"/>
      <c r="D344" s="171" t="s">
        <v>2588</v>
      </c>
      <c r="E344" s="171" t="s">
        <v>35040</v>
      </c>
      <c r="F344" s="171" t="s">
        <v>34046</v>
      </c>
      <c r="G344" s="171"/>
      <c r="H344" s="171"/>
      <c r="I344" s="171"/>
      <c r="J344" s="171"/>
      <c r="K344" s="171" t="s">
        <v>2742</v>
      </c>
      <c r="L344" s="188"/>
      <c r="M344" s="188"/>
      <c r="N344" s="188"/>
      <c r="O344" s="188"/>
      <c r="P344" s="188"/>
      <c r="Q344" s="188"/>
      <c r="R344" s="188"/>
      <c r="S344" s="188"/>
      <c r="T344" s="188"/>
      <c r="U344" s="188"/>
      <c r="V344" s="188"/>
      <c r="W344" s="188"/>
      <c r="X344" s="188"/>
      <c r="Y344" s="188"/>
    </row>
    <row r="345">
      <c r="A345" s="171" t="s">
        <v>2586</v>
      </c>
      <c r="B345" s="171" t="s">
        <v>35041</v>
      </c>
      <c r="C345" s="171"/>
      <c r="D345" s="171" t="s">
        <v>7658</v>
      </c>
      <c r="E345" s="171" t="s">
        <v>35042</v>
      </c>
      <c r="F345" s="171" t="s">
        <v>34069</v>
      </c>
      <c r="G345" s="171"/>
      <c r="H345" s="171"/>
      <c r="I345" s="171"/>
      <c r="J345" s="171"/>
      <c r="K345" s="171" t="s">
        <v>35043</v>
      </c>
      <c r="L345" s="188"/>
      <c r="M345" s="188"/>
      <c r="N345" s="188"/>
      <c r="O345" s="188"/>
      <c r="P345" s="188"/>
      <c r="Q345" s="188"/>
      <c r="R345" s="188"/>
      <c r="S345" s="188"/>
      <c r="T345" s="188"/>
      <c r="U345" s="188"/>
      <c r="V345" s="188"/>
      <c r="W345" s="188"/>
      <c r="X345" s="188"/>
      <c r="Y345" s="188"/>
    </row>
    <row r="346">
      <c r="A346" s="171" t="s">
        <v>2586</v>
      </c>
      <c r="B346" s="171" t="s">
        <v>34143</v>
      </c>
      <c r="C346" s="171"/>
      <c r="D346" s="171" t="s">
        <v>14981</v>
      </c>
      <c r="E346" s="171" t="s">
        <v>35044</v>
      </c>
      <c r="F346" s="171" t="s">
        <v>34069</v>
      </c>
      <c r="G346" s="171"/>
      <c r="H346" s="171"/>
      <c r="I346" s="171"/>
      <c r="J346" s="171"/>
      <c r="K346" s="171" t="s">
        <v>2760</v>
      </c>
      <c r="L346" s="188"/>
      <c r="M346" s="188"/>
      <c r="N346" s="188"/>
      <c r="O346" s="188"/>
      <c r="P346" s="188"/>
      <c r="Q346" s="188"/>
      <c r="R346" s="188"/>
      <c r="S346" s="188"/>
      <c r="T346" s="188"/>
      <c r="U346" s="188"/>
      <c r="V346" s="188"/>
      <c r="W346" s="188"/>
      <c r="X346" s="188"/>
      <c r="Y346" s="188"/>
    </row>
    <row r="347">
      <c r="A347" s="171" t="s">
        <v>2586</v>
      </c>
      <c r="B347" s="171" t="s">
        <v>35045</v>
      </c>
      <c r="C347" s="171" t="s">
        <v>35046</v>
      </c>
      <c r="D347" s="171" t="s">
        <v>35047</v>
      </c>
      <c r="E347" s="171" t="s">
        <v>35048</v>
      </c>
      <c r="F347" s="171" t="s">
        <v>34354</v>
      </c>
      <c r="G347" s="171" t="s">
        <v>35049</v>
      </c>
      <c r="H347" s="171"/>
      <c r="I347" s="173" t="s">
        <v>35050</v>
      </c>
      <c r="J347" s="171"/>
      <c r="K347" s="171"/>
      <c r="L347" s="188"/>
      <c r="M347" s="188"/>
      <c r="N347" s="188"/>
      <c r="O347" s="188"/>
      <c r="P347" s="188"/>
      <c r="Q347" s="188"/>
      <c r="R347" s="188"/>
      <c r="S347" s="188"/>
      <c r="T347" s="188"/>
      <c r="U347" s="188"/>
      <c r="V347" s="188"/>
      <c r="W347" s="188"/>
      <c r="X347" s="188"/>
      <c r="Y347" s="188"/>
    </row>
    <row r="348">
      <c r="A348" s="171" t="s">
        <v>2586</v>
      </c>
      <c r="B348" s="171" t="s">
        <v>35051</v>
      </c>
      <c r="C348" s="171" t="s">
        <v>3480</v>
      </c>
      <c r="D348" s="171" t="s">
        <v>2588</v>
      </c>
      <c r="E348" s="171" t="s">
        <v>35052</v>
      </c>
      <c r="F348" s="171" t="s">
        <v>34046</v>
      </c>
      <c r="G348" s="171"/>
      <c r="H348" s="171"/>
      <c r="I348" s="171"/>
      <c r="J348" s="173" t="s">
        <v>35053</v>
      </c>
      <c r="K348" s="171" t="s">
        <v>2802</v>
      </c>
      <c r="L348" s="188"/>
      <c r="M348" s="188"/>
      <c r="N348" s="188"/>
      <c r="O348" s="188"/>
      <c r="P348" s="188"/>
      <c r="Q348" s="188"/>
      <c r="R348" s="188"/>
      <c r="S348" s="188"/>
      <c r="T348" s="188"/>
      <c r="U348" s="188"/>
      <c r="V348" s="188"/>
      <c r="W348" s="188"/>
      <c r="X348" s="188"/>
      <c r="Y348" s="188"/>
    </row>
    <row r="349">
      <c r="A349" s="171" t="s">
        <v>2586</v>
      </c>
      <c r="B349" s="171" t="s">
        <v>35054</v>
      </c>
      <c r="C349" s="171" t="s">
        <v>2635</v>
      </c>
      <c r="D349" s="171"/>
      <c r="E349" s="171" t="s">
        <v>35055</v>
      </c>
      <c r="F349" s="171" t="s">
        <v>34046</v>
      </c>
      <c r="G349" s="171"/>
      <c r="H349" s="171"/>
      <c r="I349" s="171"/>
      <c r="J349" s="171"/>
      <c r="K349" s="171" t="s">
        <v>22653</v>
      </c>
      <c r="L349" s="188"/>
      <c r="M349" s="188"/>
      <c r="N349" s="188"/>
      <c r="O349" s="188"/>
      <c r="P349" s="188"/>
      <c r="Q349" s="188"/>
      <c r="R349" s="188"/>
      <c r="S349" s="188"/>
      <c r="T349" s="188"/>
      <c r="U349" s="188"/>
      <c r="V349" s="188"/>
      <c r="W349" s="188"/>
      <c r="X349" s="188"/>
      <c r="Y349" s="188"/>
    </row>
    <row r="350">
      <c r="A350" s="171" t="s">
        <v>2586</v>
      </c>
      <c r="B350" s="171" t="s">
        <v>35056</v>
      </c>
      <c r="C350" s="171"/>
      <c r="D350" s="171" t="s">
        <v>35057</v>
      </c>
      <c r="E350" s="171" t="s">
        <v>35058</v>
      </c>
      <c r="F350" s="171" t="s">
        <v>34288</v>
      </c>
      <c r="G350" s="171"/>
      <c r="H350" s="171"/>
      <c r="I350" s="171"/>
      <c r="J350" s="171"/>
      <c r="K350" s="171" t="s">
        <v>3110</v>
      </c>
      <c r="L350" s="188"/>
      <c r="M350" s="188"/>
      <c r="N350" s="188"/>
      <c r="O350" s="188"/>
      <c r="P350" s="188"/>
      <c r="Q350" s="188"/>
      <c r="R350" s="188"/>
      <c r="S350" s="188"/>
      <c r="T350" s="188"/>
      <c r="U350" s="188"/>
      <c r="V350" s="188"/>
      <c r="W350" s="188"/>
      <c r="X350" s="188"/>
      <c r="Y350" s="188"/>
    </row>
    <row r="351">
      <c r="A351" s="171" t="s">
        <v>2586</v>
      </c>
      <c r="B351" s="171" t="s">
        <v>35059</v>
      </c>
      <c r="C351" s="171" t="s">
        <v>35060</v>
      </c>
      <c r="D351" s="171" t="s">
        <v>2321</v>
      </c>
      <c r="E351" s="171" t="s">
        <v>35061</v>
      </c>
      <c r="F351" s="171" t="s">
        <v>35062</v>
      </c>
      <c r="G351" s="171" t="s">
        <v>35063</v>
      </c>
      <c r="H351" s="171"/>
      <c r="I351" s="173" t="s">
        <v>35064</v>
      </c>
      <c r="J351" s="173" t="s">
        <v>34746</v>
      </c>
      <c r="K351" s="171"/>
      <c r="L351" s="188"/>
      <c r="M351" s="188"/>
      <c r="N351" s="188"/>
      <c r="O351" s="188"/>
      <c r="P351" s="188"/>
      <c r="Q351" s="188"/>
      <c r="R351" s="188"/>
      <c r="S351" s="188"/>
      <c r="T351" s="188"/>
      <c r="U351" s="188"/>
      <c r="V351" s="188"/>
      <c r="W351" s="188"/>
      <c r="X351" s="188"/>
      <c r="Y351" s="188"/>
    </row>
    <row r="352">
      <c r="A352" s="171" t="s">
        <v>2586</v>
      </c>
      <c r="B352" s="171" t="s">
        <v>35065</v>
      </c>
      <c r="C352" s="171" t="s">
        <v>6687</v>
      </c>
      <c r="D352" s="171"/>
      <c r="E352" s="171" t="s">
        <v>35066</v>
      </c>
      <c r="F352" s="171" t="s">
        <v>34046</v>
      </c>
      <c r="G352" s="171"/>
      <c r="H352" s="171"/>
      <c r="I352" s="171"/>
      <c r="J352" s="171"/>
      <c r="K352" s="171" t="s">
        <v>2742</v>
      </c>
      <c r="L352" s="188"/>
      <c r="M352" s="188"/>
      <c r="N352" s="188"/>
      <c r="O352" s="188"/>
      <c r="P352" s="188"/>
      <c r="Q352" s="188"/>
      <c r="R352" s="188"/>
      <c r="S352" s="188"/>
      <c r="T352" s="188"/>
      <c r="U352" s="188"/>
      <c r="V352" s="188"/>
      <c r="W352" s="188"/>
      <c r="X352" s="188"/>
      <c r="Y352" s="188"/>
    </row>
    <row r="353">
      <c r="A353" s="171" t="s">
        <v>2586</v>
      </c>
      <c r="B353" s="171" t="s">
        <v>34242</v>
      </c>
      <c r="C353" s="171" t="s">
        <v>35067</v>
      </c>
      <c r="D353" s="171" t="s">
        <v>35068</v>
      </c>
      <c r="E353" s="171" t="s">
        <v>35069</v>
      </c>
      <c r="F353" s="171" t="s">
        <v>34073</v>
      </c>
      <c r="G353" s="171" t="s">
        <v>35070</v>
      </c>
      <c r="H353" s="171"/>
      <c r="I353" s="173" t="s">
        <v>35071</v>
      </c>
      <c r="J353" s="171"/>
      <c r="K353" s="171"/>
      <c r="L353" s="188"/>
      <c r="M353" s="188"/>
      <c r="N353" s="188"/>
      <c r="O353" s="188"/>
      <c r="P353" s="188"/>
      <c r="Q353" s="188"/>
      <c r="R353" s="188"/>
      <c r="S353" s="188"/>
      <c r="T353" s="188"/>
      <c r="U353" s="188"/>
      <c r="V353" s="188"/>
      <c r="W353" s="188"/>
      <c r="X353" s="188"/>
      <c r="Y353" s="188"/>
    </row>
    <row r="354">
      <c r="A354" s="171" t="s">
        <v>2586</v>
      </c>
      <c r="B354" s="171" t="s">
        <v>34376</v>
      </c>
      <c r="C354" s="171" t="s">
        <v>35072</v>
      </c>
      <c r="D354" s="171" t="s">
        <v>35073</v>
      </c>
      <c r="E354" s="171" t="s">
        <v>35074</v>
      </c>
      <c r="F354" s="171" t="s">
        <v>34155</v>
      </c>
      <c r="G354" s="171" t="s">
        <v>35075</v>
      </c>
      <c r="H354" s="171"/>
      <c r="I354" s="173" t="s">
        <v>35076</v>
      </c>
      <c r="J354" s="173" t="s">
        <v>34382</v>
      </c>
      <c r="K354" s="171"/>
      <c r="L354" s="188"/>
      <c r="M354" s="188"/>
      <c r="N354" s="188"/>
      <c r="O354" s="188"/>
      <c r="P354" s="188"/>
      <c r="Q354" s="188"/>
      <c r="R354" s="188"/>
      <c r="S354" s="188"/>
      <c r="T354" s="188"/>
      <c r="U354" s="188"/>
      <c r="V354" s="188"/>
      <c r="W354" s="188"/>
      <c r="X354" s="188"/>
      <c r="Y354" s="188"/>
    </row>
    <row r="355">
      <c r="A355" s="171" t="s">
        <v>2586</v>
      </c>
      <c r="B355" s="171" t="s">
        <v>31931</v>
      </c>
      <c r="C355" s="171" t="s">
        <v>35077</v>
      </c>
      <c r="D355" s="171" t="s">
        <v>35078</v>
      </c>
      <c r="E355" s="171" t="s">
        <v>35079</v>
      </c>
      <c r="F355" s="171" t="s">
        <v>33924</v>
      </c>
      <c r="G355" s="171" t="s">
        <v>35080</v>
      </c>
      <c r="H355" s="171" t="s">
        <v>35081</v>
      </c>
      <c r="I355" s="173" t="s">
        <v>35082</v>
      </c>
      <c r="J355" s="171"/>
      <c r="K355" s="171"/>
      <c r="L355" s="188"/>
      <c r="M355" s="188"/>
      <c r="N355" s="188"/>
      <c r="O355" s="188"/>
      <c r="P355" s="188"/>
      <c r="Q355" s="188"/>
      <c r="R355" s="188"/>
      <c r="S355" s="188"/>
      <c r="T355" s="188"/>
      <c r="U355" s="188"/>
      <c r="V355" s="188"/>
      <c r="W355" s="188"/>
      <c r="X355" s="188"/>
      <c r="Y355" s="188"/>
    </row>
    <row r="356">
      <c r="A356" s="171" t="s">
        <v>2633</v>
      </c>
      <c r="B356" s="171" t="s">
        <v>35083</v>
      </c>
      <c r="C356" s="171" t="s">
        <v>35084</v>
      </c>
      <c r="D356" s="171" t="s">
        <v>18076</v>
      </c>
      <c r="E356" s="171" t="s">
        <v>35085</v>
      </c>
      <c r="F356" s="171" t="s">
        <v>34050</v>
      </c>
      <c r="G356" s="171" t="s">
        <v>22714</v>
      </c>
      <c r="H356" s="171"/>
      <c r="I356" s="171"/>
      <c r="J356" s="171"/>
      <c r="K356" s="171"/>
      <c r="L356" s="188"/>
      <c r="M356" s="188"/>
      <c r="N356" s="188"/>
      <c r="O356" s="188"/>
      <c r="P356" s="188"/>
      <c r="Q356" s="188"/>
      <c r="R356" s="188"/>
      <c r="S356" s="188"/>
      <c r="T356" s="188"/>
      <c r="U356" s="188"/>
      <c r="V356" s="188"/>
      <c r="W356" s="188"/>
      <c r="X356" s="188"/>
      <c r="Y356" s="188"/>
    </row>
    <row r="357">
      <c r="A357" s="171" t="s">
        <v>2633</v>
      </c>
      <c r="B357" s="171" t="s">
        <v>35086</v>
      </c>
      <c r="C357" s="171" t="s">
        <v>35087</v>
      </c>
      <c r="D357" s="171" t="s">
        <v>2744</v>
      </c>
      <c r="E357" s="171" t="s">
        <v>35088</v>
      </c>
      <c r="F357" s="171" t="s">
        <v>34073</v>
      </c>
      <c r="G357" s="171"/>
      <c r="H357" s="171"/>
      <c r="I357" s="171"/>
      <c r="J357" s="171"/>
      <c r="K357" s="171"/>
      <c r="L357" s="188"/>
      <c r="M357" s="188"/>
      <c r="N357" s="188"/>
      <c r="O357" s="188"/>
      <c r="P357" s="188"/>
      <c r="Q357" s="188"/>
      <c r="R357" s="188"/>
      <c r="S357" s="188"/>
      <c r="T357" s="188"/>
      <c r="U357" s="188"/>
      <c r="V357" s="188"/>
      <c r="W357" s="188"/>
      <c r="X357" s="188"/>
      <c r="Y357" s="188"/>
    </row>
    <row r="358">
      <c r="A358" s="171" t="s">
        <v>2633</v>
      </c>
      <c r="B358" s="171" t="s">
        <v>35089</v>
      </c>
      <c r="C358" s="171"/>
      <c r="D358" s="171"/>
      <c r="E358" s="171" t="s">
        <v>35090</v>
      </c>
      <c r="F358" s="171" t="s">
        <v>33937</v>
      </c>
      <c r="G358" s="171"/>
      <c r="H358" s="171"/>
      <c r="I358" s="171"/>
      <c r="J358" s="173" t="s">
        <v>35091</v>
      </c>
      <c r="K358" s="171"/>
      <c r="L358" s="188"/>
      <c r="M358" s="188"/>
      <c r="N358" s="188"/>
      <c r="O358" s="188"/>
      <c r="P358" s="188"/>
      <c r="Q358" s="188"/>
      <c r="R358" s="188"/>
      <c r="S358" s="188"/>
      <c r="T358" s="188"/>
      <c r="U358" s="188"/>
      <c r="V358" s="188"/>
      <c r="W358" s="188"/>
      <c r="X358" s="188"/>
      <c r="Y358" s="188"/>
    </row>
    <row r="359">
      <c r="A359" s="171" t="s">
        <v>2633</v>
      </c>
      <c r="B359" s="171" t="s">
        <v>35092</v>
      </c>
      <c r="C359" s="171" t="s">
        <v>35093</v>
      </c>
      <c r="D359" s="171" t="s">
        <v>35094</v>
      </c>
      <c r="E359" s="171" t="s">
        <v>35095</v>
      </c>
      <c r="F359" s="171" t="s">
        <v>35096</v>
      </c>
      <c r="G359" s="171" t="s">
        <v>23251</v>
      </c>
      <c r="H359" s="171"/>
      <c r="I359" s="189" t="s">
        <v>35097</v>
      </c>
      <c r="J359" s="171"/>
      <c r="K359" s="171"/>
      <c r="L359" s="188"/>
      <c r="M359" s="188"/>
      <c r="N359" s="188"/>
      <c r="O359" s="188"/>
      <c r="P359" s="188"/>
      <c r="Q359" s="188"/>
      <c r="R359" s="188"/>
      <c r="S359" s="188"/>
      <c r="T359" s="188"/>
      <c r="U359" s="188"/>
      <c r="V359" s="188"/>
      <c r="W359" s="188"/>
      <c r="X359" s="188"/>
      <c r="Y359" s="188"/>
    </row>
    <row r="360">
      <c r="A360" s="171" t="s">
        <v>2633</v>
      </c>
      <c r="B360" s="171" t="s">
        <v>35098</v>
      </c>
      <c r="C360" s="171" t="s">
        <v>35099</v>
      </c>
      <c r="D360" s="171" t="s">
        <v>35100</v>
      </c>
      <c r="E360" s="171" t="s">
        <v>35101</v>
      </c>
      <c r="F360" s="171" t="s">
        <v>34641</v>
      </c>
      <c r="G360" s="171" t="s">
        <v>35102</v>
      </c>
      <c r="H360" s="171"/>
      <c r="I360" s="189" t="s">
        <v>35103</v>
      </c>
      <c r="J360" s="173" t="s">
        <v>35104</v>
      </c>
      <c r="K360" s="171"/>
      <c r="L360" s="188"/>
      <c r="M360" s="188"/>
      <c r="N360" s="188"/>
      <c r="O360" s="188"/>
      <c r="P360" s="188"/>
      <c r="Q360" s="188"/>
      <c r="R360" s="188"/>
      <c r="S360" s="188"/>
      <c r="T360" s="188"/>
      <c r="U360" s="188"/>
      <c r="V360" s="188"/>
      <c r="W360" s="188"/>
      <c r="X360" s="188"/>
      <c r="Y360" s="188"/>
    </row>
    <row r="361">
      <c r="A361" s="171" t="s">
        <v>2633</v>
      </c>
      <c r="B361" s="171" t="s">
        <v>35105</v>
      </c>
      <c r="C361" s="171" t="s">
        <v>35106</v>
      </c>
      <c r="D361" s="171" t="s">
        <v>35100</v>
      </c>
      <c r="E361" s="171" t="s">
        <v>35107</v>
      </c>
      <c r="F361" s="171" t="s">
        <v>34641</v>
      </c>
      <c r="G361" s="171" t="s">
        <v>35108</v>
      </c>
      <c r="H361" s="171"/>
      <c r="I361" s="189" t="s">
        <v>35109</v>
      </c>
      <c r="J361" s="173" t="s">
        <v>35110</v>
      </c>
      <c r="K361" s="171"/>
      <c r="L361" s="188"/>
      <c r="M361" s="188"/>
      <c r="N361" s="188"/>
      <c r="O361" s="188"/>
      <c r="P361" s="188"/>
      <c r="Q361" s="188"/>
      <c r="R361" s="188"/>
      <c r="S361" s="188"/>
      <c r="T361" s="188"/>
      <c r="U361" s="188"/>
      <c r="V361" s="188"/>
      <c r="W361" s="188"/>
      <c r="X361" s="188"/>
      <c r="Y361" s="188"/>
    </row>
    <row r="362">
      <c r="A362" s="171" t="s">
        <v>2633</v>
      </c>
      <c r="B362" s="171" t="s">
        <v>35111</v>
      </c>
      <c r="C362" s="171" t="s">
        <v>35112</v>
      </c>
      <c r="D362" s="171" t="s">
        <v>4947</v>
      </c>
      <c r="E362" s="171" t="s">
        <v>35113</v>
      </c>
      <c r="F362" s="171" t="s">
        <v>34189</v>
      </c>
      <c r="G362" s="171"/>
      <c r="H362" s="171"/>
      <c r="I362" s="171"/>
      <c r="J362" s="171"/>
      <c r="K362" s="171"/>
      <c r="L362" s="188"/>
      <c r="M362" s="188"/>
      <c r="N362" s="188"/>
      <c r="O362" s="188"/>
      <c r="P362" s="188"/>
      <c r="Q362" s="188"/>
      <c r="R362" s="188"/>
      <c r="S362" s="188"/>
      <c r="T362" s="188"/>
      <c r="U362" s="188"/>
      <c r="V362" s="188"/>
      <c r="W362" s="188"/>
      <c r="X362" s="188"/>
      <c r="Y362" s="188"/>
    </row>
    <row r="363">
      <c r="A363" s="171" t="s">
        <v>2633</v>
      </c>
      <c r="B363" s="171" t="s">
        <v>35114</v>
      </c>
      <c r="C363" s="171" t="s">
        <v>35115</v>
      </c>
      <c r="D363" s="171" t="s">
        <v>8464</v>
      </c>
      <c r="E363" s="171" t="s">
        <v>35116</v>
      </c>
      <c r="F363" s="171" t="s">
        <v>34744</v>
      </c>
      <c r="G363" s="171" t="s">
        <v>24150</v>
      </c>
      <c r="H363" s="171"/>
      <c r="I363" s="189" t="s">
        <v>35117</v>
      </c>
      <c r="J363" s="173" t="s">
        <v>35118</v>
      </c>
      <c r="K363" s="171"/>
      <c r="L363" s="188"/>
      <c r="M363" s="188"/>
      <c r="N363" s="188"/>
      <c r="O363" s="188"/>
      <c r="P363" s="188"/>
      <c r="Q363" s="188"/>
      <c r="R363" s="188"/>
      <c r="S363" s="188"/>
      <c r="T363" s="188"/>
      <c r="U363" s="188"/>
      <c r="V363" s="188"/>
      <c r="W363" s="188"/>
      <c r="X363" s="188"/>
      <c r="Y363" s="188"/>
    </row>
    <row r="364">
      <c r="A364" s="171" t="s">
        <v>2633</v>
      </c>
      <c r="B364" s="171" t="s">
        <v>35119</v>
      </c>
      <c r="C364" s="171" t="s">
        <v>35120</v>
      </c>
      <c r="D364" s="171" t="s">
        <v>236</v>
      </c>
      <c r="E364" s="171" t="s">
        <v>35121</v>
      </c>
      <c r="F364" s="171" t="s">
        <v>34744</v>
      </c>
      <c r="G364" s="171" t="s">
        <v>35122</v>
      </c>
      <c r="H364" s="171"/>
      <c r="I364" s="189" t="s">
        <v>35123</v>
      </c>
      <c r="J364" s="173" t="s">
        <v>35124</v>
      </c>
      <c r="K364" s="171"/>
      <c r="L364" s="188"/>
      <c r="M364" s="188"/>
      <c r="N364" s="188"/>
      <c r="O364" s="188"/>
      <c r="P364" s="188"/>
      <c r="Q364" s="188"/>
      <c r="R364" s="188"/>
      <c r="S364" s="188"/>
      <c r="T364" s="188"/>
      <c r="U364" s="188"/>
      <c r="V364" s="188"/>
      <c r="W364" s="188"/>
      <c r="X364" s="188"/>
      <c r="Y364" s="188"/>
    </row>
    <row r="365">
      <c r="A365" s="171" t="s">
        <v>2633</v>
      </c>
      <c r="B365" s="171" t="s">
        <v>33316</v>
      </c>
      <c r="C365" s="171" t="s">
        <v>35125</v>
      </c>
      <c r="D365" s="171" t="s">
        <v>35126</v>
      </c>
      <c r="E365" s="171" t="s">
        <v>35127</v>
      </c>
      <c r="F365" s="171" t="s">
        <v>34101</v>
      </c>
      <c r="G365" s="171" t="s">
        <v>35128</v>
      </c>
      <c r="H365" s="171"/>
      <c r="I365" s="189" t="s">
        <v>35129</v>
      </c>
      <c r="J365" s="173" t="s">
        <v>35130</v>
      </c>
      <c r="K365" s="171"/>
      <c r="L365" s="188"/>
      <c r="M365" s="188"/>
      <c r="N365" s="188"/>
      <c r="O365" s="188"/>
      <c r="P365" s="188"/>
      <c r="Q365" s="188"/>
      <c r="R365" s="188"/>
      <c r="S365" s="188"/>
      <c r="T365" s="188"/>
      <c r="U365" s="188"/>
      <c r="V365" s="188"/>
      <c r="W365" s="188"/>
      <c r="X365" s="188"/>
      <c r="Y365" s="188"/>
    </row>
    <row r="366">
      <c r="A366" s="171" t="s">
        <v>2633</v>
      </c>
      <c r="B366" s="171" t="s">
        <v>35131</v>
      </c>
      <c r="C366" s="171"/>
      <c r="D366" s="171" t="s">
        <v>421</v>
      </c>
      <c r="E366" s="171" t="s">
        <v>35132</v>
      </c>
      <c r="F366" s="171" t="s">
        <v>34069</v>
      </c>
      <c r="G366" s="171"/>
      <c r="H366" s="171"/>
      <c r="I366" s="171"/>
      <c r="J366" s="171"/>
      <c r="K366" s="171"/>
      <c r="L366" s="188"/>
      <c r="M366" s="188"/>
      <c r="N366" s="188"/>
      <c r="O366" s="188"/>
      <c r="P366" s="188"/>
      <c r="Q366" s="188"/>
      <c r="R366" s="188"/>
      <c r="S366" s="188"/>
      <c r="T366" s="188"/>
      <c r="U366" s="188"/>
      <c r="V366" s="188"/>
      <c r="W366" s="188"/>
      <c r="X366" s="188"/>
      <c r="Y366" s="188"/>
    </row>
    <row r="367">
      <c r="A367" s="171" t="s">
        <v>2633</v>
      </c>
      <c r="B367" s="171" t="s">
        <v>35133</v>
      </c>
      <c r="C367" s="171" t="s">
        <v>35134</v>
      </c>
      <c r="D367" s="171" t="s">
        <v>450</v>
      </c>
      <c r="E367" s="171" t="s">
        <v>35135</v>
      </c>
      <c r="F367" s="171" t="s">
        <v>34189</v>
      </c>
      <c r="G367" s="171" t="s">
        <v>35136</v>
      </c>
      <c r="H367" s="171"/>
      <c r="I367" s="189" t="s">
        <v>35137</v>
      </c>
      <c r="J367" s="173" t="s">
        <v>35138</v>
      </c>
      <c r="K367" s="171"/>
      <c r="L367" s="188"/>
      <c r="M367" s="188"/>
      <c r="N367" s="188"/>
      <c r="O367" s="188"/>
      <c r="P367" s="188"/>
      <c r="Q367" s="188"/>
      <c r="R367" s="188"/>
      <c r="S367" s="188"/>
      <c r="T367" s="188"/>
      <c r="U367" s="188"/>
      <c r="V367" s="188"/>
      <c r="W367" s="188"/>
      <c r="X367" s="188"/>
      <c r="Y367" s="188"/>
    </row>
    <row r="368">
      <c r="A368" s="171" t="s">
        <v>2633</v>
      </c>
      <c r="B368" s="171" t="s">
        <v>33929</v>
      </c>
      <c r="C368" s="171" t="s">
        <v>35139</v>
      </c>
      <c r="D368" s="171" t="s">
        <v>35140</v>
      </c>
      <c r="E368" s="171" t="s">
        <v>35141</v>
      </c>
      <c r="F368" s="171" t="s">
        <v>33924</v>
      </c>
      <c r="G368" s="171" t="s">
        <v>35142</v>
      </c>
      <c r="H368" s="171"/>
      <c r="I368" s="173" t="s">
        <v>35143</v>
      </c>
      <c r="J368" s="173" t="s">
        <v>33933</v>
      </c>
      <c r="K368" s="171"/>
      <c r="L368" s="188"/>
      <c r="M368" s="188"/>
      <c r="N368" s="188"/>
      <c r="O368" s="188"/>
      <c r="P368" s="188"/>
      <c r="Q368" s="188"/>
      <c r="R368" s="188"/>
      <c r="S368" s="188"/>
      <c r="T368" s="188"/>
      <c r="U368" s="188"/>
      <c r="V368" s="188"/>
      <c r="W368" s="188"/>
      <c r="X368" s="188"/>
      <c r="Y368" s="188"/>
    </row>
    <row r="369">
      <c r="A369" s="171" t="s">
        <v>2633</v>
      </c>
      <c r="B369" s="171" t="s">
        <v>33929</v>
      </c>
      <c r="C369" s="171" t="s">
        <v>35144</v>
      </c>
      <c r="D369" s="171" t="s">
        <v>583</v>
      </c>
      <c r="E369" s="171" t="s">
        <v>35145</v>
      </c>
      <c r="F369" s="171" t="s">
        <v>33924</v>
      </c>
      <c r="G369" s="171" t="s">
        <v>35146</v>
      </c>
      <c r="H369" s="171"/>
      <c r="I369" s="173" t="s">
        <v>35147</v>
      </c>
      <c r="J369" s="173" t="s">
        <v>33933</v>
      </c>
      <c r="K369" s="171"/>
      <c r="L369" s="188"/>
      <c r="M369" s="188"/>
      <c r="N369" s="188"/>
      <c r="O369" s="188"/>
      <c r="P369" s="188"/>
      <c r="Q369" s="188"/>
      <c r="R369" s="188"/>
      <c r="S369" s="188"/>
      <c r="T369" s="188"/>
      <c r="U369" s="188"/>
      <c r="V369" s="188"/>
      <c r="W369" s="188"/>
      <c r="X369" s="188"/>
      <c r="Y369" s="188"/>
    </row>
    <row r="370">
      <c r="A370" s="171" t="s">
        <v>2633</v>
      </c>
      <c r="B370" s="171" t="s">
        <v>35148</v>
      </c>
      <c r="C370" s="171"/>
      <c r="D370" s="171"/>
      <c r="E370" s="171" t="s">
        <v>35149</v>
      </c>
      <c r="F370" s="171" t="s">
        <v>33937</v>
      </c>
      <c r="G370" s="171"/>
      <c r="H370" s="171"/>
      <c r="I370" s="173" t="s">
        <v>35150</v>
      </c>
      <c r="J370" s="173" t="s">
        <v>35151</v>
      </c>
      <c r="K370" s="171"/>
      <c r="L370" s="188"/>
      <c r="M370" s="188"/>
      <c r="N370" s="188"/>
      <c r="O370" s="188"/>
      <c r="P370" s="188"/>
      <c r="Q370" s="188"/>
      <c r="R370" s="188"/>
      <c r="S370" s="188"/>
      <c r="T370" s="188"/>
      <c r="U370" s="188"/>
      <c r="V370" s="188"/>
      <c r="W370" s="188"/>
      <c r="X370" s="188"/>
      <c r="Y370" s="188"/>
    </row>
    <row r="371">
      <c r="A371" s="171" t="s">
        <v>2633</v>
      </c>
      <c r="B371" s="171" t="s">
        <v>35152</v>
      </c>
      <c r="C371" s="171"/>
      <c r="D371" s="171" t="s">
        <v>35153</v>
      </c>
      <c r="E371" s="171" t="s">
        <v>35154</v>
      </c>
      <c r="F371" s="171" t="s">
        <v>34069</v>
      </c>
      <c r="G371" s="171"/>
      <c r="H371" s="171"/>
      <c r="I371" s="171"/>
      <c r="J371" s="171"/>
      <c r="K371" s="171" t="s">
        <v>2760</v>
      </c>
      <c r="L371" s="188"/>
      <c r="M371" s="188"/>
      <c r="N371" s="188"/>
      <c r="O371" s="188"/>
      <c r="P371" s="188"/>
      <c r="Q371" s="188"/>
      <c r="R371" s="188"/>
      <c r="S371" s="188"/>
      <c r="T371" s="188"/>
      <c r="U371" s="188"/>
      <c r="V371" s="188"/>
      <c r="W371" s="188"/>
      <c r="X371" s="188"/>
      <c r="Y371" s="188"/>
    </row>
    <row r="372">
      <c r="A372" s="171" t="s">
        <v>2633</v>
      </c>
      <c r="B372" s="171" t="s">
        <v>35155</v>
      </c>
      <c r="C372" s="171" t="s">
        <v>35156</v>
      </c>
      <c r="D372" s="171" t="s">
        <v>5103</v>
      </c>
      <c r="E372" s="171" t="s">
        <v>35157</v>
      </c>
      <c r="F372" s="171" t="s">
        <v>33924</v>
      </c>
      <c r="G372" s="171" t="s">
        <v>35158</v>
      </c>
      <c r="H372" s="171"/>
      <c r="I372" s="173" t="s">
        <v>35159</v>
      </c>
      <c r="J372" s="171"/>
      <c r="K372" s="171"/>
      <c r="L372" s="188"/>
      <c r="M372" s="188"/>
      <c r="N372" s="188"/>
      <c r="O372" s="188"/>
      <c r="P372" s="188"/>
      <c r="Q372" s="188"/>
      <c r="R372" s="188"/>
      <c r="S372" s="188"/>
      <c r="T372" s="188"/>
      <c r="U372" s="188"/>
      <c r="V372" s="188"/>
      <c r="W372" s="188"/>
      <c r="X372" s="188"/>
      <c r="Y372" s="188"/>
    </row>
    <row r="373">
      <c r="A373" s="171" t="s">
        <v>2633</v>
      </c>
      <c r="B373" s="171" t="s">
        <v>35160</v>
      </c>
      <c r="C373" s="171" t="s">
        <v>35161</v>
      </c>
      <c r="D373" s="171" t="s">
        <v>35162</v>
      </c>
      <c r="E373" s="171" t="s">
        <v>35163</v>
      </c>
      <c r="F373" s="171" t="s">
        <v>34641</v>
      </c>
      <c r="G373" s="171" t="s">
        <v>34361</v>
      </c>
      <c r="H373" s="171"/>
      <c r="I373" s="173" t="s">
        <v>35164</v>
      </c>
      <c r="J373" s="173" t="s">
        <v>35165</v>
      </c>
      <c r="K373" s="171"/>
      <c r="L373" s="188"/>
      <c r="M373" s="188"/>
      <c r="N373" s="188"/>
      <c r="O373" s="188"/>
      <c r="P373" s="188"/>
      <c r="Q373" s="188"/>
      <c r="R373" s="188"/>
      <c r="S373" s="188"/>
      <c r="T373" s="188"/>
      <c r="U373" s="188"/>
      <c r="V373" s="188"/>
      <c r="W373" s="188"/>
      <c r="X373" s="188"/>
      <c r="Y373" s="188"/>
    </row>
    <row r="374">
      <c r="A374" s="171" t="s">
        <v>2633</v>
      </c>
      <c r="B374" s="171" t="s">
        <v>35166</v>
      </c>
      <c r="C374" s="171" t="s">
        <v>35167</v>
      </c>
      <c r="D374" s="171" t="s">
        <v>35168</v>
      </c>
      <c r="E374" s="171" t="s">
        <v>35169</v>
      </c>
      <c r="F374" s="171" t="s">
        <v>34050</v>
      </c>
      <c r="G374" s="171" t="s">
        <v>35170</v>
      </c>
      <c r="H374" s="171"/>
      <c r="I374" s="173" t="s">
        <v>35171</v>
      </c>
      <c r="J374" s="173" t="s">
        <v>35172</v>
      </c>
      <c r="K374" s="171"/>
      <c r="L374" s="188"/>
      <c r="M374" s="188"/>
      <c r="N374" s="188"/>
      <c r="O374" s="188"/>
      <c r="P374" s="188"/>
      <c r="Q374" s="188"/>
      <c r="R374" s="188"/>
      <c r="S374" s="188"/>
      <c r="T374" s="188"/>
      <c r="U374" s="188"/>
      <c r="V374" s="188"/>
      <c r="W374" s="188"/>
      <c r="X374" s="188"/>
      <c r="Y374" s="188"/>
    </row>
    <row r="375">
      <c r="A375" s="171" t="s">
        <v>2633</v>
      </c>
      <c r="B375" s="171" t="s">
        <v>35166</v>
      </c>
      <c r="C375" s="171" t="s">
        <v>35173</v>
      </c>
      <c r="D375" s="171" t="s">
        <v>35174</v>
      </c>
      <c r="E375" s="171" t="s">
        <v>35175</v>
      </c>
      <c r="F375" s="171" t="s">
        <v>34050</v>
      </c>
      <c r="G375" s="171" t="s">
        <v>35176</v>
      </c>
      <c r="H375" s="171"/>
      <c r="I375" s="173" t="s">
        <v>35177</v>
      </c>
      <c r="J375" s="173" t="s">
        <v>35172</v>
      </c>
      <c r="K375" s="171"/>
      <c r="L375" s="188"/>
      <c r="M375" s="188"/>
      <c r="N375" s="188"/>
      <c r="O375" s="188"/>
      <c r="P375" s="188"/>
      <c r="Q375" s="188"/>
      <c r="R375" s="188"/>
      <c r="S375" s="188"/>
      <c r="T375" s="188"/>
      <c r="U375" s="188"/>
      <c r="V375" s="188"/>
      <c r="W375" s="188"/>
      <c r="X375" s="188"/>
      <c r="Y375" s="188"/>
    </row>
    <row r="376">
      <c r="A376" s="171" t="s">
        <v>2633</v>
      </c>
      <c r="B376" s="171" t="s">
        <v>35004</v>
      </c>
      <c r="C376" s="171" t="s">
        <v>35178</v>
      </c>
      <c r="D376" s="171" t="s">
        <v>35179</v>
      </c>
      <c r="E376" s="171" t="s">
        <v>35180</v>
      </c>
      <c r="F376" s="171" t="s">
        <v>34073</v>
      </c>
      <c r="G376" s="171" t="s">
        <v>35181</v>
      </c>
      <c r="H376" s="171"/>
      <c r="I376" s="173" t="s">
        <v>35182</v>
      </c>
      <c r="J376" s="173" t="s">
        <v>35010</v>
      </c>
      <c r="K376" s="171"/>
      <c r="L376" s="188"/>
      <c r="M376" s="188"/>
      <c r="N376" s="188"/>
      <c r="O376" s="188"/>
      <c r="P376" s="188"/>
      <c r="Q376" s="188"/>
      <c r="R376" s="188"/>
      <c r="S376" s="188"/>
      <c r="T376" s="188"/>
      <c r="U376" s="188"/>
      <c r="V376" s="188"/>
      <c r="W376" s="188"/>
      <c r="X376" s="188"/>
      <c r="Y376" s="188"/>
    </row>
    <row r="377">
      <c r="A377" s="171" t="s">
        <v>2633</v>
      </c>
      <c r="B377" s="171" t="s">
        <v>35183</v>
      </c>
      <c r="C377" s="171" t="s">
        <v>35184</v>
      </c>
      <c r="D377" s="171" t="s">
        <v>35168</v>
      </c>
      <c r="E377" s="171" t="s">
        <v>35185</v>
      </c>
      <c r="F377" s="171" t="s">
        <v>34073</v>
      </c>
      <c r="G377" s="171" t="s">
        <v>23031</v>
      </c>
      <c r="H377" s="171"/>
      <c r="I377" s="173" t="s">
        <v>35186</v>
      </c>
      <c r="J377" s="173" t="s">
        <v>35187</v>
      </c>
      <c r="K377" s="171"/>
      <c r="L377" s="188"/>
      <c r="M377" s="188"/>
      <c r="N377" s="188"/>
      <c r="O377" s="188"/>
      <c r="P377" s="188"/>
      <c r="Q377" s="188"/>
      <c r="R377" s="188"/>
      <c r="S377" s="188"/>
      <c r="T377" s="188"/>
      <c r="U377" s="188"/>
      <c r="V377" s="188"/>
      <c r="W377" s="188"/>
      <c r="X377" s="188"/>
      <c r="Y377" s="188"/>
    </row>
    <row r="378">
      <c r="A378" s="171" t="s">
        <v>2633</v>
      </c>
      <c r="B378" s="171" t="s">
        <v>35188</v>
      </c>
      <c r="C378" s="171"/>
      <c r="D378" s="171" t="s">
        <v>1042</v>
      </c>
      <c r="E378" s="171" t="s">
        <v>35189</v>
      </c>
      <c r="F378" s="171"/>
      <c r="G378" s="171"/>
      <c r="H378" s="171"/>
      <c r="I378" s="171"/>
      <c r="J378" s="171"/>
      <c r="K378" s="171" t="s">
        <v>2760</v>
      </c>
      <c r="L378" s="188"/>
      <c r="M378" s="188"/>
      <c r="N378" s="188"/>
      <c r="O378" s="188"/>
      <c r="P378" s="188"/>
      <c r="Q378" s="188"/>
      <c r="R378" s="188"/>
      <c r="S378" s="188"/>
      <c r="T378" s="188"/>
      <c r="U378" s="188"/>
      <c r="V378" s="188"/>
      <c r="W378" s="188"/>
      <c r="X378" s="188"/>
      <c r="Y378" s="188"/>
    </row>
    <row r="379">
      <c r="A379" s="171" t="s">
        <v>2633</v>
      </c>
      <c r="B379" s="171" t="s">
        <v>33316</v>
      </c>
      <c r="C379" s="171" t="s">
        <v>35190</v>
      </c>
      <c r="D379" s="171" t="s">
        <v>35191</v>
      </c>
      <c r="E379" s="171" t="s">
        <v>35192</v>
      </c>
      <c r="F379" s="171" t="s">
        <v>34101</v>
      </c>
      <c r="G379" s="171" t="s">
        <v>23031</v>
      </c>
      <c r="H379" s="171"/>
      <c r="I379" s="173" t="s">
        <v>35193</v>
      </c>
      <c r="J379" s="173" t="s">
        <v>35130</v>
      </c>
      <c r="K379" s="171"/>
      <c r="L379" s="188"/>
      <c r="M379" s="188"/>
      <c r="N379" s="188"/>
      <c r="O379" s="188"/>
      <c r="P379" s="188"/>
      <c r="Q379" s="188"/>
      <c r="R379" s="188"/>
      <c r="S379" s="188"/>
      <c r="T379" s="188"/>
      <c r="U379" s="188"/>
      <c r="V379" s="188"/>
      <c r="W379" s="188"/>
      <c r="X379" s="188"/>
      <c r="Y379" s="188"/>
    </row>
    <row r="380">
      <c r="A380" s="171" t="s">
        <v>2633</v>
      </c>
      <c r="B380" s="171" t="s">
        <v>35194</v>
      </c>
      <c r="C380" s="171" t="s">
        <v>35195</v>
      </c>
      <c r="D380" s="171" t="s">
        <v>29012</v>
      </c>
      <c r="E380" s="171" t="s">
        <v>35196</v>
      </c>
      <c r="F380" s="171" t="s">
        <v>35197</v>
      </c>
      <c r="G380" s="171" t="s">
        <v>22610</v>
      </c>
      <c r="H380" s="171"/>
      <c r="I380" s="171"/>
      <c r="J380" s="171"/>
      <c r="K380" s="171"/>
      <c r="L380" s="188"/>
      <c r="M380" s="188"/>
      <c r="N380" s="188"/>
      <c r="O380" s="188"/>
      <c r="P380" s="188"/>
      <c r="Q380" s="188"/>
      <c r="R380" s="188"/>
      <c r="S380" s="188"/>
      <c r="T380" s="188"/>
      <c r="U380" s="188"/>
      <c r="V380" s="188"/>
      <c r="W380" s="188"/>
      <c r="X380" s="188"/>
      <c r="Y380" s="188"/>
    </row>
    <row r="381">
      <c r="A381" s="171" t="s">
        <v>2633</v>
      </c>
      <c r="B381" s="171" t="s">
        <v>35198</v>
      </c>
      <c r="C381" s="171" t="s">
        <v>35199</v>
      </c>
      <c r="D381" s="171" t="s">
        <v>1214</v>
      </c>
      <c r="E381" s="171" t="s">
        <v>35200</v>
      </c>
      <c r="F381" s="171" t="s">
        <v>34073</v>
      </c>
      <c r="G381" s="171" t="s">
        <v>35201</v>
      </c>
      <c r="H381" s="171"/>
      <c r="I381" s="173" t="s">
        <v>35202</v>
      </c>
      <c r="J381" s="173" t="s">
        <v>35203</v>
      </c>
      <c r="K381" s="171"/>
      <c r="L381" s="188"/>
      <c r="M381" s="188"/>
      <c r="N381" s="188"/>
      <c r="O381" s="188"/>
      <c r="P381" s="188"/>
      <c r="Q381" s="188"/>
      <c r="R381" s="188"/>
      <c r="S381" s="188"/>
      <c r="T381" s="188"/>
      <c r="U381" s="188"/>
      <c r="V381" s="188"/>
      <c r="W381" s="188"/>
      <c r="X381" s="188"/>
      <c r="Y381" s="188"/>
    </row>
    <row r="382">
      <c r="A382" s="171" t="s">
        <v>2633</v>
      </c>
      <c r="B382" s="171" t="s">
        <v>35204</v>
      </c>
      <c r="C382" s="171"/>
      <c r="D382" s="171"/>
      <c r="E382" s="171" t="s">
        <v>35205</v>
      </c>
      <c r="F382" s="171" t="s">
        <v>33937</v>
      </c>
      <c r="G382" s="171"/>
      <c r="H382" s="171"/>
      <c r="I382" s="171"/>
      <c r="J382" s="173" t="s">
        <v>35206</v>
      </c>
      <c r="K382" s="171"/>
      <c r="L382" s="188"/>
      <c r="M382" s="188"/>
      <c r="N382" s="188"/>
      <c r="O382" s="188"/>
      <c r="P382" s="188"/>
      <c r="Q382" s="188"/>
      <c r="R382" s="188"/>
      <c r="S382" s="188"/>
      <c r="T382" s="188"/>
      <c r="U382" s="188"/>
      <c r="V382" s="188"/>
      <c r="W382" s="188"/>
      <c r="X382" s="188"/>
      <c r="Y382" s="188"/>
    </row>
    <row r="383">
      <c r="A383" s="171" t="s">
        <v>2633</v>
      </c>
      <c r="B383" s="171" t="s">
        <v>35207</v>
      </c>
      <c r="C383" s="171"/>
      <c r="D383" s="171"/>
      <c r="E383" s="171" t="s">
        <v>35208</v>
      </c>
      <c r="F383" s="171" t="s">
        <v>33937</v>
      </c>
      <c r="G383" s="171"/>
      <c r="H383" s="171"/>
      <c r="I383" s="173" t="s">
        <v>35209</v>
      </c>
      <c r="J383" s="173" t="s">
        <v>35210</v>
      </c>
      <c r="K383" s="171"/>
      <c r="L383" s="188"/>
      <c r="M383" s="188"/>
      <c r="N383" s="188"/>
      <c r="O383" s="188"/>
      <c r="P383" s="188"/>
      <c r="Q383" s="188"/>
      <c r="R383" s="188"/>
      <c r="S383" s="188"/>
      <c r="T383" s="188"/>
      <c r="U383" s="188"/>
      <c r="V383" s="188"/>
      <c r="W383" s="188"/>
      <c r="X383" s="188"/>
      <c r="Y383" s="188"/>
    </row>
    <row r="384">
      <c r="A384" s="171" t="s">
        <v>2633</v>
      </c>
      <c r="B384" s="171" t="s">
        <v>35183</v>
      </c>
      <c r="C384" s="171" t="s">
        <v>35211</v>
      </c>
      <c r="D384" s="171" t="s">
        <v>1032</v>
      </c>
      <c r="E384" s="171" t="s">
        <v>35212</v>
      </c>
      <c r="F384" s="171" t="s">
        <v>34073</v>
      </c>
      <c r="G384" s="171" t="s">
        <v>35213</v>
      </c>
      <c r="H384" s="171"/>
      <c r="I384" s="173" t="s">
        <v>35214</v>
      </c>
      <c r="J384" s="173" t="s">
        <v>35187</v>
      </c>
      <c r="K384" s="171"/>
      <c r="L384" s="188"/>
      <c r="M384" s="188"/>
      <c r="N384" s="188"/>
      <c r="O384" s="188"/>
      <c r="P384" s="188"/>
      <c r="Q384" s="188"/>
      <c r="R384" s="188"/>
      <c r="S384" s="188"/>
      <c r="T384" s="188"/>
      <c r="U384" s="188"/>
      <c r="V384" s="188"/>
      <c r="W384" s="188"/>
      <c r="X384" s="188"/>
      <c r="Y384" s="188"/>
    </row>
    <row r="385">
      <c r="A385" s="171" t="s">
        <v>2633</v>
      </c>
      <c r="B385" s="171" t="s">
        <v>35215</v>
      </c>
      <c r="C385" s="171" t="s">
        <v>35216</v>
      </c>
      <c r="D385" s="171" t="s">
        <v>1356</v>
      </c>
      <c r="E385" s="171" t="s">
        <v>35217</v>
      </c>
      <c r="F385" s="171" t="s">
        <v>34050</v>
      </c>
      <c r="G385" s="171" t="s">
        <v>35218</v>
      </c>
      <c r="H385" s="171"/>
      <c r="I385" s="171" t="s">
        <v>35219</v>
      </c>
      <c r="J385" s="171"/>
      <c r="K385" s="171"/>
      <c r="L385" s="188"/>
      <c r="M385" s="188"/>
      <c r="N385" s="188"/>
      <c r="O385" s="188"/>
      <c r="P385" s="188"/>
      <c r="Q385" s="188"/>
      <c r="R385" s="188"/>
      <c r="S385" s="188"/>
      <c r="T385" s="188"/>
      <c r="U385" s="188"/>
      <c r="V385" s="188"/>
      <c r="W385" s="188"/>
      <c r="X385" s="188"/>
      <c r="Y385" s="188"/>
    </row>
    <row r="386">
      <c r="A386" s="171" t="s">
        <v>2633</v>
      </c>
      <c r="B386" s="171" t="s">
        <v>33316</v>
      </c>
      <c r="C386" s="171" t="s">
        <v>35220</v>
      </c>
      <c r="D386" s="171" t="s">
        <v>3676</v>
      </c>
      <c r="E386" s="171" t="s">
        <v>35221</v>
      </c>
      <c r="F386" s="171" t="s">
        <v>34101</v>
      </c>
      <c r="G386" s="171" t="s">
        <v>24150</v>
      </c>
      <c r="H386" s="171"/>
      <c r="I386" s="173" t="s">
        <v>35222</v>
      </c>
      <c r="J386" s="173" t="s">
        <v>35130</v>
      </c>
      <c r="K386" s="171"/>
      <c r="L386" s="188"/>
      <c r="M386" s="188"/>
      <c r="N386" s="188"/>
      <c r="O386" s="188"/>
      <c r="P386" s="188"/>
      <c r="Q386" s="188"/>
      <c r="R386" s="188"/>
      <c r="S386" s="188"/>
      <c r="T386" s="188"/>
      <c r="U386" s="188"/>
      <c r="V386" s="188"/>
      <c r="W386" s="188"/>
      <c r="X386" s="188"/>
      <c r="Y386" s="188"/>
    </row>
    <row r="387">
      <c r="A387" s="171" t="s">
        <v>2633</v>
      </c>
      <c r="B387" s="171" t="s">
        <v>35223</v>
      </c>
      <c r="C387" s="171" t="s">
        <v>35224</v>
      </c>
      <c r="D387" s="171" t="s">
        <v>7479</v>
      </c>
      <c r="E387" s="171" t="s">
        <v>35225</v>
      </c>
      <c r="F387" s="171" t="s">
        <v>34093</v>
      </c>
      <c r="G387" s="171" t="s">
        <v>35226</v>
      </c>
      <c r="H387" s="171"/>
      <c r="I387" s="173" t="s">
        <v>35227</v>
      </c>
      <c r="J387" s="173" t="s">
        <v>35228</v>
      </c>
      <c r="K387" s="171"/>
      <c r="L387" s="188"/>
      <c r="M387" s="188"/>
      <c r="N387" s="188"/>
      <c r="O387" s="188"/>
      <c r="P387" s="188"/>
      <c r="Q387" s="188"/>
      <c r="R387" s="188"/>
      <c r="S387" s="188"/>
      <c r="T387" s="188"/>
      <c r="U387" s="188"/>
      <c r="V387" s="188"/>
      <c r="W387" s="188"/>
      <c r="X387" s="188"/>
      <c r="Y387" s="188"/>
    </row>
    <row r="388">
      <c r="A388" s="171" t="s">
        <v>2633</v>
      </c>
      <c r="B388" s="171" t="s">
        <v>35229</v>
      </c>
      <c r="C388" s="171" t="s">
        <v>35230</v>
      </c>
      <c r="D388" s="171"/>
      <c r="E388" s="171" t="s">
        <v>35231</v>
      </c>
      <c r="F388" s="171" t="s">
        <v>34046</v>
      </c>
      <c r="G388" s="171"/>
      <c r="H388" s="171"/>
      <c r="I388" s="171"/>
      <c r="J388" s="171"/>
      <c r="K388" s="171" t="s">
        <v>2802</v>
      </c>
      <c r="L388" s="188"/>
      <c r="M388" s="188"/>
      <c r="N388" s="188"/>
      <c r="O388" s="188"/>
      <c r="P388" s="188"/>
      <c r="Q388" s="188"/>
      <c r="R388" s="188"/>
      <c r="S388" s="188"/>
      <c r="T388" s="188"/>
      <c r="U388" s="188"/>
      <c r="V388" s="188"/>
      <c r="W388" s="188"/>
      <c r="X388" s="188"/>
      <c r="Y388" s="188"/>
    </row>
    <row r="389">
      <c r="A389" s="171" t="s">
        <v>2633</v>
      </c>
      <c r="B389" s="171" t="s">
        <v>35232</v>
      </c>
      <c r="C389" s="171" t="s">
        <v>35233</v>
      </c>
      <c r="D389" s="171" t="s">
        <v>1472</v>
      </c>
      <c r="E389" s="171" t="s">
        <v>35234</v>
      </c>
      <c r="F389" s="171" t="s">
        <v>35235</v>
      </c>
      <c r="G389" s="171" t="s">
        <v>35236</v>
      </c>
      <c r="H389" s="171"/>
      <c r="I389" s="173" t="s">
        <v>35237</v>
      </c>
      <c r="J389" s="173" t="s">
        <v>35238</v>
      </c>
      <c r="K389" s="171"/>
      <c r="L389" s="188"/>
      <c r="M389" s="188"/>
      <c r="N389" s="188"/>
      <c r="O389" s="188"/>
      <c r="P389" s="188"/>
      <c r="Q389" s="188"/>
      <c r="R389" s="188"/>
      <c r="S389" s="188"/>
      <c r="T389" s="188"/>
      <c r="U389" s="188"/>
      <c r="V389" s="188"/>
      <c r="W389" s="188"/>
      <c r="X389" s="188"/>
      <c r="Y389" s="188"/>
    </row>
    <row r="390">
      <c r="A390" s="171" t="s">
        <v>2633</v>
      </c>
      <c r="B390" s="171" t="s">
        <v>35098</v>
      </c>
      <c r="C390" s="171" t="s">
        <v>35239</v>
      </c>
      <c r="D390" s="171" t="s">
        <v>35240</v>
      </c>
      <c r="E390" s="171" t="s">
        <v>35241</v>
      </c>
      <c r="F390" s="171" t="s">
        <v>34641</v>
      </c>
      <c r="G390" s="171" t="s">
        <v>35242</v>
      </c>
      <c r="H390" s="171"/>
      <c r="I390" s="173" t="s">
        <v>35243</v>
      </c>
      <c r="J390" s="173" t="s">
        <v>35104</v>
      </c>
      <c r="K390" s="171"/>
      <c r="L390" s="188"/>
      <c r="M390" s="188"/>
      <c r="N390" s="188"/>
      <c r="O390" s="188"/>
      <c r="P390" s="188"/>
      <c r="Q390" s="188"/>
      <c r="R390" s="188"/>
      <c r="S390" s="188"/>
      <c r="T390" s="188"/>
      <c r="U390" s="188"/>
      <c r="V390" s="188"/>
      <c r="W390" s="188"/>
      <c r="X390" s="188"/>
      <c r="Y390" s="188"/>
    </row>
    <row r="391">
      <c r="A391" s="171" t="s">
        <v>2633</v>
      </c>
      <c r="B391" s="171" t="s">
        <v>35244</v>
      </c>
      <c r="C391" s="171"/>
      <c r="D391" s="171"/>
      <c r="E391" s="171" t="s">
        <v>33094</v>
      </c>
      <c r="F391" s="171" t="s">
        <v>33937</v>
      </c>
      <c r="G391" s="171"/>
      <c r="H391" s="171"/>
      <c r="I391" s="189" t="s">
        <v>35245</v>
      </c>
      <c r="J391" s="173" t="s">
        <v>35246</v>
      </c>
      <c r="K391" s="171"/>
      <c r="L391" s="188"/>
      <c r="M391" s="188"/>
      <c r="N391" s="188"/>
      <c r="O391" s="188"/>
      <c r="P391" s="188"/>
      <c r="Q391" s="188"/>
      <c r="R391" s="188"/>
      <c r="S391" s="188"/>
      <c r="T391" s="188"/>
      <c r="U391" s="188"/>
      <c r="V391" s="188"/>
      <c r="W391" s="188"/>
      <c r="X391" s="188"/>
      <c r="Y391" s="188"/>
    </row>
    <row r="392">
      <c r="A392" s="171" t="s">
        <v>2633</v>
      </c>
      <c r="B392" s="171" t="s">
        <v>35247</v>
      </c>
      <c r="C392" s="171" t="s">
        <v>35248</v>
      </c>
      <c r="D392" s="171" t="s">
        <v>35249</v>
      </c>
      <c r="E392" s="171" t="s">
        <v>35250</v>
      </c>
      <c r="F392" s="171" t="s">
        <v>34050</v>
      </c>
      <c r="G392" s="171" t="s">
        <v>22853</v>
      </c>
      <c r="H392" s="171"/>
      <c r="I392" s="173" t="s">
        <v>35251</v>
      </c>
      <c r="J392" s="171"/>
      <c r="K392" s="171"/>
      <c r="L392" s="188"/>
      <c r="M392" s="188"/>
      <c r="N392" s="188"/>
      <c r="O392" s="188"/>
      <c r="P392" s="188"/>
      <c r="Q392" s="188"/>
      <c r="R392" s="188"/>
      <c r="S392" s="188"/>
      <c r="T392" s="188"/>
      <c r="U392" s="188"/>
      <c r="V392" s="188"/>
      <c r="W392" s="188"/>
      <c r="X392" s="188"/>
      <c r="Y392" s="188"/>
    </row>
    <row r="393">
      <c r="A393" s="171" t="s">
        <v>2633</v>
      </c>
      <c r="B393" s="171" t="s">
        <v>35252</v>
      </c>
      <c r="C393" s="171" t="s">
        <v>35253</v>
      </c>
      <c r="D393" s="171" t="s">
        <v>35254</v>
      </c>
      <c r="E393" s="171" t="s">
        <v>35255</v>
      </c>
      <c r="F393" s="171" t="s">
        <v>35256</v>
      </c>
      <c r="G393" s="171" t="s">
        <v>35257</v>
      </c>
      <c r="H393" s="171"/>
      <c r="I393" s="171"/>
      <c r="J393" s="171"/>
      <c r="K393" s="171"/>
      <c r="L393" s="188"/>
      <c r="M393" s="188"/>
      <c r="N393" s="188"/>
      <c r="O393" s="188"/>
      <c r="P393" s="188"/>
      <c r="Q393" s="188"/>
      <c r="R393" s="188"/>
      <c r="S393" s="188"/>
      <c r="T393" s="188"/>
      <c r="U393" s="188"/>
      <c r="V393" s="188"/>
      <c r="W393" s="188"/>
      <c r="X393" s="188"/>
      <c r="Y393" s="188"/>
    </row>
    <row r="394">
      <c r="A394" s="171" t="s">
        <v>2633</v>
      </c>
      <c r="B394" s="171" t="s">
        <v>35086</v>
      </c>
      <c r="C394" s="171" t="s">
        <v>35258</v>
      </c>
      <c r="D394" s="171" t="s">
        <v>28795</v>
      </c>
      <c r="E394" s="171" t="s">
        <v>35259</v>
      </c>
      <c r="F394" s="171" t="s">
        <v>34073</v>
      </c>
      <c r="G394" s="171" t="s">
        <v>35260</v>
      </c>
      <c r="H394" s="171" t="s">
        <v>35261</v>
      </c>
      <c r="I394" s="171"/>
      <c r="J394" s="171"/>
      <c r="K394" s="171"/>
      <c r="L394" s="188"/>
      <c r="M394" s="188"/>
      <c r="N394" s="188"/>
      <c r="O394" s="188"/>
      <c r="P394" s="188"/>
      <c r="Q394" s="188"/>
      <c r="R394" s="188"/>
      <c r="S394" s="188"/>
      <c r="T394" s="188"/>
      <c r="U394" s="188"/>
      <c r="V394" s="188"/>
      <c r="W394" s="188"/>
      <c r="X394" s="188"/>
      <c r="Y394" s="188"/>
    </row>
    <row r="395">
      <c r="A395" s="171" t="s">
        <v>2633</v>
      </c>
      <c r="B395" s="171" t="s">
        <v>35262</v>
      </c>
      <c r="C395" s="171" t="s">
        <v>35263</v>
      </c>
      <c r="D395" s="171" t="s">
        <v>1990</v>
      </c>
      <c r="E395" s="171" t="s">
        <v>35264</v>
      </c>
      <c r="F395" s="171" t="s">
        <v>34453</v>
      </c>
      <c r="G395" s="171" t="s">
        <v>35265</v>
      </c>
      <c r="H395" s="331">
        <v>4.47393265671E11</v>
      </c>
      <c r="I395" s="171"/>
      <c r="J395" s="173" t="s">
        <v>35266</v>
      </c>
      <c r="K395" s="171"/>
      <c r="L395" s="188"/>
      <c r="M395" s="188"/>
      <c r="N395" s="188"/>
      <c r="O395" s="188"/>
      <c r="P395" s="188"/>
      <c r="Q395" s="188"/>
      <c r="R395" s="188"/>
      <c r="S395" s="188"/>
      <c r="T395" s="188"/>
      <c r="U395" s="188"/>
      <c r="V395" s="188"/>
      <c r="W395" s="188"/>
      <c r="X395" s="188"/>
      <c r="Y395" s="188"/>
    </row>
    <row r="396">
      <c r="A396" s="171" t="s">
        <v>2633</v>
      </c>
      <c r="B396" s="171" t="s">
        <v>33929</v>
      </c>
      <c r="C396" s="171" t="s">
        <v>35267</v>
      </c>
      <c r="D396" s="171" t="s">
        <v>35268</v>
      </c>
      <c r="E396" s="171" t="s">
        <v>35269</v>
      </c>
      <c r="F396" s="171" t="s">
        <v>33924</v>
      </c>
      <c r="G396" s="171" t="s">
        <v>35270</v>
      </c>
      <c r="H396" s="171"/>
      <c r="I396" s="173" t="s">
        <v>35271</v>
      </c>
      <c r="J396" s="173" t="s">
        <v>33933</v>
      </c>
      <c r="K396" s="171"/>
      <c r="L396" s="188"/>
      <c r="M396" s="188"/>
      <c r="N396" s="188"/>
      <c r="O396" s="188"/>
      <c r="P396" s="188"/>
      <c r="Q396" s="188"/>
      <c r="R396" s="188"/>
      <c r="S396" s="188"/>
      <c r="T396" s="188"/>
      <c r="U396" s="188"/>
      <c r="V396" s="188"/>
      <c r="W396" s="188"/>
      <c r="X396" s="188"/>
      <c r="Y396" s="188"/>
    </row>
    <row r="397">
      <c r="A397" s="171" t="s">
        <v>2633</v>
      </c>
      <c r="B397" s="171" t="s">
        <v>35272</v>
      </c>
      <c r="C397" s="171" t="s">
        <v>35273</v>
      </c>
      <c r="D397" s="171" t="s">
        <v>35274</v>
      </c>
      <c r="E397" s="171" t="s">
        <v>35275</v>
      </c>
      <c r="F397" s="171" t="s">
        <v>34078</v>
      </c>
      <c r="G397" s="171" t="s">
        <v>35276</v>
      </c>
      <c r="H397" s="171"/>
      <c r="I397" s="173" t="s">
        <v>35277</v>
      </c>
      <c r="J397" s="173" t="s">
        <v>35278</v>
      </c>
      <c r="K397" s="171"/>
      <c r="L397" s="188"/>
      <c r="M397" s="188"/>
      <c r="N397" s="188"/>
      <c r="O397" s="188"/>
      <c r="P397" s="188"/>
      <c r="Q397" s="188"/>
      <c r="R397" s="188"/>
      <c r="S397" s="188"/>
      <c r="T397" s="188"/>
      <c r="U397" s="188"/>
      <c r="V397" s="188"/>
      <c r="W397" s="188"/>
      <c r="X397" s="188"/>
      <c r="Y397" s="188"/>
    </row>
    <row r="398">
      <c r="A398" s="171" t="s">
        <v>2633</v>
      </c>
      <c r="B398" s="171" t="s">
        <v>35279</v>
      </c>
      <c r="C398" s="171" t="s">
        <v>35280</v>
      </c>
      <c r="D398" s="171" t="s">
        <v>35281</v>
      </c>
      <c r="E398" s="171" t="s">
        <v>35282</v>
      </c>
      <c r="F398" s="171" t="s">
        <v>34920</v>
      </c>
      <c r="G398" s="171" t="s">
        <v>35283</v>
      </c>
      <c r="H398" s="171"/>
      <c r="I398" s="171"/>
      <c r="J398" s="171"/>
      <c r="K398" s="171"/>
      <c r="L398" s="188"/>
      <c r="M398" s="188"/>
      <c r="N398" s="188"/>
      <c r="O398" s="188"/>
      <c r="P398" s="188"/>
      <c r="Q398" s="188"/>
      <c r="R398" s="188"/>
      <c r="S398" s="188"/>
      <c r="T398" s="188"/>
      <c r="U398" s="188"/>
      <c r="V398" s="188"/>
      <c r="W398" s="188"/>
      <c r="X398" s="188"/>
      <c r="Y398" s="188"/>
    </row>
    <row r="399">
      <c r="A399" s="171" t="s">
        <v>2633</v>
      </c>
      <c r="B399" s="171" t="s">
        <v>35284</v>
      </c>
      <c r="C399" s="171" t="s">
        <v>2635</v>
      </c>
      <c r="D399" s="171"/>
      <c r="E399" s="171" t="s">
        <v>35285</v>
      </c>
      <c r="F399" s="171" t="s">
        <v>34046</v>
      </c>
      <c r="G399" s="171"/>
      <c r="H399" s="171"/>
      <c r="I399" s="171"/>
      <c r="J399" s="171"/>
      <c r="K399" s="171" t="s">
        <v>2760</v>
      </c>
      <c r="L399" s="188"/>
      <c r="M399" s="188"/>
      <c r="N399" s="188"/>
      <c r="O399" s="188"/>
      <c r="P399" s="188"/>
      <c r="Q399" s="188"/>
      <c r="R399" s="188"/>
      <c r="S399" s="188"/>
      <c r="T399" s="188"/>
      <c r="U399" s="188"/>
      <c r="V399" s="188"/>
      <c r="W399" s="188"/>
      <c r="X399" s="188"/>
      <c r="Y399" s="188"/>
    </row>
    <row r="400">
      <c r="A400" s="171" t="s">
        <v>2633</v>
      </c>
      <c r="B400" s="171" t="s">
        <v>35286</v>
      </c>
      <c r="C400" s="171" t="s">
        <v>35287</v>
      </c>
      <c r="D400" s="171" t="s">
        <v>35288</v>
      </c>
      <c r="E400" s="171" t="s">
        <v>35289</v>
      </c>
      <c r="F400" s="171" t="s">
        <v>34413</v>
      </c>
      <c r="G400" s="171"/>
      <c r="H400" s="171"/>
      <c r="I400" s="171"/>
      <c r="J400" s="171"/>
      <c r="K400" s="171"/>
      <c r="L400" s="188"/>
      <c r="M400" s="188"/>
      <c r="N400" s="188"/>
      <c r="O400" s="188"/>
      <c r="P400" s="188"/>
      <c r="Q400" s="188"/>
      <c r="R400" s="188"/>
      <c r="S400" s="188"/>
      <c r="T400" s="188"/>
      <c r="U400" s="188"/>
      <c r="V400" s="188"/>
      <c r="W400" s="188"/>
      <c r="X400" s="188"/>
      <c r="Y400" s="188"/>
    </row>
    <row r="401">
      <c r="A401" s="171" t="s">
        <v>2633</v>
      </c>
      <c r="B401" s="171" t="s">
        <v>34126</v>
      </c>
      <c r="C401" s="171" t="s">
        <v>35290</v>
      </c>
      <c r="D401" s="171" t="s">
        <v>35291</v>
      </c>
      <c r="E401" s="171" t="s">
        <v>35292</v>
      </c>
      <c r="F401" s="171" t="s">
        <v>34130</v>
      </c>
      <c r="G401" s="171" t="s">
        <v>35293</v>
      </c>
      <c r="H401" s="171"/>
      <c r="I401" s="173" t="s">
        <v>35294</v>
      </c>
      <c r="J401" s="173" t="s">
        <v>34133</v>
      </c>
      <c r="K401" s="171"/>
      <c r="L401" s="188"/>
      <c r="M401" s="188"/>
      <c r="N401" s="188"/>
      <c r="O401" s="188"/>
      <c r="P401" s="188"/>
      <c r="Q401" s="188"/>
      <c r="R401" s="188"/>
      <c r="S401" s="188"/>
      <c r="T401" s="188"/>
      <c r="U401" s="188"/>
      <c r="V401" s="188"/>
      <c r="W401" s="188"/>
      <c r="X401" s="188"/>
      <c r="Y401" s="188"/>
    </row>
    <row r="402">
      <c r="A402" s="171" t="s">
        <v>2633</v>
      </c>
      <c r="B402" s="171" t="s">
        <v>35295</v>
      </c>
      <c r="C402" s="171"/>
      <c r="D402" s="171" t="s">
        <v>31585</v>
      </c>
      <c r="E402" s="171" t="s">
        <v>35296</v>
      </c>
      <c r="F402" s="171"/>
      <c r="G402" s="171"/>
      <c r="H402" s="171"/>
      <c r="I402" s="171"/>
      <c r="J402" s="171"/>
      <c r="K402" s="171" t="s">
        <v>2760</v>
      </c>
      <c r="L402" s="188"/>
      <c r="M402" s="188"/>
      <c r="N402" s="188"/>
      <c r="O402" s="188"/>
      <c r="P402" s="188"/>
      <c r="Q402" s="188"/>
      <c r="R402" s="188"/>
      <c r="S402" s="188"/>
      <c r="T402" s="188"/>
      <c r="U402" s="188"/>
      <c r="V402" s="188"/>
      <c r="W402" s="188"/>
      <c r="X402" s="188"/>
      <c r="Y402" s="188"/>
    </row>
    <row r="403">
      <c r="A403" s="171" t="s">
        <v>2633</v>
      </c>
      <c r="B403" s="171" t="s">
        <v>33316</v>
      </c>
      <c r="C403" s="171" t="s">
        <v>35297</v>
      </c>
      <c r="D403" s="171" t="s">
        <v>2463</v>
      </c>
      <c r="E403" s="171" t="s">
        <v>35298</v>
      </c>
      <c r="F403" s="171" t="s">
        <v>34101</v>
      </c>
      <c r="G403" s="171" t="s">
        <v>35299</v>
      </c>
      <c r="H403" s="171"/>
      <c r="I403" s="173" t="s">
        <v>35300</v>
      </c>
      <c r="J403" s="173" t="s">
        <v>35130</v>
      </c>
      <c r="K403" s="171"/>
      <c r="L403" s="188"/>
      <c r="M403" s="188"/>
      <c r="N403" s="188"/>
      <c r="O403" s="188"/>
      <c r="P403" s="188"/>
      <c r="Q403" s="188"/>
      <c r="R403" s="188"/>
      <c r="S403" s="188"/>
      <c r="T403" s="188"/>
      <c r="U403" s="188"/>
      <c r="V403" s="188"/>
      <c r="W403" s="188"/>
      <c r="X403" s="188"/>
      <c r="Y403" s="188"/>
    </row>
    <row r="404">
      <c r="A404" s="171" t="s">
        <v>2633</v>
      </c>
      <c r="B404" s="171" t="s">
        <v>35105</v>
      </c>
      <c r="C404" s="171" t="s">
        <v>35301</v>
      </c>
      <c r="D404" s="171" t="s">
        <v>35302</v>
      </c>
      <c r="E404" s="171" t="s">
        <v>35303</v>
      </c>
      <c r="F404" s="171" t="s">
        <v>34641</v>
      </c>
      <c r="G404" s="171" t="s">
        <v>35304</v>
      </c>
      <c r="H404" s="171"/>
      <c r="I404" s="173" t="s">
        <v>35305</v>
      </c>
      <c r="J404" s="173" t="s">
        <v>35110</v>
      </c>
      <c r="K404" s="171"/>
      <c r="L404" s="188"/>
      <c r="M404" s="188"/>
      <c r="N404" s="188"/>
      <c r="O404" s="188"/>
      <c r="P404" s="188"/>
      <c r="Q404" s="188"/>
      <c r="R404" s="188"/>
      <c r="S404" s="188"/>
      <c r="T404" s="188"/>
      <c r="U404" s="188"/>
      <c r="V404" s="188"/>
      <c r="W404" s="188"/>
      <c r="X404" s="188"/>
      <c r="Y404" s="188"/>
    </row>
    <row r="405">
      <c r="A405" s="171" t="s">
        <v>2633</v>
      </c>
      <c r="B405" s="171" t="s">
        <v>35105</v>
      </c>
      <c r="C405" s="171" t="s">
        <v>35306</v>
      </c>
      <c r="D405" s="171" t="s">
        <v>35307</v>
      </c>
      <c r="E405" s="171" t="s">
        <v>35308</v>
      </c>
      <c r="F405" s="171" t="s">
        <v>34641</v>
      </c>
      <c r="G405" s="171" t="s">
        <v>35309</v>
      </c>
      <c r="H405" s="171"/>
      <c r="I405" s="173" t="s">
        <v>35310</v>
      </c>
      <c r="J405" s="173" t="s">
        <v>35110</v>
      </c>
      <c r="K405" s="171"/>
      <c r="L405" s="188"/>
      <c r="M405" s="188"/>
      <c r="N405" s="188"/>
      <c r="O405" s="188"/>
      <c r="P405" s="188"/>
      <c r="Q405" s="188"/>
      <c r="R405" s="188"/>
      <c r="S405" s="188"/>
      <c r="T405" s="188"/>
      <c r="U405" s="188"/>
      <c r="V405" s="188"/>
      <c r="W405" s="188"/>
      <c r="X405" s="188"/>
      <c r="Y405" s="188"/>
    </row>
    <row r="406">
      <c r="A406" s="171" t="s">
        <v>2633</v>
      </c>
      <c r="B406" s="171" t="s">
        <v>35311</v>
      </c>
      <c r="C406" s="171" t="s">
        <v>35312</v>
      </c>
      <c r="D406" s="171" t="s">
        <v>29473</v>
      </c>
      <c r="E406" s="171" t="s">
        <v>35313</v>
      </c>
      <c r="F406" s="171" t="s">
        <v>34130</v>
      </c>
      <c r="G406" s="171" t="s">
        <v>35314</v>
      </c>
      <c r="H406" s="171"/>
      <c r="I406" s="171" t="s">
        <v>35315</v>
      </c>
      <c r="J406" s="173" t="s">
        <v>35316</v>
      </c>
      <c r="K406" s="171"/>
      <c r="L406" s="188"/>
      <c r="M406" s="188"/>
      <c r="N406" s="188"/>
      <c r="O406" s="188"/>
      <c r="P406" s="188"/>
      <c r="Q406" s="188"/>
      <c r="R406" s="188"/>
      <c r="S406" s="188"/>
      <c r="T406" s="188"/>
      <c r="U406" s="188"/>
      <c r="V406" s="188"/>
      <c r="W406" s="188"/>
      <c r="X406" s="188"/>
      <c r="Y406" s="188"/>
    </row>
    <row r="407">
      <c r="A407" s="171" t="s">
        <v>2633</v>
      </c>
      <c r="B407" s="171" t="s">
        <v>35317</v>
      </c>
      <c r="C407" s="171"/>
      <c r="D407" s="171" t="s">
        <v>2588</v>
      </c>
      <c r="E407" s="171" t="s">
        <v>35318</v>
      </c>
      <c r="F407" s="171" t="s">
        <v>34046</v>
      </c>
      <c r="G407" s="171"/>
      <c r="H407" s="171"/>
      <c r="I407" s="171"/>
      <c r="J407" s="171"/>
      <c r="K407" s="171" t="s">
        <v>2742</v>
      </c>
      <c r="L407" s="188"/>
      <c r="M407" s="188"/>
      <c r="N407" s="188"/>
      <c r="O407" s="188"/>
      <c r="P407" s="188"/>
      <c r="Q407" s="188"/>
      <c r="R407" s="188"/>
      <c r="S407" s="188"/>
      <c r="T407" s="188"/>
      <c r="U407" s="188"/>
      <c r="V407" s="188"/>
      <c r="W407" s="188"/>
      <c r="X407" s="188"/>
      <c r="Y407" s="188"/>
    </row>
    <row r="408">
      <c r="A408" s="171" t="s">
        <v>2633</v>
      </c>
      <c r="B408" s="171" t="s">
        <v>35319</v>
      </c>
      <c r="C408" s="171" t="s">
        <v>35320</v>
      </c>
      <c r="D408" s="171" t="s">
        <v>8952</v>
      </c>
      <c r="E408" s="171" t="s">
        <v>35321</v>
      </c>
      <c r="F408" s="171" t="s">
        <v>33083</v>
      </c>
      <c r="G408" s="171" t="s">
        <v>35322</v>
      </c>
      <c r="H408" s="171" t="s">
        <v>35323</v>
      </c>
      <c r="I408" s="173" t="s">
        <v>35324</v>
      </c>
      <c r="J408" s="171"/>
      <c r="K408" s="171"/>
      <c r="L408" s="188"/>
      <c r="M408" s="188"/>
      <c r="N408" s="188"/>
      <c r="O408" s="188"/>
      <c r="P408" s="188"/>
      <c r="Q408" s="188"/>
      <c r="R408" s="188"/>
      <c r="S408" s="188"/>
      <c r="T408" s="188"/>
      <c r="U408" s="188"/>
      <c r="V408" s="188"/>
      <c r="W408" s="188"/>
      <c r="X408" s="188"/>
      <c r="Y408" s="188"/>
    </row>
    <row r="409">
      <c r="A409" s="171" t="s">
        <v>2633</v>
      </c>
      <c r="B409" s="171" t="s">
        <v>35325</v>
      </c>
      <c r="C409" s="171" t="s">
        <v>35326</v>
      </c>
      <c r="D409" s="171" t="s">
        <v>5951</v>
      </c>
      <c r="E409" s="171" t="s">
        <v>35327</v>
      </c>
      <c r="F409" s="171" t="s">
        <v>34073</v>
      </c>
      <c r="G409" s="171"/>
      <c r="H409" s="171"/>
      <c r="I409" s="171"/>
      <c r="J409" s="171"/>
      <c r="K409" s="171"/>
      <c r="L409" s="188"/>
      <c r="M409" s="188"/>
      <c r="N409" s="188"/>
      <c r="O409" s="188"/>
      <c r="P409" s="188"/>
      <c r="Q409" s="188"/>
      <c r="R409" s="188"/>
      <c r="S409" s="188"/>
      <c r="T409" s="188"/>
      <c r="U409" s="188"/>
      <c r="V409" s="188"/>
      <c r="W409" s="188"/>
      <c r="X409" s="188"/>
      <c r="Y409" s="188"/>
    </row>
    <row r="410">
      <c r="A410" s="171" t="s">
        <v>2633</v>
      </c>
      <c r="B410" s="171" t="s">
        <v>35198</v>
      </c>
      <c r="C410" s="171" t="s">
        <v>35328</v>
      </c>
      <c r="D410" s="171" t="s">
        <v>3492</v>
      </c>
      <c r="E410" s="171" t="s">
        <v>35329</v>
      </c>
      <c r="F410" s="171" t="s">
        <v>34073</v>
      </c>
      <c r="G410" s="171" t="s">
        <v>35330</v>
      </c>
      <c r="H410" s="171"/>
      <c r="I410" s="173" t="s">
        <v>35331</v>
      </c>
      <c r="J410" s="173" t="s">
        <v>35203</v>
      </c>
      <c r="K410" s="171"/>
      <c r="L410" s="188"/>
      <c r="M410" s="188"/>
      <c r="N410" s="188"/>
      <c r="O410" s="188"/>
      <c r="P410" s="188"/>
      <c r="Q410" s="188"/>
      <c r="R410" s="188"/>
      <c r="S410" s="188"/>
      <c r="T410" s="188"/>
      <c r="U410" s="188"/>
      <c r="V410" s="188"/>
      <c r="W410" s="188"/>
      <c r="X410" s="188"/>
      <c r="Y410" s="188"/>
    </row>
    <row r="411">
      <c r="A411" s="171" t="s">
        <v>2633</v>
      </c>
      <c r="B411" s="173" t="s">
        <v>35332</v>
      </c>
      <c r="C411" s="171" t="s">
        <v>35333</v>
      </c>
      <c r="D411" s="171" t="s">
        <v>9911</v>
      </c>
      <c r="E411" s="171" t="s">
        <v>35334</v>
      </c>
      <c r="F411" s="171"/>
      <c r="G411" s="171"/>
      <c r="H411" s="171"/>
      <c r="I411" s="171"/>
      <c r="J411" s="171"/>
      <c r="K411" s="171"/>
      <c r="L411" s="188"/>
      <c r="M411" s="188"/>
      <c r="N411" s="188"/>
      <c r="O411" s="188"/>
      <c r="P411" s="188"/>
      <c r="Q411" s="188"/>
      <c r="R411" s="188"/>
      <c r="S411" s="188"/>
      <c r="T411" s="188"/>
      <c r="U411" s="188"/>
      <c r="V411" s="188"/>
      <c r="W411" s="188"/>
      <c r="X411" s="188"/>
      <c r="Y411" s="188"/>
    </row>
    <row r="412">
      <c r="A412" s="171" t="s">
        <v>2633</v>
      </c>
      <c r="B412" s="173" t="s">
        <v>35332</v>
      </c>
      <c r="C412" s="171"/>
      <c r="D412" s="171" t="s">
        <v>9911</v>
      </c>
      <c r="E412" s="171" t="s">
        <v>35334</v>
      </c>
      <c r="F412" s="171"/>
      <c r="G412" s="171"/>
      <c r="H412" s="171"/>
      <c r="I412" s="171"/>
      <c r="J412" s="171"/>
      <c r="K412" s="171" t="s">
        <v>35335</v>
      </c>
      <c r="L412" s="188"/>
      <c r="M412" s="188"/>
      <c r="N412" s="188"/>
      <c r="O412" s="188"/>
      <c r="P412" s="188"/>
      <c r="Q412" s="188"/>
      <c r="R412" s="188"/>
      <c r="S412" s="188"/>
      <c r="T412" s="188"/>
      <c r="U412" s="188"/>
      <c r="V412" s="188"/>
      <c r="W412" s="188"/>
      <c r="X412" s="188"/>
      <c r="Y412" s="188"/>
    </row>
    <row r="413">
      <c r="A413" s="171" t="s">
        <v>2633</v>
      </c>
      <c r="B413" s="171" t="s">
        <v>35336</v>
      </c>
      <c r="C413" s="171" t="s">
        <v>4869</v>
      </c>
      <c r="D413" s="171"/>
      <c r="E413" s="171" t="s">
        <v>35337</v>
      </c>
      <c r="F413" s="171" t="s">
        <v>34046</v>
      </c>
      <c r="G413" s="171"/>
      <c r="H413" s="171"/>
      <c r="I413" s="171"/>
      <c r="J413" s="171"/>
      <c r="K413" s="171" t="s">
        <v>2802</v>
      </c>
      <c r="L413" s="188"/>
      <c r="M413" s="188"/>
      <c r="N413" s="188"/>
      <c r="O413" s="188"/>
      <c r="P413" s="188"/>
      <c r="Q413" s="188"/>
      <c r="R413" s="188"/>
      <c r="S413" s="188"/>
      <c r="T413" s="188"/>
      <c r="U413" s="188"/>
      <c r="V413" s="188"/>
      <c r="W413" s="188"/>
      <c r="X413" s="188"/>
      <c r="Y413" s="188"/>
    </row>
    <row r="414">
      <c r="A414" s="171" t="s">
        <v>2633</v>
      </c>
      <c r="B414" s="171" t="s">
        <v>35338</v>
      </c>
      <c r="C414" s="171"/>
      <c r="D414" s="171" t="s">
        <v>10430</v>
      </c>
      <c r="E414" s="171" t="s">
        <v>35339</v>
      </c>
      <c r="F414" s="171" t="s">
        <v>34046</v>
      </c>
      <c r="G414" s="171"/>
      <c r="H414" s="171"/>
      <c r="I414" s="171"/>
      <c r="J414" s="171"/>
      <c r="K414" s="171" t="s">
        <v>2760</v>
      </c>
      <c r="L414" s="188"/>
      <c r="M414" s="188"/>
      <c r="N414" s="188"/>
      <c r="O414" s="188"/>
      <c r="P414" s="188"/>
      <c r="Q414" s="188"/>
      <c r="R414" s="188"/>
      <c r="S414" s="188"/>
      <c r="T414" s="188"/>
      <c r="U414" s="188"/>
      <c r="V414" s="188"/>
      <c r="W414" s="188"/>
      <c r="X414" s="188"/>
      <c r="Y414" s="188"/>
    </row>
    <row r="415">
      <c r="A415" s="171" t="s">
        <v>2633</v>
      </c>
      <c r="B415" s="171" t="s">
        <v>35340</v>
      </c>
      <c r="C415" s="171"/>
      <c r="D415" s="171" t="s">
        <v>20007</v>
      </c>
      <c r="E415" s="171" t="s">
        <v>35341</v>
      </c>
      <c r="F415" s="171"/>
      <c r="G415" s="171"/>
      <c r="H415" s="171"/>
      <c r="I415" s="171"/>
      <c r="J415" s="171"/>
      <c r="K415" s="171" t="s">
        <v>35342</v>
      </c>
      <c r="L415" s="188"/>
      <c r="M415" s="188"/>
      <c r="N415" s="188"/>
      <c r="O415" s="188"/>
      <c r="P415" s="188"/>
      <c r="Q415" s="188"/>
      <c r="R415" s="188"/>
      <c r="S415" s="188"/>
      <c r="T415" s="188"/>
      <c r="U415" s="188"/>
      <c r="V415" s="188"/>
      <c r="W415" s="188"/>
      <c r="X415" s="188"/>
      <c r="Y415" s="188"/>
    </row>
    <row r="416">
      <c r="A416" s="171" t="s">
        <v>2633</v>
      </c>
      <c r="B416" s="171" t="s">
        <v>35343</v>
      </c>
      <c r="C416" s="171"/>
      <c r="D416" s="171" t="s">
        <v>2588</v>
      </c>
      <c r="E416" s="171" t="s">
        <v>35344</v>
      </c>
      <c r="F416" s="171" t="s">
        <v>34046</v>
      </c>
      <c r="G416" s="171"/>
      <c r="H416" s="171"/>
      <c r="I416" s="171"/>
      <c r="J416" s="171"/>
      <c r="K416" s="171" t="s">
        <v>2742</v>
      </c>
      <c r="L416" s="188"/>
      <c r="M416" s="188"/>
      <c r="N416" s="188"/>
      <c r="O416" s="188"/>
      <c r="P416" s="188"/>
      <c r="Q416" s="188"/>
      <c r="R416" s="188"/>
      <c r="S416" s="188"/>
      <c r="T416" s="188"/>
      <c r="U416" s="188"/>
      <c r="V416" s="188"/>
      <c r="W416" s="188"/>
      <c r="X416" s="188"/>
      <c r="Y416" s="188"/>
    </row>
    <row r="417">
      <c r="A417" s="171" t="s">
        <v>2633</v>
      </c>
      <c r="B417" s="171" t="s">
        <v>35345</v>
      </c>
      <c r="C417" s="171"/>
      <c r="D417" s="171" t="s">
        <v>2588</v>
      </c>
      <c r="E417" s="171" t="s">
        <v>35346</v>
      </c>
      <c r="F417" s="171" t="s">
        <v>34046</v>
      </c>
      <c r="G417" s="171"/>
      <c r="H417" s="171"/>
      <c r="I417" s="171"/>
      <c r="J417" s="171"/>
      <c r="K417" s="171" t="s">
        <v>2742</v>
      </c>
      <c r="L417" s="188"/>
      <c r="M417" s="188"/>
      <c r="N417" s="188"/>
      <c r="O417" s="188"/>
      <c r="P417" s="188"/>
      <c r="Q417" s="188"/>
      <c r="R417" s="188"/>
      <c r="S417" s="188"/>
      <c r="T417" s="188"/>
      <c r="U417" s="188"/>
      <c r="V417" s="188"/>
      <c r="W417" s="188"/>
      <c r="X417" s="188"/>
      <c r="Y417" s="188"/>
    </row>
    <row r="418">
      <c r="A418" s="171" t="s">
        <v>2633</v>
      </c>
      <c r="B418" s="171" t="s">
        <v>35347</v>
      </c>
      <c r="C418" s="171"/>
      <c r="D418" s="171" t="s">
        <v>10552</v>
      </c>
      <c r="E418" s="171" t="s">
        <v>35348</v>
      </c>
      <c r="F418" s="171"/>
      <c r="G418" s="171"/>
      <c r="H418" s="171"/>
      <c r="I418" s="171"/>
      <c r="J418" s="171"/>
      <c r="K418" s="171" t="s">
        <v>2760</v>
      </c>
      <c r="L418" s="188"/>
      <c r="M418" s="188"/>
      <c r="N418" s="188"/>
      <c r="O418" s="188"/>
      <c r="P418" s="188"/>
      <c r="Q418" s="188"/>
      <c r="R418" s="188"/>
      <c r="S418" s="188"/>
      <c r="T418" s="188"/>
      <c r="U418" s="188"/>
      <c r="V418" s="188"/>
      <c r="W418" s="188"/>
      <c r="X418" s="188"/>
      <c r="Y418" s="188"/>
    </row>
    <row r="419">
      <c r="A419" s="171" t="s">
        <v>2633</v>
      </c>
      <c r="B419" s="171" t="s">
        <v>35349</v>
      </c>
      <c r="C419" s="171" t="s">
        <v>35350</v>
      </c>
      <c r="D419" s="171" t="s">
        <v>35351</v>
      </c>
      <c r="E419" s="171" t="s">
        <v>35352</v>
      </c>
      <c r="F419" s="171" t="s">
        <v>34073</v>
      </c>
      <c r="G419" s="171" t="s">
        <v>22743</v>
      </c>
      <c r="H419" s="171" t="s">
        <v>35353</v>
      </c>
      <c r="I419" s="173" t="s">
        <v>35354</v>
      </c>
      <c r="J419" s="171"/>
      <c r="K419" s="171"/>
      <c r="L419" s="188"/>
      <c r="M419" s="188"/>
      <c r="N419" s="188"/>
      <c r="O419" s="188"/>
      <c r="P419" s="188"/>
      <c r="Q419" s="188"/>
      <c r="R419" s="188"/>
      <c r="S419" s="188"/>
      <c r="T419" s="188"/>
      <c r="U419" s="188"/>
      <c r="V419" s="188"/>
      <c r="W419" s="188"/>
      <c r="X419" s="188"/>
      <c r="Y419" s="188"/>
    </row>
    <row r="420">
      <c r="A420" s="171" t="s">
        <v>2633</v>
      </c>
      <c r="B420" s="171" t="s">
        <v>35355</v>
      </c>
      <c r="C420" s="171" t="s">
        <v>35356</v>
      </c>
      <c r="D420" s="171" t="s">
        <v>35357</v>
      </c>
      <c r="E420" s="171" t="s">
        <v>35358</v>
      </c>
      <c r="F420" s="171" t="s">
        <v>34078</v>
      </c>
      <c r="G420" s="171" t="s">
        <v>35359</v>
      </c>
      <c r="H420" s="171"/>
      <c r="I420" s="173" t="s">
        <v>35360</v>
      </c>
      <c r="J420" s="173" t="s">
        <v>35361</v>
      </c>
      <c r="K420" s="171"/>
      <c r="L420" s="188"/>
      <c r="M420" s="188"/>
      <c r="N420" s="188"/>
      <c r="O420" s="188"/>
      <c r="P420" s="188"/>
      <c r="Q420" s="188"/>
      <c r="R420" s="188"/>
      <c r="S420" s="188"/>
      <c r="T420" s="188"/>
      <c r="U420" s="188"/>
      <c r="V420" s="188"/>
      <c r="W420" s="188"/>
      <c r="X420" s="188"/>
      <c r="Y420" s="188"/>
    </row>
    <row r="421">
      <c r="A421" s="171" t="s">
        <v>2633</v>
      </c>
      <c r="B421" s="171" t="s">
        <v>35362</v>
      </c>
      <c r="C421" s="171" t="s">
        <v>35363</v>
      </c>
      <c r="D421" s="171" t="s">
        <v>10119</v>
      </c>
      <c r="E421" s="171" t="s">
        <v>35364</v>
      </c>
      <c r="F421" s="171" t="s">
        <v>34093</v>
      </c>
      <c r="G421" s="171" t="s">
        <v>35365</v>
      </c>
      <c r="H421" s="171"/>
      <c r="I421" s="173" t="s">
        <v>35366</v>
      </c>
      <c r="J421" s="173" t="s">
        <v>35367</v>
      </c>
      <c r="K421" s="171"/>
      <c r="L421" s="188"/>
      <c r="M421" s="188"/>
      <c r="N421" s="188"/>
      <c r="O421" s="188"/>
      <c r="P421" s="188"/>
      <c r="Q421" s="188"/>
      <c r="R421" s="188"/>
      <c r="S421" s="188"/>
      <c r="T421" s="188"/>
      <c r="U421" s="188"/>
      <c r="V421" s="188"/>
      <c r="W421" s="188"/>
      <c r="X421" s="188"/>
      <c r="Y421" s="188"/>
    </row>
    <row r="422">
      <c r="A422" s="171" t="s">
        <v>2633</v>
      </c>
      <c r="B422" s="171" t="s">
        <v>33316</v>
      </c>
      <c r="C422" s="171" t="s">
        <v>35368</v>
      </c>
      <c r="D422" s="171" t="s">
        <v>35369</v>
      </c>
      <c r="E422" s="171" t="s">
        <v>35370</v>
      </c>
      <c r="F422" s="171" t="s">
        <v>34101</v>
      </c>
      <c r="G422" s="171" t="s">
        <v>35371</v>
      </c>
      <c r="H422" s="171"/>
      <c r="I422" s="173" t="s">
        <v>35372</v>
      </c>
      <c r="J422" s="173" t="s">
        <v>35130</v>
      </c>
      <c r="K422" s="171"/>
      <c r="L422" s="188"/>
      <c r="M422" s="188"/>
      <c r="N422" s="188"/>
      <c r="O422" s="188"/>
      <c r="P422" s="188"/>
      <c r="Q422" s="188"/>
      <c r="R422" s="188"/>
      <c r="S422" s="188"/>
      <c r="T422" s="188"/>
      <c r="U422" s="188"/>
      <c r="V422" s="188"/>
      <c r="W422" s="188"/>
      <c r="X422" s="188"/>
      <c r="Y422" s="188"/>
    </row>
    <row r="423">
      <c r="A423" s="171" t="s">
        <v>2633</v>
      </c>
      <c r="B423" s="171" t="s">
        <v>35373</v>
      </c>
      <c r="C423" s="171" t="s">
        <v>35374</v>
      </c>
      <c r="D423" s="171" t="s">
        <v>35375</v>
      </c>
      <c r="E423" s="171" t="s">
        <v>35376</v>
      </c>
      <c r="F423" s="171" t="s">
        <v>34189</v>
      </c>
      <c r="G423" s="171" t="s">
        <v>23031</v>
      </c>
      <c r="H423" s="171"/>
      <c r="I423" s="173" t="s">
        <v>35377</v>
      </c>
      <c r="J423" s="173" t="s">
        <v>35378</v>
      </c>
      <c r="K423" s="171"/>
      <c r="L423" s="188"/>
      <c r="M423" s="188"/>
      <c r="N423" s="188"/>
      <c r="O423" s="188"/>
      <c r="P423" s="188"/>
      <c r="Q423" s="188"/>
      <c r="R423" s="188"/>
      <c r="S423" s="188"/>
      <c r="T423" s="188"/>
      <c r="U423" s="188"/>
      <c r="V423" s="188"/>
      <c r="W423" s="188"/>
      <c r="X423" s="188"/>
      <c r="Y423" s="188"/>
    </row>
    <row r="424">
      <c r="A424" s="171" t="s">
        <v>2633</v>
      </c>
      <c r="B424" s="171" t="s">
        <v>35114</v>
      </c>
      <c r="C424" s="171" t="s">
        <v>35379</v>
      </c>
      <c r="D424" s="171" t="s">
        <v>10232</v>
      </c>
      <c r="E424" s="171" t="s">
        <v>35380</v>
      </c>
      <c r="F424" s="171" t="s">
        <v>34744</v>
      </c>
      <c r="G424" s="171" t="s">
        <v>35381</v>
      </c>
      <c r="H424" s="171"/>
      <c r="I424" s="173" t="s">
        <v>35382</v>
      </c>
      <c r="J424" s="173" t="s">
        <v>35118</v>
      </c>
      <c r="K424" s="171"/>
      <c r="L424" s="188"/>
      <c r="M424" s="188"/>
      <c r="N424" s="188"/>
      <c r="O424" s="188"/>
      <c r="P424" s="188"/>
      <c r="Q424" s="188"/>
      <c r="R424" s="188"/>
      <c r="S424" s="188"/>
      <c r="T424" s="188"/>
      <c r="U424" s="188"/>
      <c r="V424" s="188"/>
      <c r="W424" s="188"/>
      <c r="X424" s="188"/>
      <c r="Y424" s="188"/>
    </row>
    <row r="425">
      <c r="A425" s="171" t="s">
        <v>2633</v>
      </c>
      <c r="B425" s="171" t="s">
        <v>35004</v>
      </c>
      <c r="C425" s="171" t="s">
        <v>35383</v>
      </c>
      <c r="D425" s="171" t="s">
        <v>35384</v>
      </c>
      <c r="E425" s="171" t="s">
        <v>35385</v>
      </c>
      <c r="F425" s="171" t="s">
        <v>34073</v>
      </c>
      <c r="G425" s="171" t="s">
        <v>35070</v>
      </c>
      <c r="H425" s="171"/>
      <c r="I425" s="173" t="s">
        <v>35386</v>
      </c>
      <c r="J425" s="173" t="s">
        <v>35010</v>
      </c>
      <c r="K425" s="171"/>
      <c r="L425" s="188"/>
      <c r="M425" s="188"/>
      <c r="N425" s="188"/>
      <c r="O425" s="188"/>
      <c r="P425" s="188"/>
      <c r="Q425" s="188"/>
      <c r="R425" s="188"/>
      <c r="S425" s="188"/>
      <c r="T425" s="188"/>
      <c r="U425" s="188"/>
      <c r="V425" s="188"/>
      <c r="W425" s="188"/>
      <c r="X425" s="188"/>
      <c r="Y425" s="188"/>
    </row>
    <row r="426">
      <c r="A426" s="171" t="s">
        <v>2633</v>
      </c>
      <c r="B426" s="171" t="s">
        <v>35387</v>
      </c>
      <c r="C426" s="171" t="s">
        <v>10349</v>
      </c>
      <c r="D426" s="171"/>
      <c r="E426" s="171" t="s">
        <v>35388</v>
      </c>
      <c r="F426" s="171" t="s">
        <v>34241</v>
      </c>
      <c r="G426" s="171"/>
      <c r="H426" s="171"/>
      <c r="I426" s="171" t="s">
        <v>2760</v>
      </c>
      <c r="J426" s="171"/>
      <c r="K426" s="171"/>
      <c r="L426" s="188"/>
      <c r="M426" s="188"/>
      <c r="N426" s="188"/>
      <c r="O426" s="188"/>
      <c r="P426" s="188"/>
      <c r="Q426" s="188"/>
      <c r="R426" s="188"/>
      <c r="S426" s="188"/>
      <c r="T426" s="188"/>
      <c r="U426" s="188"/>
      <c r="V426" s="188"/>
      <c r="W426" s="188"/>
      <c r="X426" s="188"/>
      <c r="Y426" s="188"/>
    </row>
    <row r="427">
      <c r="A427" s="171" t="s">
        <v>2633</v>
      </c>
      <c r="B427" s="171" t="s">
        <v>35223</v>
      </c>
      <c r="C427" s="171" t="s">
        <v>35389</v>
      </c>
      <c r="D427" s="171" t="s">
        <v>35390</v>
      </c>
      <c r="E427" s="171" t="s">
        <v>35391</v>
      </c>
      <c r="F427" s="171" t="s">
        <v>34093</v>
      </c>
      <c r="G427" s="171" t="s">
        <v>35392</v>
      </c>
      <c r="H427" s="171"/>
      <c r="I427" s="173" t="s">
        <v>35393</v>
      </c>
      <c r="J427" s="173" t="s">
        <v>35228</v>
      </c>
      <c r="K427" s="171"/>
      <c r="L427" s="188"/>
      <c r="M427" s="188"/>
      <c r="N427" s="188"/>
      <c r="O427" s="188"/>
      <c r="P427" s="188"/>
      <c r="Q427" s="188"/>
      <c r="R427" s="188"/>
      <c r="S427" s="188"/>
      <c r="T427" s="188"/>
      <c r="U427" s="188"/>
      <c r="V427" s="188"/>
      <c r="W427" s="188"/>
      <c r="X427" s="188"/>
      <c r="Y427" s="188"/>
    </row>
    <row r="428">
      <c r="A428" s="171" t="s">
        <v>2633</v>
      </c>
      <c r="B428" s="171" t="s">
        <v>35232</v>
      </c>
      <c r="C428" s="171" t="s">
        <v>35394</v>
      </c>
      <c r="D428" s="171" t="s">
        <v>35395</v>
      </c>
      <c r="E428" s="171" t="s">
        <v>35396</v>
      </c>
      <c r="F428" s="171" t="s">
        <v>35235</v>
      </c>
      <c r="G428" s="171" t="s">
        <v>35397</v>
      </c>
      <c r="H428" s="171"/>
      <c r="I428" s="173" t="s">
        <v>35398</v>
      </c>
      <c r="J428" s="173" t="s">
        <v>35238</v>
      </c>
      <c r="K428" s="171"/>
      <c r="L428" s="188"/>
      <c r="M428" s="188"/>
      <c r="N428" s="188"/>
      <c r="O428" s="188"/>
      <c r="P428" s="188"/>
      <c r="Q428" s="188"/>
      <c r="R428" s="188"/>
      <c r="S428" s="188"/>
      <c r="T428" s="188"/>
      <c r="U428" s="188"/>
      <c r="V428" s="188"/>
      <c r="W428" s="188"/>
      <c r="X428" s="188"/>
      <c r="Y428" s="188"/>
    </row>
    <row r="429">
      <c r="A429" s="171" t="s">
        <v>2633</v>
      </c>
      <c r="B429" s="171" t="s">
        <v>35399</v>
      </c>
      <c r="C429" s="171" t="s">
        <v>35400</v>
      </c>
      <c r="D429" s="171" t="s">
        <v>10468</v>
      </c>
      <c r="E429" s="171" t="s">
        <v>35401</v>
      </c>
      <c r="F429" s="171" t="s">
        <v>33924</v>
      </c>
      <c r="G429" s="171" t="s">
        <v>35402</v>
      </c>
      <c r="H429" s="171"/>
      <c r="I429" s="171"/>
      <c r="J429" s="171"/>
      <c r="K429" s="171"/>
      <c r="L429" s="188"/>
      <c r="M429" s="188"/>
      <c r="N429" s="188"/>
      <c r="O429" s="188"/>
      <c r="P429" s="188"/>
      <c r="Q429" s="188"/>
      <c r="R429" s="188"/>
      <c r="S429" s="188"/>
      <c r="T429" s="188"/>
      <c r="U429" s="188"/>
      <c r="V429" s="188"/>
      <c r="W429" s="188"/>
      <c r="X429" s="188"/>
      <c r="Y429" s="188"/>
    </row>
    <row r="430">
      <c r="A430" s="171" t="s">
        <v>2633</v>
      </c>
      <c r="B430" s="171" t="s">
        <v>35223</v>
      </c>
      <c r="C430" s="171" t="s">
        <v>35403</v>
      </c>
      <c r="D430" s="171" t="s">
        <v>35404</v>
      </c>
      <c r="E430" s="171" t="s">
        <v>35405</v>
      </c>
      <c r="F430" s="171" t="s">
        <v>34093</v>
      </c>
      <c r="G430" s="171" t="s">
        <v>35406</v>
      </c>
      <c r="H430" s="171"/>
      <c r="I430" s="173" t="s">
        <v>35407</v>
      </c>
      <c r="J430" s="173" t="s">
        <v>35228</v>
      </c>
      <c r="K430" s="171"/>
      <c r="L430" s="188"/>
      <c r="M430" s="188"/>
      <c r="N430" s="188"/>
      <c r="O430" s="188"/>
      <c r="P430" s="188"/>
      <c r="Q430" s="188"/>
      <c r="R430" s="188"/>
      <c r="S430" s="188"/>
      <c r="T430" s="188"/>
      <c r="U430" s="188"/>
      <c r="V430" s="188"/>
      <c r="W430" s="188"/>
      <c r="X430" s="188"/>
      <c r="Y430" s="188"/>
    </row>
    <row r="431">
      <c r="A431" s="171" t="s">
        <v>2633</v>
      </c>
      <c r="B431" s="171" t="s">
        <v>35408</v>
      </c>
      <c r="C431" s="171"/>
      <c r="D431" s="171"/>
      <c r="E431" s="171" t="s">
        <v>35409</v>
      </c>
      <c r="F431" s="171" t="s">
        <v>33937</v>
      </c>
      <c r="G431" s="171"/>
      <c r="H431" s="171"/>
      <c r="I431" s="171"/>
      <c r="J431" s="173" t="s">
        <v>35410</v>
      </c>
      <c r="K431" s="171"/>
      <c r="L431" s="188"/>
      <c r="M431" s="188"/>
      <c r="N431" s="188"/>
      <c r="O431" s="188"/>
      <c r="P431" s="188"/>
      <c r="Q431" s="188"/>
      <c r="R431" s="188"/>
      <c r="S431" s="188"/>
      <c r="T431" s="188"/>
      <c r="U431" s="188"/>
      <c r="V431" s="188"/>
      <c r="W431" s="188"/>
      <c r="X431" s="188"/>
      <c r="Y431" s="188"/>
    </row>
    <row r="432">
      <c r="A432" s="171" t="s">
        <v>2633</v>
      </c>
      <c r="B432" s="171" t="s">
        <v>35411</v>
      </c>
      <c r="C432" s="171"/>
      <c r="D432" s="171" t="s">
        <v>6201</v>
      </c>
      <c r="E432" s="171" t="s">
        <v>35412</v>
      </c>
      <c r="F432" s="171"/>
      <c r="G432" s="171"/>
      <c r="H432" s="171"/>
      <c r="I432" s="171"/>
      <c r="J432" s="171"/>
      <c r="K432" s="171" t="s">
        <v>2760</v>
      </c>
      <c r="L432" s="188"/>
      <c r="M432" s="188"/>
      <c r="N432" s="188"/>
      <c r="O432" s="188"/>
      <c r="P432" s="188"/>
      <c r="Q432" s="188"/>
      <c r="R432" s="188"/>
      <c r="S432" s="188"/>
      <c r="T432" s="188"/>
      <c r="U432" s="188"/>
      <c r="V432" s="188"/>
      <c r="W432" s="188"/>
      <c r="X432" s="188"/>
      <c r="Y432" s="188"/>
    </row>
    <row r="433">
      <c r="A433" s="171" t="s">
        <v>2633</v>
      </c>
      <c r="B433" s="171" t="s">
        <v>35413</v>
      </c>
      <c r="C433" s="171" t="s">
        <v>35414</v>
      </c>
      <c r="D433" s="171" t="s">
        <v>10647</v>
      </c>
      <c r="E433" s="171" t="s">
        <v>35415</v>
      </c>
      <c r="F433" s="171" t="s">
        <v>34073</v>
      </c>
      <c r="G433" s="171" t="s">
        <v>24101</v>
      </c>
      <c r="H433" s="171" t="s">
        <v>35416</v>
      </c>
      <c r="I433" s="173" t="s">
        <v>35417</v>
      </c>
      <c r="J433" s="171"/>
      <c r="K433" s="171"/>
      <c r="L433" s="188"/>
      <c r="M433" s="188"/>
      <c r="N433" s="188"/>
      <c r="O433" s="188"/>
      <c r="P433" s="188"/>
      <c r="Q433" s="188"/>
      <c r="R433" s="188"/>
      <c r="S433" s="188"/>
      <c r="T433" s="188"/>
      <c r="U433" s="188"/>
      <c r="V433" s="188"/>
      <c r="W433" s="188"/>
      <c r="X433" s="188"/>
      <c r="Y433" s="188"/>
    </row>
    <row r="434">
      <c r="A434" s="171" t="s">
        <v>2633</v>
      </c>
      <c r="B434" s="171" t="s">
        <v>35418</v>
      </c>
      <c r="C434" s="171" t="s">
        <v>35419</v>
      </c>
      <c r="D434" s="171" t="s">
        <v>6218</v>
      </c>
      <c r="E434" s="171" t="s">
        <v>35420</v>
      </c>
      <c r="F434" s="171" t="s">
        <v>34744</v>
      </c>
      <c r="G434" s="171" t="s">
        <v>35421</v>
      </c>
      <c r="H434" s="171"/>
      <c r="I434" s="173" t="s">
        <v>35422</v>
      </c>
      <c r="J434" s="173" t="s">
        <v>35423</v>
      </c>
      <c r="K434" s="171"/>
      <c r="L434" s="188"/>
      <c r="M434" s="188"/>
      <c r="N434" s="188"/>
      <c r="O434" s="188"/>
      <c r="P434" s="188"/>
      <c r="Q434" s="188"/>
      <c r="R434" s="188"/>
      <c r="S434" s="188"/>
      <c r="T434" s="188"/>
      <c r="U434" s="188"/>
      <c r="V434" s="188"/>
      <c r="W434" s="188"/>
      <c r="X434" s="188"/>
      <c r="Y434" s="188"/>
    </row>
    <row r="435">
      <c r="A435" s="171" t="s">
        <v>2633</v>
      </c>
      <c r="B435" s="171" t="s">
        <v>35424</v>
      </c>
      <c r="C435" s="171" t="s">
        <v>35425</v>
      </c>
      <c r="D435" s="171" t="s">
        <v>6218</v>
      </c>
      <c r="E435" s="171" t="s">
        <v>35426</v>
      </c>
      <c r="F435" s="171" t="s">
        <v>33083</v>
      </c>
      <c r="G435" s="171" t="s">
        <v>35427</v>
      </c>
      <c r="H435" s="171"/>
      <c r="I435" s="171"/>
      <c r="J435" s="171"/>
      <c r="K435" s="171"/>
      <c r="L435" s="188"/>
      <c r="M435" s="188"/>
      <c r="N435" s="188"/>
      <c r="O435" s="188"/>
      <c r="P435" s="188"/>
      <c r="Q435" s="188"/>
      <c r="R435" s="188"/>
      <c r="S435" s="188"/>
      <c r="T435" s="188"/>
      <c r="U435" s="188"/>
      <c r="V435" s="188"/>
      <c r="W435" s="188"/>
      <c r="X435" s="188"/>
      <c r="Y435" s="188"/>
    </row>
    <row r="436">
      <c r="A436" s="171" t="s">
        <v>2633</v>
      </c>
      <c r="B436" s="171" t="s">
        <v>35428</v>
      </c>
      <c r="C436" s="171"/>
      <c r="D436" s="171" t="s">
        <v>35429</v>
      </c>
      <c r="E436" s="171" t="s">
        <v>35430</v>
      </c>
      <c r="F436" s="171"/>
      <c r="G436" s="171"/>
      <c r="H436" s="171"/>
      <c r="I436" s="171"/>
      <c r="J436" s="171"/>
      <c r="K436" s="171" t="s">
        <v>3792</v>
      </c>
      <c r="L436" s="188"/>
      <c r="M436" s="188"/>
      <c r="N436" s="188"/>
      <c r="O436" s="188"/>
      <c r="P436" s="188"/>
      <c r="Q436" s="188"/>
      <c r="R436" s="188"/>
      <c r="S436" s="188"/>
      <c r="T436" s="188"/>
      <c r="U436" s="188"/>
      <c r="V436" s="188"/>
      <c r="W436" s="188"/>
      <c r="X436" s="188"/>
      <c r="Y436" s="188"/>
    </row>
    <row r="437">
      <c r="A437" s="171" t="s">
        <v>2633</v>
      </c>
      <c r="B437" s="171" t="s">
        <v>35431</v>
      </c>
      <c r="C437" s="171" t="s">
        <v>35432</v>
      </c>
      <c r="D437" s="171" t="s">
        <v>35433</v>
      </c>
      <c r="E437" s="171" t="s">
        <v>35434</v>
      </c>
      <c r="F437" s="171" t="s">
        <v>33924</v>
      </c>
      <c r="G437" s="171" t="s">
        <v>35314</v>
      </c>
      <c r="H437" s="171"/>
      <c r="I437" s="171"/>
      <c r="J437" s="171"/>
      <c r="K437" s="171"/>
      <c r="L437" s="188"/>
      <c r="M437" s="188"/>
      <c r="N437" s="188"/>
      <c r="O437" s="188"/>
      <c r="P437" s="188"/>
      <c r="Q437" s="188"/>
      <c r="R437" s="188"/>
      <c r="S437" s="188"/>
      <c r="T437" s="188"/>
      <c r="U437" s="188"/>
      <c r="V437" s="188"/>
      <c r="W437" s="188"/>
      <c r="X437" s="188"/>
      <c r="Y437" s="188"/>
    </row>
    <row r="438">
      <c r="A438" s="171" t="s">
        <v>2633</v>
      </c>
      <c r="B438" s="171" t="s">
        <v>35435</v>
      </c>
      <c r="C438" s="171"/>
      <c r="D438" s="171" t="s">
        <v>35436</v>
      </c>
      <c r="E438" s="171" t="s">
        <v>35437</v>
      </c>
      <c r="F438" s="171"/>
      <c r="G438" s="171"/>
      <c r="H438" s="171"/>
      <c r="I438" s="171"/>
      <c r="J438" s="171"/>
      <c r="K438" s="171" t="s">
        <v>2742</v>
      </c>
      <c r="L438" s="188"/>
      <c r="M438" s="188"/>
      <c r="N438" s="188"/>
      <c r="O438" s="188"/>
      <c r="P438" s="188"/>
      <c r="Q438" s="188"/>
      <c r="R438" s="188"/>
      <c r="S438" s="188"/>
      <c r="T438" s="188"/>
      <c r="U438" s="188"/>
      <c r="V438" s="188"/>
      <c r="W438" s="188"/>
      <c r="X438" s="188"/>
      <c r="Y438" s="188"/>
    </row>
    <row r="439">
      <c r="A439" s="171" t="s">
        <v>2633</v>
      </c>
      <c r="B439" s="171" t="s">
        <v>33316</v>
      </c>
      <c r="C439" s="171"/>
      <c r="D439" s="171" t="s">
        <v>35438</v>
      </c>
      <c r="E439" s="171" t="s">
        <v>35439</v>
      </c>
      <c r="F439" s="171"/>
      <c r="G439" s="171"/>
      <c r="H439" s="171"/>
      <c r="I439" s="171"/>
      <c r="J439" s="171"/>
      <c r="K439" s="171" t="s">
        <v>3792</v>
      </c>
      <c r="L439" s="188"/>
      <c r="M439" s="188"/>
      <c r="N439" s="188"/>
      <c r="O439" s="188"/>
      <c r="P439" s="188"/>
      <c r="Q439" s="188"/>
      <c r="R439" s="188"/>
      <c r="S439" s="188"/>
      <c r="T439" s="188"/>
      <c r="U439" s="188"/>
      <c r="V439" s="188"/>
      <c r="W439" s="188"/>
      <c r="X439" s="188"/>
      <c r="Y439" s="188"/>
    </row>
    <row r="440">
      <c r="A440" s="171" t="s">
        <v>2633</v>
      </c>
      <c r="B440" s="171" t="s">
        <v>35119</v>
      </c>
      <c r="C440" s="171" t="s">
        <v>35440</v>
      </c>
      <c r="D440" s="171" t="s">
        <v>31953</v>
      </c>
      <c r="E440" s="171" t="s">
        <v>35441</v>
      </c>
      <c r="F440" s="171" t="s">
        <v>34744</v>
      </c>
      <c r="G440" s="171" t="s">
        <v>35442</v>
      </c>
      <c r="H440" s="171"/>
      <c r="I440" s="173" t="s">
        <v>35443</v>
      </c>
      <c r="J440" s="173" t="s">
        <v>35124</v>
      </c>
      <c r="K440" s="171"/>
      <c r="L440" s="188"/>
      <c r="M440" s="188"/>
      <c r="N440" s="188"/>
      <c r="O440" s="188"/>
      <c r="P440" s="188"/>
      <c r="Q440" s="188"/>
      <c r="R440" s="188"/>
      <c r="S440" s="188"/>
      <c r="T440" s="188"/>
      <c r="U440" s="188"/>
      <c r="V440" s="188"/>
      <c r="W440" s="188"/>
      <c r="X440" s="188"/>
      <c r="Y440" s="188"/>
    </row>
    <row r="441">
      <c r="A441" s="171" t="s">
        <v>2633</v>
      </c>
      <c r="B441" s="171" t="s">
        <v>35223</v>
      </c>
      <c r="C441" s="171" t="s">
        <v>35444</v>
      </c>
      <c r="D441" s="171" t="s">
        <v>35445</v>
      </c>
      <c r="E441" s="171" t="s">
        <v>35446</v>
      </c>
      <c r="F441" s="171" t="s">
        <v>34093</v>
      </c>
      <c r="G441" s="171" t="s">
        <v>35108</v>
      </c>
      <c r="H441" s="171"/>
      <c r="I441" s="173" t="s">
        <v>35447</v>
      </c>
      <c r="J441" s="173" t="s">
        <v>35228</v>
      </c>
      <c r="K441" s="171"/>
      <c r="L441" s="188"/>
      <c r="M441" s="188"/>
      <c r="N441" s="188"/>
      <c r="O441" s="188"/>
      <c r="P441" s="188"/>
      <c r="Q441" s="188"/>
      <c r="R441" s="188"/>
      <c r="S441" s="188"/>
      <c r="T441" s="188"/>
      <c r="U441" s="188"/>
      <c r="V441" s="188"/>
      <c r="W441" s="188"/>
      <c r="X441" s="188"/>
      <c r="Y441" s="188"/>
    </row>
    <row r="442">
      <c r="A442" s="171" t="s">
        <v>2633</v>
      </c>
      <c r="B442" s="171" t="s">
        <v>35448</v>
      </c>
      <c r="C442" s="171" t="s">
        <v>35449</v>
      </c>
      <c r="D442" s="171" t="s">
        <v>35450</v>
      </c>
      <c r="E442" s="171" t="s">
        <v>35451</v>
      </c>
      <c r="F442" s="171" t="s">
        <v>34413</v>
      </c>
      <c r="G442" s="171"/>
      <c r="H442" s="171"/>
      <c r="I442" s="171"/>
      <c r="J442" s="171"/>
      <c r="K442" s="171"/>
      <c r="L442" s="188"/>
      <c r="M442" s="188"/>
      <c r="N442" s="188"/>
      <c r="O442" s="188"/>
      <c r="P442" s="188"/>
      <c r="Q442" s="188"/>
      <c r="R442" s="188"/>
      <c r="S442" s="188"/>
      <c r="T442" s="188"/>
      <c r="U442" s="188"/>
      <c r="V442" s="188"/>
      <c r="W442" s="188"/>
      <c r="X442" s="188"/>
      <c r="Y442" s="188"/>
    </row>
    <row r="443">
      <c r="A443" s="171" t="s">
        <v>2633</v>
      </c>
      <c r="B443" s="171" t="s">
        <v>35452</v>
      </c>
      <c r="C443" s="171" t="s">
        <v>35453</v>
      </c>
      <c r="D443" s="171" t="s">
        <v>5136</v>
      </c>
      <c r="E443" s="171" t="s">
        <v>35454</v>
      </c>
      <c r="F443" s="171" t="s">
        <v>34073</v>
      </c>
      <c r="G443" s="171" t="s">
        <v>35455</v>
      </c>
      <c r="H443" s="171"/>
      <c r="I443" s="173" t="s">
        <v>35456</v>
      </c>
      <c r="J443" s="171"/>
      <c r="K443" s="171"/>
      <c r="L443" s="188"/>
      <c r="M443" s="188"/>
      <c r="N443" s="188"/>
      <c r="O443" s="188"/>
      <c r="P443" s="188"/>
      <c r="Q443" s="188"/>
      <c r="R443" s="188"/>
      <c r="S443" s="188"/>
      <c r="T443" s="188"/>
      <c r="U443" s="188"/>
      <c r="V443" s="188"/>
      <c r="W443" s="188"/>
      <c r="X443" s="188"/>
      <c r="Y443" s="188"/>
    </row>
    <row r="444">
      <c r="A444" s="171" t="s">
        <v>2633</v>
      </c>
      <c r="B444" s="171" t="s">
        <v>35457</v>
      </c>
      <c r="C444" s="171"/>
      <c r="D444" s="171" t="s">
        <v>35458</v>
      </c>
      <c r="E444" s="171" t="s">
        <v>35459</v>
      </c>
      <c r="F444" s="171"/>
      <c r="G444" s="171"/>
      <c r="H444" s="171"/>
      <c r="I444" s="171"/>
      <c r="J444" s="171"/>
      <c r="K444" s="171" t="s">
        <v>22653</v>
      </c>
      <c r="L444" s="188"/>
      <c r="M444" s="188"/>
      <c r="N444" s="188"/>
      <c r="O444" s="188"/>
      <c r="P444" s="188"/>
      <c r="Q444" s="188"/>
      <c r="R444" s="188"/>
      <c r="S444" s="188"/>
      <c r="T444" s="188"/>
      <c r="U444" s="188"/>
      <c r="V444" s="188"/>
      <c r="W444" s="188"/>
      <c r="X444" s="188"/>
      <c r="Y444" s="188"/>
    </row>
    <row r="445">
      <c r="A445" s="171" t="s">
        <v>2633</v>
      </c>
      <c r="B445" s="171" t="s">
        <v>35460</v>
      </c>
      <c r="C445" s="171"/>
      <c r="D445" s="171" t="s">
        <v>11073</v>
      </c>
      <c r="E445" s="171" t="s">
        <v>35461</v>
      </c>
      <c r="F445" s="171"/>
      <c r="G445" s="171"/>
      <c r="H445" s="171"/>
      <c r="I445" s="171"/>
      <c r="J445" s="171"/>
      <c r="K445" s="171" t="s">
        <v>21663</v>
      </c>
      <c r="L445" s="188"/>
      <c r="M445" s="188"/>
      <c r="N445" s="188"/>
      <c r="O445" s="188"/>
      <c r="P445" s="188"/>
      <c r="Q445" s="188"/>
      <c r="R445" s="188"/>
      <c r="S445" s="188"/>
      <c r="T445" s="188"/>
      <c r="U445" s="188"/>
      <c r="V445" s="188"/>
      <c r="W445" s="188"/>
      <c r="X445" s="188"/>
      <c r="Y445" s="188"/>
    </row>
    <row r="446">
      <c r="A446" s="171" t="s">
        <v>2633</v>
      </c>
      <c r="B446" s="171" t="s">
        <v>35462</v>
      </c>
      <c r="C446" s="171"/>
      <c r="D446" s="171"/>
      <c r="E446" s="171" t="s">
        <v>35463</v>
      </c>
      <c r="F446" s="171" t="s">
        <v>33937</v>
      </c>
      <c r="G446" s="171"/>
      <c r="H446" s="171"/>
      <c r="I446" s="171"/>
      <c r="J446" s="171"/>
      <c r="K446" s="171"/>
      <c r="L446" s="188"/>
      <c r="M446" s="188"/>
      <c r="N446" s="188"/>
      <c r="O446" s="188"/>
      <c r="P446" s="188"/>
      <c r="Q446" s="188"/>
      <c r="R446" s="188"/>
      <c r="S446" s="188"/>
      <c r="T446" s="188"/>
      <c r="U446" s="188"/>
      <c r="V446" s="188"/>
      <c r="W446" s="188"/>
      <c r="X446" s="188"/>
      <c r="Y446" s="188"/>
    </row>
    <row r="447">
      <c r="A447" s="171" t="s">
        <v>2633</v>
      </c>
      <c r="B447" s="171" t="s">
        <v>35464</v>
      </c>
      <c r="C447" s="171"/>
      <c r="D447" s="171" t="s">
        <v>6436</v>
      </c>
      <c r="E447" s="171" t="s">
        <v>35465</v>
      </c>
      <c r="F447" s="171" t="s">
        <v>34046</v>
      </c>
      <c r="G447" s="171"/>
      <c r="H447" s="171"/>
      <c r="I447" s="171"/>
      <c r="J447" s="171"/>
      <c r="K447" s="171" t="s">
        <v>2742</v>
      </c>
      <c r="L447" s="188"/>
      <c r="M447" s="188"/>
      <c r="N447" s="188"/>
      <c r="O447" s="188"/>
      <c r="P447" s="188"/>
      <c r="Q447" s="188"/>
      <c r="R447" s="188"/>
      <c r="S447" s="188"/>
      <c r="T447" s="188"/>
      <c r="U447" s="188"/>
      <c r="V447" s="188"/>
      <c r="W447" s="188"/>
      <c r="X447" s="188"/>
      <c r="Y447" s="188"/>
    </row>
    <row r="448">
      <c r="A448" s="171" t="s">
        <v>2633</v>
      </c>
      <c r="B448" s="171" t="s">
        <v>35004</v>
      </c>
      <c r="C448" s="171" t="s">
        <v>35466</v>
      </c>
      <c r="D448" s="171" t="s">
        <v>35467</v>
      </c>
      <c r="E448" s="171" t="s">
        <v>35468</v>
      </c>
      <c r="F448" s="171" t="s">
        <v>34073</v>
      </c>
      <c r="G448" s="171" t="s">
        <v>35469</v>
      </c>
      <c r="H448" s="171"/>
      <c r="I448" s="171"/>
      <c r="J448" s="171"/>
      <c r="K448" s="171"/>
      <c r="L448" s="188"/>
      <c r="M448" s="188"/>
      <c r="N448" s="188"/>
      <c r="O448" s="188"/>
      <c r="P448" s="188"/>
      <c r="Q448" s="188"/>
      <c r="R448" s="188"/>
      <c r="S448" s="188"/>
      <c r="T448" s="188"/>
      <c r="U448" s="188"/>
      <c r="V448" s="188"/>
      <c r="W448" s="188"/>
      <c r="X448" s="188"/>
      <c r="Y448" s="188"/>
    </row>
    <row r="449">
      <c r="A449" s="171" t="s">
        <v>2633</v>
      </c>
      <c r="B449" s="171" t="s">
        <v>35373</v>
      </c>
      <c r="C449" s="171" t="s">
        <v>35470</v>
      </c>
      <c r="D449" s="171" t="s">
        <v>29812</v>
      </c>
      <c r="E449" s="171" t="s">
        <v>35471</v>
      </c>
      <c r="F449" s="171" t="s">
        <v>34189</v>
      </c>
      <c r="G449" s="171" t="s">
        <v>24150</v>
      </c>
      <c r="H449" s="171"/>
      <c r="I449" s="173" t="s">
        <v>35472</v>
      </c>
      <c r="J449" s="173" t="s">
        <v>35378</v>
      </c>
      <c r="K449" s="171"/>
      <c r="L449" s="188"/>
      <c r="M449" s="188"/>
      <c r="N449" s="188"/>
      <c r="O449" s="188"/>
      <c r="P449" s="188"/>
      <c r="Q449" s="188"/>
      <c r="R449" s="188"/>
      <c r="S449" s="188"/>
      <c r="T449" s="188"/>
      <c r="U449" s="188"/>
      <c r="V449" s="188"/>
      <c r="W449" s="188"/>
      <c r="X449" s="188"/>
      <c r="Y449" s="188"/>
    </row>
    <row r="450">
      <c r="A450" s="171" t="s">
        <v>2633</v>
      </c>
      <c r="B450" s="171" t="s">
        <v>35428</v>
      </c>
      <c r="C450" s="171"/>
      <c r="D450" s="171" t="s">
        <v>3786</v>
      </c>
      <c r="E450" s="171" t="s">
        <v>35473</v>
      </c>
      <c r="F450" s="171"/>
      <c r="G450" s="171"/>
      <c r="H450" s="171"/>
      <c r="I450" s="171"/>
      <c r="J450" s="171"/>
      <c r="K450" s="171" t="s">
        <v>3792</v>
      </c>
      <c r="L450" s="188"/>
      <c r="M450" s="188"/>
      <c r="N450" s="188"/>
      <c r="O450" s="188"/>
      <c r="P450" s="188"/>
      <c r="Q450" s="188"/>
      <c r="R450" s="188"/>
      <c r="S450" s="188"/>
      <c r="T450" s="188"/>
      <c r="U450" s="188"/>
      <c r="V450" s="188"/>
      <c r="W450" s="188"/>
      <c r="X450" s="188"/>
      <c r="Y450" s="188"/>
    </row>
    <row r="451">
      <c r="A451" s="171" t="s">
        <v>2633</v>
      </c>
      <c r="B451" s="171" t="s">
        <v>35004</v>
      </c>
      <c r="C451" s="171" t="s">
        <v>35474</v>
      </c>
      <c r="D451" s="171" t="s">
        <v>35475</v>
      </c>
      <c r="E451" s="171" t="s">
        <v>35476</v>
      </c>
      <c r="F451" s="171" t="s">
        <v>34073</v>
      </c>
      <c r="G451" s="171"/>
      <c r="H451" s="171"/>
      <c r="I451" s="171"/>
      <c r="J451" s="171"/>
      <c r="K451" s="171"/>
      <c r="L451" s="188"/>
      <c r="M451" s="188"/>
      <c r="N451" s="188"/>
      <c r="O451" s="188"/>
      <c r="P451" s="188"/>
      <c r="Q451" s="188"/>
      <c r="R451" s="188"/>
      <c r="S451" s="188"/>
      <c r="T451" s="188"/>
      <c r="U451" s="188"/>
      <c r="V451" s="188"/>
      <c r="W451" s="188"/>
      <c r="X451" s="188"/>
      <c r="Y451" s="188"/>
    </row>
    <row r="452">
      <c r="A452" s="171" t="s">
        <v>2633</v>
      </c>
      <c r="B452" s="171" t="s">
        <v>35114</v>
      </c>
      <c r="C452" s="171" t="s">
        <v>35477</v>
      </c>
      <c r="D452" s="171" t="s">
        <v>35478</v>
      </c>
      <c r="E452" s="171" t="s">
        <v>35479</v>
      </c>
      <c r="F452" s="171" t="s">
        <v>34744</v>
      </c>
      <c r="G452" s="171" t="s">
        <v>35480</v>
      </c>
      <c r="H452" s="171"/>
      <c r="I452" s="173" t="s">
        <v>35481</v>
      </c>
      <c r="J452" s="173" t="s">
        <v>35118</v>
      </c>
      <c r="K452" s="171"/>
      <c r="L452" s="188"/>
      <c r="M452" s="188"/>
      <c r="N452" s="188"/>
      <c r="O452" s="188"/>
      <c r="P452" s="188"/>
      <c r="Q452" s="188"/>
      <c r="R452" s="188"/>
      <c r="S452" s="188"/>
      <c r="T452" s="188"/>
      <c r="U452" s="188"/>
      <c r="V452" s="188"/>
      <c r="W452" s="188"/>
      <c r="X452" s="188"/>
      <c r="Y452" s="188"/>
    </row>
    <row r="453">
      <c r="A453" s="171" t="s">
        <v>2633</v>
      </c>
      <c r="B453" s="171" t="s">
        <v>35166</v>
      </c>
      <c r="C453" s="171" t="s">
        <v>35482</v>
      </c>
      <c r="D453" s="171" t="s">
        <v>35483</v>
      </c>
      <c r="E453" s="171" t="s">
        <v>35484</v>
      </c>
      <c r="F453" s="171" t="s">
        <v>34050</v>
      </c>
      <c r="G453" s="171" t="s">
        <v>35485</v>
      </c>
      <c r="H453" s="171"/>
      <c r="I453" s="173" t="s">
        <v>35486</v>
      </c>
      <c r="J453" s="173" t="s">
        <v>35172</v>
      </c>
      <c r="K453" s="171"/>
      <c r="L453" s="188"/>
      <c r="M453" s="188"/>
      <c r="N453" s="188"/>
      <c r="O453" s="188"/>
      <c r="P453" s="188"/>
      <c r="Q453" s="188"/>
      <c r="R453" s="188"/>
      <c r="S453" s="188"/>
      <c r="T453" s="188"/>
      <c r="U453" s="188"/>
      <c r="V453" s="188"/>
      <c r="W453" s="188"/>
      <c r="X453" s="188"/>
      <c r="Y453" s="188"/>
    </row>
    <row r="454">
      <c r="A454" s="171" t="s">
        <v>2633</v>
      </c>
      <c r="B454" s="171" t="s">
        <v>35487</v>
      </c>
      <c r="C454" s="171"/>
      <c r="D454" s="171" t="s">
        <v>5725</v>
      </c>
      <c r="E454" s="171" t="s">
        <v>35488</v>
      </c>
      <c r="F454" s="171"/>
      <c r="G454" s="171"/>
      <c r="H454" s="171"/>
      <c r="I454" s="171"/>
      <c r="J454" s="171"/>
      <c r="K454" s="171" t="s">
        <v>2765</v>
      </c>
      <c r="L454" s="188"/>
      <c r="M454" s="188"/>
      <c r="N454" s="188"/>
      <c r="O454" s="188"/>
      <c r="P454" s="188"/>
      <c r="Q454" s="188"/>
      <c r="R454" s="188"/>
      <c r="S454" s="188"/>
      <c r="T454" s="188"/>
      <c r="U454" s="188"/>
      <c r="V454" s="188"/>
      <c r="W454" s="188"/>
      <c r="X454" s="188"/>
      <c r="Y454" s="188"/>
    </row>
    <row r="455">
      <c r="A455" s="171" t="s">
        <v>2633</v>
      </c>
      <c r="B455" s="171" t="s">
        <v>33929</v>
      </c>
      <c r="C455" s="171" t="s">
        <v>35489</v>
      </c>
      <c r="D455" s="171" t="s">
        <v>35490</v>
      </c>
      <c r="E455" s="171" t="s">
        <v>35491</v>
      </c>
      <c r="F455" s="171" t="s">
        <v>33924</v>
      </c>
      <c r="G455" s="171" t="s">
        <v>35492</v>
      </c>
      <c r="H455" s="171"/>
      <c r="I455" s="173" t="s">
        <v>35493</v>
      </c>
      <c r="J455" s="173" t="s">
        <v>33933</v>
      </c>
      <c r="K455" s="171"/>
      <c r="L455" s="188"/>
      <c r="M455" s="188"/>
      <c r="N455" s="188"/>
      <c r="O455" s="188"/>
      <c r="P455" s="188"/>
      <c r="Q455" s="188"/>
      <c r="R455" s="188"/>
      <c r="S455" s="188"/>
      <c r="T455" s="188"/>
      <c r="U455" s="188"/>
      <c r="V455" s="188"/>
      <c r="W455" s="188"/>
      <c r="X455" s="188"/>
      <c r="Y455" s="188"/>
    </row>
    <row r="456">
      <c r="A456" s="171" t="s">
        <v>2633</v>
      </c>
      <c r="B456" s="171" t="s">
        <v>35494</v>
      </c>
      <c r="C456" s="171" t="s">
        <v>35495</v>
      </c>
      <c r="D456" s="171" t="s">
        <v>5638</v>
      </c>
      <c r="E456" s="171" t="s">
        <v>35496</v>
      </c>
      <c r="F456" s="171" t="s">
        <v>33924</v>
      </c>
      <c r="G456" s="171" t="s">
        <v>35497</v>
      </c>
      <c r="H456" s="171"/>
      <c r="I456" s="171"/>
      <c r="J456" s="171"/>
      <c r="K456" s="171"/>
      <c r="L456" s="188"/>
      <c r="M456" s="188"/>
      <c r="N456" s="188"/>
      <c r="O456" s="188"/>
      <c r="P456" s="188"/>
      <c r="Q456" s="188"/>
      <c r="R456" s="188"/>
      <c r="S456" s="188"/>
      <c r="T456" s="188"/>
      <c r="U456" s="188"/>
      <c r="V456" s="188"/>
      <c r="W456" s="188"/>
      <c r="X456" s="188"/>
      <c r="Y456" s="188"/>
    </row>
    <row r="457">
      <c r="A457" s="171" t="s">
        <v>2633</v>
      </c>
      <c r="B457" s="171" t="s">
        <v>35373</v>
      </c>
      <c r="C457" s="171" t="s">
        <v>35498</v>
      </c>
      <c r="D457" s="171" t="s">
        <v>5638</v>
      </c>
      <c r="E457" s="171" t="s">
        <v>35499</v>
      </c>
      <c r="F457" s="171" t="s">
        <v>34189</v>
      </c>
      <c r="G457" s="171" t="s">
        <v>34205</v>
      </c>
      <c r="H457" s="171"/>
      <c r="I457" s="173" t="s">
        <v>35500</v>
      </c>
      <c r="J457" s="173" t="s">
        <v>35378</v>
      </c>
      <c r="K457" s="171"/>
      <c r="L457" s="188"/>
      <c r="M457" s="188"/>
      <c r="N457" s="188"/>
      <c r="O457" s="188"/>
      <c r="P457" s="188"/>
      <c r="Q457" s="188"/>
      <c r="R457" s="188"/>
      <c r="S457" s="188"/>
      <c r="T457" s="188"/>
      <c r="U457" s="188"/>
      <c r="V457" s="188"/>
      <c r="W457" s="188"/>
      <c r="X457" s="188"/>
      <c r="Y457" s="188"/>
    </row>
    <row r="458">
      <c r="A458" s="171" t="s">
        <v>2633</v>
      </c>
      <c r="B458" s="171" t="s">
        <v>35501</v>
      </c>
      <c r="C458" s="171" t="s">
        <v>11739</v>
      </c>
      <c r="D458" s="171"/>
      <c r="E458" s="171" t="s">
        <v>35502</v>
      </c>
      <c r="F458" s="171" t="s">
        <v>34046</v>
      </c>
      <c r="G458" s="171"/>
      <c r="H458" s="171"/>
      <c r="I458" s="171"/>
      <c r="J458" s="171"/>
      <c r="K458" s="171" t="s">
        <v>21663</v>
      </c>
      <c r="L458" s="188"/>
      <c r="M458" s="188"/>
      <c r="N458" s="188"/>
      <c r="O458" s="188"/>
      <c r="P458" s="188"/>
      <c r="Q458" s="188"/>
      <c r="R458" s="188"/>
      <c r="S458" s="188"/>
      <c r="T458" s="188"/>
      <c r="U458" s="188"/>
      <c r="V458" s="188"/>
      <c r="W458" s="188"/>
      <c r="X458" s="188"/>
      <c r="Y458" s="188"/>
    </row>
    <row r="459">
      <c r="A459" s="171" t="s">
        <v>2633</v>
      </c>
      <c r="B459" s="171" t="s">
        <v>35503</v>
      </c>
      <c r="C459" s="171" t="s">
        <v>35504</v>
      </c>
      <c r="D459" s="171" t="s">
        <v>34722</v>
      </c>
      <c r="E459" s="171" t="s">
        <v>35505</v>
      </c>
      <c r="F459" s="171" t="s">
        <v>34050</v>
      </c>
      <c r="G459" s="171" t="s">
        <v>23279</v>
      </c>
      <c r="H459" s="171"/>
      <c r="I459" s="171" t="s">
        <v>35506</v>
      </c>
      <c r="J459" s="173" t="s">
        <v>35507</v>
      </c>
      <c r="K459" s="171"/>
      <c r="L459" s="188"/>
      <c r="M459" s="188"/>
      <c r="N459" s="188"/>
      <c r="O459" s="188"/>
      <c r="P459" s="188"/>
      <c r="Q459" s="188"/>
      <c r="R459" s="188"/>
      <c r="S459" s="188"/>
      <c r="T459" s="188"/>
      <c r="U459" s="188"/>
      <c r="V459" s="188"/>
      <c r="W459" s="188"/>
      <c r="X459" s="188"/>
      <c r="Y459" s="188"/>
    </row>
    <row r="460">
      <c r="A460" s="171" t="s">
        <v>2633</v>
      </c>
      <c r="B460" s="171" t="s">
        <v>35198</v>
      </c>
      <c r="C460" s="171" t="s">
        <v>35508</v>
      </c>
      <c r="D460" s="171" t="s">
        <v>2918</v>
      </c>
      <c r="E460" s="171" t="s">
        <v>35509</v>
      </c>
      <c r="F460" s="171" t="s">
        <v>34073</v>
      </c>
      <c r="G460" s="171" t="s">
        <v>35510</v>
      </c>
      <c r="H460" s="171"/>
      <c r="I460" s="173" t="s">
        <v>35511</v>
      </c>
      <c r="J460" s="173" t="s">
        <v>35203</v>
      </c>
      <c r="K460" s="171"/>
      <c r="L460" s="188"/>
      <c r="M460" s="188"/>
      <c r="N460" s="188"/>
      <c r="O460" s="188"/>
      <c r="P460" s="188"/>
      <c r="Q460" s="188"/>
      <c r="R460" s="188"/>
      <c r="S460" s="188"/>
      <c r="T460" s="188"/>
      <c r="U460" s="188"/>
      <c r="V460" s="188"/>
      <c r="W460" s="188"/>
      <c r="X460" s="188"/>
      <c r="Y460" s="188"/>
    </row>
    <row r="461">
      <c r="A461" s="171" t="s">
        <v>2633</v>
      </c>
      <c r="B461" s="171" t="s">
        <v>35512</v>
      </c>
      <c r="C461" s="171"/>
      <c r="D461" s="171" t="s">
        <v>7389</v>
      </c>
      <c r="E461" s="171" t="s">
        <v>35513</v>
      </c>
      <c r="F461" s="171" t="s">
        <v>34288</v>
      </c>
      <c r="G461" s="171"/>
      <c r="H461" s="171"/>
      <c r="I461" s="171"/>
      <c r="J461" s="171"/>
      <c r="K461" s="171" t="s">
        <v>2765</v>
      </c>
      <c r="L461" s="188"/>
      <c r="M461" s="188"/>
      <c r="N461" s="188"/>
      <c r="O461" s="188"/>
      <c r="P461" s="188"/>
      <c r="Q461" s="188"/>
      <c r="R461" s="188"/>
      <c r="S461" s="188"/>
      <c r="T461" s="188"/>
      <c r="U461" s="188"/>
      <c r="V461" s="188"/>
      <c r="W461" s="188"/>
      <c r="X461" s="188"/>
      <c r="Y461" s="188"/>
    </row>
    <row r="462">
      <c r="A462" s="171" t="s">
        <v>2633</v>
      </c>
      <c r="B462" s="171" t="s">
        <v>35514</v>
      </c>
      <c r="C462" s="171"/>
      <c r="D462" s="171"/>
      <c r="E462" s="171" t="s">
        <v>35515</v>
      </c>
      <c r="F462" s="171" t="s">
        <v>33937</v>
      </c>
      <c r="G462" s="171"/>
      <c r="H462" s="171"/>
      <c r="I462" s="173" t="s">
        <v>35516</v>
      </c>
      <c r="J462" s="171"/>
      <c r="K462" s="171"/>
      <c r="L462" s="188"/>
      <c r="M462" s="188"/>
      <c r="N462" s="188"/>
      <c r="O462" s="188"/>
      <c r="P462" s="188"/>
      <c r="Q462" s="188"/>
      <c r="R462" s="188"/>
      <c r="S462" s="188"/>
      <c r="T462" s="188"/>
      <c r="U462" s="188"/>
      <c r="V462" s="188"/>
      <c r="W462" s="188"/>
      <c r="X462" s="188"/>
      <c r="Y462" s="188"/>
    </row>
    <row r="463">
      <c r="A463" s="171" t="s">
        <v>2633</v>
      </c>
      <c r="B463" s="171" t="s">
        <v>35311</v>
      </c>
      <c r="C463" s="171" t="s">
        <v>35517</v>
      </c>
      <c r="D463" s="171" t="s">
        <v>34722</v>
      </c>
      <c r="E463" s="171" t="s">
        <v>35518</v>
      </c>
      <c r="F463" s="171" t="s">
        <v>34130</v>
      </c>
      <c r="G463" s="171" t="s">
        <v>35519</v>
      </c>
      <c r="H463" s="171"/>
      <c r="I463" s="173" t="s">
        <v>35520</v>
      </c>
      <c r="J463" s="173" t="s">
        <v>35316</v>
      </c>
      <c r="K463" s="171"/>
      <c r="L463" s="188"/>
      <c r="M463" s="188"/>
      <c r="N463" s="188"/>
      <c r="O463" s="188"/>
      <c r="P463" s="188"/>
      <c r="Q463" s="188"/>
      <c r="R463" s="188"/>
      <c r="S463" s="188"/>
      <c r="T463" s="188"/>
      <c r="U463" s="188"/>
      <c r="V463" s="188"/>
      <c r="W463" s="188"/>
      <c r="X463" s="188"/>
      <c r="Y463" s="188"/>
    </row>
    <row r="464">
      <c r="A464" s="171" t="s">
        <v>2633</v>
      </c>
      <c r="B464" s="171" t="s">
        <v>35521</v>
      </c>
      <c r="C464" s="171"/>
      <c r="D464" s="171" t="s">
        <v>12232</v>
      </c>
      <c r="E464" s="171" t="s">
        <v>35522</v>
      </c>
      <c r="F464" s="171" t="s">
        <v>34069</v>
      </c>
      <c r="G464" s="171"/>
      <c r="H464" s="171"/>
      <c r="I464" s="171"/>
      <c r="J464" s="171"/>
      <c r="K464" s="171" t="s">
        <v>2760</v>
      </c>
      <c r="L464" s="188"/>
      <c r="M464" s="188"/>
      <c r="N464" s="188"/>
      <c r="O464" s="188"/>
      <c r="P464" s="188"/>
      <c r="Q464" s="188"/>
      <c r="R464" s="188"/>
      <c r="S464" s="188"/>
      <c r="T464" s="188"/>
      <c r="U464" s="188"/>
      <c r="V464" s="188"/>
      <c r="W464" s="188"/>
      <c r="X464" s="188"/>
      <c r="Y464" s="188"/>
    </row>
    <row r="465">
      <c r="A465" s="171" t="s">
        <v>2633</v>
      </c>
      <c r="B465" s="171" t="s">
        <v>35362</v>
      </c>
      <c r="C465" s="171" t="s">
        <v>35523</v>
      </c>
      <c r="D465" s="171" t="s">
        <v>35524</v>
      </c>
      <c r="E465" s="171" t="s">
        <v>35525</v>
      </c>
      <c r="F465" s="171" t="s">
        <v>34093</v>
      </c>
      <c r="G465" s="171" t="s">
        <v>23031</v>
      </c>
      <c r="H465" s="171"/>
      <c r="I465" s="173" t="s">
        <v>35526</v>
      </c>
      <c r="J465" s="173" t="s">
        <v>35367</v>
      </c>
      <c r="K465" s="171"/>
      <c r="L465" s="188"/>
      <c r="M465" s="188"/>
      <c r="N465" s="188"/>
      <c r="O465" s="188"/>
      <c r="P465" s="188"/>
      <c r="Q465" s="188"/>
      <c r="R465" s="188"/>
      <c r="S465" s="188"/>
      <c r="T465" s="188"/>
      <c r="U465" s="188"/>
      <c r="V465" s="188"/>
      <c r="W465" s="188"/>
      <c r="X465" s="188"/>
      <c r="Y465" s="188"/>
    </row>
    <row r="466">
      <c r="A466" s="171" t="s">
        <v>2633</v>
      </c>
      <c r="B466" s="171" t="s">
        <v>35527</v>
      </c>
      <c r="C466" s="171" t="s">
        <v>35528</v>
      </c>
      <c r="D466" s="171" t="s">
        <v>3904</v>
      </c>
      <c r="E466" s="171" t="s">
        <v>35529</v>
      </c>
      <c r="F466" s="171" t="s">
        <v>33924</v>
      </c>
      <c r="G466" s="171" t="s">
        <v>34923</v>
      </c>
      <c r="H466" s="171"/>
      <c r="I466" s="171"/>
      <c r="J466" s="171"/>
      <c r="K466" s="171"/>
      <c r="L466" s="188"/>
      <c r="M466" s="188"/>
      <c r="N466" s="188"/>
      <c r="O466" s="188"/>
      <c r="P466" s="188"/>
      <c r="Q466" s="188"/>
      <c r="R466" s="188"/>
      <c r="S466" s="188"/>
      <c r="T466" s="188"/>
      <c r="U466" s="188"/>
      <c r="V466" s="188"/>
      <c r="W466" s="188"/>
      <c r="X466" s="188"/>
      <c r="Y466" s="188"/>
    </row>
    <row r="467">
      <c r="A467" s="171" t="s">
        <v>2633</v>
      </c>
      <c r="B467" s="171" t="s">
        <v>35530</v>
      </c>
      <c r="C467" s="171" t="s">
        <v>6653</v>
      </c>
      <c r="D467" s="171" t="s">
        <v>35531</v>
      </c>
      <c r="E467" s="171" t="s">
        <v>35532</v>
      </c>
      <c r="F467" s="171" t="s">
        <v>34046</v>
      </c>
      <c r="G467" s="171"/>
      <c r="H467" s="171"/>
      <c r="I467" s="171"/>
      <c r="J467" s="173" t="s">
        <v>35533</v>
      </c>
      <c r="K467" s="171" t="s">
        <v>2742</v>
      </c>
      <c r="L467" s="188"/>
      <c r="M467" s="188"/>
      <c r="N467" s="188"/>
      <c r="O467" s="188"/>
      <c r="P467" s="188"/>
      <c r="Q467" s="188"/>
      <c r="R467" s="188"/>
      <c r="S467" s="188"/>
      <c r="T467" s="188"/>
      <c r="U467" s="188"/>
      <c r="V467" s="188"/>
      <c r="W467" s="188"/>
      <c r="X467" s="188"/>
      <c r="Y467" s="188"/>
    </row>
    <row r="468">
      <c r="A468" s="171" t="s">
        <v>2633</v>
      </c>
      <c r="B468" s="171" t="s">
        <v>35534</v>
      </c>
      <c r="C468" s="171" t="s">
        <v>35535</v>
      </c>
      <c r="D468" s="171" t="s">
        <v>35536</v>
      </c>
      <c r="E468" s="171" t="s">
        <v>35537</v>
      </c>
      <c r="F468" s="171" t="s">
        <v>34050</v>
      </c>
      <c r="G468" s="171" t="s">
        <v>35538</v>
      </c>
      <c r="H468" s="171"/>
      <c r="I468" s="173" t="s">
        <v>35539</v>
      </c>
      <c r="J468" s="173" t="s">
        <v>35540</v>
      </c>
      <c r="K468" s="171"/>
      <c r="L468" s="188"/>
      <c r="M468" s="188"/>
      <c r="N468" s="188"/>
      <c r="O468" s="188"/>
      <c r="P468" s="188"/>
      <c r="Q468" s="188"/>
      <c r="R468" s="188"/>
      <c r="S468" s="188"/>
      <c r="T468" s="188"/>
      <c r="U468" s="188"/>
      <c r="V468" s="188"/>
      <c r="W468" s="188"/>
      <c r="X468" s="188"/>
      <c r="Y468" s="188"/>
    </row>
    <row r="469">
      <c r="A469" s="171" t="s">
        <v>2633</v>
      </c>
      <c r="B469" s="171" t="s">
        <v>35541</v>
      </c>
      <c r="C469" s="171" t="s">
        <v>35542</v>
      </c>
      <c r="D469" s="171" t="s">
        <v>31393</v>
      </c>
      <c r="E469" s="171" t="s">
        <v>35543</v>
      </c>
      <c r="F469" s="171" t="s">
        <v>35544</v>
      </c>
      <c r="G469" s="171"/>
      <c r="H469" s="171"/>
      <c r="I469" s="173" t="s">
        <v>35545</v>
      </c>
      <c r="J469" s="171"/>
      <c r="K469" s="171"/>
      <c r="L469" s="188"/>
      <c r="M469" s="188"/>
      <c r="N469" s="188"/>
      <c r="O469" s="188"/>
      <c r="P469" s="188"/>
      <c r="Q469" s="188"/>
      <c r="R469" s="188"/>
      <c r="S469" s="188"/>
      <c r="T469" s="188"/>
      <c r="U469" s="188"/>
      <c r="V469" s="188"/>
      <c r="W469" s="188"/>
      <c r="X469" s="188"/>
      <c r="Y469" s="188"/>
    </row>
    <row r="470">
      <c r="A470" s="171" t="s">
        <v>2633</v>
      </c>
      <c r="B470" s="171" t="s">
        <v>35546</v>
      </c>
      <c r="C470" s="171" t="s">
        <v>35547</v>
      </c>
      <c r="D470" s="171" t="s">
        <v>17943</v>
      </c>
      <c r="E470" s="171" t="s">
        <v>35548</v>
      </c>
      <c r="F470" s="171" t="s">
        <v>34078</v>
      </c>
      <c r="G470" s="171" t="s">
        <v>23031</v>
      </c>
      <c r="H470" s="171"/>
      <c r="I470" s="173" t="s">
        <v>35549</v>
      </c>
      <c r="J470" s="173" t="s">
        <v>35550</v>
      </c>
      <c r="K470" s="171"/>
      <c r="L470" s="188"/>
      <c r="M470" s="188"/>
      <c r="N470" s="188"/>
      <c r="O470" s="188"/>
      <c r="P470" s="188"/>
      <c r="Q470" s="188"/>
      <c r="R470" s="188"/>
      <c r="S470" s="188"/>
      <c r="T470" s="188"/>
      <c r="U470" s="188"/>
      <c r="V470" s="188"/>
      <c r="W470" s="188"/>
      <c r="X470" s="188"/>
      <c r="Y470" s="188"/>
    </row>
    <row r="471">
      <c r="A471" s="171" t="s">
        <v>2633</v>
      </c>
      <c r="B471" s="171" t="s">
        <v>34167</v>
      </c>
      <c r="C471" s="171" t="s">
        <v>35551</v>
      </c>
      <c r="D471" s="171" t="s">
        <v>35552</v>
      </c>
      <c r="E471" s="171" t="s">
        <v>35553</v>
      </c>
      <c r="F471" s="171" t="s">
        <v>34050</v>
      </c>
      <c r="G471" s="171"/>
      <c r="H471" s="171"/>
      <c r="I471" s="171"/>
      <c r="J471" s="171"/>
      <c r="K471" s="171"/>
      <c r="L471" s="188"/>
      <c r="M471" s="188"/>
      <c r="N471" s="188"/>
      <c r="O471" s="188"/>
      <c r="P471" s="188"/>
      <c r="Q471" s="188"/>
      <c r="R471" s="188"/>
      <c r="S471" s="188"/>
      <c r="T471" s="188"/>
      <c r="U471" s="188"/>
      <c r="V471" s="188"/>
      <c r="W471" s="188"/>
      <c r="X471" s="188"/>
      <c r="Y471" s="188"/>
    </row>
    <row r="472">
      <c r="A472" s="171" t="s">
        <v>2633</v>
      </c>
      <c r="B472" s="171" t="s">
        <v>35554</v>
      </c>
      <c r="C472" s="171"/>
      <c r="D472" s="171" t="s">
        <v>12657</v>
      </c>
      <c r="E472" s="171" t="s">
        <v>35555</v>
      </c>
      <c r="F472" s="171"/>
      <c r="G472" s="171"/>
      <c r="H472" s="171"/>
      <c r="I472" s="171"/>
      <c r="J472" s="171"/>
      <c r="K472" s="171" t="s">
        <v>2765</v>
      </c>
      <c r="L472" s="188"/>
      <c r="M472" s="188"/>
      <c r="N472" s="188"/>
      <c r="O472" s="188"/>
      <c r="P472" s="188"/>
      <c r="Q472" s="188"/>
      <c r="R472" s="188"/>
      <c r="S472" s="188"/>
      <c r="T472" s="188"/>
      <c r="U472" s="188"/>
      <c r="V472" s="188"/>
      <c r="W472" s="188"/>
      <c r="X472" s="188"/>
      <c r="Y472" s="188"/>
    </row>
    <row r="473">
      <c r="A473" s="171" t="s">
        <v>2633</v>
      </c>
      <c r="B473" s="171" t="s">
        <v>35556</v>
      </c>
      <c r="C473" s="171" t="s">
        <v>35557</v>
      </c>
      <c r="D473" s="171" t="s">
        <v>4353</v>
      </c>
      <c r="E473" s="171" t="s">
        <v>35558</v>
      </c>
      <c r="F473" s="171" t="s">
        <v>34073</v>
      </c>
      <c r="G473" s="171"/>
      <c r="H473" s="171" t="s">
        <v>35559</v>
      </c>
      <c r="I473" s="171"/>
      <c r="J473" s="171"/>
      <c r="K473" s="171"/>
      <c r="L473" s="188"/>
      <c r="M473" s="188"/>
      <c r="N473" s="188"/>
      <c r="O473" s="188"/>
      <c r="P473" s="188"/>
      <c r="Q473" s="188"/>
      <c r="R473" s="188"/>
      <c r="S473" s="188"/>
      <c r="T473" s="188"/>
      <c r="U473" s="188"/>
      <c r="V473" s="188"/>
      <c r="W473" s="188"/>
      <c r="X473" s="188"/>
      <c r="Y473" s="188"/>
    </row>
    <row r="474">
      <c r="A474" s="171" t="s">
        <v>2633</v>
      </c>
      <c r="B474" s="171" t="s">
        <v>35560</v>
      </c>
      <c r="C474" s="171" t="s">
        <v>35561</v>
      </c>
      <c r="D474" s="171" t="s">
        <v>4284</v>
      </c>
      <c r="E474" s="171" t="s">
        <v>35562</v>
      </c>
      <c r="F474" s="171" t="s">
        <v>34920</v>
      </c>
      <c r="G474" s="171" t="s">
        <v>35563</v>
      </c>
      <c r="H474" s="171"/>
      <c r="I474" s="171"/>
      <c r="J474" s="171"/>
      <c r="K474" s="171"/>
      <c r="L474" s="188"/>
      <c r="M474" s="188"/>
      <c r="N474" s="188"/>
      <c r="O474" s="188"/>
      <c r="P474" s="188"/>
      <c r="Q474" s="188"/>
      <c r="R474" s="188"/>
      <c r="S474" s="188"/>
      <c r="T474" s="188"/>
      <c r="U474" s="188"/>
      <c r="V474" s="188"/>
      <c r="W474" s="188"/>
      <c r="X474" s="188"/>
      <c r="Y474" s="188"/>
    </row>
    <row r="475">
      <c r="A475" s="171" t="s">
        <v>2633</v>
      </c>
      <c r="B475" s="171" t="s">
        <v>35183</v>
      </c>
      <c r="C475" s="171" t="s">
        <v>35564</v>
      </c>
      <c r="D475" s="171" t="s">
        <v>3892</v>
      </c>
      <c r="E475" s="171" t="s">
        <v>35565</v>
      </c>
      <c r="F475" s="171" t="s">
        <v>34073</v>
      </c>
      <c r="G475" s="171" t="s">
        <v>35566</v>
      </c>
      <c r="H475" s="171"/>
      <c r="I475" s="173" t="s">
        <v>35567</v>
      </c>
      <c r="J475" s="173" t="s">
        <v>35187</v>
      </c>
      <c r="K475" s="171"/>
      <c r="L475" s="188"/>
      <c r="M475" s="188"/>
      <c r="N475" s="188"/>
      <c r="O475" s="188"/>
      <c r="P475" s="188"/>
      <c r="Q475" s="188"/>
      <c r="R475" s="188"/>
      <c r="S475" s="188"/>
      <c r="T475" s="188"/>
      <c r="U475" s="188"/>
      <c r="V475" s="188"/>
      <c r="W475" s="188"/>
      <c r="X475" s="188"/>
      <c r="Y475" s="188"/>
    </row>
    <row r="476">
      <c r="A476" s="171" t="s">
        <v>2633</v>
      </c>
      <c r="B476" s="171" t="s">
        <v>35568</v>
      </c>
      <c r="C476" s="171"/>
      <c r="D476" s="171" t="s">
        <v>4060</v>
      </c>
      <c r="E476" s="171" t="s">
        <v>35569</v>
      </c>
      <c r="F476" s="171"/>
      <c r="G476" s="171"/>
      <c r="H476" s="171"/>
      <c r="I476" s="171"/>
      <c r="J476" s="171"/>
      <c r="K476" s="171" t="s">
        <v>3792</v>
      </c>
      <c r="L476" s="188"/>
      <c r="M476" s="188"/>
      <c r="N476" s="188"/>
      <c r="O476" s="188"/>
      <c r="P476" s="188"/>
      <c r="Q476" s="188"/>
      <c r="R476" s="188"/>
      <c r="S476" s="188"/>
      <c r="T476" s="188"/>
      <c r="U476" s="188"/>
      <c r="V476" s="188"/>
      <c r="W476" s="188"/>
      <c r="X476" s="188"/>
      <c r="Y476" s="188"/>
    </row>
    <row r="477">
      <c r="A477" s="171" t="s">
        <v>2633</v>
      </c>
      <c r="B477" s="171" t="s">
        <v>35570</v>
      </c>
      <c r="C477" s="171"/>
      <c r="D477" s="171" t="s">
        <v>6998</v>
      </c>
      <c r="E477" s="171" t="s">
        <v>35571</v>
      </c>
      <c r="F477" s="171"/>
      <c r="G477" s="171"/>
      <c r="H477" s="171"/>
      <c r="I477" s="171"/>
      <c r="J477" s="171"/>
      <c r="K477" s="171" t="s">
        <v>2765</v>
      </c>
      <c r="L477" s="188"/>
      <c r="M477" s="188"/>
      <c r="N477" s="188"/>
      <c r="O477" s="188"/>
      <c r="P477" s="188"/>
      <c r="Q477" s="188"/>
      <c r="R477" s="188"/>
      <c r="S477" s="188"/>
      <c r="T477" s="188"/>
      <c r="U477" s="188"/>
      <c r="V477" s="188"/>
      <c r="W477" s="188"/>
      <c r="X477" s="188"/>
      <c r="Y477" s="188"/>
    </row>
    <row r="478">
      <c r="A478" s="171" t="s">
        <v>2633</v>
      </c>
      <c r="B478" s="171" t="s">
        <v>33118</v>
      </c>
      <c r="C478" s="171"/>
      <c r="D478" s="171"/>
      <c r="E478" s="171" t="s">
        <v>35572</v>
      </c>
      <c r="F478" s="171" t="s">
        <v>33937</v>
      </c>
      <c r="G478" s="171"/>
      <c r="H478" s="171"/>
      <c r="I478" s="171"/>
      <c r="J478" s="173" t="s">
        <v>35573</v>
      </c>
      <c r="K478" s="171"/>
      <c r="L478" s="188"/>
      <c r="M478" s="188"/>
      <c r="N478" s="188"/>
      <c r="O478" s="188"/>
      <c r="P478" s="188"/>
      <c r="Q478" s="188"/>
      <c r="R478" s="188"/>
      <c r="S478" s="188"/>
      <c r="T478" s="188"/>
      <c r="U478" s="188"/>
      <c r="V478" s="188"/>
      <c r="W478" s="188"/>
      <c r="X478" s="188"/>
      <c r="Y478" s="188"/>
    </row>
    <row r="479">
      <c r="A479" s="171" t="s">
        <v>2633</v>
      </c>
      <c r="B479" s="171" t="s">
        <v>35232</v>
      </c>
      <c r="C479" s="171" t="s">
        <v>35574</v>
      </c>
      <c r="D479" s="171" t="s">
        <v>30370</v>
      </c>
      <c r="E479" s="171" t="s">
        <v>35575</v>
      </c>
      <c r="F479" s="171" t="s">
        <v>35235</v>
      </c>
      <c r="G479" s="171" t="s">
        <v>35397</v>
      </c>
      <c r="H479" s="171"/>
      <c r="I479" s="173" t="s">
        <v>35576</v>
      </c>
      <c r="J479" s="173" t="s">
        <v>35238</v>
      </c>
      <c r="K479" s="171"/>
      <c r="L479" s="188"/>
      <c r="M479" s="188"/>
      <c r="N479" s="188"/>
      <c r="O479" s="188"/>
      <c r="P479" s="188"/>
      <c r="Q479" s="188"/>
      <c r="R479" s="188"/>
      <c r="S479" s="188"/>
      <c r="T479" s="188"/>
      <c r="U479" s="188"/>
      <c r="V479" s="188"/>
      <c r="W479" s="188"/>
      <c r="X479" s="188"/>
      <c r="Y479" s="188"/>
    </row>
    <row r="480">
      <c r="A480" s="171" t="s">
        <v>2633</v>
      </c>
      <c r="B480" s="171" t="s">
        <v>35119</v>
      </c>
      <c r="C480" s="171" t="s">
        <v>35577</v>
      </c>
      <c r="D480" s="171" t="s">
        <v>35578</v>
      </c>
      <c r="E480" s="171" t="s">
        <v>35579</v>
      </c>
      <c r="F480" s="171" t="s">
        <v>34744</v>
      </c>
      <c r="G480" s="171" t="s">
        <v>35580</v>
      </c>
      <c r="H480" s="171"/>
      <c r="I480" s="173" t="s">
        <v>35581</v>
      </c>
      <c r="J480" s="173" t="s">
        <v>35124</v>
      </c>
      <c r="K480" s="171"/>
      <c r="L480" s="188"/>
      <c r="M480" s="188"/>
      <c r="N480" s="188"/>
      <c r="O480" s="188"/>
      <c r="P480" s="188"/>
      <c r="Q480" s="188"/>
      <c r="R480" s="188"/>
      <c r="S480" s="188"/>
      <c r="T480" s="188"/>
      <c r="U480" s="188"/>
      <c r="V480" s="188"/>
      <c r="W480" s="188"/>
      <c r="X480" s="188"/>
      <c r="Y480" s="188"/>
    </row>
    <row r="481">
      <c r="A481" s="171" t="s">
        <v>2633</v>
      </c>
      <c r="B481" s="171" t="s">
        <v>35004</v>
      </c>
      <c r="C481" s="171" t="s">
        <v>35582</v>
      </c>
      <c r="D481" s="171" t="s">
        <v>35583</v>
      </c>
      <c r="E481" s="171" t="s">
        <v>35584</v>
      </c>
      <c r="F481" s="171" t="s">
        <v>34073</v>
      </c>
      <c r="G481" s="171"/>
      <c r="H481" s="171"/>
      <c r="I481" s="171"/>
      <c r="J481" s="171"/>
      <c r="K481" s="171"/>
      <c r="L481" s="188"/>
      <c r="M481" s="188"/>
      <c r="N481" s="188"/>
      <c r="O481" s="188"/>
      <c r="P481" s="188"/>
      <c r="Q481" s="188"/>
      <c r="R481" s="188"/>
      <c r="S481" s="188"/>
      <c r="T481" s="188"/>
      <c r="U481" s="188"/>
      <c r="V481" s="188"/>
      <c r="W481" s="188"/>
      <c r="X481" s="188"/>
      <c r="Y481" s="188"/>
    </row>
    <row r="482">
      <c r="A482" s="171" t="s">
        <v>2633</v>
      </c>
      <c r="B482" s="171" t="s">
        <v>33929</v>
      </c>
      <c r="C482" s="171" t="s">
        <v>35585</v>
      </c>
      <c r="D482" s="171" t="s">
        <v>30370</v>
      </c>
      <c r="E482" s="171" t="s">
        <v>35586</v>
      </c>
      <c r="F482" s="171" t="s">
        <v>33924</v>
      </c>
      <c r="G482" s="171" t="s">
        <v>35587</v>
      </c>
      <c r="H482" s="171"/>
      <c r="I482" s="173" t="s">
        <v>35588</v>
      </c>
      <c r="J482" s="173" t="s">
        <v>33933</v>
      </c>
      <c r="K482" s="171"/>
      <c r="L482" s="188"/>
      <c r="M482" s="188"/>
      <c r="N482" s="188"/>
      <c r="O482" s="188"/>
      <c r="P482" s="188"/>
      <c r="Q482" s="188"/>
      <c r="R482" s="188"/>
      <c r="S482" s="188"/>
      <c r="T482" s="188"/>
      <c r="U482" s="188"/>
      <c r="V482" s="188"/>
      <c r="W482" s="188"/>
      <c r="X482" s="188"/>
      <c r="Y482" s="188"/>
    </row>
    <row r="483">
      <c r="A483" s="171" t="s">
        <v>2633</v>
      </c>
      <c r="B483" s="171" t="s">
        <v>35589</v>
      </c>
      <c r="C483" s="171" t="s">
        <v>7167</v>
      </c>
      <c r="D483" s="171"/>
      <c r="E483" s="171" t="s">
        <v>35590</v>
      </c>
      <c r="F483" s="171" t="s">
        <v>34046</v>
      </c>
      <c r="G483" s="171"/>
      <c r="H483" s="171"/>
      <c r="I483" s="171"/>
      <c r="J483" s="171"/>
      <c r="K483" s="171" t="s">
        <v>2816</v>
      </c>
      <c r="L483" s="188"/>
      <c r="M483" s="188"/>
      <c r="N483" s="188"/>
      <c r="O483" s="188"/>
      <c r="P483" s="188"/>
      <c r="Q483" s="188"/>
      <c r="R483" s="188"/>
      <c r="S483" s="188"/>
      <c r="T483" s="188"/>
      <c r="U483" s="188"/>
      <c r="V483" s="188"/>
      <c r="W483" s="188"/>
      <c r="X483" s="188"/>
      <c r="Y483" s="188"/>
    </row>
    <row r="484">
      <c r="A484" s="171" t="s">
        <v>2633</v>
      </c>
      <c r="B484" s="171" t="s">
        <v>35591</v>
      </c>
      <c r="C484" s="171"/>
      <c r="D484" s="171" t="s">
        <v>35592</v>
      </c>
      <c r="E484" s="171" t="s">
        <v>35593</v>
      </c>
      <c r="F484" s="171" t="s">
        <v>34069</v>
      </c>
      <c r="G484" s="171"/>
      <c r="H484" s="171"/>
      <c r="I484" s="171"/>
      <c r="J484" s="171"/>
      <c r="K484" s="171" t="s">
        <v>2802</v>
      </c>
      <c r="L484" s="188"/>
      <c r="M484" s="188"/>
      <c r="N484" s="188"/>
      <c r="O484" s="188"/>
      <c r="P484" s="188"/>
      <c r="Q484" s="188"/>
      <c r="R484" s="188"/>
      <c r="S484" s="188"/>
      <c r="T484" s="188"/>
      <c r="U484" s="188"/>
      <c r="V484" s="188"/>
      <c r="W484" s="188"/>
      <c r="X484" s="188"/>
      <c r="Y484" s="188"/>
    </row>
    <row r="485">
      <c r="A485" s="171" t="s">
        <v>2633</v>
      </c>
      <c r="B485" s="171" t="s">
        <v>35594</v>
      </c>
      <c r="C485" s="171" t="s">
        <v>35595</v>
      </c>
      <c r="D485" s="171" t="s">
        <v>7178</v>
      </c>
      <c r="E485" s="171" t="s">
        <v>35596</v>
      </c>
      <c r="F485" s="171" t="s">
        <v>34050</v>
      </c>
      <c r="G485" s="171" t="s">
        <v>34245</v>
      </c>
      <c r="H485" s="171"/>
      <c r="I485" s="173" t="s">
        <v>35597</v>
      </c>
      <c r="J485" s="171"/>
      <c r="K485" s="171"/>
      <c r="L485" s="188"/>
      <c r="M485" s="188"/>
      <c r="N485" s="188"/>
      <c r="O485" s="188"/>
      <c r="P485" s="188"/>
      <c r="Q485" s="188"/>
      <c r="R485" s="188"/>
      <c r="S485" s="188"/>
      <c r="T485" s="188"/>
      <c r="U485" s="188"/>
      <c r="V485" s="188"/>
      <c r="W485" s="188"/>
      <c r="X485" s="188"/>
      <c r="Y485" s="188"/>
    </row>
    <row r="486">
      <c r="A486" s="171" t="s">
        <v>2633</v>
      </c>
      <c r="B486" s="171" t="s">
        <v>35598</v>
      </c>
      <c r="C486" s="171" t="s">
        <v>35599</v>
      </c>
      <c r="D486" s="171" t="s">
        <v>6820</v>
      </c>
      <c r="E486" s="171" t="s">
        <v>35600</v>
      </c>
      <c r="F486" s="171" t="s">
        <v>33924</v>
      </c>
      <c r="G486" s="171" t="s">
        <v>22977</v>
      </c>
      <c r="H486" s="171"/>
      <c r="I486" s="171"/>
      <c r="J486" s="171"/>
      <c r="K486" s="171"/>
      <c r="L486" s="188"/>
      <c r="M486" s="188"/>
      <c r="N486" s="188"/>
      <c r="O486" s="188"/>
      <c r="P486" s="188"/>
      <c r="Q486" s="188"/>
      <c r="R486" s="188"/>
      <c r="S486" s="188"/>
      <c r="T486" s="188"/>
      <c r="U486" s="188"/>
      <c r="V486" s="188"/>
      <c r="W486" s="188"/>
      <c r="X486" s="188"/>
      <c r="Y486" s="188"/>
    </row>
    <row r="487">
      <c r="A487" s="171" t="s">
        <v>2633</v>
      </c>
      <c r="B487" s="171" t="s">
        <v>35601</v>
      </c>
      <c r="C487" s="171" t="s">
        <v>13842</v>
      </c>
      <c r="D487" s="171"/>
      <c r="E487" s="171" t="s">
        <v>35602</v>
      </c>
      <c r="F487" s="171" t="s">
        <v>34046</v>
      </c>
      <c r="G487" s="171"/>
      <c r="H487" s="171"/>
      <c r="I487" s="171"/>
      <c r="J487" s="171"/>
      <c r="K487" s="171" t="s">
        <v>21663</v>
      </c>
      <c r="L487" s="188"/>
      <c r="M487" s="188"/>
      <c r="N487" s="188"/>
      <c r="O487" s="188"/>
      <c r="P487" s="188"/>
      <c r="Q487" s="188"/>
      <c r="R487" s="188"/>
      <c r="S487" s="188"/>
      <c r="T487" s="188"/>
      <c r="U487" s="188"/>
      <c r="V487" s="188"/>
      <c r="W487" s="188"/>
      <c r="X487" s="188"/>
      <c r="Y487" s="188"/>
    </row>
    <row r="488">
      <c r="A488" s="171" t="s">
        <v>2633</v>
      </c>
      <c r="B488" s="171" t="s">
        <v>35603</v>
      </c>
      <c r="C488" s="171" t="s">
        <v>35604</v>
      </c>
      <c r="D488" s="171" t="s">
        <v>31007</v>
      </c>
      <c r="E488" s="171" t="s">
        <v>35605</v>
      </c>
      <c r="F488" s="171" t="s">
        <v>33924</v>
      </c>
      <c r="G488" s="171" t="s">
        <v>23045</v>
      </c>
      <c r="H488" s="171" t="s">
        <v>35606</v>
      </c>
      <c r="I488" s="173" t="s">
        <v>35607</v>
      </c>
      <c r="J488" s="171"/>
      <c r="K488" s="171"/>
      <c r="L488" s="188"/>
      <c r="M488" s="188"/>
      <c r="N488" s="188"/>
      <c r="O488" s="188"/>
      <c r="P488" s="188"/>
      <c r="Q488" s="188"/>
      <c r="R488" s="188"/>
      <c r="S488" s="188"/>
      <c r="T488" s="188"/>
      <c r="U488" s="188"/>
      <c r="V488" s="188"/>
      <c r="W488" s="188"/>
      <c r="X488" s="188"/>
      <c r="Y488" s="188"/>
    </row>
    <row r="489">
      <c r="A489" s="171" t="s">
        <v>2633</v>
      </c>
      <c r="B489" s="171" t="s">
        <v>35325</v>
      </c>
      <c r="C489" s="171" t="s">
        <v>35608</v>
      </c>
      <c r="D489" s="171" t="s">
        <v>3526</v>
      </c>
      <c r="E489" s="171" t="s">
        <v>35609</v>
      </c>
      <c r="F489" s="171" t="s">
        <v>34073</v>
      </c>
      <c r="G489" s="171"/>
      <c r="H489" s="171"/>
      <c r="I489" s="171"/>
      <c r="J489" s="171"/>
      <c r="K489" s="171"/>
      <c r="L489" s="188"/>
      <c r="M489" s="188"/>
      <c r="N489" s="188"/>
      <c r="O489" s="188"/>
      <c r="P489" s="188"/>
      <c r="Q489" s="188"/>
      <c r="R489" s="188"/>
      <c r="S489" s="188"/>
      <c r="T489" s="188"/>
      <c r="U489" s="188"/>
      <c r="V489" s="188"/>
      <c r="W489" s="188"/>
      <c r="X489" s="188"/>
      <c r="Y489" s="188"/>
    </row>
    <row r="490">
      <c r="A490" s="171" t="s">
        <v>2633</v>
      </c>
      <c r="B490" s="171" t="s">
        <v>35610</v>
      </c>
      <c r="C490" s="171"/>
      <c r="D490" s="171" t="s">
        <v>35611</v>
      </c>
      <c r="E490" s="171" t="s">
        <v>35612</v>
      </c>
      <c r="F490" s="171" t="s">
        <v>34046</v>
      </c>
      <c r="G490" s="171"/>
      <c r="H490" s="171"/>
      <c r="I490" s="171"/>
      <c r="J490" s="171"/>
      <c r="K490" s="171" t="s">
        <v>3742</v>
      </c>
      <c r="L490" s="188"/>
      <c r="M490" s="188"/>
      <c r="N490" s="188"/>
      <c r="O490" s="188"/>
      <c r="P490" s="188"/>
      <c r="Q490" s="188"/>
      <c r="R490" s="188"/>
      <c r="S490" s="188"/>
      <c r="T490" s="188"/>
      <c r="U490" s="188"/>
      <c r="V490" s="188"/>
      <c r="W490" s="188"/>
      <c r="X490" s="188"/>
      <c r="Y490" s="188"/>
    </row>
    <row r="491">
      <c r="A491" s="171" t="s">
        <v>2633</v>
      </c>
      <c r="B491" s="171" t="s">
        <v>35613</v>
      </c>
      <c r="C491" s="171" t="s">
        <v>35614</v>
      </c>
      <c r="D491" s="171" t="s">
        <v>35615</v>
      </c>
      <c r="E491" s="171" t="s">
        <v>35616</v>
      </c>
      <c r="F491" s="171" t="s">
        <v>34073</v>
      </c>
      <c r="G491" s="171" t="s">
        <v>35617</v>
      </c>
      <c r="H491" s="171"/>
      <c r="I491" s="173" t="s">
        <v>35618</v>
      </c>
      <c r="J491" s="173" t="s">
        <v>35187</v>
      </c>
      <c r="K491" s="171"/>
      <c r="L491" s="188"/>
      <c r="M491" s="188"/>
      <c r="N491" s="188"/>
      <c r="O491" s="188"/>
      <c r="P491" s="188"/>
      <c r="Q491" s="188"/>
      <c r="R491" s="188"/>
      <c r="S491" s="188"/>
      <c r="T491" s="188"/>
      <c r="U491" s="188"/>
      <c r="V491" s="188"/>
      <c r="W491" s="188"/>
      <c r="X491" s="188"/>
      <c r="Y491" s="188"/>
    </row>
    <row r="492">
      <c r="A492" s="171" t="s">
        <v>2633</v>
      </c>
      <c r="B492" s="171" t="s">
        <v>35619</v>
      </c>
      <c r="C492" s="171"/>
      <c r="D492" s="171" t="s">
        <v>7321</v>
      </c>
      <c r="E492" s="171" t="s">
        <v>35620</v>
      </c>
      <c r="F492" s="171" t="s">
        <v>34241</v>
      </c>
      <c r="G492" s="171"/>
      <c r="H492" s="171"/>
      <c r="I492" s="171"/>
      <c r="J492" s="171"/>
      <c r="K492" s="171" t="s">
        <v>22653</v>
      </c>
      <c r="L492" s="188"/>
      <c r="M492" s="188"/>
      <c r="N492" s="188"/>
      <c r="O492" s="188"/>
      <c r="P492" s="188"/>
      <c r="Q492" s="188"/>
      <c r="R492" s="188"/>
      <c r="S492" s="188"/>
      <c r="T492" s="188"/>
      <c r="U492" s="188"/>
      <c r="V492" s="188"/>
      <c r="W492" s="188"/>
      <c r="X492" s="188"/>
      <c r="Y492" s="188"/>
    </row>
    <row r="493">
      <c r="A493" s="171" t="s">
        <v>2633</v>
      </c>
      <c r="B493" s="171" t="s">
        <v>35621</v>
      </c>
      <c r="C493" s="171" t="s">
        <v>35622</v>
      </c>
      <c r="D493" s="171" t="s">
        <v>35623</v>
      </c>
      <c r="E493" s="171" t="s">
        <v>35624</v>
      </c>
      <c r="F493" s="171" t="s">
        <v>35197</v>
      </c>
      <c r="G493" s="171" t="s">
        <v>35381</v>
      </c>
      <c r="H493" s="171"/>
      <c r="I493" s="171"/>
      <c r="J493" s="171"/>
      <c r="K493" s="171"/>
      <c r="L493" s="188"/>
      <c r="M493" s="188"/>
      <c r="N493" s="188"/>
      <c r="O493" s="188"/>
      <c r="P493" s="188"/>
      <c r="Q493" s="188"/>
      <c r="R493" s="188"/>
      <c r="S493" s="188"/>
      <c r="T493" s="188"/>
      <c r="U493" s="188"/>
      <c r="V493" s="188"/>
      <c r="W493" s="188"/>
      <c r="X493" s="188"/>
      <c r="Y493" s="188"/>
    </row>
    <row r="494">
      <c r="A494" s="171" t="s">
        <v>2633</v>
      </c>
      <c r="B494" s="171" t="s">
        <v>35625</v>
      </c>
      <c r="C494" s="171" t="s">
        <v>35626</v>
      </c>
      <c r="D494" s="171" t="s">
        <v>35627</v>
      </c>
      <c r="E494" s="171" t="s">
        <v>35628</v>
      </c>
      <c r="F494" s="171" t="s">
        <v>34093</v>
      </c>
      <c r="G494" s="171" t="s">
        <v>24150</v>
      </c>
      <c r="H494" s="171"/>
      <c r="I494" s="173" t="s">
        <v>35629</v>
      </c>
      <c r="J494" s="173" t="s">
        <v>35630</v>
      </c>
      <c r="K494" s="171"/>
      <c r="L494" s="188"/>
      <c r="M494" s="188"/>
      <c r="N494" s="188"/>
      <c r="O494" s="188"/>
      <c r="P494" s="188"/>
      <c r="Q494" s="188"/>
      <c r="R494" s="188"/>
      <c r="S494" s="188"/>
      <c r="T494" s="188"/>
      <c r="U494" s="188"/>
      <c r="V494" s="188"/>
      <c r="W494" s="188"/>
      <c r="X494" s="188"/>
      <c r="Y494" s="188"/>
    </row>
    <row r="495">
      <c r="A495" s="171" t="s">
        <v>2633</v>
      </c>
      <c r="B495" s="171" t="s">
        <v>35631</v>
      </c>
      <c r="C495" s="171" t="s">
        <v>35632</v>
      </c>
      <c r="D495" s="171" t="s">
        <v>13869</v>
      </c>
      <c r="E495" s="171" t="s">
        <v>35633</v>
      </c>
      <c r="F495" s="171" t="s">
        <v>34073</v>
      </c>
      <c r="G495" s="171" t="s">
        <v>35634</v>
      </c>
      <c r="H495" s="171"/>
      <c r="I495" s="173" t="s">
        <v>35635</v>
      </c>
      <c r="J495" s="171"/>
      <c r="K495" s="171"/>
      <c r="L495" s="188"/>
      <c r="M495" s="188"/>
      <c r="N495" s="188"/>
      <c r="O495" s="188"/>
      <c r="P495" s="188"/>
      <c r="Q495" s="188"/>
      <c r="R495" s="188"/>
      <c r="S495" s="188"/>
      <c r="T495" s="188"/>
      <c r="U495" s="188"/>
      <c r="V495" s="188"/>
      <c r="W495" s="188"/>
      <c r="X495" s="188"/>
      <c r="Y495" s="188"/>
    </row>
    <row r="496">
      <c r="A496" s="171" t="s">
        <v>2633</v>
      </c>
      <c r="B496" s="171" t="s">
        <v>35636</v>
      </c>
      <c r="C496" s="171"/>
      <c r="D496" s="171" t="s">
        <v>35637</v>
      </c>
      <c r="E496" s="171" t="s">
        <v>35638</v>
      </c>
      <c r="F496" s="171"/>
      <c r="G496" s="171"/>
      <c r="H496" s="171"/>
      <c r="I496" s="171"/>
      <c r="J496" s="171"/>
      <c r="K496" s="171" t="s">
        <v>22653</v>
      </c>
      <c r="L496" s="188"/>
      <c r="M496" s="188"/>
      <c r="N496" s="188"/>
      <c r="O496" s="188"/>
      <c r="P496" s="188"/>
      <c r="Q496" s="188"/>
      <c r="R496" s="188"/>
      <c r="S496" s="188"/>
      <c r="T496" s="188"/>
      <c r="U496" s="188"/>
      <c r="V496" s="188"/>
      <c r="W496" s="188"/>
      <c r="X496" s="188"/>
      <c r="Y496" s="188"/>
    </row>
    <row r="497">
      <c r="A497" s="171" t="s">
        <v>2633</v>
      </c>
      <c r="B497" s="171" t="s">
        <v>35639</v>
      </c>
      <c r="C497" s="171"/>
      <c r="D497" s="171" t="s">
        <v>35640</v>
      </c>
      <c r="E497" s="171" t="s">
        <v>35641</v>
      </c>
      <c r="F497" s="171"/>
      <c r="G497" s="171"/>
      <c r="H497" s="171"/>
      <c r="I497" s="171"/>
      <c r="J497" s="171"/>
      <c r="K497" s="171" t="s">
        <v>3792</v>
      </c>
      <c r="L497" s="188"/>
      <c r="M497" s="188"/>
      <c r="N497" s="188"/>
      <c r="O497" s="188"/>
      <c r="P497" s="188"/>
      <c r="Q497" s="188"/>
      <c r="R497" s="188"/>
      <c r="S497" s="188"/>
      <c r="T497" s="188"/>
      <c r="U497" s="188"/>
      <c r="V497" s="188"/>
      <c r="W497" s="188"/>
      <c r="X497" s="188"/>
      <c r="Y497" s="188"/>
    </row>
    <row r="498">
      <c r="A498" s="171" t="s">
        <v>2633</v>
      </c>
      <c r="B498" s="171" t="s">
        <v>35642</v>
      </c>
      <c r="C498" s="171"/>
      <c r="D498" s="171"/>
      <c r="E498" s="171" t="s">
        <v>35643</v>
      </c>
      <c r="F498" s="171" t="s">
        <v>33937</v>
      </c>
      <c r="G498" s="171"/>
      <c r="H498" s="171"/>
      <c r="I498" s="171"/>
      <c r="J498" s="171"/>
      <c r="K498" s="171"/>
      <c r="L498" s="188"/>
      <c r="M498" s="188"/>
      <c r="N498" s="188"/>
      <c r="O498" s="188"/>
      <c r="P498" s="188"/>
      <c r="Q498" s="188"/>
      <c r="R498" s="188"/>
      <c r="S498" s="188"/>
      <c r="T498" s="188"/>
      <c r="U498" s="188"/>
      <c r="V498" s="188"/>
      <c r="W498" s="188"/>
      <c r="X498" s="188"/>
      <c r="Y498" s="188"/>
    </row>
    <row r="499">
      <c r="A499" s="171" t="s">
        <v>2633</v>
      </c>
      <c r="B499" s="171" t="s">
        <v>35644</v>
      </c>
      <c r="C499" s="171"/>
      <c r="D499" s="171" t="s">
        <v>4322</v>
      </c>
      <c r="E499" s="171" t="s">
        <v>35645</v>
      </c>
      <c r="F499" s="67"/>
      <c r="G499" s="171"/>
      <c r="H499" s="171"/>
      <c r="I499" s="171"/>
      <c r="J499" s="171"/>
      <c r="K499" s="171" t="s">
        <v>2760</v>
      </c>
      <c r="L499" s="188"/>
      <c r="M499" s="188"/>
      <c r="N499" s="188"/>
      <c r="O499" s="188"/>
      <c r="P499" s="188"/>
      <c r="Q499" s="188"/>
      <c r="R499" s="188"/>
      <c r="S499" s="188"/>
      <c r="T499" s="188"/>
      <c r="U499" s="188"/>
      <c r="V499" s="188"/>
      <c r="W499" s="188"/>
      <c r="X499" s="188"/>
      <c r="Y499" s="188"/>
    </row>
    <row r="500">
      <c r="A500" s="171" t="s">
        <v>2633</v>
      </c>
      <c r="B500" s="171" t="s">
        <v>35646</v>
      </c>
      <c r="C500" s="171"/>
      <c r="D500" s="171"/>
      <c r="E500" s="171" t="s">
        <v>35647</v>
      </c>
      <c r="F500" s="171" t="s">
        <v>33937</v>
      </c>
      <c r="G500" s="171"/>
      <c r="H500" s="171"/>
      <c r="I500" s="171"/>
      <c r="J500" s="171"/>
      <c r="K500" s="171"/>
      <c r="L500" s="188"/>
      <c r="M500" s="188"/>
      <c r="N500" s="188"/>
      <c r="O500" s="188"/>
      <c r="P500" s="188"/>
      <c r="Q500" s="188"/>
      <c r="R500" s="188"/>
      <c r="S500" s="188"/>
      <c r="T500" s="188"/>
      <c r="U500" s="188"/>
      <c r="V500" s="188"/>
      <c r="W500" s="188"/>
      <c r="X500" s="188"/>
      <c r="Y500" s="188"/>
    </row>
    <row r="501">
      <c r="A501" s="171" t="s">
        <v>2633</v>
      </c>
      <c r="B501" s="171" t="s">
        <v>35648</v>
      </c>
      <c r="C501" s="171"/>
      <c r="D501" s="171" t="s">
        <v>5758</v>
      </c>
      <c r="E501" s="171" t="s">
        <v>35649</v>
      </c>
      <c r="F501" s="171" t="s">
        <v>34453</v>
      </c>
      <c r="G501" s="171"/>
      <c r="H501" s="171"/>
      <c r="I501" s="171"/>
      <c r="J501" s="173" t="s">
        <v>35650</v>
      </c>
      <c r="K501" s="171"/>
      <c r="L501" s="188"/>
      <c r="M501" s="188"/>
      <c r="N501" s="188"/>
      <c r="O501" s="188"/>
      <c r="P501" s="188"/>
      <c r="Q501" s="188"/>
      <c r="R501" s="188"/>
      <c r="S501" s="188"/>
      <c r="T501" s="188"/>
      <c r="U501" s="188"/>
      <c r="V501" s="188"/>
      <c r="W501" s="188"/>
      <c r="X501" s="188"/>
      <c r="Y501" s="188"/>
    </row>
    <row r="502">
      <c r="A502" s="171" t="s">
        <v>2633</v>
      </c>
      <c r="B502" s="171" t="s">
        <v>35166</v>
      </c>
      <c r="C502" s="171" t="s">
        <v>35651</v>
      </c>
      <c r="D502" s="171" t="s">
        <v>35652</v>
      </c>
      <c r="E502" s="171" t="s">
        <v>35653</v>
      </c>
      <c r="F502" s="171" t="s">
        <v>34050</v>
      </c>
      <c r="G502" s="171" t="s">
        <v>35654</v>
      </c>
      <c r="H502" s="171"/>
      <c r="I502" s="173" t="s">
        <v>35655</v>
      </c>
      <c r="J502" s="173" t="s">
        <v>35172</v>
      </c>
      <c r="K502" s="171"/>
      <c r="L502" s="188"/>
      <c r="M502" s="188"/>
      <c r="N502" s="188"/>
      <c r="O502" s="188"/>
      <c r="P502" s="188"/>
      <c r="Q502" s="188"/>
      <c r="R502" s="188"/>
      <c r="S502" s="188"/>
      <c r="T502" s="188"/>
      <c r="U502" s="188"/>
      <c r="V502" s="188"/>
      <c r="W502" s="188"/>
      <c r="X502" s="188"/>
      <c r="Y502" s="188"/>
    </row>
    <row r="503">
      <c r="A503" s="171" t="s">
        <v>2633</v>
      </c>
      <c r="B503" s="171" t="s">
        <v>35452</v>
      </c>
      <c r="C503" s="171" t="s">
        <v>35656</v>
      </c>
      <c r="D503" s="171" t="s">
        <v>35657</v>
      </c>
      <c r="E503" s="171" t="s">
        <v>35658</v>
      </c>
      <c r="F503" s="171" t="s">
        <v>34073</v>
      </c>
      <c r="G503" s="171" t="s">
        <v>35659</v>
      </c>
      <c r="H503" s="171"/>
      <c r="I503" s="173" t="s">
        <v>35660</v>
      </c>
      <c r="J503" s="171"/>
      <c r="K503" s="171"/>
      <c r="L503" s="188"/>
      <c r="M503" s="188"/>
      <c r="N503" s="188"/>
      <c r="O503" s="188"/>
      <c r="P503" s="188"/>
      <c r="Q503" s="188"/>
      <c r="R503" s="188"/>
      <c r="S503" s="188"/>
      <c r="T503" s="188"/>
      <c r="U503" s="188"/>
      <c r="V503" s="188"/>
      <c r="W503" s="188"/>
      <c r="X503" s="188"/>
      <c r="Y503" s="188"/>
    </row>
    <row r="504">
      <c r="A504" s="171" t="s">
        <v>2633</v>
      </c>
      <c r="B504" s="171" t="s">
        <v>33929</v>
      </c>
      <c r="C504" s="171" t="s">
        <v>35661</v>
      </c>
      <c r="D504" s="171" t="s">
        <v>35662</v>
      </c>
      <c r="E504" s="171" t="s">
        <v>35663</v>
      </c>
      <c r="F504" s="171" t="s">
        <v>33924</v>
      </c>
      <c r="G504" s="171" t="s">
        <v>35664</v>
      </c>
      <c r="H504" s="171"/>
      <c r="I504" s="173" t="s">
        <v>35665</v>
      </c>
      <c r="J504" s="173" t="s">
        <v>33933</v>
      </c>
      <c r="K504" s="171"/>
      <c r="L504" s="188"/>
      <c r="M504" s="188"/>
      <c r="N504" s="188"/>
      <c r="O504" s="188"/>
      <c r="P504" s="188"/>
      <c r="Q504" s="188"/>
      <c r="R504" s="188"/>
      <c r="S504" s="188"/>
      <c r="T504" s="188"/>
      <c r="U504" s="188"/>
      <c r="V504" s="188"/>
      <c r="W504" s="188"/>
      <c r="X504" s="188"/>
      <c r="Y504" s="188"/>
    </row>
    <row r="505">
      <c r="A505" s="171" t="s">
        <v>2633</v>
      </c>
      <c r="B505" s="171" t="s">
        <v>35666</v>
      </c>
      <c r="C505" s="171"/>
      <c r="D505" s="171" t="s">
        <v>35667</v>
      </c>
      <c r="E505" s="171" t="s">
        <v>35668</v>
      </c>
      <c r="F505" s="171"/>
      <c r="G505" s="171"/>
      <c r="H505" s="171"/>
      <c r="I505" s="171"/>
      <c r="J505" s="171"/>
      <c r="K505" s="171" t="s">
        <v>2937</v>
      </c>
      <c r="L505" s="188"/>
      <c r="M505" s="188"/>
      <c r="N505" s="188"/>
      <c r="O505" s="188"/>
      <c r="P505" s="188"/>
      <c r="Q505" s="188"/>
      <c r="R505" s="188"/>
      <c r="S505" s="188"/>
      <c r="T505" s="188"/>
      <c r="U505" s="188"/>
      <c r="V505" s="188"/>
      <c r="W505" s="188"/>
      <c r="X505" s="188"/>
      <c r="Y505" s="188"/>
    </row>
    <row r="506">
      <c r="A506" s="171" t="s">
        <v>2633</v>
      </c>
      <c r="B506" s="171" t="s">
        <v>35669</v>
      </c>
      <c r="C506" s="171" t="s">
        <v>35670</v>
      </c>
      <c r="D506" s="171" t="s">
        <v>29894</v>
      </c>
      <c r="E506" s="171" t="s">
        <v>35671</v>
      </c>
      <c r="F506" s="171" t="s">
        <v>34189</v>
      </c>
      <c r="G506" s="171" t="s">
        <v>35672</v>
      </c>
      <c r="H506" s="171"/>
      <c r="I506" s="173" t="s">
        <v>35673</v>
      </c>
      <c r="J506" s="173" t="s">
        <v>35674</v>
      </c>
      <c r="K506" s="171"/>
      <c r="L506" s="188"/>
      <c r="M506" s="188"/>
      <c r="N506" s="188"/>
      <c r="O506" s="188"/>
      <c r="P506" s="188"/>
      <c r="Q506" s="188"/>
      <c r="R506" s="188"/>
      <c r="S506" s="188"/>
      <c r="T506" s="188"/>
      <c r="U506" s="188"/>
      <c r="V506" s="188"/>
      <c r="W506" s="188"/>
      <c r="X506" s="188"/>
      <c r="Y506" s="188"/>
    </row>
    <row r="507">
      <c r="A507" s="171" t="s">
        <v>2633</v>
      </c>
      <c r="B507" s="171" t="s">
        <v>35223</v>
      </c>
      <c r="C507" s="171" t="s">
        <v>35675</v>
      </c>
      <c r="D507" s="171" t="s">
        <v>35676</v>
      </c>
      <c r="E507" s="171" t="s">
        <v>35677</v>
      </c>
      <c r="F507" s="171" t="s">
        <v>34093</v>
      </c>
      <c r="G507" s="171" t="s">
        <v>35678</v>
      </c>
      <c r="H507" s="171"/>
      <c r="I507" s="173" t="s">
        <v>35679</v>
      </c>
      <c r="J507" s="173" t="s">
        <v>35228</v>
      </c>
      <c r="K507" s="171"/>
      <c r="L507" s="188"/>
      <c r="M507" s="188"/>
      <c r="N507" s="188"/>
      <c r="O507" s="188"/>
      <c r="P507" s="188"/>
      <c r="Q507" s="188"/>
      <c r="R507" s="188"/>
      <c r="S507" s="188"/>
      <c r="T507" s="188"/>
      <c r="U507" s="188"/>
      <c r="V507" s="188"/>
      <c r="W507" s="188"/>
      <c r="X507" s="188"/>
      <c r="Y507" s="188"/>
    </row>
    <row r="508">
      <c r="A508" s="171" t="s">
        <v>2633</v>
      </c>
      <c r="B508" s="171" t="s">
        <v>35198</v>
      </c>
      <c r="C508" s="171" t="s">
        <v>35680</v>
      </c>
      <c r="D508" s="171" t="s">
        <v>35681</v>
      </c>
      <c r="E508" s="171" t="s">
        <v>35682</v>
      </c>
      <c r="F508" s="171" t="s">
        <v>34073</v>
      </c>
      <c r="G508" s="171" t="s">
        <v>24150</v>
      </c>
      <c r="H508" s="171"/>
      <c r="I508" s="173" t="s">
        <v>35683</v>
      </c>
      <c r="J508" s="173" t="s">
        <v>35203</v>
      </c>
      <c r="K508" s="171"/>
      <c r="L508" s="188"/>
      <c r="M508" s="188"/>
      <c r="N508" s="188"/>
      <c r="O508" s="188"/>
      <c r="P508" s="188"/>
      <c r="Q508" s="188"/>
      <c r="R508" s="188"/>
      <c r="S508" s="188"/>
      <c r="T508" s="188"/>
      <c r="U508" s="188"/>
      <c r="V508" s="188"/>
      <c r="W508" s="188"/>
      <c r="X508" s="188"/>
      <c r="Y508" s="188"/>
    </row>
    <row r="509">
      <c r="A509" s="171" t="s">
        <v>2633</v>
      </c>
      <c r="B509" s="171" t="s">
        <v>35684</v>
      </c>
      <c r="C509" s="171" t="s">
        <v>35685</v>
      </c>
      <c r="D509" s="181" t="s">
        <v>4521</v>
      </c>
      <c r="E509" s="171" t="s">
        <v>35686</v>
      </c>
      <c r="F509" s="171" t="s">
        <v>34069</v>
      </c>
      <c r="G509" s="171"/>
      <c r="H509" s="171"/>
      <c r="I509" s="171"/>
      <c r="J509" s="171"/>
      <c r="K509" s="171"/>
      <c r="L509" s="188"/>
      <c r="M509" s="188"/>
      <c r="N509" s="188"/>
      <c r="O509" s="188"/>
      <c r="P509" s="188"/>
      <c r="Q509" s="188"/>
      <c r="R509" s="188"/>
      <c r="S509" s="188"/>
      <c r="T509" s="188"/>
      <c r="U509" s="188"/>
      <c r="V509" s="188"/>
      <c r="W509" s="188"/>
      <c r="X509" s="188"/>
      <c r="Y509" s="188"/>
    </row>
    <row r="510">
      <c r="A510" s="171" t="s">
        <v>2633</v>
      </c>
      <c r="B510" s="171" t="s">
        <v>35183</v>
      </c>
      <c r="C510" s="171" t="s">
        <v>35687</v>
      </c>
      <c r="D510" s="171" t="s">
        <v>35688</v>
      </c>
      <c r="E510" s="171" t="s">
        <v>35689</v>
      </c>
      <c r="F510" s="171" t="s">
        <v>34073</v>
      </c>
      <c r="G510" s="171" t="s">
        <v>35108</v>
      </c>
      <c r="H510" s="171"/>
      <c r="I510" s="173" t="s">
        <v>35690</v>
      </c>
      <c r="J510" s="173" t="s">
        <v>35187</v>
      </c>
      <c r="K510" s="171"/>
      <c r="L510" s="188"/>
      <c r="M510" s="188"/>
      <c r="N510" s="188"/>
      <c r="O510" s="188"/>
      <c r="P510" s="188"/>
      <c r="Q510" s="188"/>
      <c r="R510" s="188"/>
      <c r="S510" s="188"/>
      <c r="T510" s="188"/>
      <c r="U510" s="188"/>
      <c r="V510" s="188"/>
      <c r="W510" s="188"/>
      <c r="X510" s="188"/>
      <c r="Y510" s="188"/>
    </row>
    <row r="511">
      <c r="A511" s="330" t="s">
        <v>2861</v>
      </c>
      <c r="B511" s="327" t="s">
        <v>35691</v>
      </c>
      <c r="C511" s="327"/>
      <c r="D511" s="327" t="s">
        <v>7722</v>
      </c>
      <c r="E511" s="327" t="s">
        <v>35692</v>
      </c>
      <c r="F511" s="327" t="s">
        <v>34046</v>
      </c>
      <c r="G511" s="327"/>
      <c r="H511" s="327"/>
      <c r="I511" s="327"/>
      <c r="J511" s="327"/>
      <c r="K511" s="327" t="s">
        <v>2824</v>
      </c>
      <c r="L511" s="328"/>
      <c r="M511" s="328"/>
      <c r="N511" s="328"/>
      <c r="O511" s="328"/>
      <c r="P511" s="328"/>
      <c r="Q511" s="328"/>
      <c r="R511" s="328"/>
      <c r="S511" s="328"/>
      <c r="T511" s="328"/>
      <c r="U511" s="328"/>
      <c r="V511" s="328"/>
      <c r="W511" s="328"/>
      <c r="X511" s="328"/>
      <c r="Y511" s="328"/>
    </row>
    <row r="512">
      <c r="A512" s="330" t="s">
        <v>2861</v>
      </c>
      <c r="B512" s="327" t="s">
        <v>35693</v>
      </c>
      <c r="C512" s="327" t="s">
        <v>35694</v>
      </c>
      <c r="D512" s="327" t="s">
        <v>136</v>
      </c>
      <c r="E512" s="327" t="s">
        <v>35695</v>
      </c>
      <c r="F512" s="327" t="s">
        <v>35696</v>
      </c>
      <c r="G512" s="327" t="s">
        <v>24150</v>
      </c>
      <c r="H512" s="327"/>
      <c r="I512" s="332" t="s">
        <v>35697</v>
      </c>
      <c r="J512" s="329" t="s">
        <v>35698</v>
      </c>
      <c r="K512" s="327"/>
      <c r="L512" s="328"/>
      <c r="M512" s="328"/>
      <c r="N512" s="328"/>
      <c r="O512" s="328"/>
      <c r="P512" s="328"/>
      <c r="Q512" s="328"/>
      <c r="R512" s="328"/>
      <c r="S512" s="328"/>
      <c r="T512" s="328"/>
      <c r="U512" s="328"/>
      <c r="V512" s="328"/>
      <c r="W512" s="328"/>
      <c r="X512" s="328"/>
      <c r="Y512" s="328"/>
    </row>
    <row r="513">
      <c r="A513" s="330" t="s">
        <v>2861</v>
      </c>
      <c r="B513" s="327" t="s">
        <v>35699</v>
      </c>
      <c r="C513" s="327" t="s">
        <v>35700</v>
      </c>
      <c r="D513" s="327" t="s">
        <v>35701</v>
      </c>
      <c r="E513" s="327" t="s">
        <v>35702</v>
      </c>
      <c r="F513" s="327" t="s">
        <v>34946</v>
      </c>
      <c r="G513" s="327" t="s">
        <v>35703</v>
      </c>
      <c r="H513" s="327"/>
      <c r="I513" s="329" t="s">
        <v>35704</v>
      </c>
      <c r="J513" s="329" t="s">
        <v>35705</v>
      </c>
      <c r="K513" s="327"/>
      <c r="L513" s="328"/>
      <c r="M513" s="328"/>
      <c r="N513" s="328"/>
      <c r="O513" s="328"/>
      <c r="P513" s="328"/>
      <c r="Q513" s="328"/>
      <c r="R513" s="328"/>
      <c r="S513" s="328"/>
      <c r="T513" s="328"/>
      <c r="U513" s="328"/>
      <c r="V513" s="328"/>
      <c r="W513" s="328"/>
      <c r="X513" s="328"/>
      <c r="Y513" s="328"/>
    </row>
    <row r="514">
      <c r="A514" s="330" t="s">
        <v>2861</v>
      </c>
      <c r="B514" s="327" t="s">
        <v>35706</v>
      </c>
      <c r="C514" s="327"/>
      <c r="D514" s="327" t="s">
        <v>1539</v>
      </c>
      <c r="E514" s="327" t="s">
        <v>35707</v>
      </c>
      <c r="F514" s="327"/>
      <c r="G514" s="327"/>
      <c r="H514" s="327"/>
      <c r="I514" s="327"/>
      <c r="J514" s="327"/>
      <c r="K514" s="327" t="s">
        <v>2760</v>
      </c>
      <c r="L514" s="328"/>
      <c r="M514" s="328"/>
      <c r="N514" s="328"/>
      <c r="O514" s="328"/>
      <c r="P514" s="328"/>
      <c r="Q514" s="328"/>
      <c r="R514" s="328"/>
      <c r="S514" s="328"/>
      <c r="T514" s="328"/>
      <c r="U514" s="328"/>
      <c r="V514" s="328"/>
      <c r="W514" s="328"/>
      <c r="X514" s="328"/>
      <c r="Y514" s="328"/>
    </row>
    <row r="515">
      <c r="A515" s="330" t="s">
        <v>2861</v>
      </c>
      <c r="B515" s="327" t="s">
        <v>35708</v>
      </c>
      <c r="C515" s="327" t="s">
        <v>35709</v>
      </c>
      <c r="D515" s="327" t="s">
        <v>1990</v>
      </c>
      <c r="E515" s="327" t="s">
        <v>35710</v>
      </c>
      <c r="F515" s="327" t="s">
        <v>34641</v>
      </c>
      <c r="G515" s="327" t="s">
        <v>35711</v>
      </c>
      <c r="H515" s="327"/>
      <c r="I515" s="329" t="s">
        <v>35712</v>
      </c>
      <c r="J515" s="329" t="s">
        <v>35713</v>
      </c>
      <c r="K515" s="327"/>
      <c r="L515" s="328"/>
      <c r="M515" s="328"/>
      <c r="N515" s="328"/>
      <c r="O515" s="328"/>
      <c r="P515" s="328"/>
      <c r="Q515" s="328"/>
      <c r="R515" s="328"/>
      <c r="S515" s="328"/>
      <c r="T515" s="328"/>
      <c r="U515" s="328"/>
      <c r="V515" s="328"/>
      <c r="W515" s="328"/>
      <c r="X515" s="328"/>
      <c r="Y515" s="328"/>
    </row>
    <row r="516">
      <c r="A516" s="330" t="s">
        <v>2861</v>
      </c>
      <c r="B516" s="327" t="s">
        <v>35714</v>
      </c>
      <c r="C516" s="327"/>
      <c r="D516" s="327" t="s">
        <v>20639</v>
      </c>
      <c r="E516" s="327" t="s">
        <v>35715</v>
      </c>
      <c r="F516" s="327" t="s">
        <v>34046</v>
      </c>
      <c r="G516" s="327"/>
      <c r="H516" s="327"/>
      <c r="I516" s="327"/>
      <c r="J516" s="327"/>
      <c r="K516" s="327" t="s">
        <v>2802</v>
      </c>
      <c r="L516" s="328"/>
      <c r="M516" s="328"/>
      <c r="N516" s="328"/>
      <c r="O516" s="328"/>
      <c r="P516" s="328"/>
      <c r="Q516" s="328"/>
      <c r="R516" s="328"/>
      <c r="S516" s="328"/>
      <c r="T516" s="328"/>
      <c r="U516" s="328"/>
      <c r="V516" s="328"/>
      <c r="W516" s="328"/>
      <c r="X516" s="328"/>
      <c r="Y516" s="328"/>
    </row>
    <row r="517">
      <c r="A517" s="330" t="s">
        <v>2861</v>
      </c>
      <c r="B517" s="327" t="s">
        <v>35699</v>
      </c>
      <c r="C517" s="327" t="s">
        <v>35716</v>
      </c>
      <c r="D517" s="327" t="s">
        <v>35717</v>
      </c>
      <c r="E517" s="327" t="s">
        <v>35718</v>
      </c>
      <c r="F517" s="327" t="s">
        <v>34946</v>
      </c>
      <c r="G517" s="327" t="s">
        <v>35719</v>
      </c>
      <c r="H517" s="327"/>
      <c r="I517" s="329" t="s">
        <v>35720</v>
      </c>
      <c r="J517" s="329" t="s">
        <v>35705</v>
      </c>
      <c r="K517" s="327"/>
      <c r="L517" s="328"/>
      <c r="M517" s="328"/>
      <c r="N517" s="328"/>
      <c r="O517" s="328"/>
      <c r="P517" s="328"/>
      <c r="Q517" s="328"/>
      <c r="R517" s="328"/>
      <c r="S517" s="328"/>
      <c r="T517" s="328"/>
      <c r="U517" s="328"/>
      <c r="V517" s="328"/>
      <c r="W517" s="328"/>
      <c r="X517" s="328"/>
      <c r="Y517" s="328"/>
    </row>
    <row r="518">
      <c r="A518" s="330" t="s">
        <v>2861</v>
      </c>
      <c r="B518" s="327" t="s">
        <v>35699</v>
      </c>
      <c r="C518" s="327" t="s">
        <v>35721</v>
      </c>
      <c r="D518" s="327" t="s">
        <v>9915</v>
      </c>
      <c r="E518" s="327" t="s">
        <v>35722</v>
      </c>
      <c r="F518" s="327" t="s">
        <v>34946</v>
      </c>
      <c r="G518" s="327" t="s">
        <v>35723</v>
      </c>
      <c r="H518" s="327"/>
      <c r="I518" s="329" t="s">
        <v>35724</v>
      </c>
      <c r="J518" s="329" t="s">
        <v>35705</v>
      </c>
      <c r="K518" s="327"/>
      <c r="L518" s="328"/>
      <c r="M518" s="328"/>
      <c r="N518" s="328"/>
      <c r="O518" s="328"/>
      <c r="P518" s="328"/>
      <c r="Q518" s="328"/>
      <c r="R518" s="328"/>
      <c r="S518" s="328"/>
      <c r="T518" s="328"/>
      <c r="U518" s="328"/>
      <c r="V518" s="328"/>
      <c r="W518" s="328"/>
      <c r="X518" s="328"/>
      <c r="Y518" s="328"/>
    </row>
    <row r="519">
      <c r="A519" s="330" t="s">
        <v>2861</v>
      </c>
      <c r="B519" s="327" t="s">
        <v>35725</v>
      </c>
      <c r="C519" s="327"/>
      <c r="D519" s="327" t="s">
        <v>2588</v>
      </c>
      <c r="E519" s="327" t="s">
        <v>35726</v>
      </c>
      <c r="F519" s="327" t="s">
        <v>34046</v>
      </c>
      <c r="G519" s="327"/>
      <c r="H519" s="327"/>
      <c r="I519" s="327"/>
      <c r="J519" s="327"/>
      <c r="K519" s="327" t="s">
        <v>2816</v>
      </c>
      <c r="L519" s="328"/>
      <c r="M519" s="328"/>
      <c r="N519" s="328"/>
      <c r="O519" s="328"/>
      <c r="P519" s="328"/>
      <c r="Q519" s="328"/>
      <c r="R519" s="328"/>
      <c r="S519" s="328"/>
      <c r="T519" s="328"/>
      <c r="U519" s="328"/>
      <c r="V519" s="328"/>
      <c r="W519" s="328"/>
      <c r="X519" s="328"/>
      <c r="Y519" s="328"/>
    </row>
    <row r="520">
      <c r="A520" s="330" t="s">
        <v>2861</v>
      </c>
      <c r="B520" s="327" t="s">
        <v>35727</v>
      </c>
      <c r="C520" s="327"/>
      <c r="D520" s="327" t="s">
        <v>35728</v>
      </c>
      <c r="E520" s="327" t="s">
        <v>35729</v>
      </c>
      <c r="F520" s="327" t="s">
        <v>34046</v>
      </c>
      <c r="G520" s="327"/>
      <c r="H520" s="327"/>
      <c r="I520" s="327"/>
      <c r="J520" s="327"/>
      <c r="K520" s="327" t="s">
        <v>2824</v>
      </c>
      <c r="L520" s="328"/>
      <c r="M520" s="328"/>
      <c r="N520" s="328"/>
      <c r="O520" s="328"/>
      <c r="P520" s="328"/>
      <c r="Q520" s="328"/>
      <c r="R520" s="328"/>
      <c r="S520" s="328"/>
      <c r="T520" s="328"/>
      <c r="U520" s="328"/>
      <c r="V520" s="328"/>
      <c r="W520" s="328"/>
      <c r="X520" s="328"/>
      <c r="Y520" s="328"/>
    </row>
    <row r="521">
      <c r="A521" s="330" t="s">
        <v>2861</v>
      </c>
      <c r="B521" s="327" t="s">
        <v>35730</v>
      </c>
      <c r="C521" s="327" t="s">
        <v>16143</v>
      </c>
      <c r="D521" s="327"/>
      <c r="E521" s="327" t="s">
        <v>35731</v>
      </c>
      <c r="F521" s="327" t="s">
        <v>34046</v>
      </c>
      <c r="G521" s="327"/>
      <c r="H521" s="327"/>
      <c r="I521" s="327"/>
      <c r="J521" s="327"/>
      <c r="K521" s="327"/>
      <c r="L521" s="328"/>
      <c r="M521" s="328"/>
      <c r="N521" s="328"/>
      <c r="O521" s="328"/>
      <c r="P521" s="328"/>
      <c r="Q521" s="328"/>
      <c r="R521" s="328"/>
      <c r="S521" s="328"/>
      <c r="T521" s="328"/>
      <c r="U521" s="328"/>
      <c r="V521" s="328"/>
      <c r="W521" s="328"/>
      <c r="X521" s="328"/>
      <c r="Y521" s="328"/>
    </row>
    <row r="522">
      <c r="A522" s="330" t="s">
        <v>2861</v>
      </c>
      <c r="B522" s="327" t="s">
        <v>35732</v>
      </c>
      <c r="C522" s="327"/>
      <c r="D522" s="327" t="s">
        <v>10505</v>
      </c>
      <c r="E522" s="327" t="s">
        <v>35733</v>
      </c>
      <c r="F522" s="327" t="s">
        <v>34046</v>
      </c>
      <c r="G522" s="327"/>
      <c r="H522" s="327"/>
      <c r="I522" s="327"/>
      <c r="J522" s="327"/>
      <c r="K522" s="327" t="s">
        <v>3110</v>
      </c>
      <c r="L522" s="328"/>
      <c r="M522" s="328"/>
      <c r="N522" s="328"/>
      <c r="O522" s="328"/>
      <c r="P522" s="328"/>
      <c r="Q522" s="328"/>
      <c r="R522" s="328"/>
      <c r="S522" s="328"/>
      <c r="T522" s="328"/>
      <c r="U522" s="328"/>
      <c r="V522" s="328"/>
      <c r="W522" s="328"/>
      <c r="X522" s="328"/>
      <c r="Y522" s="328"/>
    </row>
    <row r="523">
      <c r="A523" s="330" t="s">
        <v>2861</v>
      </c>
      <c r="B523" s="327" t="s">
        <v>35734</v>
      </c>
      <c r="C523" s="327"/>
      <c r="D523" s="327" t="s">
        <v>6249</v>
      </c>
      <c r="E523" s="327" t="s">
        <v>35735</v>
      </c>
      <c r="F523" s="327"/>
      <c r="G523" s="327"/>
      <c r="H523" s="327"/>
      <c r="I523" s="327"/>
      <c r="J523" s="327"/>
      <c r="K523" s="327" t="s">
        <v>22653</v>
      </c>
      <c r="L523" s="328"/>
      <c r="M523" s="328"/>
      <c r="N523" s="328"/>
      <c r="O523" s="328"/>
      <c r="P523" s="328"/>
      <c r="Q523" s="328"/>
      <c r="R523" s="328"/>
      <c r="S523" s="328"/>
      <c r="T523" s="328"/>
      <c r="U523" s="328"/>
      <c r="V523" s="328"/>
      <c r="W523" s="328"/>
      <c r="X523" s="328"/>
      <c r="Y523" s="328"/>
    </row>
    <row r="524">
      <c r="A524" s="330" t="s">
        <v>2861</v>
      </c>
      <c r="B524" s="327" t="s">
        <v>35699</v>
      </c>
      <c r="C524" s="327" t="s">
        <v>35736</v>
      </c>
      <c r="D524" s="327" t="s">
        <v>6282</v>
      </c>
      <c r="E524" s="327" t="s">
        <v>35737</v>
      </c>
      <c r="F524" s="327" t="s">
        <v>34946</v>
      </c>
      <c r="G524" s="327" t="s">
        <v>35738</v>
      </c>
      <c r="H524" s="327"/>
      <c r="I524" s="329" t="s">
        <v>35739</v>
      </c>
      <c r="J524" s="329" t="s">
        <v>35705</v>
      </c>
      <c r="K524" s="327"/>
      <c r="L524" s="328"/>
      <c r="M524" s="328"/>
      <c r="N524" s="328"/>
      <c r="O524" s="328"/>
      <c r="P524" s="328"/>
      <c r="Q524" s="328"/>
      <c r="R524" s="328"/>
      <c r="S524" s="328"/>
      <c r="T524" s="328"/>
      <c r="U524" s="328"/>
      <c r="V524" s="328"/>
      <c r="W524" s="328"/>
      <c r="X524" s="328"/>
      <c r="Y524" s="328"/>
    </row>
    <row r="525">
      <c r="A525" s="330" t="s">
        <v>2861</v>
      </c>
      <c r="B525" s="327" t="s">
        <v>35740</v>
      </c>
      <c r="C525" s="327"/>
      <c r="D525" s="327" t="s">
        <v>6423</v>
      </c>
      <c r="E525" s="327" t="s">
        <v>35741</v>
      </c>
      <c r="F525" s="327"/>
      <c r="G525" s="327"/>
      <c r="H525" s="327"/>
      <c r="I525" s="327"/>
      <c r="J525" s="327"/>
      <c r="K525" s="327" t="s">
        <v>2760</v>
      </c>
      <c r="L525" s="328"/>
      <c r="M525" s="328"/>
      <c r="N525" s="328"/>
      <c r="O525" s="328"/>
      <c r="P525" s="328"/>
      <c r="Q525" s="328"/>
      <c r="R525" s="328"/>
      <c r="S525" s="328"/>
      <c r="T525" s="328"/>
      <c r="U525" s="328"/>
      <c r="V525" s="328"/>
      <c r="W525" s="328"/>
      <c r="X525" s="328"/>
      <c r="Y525" s="328"/>
    </row>
    <row r="526">
      <c r="A526" s="330" t="s">
        <v>2861</v>
      </c>
      <c r="B526" s="327" t="s">
        <v>35699</v>
      </c>
      <c r="C526" s="327" t="s">
        <v>35742</v>
      </c>
      <c r="D526" s="327" t="s">
        <v>3904</v>
      </c>
      <c r="E526" s="327" t="s">
        <v>35743</v>
      </c>
      <c r="F526" s="327" t="s">
        <v>34946</v>
      </c>
      <c r="G526" s="327" t="s">
        <v>35744</v>
      </c>
      <c r="H526" s="327"/>
      <c r="I526" s="329" t="s">
        <v>35745</v>
      </c>
      <c r="J526" s="329" t="s">
        <v>35705</v>
      </c>
      <c r="K526" s="327"/>
      <c r="L526" s="328"/>
      <c r="M526" s="328"/>
      <c r="N526" s="328"/>
      <c r="O526" s="328"/>
      <c r="P526" s="328"/>
      <c r="Q526" s="328"/>
      <c r="R526" s="328"/>
      <c r="S526" s="328"/>
      <c r="T526" s="328"/>
      <c r="U526" s="328"/>
      <c r="V526" s="328"/>
      <c r="W526" s="328"/>
      <c r="X526" s="328"/>
      <c r="Y526" s="328"/>
    </row>
    <row r="527">
      <c r="A527" s="330" t="s">
        <v>2861</v>
      </c>
      <c r="B527" s="327" t="s">
        <v>35746</v>
      </c>
      <c r="C527" s="327"/>
      <c r="D527" s="327" t="s">
        <v>35747</v>
      </c>
      <c r="E527" s="327" t="s">
        <v>35748</v>
      </c>
      <c r="F527" s="327"/>
      <c r="G527" s="327"/>
      <c r="H527" s="327"/>
      <c r="I527" s="327"/>
      <c r="J527" s="327"/>
      <c r="K527" s="327" t="s">
        <v>35749</v>
      </c>
      <c r="L527" s="328"/>
      <c r="M527" s="328"/>
      <c r="N527" s="328"/>
      <c r="O527" s="328"/>
      <c r="P527" s="328"/>
      <c r="Q527" s="328"/>
      <c r="R527" s="328"/>
      <c r="S527" s="328"/>
      <c r="T527" s="328"/>
      <c r="U527" s="328"/>
      <c r="V527" s="328"/>
      <c r="W527" s="328"/>
      <c r="X527" s="328"/>
      <c r="Y527" s="328"/>
    </row>
    <row r="528">
      <c r="A528" s="330" t="s">
        <v>2861</v>
      </c>
      <c r="B528" s="327" t="s">
        <v>35750</v>
      </c>
      <c r="C528" s="327"/>
      <c r="D528" s="327" t="s">
        <v>35751</v>
      </c>
      <c r="E528" s="327" t="s">
        <v>35752</v>
      </c>
      <c r="F528" s="327" t="s">
        <v>34046</v>
      </c>
      <c r="G528" s="327"/>
      <c r="H528" s="327"/>
      <c r="I528" s="327"/>
      <c r="J528" s="327"/>
      <c r="K528" s="327" t="s">
        <v>35753</v>
      </c>
      <c r="L528" s="328"/>
      <c r="M528" s="328"/>
      <c r="N528" s="328"/>
      <c r="O528" s="328"/>
      <c r="P528" s="328"/>
      <c r="Q528" s="328"/>
      <c r="R528" s="328"/>
      <c r="S528" s="328"/>
      <c r="T528" s="328"/>
      <c r="U528" s="328"/>
      <c r="V528" s="328"/>
      <c r="W528" s="328"/>
      <c r="X528" s="328"/>
      <c r="Y528" s="328"/>
    </row>
    <row r="529">
      <c r="A529" s="330" t="s">
        <v>2861</v>
      </c>
      <c r="B529" s="327" t="s">
        <v>35732</v>
      </c>
      <c r="C529" s="327"/>
      <c r="D529" s="327" t="s">
        <v>2588</v>
      </c>
      <c r="E529" s="327" t="s">
        <v>35754</v>
      </c>
      <c r="F529" s="327" t="s">
        <v>34046</v>
      </c>
      <c r="G529" s="327"/>
      <c r="H529" s="327"/>
      <c r="I529" s="327"/>
      <c r="J529" s="327"/>
      <c r="K529" s="327" t="s">
        <v>3110</v>
      </c>
      <c r="L529" s="328"/>
      <c r="M529" s="328"/>
      <c r="N529" s="328"/>
      <c r="O529" s="328"/>
      <c r="P529" s="328"/>
      <c r="Q529" s="328"/>
      <c r="R529" s="328"/>
      <c r="S529" s="328"/>
      <c r="T529" s="328"/>
      <c r="U529" s="328"/>
      <c r="V529" s="328"/>
      <c r="W529" s="328"/>
      <c r="X529" s="328"/>
      <c r="Y529" s="328"/>
    </row>
    <row r="530">
      <c r="A530" s="330" t="s">
        <v>2861</v>
      </c>
      <c r="B530" s="327" t="s">
        <v>35755</v>
      </c>
      <c r="C530" s="327"/>
      <c r="D530" s="327"/>
      <c r="E530" s="327" t="s">
        <v>35756</v>
      </c>
      <c r="F530" s="327" t="s">
        <v>33937</v>
      </c>
      <c r="G530" s="327"/>
      <c r="H530" s="327"/>
      <c r="I530" s="327"/>
      <c r="J530" s="327"/>
      <c r="K530" s="327"/>
      <c r="L530" s="328"/>
      <c r="M530" s="328"/>
      <c r="N530" s="328"/>
      <c r="O530" s="328"/>
      <c r="P530" s="328"/>
      <c r="Q530" s="328"/>
      <c r="R530" s="328"/>
      <c r="S530" s="328"/>
      <c r="T530" s="328"/>
      <c r="U530" s="328"/>
      <c r="V530" s="328"/>
      <c r="W530" s="328"/>
      <c r="X530" s="328"/>
      <c r="Y530" s="328"/>
    </row>
    <row r="531">
      <c r="A531" s="333"/>
      <c r="B531" s="333"/>
      <c r="C531" s="333"/>
      <c r="D531" s="333"/>
      <c r="E531" s="333"/>
      <c r="F531" s="333"/>
      <c r="G531" s="333"/>
      <c r="H531" s="333"/>
      <c r="I531" s="333"/>
      <c r="J531" s="333"/>
      <c r="K531" s="333"/>
      <c r="L531" s="333"/>
      <c r="M531" s="333"/>
      <c r="N531" s="333"/>
      <c r="O531" s="333"/>
      <c r="P531" s="333"/>
      <c r="Q531" s="333"/>
      <c r="R531" s="333"/>
      <c r="S531" s="333"/>
      <c r="T531" s="333"/>
      <c r="U531" s="333"/>
      <c r="V531" s="333"/>
      <c r="W531" s="333"/>
      <c r="X531" s="333"/>
      <c r="Y531" s="333"/>
    </row>
    <row r="532">
      <c r="A532" s="333"/>
      <c r="B532" s="333"/>
      <c r="C532" s="333"/>
      <c r="D532" s="333"/>
      <c r="E532" s="333"/>
      <c r="F532" s="333"/>
      <c r="G532" s="333"/>
      <c r="H532" s="333"/>
      <c r="I532" s="333"/>
      <c r="J532" s="333"/>
      <c r="K532" s="333"/>
      <c r="L532" s="333"/>
      <c r="M532" s="333"/>
      <c r="N532" s="333"/>
      <c r="O532" s="333"/>
      <c r="P532" s="333"/>
      <c r="Q532" s="333"/>
      <c r="R532" s="333"/>
      <c r="S532" s="333"/>
      <c r="T532" s="333"/>
      <c r="U532" s="333"/>
      <c r="V532" s="333"/>
      <c r="W532" s="333"/>
      <c r="X532" s="333"/>
      <c r="Y532" s="333"/>
    </row>
  </sheetData>
  <hyperlinks>
    <hyperlink r:id="rId1" ref="I5"/>
    <hyperlink r:id="rId2" ref="J5"/>
    <hyperlink r:id="rId3" ref="E8"/>
    <hyperlink r:id="rId4" ref="E12"/>
    <hyperlink r:id="rId5" ref="H12"/>
    <hyperlink r:id="rId6" ref="E13"/>
    <hyperlink r:id="rId7" ref="I14"/>
    <hyperlink r:id="rId8" ref="I15"/>
    <hyperlink r:id="rId9" ref="I16"/>
    <hyperlink r:id="rId10" ref="E17"/>
    <hyperlink r:id="rId11" ref="E18"/>
    <hyperlink r:id="rId12" ref="H18"/>
    <hyperlink r:id="rId13" ref="I18"/>
    <hyperlink r:id="rId14" ref="E19"/>
    <hyperlink r:id="rId15" ref="H19"/>
    <hyperlink r:id="rId16" ref="E20"/>
    <hyperlink r:id="rId17" ref="H20"/>
    <hyperlink r:id="rId18" ref="I20"/>
    <hyperlink r:id="rId19" ref="E21"/>
    <hyperlink r:id="rId20" ref="H22"/>
    <hyperlink r:id="rId21" ref="I26"/>
    <hyperlink r:id="rId22" ref="J26"/>
    <hyperlink r:id="rId23" ref="E27"/>
    <hyperlink r:id="rId24" ref="H27"/>
    <hyperlink r:id="rId25" ref="E28"/>
    <hyperlink r:id="rId26" ref="H28"/>
    <hyperlink r:id="rId27" ref="E29"/>
    <hyperlink r:id="rId28" ref="E30"/>
    <hyperlink r:id="rId29" ref="E31"/>
    <hyperlink r:id="rId30" ref="E32"/>
    <hyperlink r:id="rId31" ref="H32"/>
    <hyperlink r:id="rId32" ref="I32"/>
    <hyperlink r:id="rId33" ref="E33"/>
    <hyperlink r:id="rId34" ref="I34"/>
    <hyperlink r:id="rId35" ref="J34"/>
    <hyperlink r:id="rId36" ref="I40"/>
    <hyperlink r:id="rId37" ref="J40"/>
    <hyperlink r:id="rId38" ref="I47"/>
    <hyperlink r:id="rId39" ref="J47"/>
    <hyperlink r:id="rId40" ref="I50"/>
    <hyperlink r:id="rId41" ref="J50"/>
    <hyperlink r:id="rId42" ref="I51"/>
    <hyperlink r:id="rId43" ref="J51"/>
    <hyperlink r:id="rId44" ref="I53"/>
    <hyperlink r:id="rId45" ref="I54"/>
    <hyperlink r:id="rId46" ref="J54"/>
    <hyperlink r:id="rId47" ref="I55"/>
    <hyperlink r:id="rId48" ref="J55"/>
    <hyperlink r:id="rId49" ref="I57"/>
    <hyperlink r:id="rId50" ref="J57"/>
    <hyperlink r:id="rId51" ref="I58"/>
    <hyperlink r:id="rId52" ref="J58"/>
    <hyperlink r:id="rId53" ref="I60"/>
    <hyperlink r:id="rId54" ref="J61"/>
    <hyperlink r:id="rId55" ref="I62"/>
    <hyperlink r:id="rId56" ref="J62"/>
    <hyperlink r:id="rId57" ref="I63"/>
    <hyperlink r:id="rId58" ref="J63"/>
    <hyperlink r:id="rId59" ref="I67"/>
    <hyperlink r:id="rId60" ref="J67"/>
    <hyperlink r:id="rId61" ref="I68"/>
    <hyperlink r:id="rId62" ref="I69"/>
    <hyperlink r:id="rId63" ref="J69"/>
    <hyperlink r:id="rId64" ref="I70"/>
    <hyperlink r:id="rId65" ref="J70"/>
    <hyperlink r:id="rId66" ref="J72"/>
    <hyperlink r:id="rId67" ref="I73"/>
    <hyperlink r:id="rId68" ref="J73"/>
    <hyperlink r:id="rId69" ref="I74"/>
    <hyperlink r:id="rId70" ref="J74"/>
    <hyperlink r:id="rId71" ref="I75"/>
    <hyperlink r:id="rId72" ref="I81"/>
    <hyperlink r:id="rId73" ref="J81"/>
    <hyperlink r:id="rId74" ref="I84"/>
    <hyperlink r:id="rId75" location="experience" ref="I88"/>
    <hyperlink r:id="rId76" ref="I89"/>
    <hyperlink r:id="rId77" ref="J89"/>
    <hyperlink r:id="rId78" ref="I95"/>
    <hyperlink r:id="rId79" ref="I97"/>
    <hyperlink r:id="rId80" ref="J97"/>
    <hyperlink r:id="rId81" ref="I100"/>
    <hyperlink r:id="rId82" ref="J100"/>
    <hyperlink r:id="rId83" ref="B101"/>
    <hyperlink r:id="rId84" ref="I109"/>
    <hyperlink r:id="rId85" ref="I113"/>
    <hyperlink r:id="rId86" ref="I114"/>
    <hyperlink r:id="rId87" ref="J114"/>
    <hyperlink r:id="rId88" location="experience" ref="I118"/>
    <hyperlink r:id="rId89" ref="I120"/>
    <hyperlink r:id="rId90" ref="J120"/>
    <hyperlink r:id="rId91" ref="I123"/>
    <hyperlink r:id="rId92" ref="J123"/>
    <hyperlink r:id="rId93" ref="I125"/>
    <hyperlink r:id="rId94" ref="J125"/>
    <hyperlink r:id="rId95" ref="I127"/>
    <hyperlink r:id="rId96" ref="J127"/>
    <hyperlink r:id="rId97" ref="B130"/>
    <hyperlink r:id="rId98" ref="I131"/>
    <hyperlink r:id="rId99" ref="I132"/>
    <hyperlink r:id="rId100" ref="J132"/>
    <hyperlink r:id="rId101" ref="J135"/>
    <hyperlink r:id="rId102" ref="B137"/>
    <hyperlink r:id="rId103" ref="I139"/>
    <hyperlink r:id="rId104" ref="J139"/>
    <hyperlink r:id="rId105" ref="I143"/>
    <hyperlink r:id="rId106" ref="J143"/>
    <hyperlink r:id="rId107" ref="I152"/>
    <hyperlink r:id="rId108" ref="J152"/>
    <hyperlink r:id="rId109" ref="J159"/>
    <hyperlink r:id="rId110" ref="J166"/>
    <hyperlink r:id="rId111" ref="I172"/>
    <hyperlink r:id="rId112" ref="I174"/>
    <hyperlink r:id="rId113" ref="I179"/>
    <hyperlink r:id="rId114" ref="J179"/>
    <hyperlink r:id="rId115" ref="I180"/>
    <hyperlink r:id="rId116" ref="I188"/>
    <hyperlink r:id="rId117" ref="I189"/>
    <hyperlink r:id="rId118" ref="J189"/>
    <hyperlink r:id="rId119" ref="J190"/>
    <hyperlink r:id="rId120" ref="I199"/>
    <hyperlink r:id="rId121" ref="I200"/>
    <hyperlink r:id="rId122" ref="J200"/>
    <hyperlink r:id="rId123" ref="I208"/>
    <hyperlink r:id="rId124" ref="J208"/>
    <hyperlink r:id="rId125" ref="I209"/>
    <hyperlink r:id="rId126" ref="J209"/>
    <hyperlink r:id="rId127" ref="I214"/>
    <hyperlink r:id="rId128" ref="J214"/>
    <hyperlink r:id="rId129" ref="I216"/>
    <hyperlink r:id="rId130" ref="J216"/>
    <hyperlink r:id="rId131" ref="I217"/>
    <hyperlink r:id="rId132" ref="J217"/>
    <hyperlink r:id="rId133" ref="I219"/>
    <hyperlink r:id="rId134" ref="J219"/>
    <hyperlink r:id="rId135" ref="I221"/>
    <hyperlink r:id="rId136" ref="I223"/>
    <hyperlink r:id="rId137" ref="I224"/>
    <hyperlink r:id="rId138" ref="J224"/>
    <hyperlink r:id="rId139" ref="J226"/>
    <hyperlink r:id="rId140" ref="B230"/>
    <hyperlink r:id="rId141" ref="I233"/>
    <hyperlink r:id="rId142" ref="J233"/>
    <hyperlink r:id="rId143" ref="I236"/>
    <hyperlink r:id="rId144" ref="J236"/>
    <hyperlink r:id="rId145" ref="I238"/>
    <hyperlink r:id="rId146" ref="J238"/>
    <hyperlink r:id="rId147" ref="I239"/>
    <hyperlink r:id="rId148" ref="I246"/>
    <hyperlink r:id="rId149" ref="J246"/>
    <hyperlink r:id="rId150" ref="I248"/>
    <hyperlink r:id="rId151" ref="J248"/>
    <hyperlink r:id="rId152" ref="I258"/>
    <hyperlink r:id="rId153" ref="I261"/>
    <hyperlink r:id="rId154" ref="J261"/>
    <hyperlink r:id="rId155" ref="B265"/>
    <hyperlink r:id="rId156" ref="I265"/>
    <hyperlink r:id="rId157" ref="J265"/>
    <hyperlink r:id="rId158" ref="I267"/>
    <hyperlink r:id="rId159" ref="J267"/>
    <hyperlink r:id="rId160" ref="I268"/>
    <hyperlink r:id="rId161" ref="J268"/>
    <hyperlink r:id="rId162" ref="I275"/>
    <hyperlink r:id="rId163" ref="J275"/>
    <hyperlink r:id="rId164" ref="I277"/>
    <hyperlink r:id="rId165" ref="J277"/>
    <hyperlink r:id="rId166" ref="I278"/>
    <hyperlink r:id="rId167" ref="J278"/>
    <hyperlink r:id="rId168" ref="I280"/>
    <hyperlink r:id="rId169" ref="J280"/>
    <hyperlink r:id="rId170" ref="I281"/>
    <hyperlink r:id="rId171" ref="J281"/>
    <hyperlink r:id="rId172" ref="I296"/>
    <hyperlink r:id="rId173" ref="J296"/>
    <hyperlink r:id="rId174" ref="I298"/>
    <hyperlink r:id="rId175" ref="J298"/>
    <hyperlink r:id="rId176" ref="I302"/>
    <hyperlink r:id="rId177" ref="J302"/>
    <hyperlink r:id="rId178" ref="I303"/>
    <hyperlink r:id="rId179" ref="J303"/>
    <hyperlink r:id="rId180" ref="I306"/>
    <hyperlink r:id="rId181" ref="J306"/>
    <hyperlink r:id="rId182" ref="I311"/>
    <hyperlink r:id="rId183" ref="J311"/>
    <hyperlink r:id="rId184" ref="I313"/>
    <hyperlink r:id="rId185" ref="J313"/>
    <hyperlink r:id="rId186" ref="I317"/>
    <hyperlink r:id="rId187" ref="J317"/>
    <hyperlink r:id="rId188" ref="I319"/>
    <hyperlink r:id="rId189" ref="J319"/>
    <hyperlink r:id="rId190" ref="I327"/>
    <hyperlink r:id="rId191" ref="I328"/>
    <hyperlink r:id="rId192" ref="J328"/>
    <hyperlink r:id="rId193" ref="J329"/>
    <hyperlink r:id="rId194" ref="I331"/>
    <hyperlink r:id="rId195" ref="J331"/>
    <hyperlink r:id="rId196" ref="I332"/>
    <hyperlink r:id="rId197" ref="J332"/>
    <hyperlink r:id="rId198" ref="J333"/>
    <hyperlink r:id="rId199" ref="J335"/>
    <hyperlink r:id="rId200" ref="I338"/>
    <hyperlink r:id="rId201" ref="I339"/>
    <hyperlink r:id="rId202" ref="J339"/>
    <hyperlink r:id="rId203" ref="I343"/>
    <hyperlink r:id="rId204" ref="J343"/>
    <hyperlink r:id="rId205" ref="I347"/>
    <hyperlink r:id="rId206" ref="J348"/>
    <hyperlink r:id="rId207" ref="I351"/>
    <hyperlink r:id="rId208" ref="J351"/>
    <hyperlink r:id="rId209" ref="I353"/>
    <hyperlink r:id="rId210" ref="I354"/>
    <hyperlink r:id="rId211" ref="J354"/>
    <hyperlink r:id="rId212" ref="I355"/>
    <hyperlink r:id="rId213" ref="J358"/>
    <hyperlink r:id="rId214" ref="I359"/>
    <hyperlink r:id="rId215" ref="I360"/>
    <hyperlink r:id="rId216" ref="J360"/>
    <hyperlink r:id="rId217" ref="I361"/>
    <hyperlink r:id="rId218" ref="J361"/>
    <hyperlink r:id="rId219" ref="I363"/>
    <hyperlink r:id="rId220" ref="J363"/>
    <hyperlink r:id="rId221" ref="I364"/>
    <hyperlink r:id="rId222" ref="J364"/>
    <hyperlink r:id="rId223" ref="I365"/>
    <hyperlink r:id="rId224" ref="J365"/>
    <hyperlink r:id="rId225" ref="I367"/>
    <hyperlink r:id="rId226" ref="J367"/>
    <hyperlink r:id="rId227" ref="I368"/>
    <hyperlink r:id="rId228" ref="J368"/>
    <hyperlink r:id="rId229" ref="I369"/>
    <hyperlink r:id="rId230" ref="J369"/>
    <hyperlink r:id="rId231" ref="I370"/>
    <hyperlink r:id="rId232" ref="J370"/>
    <hyperlink r:id="rId233" ref="I372"/>
    <hyperlink r:id="rId234" ref="I373"/>
    <hyperlink r:id="rId235" ref="J373"/>
    <hyperlink r:id="rId236" ref="I374"/>
    <hyperlink r:id="rId237" ref="J374"/>
    <hyperlink r:id="rId238" ref="I375"/>
    <hyperlink r:id="rId239" ref="J375"/>
    <hyperlink r:id="rId240" ref="I376"/>
    <hyperlink r:id="rId241" ref="J376"/>
    <hyperlink r:id="rId242" ref="I377"/>
    <hyperlink r:id="rId243" ref="J377"/>
    <hyperlink r:id="rId244" ref="I379"/>
    <hyperlink r:id="rId245" ref="J379"/>
    <hyperlink r:id="rId246" ref="I381"/>
    <hyperlink r:id="rId247" ref="J381"/>
    <hyperlink r:id="rId248" ref="J382"/>
    <hyperlink r:id="rId249" ref="I383"/>
    <hyperlink r:id="rId250" ref="J383"/>
    <hyperlink r:id="rId251" ref="I384"/>
    <hyperlink r:id="rId252" ref="J384"/>
    <hyperlink r:id="rId253" ref="I386"/>
    <hyperlink r:id="rId254" ref="J386"/>
    <hyperlink r:id="rId255" ref="I387"/>
    <hyperlink r:id="rId256" ref="J387"/>
    <hyperlink r:id="rId257" ref="I389"/>
    <hyperlink r:id="rId258" ref="J389"/>
    <hyperlink r:id="rId259" ref="I390"/>
    <hyperlink r:id="rId260" ref="J390"/>
    <hyperlink r:id="rId261" ref="I391"/>
    <hyperlink r:id="rId262" ref="J391"/>
    <hyperlink r:id="rId263" ref="I392"/>
    <hyperlink r:id="rId264" ref="J395"/>
    <hyperlink r:id="rId265" ref="I396"/>
    <hyperlink r:id="rId266" ref="J396"/>
    <hyperlink r:id="rId267" ref="I397"/>
    <hyperlink r:id="rId268" ref="J397"/>
    <hyperlink r:id="rId269" ref="I401"/>
    <hyperlink r:id="rId270" ref="J401"/>
    <hyperlink r:id="rId271" ref="I403"/>
    <hyperlink r:id="rId272" ref="J403"/>
    <hyperlink r:id="rId273" ref="I404"/>
    <hyperlink r:id="rId274" ref="J404"/>
    <hyperlink r:id="rId275" ref="I405"/>
    <hyperlink r:id="rId276" ref="J405"/>
    <hyperlink r:id="rId277" ref="J406"/>
    <hyperlink r:id="rId278" ref="I408"/>
    <hyperlink r:id="rId279" ref="I410"/>
    <hyperlink r:id="rId280" ref="J410"/>
    <hyperlink r:id="rId281" ref="B411"/>
    <hyperlink r:id="rId282" ref="B412"/>
    <hyperlink r:id="rId283" ref="I419"/>
    <hyperlink r:id="rId284" ref="I420"/>
    <hyperlink r:id="rId285" ref="J420"/>
    <hyperlink r:id="rId286" ref="I421"/>
    <hyperlink r:id="rId287" ref="J421"/>
    <hyperlink r:id="rId288" ref="I422"/>
    <hyperlink r:id="rId289" ref="J422"/>
    <hyperlink r:id="rId290" ref="I423"/>
    <hyperlink r:id="rId291" ref="J423"/>
    <hyperlink r:id="rId292" ref="I424"/>
    <hyperlink r:id="rId293" ref="J424"/>
    <hyperlink r:id="rId294" ref="I425"/>
    <hyperlink r:id="rId295" ref="J425"/>
    <hyperlink r:id="rId296" ref="I427"/>
    <hyperlink r:id="rId297" ref="J427"/>
    <hyperlink r:id="rId298" ref="I428"/>
    <hyperlink r:id="rId299" ref="J428"/>
    <hyperlink r:id="rId300" ref="I430"/>
    <hyperlink r:id="rId301" ref="J430"/>
    <hyperlink r:id="rId302" ref="J431"/>
    <hyperlink r:id="rId303" ref="I433"/>
    <hyperlink r:id="rId304" ref="I434"/>
    <hyperlink r:id="rId305" ref="J434"/>
    <hyperlink r:id="rId306" ref="I440"/>
    <hyperlink r:id="rId307" ref="J440"/>
    <hyperlink r:id="rId308" ref="I441"/>
    <hyperlink r:id="rId309" ref="J441"/>
    <hyperlink r:id="rId310" ref="I443"/>
    <hyperlink r:id="rId311" ref="I449"/>
    <hyperlink r:id="rId312" ref="J449"/>
    <hyperlink r:id="rId313" ref="I452"/>
    <hyperlink r:id="rId314" ref="J452"/>
    <hyperlink r:id="rId315" ref="I453"/>
    <hyperlink r:id="rId316" ref="J453"/>
    <hyperlink r:id="rId317" ref="I455"/>
    <hyperlink r:id="rId318" ref="J455"/>
    <hyperlink r:id="rId319" ref="I457"/>
    <hyperlink r:id="rId320" ref="J457"/>
    <hyperlink r:id="rId321" ref="J459"/>
    <hyperlink r:id="rId322" ref="I460"/>
    <hyperlink r:id="rId323" ref="J460"/>
    <hyperlink r:id="rId324" ref="I462"/>
    <hyperlink r:id="rId325" ref="I463"/>
    <hyperlink r:id="rId326" ref="J463"/>
    <hyperlink r:id="rId327" ref="I465"/>
    <hyperlink r:id="rId328" ref="J465"/>
    <hyperlink r:id="rId329" ref="J467"/>
    <hyperlink r:id="rId330" ref="I468"/>
    <hyperlink r:id="rId331" ref="J468"/>
    <hyperlink r:id="rId332" ref="I469"/>
    <hyperlink r:id="rId333" ref="I470"/>
    <hyperlink r:id="rId334" ref="J470"/>
    <hyperlink r:id="rId335" ref="I475"/>
    <hyperlink r:id="rId336" ref="J475"/>
    <hyperlink r:id="rId337" ref="J478"/>
    <hyperlink r:id="rId338" ref="I479"/>
    <hyperlink r:id="rId339" ref="J479"/>
    <hyperlink r:id="rId340" ref="I480"/>
    <hyperlink r:id="rId341" ref="J480"/>
    <hyperlink r:id="rId342" ref="I482"/>
    <hyperlink r:id="rId343" ref="J482"/>
    <hyperlink r:id="rId344" ref="I485"/>
    <hyperlink r:id="rId345" ref="I488"/>
    <hyperlink r:id="rId346" ref="I491"/>
    <hyperlink r:id="rId347" ref="J491"/>
    <hyperlink r:id="rId348" ref="I494"/>
    <hyperlink r:id="rId349" ref="J494"/>
    <hyperlink r:id="rId350" ref="I495"/>
    <hyperlink r:id="rId351" ref="J501"/>
    <hyperlink r:id="rId352" ref="I502"/>
    <hyperlink r:id="rId353" ref="J502"/>
    <hyperlink r:id="rId354" ref="I503"/>
    <hyperlink r:id="rId355" ref="I504"/>
    <hyperlink r:id="rId356" ref="J504"/>
    <hyperlink r:id="rId357" ref="I506"/>
    <hyperlink r:id="rId358" ref="J506"/>
    <hyperlink r:id="rId359" ref="I507"/>
    <hyperlink r:id="rId360" ref="J507"/>
    <hyperlink r:id="rId361" ref="I508"/>
    <hyperlink r:id="rId362" ref="J508"/>
    <hyperlink r:id="rId363" ref="I510"/>
    <hyperlink r:id="rId364" ref="J510"/>
    <hyperlink r:id="rId365" ref="I512"/>
    <hyperlink r:id="rId366" ref="J512"/>
    <hyperlink r:id="rId367" ref="I513"/>
    <hyperlink r:id="rId368" ref="J513"/>
    <hyperlink r:id="rId369" ref="I515"/>
    <hyperlink r:id="rId370" ref="J515"/>
    <hyperlink r:id="rId371" ref="I517"/>
    <hyperlink r:id="rId372" ref="J517"/>
    <hyperlink r:id="rId373" ref="I518"/>
    <hyperlink r:id="rId374" ref="J518"/>
    <hyperlink r:id="rId375" ref="I524"/>
    <hyperlink r:id="rId376" ref="J524"/>
    <hyperlink r:id="rId377" ref="I526"/>
    <hyperlink r:id="rId378" ref="J526"/>
  </hyperlinks>
  <drawing r:id="rId37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3.0"/>
    <col customWidth="1" min="3" max="3" width="32.38"/>
    <col customWidth="1" min="4" max="4" width="39.38"/>
    <col customWidth="1" min="5" max="6" width="27.63"/>
  </cols>
  <sheetData>
    <row r="1">
      <c r="A1" s="325" t="s">
        <v>35757</v>
      </c>
      <c r="B1" s="325" t="s">
        <v>35758</v>
      </c>
      <c r="C1" s="325" t="s">
        <v>35759</v>
      </c>
      <c r="D1" s="325" t="s">
        <v>35760</v>
      </c>
      <c r="E1" s="325" t="s">
        <v>2</v>
      </c>
      <c r="F1" s="334" t="s">
        <v>35761</v>
      </c>
    </row>
    <row r="2">
      <c r="A2" s="335" t="s">
        <v>35762</v>
      </c>
      <c r="B2" s="335" t="s">
        <v>24604</v>
      </c>
      <c r="C2" s="335" t="s">
        <v>35763</v>
      </c>
      <c r="D2" s="335" t="s">
        <v>35764</v>
      </c>
      <c r="E2" s="336">
        <v>1.0</v>
      </c>
      <c r="F2" s="337"/>
    </row>
    <row r="3">
      <c r="A3" s="335" t="s">
        <v>35762</v>
      </c>
      <c r="B3" s="335" t="s">
        <v>35765</v>
      </c>
      <c r="C3" s="335" t="s">
        <v>35766</v>
      </c>
      <c r="D3" s="335" t="s">
        <v>35767</v>
      </c>
      <c r="E3" s="335" t="s">
        <v>35768</v>
      </c>
      <c r="F3" s="338"/>
    </row>
    <row r="4">
      <c r="A4" s="335" t="s">
        <v>35769</v>
      </c>
      <c r="B4" s="335" t="s">
        <v>35770</v>
      </c>
      <c r="C4" s="335" t="s">
        <v>26315</v>
      </c>
      <c r="D4" s="335" t="s">
        <v>2588</v>
      </c>
      <c r="E4" s="335" t="s">
        <v>35771</v>
      </c>
      <c r="F4" s="338"/>
    </row>
    <row r="5">
      <c r="A5" s="335" t="s">
        <v>35762</v>
      </c>
      <c r="B5" s="335" t="s">
        <v>35770</v>
      </c>
      <c r="C5" s="335" t="s">
        <v>35772</v>
      </c>
      <c r="D5" s="335" t="s">
        <v>35773</v>
      </c>
      <c r="E5" s="335" t="s">
        <v>35774</v>
      </c>
      <c r="F5" s="338"/>
    </row>
    <row r="6">
      <c r="A6" s="335" t="s">
        <v>35769</v>
      </c>
      <c r="B6" s="335" t="s">
        <v>35770</v>
      </c>
      <c r="C6" s="335" t="s">
        <v>35775</v>
      </c>
      <c r="D6" s="335" t="s">
        <v>2588</v>
      </c>
      <c r="E6" s="335" t="s">
        <v>35776</v>
      </c>
      <c r="F6" s="338"/>
    </row>
    <row r="7">
      <c r="A7" s="335" t="s">
        <v>35762</v>
      </c>
      <c r="B7" s="335" t="s">
        <v>35770</v>
      </c>
      <c r="C7" s="335" t="s">
        <v>35777</v>
      </c>
      <c r="D7" s="335" t="s">
        <v>3312</v>
      </c>
      <c r="E7" s="335" t="s">
        <v>35778</v>
      </c>
      <c r="F7" s="338"/>
    </row>
    <row r="8">
      <c r="A8" s="335" t="s">
        <v>35762</v>
      </c>
      <c r="B8" s="335" t="s">
        <v>35770</v>
      </c>
      <c r="C8" s="335" t="s">
        <v>35779</v>
      </c>
      <c r="D8" s="335" t="s">
        <v>35780</v>
      </c>
      <c r="E8" s="335" t="s">
        <v>35781</v>
      </c>
      <c r="F8" s="338"/>
    </row>
    <row r="9">
      <c r="A9" s="335" t="s">
        <v>35762</v>
      </c>
      <c r="B9" s="335" t="s">
        <v>35765</v>
      </c>
      <c r="C9" s="335" t="s">
        <v>35782</v>
      </c>
      <c r="D9" s="335" t="s">
        <v>3225</v>
      </c>
      <c r="E9" s="335" t="s">
        <v>35783</v>
      </c>
      <c r="F9" s="338"/>
    </row>
    <row r="10">
      <c r="A10" s="335" t="s">
        <v>35762</v>
      </c>
      <c r="B10" s="335" t="s">
        <v>35770</v>
      </c>
      <c r="C10" s="335" t="s">
        <v>35784</v>
      </c>
      <c r="D10" s="335" t="s">
        <v>35785</v>
      </c>
      <c r="E10" s="335" t="s">
        <v>35786</v>
      </c>
      <c r="F10" s="338"/>
    </row>
    <row r="11">
      <c r="A11" s="335" t="s">
        <v>35787</v>
      </c>
      <c r="B11" s="335" t="s">
        <v>35770</v>
      </c>
      <c r="C11" s="335" t="s">
        <v>35788</v>
      </c>
      <c r="D11" s="335" t="s">
        <v>35789</v>
      </c>
      <c r="E11" s="335" t="s">
        <v>18026</v>
      </c>
      <c r="F11" s="338"/>
    </row>
    <row r="12">
      <c r="A12" s="335" t="s">
        <v>35762</v>
      </c>
      <c r="B12" s="335" t="s">
        <v>35765</v>
      </c>
      <c r="C12" s="335" t="s">
        <v>35790</v>
      </c>
      <c r="D12" s="335" t="s">
        <v>4950</v>
      </c>
      <c r="E12" s="335" t="s">
        <v>35791</v>
      </c>
      <c r="F12" s="338"/>
    </row>
    <row r="13">
      <c r="A13" s="335" t="s">
        <v>35762</v>
      </c>
      <c r="B13" s="335" t="s">
        <v>35792</v>
      </c>
      <c r="C13" s="335" t="s">
        <v>35793</v>
      </c>
      <c r="D13" s="335" t="s">
        <v>4950</v>
      </c>
      <c r="E13" s="335" t="s">
        <v>35794</v>
      </c>
      <c r="F13" s="338"/>
    </row>
    <row r="14">
      <c r="A14" s="335" t="s">
        <v>35769</v>
      </c>
      <c r="B14" s="335" t="s">
        <v>35765</v>
      </c>
      <c r="C14" s="335" t="s">
        <v>35795</v>
      </c>
      <c r="D14" s="335" t="s">
        <v>4950</v>
      </c>
      <c r="E14" s="335" t="s">
        <v>35796</v>
      </c>
      <c r="F14" s="338"/>
    </row>
    <row r="15">
      <c r="A15" s="335" t="s">
        <v>35762</v>
      </c>
      <c r="B15" s="335" t="s">
        <v>35797</v>
      </c>
      <c r="C15" s="335" t="s">
        <v>35798</v>
      </c>
      <c r="D15" s="335" t="s">
        <v>35799</v>
      </c>
      <c r="E15" s="335" t="s">
        <v>35800</v>
      </c>
      <c r="F15" s="338"/>
    </row>
    <row r="16">
      <c r="A16" s="335" t="s">
        <v>35769</v>
      </c>
      <c r="B16" s="335" t="s">
        <v>35770</v>
      </c>
      <c r="C16" s="335" t="s">
        <v>28047</v>
      </c>
      <c r="D16" s="335" t="s">
        <v>35801</v>
      </c>
      <c r="E16" s="335" t="s">
        <v>35802</v>
      </c>
      <c r="F16" s="338"/>
    </row>
    <row r="17">
      <c r="A17" s="335" t="s">
        <v>35769</v>
      </c>
      <c r="B17" s="335" t="s">
        <v>35792</v>
      </c>
      <c r="C17" s="335" t="s">
        <v>28944</v>
      </c>
      <c r="D17" s="335" t="s">
        <v>35803</v>
      </c>
      <c r="E17" s="335" t="s">
        <v>35804</v>
      </c>
      <c r="F17" s="338"/>
    </row>
    <row r="18">
      <c r="A18" s="335" t="s">
        <v>35769</v>
      </c>
      <c r="B18" s="335" t="s">
        <v>35770</v>
      </c>
      <c r="C18" s="335" t="s">
        <v>35805</v>
      </c>
      <c r="D18" s="335" t="s">
        <v>28805</v>
      </c>
      <c r="E18" s="335" t="s">
        <v>35806</v>
      </c>
      <c r="F18" s="338"/>
    </row>
    <row r="19">
      <c r="A19" s="335" t="s">
        <v>34241</v>
      </c>
      <c r="B19" s="335" t="s">
        <v>35770</v>
      </c>
      <c r="C19" s="335" t="s">
        <v>35807</v>
      </c>
      <c r="D19" s="335" t="s">
        <v>2635</v>
      </c>
      <c r="E19" s="335" t="s">
        <v>35808</v>
      </c>
      <c r="F19" s="338"/>
    </row>
    <row r="20">
      <c r="A20" s="335" t="s">
        <v>35769</v>
      </c>
      <c r="B20" s="335" t="s">
        <v>35797</v>
      </c>
      <c r="C20" s="335" t="s">
        <v>23868</v>
      </c>
      <c r="D20" s="335" t="s">
        <v>2588</v>
      </c>
      <c r="E20" s="335" t="s">
        <v>35809</v>
      </c>
      <c r="F20" s="338"/>
    </row>
    <row r="21">
      <c r="A21" s="335" t="s">
        <v>35762</v>
      </c>
      <c r="B21" s="335" t="s">
        <v>35770</v>
      </c>
      <c r="C21" s="335" t="s">
        <v>13335</v>
      </c>
      <c r="D21" s="335" t="s">
        <v>13336</v>
      </c>
      <c r="E21" s="335" t="s">
        <v>35810</v>
      </c>
      <c r="F21" s="338"/>
    </row>
    <row r="22">
      <c r="A22" s="335" t="s">
        <v>35762</v>
      </c>
      <c r="B22" s="335" t="s">
        <v>35765</v>
      </c>
      <c r="C22" s="335" t="s">
        <v>35811</v>
      </c>
      <c r="D22" s="335" t="s">
        <v>308</v>
      </c>
      <c r="E22" s="335" t="s">
        <v>35812</v>
      </c>
      <c r="F22" s="338"/>
    </row>
    <row r="23">
      <c r="A23" s="335" t="s">
        <v>35762</v>
      </c>
      <c r="B23" s="335" t="s">
        <v>35797</v>
      </c>
      <c r="C23" s="335" t="s">
        <v>35813</v>
      </c>
      <c r="D23" s="335" t="s">
        <v>2744</v>
      </c>
      <c r="E23" s="335" t="s">
        <v>35814</v>
      </c>
      <c r="F23" s="338"/>
    </row>
    <row r="24">
      <c r="A24" s="335" t="s">
        <v>35769</v>
      </c>
      <c r="B24" s="335" t="s">
        <v>35765</v>
      </c>
      <c r="C24" s="335" t="s">
        <v>30289</v>
      </c>
      <c r="D24" s="335" t="s">
        <v>2744</v>
      </c>
      <c r="E24" s="335" t="s">
        <v>35815</v>
      </c>
      <c r="F24" s="338"/>
    </row>
    <row r="25">
      <c r="A25" s="335" t="s">
        <v>35762</v>
      </c>
      <c r="B25" s="335" t="s">
        <v>35765</v>
      </c>
      <c r="C25" s="335" t="s">
        <v>35816</v>
      </c>
      <c r="D25" s="335" t="s">
        <v>4956</v>
      </c>
      <c r="E25" s="335" t="s">
        <v>35817</v>
      </c>
      <c r="F25" s="338"/>
    </row>
    <row r="26">
      <c r="A26" s="335" t="s">
        <v>35769</v>
      </c>
      <c r="B26" s="335" t="s">
        <v>35770</v>
      </c>
      <c r="C26" s="335" t="s">
        <v>35818</v>
      </c>
      <c r="D26" s="335" t="s">
        <v>2744</v>
      </c>
      <c r="E26" s="335" t="s">
        <v>35819</v>
      </c>
      <c r="F26" s="338"/>
    </row>
    <row r="27">
      <c r="A27" s="335" t="s">
        <v>34241</v>
      </c>
      <c r="B27" s="335" t="s">
        <v>35770</v>
      </c>
      <c r="C27" s="335" t="s">
        <v>35820</v>
      </c>
      <c r="D27" s="335"/>
      <c r="E27" s="335" t="s">
        <v>35821</v>
      </c>
      <c r="F27" s="338"/>
    </row>
    <row r="28">
      <c r="A28" s="335" t="s">
        <v>34241</v>
      </c>
      <c r="B28" s="335" t="s">
        <v>35770</v>
      </c>
      <c r="C28" s="335" t="s">
        <v>34057</v>
      </c>
      <c r="D28" s="335"/>
      <c r="E28" s="335" t="s">
        <v>35822</v>
      </c>
      <c r="F28" s="338"/>
    </row>
    <row r="29">
      <c r="A29" s="335" t="s">
        <v>35769</v>
      </c>
      <c r="B29" s="335" t="s">
        <v>35770</v>
      </c>
      <c r="C29" s="335" t="s">
        <v>35823</v>
      </c>
      <c r="D29" s="335" t="s">
        <v>2744</v>
      </c>
      <c r="E29" s="335" t="s">
        <v>35824</v>
      </c>
      <c r="F29" s="338"/>
    </row>
    <row r="30">
      <c r="A30" s="335" t="s">
        <v>35762</v>
      </c>
      <c r="B30" s="335" t="s">
        <v>35797</v>
      </c>
      <c r="C30" s="335" t="s">
        <v>14424</v>
      </c>
      <c r="D30" s="335" t="s">
        <v>3711</v>
      </c>
      <c r="E30" s="335" t="s">
        <v>35825</v>
      </c>
      <c r="F30" s="338"/>
    </row>
    <row r="31">
      <c r="A31" s="335" t="s">
        <v>35769</v>
      </c>
      <c r="B31" s="335" t="s">
        <v>35826</v>
      </c>
      <c r="C31" s="335" t="s">
        <v>35827</v>
      </c>
      <c r="D31" s="335" t="s">
        <v>2588</v>
      </c>
      <c r="E31" s="335" t="s">
        <v>35828</v>
      </c>
      <c r="F31" s="338"/>
    </row>
    <row r="32">
      <c r="A32" s="335" t="s">
        <v>35769</v>
      </c>
      <c r="B32" s="335" t="s">
        <v>35770</v>
      </c>
      <c r="C32" s="335" t="s">
        <v>35829</v>
      </c>
      <c r="D32" s="335" t="s">
        <v>2588</v>
      </c>
      <c r="E32" s="335" t="s">
        <v>35830</v>
      </c>
      <c r="F32" s="338"/>
    </row>
    <row r="33">
      <c r="A33" s="335" t="s">
        <v>35762</v>
      </c>
      <c r="B33" s="335" t="s">
        <v>35797</v>
      </c>
      <c r="C33" s="335" t="s">
        <v>35831</v>
      </c>
      <c r="D33" s="335" t="s">
        <v>2588</v>
      </c>
      <c r="E33" s="335" t="s">
        <v>35832</v>
      </c>
      <c r="F33" s="338"/>
    </row>
    <row r="34">
      <c r="A34" s="335" t="s">
        <v>35762</v>
      </c>
      <c r="B34" s="335" t="s">
        <v>35797</v>
      </c>
      <c r="C34" s="335" t="s">
        <v>35833</v>
      </c>
      <c r="D34" s="335" t="s">
        <v>3413</v>
      </c>
      <c r="E34" s="335" t="s">
        <v>35834</v>
      </c>
      <c r="F34" s="338"/>
    </row>
    <row r="35">
      <c r="A35" s="335" t="s">
        <v>35762</v>
      </c>
      <c r="B35" s="335" t="s">
        <v>35770</v>
      </c>
      <c r="C35" s="335" t="s">
        <v>9349</v>
      </c>
      <c r="D35" s="335" t="s">
        <v>5126</v>
      </c>
      <c r="E35" s="335" t="s">
        <v>35835</v>
      </c>
      <c r="F35" s="338"/>
    </row>
    <row r="36">
      <c r="A36" s="335" t="s">
        <v>35769</v>
      </c>
      <c r="B36" s="335" t="s">
        <v>35792</v>
      </c>
      <c r="C36" s="335" t="s">
        <v>35836</v>
      </c>
      <c r="D36" s="335" t="s">
        <v>20992</v>
      </c>
      <c r="E36" s="335" t="s">
        <v>35837</v>
      </c>
      <c r="F36" s="338"/>
    </row>
    <row r="37">
      <c r="A37" s="335" t="s">
        <v>35769</v>
      </c>
      <c r="B37" s="335" t="s">
        <v>35797</v>
      </c>
      <c r="C37" s="335" t="s">
        <v>35838</v>
      </c>
      <c r="D37" s="335" t="s">
        <v>8118</v>
      </c>
      <c r="E37" s="335" t="s">
        <v>35839</v>
      </c>
      <c r="F37" s="338"/>
    </row>
    <row r="38">
      <c r="A38" s="335" t="s">
        <v>35769</v>
      </c>
      <c r="B38" s="335" t="s">
        <v>35797</v>
      </c>
      <c r="C38" s="335" t="s">
        <v>23153</v>
      </c>
      <c r="D38" s="335" t="s">
        <v>8118</v>
      </c>
      <c r="E38" s="335" t="s">
        <v>35840</v>
      </c>
      <c r="F38" s="338"/>
    </row>
    <row r="39">
      <c r="A39" s="335" t="s">
        <v>35769</v>
      </c>
      <c r="B39" s="335" t="s">
        <v>35792</v>
      </c>
      <c r="C39" s="335" t="s">
        <v>35841</v>
      </c>
      <c r="D39" s="335" t="s">
        <v>35842</v>
      </c>
      <c r="E39" s="335" t="s">
        <v>35843</v>
      </c>
      <c r="F39" s="338"/>
    </row>
    <row r="40">
      <c r="A40" s="335" t="s">
        <v>34241</v>
      </c>
      <c r="B40" s="335" t="s">
        <v>35770</v>
      </c>
      <c r="C40" s="335" t="s">
        <v>35844</v>
      </c>
      <c r="D40" s="335"/>
      <c r="E40" s="335" t="s">
        <v>35845</v>
      </c>
      <c r="F40" s="338"/>
    </row>
    <row r="41">
      <c r="A41" s="335" t="s">
        <v>35769</v>
      </c>
      <c r="B41" s="335" t="s">
        <v>35826</v>
      </c>
      <c r="C41" s="335" t="s">
        <v>35846</v>
      </c>
      <c r="D41" s="335" t="s">
        <v>2588</v>
      </c>
      <c r="E41" s="335" t="s">
        <v>35847</v>
      </c>
      <c r="F41" s="338"/>
    </row>
    <row r="42">
      <c r="A42" s="335" t="s">
        <v>35762</v>
      </c>
      <c r="B42" s="335" t="s">
        <v>35770</v>
      </c>
      <c r="C42" s="335" t="s">
        <v>35848</v>
      </c>
      <c r="D42" s="335" t="s">
        <v>3312</v>
      </c>
      <c r="E42" s="335" t="s">
        <v>35849</v>
      </c>
      <c r="F42" s="338"/>
    </row>
    <row r="43">
      <c r="A43" s="335" t="s">
        <v>34241</v>
      </c>
      <c r="B43" s="335" t="s">
        <v>35770</v>
      </c>
      <c r="C43" s="335" t="s">
        <v>35850</v>
      </c>
      <c r="D43" s="335" t="s">
        <v>35851</v>
      </c>
      <c r="E43" s="335" t="s">
        <v>35852</v>
      </c>
      <c r="F43" s="338"/>
    </row>
    <row r="44">
      <c r="A44" s="335" t="s">
        <v>35769</v>
      </c>
      <c r="B44" s="335" t="s">
        <v>35770</v>
      </c>
      <c r="C44" s="335" t="s">
        <v>35853</v>
      </c>
      <c r="D44" s="335" t="s">
        <v>2588</v>
      </c>
      <c r="E44" s="335" t="s">
        <v>35854</v>
      </c>
      <c r="F44" s="338"/>
    </row>
    <row r="45">
      <c r="A45" s="335" t="s">
        <v>35769</v>
      </c>
      <c r="B45" s="335" t="s">
        <v>35770</v>
      </c>
      <c r="C45" s="335" t="s">
        <v>35855</v>
      </c>
      <c r="D45" s="335" t="s">
        <v>35856</v>
      </c>
      <c r="E45" s="335" t="s">
        <v>35857</v>
      </c>
      <c r="F45" s="338"/>
    </row>
    <row r="46">
      <c r="A46" s="335" t="s">
        <v>35769</v>
      </c>
      <c r="B46" s="335" t="s">
        <v>35770</v>
      </c>
      <c r="C46" s="335" t="s">
        <v>35858</v>
      </c>
      <c r="D46" s="335" t="s">
        <v>29048</v>
      </c>
      <c r="E46" s="335" t="s">
        <v>35859</v>
      </c>
      <c r="F46" s="338"/>
    </row>
    <row r="47">
      <c r="A47" s="335" t="s">
        <v>35762</v>
      </c>
      <c r="B47" s="335" t="s">
        <v>35797</v>
      </c>
      <c r="C47" s="335" t="s">
        <v>35860</v>
      </c>
      <c r="D47" s="335" t="s">
        <v>35861</v>
      </c>
      <c r="E47" s="335" t="s">
        <v>35862</v>
      </c>
      <c r="F47" s="338"/>
    </row>
    <row r="48">
      <c r="A48" s="335" t="s">
        <v>35769</v>
      </c>
      <c r="B48" s="335" t="s">
        <v>35765</v>
      </c>
      <c r="C48" s="335" t="s">
        <v>35863</v>
      </c>
      <c r="D48" s="335" t="s">
        <v>35864</v>
      </c>
      <c r="E48" s="335" t="s">
        <v>35865</v>
      </c>
      <c r="F48" s="338"/>
    </row>
    <row r="49">
      <c r="A49" s="335" t="s">
        <v>34241</v>
      </c>
      <c r="B49" s="335" t="s">
        <v>35770</v>
      </c>
      <c r="C49" s="335" t="s">
        <v>35866</v>
      </c>
      <c r="D49" s="335"/>
      <c r="E49" s="335" t="s">
        <v>35867</v>
      </c>
      <c r="F49" s="338"/>
    </row>
    <row r="50">
      <c r="A50" s="335" t="s">
        <v>35762</v>
      </c>
      <c r="B50" s="335" t="s">
        <v>35797</v>
      </c>
      <c r="C50" s="335" t="s">
        <v>35868</v>
      </c>
      <c r="D50" s="335" t="s">
        <v>35869</v>
      </c>
      <c r="E50" s="335" t="s">
        <v>35870</v>
      </c>
      <c r="F50" s="338"/>
    </row>
    <row r="51">
      <c r="A51" s="335" t="s">
        <v>35769</v>
      </c>
      <c r="B51" s="335" t="s">
        <v>35765</v>
      </c>
      <c r="C51" s="335" t="s">
        <v>24355</v>
      </c>
      <c r="D51" s="335" t="s">
        <v>4931</v>
      </c>
      <c r="E51" s="335" t="s">
        <v>35871</v>
      </c>
      <c r="F51" s="338"/>
    </row>
    <row r="52">
      <c r="A52" s="335" t="s">
        <v>35787</v>
      </c>
      <c r="B52" s="335" t="s">
        <v>35770</v>
      </c>
      <c r="C52" s="335" t="s">
        <v>33040</v>
      </c>
      <c r="D52" s="335"/>
      <c r="E52" s="335" t="s">
        <v>35872</v>
      </c>
      <c r="F52" s="338"/>
    </row>
    <row r="53">
      <c r="A53" s="335" t="s">
        <v>35769</v>
      </c>
      <c r="B53" s="335" t="s">
        <v>35797</v>
      </c>
      <c r="C53" s="335" t="s">
        <v>30521</v>
      </c>
      <c r="D53" s="335" t="s">
        <v>33289</v>
      </c>
      <c r="E53" s="335" t="s">
        <v>35873</v>
      </c>
      <c r="F53" s="338"/>
    </row>
    <row r="54">
      <c r="A54" s="335" t="s">
        <v>34241</v>
      </c>
      <c r="B54" s="335" t="s">
        <v>35770</v>
      </c>
      <c r="C54" s="335" t="s">
        <v>34134</v>
      </c>
      <c r="D54" s="335" t="s">
        <v>35874</v>
      </c>
      <c r="E54" s="335" t="s">
        <v>35875</v>
      </c>
      <c r="F54" s="338"/>
    </row>
    <row r="55">
      <c r="A55" s="335" t="s">
        <v>35769</v>
      </c>
      <c r="B55" s="335" t="s">
        <v>35792</v>
      </c>
      <c r="C55" s="335" t="s">
        <v>35876</v>
      </c>
      <c r="D55" s="335" t="s">
        <v>8210</v>
      </c>
      <c r="E55" s="335" t="s">
        <v>35877</v>
      </c>
      <c r="F55" s="338"/>
    </row>
    <row r="56">
      <c r="A56" s="335" t="s">
        <v>35769</v>
      </c>
      <c r="B56" s="335" t="s">
        <v>35770</v>
      </c>
      <c r="C56" s="335" t="s">
        <v>35878</v>
      </c>
      <c r="D56" s="335" t="s">
        <v>8210</v>
      </c>
      <c r="E56" s="335" t="s">
        <v>35879</v>
      </c>
      <c r="F56" s="338"/>
    </row>
    <row r="57">
      <c r="A57" s="335" t="s">
        <v>35769</v>
      </c>
      <c r="B57" s="335" t="s">
        <v>35770</v>
      </c>
      <c r="C57" s="335" t="s">
        <v>35880</v>
      </c>
      <c r="D57" s="335" t="s">
        <v>8210</v>
      </c>
      <c r="E57" s="335" t="s">
        <v>35881</v>
      </c>
      <c r="F57" s="338"/>
    </row>
    <row r="58">
      <c r="A58" s="335" t="s">
        <v>35762</v>
      </c>
      <c r="B58" s="335" t="s">
        <v>35765</v>
      </c>
      <c r="C58" s="335" t="s">
        <v>2336</v>
      </c>
      <c r="D58" s="335" t="s">
        <v>8224</v>
      </c>
      <c r="E58" s="335" t="s">
        <v>35882</v>
      </c>
      <c r="F58" s="338"/>
    </row>
    <row r="59">
      <c r="A59" s="335" t="s">
        <v>35762</v>
      </c>
      <c r="B59" s="335" t="s">
        <v>24604</v>
      </c>
      <c r="C59" s="335" t="s">
        <v>35883</v>
      </c>
      <c r="D59" s="335" t="s">
        <v>8224</v>
      </c>
      <c r="E59" s="335" t="s">
        <v>35884</v>
      </c>
      <c r="F59" s="338"/>
    </row>
    <row r="60">
      <c r="A60" s="335" t="s">
        <v>35762</v>
      </c>
      <c r="B60" s="335" t="s">
        <v>35797</v>
      </c>
      <c r="C60" s="335" t="s">
        <v>35885</v>
      </c>
      <c r="D60" s="335" t="s">
        <v>8224</v>
      </c>
      <c r="E60" s="335" t="s">
        <v>35886</v>
      </c>
      <c r="F60" s="338"/>
    </row>
    <row r="61">
      <c r="A61" s="335" t="s">
        <v>35762</v>
      </c>
      <c r="B61" s="335" t="s">
        <v>35770</v>
      </c>
      <c r="C61" s="335" t="s">
        <v>4925</v>
      </c>
      <c r="D61" s="335" t="s">
        <v>4985</v>
      </c>
      <c r="E61" s="335" t="s">
        <v>35887</v>
      </c>
      <c r="F61" s="338"/>
    </row>
    <row r="62">
      <c r="A62" s="335" t="s">
        <v>35769</v>
      </c>
      <c r="B62" s="335" t="s">
        <v>35797</v>
      </c>
      <c r="C62" s="335" t="s">
        <v>35888</v>
      </c>
      <c r="D62" s="335" t="s">
        <v>8235</v>
      </c>
      <c r="E62" s="335" t="s">
        <v>35889</v>
      </c>
      <c r="F62" s="338"/>
    </row>
    <row r="63">
      <c r="A63" s="335" t="s">
        <v>35762</v>
      </c>
      <c r="B63" s="335" t="s">
        <v>35797</v>
      </c>
      <c r="C63" s="335" t="s">
        <v>35890</v>
      </c>
      <c r="D63" s="335" t="s">
        <v>35891</v>
      </c>
      <c r="E63" s="335" t="s">
        <v>35892</v>
      </c>
      <c r="F63" s="338"/>
    </row>
    <row r="64">
      <c r="A64" s="335" t="s">
        <v>34241</v>
      </c>
      <c r="B64" s="335" t="s">
        <v>35770</v>
      </c>
      <c r="C64" s="335" t="s">
        <v>35893</v>
      </c>
      <c r="D64" s="335"/>
      <c r="E64" s="335" t="s">
        <v>35894</v>
      </c>
      <c r="F64" s="338"/>
    </row>
    <row r="65">
      <c r="A65" s="335" t="s">
        <v>34241</v>
      </c>
      <c r="B65" s="335" t="s">
        <v>35792</v>
      </c>
      <c r="C65" s="335" t="s">
        <v>35546</v>
      </c>
      <c r="D65" s="335" t="s">
        <v>35895</v>
      </c>
      <c r="E65" s="335" t="s">
        <v>35896</v>
      </c>
      <c r="F65" s="338"/>
    </row>
    <row r="66">
      <c r="A66" s="335" t="s">
        <v>34241</v>
      </c>
      <c r="B66" s="335" t="s">
        <v>35792</v>
      </c>
      <c r="C66" s="335" t="s">
        <v>35897</v>
      </c>
      <c r="D66" s="335" t="s">
        <v>35898</v>
      </c>
      <c r="E66" s="335" t="s">
        <v>35899</v>
      </c>
      <c r="F66" s="338"/>
    </row>
    <row r="67">
      <c r="A67" s="335" t="s">
        <v>35769</v>
      </c>
      <c r="B67" s="335" t="s">
        <v>35770</v>
      </c>
      <c r="C67" s="335" t="s">
        <v>35900</v>
      </c>
      <c r="D67" s="335" t="s">
        <v>8274</v>
      </c>
      <c r="E67" s="335" t="s">
        <v>35901</v>
      </c>
      <c r="F67" s="338"/>
    </row>
    <row r="68">
      <c r="A68" s="335" t="s">
        <v>34241</v>
      </c>
      <c r="B68" s="335" t="s">
        <v>35765</v>
      </c>
      <c r="C68" s="335" t="s">
        <v>35902</v>
      </c>
      <c r="D68" s="335"/>
      <c r="E68" s="335" t="s">
        <v>35903</v>
      </c>
      <c r="F68" s="338"/>
    </row>
    <row r="69">
      <c r="A69" s="335" t="s">
        <v>34241</v>
      </c>
      <c r="B69" s="335" t="s">
        <v>35765</v>
      </c>
      <c r="C69" s="335" t="s">
        <v>35904</v>
      </c>
      <c r="D69" s="335" t="s">
        <v>35905</v>
      </c>
      <c r="E69" s="335" t="s">
        <v>35903</v>
      </c>
      <c r="F69" s="338"/>
    </row>
    <row r="70">
      <c r="A70" s="335" t="s">
        <v>35787</v>
      </c>
      <c r="B70" s="335" t="s">
        <v>35770</v>
      </c>
      <c r="C70" s="335" t="s">
        <v>35906</v>
      </c>
      <c r="D70" s="335" t="s">
        <v>35907</v>
      </c>
      <c r="E70" s="335" t="s">
        <v>2785</v>
      </c>
      <c r="F70" s="338"/>
    </row>
    <row r="71">
      <c r="A71" s="335" t="s">
        <v>35762</v>
      </c>
      <c r="B71" s="335" t="s">
        <v>35770</v>
      </c>
      <c r="C71" s="335" t="s">
        <v>35908</v>
      </c>
      <c r="D71" s="335" t="s">
        <v>4947</v>
      </c>
      <c r="E71" s="335" t="s">
        <v>35909</v>
      </c>
      <c r="F71" s="338"/>
    </row>
    <row r="72">
      <c r="A72" s="335" t="s">
        <v>35769</v>
      </c>
      <c r="B72" s="335" t="s">
        <v>35770</v>
      </c>
      <c r="C72" s="335" t="s">
        <v>35910</v>
      </c>
      <c r="D72" s="335" t="s">
        <v>4947</v>
      </c>
      <c r="E72" s="335" t="s">
        <v>35911</v>
      </c>
      <c r="F72" s="338"/>
    </row>
    <row r="73">
      <c r="A73" s="335" t="s">
        <v>35762</v>
      </c>
      <c r="B73" s="335" t="s">
        <v>35765</v>
      </c>
      <c r="C73" s="335" t="s">
        <v>35912</v>
      </c>
      <c r="D73" s="335" t="s">
        <v>4947</v>
      </c>
      <c r="E73" s="335" t="s">
        <v>35913</v>
      </c>
      <c r="F73" s="338"/>
    </row>
    <row r="74">
      <c r="A74" s="335" t="s">
        <v>35787</v>
      </c>
      <c r="B74" s="335" t="s">
        <v>35797</v>
      </c>
      <c r="C74" s="335" t="s">
        <v>35914</v>
      </c>
      <c r="D74" s="335"/>
      <c r="E74" s="335" t="s">
        <v>35915</v>
      </c>
      <c r="F74" s="338"/>
    </row>
    <row r="75">
      <c r="A75" s="335" t="s">
        <v>35769</v>
      </c>
      <c r="B75" s="335" t="s">
        <v>35765</v>
      </c>
      <c r="C75" s="335" t="s">
        <v>35916</v>
      </c>
      <c r="D75" s="335" t="s">
        <v>4947</v>
      </c>
      <c r="E75" s="335" t="s">
        <v>35917</v>
      </c>
      <c r="F75" s="338"/>
    </row>
    <row r="76">
      <c r="A76" s="335" t="s">
        <v>35762</v>
      </c>
      <c r="B76" s="335" t="s">
        <v>35765</v>
      </c>
      <c r="C76" s="335" t="s">
        <v>35918</v>
      </c>
      <c r="D76" s="335" t="s">
        <v>8239</v>
      </c>
      <c r="E76" s="335" t="s">
        <v>35919</v>
      </c>
      <c r="F76" s="338"/>
    </row>
    <row r="77">
      <c r="A77" s="335" t="s">
        <v>35769</v>
      </c>
      <c r="B77" s="335" t="s">
        <v>35797</v>
      </c>
      <c r="C77" s="335" t="s">
        <v>35920</v>
      </c>
      <c r="D77" s="335" t="s">
        <v>4947</v>
      </c>
      <c r="E77" s="335" t="s">
        <v>35921</v>
      </c>
      <c r="F77" s="338"/>
    </row>
    <row r="78">
      <c r="A78" s="335" t="s">
        <v>35762</v>
      </c>
      <c r="B78" s="335" t="s">
        <v>35797</v>
      </c>
      <c r="C78" s="335" t="s">
        <v>35922</v>
      </c>
      <c r="D78" s="335" t="s">
        <v>4947</v>
      </c>
      <c r="E78" s="335" t="s">
        <v>35923</v>
      </c>
      <c r="F78" s="338"/>
    </row>
    <row r="79">
      <c r="A79" s="335" t="s">
        <v>35762</v>
      </c>
      <c r="B79" s="335" t="s">
        <v>35797</v>
      </c>
      <c r="C79" s="335" t="s">
        <v>35924</v>
      </c>
      <c r="D79" s="335" t="s">
        <v>2785</v>
      </c>
      <c r="E79" s="335" t="s">
        <v>35925</v>
      </c>
      <c r="F79" s="338"/>
    </row>
    <row r="80">
      <c r="A80" s="335" t="s">
        <v>35762</v>
      </c>
      <c r="B80" s="335" t="s">
        <v>35797</v>
      </c>
      <c r="C80" s="335" t="s">
        <v>35926</v>
      </c>
      <c r="D80" s="335" t="s">
        <v>4947</v>
      </c>
      <c r="E80" s="335" t="s">
        <v>35927</v>
      </c>
      <c r="F80" s="338"/>
    </row>
    <row r="81">
      <c r="A81" s="335" t="s">
        <v>34241</v>
      </c>
      <c r="B81" s="335" t="s">
        <v>35770</v>
      </c>
      <c r="C81" s="335" t="s">
        <v>34767</v>
      </c>
      <c r="D81" s="335"/>
      <c r="E81" s="335" t="s">
        <v>35928</v>
      </c>
      <c r="F81" s="338"/>
    </row>
    <row r="82">
      <c r="A82" s="335" t="s">
        <v>35769</v>
      </c>
      <c r="B82" s="335" t="s">
        <v>35770</v>
      </c>
      <c r="C82" s="335" t="s">
        <v>30401</v>
      </c>
      <c r="D82" s="335" t="s">
        <v>16223</v>
      </c>
      <c r="E82" s="335" t="s">
        <v>35929</v>
      </c>
      <c r="F82" s="338"/>
    </row>
    <row r="83">
      <c r="A83" s="335" t="s">
        <v>35762</v>
      </c>
      <c r="B83" s="335" t="s">
        <v>35770</v>
      </c>
      <c r="C83" s="335" t="s">
        <v>8327</v>
      </c>
      <c r="D83" s="335" t="s">
        <v>4947</v>
      </c>
      <c r="E83" s="335" t="s">
        <v>35930</v>
      </c>
      <c r="F83" s="338"/>
    </row>
    <row r="84">
      <c r="A84" s="335" t="s">
        <v>35769</v>
      </c>
      <c r="B84" s="335" t="s">
        <v>35770</v>
      </c>
      <c r="C84" s="335" t="s">
        <v>35931</v>
      </c>
      <c r="D84" s="335" t="s">
        <v>4947</v>
      </c>
      <c r="E84" s="335" t="s">
        <v>35932</v>
      </c>
      <c r="F84" s="338"/>
    </row>
    <row r="85">
      <c r="A85" s="335" t="s">
        <v>35769</v>
      </c>
      <c r="B85" s="335" t="s">
        <v>35770</v>
      </c>
      <c r="C85" s="335" t="s">
        <v>35933</v>
      </c>
      <c r="D85" s="335" t="s">
        <v>35934</v>
      </c>
      <c r="E85" s="335" t="s">
        <v>35935</v>
      </c>
      <c r="F85" s="338"/>
    </row>
    <row r="86">
      <c r="A86" s="335" t="s">
        <v>35769</v>
      </c>
      <c r="B86" s="335" t="s">
        <v>35797</v>
      </c>
      <c r="C86" s="335" t="s">
        <v>35936</v>
      </c>
      <c r="D86" s="335" t="s">
        <v>35937</v>
      </c>
      <c r="E86" s="335" t="s">
        <v>35938</v>
      </c>
      <c r="F86" s="338"/>
    </row>
    <row r="87">
      <c r="A87" s="335" t="s">
        <v>35769</v>
      </c>
      <c r="B87" s="335" t="s">
        <v>35770</v>
      </c>
      <c r="C87" s="335" t="s">
        <v>31435</v>
      </c>
      <c r="D87" s="335" t="s">
        <v>35939</v>
      </c>
      <c r="E87" s="335" t="s">
        <v>35940</v>
      </c>
      <c r="F87" s="338"/>
    </row>
    <row r="88">
      <c r="A88" s="335" t="s">
        <v>35762</v>
      </c>
      <c r="B88" s="335" t="s">
        <v>35797</v>
      </c>
      <c r="C88" s="335" t="s">
        <v>35941</v>
      </c>
      <c r="D88" s="335" t="s">
        <v>15839</v>
      </c>
      <c r="E88" s="335" t="s">
        <v>35942</v>
      </c>
      <c r="F88" s="338"/>
    </row>
    <row r="89">
      <c r="A89" s="335" t="s">
        <v>35769</v>
      </c>
      <c r="B89" s="335" t="s">
        <v>35770</v>
      </c>
      <c r="C89" s="335" t="s">
        <v>30365</v>
      </c>
      <c r="D89" s="335" t="s">
        <v>24280</v>
      </c>
      <c r="E89" s="335" t="s">
        <v>35943</v>
      </c>
      <c r="F89" s="338"/>
    </row>
    <row r="90">
      <c r="A90" s="335" t="s">
        <v>34241</v>
      </c>
      <c r="B90" s="335" t="s">
        <v>35770</v>
      </c>
      <c r="C90" s="335" t="s">
        <v>32065</v>
      </c>
      <c r="D90" s="335" t="s">
        <v>35944</v>
      </c>
      <c r="E90" s="335" t="s">
        <v>35945</v>
      </c>
      <c r="F90" s="338"/>
    </row>
    <row r="91">
      <c r="A91" s="335" t="s">
        <v>35769</v>
      </c>
      <c r="B91" s="335" t="s">
        <v>35765</v>
      </c>
      <c r="C91" s="335" t="s">
        <v>35946</v>
      </c>
      <c r="D91" s="335" t="s">
        <v>35947</v>
      </c>
      <c r="E91" s="335" t="s">
        <v>35948</v>
      </c>
      <c r="F91" s="338"/>
    </row>
    <row r="92">
      <c r="A92" s="335" t="s">
        <v>35769</v>
      </c>
      <c r="B92" s="335" t="s">
        <v>35770</v>
      </c>
      <c r="C92" s="335" t="s">
        <v>35949</v>
      </c>
      <c r="D92" s="335" t="s">
        <v>32254</v>
      </c>
      <c r="E92" s="335" t="s">
        <v>35950</v>
      </c>
      <c r="F92" s="338"/>
    </row>
    <row r="93">
      <c r="A93" s="335" t="s">
        <v>34241</v>
      </c>
      <c r="B93" s="335" t="s">
        <v>35770</v>
      </c>
      <c r="C93" s="335" t="s">
        <v>35951</v>
      </c>
      <c r="D93" s="335" t="s">
        <v>35952</v>
      </c>
      <c r="E93" s="335" t="s">
        <v>35953</v>
      </c>
      <c r="F93" s="338"/>
    </row>
    <row r="94">
      <c r="A94" s="335" t="s">
        <v>34241</v>
      </c>
      <c r="B94" s="335" t="s">
        <v>35770</v>
      </c>
      <c r="C94" s="335" t="s">
        <v>35954</v>
      </c>
      <c r="D94" s="335"/>
      <c r="E94" s="335" t="s">
        <v>35955</v>
      </c>
      <c r="F94" s="338"/>
    </row>
    <row r="95">
      <c r="A95" s="335" t="s">
        <v>35769</v>
      </c>
      <c r="B95" s="335" t="s">
        <v>35792</v>
      </c>
      <c r="C95" s="335" t="s">
        <v>35956</v>
      </c>
      <c r="D95" s="335" t="s">
        <v>35957</v>
      </c>
      <c r="E95" s="335" t="s">
        <v>35958</v>
      </c>
      <c r="F95" s="338"/>
    </row>
    <row r="96">
      <c r="A96" s="335" t="s">
        <v>35769</v>
      </c>
      <c r="B96" s="335" t="s">
        <v>35797</v>
      </c>
      <c r="C96" s="335" t="s">
        <v>35959</v>
      </c>
      <c r="D96" s="335" t="s">
        <v>35960</v>
      </c>
      <c r="E96" s="335" t="s">
        <v>35961</v>
      </c>
      <c r="F96" s="338"/>
    </row>
    <row r="97">
      <c r="A97" s="335" t="s">
        <v>35762</v>
      </c>
      <c r="B97" s="335" t="s">
        <v>35765</v>
      </c>
      <c r="C97" s="335" t="s">
        <v>35962</v>
      </c>
      <c r="D97" s="335" t="s">
        <v>35963</v>
      </c>
      <c r="E97" s="335" t="s">
        <v>35964</v>
      </c>
      <c r="F97" s="338"/>
    </row>
    <row r="98">
      <c r="A98" s="335" t="s">
        <v>35769</v>
      </c>
      <c r="B98" s="335" t="s">
        <v>35792</v>
      </c>
      <c r="C98" s="335" t="s">
        <v>35965</v>
      </c>
      <c r="D98" s="335" t="s">
        <v>35966</v>
      </c>
      <c r="E98" s="335" t="s">
        <v>35967</v>
      </c>
      <c r="F98" s="338"/>
    </row>
    <row r="99">
      <c r="A99" s="335" t="s">
        <v>35769</v>
      </c>
      <c r="B99" s="335" t="s">
        <v>35792</v>
      </c>
      <c r="C99" s="335" t="s">
        <v>35968</v>
      </c>
      <c r="D99" s="335" t="s">
        <v>35969</v>
      </c>
      <c r="E99" s="335" t="s">
        <v>35970</v>
      </c>
      <c r="F99" s="338"/>
    </row>
    <row r="100">
      <c r="A100" s="339" t="s">
        <v>35787</v>
      </c>
      <c r="B100" s="340" t="s">
        <v>24604</v>
      </c>
      <c r="C100" s="340" t="s">
        <v>32152</v>
      </c>
      <c r="D100" s="340"/>
      <c r="E100" s="340" t="s">
        <v>35971</v>
      </c>
      <c r="F100" s="341"/>
    </row>
    <row r="101">
      <c r="A101" s="335" t="s">
        <v>35762</v>
      </c>
      <c r="B101" s="335" t="s">
        <v>35770</v>
      </c>
      <c r="C101" s="335" t="s">
        <v>35972</v>
      </c>
      <c r="D101" s="335" t="s">
        <v>35973</v>
      </c>
      <c r="E101" s="335" t="s">
        <v>35974</v>
      </c>
      <c r="F101" s="338"/>
    </row>
    <row r="102">
      <c r="A102" s="335" t="s">
        <v>35769</v>
      </c>
      <c r="B102" s="335" t="s">
        <v>35770</v>
      </c>
      <c r="C102" s="335" t="s">
        <v>35975</v>
      </c>
      <c r="D102" s="335" t="s">
        <v>2588</v>
      </c>
      <c r="E102" s="335" t="s">
        <v>35976</v>
      </c>
      <c r="F102" s="338"/>
    </row>
    <row r="103">
      <c r="A103" s="335" t="s">
        <v>35762</v>
      </c>
      <c r="B103" s="335" t="s">
        <v>35770</v>
      </c>
      <c r="C103" s="335" t="s">
        <v>35977</v>
      </c>
      <c r="D103" s="335" t="s">
        <v>3098</v>
      </c>
      <c r="E103" s="335" t="s">
        <v>35978</v>
      </c>
      <c r="F103" s="338"/>
    </row>
    <row r="104">
      <c r="A104" s="335" t="s">
        <v>35787</v>
      </c>
      <c r="B104" s="335" t="s">
        <v>35770</v>
      </c>
      <c r="C104" s="335" t="s">
        <v>33660</v>
      </c>
      <c r="D104" s="335"/>
      <c r="E104" s="335" t="s">
        <v>35979</v>
      </c>
      <c r="F104" s="338"/>
    </row>
    <row r="105">
      <c r="A105" s="335" t="s">
        <v>35769</v>
      </c>
      <c r="B105" s="335" t="s">
        <v>35797</v>
      </c>
      <c r="C105" s="335" t="s">
        <v>35980</v>
      </c>
      <c r="D105" s="335" t="s">
        <v>2588</v>
      </c>
      <c r="E105" s="335" t="s">
        <v>35981</v>
      </c>
      <c r="F105" s="338"/>
    </row>
    <row r="106">
      <c r="A106" s="335" t="s">
        <v>35787</v>
      </c>
      <c r="B106" s="335" t="s">
        <v>35770</v>
      </c>
      <c r="C106" s="335" t="s">
        <v>32280</v>
      </c>
      <c r="D106" s="335" t="s">
        <v>35982</v>
      </c>
      <c r="E106" s="335" t="s">
        <v>35983</v>
      </c>
      <c r="F106" s="338"/>
    </row>
    <row r="107">
      <c r="A107" s="335" t="s">
        <v>35787</v>
      </c>
      <c r="B107" s="335" t="s">
        <v>35770</v>
      </c>
      <c r="C107" s="335" t="s">
        <v>35984</v>
      </c>
      <c r="D107" s="335" t="s">
        <v>35985</v>
      </c>
      <c r="E107" s="335" t="s">
        <v>35983</v>
      </c>
      <c r="F107" s="338"/>
    </row>
    <row r="108">
      <c r="A108" s="335" t="s">
        <v>35787</v>
      </c>
      <c r="B108" s="335" t="s">
        <v>35770</v>
      </c>
      <c r="C108" s="335" t="s">
        <v>33865</v>
      </c>
      <c r="D108" s="335"/>
      <c r="E108" s="335" t="s">
        <v>35985</v>
      </c>
      <c r="F108" s="338"/>
    </row>
    <row r="109">
      <c r="A109" s="335" t="s">
        <v>34241</v>
      </c>
      <c r="B109" s="335" t="s">
        <v>35770</v>
      </c>
      <c r="C109" s="335" t="s">
        <v>35986</v>
      </c>
      <c r="D109" s="335" t="s">
        <v>35987</v>
      </c>
      <c r="E109" s="335" t="s">
        <v>35988</v>
      </c>
      <c r="F109" s="338"/>
    </row>
    <row r="110">
      <c r="A110" s="335" t="s">
        <v>35787</v>
      </c>
      <c r="B110" s="335" t="s">
        <v>35792</v>
      </c>
      <c r="C110" s="342" t="s">
        <v>35989</v>
      </c>
      <c r="D110" s="335" t="s">
        <v>35990</v>
      </c>
      <c r="E110" s="335" t="s">
        <v>35991</v>
      </c>
      <c r="F110" s="338"/>
    </row>
    <row r="111">
      <c r="A111" s="335" t="s">
        <v>35769</v>
      </c>
      <c r="B111" s="335" t="s">
        <v>35770</v>
      </c>
      <c r="C111" s="335" t="s">
        <v>22871</v>
      </c>
      <c r="D111" s="335" t="s">
        <v>22873</v>
      </c>
      <c r="E111" s="335" t="s">
        <v>35992</v>
      </c>
      <c r="F111" s="338"/>
    </row>
    <row r="112">
      <c r="A112" s="335" t="s">
        <v>35769</v>
      </c>
      <c r="B112" s="335" t="s">
        <v>35770</v>
      </c>
      <c r="C112" s="335" t="s">
        <v>25114</v>
      </c>
      <c r="D112" s="335" t="s">
        <v>15432</v>
      </c>
      <c r="E112" s="335" t="s">
        <v>35993</v>
      </c>
      <c r="F112" s="338"/>
    </row>
    <row r="113">
      <c r="A113" s="335" t="s">
        <v>35762</v>
      </c>
      <c r="B113" s="335" t="s">
        <v>35770</v>
      </c>
      <c r="C113" s="335" t="s">
        <v>35994</v>
      </c>
      <c r="D113" s="335" t="s">
        <v>114</v>
      </c>
      <c r="E113" s="335" t="s">
        <v>35995</v>
      </c>
      <c r="F113" s="338"/>
    </row>
    <row r="114">
      <c r="A114" s="335" t="s">
        <v>35769</v>
      </c>
      <c r="B114" s="335" t="s">
        <v>35765</v>
      </c>
      <c r="C114" s="335" t="s">
        <v>29724</v>
      </c>
      <c r="D114" s="335" t="s">
        <v>120</v>
      </c>
      <c r="E114" s="335" t="s">
        <v>35996</v>
      </c>
      <c r="F114" s="338"/>
    </row>
    <row r="115">
      <c r="A115" s="335" t="s">
        <v>35762</v>
      </c>
      <c r="B115" s="335" t="s">
        <v>35797</v>
      </c>
      <c r="C115" s="335" t="s">
        <v>35997</v>
      </c>
      <c r="D115" s="335" t="s">
        <v>120</v>
      </c>
      <c r="E115" s="335" t="s">
        <v>35998</v>
      </c>
      <c r="F115" s="338"/>
    </row>
    <row r="116">
      <c r="A116" s="335" t="s">
        <v>35787</v>
      </c>
      <c r="B116" s="335" t="s">
        <v>35770</v>
      </c>
      <c r="C116" s="335" t="s">
        <v>35999</v>
      </c>
      <c r="D116" s="335" t="s">
        <v>36000</v>
      </c>
      <c r="E116" s="335" t="s">
        <v>125</v>
      </c>
      <c r="F116" s="338"/>
    </row>
    <row r="117">
      <c r="A117" s="335" t="s">
        <v>34241</v>
      </c>
      <c r="B117" s="335" t="s">
        <v>35792</v>
      </c>
      <c r="C117" s="335" t="s">
        <v>36001</v>
      </c>
      <c r="D117" s="335" t="s">
        <v>36002</v>
      </c>
      <c r="E117" s="335" t="s">
        <v>36003</v>
      </c>
      <c r="F117" s="338"/>
    </row>
    <row r="118">
      <c r="A118" s="335" t="s">
        <v>35787</v>
      </c>
      <c r="B118" s="335" t="s">
        <v>35770</v>
      </c>
      <c r="C118" s="335" t="s">
        <v>31959</v>
      </c>
      <c r="D118" s="335"/>
      <c r="E118" s="335" t="s">
        <v>36000</v>
      </c>
      <c r="F118" s="338"/>
    </row>
    <row r="119">
      <c r="A119" s="335" t="s">
        <v>35787</v>
      </c>
      <c r="B119" s="335" t="s">
        <v>35770</v>
      </c>
      <c r="C119" s="335" t="s">
        <v>31959</v>
      </c>
      <c r="D119" s="335"/>
      <c r="E119" s="335" t="s">
        <v>36000</v>
      </c>
      <c r="F119" s="338"/>
    </row>
    <row r="120">
      <c r="A120" s="335" t="s">
        <v>35769</v>
      </c>
      <c r="B120" s="335" t="s">
        <v>35770</v>
      </c>
      <c r="C120" s="335" t="s">
        <v>25593</v>
      </c>
      <c r="D120" s="335" t="s">
        <v>136</v>
      </c>
      <c r="E120" s="335" t="s">
        <v>36004</v>
      </c>
      <c r="F120" s="338"/>
    </row>
    <row r="121">
      <c r="A121" s="335" t="s">
        <v>35769</v>
      </c>
      <c r="B121" s="335" t="s">
        <v>35770</v>
      </c>
      <c r="C121" s="335" t="s">
        <v>36005</v>
      </c>
      <c r="D121" s="335" t="s">
        <v>125</v>
      </c>
      <c r="E121" s="335" t="s">
        <v>36006</v>
      </c>
      <c r="F121" s="338"/>
    </row>
    <row r="122">
      <c r="A122" s="335" t="s">
        <v>35762</v>
      </c>
      <c r="B122" s="335" t="s">
        <v>35765</v>
      </c>
      <c r="C122" s="335" t="s">
        <v>36007</v>
      </c>
      <c r="D122" s="335" t="s">
        <v>125</v>
      </c>
      <c r="E122" s="335" t="s">
        <v>36008</v>
      </c>
      <c r="F122" s="338"/>
    </row>
    <row r="123">
      <c r="A123" s="335" t="s">
        <v>35769</v>
      </c>
      <c r="B123" s="335" t="s">
        <v>35770</v>
      </c>
      <c r="C123" s="335" t="s">
        <v>36009</v>
      </c>
      <c r="D123" s="335" t="s">
        <v>136</v>
      </c>
      <c r="E123" s="335" t="s">
        <v>36010</v>
      </c>
      <c r="F123" s="338"/>
    </row>
    <row r="124">
      <c r="A124" s="335" t="s">
        <v>35762</v>
      </c>
      <c r="B124" s="335" t="s">
        <v>35770</v>
      </c>
      <c r="C124" s="335" t="s">
        <v>36011</v>
      </c>
      <c r="D124" s="335" t="s">
        <v>125</v>
      </c>
      <c r="E124" s="335" t="s">
        <v>36012</v>
      </c>
      <c r="F124" s="338"/>
    </row>
    <row r="125">
      <c r="A125" s="335" t="s">
        <v>35769</v>
      </c>
      <c r="B125" s="335" t="s">
        <v>36013</v>
      </c>
      <c r="C125" s="335" t="s">
        <v>36014</v>
      </c>
      <c r="D125" s="335" t="s">
        <v>148</v>
      </c>
      <c r="E125" s="335" t="s">
        <v>36015</v>
      </c>
      <c r="F125" s="338"/>
    </row>
    <row r="126">
      <c r="A126" s="335" t="s">
        <v>35769</v>
      </c>
      <c r="B126" s="335" t="s">
        <v>35797</v>
      </c>
      <c r="C126" s="335" t="s">
        <v>36016</v>
      </c>
      <c r="D126" s="335" t="s">
        <v>163</v>
      </c>
      <c r="E126" s="335" t="s">
        <v>36017</v>
      </c>
      <c r="F126" s="338"/>
    </row>
    <row r="127">
      <c r="A127" s="335" t="s">
        <v>35769</v>
      </c>
      <c r="B127" s="335" t="s">
        <v>35797</v>
      </c>
      <c r="C127" s="335" t="s">
        <v>36018</v>
      </c>
      <c r="D127" s="335" t="s">
        <v>163</v>
      </c>
      <c r="E127" s="335" t="s">
        <v>36019</v>
      </c>
      <c r="F127" s="338"/>
    </row>
    <row r="128">
      <c r="A128" s="335" t="s">
        <v>35769</v>
      </c>
      <c r="B128" s="335" t="s">
        <v>35792</v>
      </c>
      <c r="C128" s="335" t="s">
        <v>36020</v>
      </c>
      <c r="D128" s="335" t="s">
        <v>36021</v>
      </c>
      <c r="E128" s="335" t="s">
        <v>36022</v>
      </c>
      <c r="F128" s="338"/>
    </row>
    <row r="129">
      <c r="A129" s="335" t="s">
        <v>35787</v>
      </c>
      <c r="B129" s="335" t="s">
        <v>35770</v>
      </c>
      <c r="C129" s="335" t="s">
        <v>33331</v>
      </c>
      <c r="D129" s="335" t="s">
        <v>36023</v>
      </c>
      <c r="E129" s="335" t="s">
        <v>2914</v>
      </c>
      <c r="F129" s="338"/>
    </row>
    <row r="130">
      <c r="A130" s="335" t="s">
        <v>35762</v>
      </c>
      <c r="B130" s="335" t="s">
        <v>35797</v>
      </c>
      <c r="C130" s="335" t="s">
        <v>36024</v>
      </c>
      <c r="D130" s="335" t="s">
        <v>173</v>
      </c>
      <c r="E130" s="335" t="s">
        <v>36025</v>
      </c>
      <c r="F130" s="338"/>
    </row>
    <row r="131">
      <c r="A131" s="335" t="s">
        <v>34241</v>
      </c>
      <c r="B131" s="335" t="s">
        <v>35770</v>
      </c>
      <c r="C131" s="335" t="s">
        <v>36026</v>
      </c>
      <c r="D131" s="335" t="s">
        <v>173</v>
      </c>
      <c r="E131" s="335" t="s">
        <v>36027</v>
      </c>
      <c r="F131" s="338"/>
    </row>
    <row r="132">
      <c r="A132" s="335" t="s">
        <v>34241</v>
      </c>
      <c r="B132" s="335" t="s">
        <v>35797</v>
      </c>
      <c r="C132" s="342" t="s">
        <v>36028</v>
      </c>
      <c r="D132" s="335"/>
      <c r="E132" s="335" t="s">
        <v>36029</v>
      </c>
      <c r="F132" s="338"/>
    </row>
    <row r="133">
      <c r="A133" s="335" t="s">
        <v>35762</v>
      </c>
      <c r="B133" s="335" t="s">
        <v>35770</v>
      </c>
      <c r="C133" s="335" t="s">
        <v>36030</v>
      </c>
      <c r="D133" s="335" t="s">
        <v>2914</v>
      </c>
      <c r="E133" s="335" t="s">
        <v>36031</v>
      </c>
      <c r="F133" s="338"/>
    </row>
    <row r="134">
      <c r="A134" s="335" t="s">
        <v>35762</v>
      </c>
      <c r="B134" s="335" t="s">
        <v>35797</v>
      </c>
      <c r="C134" s="335" t="s">
        <v>36032</v>
      </c>
      <c r="D134" s="335" t="s">
        <v>173</v>
      </c>
      <c r="E134" s="335" t="s">
        <v>36033</v>
      </c>
      <c r="F134" s="338"/>
    </row>
    <row r="135">
      <c r="A135" s="335" t="s">
        <v>35762</v>
      </c>
      <c r="B135" s="335" t="s">
        <v>35797</v>
      </c>
      <c r="C135" s="335" t="s">
        <v>36034</v>
      </c>
      <c r="D135" s="335" t="s">
        <v>203</v>
      </c>
      <c r="E135" s="335" t="s">
        <v>36035</v>
      </c>
      <c r="F135" s="338"/>
    </row>
    <row r="136">
      <c r="A136" s="335" t="s">
        <v>35762</v>
      </c>
      <c r="B136" s="335" t="s">
        <v>35765</v>
      </c>
      <c r="C136" s="335" t="s">
        <v>36036</v>
      </c>
      <c r="D136" s="335" t="s">
        <v>203</v>
      </c>
      <c r="E136" s="335" t="s">
        <v>36037</v>
      </c>
      <c r="F136" s="338"/>
    </row>
    <row r="137">
      <c r="A137" s="335" t="s">
        <v>35769</v>
      </c>
      <c r="B137" s="335" t="s">
        <v>35792</v>
      </c>
      <c r="C137" s="335" t="s">
        <v>36038</v>
      </c>
      <c r="D137" s="335" t="s">
        <v>196</v>
      </c>
      <c r="E137" s="335" t="s">
        <v>36039</v>
      </c>
      <c r="F137" s="338"/>
    </row>
    <row r="138">
      <c r="A138" s="335" t="s">
        <v>35769</v>
      </c>
      <c r="B138" s="335" t="s">
        <v>35770</v>
      </c>
      <c r="C138" s="335" t="s">
        <v>32580</v>
      </c>
      <c r="D138" s="335" t="s">
        <v>3225</v>
      </c>
      <c r="E138" s="335" t="s">
        <v>36040</v>
      </c>
      <c r="F138" s="338"/>
    </row>
    <row r="139">
      <c r="A139" s="335" t="s">
        <v>34241</v>
      </c>
      <c r="B139" s="335" t="s">
        <v>35792</v>
      </c>
      <c r="C139" s="335" t="s">
        <v>36041</v>
      </c>
      <c r="D139" s="335" t="s">
        <v>36042</v>
      </c>
      <c r="E139" s="335" t="s">
        <v>36043</v>
      </c>
      <c r="F139" s="338"/>
    </row>
    <row r="140">
      <c r="A140" s="335" t="s">
        <v>35762</v>
      </c>
      <c r="B140" s="335" t="s">
        <v>35792</v>
      </c>
      <c r="C140" s="335" t="s">
        <v>36044</v>
      </c>
      <c r="D140" s="335" t="s">
        <v>206</v>
      </c>
      <c r="E140" s="335" t="s">
        <v>36045</v>
      </c>
      <c r="F140" s="338"/>
    </row>
    <row r="141">
      <c r="A141" s="335" t="s">
        <v>35787</v>
      </c>
      <c r="B141" s="335" t="s">
        <v>35770</v>
      </c>
      <c r="C141" s="335" t="s">
        <v>33766</v>
      </c>
      <c r="D141" s="335" t="s">
        <v>36046</v>
      </c>
      <c r="E141" s="335" t="s">
        <v>36047</v>
      </c>
      <c r="F141" s="338"/>
    </row>
    <row r="142">
      <c r="A142" s="335" t="s">
        <v>34241</v>
      </c>
      <c r="B142" s="335" t="s">
        <v>35770</v>
      </c>
      <c r="C142" s="335" t="s">
        <v>36048</v>
      </c>
      <c r="D142" s="335" t="s">
        <v>36049</v>
      </c>
      <c r="E142" s="335" t="s">
        <v>36050</v>
      </c>
      <c r="F142" s="338"/>
    </row>
    <row r="143">
      <c r="A143" s="335" t="s">
        <v>35762</v>
      </c>
      <c r="B143" s="335" t="s">
        <v>35770</v>
      </c>
      <c r="C143" s="335" t="s">
        <v>36051</v>
      </c>
      <c r="D143" s="335" t="s">
        <v>32337</v>
      </c>
      <c r="E143" s="335" t="s">
        <v>36052</v>
      </c>
      <c r="F143" s="338"/>
    </row>
    <row r="144">
      <c r="A144" s="335" t="s">
        <v>35769</v>
      </c>
      <c r="B144" s="335" t="s">
        <v>35797</v>
      </c>
      <c r="C144" s="335" t="s">
        <v>29051</v>
      </c>
      <c r="D144" s="335" t="s">
        <v>36053</v>
      </c>
      <c r="E144" s="335" t="s">
        <v>36054</v>
      </c>
      <c r="F144" s="338"/>
    </row>
    <row r="145">
      <c r="A145" s="335" t="s">
        <v>35762</v>
      </c>
      <c r="B145" s="335" t="s">
        <v>35797</v>
      </c>
      <c r="C145" s="335" t="s">
        <v>36055</v>
      </c>
      <c r="D145" s="335" t="s">
        <v>36056</v>
      </c>
      <c r="E145" s="335" t="s">
        <v>36057</v>
      </c>
      <c r="F145" s="338"/>
    </row>
    <row r="146">
      <c r="A146" s="335" t="s">
        <v>35762</v>
      </c>
      <c r="B146" s="335" t="s">
        <v>35770</v>
      </c>
      <c r="C146" s="335" t="s">
        <v>36058</v>
      </c>
      <c r="D146" s="335" t="s">
        <v>36059</v>
      </c>
      <c r="E146" s="335" t="s">
        <v>36060</v>
      </c>
      <c r="F146" s="338"/>
    </row>
    <row r="147">
      <c r="A147" s="335" t="s">
        <v>35762</v>
      </c>
      <c r="B147" s="335" t="s">
        <v>35765</v>
      </c>
      <c r="C147" s="335" t="s">
        <v>36061</v>
      </c>
      <c r="D147" s="335" t="s">
        <v>36062</v>
      </c>
      <c r="E147" s="335" t="s">
        <v>36063</v>
      </c>
      <c r="F147" s="338"/>
    </row>
    <row r="148">
      <c r="A148" s="335" t="s">
        <v>35769</v>
      </c>
      <c r="B148" s="335" t="s">
        <v>35770</v>
      </c>
      <c r="C148" s="335" t="s">
        <v>36064</v>
      </c>
      <c r="D148" s="335" t="s">
        <v>36065</v>
      </c>
      <c r="E148" s="335" t="s">
        <v>36066</v>
      </c>
      <c r="F148" s="338"/>
    </row>
    <row r="149">
      <c r="A149" s="335" t="s">
        <v>34241</v>
      </c>
      <c r="B149" s="335" t="s">
        <v>35792</v>
      </c>
      <c r="C149" s="335" t="s">
        <v>36067</v>
      </c>
      <c r="D149" s="335" t="s">
        <v>36068</v>
      </c>
      <c r="E149" s="335" t="s">
        <v>36069</v>
      </c>
      <c r="F149" s="338"/>
    </row>
    <row r="150">
      <c r="A150" s="335" t="s">
        <v>35762</v>
      </c>
      <c r="B150" s="335" t="s">
        <v>35770</v>
      </c>
      <c r="C150" s="335" t="s">
        <v>5079</v>
      </c>
      <c r="D150" s="335" t="s">
        <v>236</v>
      </c>
      <c r="E150" s="335" t="s">
        <v>36070</v>
      </c>
      <c r="F150" s="338"/>
    </row>
    <row r="151">
      <c r="A151" s="335" t="s">
        <v>35762</v>
      </c>
      <c r="B151" s="335" t="s">
        <v>35770</v>
      </c>
      <c r="C151" s="335" t="s">
        <v>36071</v>
      </c>
      <c r="D151" s="335" t="s">
        <v>36072</v>
      </c>
      <c r="E151" s="335" t="s">
        <v>36073</v>
      </c>
      <c r="F151" s="338"/>
    </row>
    <row r="152">
      <c r="A152" s="335" t="s">
        <v>35769</v>
      </c>
      <c r="B152" s="335" t="s">
        <v>35770</v>
      </c>
      <c r="C152" s="335" t="s">
        <v>29867</v>
      </c>
      <c r="D152" s="335" t="s">
        <v>236</v>
      </c>
      <c r="E152" s="335" t="s">
        <v>36074</v>
      </c>
      <c r="F152" s="338"/>
    </row>
    <row r="153">
      <c r="A153" s="335" t="s">
        <v>35769</v>
      </c>
      <c r="B153" s="335" t="s">
        <v>35770</v>
      </c>
      <c r="C153" s="335" t="s">
        <v>36075</v>
      </c>
      <c r="D153" s="335" t="s">
        <v>244</v>
      </c>
      <c r="E153" s="335" t="s">
        <v>36076</v>
      </c>
      <c r="F153" s="338"/>
    </row>
    <row r="154">
      <c r="A154" s="335" t="s">
        <v>35769</v>
      </c>
      <c r="B154" s="335" t="s">
        <v>35797</v>
      </c>
      <c r="C154" s="335" t="s">
        <v>36077</v>
      </c>
      <c r="D154" s="335" t="s">
        <v>244</v>
      </c>
      <c r="E154" s="335" t="s">
        <v>36078</v>
      </c>
      <c r="F154" s="338"/>
    </row>
    <row r="155">
      <c r="A155" s="335" t="s">
        <v>35769</v>
      </c>
      <c r="B155" s="335" t="s">
        <v>35770</v>
      </c>
      <c r="C155" s="335" t="s">
        <v>36079</v>
      </c>
      <c r="D155" s="335" t="s">
        <v>2588</v>
      </c>
      <c r="E155" s="335" t="s">
        <v>36080</v>
      </c>
      <c r="F155" s="338"/>
    </row>
    <row r="156">
      <c r="A156" s="335" t="s">
        <v>35787</v>
      </c>
      <c r="B156" s="335" t="s">
        <v>35770</v>
      </c>
      <c r="C156" s="335" t="s">
        <v>32509</v>
      </c>
      <c r="D156" s="335" t="s">
        <v>36081</v>
      </c>
      <c r="E156" s="335" t="s">
        <v>36082</v>
      </c>
      <c r="F156" s="338"/>
    </row>
    <row r="157">
      <c r="A157" s="335" t="s">
        <v>35762</v>
      </c>
      <c r="B157" s="335" t="s">
        <v>35765</v>
      </c>
      <c r="C157" s="335" t="s">
        <v>36083</v>
      </c>
      <c r="D157" s="335" t="s">
        <v>36084</v>
      </c>
      <c r="E157" s="335" t="s">
        <v>36085</v>
      </c>
      <c r="F157" s="338"/>
    </row>
    <row r="158">
      <c r="A158" s="335" t="s">
        <v>35762</v>
      </c>
      <c r="B158" s="335" t="s">
        <v>35770</v>
      </c>
      <c r="C158" s="335" t="s">
        <v>5087</v>
      </c>
      <c r="D158" s="335" t="s">
        <v>283</v>
      </c>
      <c r="E158" s="335" t="s">
        <v>36086</v>
      </c>
      <c r="F158" s="338"/>
    </row>
    <row r="159">
      <c r="A159" s="335" t="s">
        <v>35769</v>
      </c>
      <c r="B159" s="335" t="s">
        <v>35792</v>
      </c>
      <c r="C159" s="335" t="s">
        <v>36087</v>
      </c>
      <c r="D159" s="335" t="s">
        <v>308</v>
      </c>
      <c r="E159" s="335" t="s">
        <v>36088</v>
      </c>
      <c r="F159" s="338"/>
    </row>
    <row r="160">
      <c r="A160" s="335" t="s">
        <v>35762</v>
      </c>
      <c r="B160" s="335" t="s">
        <v>35765</v>
      </c>
      <c r="C160" s="335" t="s">
        <v>4408</v>
      </c>
      <c r="D160" s="335" t="s">
        <v>2732</v>
      </c>
      <c r="E160" s="335" t="s">
        <v>36089</v>
      </c>
      <c r="F160" s="338"/>
    </row>
    <row r="161">
      <c r="A161" s="335" t="s">
        <v>35769</v>
      </c>
      <c r="B161" s="335" t="s">
        <v>35770</v>
      </c>
      <c r="C161" s="335" t="s">
        <v>36090</v>
      </c>
      <c r="D161" s="335" t="s">
        <v>311</v>
      </c>
      <c r="E161" s="335" t="s">
        <v>36091</v>
      </c>
      <c r="F161" s="338"/>
    </row>
    <row r="162">
      <c r="A162" s="335" t="s">
        <v>35769</v>
      </c>
      <c r="B162" s="335" t="s">
        <v>35797</v>
      </c>
      <c r="C162" s="335" t="s">
        <v>36092</v>
      </c>
      <c r="D162" s="335" t="s">
        <v>317</v>
      </c>
      <c r="E162" s="335" t="s">
        <v>36093</v>
      </c>
      <c r="F162" s="338"/>
    </row>
    <row r="163">
      <c r="A163" s="335" t="s">
        <v>35769</v>
      </c>
      <c r="B163" s="335" t="s">
        <v>35765</v>
      </c>
      <c r="C163" s="335" t="s">
        <v>23118</v>
      </c>
      <c r="D163" s="335" t="s">
        <v>317</v>
      </c>
      <c r="E163" s="335" t="s">
        <v>36094</v>
      </c>
      <c r="F163" s="338"/>
    </row>
    <row r="164">
      <c r="A164" s="335" t="s">
        <v>34241</v>
      </c>
      <c r="B164" s="335" t="s">
        <v>35770</v>
      </c>
      <c r="C164" s="335" t="s">
        <v>34955</v>
      </c>
      <c r="D164" s="335" t="s">
        <v>36095</v>
      </c>
      <c r="E164" s="335" t="s">
        <v>36096</v>
      </c>
      <c r="F164" s="338"/>
    </row>
    <row r="165">
      <c r="A165" s="335" t="s">
        <v>35787</v>
      </c>
      <c r="B165" s="335" t="s">
        <v>35770</v>
      </c>
      <c r="C165" s="335" t="s">
        <v>36097</v>
      </c>
      <c r="D165" s="335" t="s">
        <v>36098</v>
      </c>
      <c r="E165" s="335" t="s">
        <v>338</v>
      </c>
      <c r="F165" s="338"/>
    </row>
    <row r="166">
      <c r="A166" s="335" t="s">
        <v>35762</v>
      </c>
      <c r="B166" s="335" t="s">
        <v>35797</v>
      </c>
      <c r="C166" s="335" t="s">
        <v>36099</v>
      </c>
      <c r="D166" s="335" t="s">
        <v>36100</v>
      </c>
      <c r="E166" s="335" t="s">
        <v>36101</v>
      </c>
      <c r="F166" s="338"/>
    </row>
    <row r="167">
      <c r="A167" s="339" t="s">
        <v>35787</v>
      </c>
      <c r="B167" s="340" t="s">
        <v>24604</v>
      </c>
      <c r="C167" s="340" t="s">
        <v>33796</v>
      </c>
      <c r="D167" s="340"/>
      <c r="E167" s="340" t="s">
        <v>36102</v>
      </c>
      <c r="F167" s="341"/>
    </row>
    <row r="168">
      <c r="A168" s="335" t="s">
        <v>35762</v>
      </c>
      <c r="B168" s="335" t="s">
        <v>35770</v>
      </c>
      <c r="C168" s="335" t="s">
        <v>5102</v>
      </c>
      <c r="D168" s="335" t="s">
        <v>5102</v>
      </c>
      <c r="E168" s="335" t="s">
        <v>36103</v>
      </c>
      <c r="F168" s="338"/>
    </row>
    <row r="169">
      <c r="A169" s="335" t="s">
        <v>35762</v>
      </c>
      <c r="B169" s="335" t="s">
        <v>35765</v>
      </c>
      <c r="C169" s="335" t="s">
        <v>36104</v>
      </c>
      <c r="D169" s="335" t="s">
        <v>36105</v>
      </c>
      <c r="E169" s="335" t="s">
        <v>36106</v>
      </c>
      <c r="F169" s="338"/>
    </row>
    <row r="170">
      <c r="A170" s="335" t="s">
        <v>35762</v>
      </c>
      <c r="B170" s="335" t="s">
        <v>35770</v>
      </c>
      <c r="C170" s="335" t="s">
        <v>36107</v>
      </c>
      <c r="D170" s="335" t="s">
        <v>36108</v>
      </c>
      <c r="E170" s="335" t="s">
        <v>36109</v>
      </c>
      <c r="F170" s="338"/>
    </row>
    <row r="171">
      <c r="A171" s="335" t="s">
        <v>35762</v>
      </c>
      <c r="B171" s="335" t="s">
        <v>35797</v>
      </c>
      <c r="C171" s="335" t="s">
        <v>36110</v>
      </c>
      <c r="D171" s="335" t="s">
        <v>36111</v>
      </c>
      <c r="E171" s="335" t="s">
        <v>36112</v>
      </c>
      <c r="F171" s="338"/>
    </row>
    <row r="172">
      <c r="A172" s="335" t="s">
        <v>35787</v>
      </c>
      <c r="B172" s="335" t="s">
        <v>35770</v>
      </c>
      <c r="C172" s="335" t="s">
        <v>36113</v>
      </c>
      <c r="D172" s="335" t="s">
        <v>36114</v>
      </c>
      <c r="E172" s="335" t="s">
        <v>2843</v>
      </c>
      <c r="F172" s="338"/>
    </row>
    <row r="173">
      <c r="A173" s="335" t="s">
        <v>35769</v>
      </c>
      <c r="B173" s="335" t="s">
        <v>35770</v>
      </c>
      <c r="C173" s="335" t="s">
        <v>27840</v>
      </c>
      <c r="D173" s="335" t="s">
        <v>36115</v>
      </c>
      <c r="E173" s="335" t="s">
        <v>36116</v>
      </c>
      <c r="F173" s="338"/>
    </row>
    <row r="174">
      <c r="A174" s="335" t="s">
        <v>35762</v>
      </c>
      <c r="B174" s="335" t="s">
        <v>35765</v>
      </c>
      <c r="C174" s="335" t="s">
        <v>20920</v>
      </c>
      <c r="D174" s="335" t="s">
        <v>5123</v>
      </c>
      <c r="E174" s="335" t="s">
        <v>36117</v>
      </c>
      <c r="F174" s="338"/>
    </row>
    <row r="175">
      <c r="A175" s="335" t="s">
        <v>35787</v>
      </c>
      <c r="B175" s="335" t="s">
        <v>35792</v>
      </c>
      <c r="C175" s="335" t="s">
        <v>31886</v>
      </c>
      <c r="D175" s="335"/>
      <c r="E175" s="335" t="s">
        <v>31887</v>
      </c>
      <c r="F175" s="338"/>
    </row>
    <row r="176">
      <c r="A176" s="335" t="s">
        <v>35762</v>
      </c>
      <c r="B176" s="335" t="s">
        <v>35765</v>
      </c>
      <c r="C176" s="335" t="s">
        <v>36118</v>
      </c>
      <c r="D176" s="335" t="s">
        <v>36119</v>
      </c>
      <c r="E176" s="335" t="s">
        <v>36120</v>
      </c>
      <c r="F176" s="338"/>
    </row>
    <row r="177">
      <c r="A177" s="335" t="s">
        <v>35762</v>
      </c>
      <c r="B177" s="335" t="s">
        <v>35770</v>
      </c>
      <c r="C177" s="335" t="s">
        <v>36121</v>
      </c>
      <c r="D177" s="335" t="s">
        <v>2726</v>
      </c>
      <c r="E177" s="335" t="s">
        <v>36122</v>
      </c>
      <c r="F177" s="338"/>
    </row>
    <row r="178">
      <c r="A178" s="335" t="s">
        <v>35762</v>
      </c>
      <c r="B178" s="335" t="s">
        <v>35770</v>
      </c>
      <c r="C178" s="335" t="s">
        <v>9113</v>
      </c>
      <c r="D178" s="335" t="s">
        <v>2588</v>
      </c>
      <c r="E178" s="335" t="s">
        <v>36123</v>
      </c>
      <c r="F178" s="338"/>
    </row>
    <row r="179">
      <c r="A179" s="335" t="s">
        <v>35762</v>
      </c>
      <c r="B179" s="335" t="s">
        <v>35797</v>
      </c>
      <c r="C179" s="335" t="s">
        <v>10077</v>
      </c>
      <c r="D179" s="335" t="s">
        <v>2588</v>
      </c>
      <c r="E179" s="335" t="s">
        <v>36124</v>
      </c>
      <c r="F179" s="338"/>
    </row>
    <row r="180">
      <c r="A180" s="335" t="s">
        <v>35769</v>
      </c>
      <c r="B180" s="335" t="s">
        <v>35770</v>
      </c>
      <c r="C180" s="335" t="s">
        <v>26708</v>
      </c>
      <c r="D180" s="335" t="s">
        <v>28816</v>
      </c>
      <c r="E180" s="335" t="s">
        <v>36125</v>
      </c>
      <c r="F180" s="338"/>
    </row>
    <row r="181">
      <c r="A181" s="335" t="s">
        <v>35769</v>
      </c>
      <c r="B181" s="335" t="s">
        <v>35770</v>
      </c>
      <c r="C181" s="335" t="s">
        <v>26708</v>
      </c>
      <c r="D181" s="335" t="s">
        <v>28816</v>
      </c>
      <c r="E181" s="335" t="s">
        <v>36126</v>
      </c>
      <c r="F181" s="338"/>
    </row>
    <row r="182">
      <c r="A182" s="335" t="s">
        <v>35787</v>
      </c>
      <c r="B182" s="335" t="s">
        <v>35770</v>
      </c>
      <c r="C182" s="335" t="s">
        <v>36127</v>
      </c>
      <c r="D182" s="335"/>
      <c r="E182" s="335" t="s">
        <v>36128</v>
      </c>
      <c r="F182" s="338"/>
    </row>
    <row r="183">
      <c r="A183" s="335" t="s">
        <v>35762</v>
      </c>
      <c r="B183" s="335" t="s">
        <v>35765</v>
      </c>
      <c r="C183" s="335" t="s">
        <v>36129</v>
      </c>
      <c r="D183" s="335" t="s">
        <v>36130</v>
      </c>
      <c r="E183" s="335" t="s">
        <v>36131</v>
      </c>
      <c r="F183" s="338"/>
    </row>
    <row r="184">
      <c r="A184" s="335" t="s">
        <v>35769</v>
      </c>
      <c r="B184" s="335" t="s">
        <v>35765</v>
      </c>
      <c r="C184" s="335" t="s">
        <v>36132</v>
      </c>
      <c r="D184" s="335" t="s">
        <v>4941</v>
      </c>
      <c r="E184" s="335" t="s">
        <v>36133</v>
      </c>
      <c r="F184" s="338"/>
    </row>
    <row r="185">
      <c r="A185" s="335" t="s">
        <v>34241</v>
      </c>
      <c r="B185" s="335" t="s">
        <v>35770</v>
      </c>
      <c r="C185" s="335" t="s">
        <v>36134</v>
      </c>
      <c r="D185" s="335"/>
      <c r="E185" s="335" t="s">
        <v>36135</v>
      </c>
      <c r="F185" s="338"/>
    </row>
    <row r="186">
      <c r="A186" s="335" t="s">
        <v>35787</v>
      </c>
      <c r="B186" s="335" t="s">
        <v>35770</v>
      </c>
      <c r="C186" s="335" t="s">
        <v>31986</v>
      </c>
      <c r="D186" s="335"/>
      <c r="E186" s="335" t="s">
        <v>36136</v>
      </c>
      <c r="F186" s="338"/>
    </row>
    <row r="187">
      <c r="A187" s="335" t="s">
        <v>35762</v>
      </c>
      <c r="B187" s="335" t="s">
        <v>35797</v>
      </c>
      <c r="C187" s="335" t="s">
        <v>36137</v>
      </c>
      <c r="D187" s="335" t="s">
        <v>36138</v>
      </c>
      <c r="E187" s="335" t="s">
        <v>36139</v>
      </c>
      <c r="F187" s="338"/>
    </row>
    <row r="188">
      <c r="A188" s="335" t="s">
        <v>35762</v>
      </c>
      <c r="B188" s="335" t="s">
        <v>35770</v>
      </c>
      <c r="C188" s="335" t="s">
        <v>36140</v>
      </c>
      <c r="D188" s="335" t="s">
        <v>36141</v>
      </c>
      <c r="E188" s="335" t="s">
        <v>36142</v>
      </c>
      <c r="F188" s="338"/>
    </row>
    <row r="189">
      <c r="A189" s="335" t="s">
        <v>35762</v>
      </c>
      <c r="B189" s="335" t="s">
        <v>35765</v>
      </c>
      <c r="C189" s="335" t="s">
        <v>36143</v>
      </c>
      <c r="D189" s="335" t="s">
        <v>2588</v>
      </c>
      <c r="E189" s="335" t="s">
        <v>36144</v>
      </c>
      <c r="F189" s="338"/>
    </row>
    <row r="190">
      <c r="A190" s="335" t="s">
        <v>35762</v>
      </c>
      <c r="B190" s="335" t="s">
        <v>35797</v>
      </c>
      <c r="C190" s="335" t="s">
        <v>36145</v>
      </c>
      <c r="D190" s="335" t="s">
        <v>2635</v>
      </c>
      <c r="E190" s="335" t="s">
        <v>36146</v>
      </c>
      <c r="F190" s="338"/>
    </row>
    <row r="191">
      <c r="A191" s="335" t="s">
        <v>35762</v>
      </c>
      <c r="B191" s="335" t="s">
        <v>35770</v>
      </c>
      <c r="C191" s="335" t="s">
        <v>36147</v>
      </c>
      <c r="D191" s="335" t="s">
        <v>36148</v>
      </c>
      <c r="E191" s="335" t="s">
        <v>36149</v>
      </c>
      <c r="F191" s="338"/>
    </row>
    <row r="192">
      <c r="A192" s="335" t="s">
        <v>35769</v>
      </c>
      <c r="B192" s="335" t="s">
        <v>35797</v>
      </c>
      <c r="C192" s="342" t="s">
        <v>36150</v>
      </c>
      <c r="D192" s="335" t="s">
        <v>2588</v>
      </c>
      <c r="E192" s="335" t="s">
        <v>36151</v>
      </c>
      <c r="F192" s="338"/>
    </row>
    <row r="193">
      <c r="A193" s="335" t="s">
        <v>35769</v>
      </c>
      <c r="B193" s="335" t="s">
        <v>35797</v>
      </c>
      <c r="C193" s="335" t="s">
        <v>23153</v>
      </c>
      <c r="D193" s="335" t="s">
        <v>450</v>
      </c>
      <c r="E193" s="335" t="s">
        <v>36152</v>
      </c>
      <c r="F193" s="338"/>
    </row>
    <row r="194">
      <c r="A194" s="335" t="s">
        <v>35769</v>
      </c>
      <c r="B194" s="335" t="s">
        <v>35770</v>
      </c>
      <c r="C194" s="335" t="s">
        <v>36153</v>
      </c>
      <c r="D194" s="335" t="s">
        <v>2588</v>
      </c>
      <c r="E194" s="335" t="s">
        <v>36154</v>
      </c>
      <c r="F194" s="338"/>
    </row>
    <row r="195">
      <c r="A195" s="335" t="s">
        <v>35769</v>
      </c>
      <c r="B195" s="335" t="s">
        <v>35770</v>
      </c>
      <c r="C195" s="335" t="s">
        <v>29374</v>
      </c>
      <c r="D195" s="335" t="s">
        <v>36155</v>
      </c>
      <c r="E195" s="335" t="s">
        <v>36156</v>
      </c>
      <c r="F195" s="338"/>
    </row>
    <row r="196">
      <c r="A196" s="335" t="s">
        <v>35762</v>
      </c>
      <c r="B196" s="335" t="s">
        <v>35770</v>
      </c>
      <c r="C196" s="335" t="s">
        <v>36157</v>
      </c>
      <c r="D196" s="335" t="s">
        <v>36158</v>
      </c>
      <c r="E196" s="335" t="s">
        <v>36159</v>
      </c>
      <c r="F196" s="338"/>
    </row>
    <row r="197">
      <c r="A197" s="335" t="s">
        <v>35762</v>
      </c>
      <c r="B197" s="335" t="s">
        <v>35770</v>
      </c>
      <c r="C197" s="335" t="s">
        <v>36160</v>
      </c>
      <c r="D197" s="335" t="s">
        <v>36161</v>
      </c>
      <c r="E197" s="335" t="s">
        <v>36162</v>
      </c>
      <c r="F197" s="338"/>
    </row>
    <row r="198">
      <c r="A198" s="335" t="s">
        <v>35787</v>
      </c>
      <c r="B198" s="335" t="s">
        <v>35770</v>
      </c>
      <c r="C198" s="335" t="s">
        <v>32390</v>
      </c>
      <c r="D198" s="335" t="s">
        <v>36163</v>
      </c>
      <c r="E198" s="335" t="s">
        <v>5160</v>
      </c>
      <c r="F198" s="338"/>
    </row>
    <row r="199">
      <c r="A199" s="339" t="s">
        <v>35787</v>
      </c>
      <c r="B199" s="340" t="s">
        <v>24604</v>
      </c>
      <c r="C199" s="340" t="s">
        <v>36164</v>
      </c>
      <c r="D199" s="340"/>
      <c r="E199" s="340" t="s">
        <v>36165</v>
      </c>
      <c r="F199" s="341"/>
    </row>
    <row r="200">
      <c r="A200" s="335" t="s">
        <v>35762</v>
      </c>
      <c r="B200" s="335" t="s">
        <v>35797</v>
      </c>
      <c r="C200" s="335" t="s">
        <v>36166</v>
      </c>
      <c r="D200" s="335" t="s">
        <v>36167</v>
      </c>
      <c r="E200" s="335" t="s">
        <v>36168</v>
      </c>
      <c r="F200" s="338"/>
    </row>
    <row r="201">
      <c r="A201" s="335" t="s">
        <v>35769</v>
      </c>
      <c r="B201" s="335" t="s">
        <v>35797</v>
      </c>
      <c r="C201" s="335" t="s">
        <v>36169</v>
      </c>
      <c r="D201" s="335" t="s">
        <v>36170</v>
      </c>
      <c r="E201" s="335" t="s">
        <v>36171</v>
      </c>
      <c r="F201" s="338"/>
    </row>
    <row r="202">
      <c r="A202" s="335" t="s">
        <v>35762</v>
      </c>
      <c r="B202" s="335" t="s">
        <v>35797</v>
      </c>
      <c r="C202" s="335" t="s">
        <v>36172</v>
      </c>
      <c r="D202" s="335" t="s">
        <v>36167</v>
      </c>
      <c r="E202" s="335" t="s">
        <v>36173</v>
      </c>
      <c r="F202" s="338"/>
    </row>
    <row r="203">
      <c r="A203" s="335" t="s">
        <v>35762</v>
      </c>
      <c r="B203" s="335" t="s">
        <v>35797</v>
      </c>
      <c r="C203" s="335" t="s">
        <v>36174</v>
      </c>
      <c r="D203" s="335" t="s">
        <v>36175</v>
      </c>
      <c r="E203" s="335" t="s">
        <v>36176</v>
      </c>
      <c r="F203" s="338"/>
    </row>
    <row r="204">
      <c r="A204" s="335" t="s">
        <v>35769</v>
      </c>
      <c r="B204" s="335" t="s">
        <v>35770</v>
      </c>
      <c r="C204" s="335" t="s">
        <v>36177</v>
      </c>
      <c r="D204" s="335" t="s">
        <v>36178</v>
      </c>
      <c r="E204" s="335" t="s">
        <v>36179</v>
      </c>
      <c r="F204" s="338"/>
    </row>
    <row r="205">
      <c r="A205" s="335" t="s">
        <v>35762</v>
      </c>
      <c r="B205" s="335" t="s">
        <v>35770</v>
      </c>
      <c r="C205" s="335" t="s">
        <v>36180</v>
      </c>
      <c r="D205" s="335" t="s">
        <v>503</v>
      </c>
      <c r="E205" s="335" t="s">
        <v>36181</v>
      </c>
      <c r="F205" s="338"/>
    </row>
    <row r="206">
      <c r="A206" s="335" t="s">
        <v>35769</v>
      </c>
      <c r="B206" s="335" t="s">
        <v>35797</v>
      </c>
      <c r="C206" s="335" t="s">
        <v>36182</v>
      </c>
      <c r="D206" s="335" t="s">
        <v>2588</v>
      </c>
      <c r="E206" s="335" t="s">
        <v>36183</v>
      </c>
      <c r="F206" s="338"/>
    </row>
    <row r="207">
      <c r="A207" s="335" t="s">
        <v>34241</v>
      </c>
      <c r="B207" s="335" t="s">
        <v>35770</v>
      </c>
      <c r="C207" s="335" t="s">
        <v>34376</v>
      </c>
      <c r="D207" s="335" t="s">
        <v>36184</v>
      </c>
      <c r="E207" s="335" t="s">
        <v>36185</v>
      </c>
      <c r="F207" s="338"/>
    </row>
    <row r="208">
      <c r="A208" s="335" t="s">
        <v>35762</v>
      </c>
      <c r="B208" s="335" t="s">
        <v>35797</v>
      </c>
      <c r="C208" s="335" t="s">
        <v>36186</v>
      </c>
      <c r="D208" s="335" t="s">
        <v>527</v>
      </c>
      <c r="E208" s="335" t="s">
        <v>36187</v>
      </c>
      <c r="F208" s="338"/>
    </row>
    <row r="209">
      <c r="A209" s="335" t="s">
        <v>35787</v>
      </c>
      <c r="B209" s="335" t="s">
        <v>35765</v>
      </c>
      <c r="C209" s="335" t="s">
        <v>36188</v>
      </c>
      <c r="D209" s="335" t="s">
        <v>36189</v>
      </c>
      <c r="E209" s="335" t="s">
        <v>7079</v>
      </c>
      <c r="F209" s="338"/>
    </row>
    <row r="210">
      <c r="A210" s="335" t="s">
        <v>35769</v>
      </c>
      <c r="B210" s="335" t="s">
        <v>35770</v>
      </c>
      <c r="C210" s="335" t="s">
        <v>31012</v>
      </c>
      <c r="D210" s="335" t="s">
        <v>7079</v>
      </c>
      <c r="E210" s="335" t="s">
        <v>36190</v>
      </c>
      <c r="F210" s="338"/>
    </row>
    <row r="211">
      <c r="A211" s="335" t="s">
        <v>35769</v>
      </c>
      <c r="B211" s="335" t="s">
        <v>35770</v>
      </c>
      <c r="C211" s="335" t="s">
        <v>36191</v>
      </c>
      <c r="D211" s="335" t="s">
        <v>539</v>
      </c>
      <c r="E211" s="335" t="s">
        <v>36192</v>
      </c>
      <c r="F211" s="338"/>
    </row>
    <row r="212">
      <c r="A212" s="335" t="s">
        <v>35769</v>
      </c>
      <c r="B212" s="335" t="s">
        <v>35797</v>
      </c>
      <c r="C212" s="335" t="s">
        <v>36193</v>
      </c>
      <c r="D212" s="335" t="s">
        <v>550</v>
      </c>
      <c r="E212" s="335" t="s">
        <v>36194</v>
      </c>
      <c r="F212" s="338"/>
    </row>
    <row r="213">
      <c r="A213" s="335" t="s">
        <v>35762</v>
      </c>
      <c r="B213" s="335" t="s">
        <v>35797</v>
      </c>
      <c r="C213" s="335" t="s">
        <v>36195</v>
      </c>
      <c r="D213" s="335" t="s">
        <v>36196</v>
      </c>
      <c r="E213" s="335" t="s">
        <v>36197</v>
      </c>
      <c r="F213" s="338"/>
    </row>
    <row r="214">
      <c r="A214" s="335" t="s">
        <v>35762</v>
      </c>
      <c r="B214" s="335" t="s">
        <v>35770</v>
      </c>
      <c r="C214" s="335" t="s">
        <v>36198</v>
      </c>
      <c r="D214" s="335" t="s">
        <v>3312</v>
      </c>
      <c r="E214" s="335" t="s">
        <v>36199</v>
      </c>
      <c r="F214" s="338"/>
    </row>
    <row r="215">
      <c r="A215" s="335" t="s">
        <v>35762</v>
      </c>
      <c r="B215" s="335" t="s">
        <v>35797</v>
      </c>
      <c r="C215" s="335" t="s">
        <v>16115</v>
      </c>
      <c r="D215" s="335" t="s">
        <v>36200</v>
      </c>
      <c r="E215" s="335" t="s">
        <v>36201</v>
      </c>
      <c r="F215" s="338"/>
    </row>
    <row r="216">
      <c r="A216" s="335" t="s">
        <v>35762</v>
      </c>
      <c r="B216" s="335" t="s">
        <v>35797</v>
      </c>
      <c r="C216" s="335" t="s">
        <v>36202</v>
      </c>
      <c r="D216" s="335" t="s">
        <v>2588</v>
      </c>
      <c r="E216" s="335" t="s">
        <v>36203</v>
      </c>
      <c r="F216" s="338"/>
    </row>
    <row r="217">
      <c r="A217" s="335" t="s">
        <v>35769</v>
      </c>
      <c r="B217" s="335" t="s">
        <v>35792</v>
      </c>
      <c r="C217" s="335" t="s">
        <v>36204</v>
      </c>
      <c r="D217" s="335" t="s">
        <v>2588</v>
      </c>
      <c r="E217" s="335" t="s">
        <v>36205</v>
      </c>
      <c r="F217" s="338"/>
    </row>
    <row r="218">
      <c r="A218" s="335" t="s">
        <v>34241</v>
      </c>
      <c r="B218" s="335" t="s">
        <v>35770</v>
      </c>
      <c r="C218" s="335" t="s">
        <v>34117</v>
      </c>
      <c r="D218" s="335" t="s">
        <v>36206</v>
      </c>
      <c r="E218" s="335" t="s">
        <v>36207</v>
      </c>
      <c r="F218" s="338"/>
    </row>
    <row r="219">
      <c r="A219" s="335" t="s">
        <v>35762</v>
      </c>
      <c r="B219" s="335" t="s">
        <v>35792</v>
      </c>
      <c r="C219" s="335" t="s">
        <v>36208</v>
      </c>
      <c r="D219" s="335" t="s">
        <v>583</v>
      </c>
      <c r="E219" s="335" t="s">
        <v>36209</v>
      </c>
      <c r="F219" s="338"/>
    </row>
    <row r="220">
      <c r="A220" s="335" t="s">
        <v>35769</v>
      </c>
      <c r="B220" s="335" t="s">
        <v>35797</v>
      </c>
      <c r="C220" s="335" t="s">
        <v>36210</v>
      </c>
      <c r="D220" s="335" t="s">
        <v>574</v>
      </c>
      <c r="E220" s="335" t="s">
        <v>36211</v>
      </c>
      <c r="F220" s="338"/>
    </row>
    <row r="221">
      <c r="A221" s="335" t="s">
        <v>35762</v>
      </c>
      <c r="B221" s="335" t="s">
        <v>35770</v>
      </c>
      <c r="C221" s="335" t="s">
        <v>36212</v>
      </c>
      <c r="D221" s="335" t="s">
        <v>574</v>
      </c>
      <c r="E221" s="335" t="s">
        <v>36213</v>
      </c>
      <c r="F221" s="338"/>
    </row>
    <row r="222">
      <c r="A222" s="335" t="s">
        <v>35769</v>
      </c>
      <c r="B222" s="335" t="s">
        <v>35792</v>
      </c>
      <c r="C222" s="335" t="s">
        <v>36214</v>
      </c>
      <c r="D222" s="335" t="s">
        <v>574</v>
      </c>
      <c r="E222" s="335" t="s">
        <v>36215</v>
      </c>
      <c r="F222" s="338"/>
    </row>
    <row r="223">
      <c r="A223" s="335" t="s">
        <v>35769</v>
      </c>
      <c r="B223" s="335" t="s">
        <v>35797</v>
      </c>
      <c r="C223" s="335" t="s">
        <v>36216</v>
      </c>
      <c r="D223" s="335" t="s">
        <v>574</v>
      </c>
      <c r="E223" s="335" t="s">
        <v>36217</v>
      </c>
      <c r="F223" s="338"/>
    </row>
    <row r="224">
      <c r="A224" s="335" t="s">
        <v>35762</v>
      </c>
      <c r="B224" s="335" t="s">
        <v>36013</v>
      </c>
      <c r="C224" s="335" t="s">
        <v>36218</v>
      </c>
      <c r="D224" s="335" t="s">
        <v>574</v>
      </c>
      <c r="E224" s="335" t="s">
        <v>36219</v>
      </c>
      <c r="F224" s="338"/>
    </row>
    <row r="225">
      <c r="A225" s="335" t="s">
        <v>35769</v>
      </c>
      <c r="B225" s="335" t="s">
        <v>35797</v>
      </c>
      <c r="C225" s="335" t="s">
        <v>36220</v>
      </c>
      <c r="D225" s="335" t="s">
        <v>574</v>
      </c>
      <c r="E225" s="335" t="s">
        <v>36221</v>
      </c>
      <c r="F225" s="338"/>
    </row>
    <row r="226">
      <c r="A226" s="335" t="s">
        <v>35762</v>
      </c>
      <c r="B226" s="335" t="s">
        <v>35797</v>
      </c>
      <c r="C226" s="335" t="s">
        <v>36222</v>
      </c>
      <c r="D226" s="335" t="s">
        <v>574</v>
      </c>
      <c r="E226" s="335" t="s">
        <v>36223</v>
      </c>
      <c r="F226" s="338"/>
    </row>
    <row r="227">
      <c r="A227" s="335" t="s">
        <v>35762</v>
      </c>
      <c r="B227" s="335" t="s">
        <v>35797</v>
      </c>
      <c r="C227" s="335" t="s">
        <v>1433</v>
      </c>
      <c r="D227" s="335" t="s">
        <v>574</v>
      </c>
      <c r="E227" s="335" t="s">
        <v>36224</v>
      </c>
      <c r="F227" s="338"/>
    </row>
    <row r="228">
      <c r="A228" s="335" t="s">
        <v>35762</v>
      </c>
      <c r="B228" s="335" t="s">
        <v>35765</v>
      </c>
      <c r="C228" s="335" t="s">
        <v>36225</v>
      </c>
      <c r="D228" s="335" t="s">
        <v>583</v>
      </c>
      <c r="E228" s="335" t="s">
        <v>36226</v>
      </c>
      <c r="F228" s="338"/>
    </row>
    <row r="229">
      <c r="A229" s="335" t="s">
        <v>35769</v>
      </c>
      <c r="B229" s="335" t="s">
        <v>35765</v>
      </c>
      <c r="C229" s="335" t="s">
        <v>29763</v>
      </c>
      <c r="D229" s="335" t="s">
        <v>36227</v>
      </c>
      <c r="E229" s="335" t="s">
        <v>36228</v>
      </c>
      <c r="F229" s="338"/>
    </row>
    <row r="230">
      <c r="A230" s="335" t="s">
        <v>35769</v>
      </c>
      <c r="B230" s="335" t="s">
        <v>35770</v>
      </c>
      <c r="C230" s="335" t="s">
        <v>35855</v>
      </c>
      <c r="D230" s="335" t="s">
        <v>615</v>
      </c>
      <c r="E230" s="335" t="s">
        <v>36229</v>
      </c>
      <c r="F230" s="338"/>
    </row>
    <row r="231">
      <c r="A231" s="335" t="s">
        <v>35762</v>
      </c>
      <c r="B231" s="335" t="s">
        <v>35797</v>
      </c>
      <c r="C231" s="335" t="s">
        <v>36230</v>
      </c>
      <c r="D231" s="335" t="s">
        <v>36231</v>
      </c>
      <c r="E231" s="335" t="s">
        <v>36232</v>
      </c>
      <c r="F231" s="338"/>
    </row>
    <row r="232">
      <c r="A232" s="335" t="s">
        <v>34241</v>
      </c>
      <c r="B232" s="335" t="s">
        <v>35770</v>
      </c>
      <c r="C232" s="335" t="s">
        <v>35986</v>
      </c>
      <c r="D232" s="335" t="s">
        <v>36233</v>
      </c>
      <c r="E232" s="335" t="s">
        <v>36234</v>
      </c>
      <c r="F232" s="338"/>
    </row>
    <row r="233">
      <c r="A233" s="335" t="s">
        <v>35762</v>
      </c>
      <c r="B233" s="335" t="s">
        <v>35770</v>
      </c>
      <c r="C233" s="335" t="s">
        <v>36235</v>
      </c>
      <c r="D233" s="335" t="s">
        <v>36236</v>
      </c>
      <c r="E233" s="335" t="s">
        <v>36237</v>
      </c>
      <c r="F233" s="338"/>
    </row>
    <row r="234">
      <c r="A234" s="335" t="s">
        <v>35762</v>
      </c>
      <c r="B234" s="335" t="s">
        <v>35765</v>
      </c>
      <c r="C234" s="335" t="s">
        <v>36238</v>
      </c>
      <c r="D234" s="335" t="s">
        <v>36239</v>
      </c>
      <c r="E234" s="335" t="s">
        <v>36240</v>
      </c>
      <c r="F234" s="338"/>
    </row>
    <row r="235">
      <c r="A235" s="335" t="s">
        <v>35762</v>
      </c>
      <c r="B235" s="335" t="s">
        <v>35770</v>
      </c>
      <c r="C235" s="335" t="s">
        <v>642</v>
      </c>
      <c r="D235" s="335" t="s">
        <v>643</v>
      </c>
      <c r="E235" s="335" t="s">
        <v>36241</v>
      </c>
      <c r="F235" s="338"/>
    </row>
    <row r="236">
      <c r="A236" s="335" t="s">
        <v>35769</v>
      </c>
      <c r="B236" s="335" t="s">
        <v>35797</v>
      </c>
      <c r="C236" s="335" t="s">
        <v>36242</v>
      </c>
      <c r="D236" s="335" t="s">
        <v>2588</v>
      </c>
      <c r="E236" s="335" t="s">
        <v>36243</v>
      </c>
      <c r="F236" s="338"/>
    </row>
    <row r="237">
      <c r="A237" s="335" t="s">
        <v>35787</v>
      </c>
      <c r="B237" s="335" t="s">
        <v>35770</v>
      </c>
      <c r="C237" s="335" t="s">
        <v>33214</v>
      </c>
      <c r="D237" s="335" t="s">
        <v>36244</v>
      </c>
      <c r="E237" s="335" t="s">
        <v>649</v>
      </c>
      <c r="F237" s="338"/>
    </row>
    <row r="238">
      <c r="A238" s="335" t="s">
        <v>35762</v>
      </c>
      <c r="B238" s="335" t="s">
        <v>35770</v>
      </c>
      <c r="C238" s="335" t="s">
        <v>36245</v>
      </c>
      <c r="D238" s="335" t="s">
        <v>2588</v>
      </c>
      <c r="E238" s="335" t="s">
        <v>36246</v>
      </c>
      <c r="F238" s="338"/>
    </row>
    <row r="239">
      <c r="A239" s="335" t="s">
        <v>35762</v>
      </c>
      <c r="B239" s="335" t="s">
        <v>35797</v>
      </c>
      <c r="C239" s="335" t="s">
        <v>9914</v>
      </c>
      <c r="D239" s="335" t="s">
        <v>652</v>
      </c>
      <c r="E239" s="335" t="s">
        <v>36247</v>
      </c>
      <c r="F239" s="338"/>
    </row>
    <row r="240">
      <c r="A240" s="335" t="s">
        <v>35769</v>
      </c>
      <c r="B240" s="335" t="s">
        <v>35765</v>
      </c>
      <c r="C240" s="335" t="s">
        <v>36248</v>
      </c>
      <c r="D240" s="335" t="s">
        <v>23086</v>
      </c>
      <c r="E240" s="335" t="s">
        <v>36249</v>
      </c>
      <c r="F240" s="338"/>
    </row>
    <row r="241">
      <c r="A241" s="335" t="s">
        <v>35762</v>
      </c>
      <c r="B241" s="335" t="s">
        <v>35765</v>
      </c>
      <c r="C241" s="335" t="s">
        <v>36250</v>
      </c>
      <c r="D241" s="335" t="s">
        <v>23086</v>
      </c>
      <c r="E241" s="335" t="s">
        <v>36251</v>
      </c>
      <c r="F241" s="338"/>
    </row>
    <row r="242">
      <c r="A242" s="335" t="s">
        <v>35787</v>
      </c>
      <c r="B242" s="335" t="s">
        <v>35770</v>
      </c>
      <c r="C242" s="335" t="s">
        <v>36113</v>
      </c>
      <c r="D242" s="335" t="s">
        <v>36252</v>
      </c>
      <c r="E242" s="335" t="s">
        <v>36253</v>
      </c>
      <c r="F242" s="338"/>
    </row>
    <row r="243">
      <c r="A243" s="335" t="s">
        <v>35762</v>
      </c>
      <c r="B243" s="335" t="s">
        <v>35797</v>
      </c>
      <c r="C243" s="335" t="s">
        <v>36254</v>
      </c>
      <c r="D243" s="335" t="s">
        <v>16876</v>
      </c>
      <c r="E243" s="335" t="s">
        <v>36255</v>
      </c>
      <c r="F243" s="338"/>
    </row>
    <row r="244">
      <c r="A244" s="335" t="s">
        <v>35762</v>
      </c>
      <c r="B244" s="335" t="s">
        <v>35770</v>
      </c>
      <c r="C244" s="335" t="s">
        <v>36256</v>
      </c>
      <c r="D244" s="335" t="s">
        <v>2588</v>
      </c>
      <c r="E244" s="335" t="s">
        <v>36257</v>
      </c>
      <c r="F244" s="338"/>
    </row>
    <row r="245">
      <c r="A245" s="335" t="s">
        <v>35762</v>
      </c>
      <c r="B245" s="335" t="s">
        <v>35765</v>
      </c>
      <c r="C245" s="335" t="s">
        <v>36258</v>
      </c>
      <c r="D245" s="335" t="s">
        <v>36259</v>
      </c>
      <c r="E245" s="335" t="s">
        <v>36260</v>
      </c>
      <c r="F245" s="338"/>
    </row>
    <row r="246">
      <c r="A246" s="335" t="s">
        <v>35769</v>
      </c>
      <c r="B246" s="335" t="s">
        <v>35792</v>
      </c>
      <c r="C246" s="335" t="s">
        <v>36261</v>
      </c>
      <c r="D246" s="335" t="s">
        <v>2588</v>
      </c>
      <c r="E246" s="335" t="s">
        <v>36262</v>
      </c>
      <c r="F246" s="338"/>
    </row>
    <row r="247">
      <c r="A247" s="335" t="s">
        <v>35769</v>
      </c>
      <c r="B247" s="335" t="s">
        <v>35770</v>
      </c>
      <c r="C247" s="335" t="s">
        <v>36263</v>
      </c>
      <c r="D247" s="335" t="s">
        <v>2588</v>
      </c>
      <c r="E247" s="335" t="s">
        <v>36264</v>
      </c>
      <c r="F247" s="338"/>
    </row>
    <row r="248">
      <c r="A248" s="335" t="s">
        <v>35787</v>
      </c>
      <c r="B248" s="335" t="s">
        <v>35770</v>
      </c>
      <c r="C248" s="335" t="s">
        <v>32221</v>
      </c>
      <c r="D248" s="335"/>
      <c r="E248" s="335" t="s">
        <v>36265</v>
      </c>
      <c r="F248" s="338"/>
    </row>
    <row r="249">
      <c r="A249" s="335" t="s">
        <v>35762</v>
      </c>
      <c r="B249" s="335" t="s">
        <v>35792</v>
      </c>
      <c r="C249" s="335" t="s">
        <v>36266</v>
      </c>
      <c r="D249" s="335" t="s">
        <v>36267</v>
      </c>
      <c r="E249" s="335" t="s">
        <v>36268</v>
      </c>
      <c r="F249" s="338"/>
    </row>
    <row r="250">
      <c r="A250" s="335" t="s">
        <v>35769</v>
      </c>
      <c r="B250" s="335" t="s">
        <v>35770</v>
      </c>
      <c r="C250" s="335" t="s">
        <v>36269</v>
      </c>
      <c r="D250" s="335" t="s">
        <v>2588</v>
      </c>
      <c r="E250" s="335" t="s">
        <v>36270</v>
      </c>
      <c r="F250" s="338"/>
    </row>
    <row r="251">
      <c r="A251" s="335" t="s">
        <v>35762</v>
      </c>
      <c r="B251" s="335" t="s">
        <v>35765</v>
      </c>
      <c r="C251" s="335" t="s">
        <v>36271</v>
      </c>
      <c r="D251" s="335" t="s">
        <v>3312</v>
      </c>
      <c r="E251" s="335" t="s">
        <v>36272</v>
      </c>
      <c r="F251" s="338"/>
    </row>
    <row r="252">
      <c r="A252" s="335" t="s">
        <v>35762</v>
      </c>
      <c r="B252" s="335" t="s">
        <v>35797</v>
      </c>
      <c r="C252" s="335" t="s">
        <v>36273</v>
      </c>
      <c r="D252" s="335" t="s">
        <v>35799</v>
      </c>
      <c r="E252" s="335" t="s">
        <v>36274</v>
      </c>
      <c r="F252" s="338"/>
    </row>
    <row r="253">
      <c r="A253" s="335" t="s">
        <v>35769</v>
      </c>
      <c r="B253" s="335" t="s">
        <v>35797</v>
      </c>
      <c r="C253" s="335" t="s">
        <v>36275</v>
      </c>
      <c r="D253" s="335" t="s">
        <v>2588</v>
      </c>
      <c r="E253" s="335" t="s">
        <v>36276</v>
      </c>
      <c r="F253" s="338"/>
    </row>
    <row r="254">
      <c r="A254" s="335" t="s">
        <v>35769</v>
      </c>
      <c r="B254" s="335" t="s">
        <v>35765</v>
      </c>
      <c r="C254" s="335" t="s">
        <v>36277</v>
      </c>
      <c r="D254" s="335" t="s">
        <v>2588</v>
      </c>
      <c r="E254" s="335" t="s">
        <v>36278</v>
      </c>
      <c r="F254" s="338"/>
    </row>
    <row r="255">
      <c r="A255" s="335" t="s">
        <v>35762</v>
      </c>
      <c r="B255" s="335" t="s">
        <v>35765</v>
      </c>
      <c r="C255" s="335" t="s">
        <v>7830</v>
      </c>
      <c r="D255" s="335" t="s">
        <v>3312</v>
      </c>
      <c r="E255" s="335" t="s">
        <v>36279</v>
      </c>
      <c r="F255" s="338"/>
    </row>
    <row r="256">
      <c r="A256" s="335" t="s">
        <v>35769</v>
      </c>
      <c r="B256" s="335" t="s">
        <v>35770</v>
      </c>
      <c r="C256" s="335" t="s">
        <v>36280</v>
      </c>
      <c r="D256" s="335" t="s">
        <v>2588</v>
      </c>
      <c r="E256" s="335" t="s">
        <v>36281</v>
      </c>
      <c r="F256" s="338"/>
    </row>
    <row r="257">
      <c r="A257" s="335" t="s">
        <v>35762</v>
      </c>
      <c r="B257" s="335" t="s">
        <v>35797</v>
      </c>
      <c r="C257" s="335" t="s">
        <v>5519</v>
      </c>
      <c r="D257" s="335" t="s">
        <v>3312</v>
      </c>
      <c r="E257" s="335" t="s">
        <v>36282</v>
      </c>
      <c r="F257" s="338"/>
    </row>
    <row r="258">
      <c r="A258" s="335" t="s">
        <v>35762</v>
      </c>
      <c r="B258" s="335" t="s">
        <v>35765</v>
      </c>
      <c r="C258" s="335" t="s">
        <v>36283</v>
      </c>
      <c r="D258" s="335" t="s">
        <v>2950</v>
      </c>
      <c r="E258" s="335" t="s">
        <v>36284</v>
      </c>
      <c r="F258" s="338"/>
    </row>
    <row r="259">
      <c r="A259" s="335" t="s">
        <v>35762</v>
      </c>
      <c r="B259" s="335" t="s">
        <v>35797</v>
      </c>
      <c r="C259" s="335" t="s">
        <v>9238</v>
      </c>
      <c r="D259" s="335" t="s">
        <v>1003</v>
      </c>
      <c r="E259" s="335" t="s">
        <v>36285</v>
      </c>
      <c r="F259" s="338"/>
    </row>
    <row r="260">
      <c r="A260" s="335" t="s">
        <v>35762</v>
      </c>
      <c r="B260" s="335" t="s">
        <v>35797</v>
      </c>
      <c r="C260" s="335" t="s">
        <v>36286</v>
      </c>
      <c r="D260" s="335" t="s">
        <v>3312</v>
      </c>
      <c r="E260" s="335" t="s">
        <v>36287</v>
      </c>
      <c r="F260" s="338"/>
    </row>
    <row r="261">
      <c r="A261" s="335" t="s">
        <v>35762</v>
      </c>
      <c r="B261" s="335" t="s">
        <v>35797</v>
      </c>
      <c r="C261" s="335" t="s">
        <v>36288</v>
      </c>
      <c r="D261" s="335" t="s">
        <v>2588</v>
      </c>
      <c r="E261" s="335" t="s">
        <v>36289</v>
      </c>
      <c r="F261" s="338"/>
    </row>
    <row r="262">
      <c r="A262" s="335" t="s">
        <v>35787</v>
      </c>
      <c r="B262" s="335" t="s">
        <v>35770</v>
      </c>
      <c r="C262" s="335" t="s">
        <v>32233</v>
      </c>
      <c r="D262" s="335"/>
      <c r="E262" s="335" t="s">
        <v>36290</v>
      </c>
      <c r="F262" s="338"/>
    </row>
    <row r="263">
      <c r="A263" s="335" t="s">
        <v>35787</v>
      </c>
      <c r="B263" s="335" t="s">
        <v>35770</v>
      </c>
      <c r="C263" s="335" t="s">
        <v>36291</v>
      </c>
      <c r="D263" s="335"/>
      <c r="E263" s="335" t="s">
        <v>36290</v>
      </c>
      <c r="F263" s="338"/>
    </row>
    <row r="264">
      <c r="A264" s="335" t="s">
        <v>35769</v>
      </c>
      <c r="B264" s="335" t="s">
        <v>35770</v>
      </c>
      <c r="C264" s="335" t="s">
        <v>32390</v>
      </c>
      <c r="D264" s="335" t="s">
        <v>2588</v>
      </c>
      <c r="E264" s="335" t="s">
        <v>36292</v>
      </c>
      <c r="F264" s="338"/>
    </row>
    <row r="265">
      <c r="A265" s="335" t="s">
        <v>35762</v>
      </c>
      <c r="B265" s="335" t="s">
        <v>35765</v>
      </c>
      <c r="C265" s="335" t="s">
        <v>20858</v>
      </c>
      <c r="D265" s="335" t="s">
        <v>3312</v>
      </c>
      <c r="E265" s="335" t="s">
        <v>36293</v>
      </c>
      <c r="F265" s="338"/>
    </row>
    <row r="266">
      <c r="A266" s="335" t="s">
        <v>35769</v>
      </c>
      <c r="B266" s="335" t="s">
        <v>35797</v>
      </c>
      <c r="C266" s="335" t="s">
        <v>36294</v>
      </c>
      <c r="D266" s="335" t="s">
        <v>2588</v>
      </c>
      <c r="E266" s="335" t="s">
        <v>36295</v>
      </c>
      <c r="F266" s="338"/>
    </row>
    <row r="267">
      <c r="A267" s="335" t="s">
        <v>35762</v>
      </c>
      <c r="B267" s="335" t="s">
        <v>35765</v>
      </c>
      <c r="C267" s="335" t="s">
        <v>1013</v>
      </c>
      <c r="D267" s="335" t="s">
        <v>3312</v>
      </c>
      <c r="E267" s="335" t="s">
        <v>36296</v>
      </c>
      <c r="F267" s="338"/>
    </row>
    <row r="268">
      <c r="A268" s="335" t="s">
        <v>35762</v>
      </c>
      <c r="B268" s="335" t="s">
        <v>35797</v>
      </c>
      <c r="C268" s="335" t="s">
        <v>36297</v>
      </c>
      <c r="D268" s="335" t="s">
        <v>3312</v>
      </c>
      <c r="E268" s="335" t="s">
        <v>36298</v>
      </c>
      <c r="F268" s="338"/>
    </row>
    <row r="269">
      <c r="A269" s="335" t="s">
        <v>35762</v>
      </c>
      <c r="B269" s="335" t="s">
        <v>35797</v>
      </c>
      <c r="C269" s="335" t="s">
        <v>36299</v>
      </c>
      <c r="D269" s="335" t="s">
        <v>16417</v>
      </c>
      <c r="E269" s="335" t="s">
        <v>36300</v>
      </c>
      <c r="F269" s="338"/>
    </row>
    <row r="270">
      <c r="A270" s="335" t="s">
        <v>35769</v>
      </c>
      <c r="B270" s="335" t="s">
        <v>35797</v>
      </c>
      <c r="C270" s="335" t="s">
        <v>36301</v>
      </c>
      <c r="D270" s="335" t="s">
        <v>2588</v>
      </c>
      <c r="E270" s="335" t="s">
        <v>36302</v>
      </c>
      <c r="F270" s="338"/>
    </row>
    <row r="271">
      <c r="A271" s="335" t="s">
        <v>35762</v>
      </c>
      <c r="B271" s="335" t="s">
        <v>35765</v>
      </c>
      <c r="C271" s="335" t="s">
        <v>10501</v>
      </c>
      <c r="D271" s="335" t="s">
        <v>3312</v>
      </c>
      <c r="E271" s="335" t="s">
        <v>36303</v>
      </c>
      <c r="F271" s="338"/>
    </row>
    <row r="272">
      <c r="A272" s="335" t="s">
        <v>35769</v>
      </c>
      <c r="B272" s="335" t="s">
        <v>35765</v>
      </c>
      <c r="C272" s="335" t="s">
        <v>36304</v>
      </c>
      <c r="D272" s="335" t="s">
        <v>36305</v>
      </c>
      <c r="E272" s="335" t="s">
        <v>36306</v>
      </c>
      <c r="F272" s="338"/>
    </row>
    <row r="273">
      <c r="A273" s="335" t="s">
        <v>35762</v>
      </c>
      <c r="B273" s="335" t="s">
        <v>35770</v>
      </c>
      <c r="C273" s="335" t="s">
        <v>36307</v>
      </c>
      <c r="D273" s="335" t="s">
        <v>117</v>
      </c>
      <c r="E273" s="335" t="s">
        <v>36308</v>
      </c>
      <c r="F273" s="338"/>
    </row>
    <row r="274">
      <c r="A274" s="335" t="s">
        <v>35769</v>
      </c>
      <c r="B274" s="335" t="s">
        <v>35765</v>
      </c>
      <c r="C274" s="335" t="s">
        <v>36309</v>
      </c>
      <c r="D274" s="335" t="s">
        <v>2588</v>
      </c>
      <c r="E274" s="335" t="s">
        <v>36310</v>
      </c>
      <c r="F274" s="338"/>
    </row>
    <row r="275">
      <c r="A275" s="335" t="s">
        <v>35762</v>
      </c>
      <c r="B275" s="335" t="s">
        <v>35797</v>
      </c>
      <c r="C275" s="335" t="s">
        <v>36311</v>
      </c>
      <c r="D275" s="335" t="s">
        <v>3312</v>
      </c>
      <c r="E275" s="335" t="s">
        <v>36312</v>
      </c>
      <c r="F275" s="338"/>
    </row>
    <row r="276">
      <c r="A276" s="335" t="s">
        <v>35762</v>
      </c>
      <c r="B276" s="335" t="s">
        <v>35797</v>
      </c>
      <c r="C276" s="342" t="s">
        <v>36313</v>
      </c>
      <c r="D276" s="335" t="s">
        <v>3312</v>
      </c>
      <c r="E276" s="335" t="s">
        <v>36314</v>
      </c>
      <c r="F276" s="338"/>
    </row>
    <row r="277">
      <c r="A277" s="335" t="s">
        <v>35762</v>
      </c>
      <c r="B277" s="335" t="s">
        <v>35770</v>
      </c>
      <c r="C277" s="335" t="s">
        <v>36315</v>
      </c>
      <c r="D277" s="335" t="s">
        <v>2588</v>
      </c>
      <c r="E277" s="335" t="s">
        <v>36316</v>
      </c>
      <c r="F277" s="338"/>
    </row>
    <row r="278">
      <c r="A278" s="335" t="s">
        <v>35762</v>
      </c>
      <c r="B278" s="335" t="s">
        <v>35770</v>
      </c>
      <c r="C278" s="335" t="s">
        <v>36317</v>
      </c>
      <c r="D278" s="335" t="s">
        <v>2588</v>
      </c>
      <c r="E278" s="335" t="s">
        <v>36318</v>
      </c>
      <c r="F278" s="338"/>
    </row>
    <row r="279">
      <c r="A279" s="335" t="s">
        <v>35762</v>
      </c>
      <c r="B279" s="335" t="s">
        <v>35797</v>
      </c>
      <c r="C279" s="335" t="s">
        <v>36319</v>
      </c>
      <c r="D279" s="335" t="s">
        <v>3312</v>
      </c>
      <c r="E279" s="335" t="s">
        <v>36320</v>
      </c>
      <c r="F279" s="338"/>
    </row>
    <row r="280">
      <c r="A280" s="335" t="s">
        <v>35762</v>
      </c>
      <c r="B280" s="335" t="s">
        <v>35797</v>
      </c>
      <c r="C280" s="335" t="s">
        <v>36321</v>
      </c>
      <c r="D280" s="335" t="s">
        <v>3312</v>
      </c>
      <c r="E280" s="335" t="s">
        <v>36322</v>
      </c>
      <c r="F280" s="338"/>
    </row>
    <row r="281">
      <c r="A281" s="335" t="s">
        <v>35762</v>
      </c>
      <c r="B281" s="335" t="s">
        <v>35770</v>
      </c>
      <c r="C281" s="335" t="s">
        <v>15744</v>
      </c>
      <c r="D281" s="335" t="s">
        <v>3312</v>
      </c>
      <c r="E281" s="335" t="s">
        <v>36323</v>
      </c>
      <c r="F281" s="338"/>
    </row>
    <row r="282">
      <c r="A282" s="335" t="s">
        <v>35762</v>
      </c>
      <c r="B282" s="335" t="s">
        <v>35797</v>
      </c>
      <c r="C282" s="335" t="s">
        <v>36324</v>
      </c>
      <c r="D282" s="335" t="s">
        <v>3312</v>
      </c>
      <c r="E282" s="335" t="s">
        <v>36325</v>
      </c>
      <c r="F282" s="338"/>
    </row>
    <row r="283">
      <c r="A283" s="335" t="s">
        <v>35769</v>
      </c>
      <c r="B283" s="335" t="s">
        <v>35765</v>
      </c>
      <c r="C283" s="342" t="s">
        <v>36326</v>
      </c>
      <c r="D283" s="335" t="s">
        <v>3312</v>
      </c>
      <c r="E283" s="335" t="s">
        <v>36327</v>
      </c>
      <c r="F283" s="338"/>
    </row>
    <row r="284">
      <c r="A284" s="335" t="s">
        <v>35762</v>
      </c>
      <c r="B284" s="335" t="s">
        <v>35797</v>
      </c>
      <c r="C284" s="335" t="s">
        <v>36328</v>
      </c>
      <c r="D284" s="335" t="s">
        <v>36329</v>
      </c>
      <c r="E284" s="335" t="s">
        <v>36330</v>
      </c>
      <c r="F284" s="338"/>
    </row>
    <row r="285">
      <c r="A285" s="335" t="s">
        <v>35762</v>
      </c>
      <c r="B285" s="335" t="s">
        <v>35770</v>
      </c>
      <c r="C285" s="335" t="s">
        <v>36331</v>
      </c>
      <c r="D285" s="335" t="s">
        <v>3312</v>
      </c>
      <c r="E285" s="335" t="s">
        <v>36332</v>
      </c>
      <c r="F285" s="338"/>
    </row>
    <row r="286">
      <c r="A286" s="335" t="s">
        <v>35762</v>
      </c>
      <c r="B286" s="335" t="s">
        <v>35765</v>
      </c>
      <c r="C286" s="335" t="s">
        <v>36331</v>
      </c>
      <c r="D286" s="335" t="s">
        <v>2588</v>
      </c>
      <c r="E286" s="335" t="s">
        <v>36333</v>
      </c>
      <c r="F286" s="338"/>
    </row>
    <row r="287">
      <c r="A287" s="335" t="s">
        <v>35762</v>
      </c>
      <c r="B287" s="335" t="s">
        <v>35792</v>
      </c>
      <c r="C287" s="335" t="s">
        <v>2554</v>
      </c>
      <c r="D287" s="335" t="s">
        <v>2463</v>
      </c>
      <c r="E287" s="335" t="s">
        <v>36334</v>
      </c>
      <c r="F287" s="338"/>
    </row>
    <row r="288">
      <c r="A288" s="335" t="s">
        <v>35762</v>
      </c>
      <c r="B288" s="335" t="s">
        <v>35797</v>
      </c>
      <c r="C288" s="335" t="s">
        <v>36335</v>
      </c>
      <c r="D288" s="335" t="s">
        <v>36336</v>
      </c>
      <c r="E288" s="335" t="s">
        <v>36337</v>
      </c>
      <c r="F288" s="338"/>
    </row>
    <row r="289">
      <c r="A289" s="335" t="s">
        <v>35762</v>
      </c>
      <c r="B289" s="335" t="s">
        <v>35792</v>
      </c>
      <c r="C289" s="335" t="s">
        <v>36338</v>
      </c>
      <c r="D289" s="335" t="s">
        <v>3631</v>
      </c>
      <c r="E289" s="335" t="s">
        <v>36339</v>
      </c>
      <c r="F289" s="338"/>
    </row>
    <row r="290">
      <c r="A290" s="335" t="s">
        <v>35762</v>
      </c>
      <c r="B290" s="335" t="s">
        <v>35797</v>
      </c>
      <c r="C290" s="335" t="s">
        <v>36340</v>
      </c>
      <c r="D290" s="335" t="s">
        <v>3312</v>
      </c>
      <c r="E290" s="335" t="s">
        <v>36341</v>
      </c>
      <c r="F290" s="338"/>
    </row>
    <row r="291">
      <c r="A291" s="335" t="s">
        <v>35762</v>
      </c>
      <c r="B291" s="335" t="s">
        <v>35770</v>
      </c>
      <c r="C291" s="335" t="s">
        <v>36342</v>
      </c>
      <c r="D291" s="335" t="s">
        <v>36343</v>
      </c>
      <c r="E291" s="335" t="s">
        <v>36344</v>
      </c>
      <c r="F291" s="338"/>
    </row>
    <row r="292">
      <c r="A292" s="335" t="s">
        <v>35762</v>
      </c>
      <c r="B292" s="335" t="s">
        <v>35792</v>
      </c>
      <c r="C292" s="335" t="s">
        <v>36345</v>
      </c>
      <c r="D292" s="335" t="s">
        <v>2588</v>
      </c>
      <c r="E292" s="335" t="s">
        <v>36346</v>
      </c>
      <c r="F292" s="338"/>
    </row>
    <row r="293">
      <c r="A293" s="335" t="s">
        <v>35762</v>
      </c>
      <c r="B293" s="335" t="s">
        <v>35797</v>
      </c>
      <c r="C293" s="335" t="s">
        <v>36347</v>
      </c>
      <c r="D293" s="335" t="s">
        <v>2588</v>
      </c>
      <c r="E293" s="335" t="s">
        <v>36348</v>
      </c>
      <c r="F293" s="338"/>
    </row>
    <row r="294">
      <c r="A294" s="335" t="s">
        <v>35762</v>
      </c>
      <c r="B294" s="335" t="s">
        <v>35797</v>
      </c>
      <c r="C294" s="335" t="s">
        <v>36349</v>
      </c>
      <c r="D294" s="335" t="s">
        <v>36350</v>
      </c>
      <c r="E294" s="335" t="s">
        <v>36351</v>
      </c>
      <c r="F294" s="338"/>
    </row>
    <row r="295">
      <c r="A295" s="335" t="s">
        <v>35762</v>
      </c>
      <c r="B295" s="335" t="s">
        <v>35770</v>
      </c>
      <c r="C295" s="335" t="s">
        <v>36352</v>
      </c>
      <c r="D295" s="335" t="s">
        <v>3312</v>
      </c>
      <c r="E295" s="335" t="s">
        <v>36353</v>
      </c>
      <c r="F295" s="338"/>
    </row>
    <row r="296">
      <c r="A296" s="335" t="s">
        <v>35769</v>
      </c>
      <c r="B296" s="335" t="s">
        <v>35770</v>
      </c>
      <c r="C296" s="335" t="s">
        <v>36354</v>
      </c>
      <c r="D296" s="335" t="s">
        <v>2588</v>
      </c>
      <c r="E296" s="335" t="s">
        <v>36355</v>
      </c>
      <c r="F296" s="338"/>
    </row>
    <row r="297">
      <c r="A297" s="335" t="s">
        <v>35762</v>
      </c>
      <c r="B297" s="335" t="s">
        <v>35797</v>
      </c>
      <c r="C297" s="335" t="s">
        <v>36356</v>
      </c>
      <c r="D297" s="335" t="s">
        <v>3312</v>
      </c>
      <c r="E297" s="335" t="s">
        <v>36357</v>
      </c>
      <c r="F297" s="338"/>
    </row>
    <row r="298">
      <c r="A298" s="335" t="s">
        <v>35762</v>
      </c>
      <c r="B298" s="335" t="s">
        <v>35797</v>
      </c>
      <c r="C298" s="335" t="s">
        <v>36358</v>
      </c>
      <c r="D298" s="335" t="s">
        <v>2588</v>
      </c>
      <c r="E298" s="335" t="s">
        <v>36359</v>
      </c>
      <c r="F298" s="338"/>
    </row>
    <row r="299">
      <c r="A299" s="335" t="s">
        <v>35769</v>
      </c>
      <c r="B299" s="335" t="s">
        <v>35765</v>
      </c>
      <c r="C299" s="335" t="s">
        <v>36360</v>
      </c>
      <c r="D299" s="335" t="s">
        <v>2588</v>
      </c>
      <c r="E299" s="335" t="s">
        <v>36361</v>
      </c>
      <c r="F299" s="338"/>
    </row>
    <row r="300">
      <c r="A300" s="335" t="s">
        <v>35769</v>
      </c>
      <c r="B300" s="335" t="s">
        <v>35797</v>
      </c>
      <c r="C300" s="335" t="s">
        <v>36362</v>
      </c>
      <c r="D300" s="335" t="s">
        <v>2588</v>
      </c>
      <c r="E300" s="335" t="s">
        <v>36363</v>
      </c>
      <c r="F300" s="338"/>
    </row>
    <row r="301">
      <c r="A301" s="335" t="s">
        <v>35762</v>
      </c>
      <c r="B301" s="335" t="s">
        <v>35797</v>
      </c>
      <c r="C301" s="335" t="s">
        <v>36364</v>
      </c>
      <c r="D301" s="335" t="s">
        <v>4744</v>
      </c>
      <c r="E301" s="335" t="s">
        <v>36365</v>
      </c>
      <c r="F301" s="338"/>
    </row>
    <row r="302">
      <c r="A302" s="335" t="s">
        <v>35762</v>
      </c>
      <c r="B302" s="335" t="s">
        <v>35765</v>
      </c>
      <c r="C302" s="335" t="s">
        <v>157</v>
      </c>
      <c r="D302" s="335" t="s">
        <v>3312</v>
      </c>
      <c r="E302" s="335" t="s">
        <v>36366</v>
      </c>
      <c r="F302" s="338"/>
    </row>
    <row r="303">
      <c r="A303" s="335" t="s">
        <v>35762</v>
      </c>
      <c r="B303" s="335" t="s">
        <v>35765</v>
      </c>
      <c r="C303" s="335" t="s">
        <v>36367</v>
      </c>
      <c r="D303" s="335" t="s">
        <v>10115</v>
      </c>
      <c r="E303" s="335" t="s">
        <v>36368</v>
      </c>
      <c r="F303" s="338"/>
    </row>
    <row r="304">
      <c r="A304" s="335" t="s">
        <v>35769</v>
      </c>
      <c r="B304" s="335" t="s">
        <v>35770</v>
      </c>
      <c r="C304" s="335" t="s">
        <v>36369</v>
      </c>
      <c r="D304" s="335" t="s">
        <v>35153</v>
      </c>
      <c r="E304" s="335" t="s">
        <v>36370</v>
      </c>
      <c r="F304" s="338"/>
    </row>
    <row r="305">
      <c r="A305" s="335" t="s">
        <v>35762</v>
      </c>
      <c r="B305" s="335" t="s">
        <v>35797</v>
      </c>
      <c r="C305" s="335" t="s">
        <v>36371</v>
      </c>
      <c r="D305" s="335" t="s">
        <v>4888</v>
      </c>
      <c r="E305" s="335" t="s">
        <v>36372</v>
      </c>
      <c r="F305" s="338"/>
    </row>
    <row r="306">
      <c r="A306" s="335" t="s">
        <v>35762</v>
      </c>
      <c r="B306" s="335" t="s">
        <v>35770</v>
      </c>
      <c r="C306" s="335" t="s">
        <v>36373</v>
      </c>
      <c r="D306" s="335" t="s">
        <v>3312</v>
      </c>
      <c r="E306" s="335" t="s">
        <v>36374</v>
      </c>
      <c r="F306" s="338"/>
    </row>
    <row r="307">
      <c r="A307" s="335" t="s">
        <v>35769</v>
      </c>
      <c r="B307" s="335" t="s">
        <v>35770</v>
      </c>
      <c r="C307" s="335" t="s">
        <v>25055</v>
      </c>
      <c r="D307" s="335" t="s">
        <v>2588</v>
      </c>
      <c r="E307" s="335" t="s">
        <v>36375</v>
      </c>
      <c r="F307" s="338"/>
    </row>
    <row r="308">
      <c r="A308" s="335" t="s">
        <v>35762</v>
      </c>
      <c r="B308" s="335" t="s">
        <v>35792</v>
      </c>
      <c r="C308" s="335" t="s">
        <v>36376</v>
      </c>
      <c r="D308" s="335" t="s">
        <v>36377</v>
      </c>
      <c r="E308" s="335" t="s">
        <v>36378</v>
      </c>
      <c r="F308" s="338"/>
    </row>
    <row r="309">
      <c r="A309" s="335" t="s">
        <v>35769</v>
      </c>
      <c r="B309" s="335" t="s">
        <v>35797</v>
      </c>
      <c r="C309" s="335" t="s">
        <v>36379</v>
      </c>
      <c r="D309" s="335" t="s">
        <v>2588</v>
      </c>
      <c r="E309" s="335" t="s">
        <v>36380</v>
      </c>
      <c r="F309" s="338"/>
    </row>
    <row r="310">
      <c r="A310" s="335" t="s">
        <v>35762</v>
      </c>
      <c r="B310" s="335" t="s">
        <v>35770</v>
      </c>
      <c r="C310" s="335" t="s">
        <v>36381</v>
      </c>
      <c r="D310" s="335" t="s">
        <v>2588</v>
      </c>
      <c r="E310" s="335" t="s">
        <v>36382</v>
      </c>
      <c r="F310" s="338"/>
    </row>
    <row r="311">
      <c r="A311" s="335" t="s">
        <v>35762</v>
      </c>
      <c r="B311" s="335" t="s">
        <v>35797</v>
      </c>
      <c r="C311" s="335" t="s">
        <v>36383</v>
      </c>
      <c r="D311" s="335" t="s">
        <v>2744</v>
      </c>
      <c r="E311" s="335" t="s">
        <v>36384</v>
      </c>
      <c r="F311" s="338"/>
    </row>
    <row r="312">
      <c r="A312" s="335" t="s">
        <v>35762</v>
      </c>
      <c r="B312" s="335" t="s">
        <v>35770</v>
      </c>
      <c r="C312" s="335" t="s">
        <v>36385</v>
      </c>
      <c r="D312" s="335" t="s">
        <v>36386</v>
      </c>
      <c r="E312" s="335" t="s">
        <v>36387</v>
      </c>
      <c r="F312" s="338"/>
    </row>
    <row r="313">
      <c r="A313" s="335" t="s">
        <v>35769</v>
      </c>
      <c r="B313" s="335" t="s">
        <v>35770</v>
      </c>
      <c r="C313" s="335" t="s">
        <v>36388</v>
      </c>
      <c r="D313" s="335" t="s">
        <v>2588</v>
      </c>
      <c r="E313" s="335" t="s">
        <v>36389</v>
      </c>
      <c r="F313" s="338"/>
    </row>
    <row r="314">
      <c r="A314" s="335" t="s">
        <v>35769</v>
      </c>
      <c r="B314" s="335" t="s">
        <v>35765</v>
      </c>
      <c r="C314" s="335" t="s">
        <v>36390</v>
      </c>
      <c r="D314" s="335" t="s">
        <v>2588</v>
      </c>
      <c r="E314" s="335" t="s">
        <v>36391</v>
      </c>
      <c r="F314" s="338"/>
    </row>
    <row r="315">
      <c r="A315" s="335" t="s">
        <v>35762</v>
      </c>
      <c r="B315" s="335" t="s">
        <v>35797</v>
      </c>
      <c r="C315" s="335" t="s">
        <v>36392</v>
      </c>
      <c r="D315" s="335" t="s">
        <v>36393</v>
      </c>
      <c r="E315" s="335" t="s">
        <v>36394</v>
      </c>
      <c r="F315" s="338"/>
    </row>
    <row r="316">
      <c r="A316" s="335" t="s">
        <v>35762</v>
      </c>
      <c r="B316" s="335" t="s">
        <v>35770</v>
      </c>
      <c r="C316" s="335" t="s">
        <v>7256</v>
      </c>
      <c r="D316" s="335" t="s">
        <v>36395</v>
      </c>
      <c r="E316" s="335" t="s">
        <v>36396</v>
      </c>
      <c r="F316" s="338"/>
    </row>
    <row r="317">
      <c r="A317" s="335" t="s">
        <v>35762</v>
      </c>
      <c r="B317" s="335" t="s">
        <v>35770</v>
      </c>
      <c r="C317" s="335" t="s">
        <v>36397</v>
      </c>
      <c r="D317" s="335" t="s">
        <v>2588</v>
      </c>
      <c r="E317" s="335" t="s">
        <v>36398</v>
      </c>
      <c r="F317" s="338"/>
    </row>
    <row r="318">
      <c r="A318" s="335" t="s">
        <v>35762</v>
      </c>
      <c r="B318" s="335" t="s">
        <v>35770</v>
      </c>
      <c r="C318" s="335" t="s">
        <v>36399</v>
      </c>
      <c r="D318" s="335" t="s">
        <v>36400</v>
      </c>
      <c r="E318" s="335" t="s">
        <v>36401</v>
      </c>
      <c r="F318" s="338"/>
    </row>
    <row r="319">
      <c r="A319" s="335" t="s">
        <v>35769</v>
      </c>
      <c r="B319" s="335" t="s">
        <v>35797</v>
      </c>
      <c r="C319" s="335" t="s">
        <v>36402</v>
      </c>
      <c r="D319" s="335" t="s">
        <v>5300</v>
      </c>
      <c r="E319" s="335" t="s">
        <v>36403</v>
      </c>
      <c r="F319" s="338"/>
    </row>
    <row r="320">
      <c r="A320" s="335" t="s">
        <v>35769</v>
      </c>
      <c r="B320" s="335" t="s">
        <v>35765</v>
      </c>
      <c r="C320" s="335" t="s">
        <v>23153</v>
      </c>
      <c r="D320" s="335" t="s">
        <v>36404</v>
      </c>
      <c r="E320" s="335" t="s">
        <v>36405</v>
      </c>
      <c r="F320" s="338"/>
    </row>
    <row r="321">
      <c r="A321" s="335" t="s">
        <v>35762</v>
      </c>
      <c r="B321" s="335" t="s">
        <v>35797</v>
      </c>
      <c r="C321" s="335" t="s">
        <v>36406</v>
      </c>
      <c r="D321" s="335" t="s">
        <v>36407</v>
      </c>
      <c r="E321" s="335" t="s">
        <v>36408</v>
      </c>
      <c r="F321" s="338"/>
    </row>
    <row r="322">
      <c r="A322" s="335" t="s">
        <v>35787</v>
      </c>
      <c r="B322" s="335" t="s">
        <v>35770</v>
      </c>
      <c r="C322" s="335" t="s">
        <v>32343</v>
      </c>
      <c r="D322" s="335" t="s">
        <v>36409</v>
      </c>
      <c r="E322" s="335" t="s">
        <v>786</v>
      </c>
      <c r="F322" s="338"/>
    </row>
    <row r="323">
      <c r="A323" s="335" t="s">
        <v>34241</v>
      </c>
      <c r="B323" s="335" t="s">
        <v>35792</v>
      </c>
      <c r="C323" s="335" t="s">
        <v>36410</v>
      </c>
      <c r="D323" s="335" t="s">
        <v>793</v>
      </c>
      <c r="E323" s="335" t="s">
        <v>36411</v>
      </c>
      <c r="F323" s="338"/>
    </row>
    <row r="324">
      <c r="A324" s="335" t="s">
        <v>35769</v>
      </c>
      <c r="B324" s="335" t="s">
        <v>35770</v>
      </c>
      <c r="C324" s="335" t="s">
        <v>36412</v>
      </c>
      <c r="D324" s="335" t="s">
        <v>2588</v>
      </c>
      <c r="E324" s="335" t="s">
        <v>36413</v>
      </c>
      <c r="F324" s="338"/>
    </row>
    <row r="325">
      <c r="A325" s="335" t="s">
        <v>35769</v>
      </c>
      <c r="B325" s="335" t="s">
        <v>35765</v>
      </c>
      <c r="C325" s="335" t="s">
        <v>36414</v>
      </c>
      <c r="D325" s="335" t="s">
        <v>36415</v>
      </c>
      <c r="E325" s="335" t="s">
        <v>36416</v>
      </c>
      <c r="F325" s="338"/>
    </row>
    <row r="326">
      <c r="A326" s="335" t="s">
        <v>35762</v>
      </c>
      <c r="B326" s="335" t="s">
        <v>35770</v>
      </c>
      <c r="C326" s="335" t="s">
        <v>36417</v>
      </c>
      <c r="D326" s="335" t="s">
        <v>36418</v>
      </c>
      <c r="E326" s="335" t="s">
        <v>36419</v>
      </c>
      <c r="F326" s="338"/>
    </row>
    <row r="327">
      <c r="A327" s="335" t="s">
        <v>35769</v>
      </c>
      <c r="B327" s="335" t="s">
        <v>35770</v>
      </c>
      <c r="C327" s="335" t="s">
        <v>36420</v>
      </c>
      <c r="D327" s="335" t="s">
        <v>2588</v>
      </c>
      <c r="E327" s="335" t="s">
        <v>36421</v>
      </c>
      <c r="F327" s="338"/>
    </row>
    <row r="328">
      <c r="A328" s="339" t="s">
        <v>35787</v>
      </c>
      <c r="B328" s="340" t="s">
        <v>33918</v>
      </c>
      <c r="C328" s="340" t="s">
        <v>36422</v>
      </c>
      <c r="D328" s="340" t="s">
        <v>36423</v>
      </c>
      <c r="E328" s="340" t="s">
        <v>36424</v>
      </c>
      <c r="F328" s="341"/>
    </row>
    <row r="329">
      <c r="A329" s="335" t="s">
        <v>35762</v>
      </c>
      <c r="B329" s="335" t="s">
        <v>35797</v>
      </c>
      <c r="C329" s="335" t="s">
        <v>18142</v>
      </c>
      <c r="D329" s="335" t="s">
        <v>3312</v>
      </c>
      <c r="E329" s="335" t="s">
        <v>36425</v>
      </c>
      <c r="F329" s="338"/>
    </row>
    <row r="330">
      <c r="A330" s="335" t="s">
        <v>34241</v>
      </c>
      <c r="B330" s="335" t="s">
        <v>35770</v>
      </c>
      <c r="C330" s="335" t="s">
        <v>36426</v>
      </c>
      <c r="D330" s="335" t="s">
        <v>36427</v>
      </c>
      <c r="E330" s="335" t="s">
        <v>36428</v>
      </c>
      <c r="F330" s="338"/>
    </row>
    <row r="331">
      <c r="A331" s="335" t="s">
        <v>35762</v>
      </c>
      <c r="B331" s="335" t="s">
        <v>36013</v>
      </c>
      <c r="C331" s="335" t="s">
        <v>36429</v>
      </c>
      <c r="D331" s="335" t="s">
        <v>855</v>
      </c>
      <c r="E331" s="335" t="s">
        <v>36430</v>
      </c>
      <c r="F331" s="338"/>
    </row>
    <row r="332">
      <c r="A332" s="335" t="s">
        <v>34241</v>
      </c>
      <c r="B332" s="335" t="s">
        <v>35770</v>
      </c>
      <c r="C332" s="335" t="s">
        <v>34167</v>
      </c>
      <c r="D332" s="335" t="s">
        <v>36431</v>
      </c>
      <c r="E332" s="335" t="s">
        <v>36432</v>
      </c>
      <c r="F332" s="338"/>
    </row>
    <row r="333">
      <c r="A333" s="335" t="s">
        <v>35762</v>
      </c>
      <c r="B333" s="335" t="s">
        <v>35770</v>
      </c>
      <c r="C333" s="335" t="s">
        <v>36433</v>
      </c>
      <c r="D333" s="335" t="s">
        <v>15451</v>
      </c>
      <c r="E333" s="335" t="s">
        <v>36434</v>
      </c>
      <c r="F333" s="338"/>
    </row>
    <row r="334">
      <c r="A334" s="335" t="s">
        <v>35762</v>
      </c>
      <c r="B334" s="335" t="s">
        <v>35765</v>
      </c>
      <c r="C334" s="335" t="s">
        <v>36435</v>
      </c>
      <c r="D334" s="335" t="s">
        <v>15451</v>
      </c>
      <c r="E334" s="335" t="s">
        <v>36436</v>
      </c>
      <c r="F334" s="338"/>
    </row>
    <row r="335">
      <c r="A335" s="335" t="s">
        <v>35762</v>
      </c>
      <c r="B335" s="335" t="s">
        <v>35770</v>
      </c>
      <c r="C335" s="335" t="s">
        <v>36437</v>
      </c>
      <c r="D335" s="335" t="s">
        <v>36438</v>
      </c>
      <c r="E335" s="335" t="s">
        <v>36439</v>
      </c>
      <c r="F335" s="338"/>
    </row>
    <row r="336">
      <c r="A336" s="335" t="s">
        <v>35762</v>
      </c>
      <c r="B336" s="335" t="s">
        <v>35792</v>
      </c>
      <c r="C336" s="335" t="s">
        <v>36440</v>
      </c>
      <c r="D336" s="335" t="s">
        <v>15986</v>
      </c>
      <c r="E336" s="335" t="s">
        <v>36441</v>
      </c>
      <c r="F336" s="338"/>
    </row>
    <row r="337">
      <c r="A337" s="335" t="s">
        <v>35762</v>
      </c>
      <c r="B337" s="335" t="s">
        <v>35797</v>
      </c>
      <c r="C337" s="335" t="s">
        <v>36442</v>
      </c>
      <c r="D337" s="335" t="s">
        <v>866</v>
      </c>
      <c r="E337" s="335" t="s">
        <v>36443</v>
      </c>
      <c r="F337" s="338"/>
    </row>
    <row r="338">
      <c r="A338" s="335" t="s">
        <v>35787</v>
      </c>
      <c r="B338" s="335" t="s">
        <v>35770</v>
      </c>
      <c r="C338" s="335" t="s">
        <v>36444</v>
      </c>
      <c r="D338" s="335" t="s">
        <v>36445</v>
      </c>
      <c r="E338" s="335" t="s">
        <v>875</v>
      </c>
      <c r="F338" s="338"/>
    </row>
    <row r="339">
      <c r="A339" s="335" t="s">
        <v>35787</v>
      </c>
      <c r="B339" s="335" t="s">
        <v>35770</v>
      </c>
      <c r="C339" s="335" t="s">
        <v>32343</v>
      </c>
      <c r="D339" s="335" t="s">
        <v>36446</v>
      </c>
      <c r="E339" s="335" t="s">
        <v>878</v>
      </c>
      <c r="F339" s="338"/>
    </row>
    <row r="340">
      <c r="A340" s="335" t="s">
        <v>35787</v>
      </c>
      <c r="B340" s="335" t="s">
        <v>35770</v>
      </c>
      <c r="C340" s="335" t="s">
        <v>33847</v>
      </c>
      <c r="D340" s="335" t="s">
        <v>36447</v>
      </c>
      <c r="E340" s="335" t="s">
        <v>878</v>
      </c>
      <c r="F340" s="338"/>
    </row>
    <row r="341">
      <c r="A341" s="335" t="s">
        <v>35769</v>
      </c>
      <c r="B341" s="335" t="s">
        <v>35770</v>
      </c>
      <c r="C341" s="335" t="s">
        <v>36448</v>
      </c>
      <c r="D341" s="335" t="s">
        <v>36449</v>
      </c>
      <c r="E341" s="335" t="s">
        <v>36450</v>
      </c>
      <c r="F341" s="338"/>
    </row>
    <row r="342">
      <c r="A342" s="335" t="s">
        <v>34241</v>
      </c>
      <c r="B342" s="335" t="s">
        <v>35792</v>
      </c>
      <c r="C342" s="335" t="s">
        <v>36451</v>
      </c>
      <c r="D342" s="335" t="s">
        <v>36452</v>
      </c>
      <c r="E342" s="335" t="s">
        <v>36453</v>
      </c>
      <c r="F342" s="338"/>
    </row>
    <row r="343">
      <c r="A343" s="335" t="s">
        <v>35787</v>
      </c>
      <c r="B343" s="335" t="s">
        <v>35770</v>
      </c>
      <c r="C343" s="335" t="s">
        <v>31931</v>
      </c>
      <c r="D343" s="335"/>
      <c r="E343" s="335" t="s">
        <v>36454</v>
      </c>
      <c r="F343" s="338"/>
    </row>
    <row r="344">
      <c r="A344" s="335" t="s">
        <v>35769</v>
      </c>
      <c r="B344" s="335" t="s">
        <v>35770</v>
      </c>
      <c r="C344" s="335" t="s">
        <v>28060</v>
      </c>
      <c r="D344" s="335" t="s">
        <v>36455</v>
      </c>
      <c r="E344" s="335" t="s">
        <v>36456</v>
      </c>
      <c r="F344" s="338"/>
    </row>
    <row r="345">
      <c r="A345" s="335" t="s">
        <v>35762</v>
      </c>
      <c r="B345" s="335" t="s">
        <v>35765</v>
      </c>
      <c r="C345" s="335" t="s">
        <v>36457</v>
      </c>
      <c r="D345" s="335" t="s">
        <v>36458</v>
      </c>
      <c r="E345" s="335" t="s">
        <v>36459</v>
      </c>
      <c r="F345" s="338"/>
    </row>
    <row r="346">
      <c r="A346" s="335" t="s">
        <v>35762</v>
      </c>
      <c r="B346" s="335" t="s">
        <v>35797</v>
      </c>
      <c r="C346" s="335" t="s">
        <v>36460</v>
      </c>
      <c r="D346" s="335" t="s">
        <v>36461</v>
      </c>
      <c r="E346" s="335" t="s">
        <v>36462</v>
      </c>
      <c r="F346" s="338"/>
    </row>
    <row r="347">
      <c r="A347" s="335" t="s">
        <v>35787</v>
      </c>
      <c r="B347" s="335" t="s">
        <v>35770</v>
      </c>
      <c r="C347" s="335" t="s">
        <v>31921</v>
      </c>
      <c r="D347" s="335"/>
      <c r="E347" s="335" t="s">
        <v>31923</v>
      </c>
      <c r="F347" s="338"/>
    </row>
    <row r="348">
      <c r="A348" s="335" t="s">
        <v>34241</v>
      </c>
      <c r="B348" s="335" t="s">
        <v>35792</v>
      </c>
      <c r="C348" s="335" t="s">
        <v>36463</v>
      </c>
      <c r="D348" s="335" t="s">
        <v>36464</v>
      </c>
      <c r="E348" s="335" t="s">
        <v>36465</v>
      </c>
      <c r="F348" s="338"/>
    </row>
    <row r="349">
      <c r="A349" s="335" t="s">
        <v>35769</v>
      </c>
      <c r="B349" s="335" t="s">
        <v>35770</v>
      </c>
      <c r="C349" s="335" t="s">
        <v>26528</v>
      </c>
      <c r="D349" s="335" t="s">
        <v>2588</v>
      </c>
      <c r="E349" s="335" t="s">
        <v>36466</v>
      </c>
      <c r="F349" s="338"/>
    </row>
    <row r="350">
      <c r="A350" s="335" t="s">
        <v>34241</v>
      </c>
      <c r="B350" s="335" t="s">
        <v>35770</v>
      </c>
      <c r="C350" s="335" t="s">
        <v>36467</v>
      </c>
      <c r="D350" s="335" t="s">
        <v>36468</v>
      </c>
      <c r="E350" s="335" t="s">
        <v>36469</v>
      </c>
      <c r="F350" s="338"/>
    </row>
    <row r="351">
      <c r="A351" s="335" t="s">
        <v>35762</v>
      </c>
      <c r="B351" s="335" t="s">
        <v>35770</v>
      </c>
      <c r="C351" s="335" t="s">
        <v>5783</v>
      </c>
      <c r="D351" s="335" t="s">
        <v>2040</v>
      </c>
      <c r="E351" s="335" t="s">
        <v>36470</v>
      </c>
      <c r="F351" s="338"/>
    </row>
    <row r="352">
      <c r="A352" s="335" t="s">
        <v>34241</v>
      </c>
      <c r="B352" s="335" t="s">
        <v>35770</v>
      </c>
      <c r="C352" s="335" t="s">
        <v>36471</v>
      </c>
      <c r="D352" s="335" t="s">
        <v>36472</v>
      </c>
      <c r="E352" s="335" t="s">
        <v>36473</v>
      </c>
      <c r="F352" s="338"/>
    </row>
    <row r="353">
      <c r="A353" s="335" t="s">
        <v>35762</v>
      </c>
      <c r="B353" s="335" t="s">
        <v>35770</v>
      </c>
      <c r="C353" s="335" t="s">
        <v>36474</v>
      </c>
      <c r="D353" s="335" t="s">
        <v>36475</v>
      </c>
      <c r="E353" s="335" t="s">
        <v>36476</v>
      </c>
      <c r="F353" s="338"/>
    </row>
    <row r="354">
      <c r="A354" s="335" t="s">
        <v>35762</v>
      </c>
      <c r="B354" s="335" t="s">
        <v>35797</v>
      </c>
      <c r="C354" s="335" t="s">
        <v>36477</v>
      </c>
      <c r="D354" s="335" t="s">
        <v>925</v>
      </c>
      <c r="E354" s="335" t="s">
        <v>36478</v>
      </c>
      <c r="F354" s="338"/>
    </row>
    <row r="355">
      <c r="A355" s="335" t="s">
        <v>34241</v>
      </c>
      <c r="B355" s="335" t="s">
        <v>35765</v>
      </c>
      <c r="C355" s="335" t="s">
        <v>35252</v>
      </c>
      <c r="D355" s="335" t="s">
        <v>36479</v>
      </c>
      <c r="E355" s="335" t="s">
        <v>36480</v>
      </c>
      <c r="F355" s="338"/>
    </row>
    <row r="356">
      <c r="A356" s="335" t="s">
        <v>35762</v>
      </c>
      <c r="B356" s="335" t="s">
        <v>35792</v>
      </c>
      <c r="C356" s="335" t="s">
        <v>36481</v>
      </c>
      <c r="D356" s="335" t="s">
        <v>36482</v>
      </c>
      <c r="E356" s="335" t="s">
        <v>36483</v>
      </c>
      <c r="F356" s="338"/>
    </row>
    <row r="357">
      <c r="A357" s="335" t="s">
        <v>35769</v>
      </c>
      <c r="B357" s="335" t="s">
        <v>35770</v>
      </c>
      <c r="C357" s="335" t="s">
        <v>36484</v>
      </c>
      <c r="D357" s="335" t="s">
        <v>36485</v>
      </c>
      <c r="E357" s="335" t="s">
        <v>36486</v>
      </c>
      <c r="F357" s="338"/>
    </row>
    <row r="358">
      <c r="A358" s="335" t="s">
        <v>35762</v>
      </c>
      <c r="B358" s="335" t="s">
        <v>35770</v>
      </c>
      <c r="C358" s="335" t="s">
        <v>222</v>
      </c>
      <c r="D358" s="335" t="s">
        <v>36487</v>
      </c>
      <c r="E358" s="335" t="s">
        <v>36488</v>
      </c>
      <c r="F358" s="338"/>
    </row>
    <row r="359">
      <c r="A359" s="335" t="s">
        <v>35769</v>
      </c>
      <c r="B359" s="335" t="s">
        <v>35765</v>
      </c>
      <c r="C359" s="335" t="s">
        <v>36489</v>
      </c>
      <c r="D359" s="335" t="s">
        <v>28933</v>
      </c>
      <c r="E359" s="335" t="s">
        <v>36490</v>
      </c>
      <c r="F359" s="338"/>
    </row>
    <row r="360">
      <c r="A360" s="335" t="s">
        <v>34241</v>
      </c>
      <c r="B360" s="335" t="s">
        <v>35770</v>
      </c>
      <c r="C360" s="335" t="s">
        <v>34376</v>
      </c>
      <c r="D360" s="335" t="s">
        <v>36491</v>
      </c>
      <c r="E360" s="335" t="s">
        <v>36492</v>
      </c>
      <c r="F360" s="338"/>
    </row>
    <row r="361">
      <c r="A361" s="335" t="s">
        <v>34241</v>
      </c>
      <c r="B361" s="335" t="s">
        <v>35770</v>
      </c>
      <c r="C361" s="335" t="s">
        <v>36493</v>
      </c>
      <c r="D361" s="335" t="s">
        <v>36494</v>
      </c>
      <c r="E361" s="335" t="s">
        <v>36495</v>
      </c>
      <c r="F361" s="338"/>
    </row>
    <row r="362">
      <c r="A362" s="335" t="s">
        <v>35769</v>
      </c>
      <c r="B362" s="335" t="s">
        <v>35770</v>
      </c>
      <c r="C362" s="335" t="s">
        <v>36496</v>
      </c>
      <c r="D362" s="335" t="s">
        <v>36497</v>
      </c>
      <c r="E362" s="335" t="s">
        <v>36498</v>
      </c>
      <c r="F362" s="338"/>
    </row>
    <row r="363">
      <c r="A363" s="335" t="s">
        <v>35769</v>
      </c>
      <c r="B363" s="335" t="s">
        <v>35797</v>
      </c>
      <c r="C363" s="335" t="s">
        <v>36499</v>
      </c>
      <c r="D363" s="335" t="s">
        <v>2963</v>
      </c>
      <c r="E363" s="335" t="s">
        <v>36500</v>
      </c>
      <c r="F363" s="338"/>
    </row>
    <row r="364">
      <c r="A364" s="335" t="s">
        <v>35769</v>
      </c>
      <c r="B364" s="335" t="s">
        <v>35765</v>
      </c>
      <c r="C364" s="335" t="s">
        <v>36501</v>
      </c>
      <c r="D364" s="335" t="s">
        <v>2963</v>
      </c>
      <c r="E364" s="335" t="s">
        <v>36502</v>
      </c>
      <c r="F364" s="338"/>
    </row>
    <row r="365">
      <c r="A365" s="335" t="s">
        <v>35762</v>
      </c>
      <c r="B365" s="335" t="s">
        <v>35765</v>
      </c>
      <c r="C365" s="335" t="s">
        <v>36503</v>
      </c>
      <c r="D365" s="335" t="s">
        <v>2963</v>
      </c>
      <c r="E365" s="335" t="s">
        <v>36504</v>
      </c>
      <c r="F365" s="338"/>
    </row>
    <row r="366">
      <c r="A366" s="335" t="s">
        <v>34241</v>
      </c>
      <c r="B366" s="335" t="s">
        <v>35770</v>
      </c>
      <c r="C366" s="335" t="s">
        <v>34097</v>
      </c>
      <c r="D366" s="335" t="s">
        <v>36505</v>
      </c>
      <c r="E366" s="335" t="s">
        <v>36506</v>
      </c>
      <c r="F366" s="338"/>
    </row>
    <row r="367">
      <c r="A367" s="335" t="s">
        <v>35762</v>
      </c>
      <c r="B367" s="335" t="s">
        <v>35797</v>
      </c>
      <c r="C367" s="335" t="s">
        <v>36507</v>
      </c>
      <c r="D367" s="335" t="s">
        <v>36508</v>
      </c>
      <c r="E367" s="335" t="s">
        <v>36509</v>
      </c>
      <c r="F367" s="338"/>
    </row>
    <row r="368">
      <c r="A368" s="335" t="s">
        <v>34241</v>
      </c>
      <c r="B368" s="335" t="s">
        <v>35792</v>
      </c>
      <c r="C368" s="335" t="s">
        <v>36510</v>
      </c>
      <c r="D368" s="335" t="s">
        <v>36511</v>
      </c>
      <c r="E368" s="335" t="s">
        <v>36512</v>
      </c>
      <c r="F368" s="338"/>
    </row>
    <row r="369">
      <c r="A369" s="335" t="s">
        <v>35762</v>
      </c>
      <c r="B369" s="335" t="s">
        <v>35797</v>
      </c>
      <c r="C369" s="335" t="s">
        <v>5416</v>
      </c>
      <c r="D369" s="335" t="s">
        <v>36513</v>
      </c>
      <c r="E369" s="335" t="s">
        <v>36514</v>
      </c>
      <c r="F369" s="338"/>
    </row>
    <row r="370">
      <c r="A370" s="335" t="s">
        <v>35762</v>
      </c>
      <c r="B370" s="335" t="s">
        <v>35797</v>
      </c>
      <c r="C370" s="335" t="s">
        <v>36515</v>
      </c>
      <c r="D370" s="335" t="s">
        <v>5378</v>
      </c>
      <c r="E370" s="335" t="s">
        <v>36516</v>
      </c>
      <c r="F370" s="338"/>
    </row>
    <row r="371">
      <c r="A371" s="335" t="s">
        <v>35769</v>
      </c>
      <c r="B371" s="335" t="s">
        <v>35770</v>
      </c>
      <c r="C371" s="335" t="s">
        <v>29872</v>
      </c>
      <c r="D371" s="335" t="s">
        <v>5378</v>
      </c>
      <c r="E371" s="335" t="s">
        <v>36517</v>
      </c>
      <c r="F371" s="338"/>
    </row>
    <row r="372">
      <c r="A372" s="335" t="s">
        <v>35762</v>
      </c>
      <c r="B372" s="335" t="s">
        <v>35797</v>
      </c>
      <c r="C372" s="335" t="s">
        <v>36518</v>
      </c>
      <c r="D372" s="335" t="s">
        <v>36513</v>
      </c>
      <c r="E372" s="335" t="s">
        <v>36519</v>
      </c>
      <c r="F372" s="338"/>
    </row>
    <row r="373">
      <c r="A373" s="335" t="s">
        <v>35769</v>
      </c>
      <c r="B373" s="335" t="s">
        <v>35770</v>
      </c>
      <c r="C373" s="335" t="s">
        <v>36520</v>
      </c>
      <c r="D373" s="335" t="s">
        <v>21023</v>
      </c>
      <c r="E373" s="335" t="s">
        <v>36521</v>
      </c>
      <c r="F373" s="338"/>
    </row>
    <row r="374">
      <c r="A374" s="335" t="s">
        <v>35762</v>
      </c>
      <c r="B374" s="335" t="s">
        <v>35826</v>
      </c>
      <c r="C374" s="335" t="s">
        <v>36522</v>
      </c>
      <c r="D374" s="335" t="s">
        <v>36523</v>
      </c>
      <c r="E374" s="335" t="s">
        <v>36524</v>
      </c>
      <c r="F374" s="338"/>
    </row>
    <row r="375">
      <c r="A375" s="335" t="s">
        <v>35787</v>
      </c>
      <c r="B375" s="335" t="s">
        <v>35770</v>
      </c>
      <c r="C375" s="335" t="s">
        <v>32152</v>
      </c>
      <c r="D375" s="335"/>
      <c r="E375" s="335" t="s">
        <v>36525</v>
      </c>
      <c r="F375" s="338"/>
    </row>
    <row r="376">
      <c r="A376" s="335" t="s">
        <v>34241</v>
      </c>
      <c r="B376" s="335" t="s">
        <v>35792</v>
      </c>
      <c r="C376" s="335" t="s">
        <v>36526</v>
      </c>
      <c r="D376" s="335" t="s">
        <v>36527</v>
      </c>
      <c r="E376" s="335" t="s">
        <v>36528</v>
      </c>
      <c r="F376" s="338"/>
    </row>
    <row r="377">
      <c r="A377" s="335" t="s">
        <v>34241</v>
      </c>
      <c r="B377" s="335" t="s">
        <v>35770</v>
      </c>
      <c r="C377" s="335" t="s">
        <v>34908</v>
      </c>
      <c r="D377" s="335" t="s">
        <v>36529</v>
      </c>
      <c r="E377" s="335" t="s">
        <v>36530</v>
      </c>
      <c r="F377" s="338"/>
    </row>
    <row r="378">
      <c r="A378" s="335" t="s">
        <v>35762</v>
      </c>
      <c r="B378" s="335" t="s">
        <v>35770</v>
      </c>
      <c r="C378" s="335" t="s">
        <v>36531</v>
      </c>
      <c r="D378" s="335" t="s">
        <v>2635</v>
      </c>
      <c r="E378" s="335" t="s">
        <v>36532</v>
      </c>
      <c r="F378" s="338"/>
    </row>
    <row r="379">
      <c r="A379" s="335" t="s">
        <v>35769</v>
      </c>
      <c r="B379" s="335" t="s">
        <v>35770</v>
      </c>
      <c r="C379" s="335" t="s">
        <v>36533</v>
      </c>
      <c r="D379" s="335" t="s">
        <v>36534</v>
      </c>
      <c r="E379" s="335" t="s">
        <v>36535</v>
      </c>
      <c r="F379" s="338"/>
    </row>
    <row r="380">
      <c r="A380" s="335" t="s">
        <v>35762</v>
      </c>
      <c r="B380" s="335" t="s">
        <v>35770</v>
      </c>
      <c r="C380" s="335" t="s">
        <v>36536</v>
      </c>
      <c r="D380" s="335" t="s">
        <v>991</v>
      </c>
      <c r="E380" s="335" t="s">
        <v>36537</v>
      </c>
      <c r="F380" s="338"/>
    </row>
    <row r="381">
      <c r="A381" s="335" t="s">
        <v>35762</v>
      </c>
      <c r="B381" s="335" t="s">
        <v>35770</v>
      </c>
      <c r="C381" s="335" t="s">
        <v>36538</v>
      </c>
      <c r="D381" s="335" t="s">
        <v>991</v>
      </c>
      <c r="E381" s="335" t="s">
        <v>36539</v>
      </c>
      <c r="F381" s="338"/>
    </row>
    <row r="382">
      <c r="A382" s="335" t="s">
        <v>35769</v>
      </c>
      <c r="B382" s="335" t="s">
        <v>35770</v>
      </c>
      <c r="C382" s="335" t="s">
        <v>36540</v>
      </c>
      <c r="D382" s="335" t="s">
        <v>2588</v>
      </c>
      <c r="E382" s="335" t="s">
        <v>36541</v>
      </c>
      <c r="F382" s="338"/>
    </row>
    <row r="383">
      <c r="A383" s="335" t="s">
        <v>34241</v>
      </c>
      <c r="B383" s="335" t="s">
        <v>35792</v>
      </c>
      <c r="C383" s="335" t="s">
        <v>36463</v>
      </c>
      <c r="D383" s="335" t="s">
        <v>36542</v>
      </c>
      <c r="E383" s="335" t="s">
        <v>36543</v>
      </c>
      <c r="F383" s="338"/>
    </row>
    <row r="384">
      <c r="A384" s="335" t="s">
        <v>34241</v>
      </c>
      <c r="B384" s="335" t="s">
        <v>35770</v>
      </c>
      <c r="C384" s="335" t="s">
        <v>34134</v>
      </c>
      <c r="D384" s="335" t="s">
        <v>36544</v>
      </c>
      <c r="E384" s="335" t="s">
        <v>36545</v>
      </c>
      <c r="F384" s="338"/>
    </row>
    <row r="385">
      <c r="A385" s="335" t="s">
        <v>34241</v>
      </c>
      <c r="B385" s="335" t="s">
        <v>35770</v>
      </c>
      <c r="C385" s="335" t="s">
        <v>36546</v>
      </c>
      <c r="D385" s="335"/>
      <c r="E385" s="335" t="s">
        <v>36547</v>
      </c>
      <c r="F385" s="338"/>
    </row>
    <row r="386">
      <c r="A386" s="335" t="s">
        <v>35762</v>
      </c>
      <c r="B386" s="335" t="s">
        <v>35797</v>
      </c>
      <c r="C386" s="335" t="s">
        <v>11464</v>
      </c>
      <c r="D386" s="335" t="s">
        <v>1003</v>
      </c>
      <c r="E386" s="335" t="s">
        <v>36548</v>
      </c>
      <c r="F386" s="338"/>
    </row>
    <row r="387">
      <c r="A387" s="335" t="s">
        <v>35762</v>
      </c>
      <c r="B387" s="335" t="s">
        <v>35765</v>
      </c>
      <c r="C387" s="335" t="s">
        <v>36549</v>
      </c>
      <c r="D387" s="335" t="s">
        <v>1003</v>
      </c>
      <c r="E387" s="335" t="s">
        <v>36550</v>
      </c>
      <c r="F387" s="338"/>
    </row>
    <row r="388">
      <c r="A388" s="335" t="s">
        <v>35787</v>
      </c>
      <c r="B388" s="335" t="s">
        <v>35765</v>
      </c>
      <c r="C388" s="335" t="s">
        <v>36551</v>
      </c>
      <c r="D388" s="335"/>
      <c r="E388" s="335" t="s">
        <v>36552</v>
      </c>
      <c r="F388" s="338"/>
    </row>
    <row r="389">
      <c r="A389" s="335" t="s">
        <v>35769</v>
      </c>
      <c r="B389" s="335" t="s">
        <v>35770</v>
      </c>
      <c r="C389" s="335" t="s">
        <v>36553</v>
      </c>
      <c r="D389" s="335" t="s">
        <v>1032</v>
      </c>
      <c r="E389" s="335" t="s">
        <v>36554</v>
      </c>
      <c r="F389" s="338"/>
    </row>
    <row r="390">
      <c r="A390" s="335" t="s">
        <v>35769</v>
      </c>
      <c r="B390" s="335" t="s">
        <v>35770</v>
      </c>
      <c r="C390" s="335" t="s">
        <v>36555</v>
      </c>
      <c r="D390" s="335" t="s">
        <v>1032</v>
      </c>
      <c r="E390" s="335" t="s">
        <v>36554</v>
      </c>
      <c r="F390" s="338"/>
    </row>
    <row r="391">
      <c r="A391" s="335" t="s">
        <v>35769</v>
      </c>
      <c r="B391" s="335" t="s">
        <v>35770</v>
      </c>
      <c r="C391" s="335" t="s">
        <v>36556</v>
      </c>
      <c r="D391" s="335" t="s">
        <v>1032</v>
      </c>
      <c r="E391" s="335" t="s">
        <v>36557</v>
      </c>
      <c r="F391" s="338"/>
    </row>
    <row r="392">
      <c r="A392" s="335" t="s">
        <v>35762</v>
      </c>
      <c r="B392" s="335" t="s">
        <v>35797</v>
      </c>
      <c r="C392" s="335" t="s">
        <v>36558</v>
      </c>
      <c r="D392" s="335" t="s">
        <v>1032</v>
      </c>
      <c r="E392" s="335" t="s">
        <v>36559</v>
      </c>
      <c r="F392" s="338"/>
    </row>
    <row r="393">
      <c r="A393" s="335" t="s">
        <v>34241</v>
      </c>
      <c r="B393" s="335" t="s">
        <v>35770</v>
      </c>
      <c r="C393" s="335" t="s">
        <v>36560</v>
      </c>
      <c r="D393" s="335"/>
      <c r="E393" s="335" t="s">
        <v>36561</v>
      </c>
      <c r="F393" s="338"/>
    </row>
    <row r="394">
      <c r="A394" s="335" t="s">
        <v>35769</v>
      </c>
      <c r="B394" s="335" t="s">
        <v>35797</v>
      </c>
      <c r="C394" s="335" t="s">
        <v>36562</v>
      </c>
      <c r="D394" s="335" t="s">
        <v>1032</v>
      </c>
      <c r="E394" s="335" t="s">
        <v>36563</v>
      </c>
      <c r="F394" s="338"/>
    </row>
    <row r="395">
      <c r="A395" s="335" t="s">
        <v>35769</v>
      </c>
      <c r="B395" s="335" t="s">
        <v>35765</v>
      </c>
      <c r="C395" s="335" t="s">
        <v>36564</v>
      </c>
      <c r="D395" s="335" t="s">
        <v>1032</v>
      </c>
      <c r="E395" s="335" t="s">
        <v>36565</v>
      </c>
      <c r="F395" s="338"/>
    </row>
    <row r="396">
      <c r="A396" s="335" t="s">
        <v>35762</v>
      </c>
      <c r="B396" s="335" t="s">
        <v>35797</v>
      </c>
      <c r="C396" s="335" t="s">
        <v>36566</v>
      </c>
      <c r="D396" s="335" t="s">
        <v>1032</v>
      </c>
      <c r="E396" s="335" t="s">
        <v>36567</v>
      </c>
      <c r="F396" s="338"/>
    </row>
    <row r="397">
      <c r="A397" s="335" t="s">
        <v>35762</v>
      </c>
      <c r="B397" s="335" t="s">
        <v>35797</v>
      </c>
      <c r="C397" s="335" t="s">
        <v>20538</v>
      </c>
      <c r="D397" s="335" t="s">
        <v>1003</v>
      </c>
      <c r="E397" s="335" t="s">
        <v>36568</v>
      </c>
      <c r="F397" s="338"/>
    </row>
    <row r="398">
      <c r="A398" s="335" t="s">
        <v>35769</v>
      </c>
      <c r="B398" s="335" t="s">
        <v>35797</v>
      </c>
      <c r="C398" s="335" t="s">
        <v>36569</v>
      </c>
      <c r="D398" s="335" t="s">
        <v>1032</v>
      </c>
      <c r="E398" s="335" t="s">
        <v>36570</v>
      </c>
      <c r="F398" s="338"/>
    </row>
    <row r="399">
      <c r="A399" s="335" t="s">
        <v>35762</v>
      </c>
      <c r="B399" s="335" t="s">
        <v>35797</v>
      </c>
      <c r="C399" s="335" t="s">
        <v>20777</v>
      </c>
      <c r="D399" s="335" t="s">
        <v>1003</v>
      </c>
      <c r="E399" s="335" t="s">
        <v>36571</v>
      </c>
      <c r="F399" s="338"/>
    </row>
    <row r="400">
      <c r="A400" s="335" t="s">
        <v>34241</v>
      </c>
      <c r="B400" s="335" t="s">
        <v>35770</v>
      </c>
      <c r="C400" s="335" t="s">
        <v>34134</v>
      </c>
      <c r="D400" s="335" t="s">
        <v>34203</v>
      </c>
      <c r="E400" s="335" t="s">
        <v>36572</v>
      </c>
      <c r="F400" s="338"/>
    </row>
    <row r="401">
      <c r="A401" s="335" t="s">
        <v>35769</v>
      </c>
      <c r="B401" s="335" t="s">
        <v>35765</v>
      </c>
      <c r="C401" s="335" t="s">
        <v>36573</v>
      </c>
      <c r="D401" s="335" t="s">
        <v>36574</v>
      </c>
      <c r="E401" s="335" t="s">
        <v>36575</v>
      </c>
      <c r="F401" s="338"/>
    </row>
    <row r="402">
      <c r="A402" s="335" t="s">
        <v>35787</v>
      </c>
      <c r="B402" s="335" t="s">
        <v>35765</v>
      </c>
      <c r="C402" s="335" t="s">
        <v>36576</v>
      </c>
      <c r="D402" s="335" t="s">
        <v>36577</v>
      </c>
      <c r="E402" s="335" t="s">
        <v>1042</v>
      </c>
      <c r="F402" s="338"/>
    </row>
    <row r="403">
      <c r="A403" s="335" t="s">
        <v>34241</v>
      </c>
      <c r="B403" s="335" t="s">
        <v>35770</v>
      </c>
      <c r="C403" s="335" t="s">
        <v>36451</v>
      </c>
      <c r="D403" s="335" t="s">
        <v>36578</v>
      </c>
      <c r="E403" s="335" t="s">
        <v>36579</v>
      </c>
      <c r="F403" s="338"/>
    </row>
    <row r="404">
      <c r="A404" s="335" t="s">
        <v>35769</v>
      </c>
      <c r="B404" s="335" t="s">
        <v>35770</v>
      </c>
      <c r="C404" s="335" t="s">
        <v>25081</v>
      </c>
      <c r="D404" s="335" t="s">
        <v>1053</v>
      </c>
      <c r="E404" s="335" t="s">
        <v>36580</v>
      </c>
      <c r="F404" s="338"/>
    </row>
    <row r="405">
      <c r="A405" s="335" t="s">
        <v>35769</v>
      </c>
      <c r="B405" s="335" t="s">
        <v>35770</v>
      </c>
      <c r="C405" s="335" t="s">
        <v>36581</v>
      </c>
      <c r="D405" s="335" t="s">
        <v>1042</v>
      </c>
      <c r="E405" s="335" t="s">
        <v>36582</v>
      </c>
      <c r="F405" s="338"/>
    </row>
    <row r="406">
      <c r="A406" s="335" t="s">
        <v>35769</v>
      </c>
      <c r="B406" s="335" t="s">
        <v>35797</v>
      </c>
      <c r="C406" s="335" t="s">
        <v>36583</v>
      </c>
      <c r="D406" s="335" t="s">
        <v>1053</v>
      </c>
      <c r="E406" s="335" t="s">
        <v>36584</v>
      </c>
      <c r="F406" s="338"/>
    </row>
    <row r="407">
      <c r="A407" s="335" t="s">
        <v>35769</v>
      </c>
      <c r="B407" s="335" t="s">
        <v>35770</v>
      </c>
      <c r="C407" s="335" t="s">
        <v>36585</v>
      </c>
      <c r="D407" s="335" t="s">
        <v>1053</v>
      </c>
      <c r="E407" s="335" t="s">
        <v>36586</v>
      </c>
      <c r="F407" s="338"/>
    </row>
    <row r="408">
      <c r="A408" s="335" t="s">
        <v>35762</v>
      </c>
      <c r="B408" s="335" t="s">
        <v>35765</v>
      </c>
      <c r="C408" s="335" t="s">
        <v>36587</v>
      </c>
      <c r="D408" s="335" t="s">
        <v>1042</v>
      </c>
      <c r="E408" s="335" t="s">
        <v>36588</v>
      </c>
      <c r="F408" s="338"/>
    </row>
    <row r="409">
      <c r="A409" s="335" t="s">
        <v>34241</v>
      </c>
      <c r="B409" s="335" t="s">
        <v>35770</v>
      </c>
      <c r="C409" s="335" t="s">
        <v>34955</v>
      </c>
      <c r="D409" s="335" t="s">
        <v>36589</v>
      </c>
      <c r="E409" s="335" t="s">
        <v>36590</v>
      </c>
      <c r="F409" s="338"/>
    </row>
    <row r="410">
      <c r="A410" s="335" t="s">
        <v>35769</v>
      </c>
      <c r="B410" s="335" t="s">
        <v>35770</v>
      </c>
      <c r="C410" s="335" t="s">
        <v>36591</v>
      </c>
      <c r="D410" s="335" t="s">
        <v>19453</v>
      </c>
      <c r="E410" s="335" t="s">
        <v>36592</v>
      </c>
      <c r="F410" s="338"/>
    </row>
    <row r="411">
      <c r="A411" s="335" t="s">
        <v>35769</v>
      </c>
      <c r="B411" s="335" t="s">
        <v>35765</v>
      </c>
      <c r="C411" s="335" t="s">
        <v>28954</v>
      </c>
      <c r="D411" s="335" t="s">
        <v>1070</v>
      </c>
      <c r="E411" s="335" t="s">
        <v>36593</v>
      </c>
      <c r="F411" s="338"/>
    </row>
    <row r="412">
      <c r="A412" s="335" t="s">
        <v>35769</v>
      </c>
      <c r="B412" s="335" t="s">
        <v>35765</v>
      </c>
      <c r="C412" s="335" t="s">
        <v>25490</v>
      </c>
      <c r="D412" s="335" t="s">
        <v>1070</v>
      </c>
      <c r="E412" s="335" t="s">
        <v>36594</v>
      </c>
      <c r="F412" s="338"/>
    </row>
    <row r="413">
      <c r="A413" s="335" t="s">
        <v>35762</v>
      </c>
      <c r="B413" s="335" t="s">
        <v>36013</v>
      </c>
      <c r="C413" s="335" t="s">
        <v>36595</v>
      </c>
      <c r="D413" s="335" t="s">
        <v>1077</v>
      </c>
      <c r="E413" s="335" t="s">
        <v>36596</v>
      </c>
      <c r="F413" s="338"/>
    </row>
    <row r="414">
      <c r="A414" s="335" t="s">
        <v>34241</v>
      </c>
      <c r="B414" s="335" t="s">
        <v>35797</v>
      </c>
      <c r="C414" s="335" t="s">
        <v>36597</v>
      </c>
      <c r="D414" s="335" t="s">
        <v>5399</v>
      </c>
      <c r="E414" s="335" t="s">
        <v>36598</v>
      </c>
      <c r="F414" s="338"/>
    </row>
    <row r="415">
      <c r="A415" s="335" t="s">
        <v>35762</v>
      </c>
      <c r="B415" s="335" t="s">
        <v>35770</v>
      </c>
      <c r="C415" s="335" t="s">
        <v>36599</v>
      </c>
      <c r="D415" s="335" t="s">
        <v>36600</v>
      </c>
      <c r="E415" s="335" t="s">
        <v>36601</v>
      </c>
      <c r="F415" s="338"/>
    </row>
    <row r="416">
      <c r="A416" s="335" t="s">
        <v>34241</v>
      </c>
      <c r="B416" s="335" t="s">
        <v>35770</v>
      </c>
      <c r="C416" s="335" t="s">
        <v>34242</v>
      </c>
      <c r="D416" s="335" t="s">
        <v>36602</v>
      </c>
      <c r="E416" s="335" t="s">
        <v>36603</v>
      </c>
      <c r="F416" s="338"/>
    </row>
    <row r="417">
      <c r="A417" s="335" t="s">
        <v>35762</v>
      </c>
      <c r="B417" s="335" t="s">
        <v>35765</v>
      </c>
      <c r="C417" s="335" t="s">
        <v>15780</v>
      </c>
      <c r="D417" s="335" t="s">
        <v>15780</v>
      </c>
      <c r="E417" s="335" t="s">
        <v>36604</v>
      </c>
      <c r="F417" s="338"/>
    </row>
    <row r="418">
      <c r="A418" s="335" t="s">
        <v>35769</v>
      </c>
      <c r="B418" s="335" t="s">
        <v>35770</v>
      </c>
      <c r="C418" s="335" t="s">
        <v>36605</v>
      </c>
      <c r="D418" s="335" t="s">
        <v>2588</v>
      </c>
      <c r="E418" s="335" t="s">
        <v>36606</v>
      </c>
      <c r="F418" s="338"/>
    </row>
    <row r="419">
      <c r="A419" s="335" t="s">
        <v>34241</v>
      </c>
      <c r="B419" s="335" t="s">
        <v>35770</v>
      </c>
      <c r="C419" s="335" t="s">
        <v>36607</v>
      </c>
      <c r="D419" s="335" t="s">
        <v>36608</v>
      </c>
      <c r="E419" s="335" t="s">
        <v>36609</v>
      </c>
      <c r="F419" s="338"/>
    </row>
    <row r="420">
      <c r="A420" s="335" t="s">
        <v>35762</v>
      </c>
      <c r="B420" s="335" t="s">
        <v>35765</v>
      </c>
      <c r="C420" s="335" t="s">
        <v>36610</v>
      </c>
      <c r="D420" s="335" t="s">
        <v>36611</v>
      </c>
      <c r="E420" s="335" t="s">
        <v>36612</v>
      </c>
      <c r="F420" s="338"/>
    </row>
    <row r="421">
      <c r="A421" s="335" t="s">
        <v>35762</v>
      </c>
      <c r="B421" s="335" t="s">
        <v>35770</v>
      </c>
      <c r="C421" s="335" t="s">
        <v>36613</v>
      </c>
      <c r="D421" s="335" t="s">
        <v>1120</v>
      </c>
      <c r="E421" s="335" t="s">
        <v>36614</v>
      </c>
      <c r="F421" s="338"/>
    </row>
    <row r="422">
      <c r="A422" s="335" t="s">
        <v>34241</v>
      </c>
      <c r="B422" s="335" t="s">
        <v>35770</v>
      </c>
      <c r="C422" s="335" t="s">
        <v>34229</v>
      </c>
      <c r="D422" s="335" t="s">
        <v>36615</v>
      </c>
      <c r="E422" s="335" t="s">
        <v>36616</v>
      </c>
      <c r="F422" s="338"/>
    </row>
    <row r="423">
      <c r="A423" s="335" t="s">
        <v>34241</v>
      </c>
      <c r="B423" s="335" t="s">
        <v>35792</v>
      </c>
      <c r="C423" s="335" t="s">
        <v>36617</v>
      </c>
      <c r="D423" s="335" t="s">
        <v>36618</v>
      </c>
      <c r="E423" s="335" t="s">
        <v>36619</v>
      </c>
      <c r="F423" s="338"/>
    </row>
    <row r="424">
      <c r="A424" s="335" t="s">
        <v>35787</v>
      </c>
      <c r="B424" s="335" t="s">
        <v>35770</v>
      </c>
      <c r="C424" s="335" t="s">
        <v>36620</v>
      </c>
      <c r="D424" s="335" t="s">
        <v>36621</v>
      </c>
      <c r="E424" s="335" t="s">
        <v>36622</v>
      </c>
      <c r="F424" s="338"/>
    </row>
    <row r="425">
      <c r="A425" s="335" t="s">
        <v>35769</v>
      </c>
      <c r="B425" s="335" t="s">
        <v>35770</v>
      </c>
      <c r="C425" s="335" t="s">
        <v>30262</v>
      </c>
      <c r="D425" s="335" t="s">
        <v>36622</v>
      </c>
      <c r="E425" s="335" t="s">
        <v>36623</v>
      </c>
      <c r="F425" s="338"/>
    </row>
    <row r="426">
      <c r="A426" s="335" t="s">
        <v>34241</v>
      </c>
      <c r="B426" s="335" t="s">
        <v>35792</v>
      </c>
      <c r="C426" s="335" t="s">
        <v>36624</v>
      </c>
      <c r="D426" s="335"/>
      <c r="E426" s="335" t="s">
        <v>36625</v>
      </c>
      <c r="F426" s="338"/>
    </row>
    <row r="427">
      <c r="A427" s="335" t="s">
        <v>35762</v>
      </c>
      <c r="B427" s="335" t="s">
        <v>35770</v>
      </c>
      <c r="C427" s="335" t="s">
        <v>36626</v>
      </c>
      <c r="D427" s="335" t="s">
        <v>23317</v>
      </c>
      <c r="E427" s="335" t="s">
        <v>36627</v>
      </c>
      <c r="F427" s="338"/>
    </row>
    <row r="428">
      <c r="A428" s="335" t="s">
        <v>35762</v>
      </c>
      <c r="B428" s="335" t="s">
        <v>35770</v>
      </c>
      <c r="C428" s="335" t="s">
        <v>36628</v>
      </c>
      <c r="D428" s="335" t="s">
        <v>20843</v>
      </c>
      <c r="E428" s="335" t="s">
        <v>36629</v>
      </c>
      <c r="F428" s="338"/>
    </row>
    <row r="429">
      <c r="A429" s="335" t="s">
        <v>35769</v>
      </c>
      <c r="B429" s="335" t="s">
        <v>35765</v>
      </c>
      <c r="C429" s="335" t="s">
        <v>36630</v>
      </c>
      <c r="D429" s="335" t="s">
        <v>2635</v>
      </c>
      <c r="E429" s="335" t="s">
        <v>36631</v>
      </c>
      <c r="F429" s="338"/>
    </row>
    <row r="430">
      <c r="A430" s="335" t="s">
        <v>35762</v>
      </c>
      <c r="B430" s="335" t="s">
        <v>35797</v>
      </c>
      <c r="C430" s="335" t="s">
        <v>36632</v>
      </c>
      <c r="D430" s="335" t="s">
        <v>1120</v>
      </c>
      <c r="E430" s="335" t="s">
        <v>36633</v>
      </c>
      <c r="F430" s="338"/>
    </row>
    <row r="431">
      <c r="A431" s="335" t="s">
        <v>35769</v>
      </c>
      <c r="B431" s="335" t="s">
        <v>35770</v>
      </c>
      <c r="C431" s="335" t="s">
        <v>36634</v>
      </c>
      <c r="D431" s="335" t="s">
        <v>23330</v>
      </c>
      <c r="E431" s="335" t="s">
        <v>36635</v>
      </c>
      <c r="F431" s="338"/>
    </row>
    <row r="432">
      <c r="A432" s="335" t="s">
        <v>35762</v>
      </c>
      <c r="B432" s="335" t="s">
        <v>35797</v>
      </c>
      <c r="C432" s="335" t="s">
        <v>36636</v>
      </c>
      <c r="D432" s="335" t="s">
        <v>2588</v>
      </c>
      <c r="E432" s="335" t="s">
        <v>36637</v>
      </c>
      <c r="F432" s="338"/>
    </row>
    <row r="433">
      <c r="A433" s="335" t="s">
        <v>35787</v>
      </c>
      <c r="B433" s="335" t="s">
        <v>35770</v>
      </c>
      <c r="C433" s="335" t="s">
        <v>36638</v>
      </c>
      <c r="D433" s="335" t="s">
        <v>36639</v>
      </c>
      <c r="E433" s="335" t="s">
        <v>36640</v>
      </c>
      <c r="F433" s="338"/>
    </row>
    <row r="434">
      <c r="A434" s="335" t="s">
        <v>35762</v>
      </c>
      <c r="B434" s="335" t="s">
        <v>35797</v>
      </c>
      <c r="C434" s="335" t="s">
        <v>36641</v>
      </c>
      <c r="D434" s="335" t="s">
        <v>36642</v>
      </c>
      <c r="E434" s="335" t="s">
        <v>36643</v>
      </c>
      <c r="F434" s="338"/>
    </row>
    <row r="435">
      <c r="A435" s="335" t="s">
        <v>34241</v>
      </c>
      <c r="B435" s="335" t="s">
        <v>35770</v>
      </c>
      <c r="C435" s="335" t="s">
        <v>36644</v>
      </c>
      <c r="D435" s="335" t="s">
        <v>36645</v>
      </c>
      <c r="E435" s="335" t="s">
        <v>36646</v>
      </c>
      <c r="F435" s="338"/>
    </row>
    <row r="436">
      <c r="A436" s="335" t="s">
        <v>35769</v>
      </c>
      <c r="B436" s="335" t="s">
        <v>35770</v>
      </c>
      <c r="C436" s="335" t="s">
        <v>36647</v>
      </c>
      <c r="D436" s="335" t="s">
        <v>2588</v>
      </c>
      <c r="E436" s="335" t="s">
        <v>36648</v>
      </c>
      <c r="F436" s="338"/>
    </row>
    <row r="437">
      <c r="A437" s="335" t="s">
        <v>35769</v>
      </c>
      <c r="B437" s="335" t="s">
        <v>35797</v>
      </c>
      <c r="C437" s="335" t="s">
        <v>27125</v>
      </c>
      <c r="D437" s="335" t="s">
        <v>2588</v>
      </c>
      <c r="E437" s="335" t="s">
        <v>36649</v>
      </c>
      <c r="F437" s="338"/>
    </row>
    <row r="438">
      <c r="A438" s="335" t="s">
        <v>35769</v>
      </c>
      <c r="B438" s="335" t="s">
        <v>35797</v>
      </c>
      <c r="C438" s="335" t="s">
        <v>36650</v>
      </c>
      <c r="D438" s="335" t="s">
        <v>2588</v>
      </c>
      <c r="E438" s="335" t="s">
        <v>36651</v>
      </c>
      <c r="F438" s="338"/>
    </row>
    <row r="439">
      <c r="A439" s="335" t="s">
        <v>35769</v>
      </c>
      <c r="B439" s="335" t="s">
        <v>35770</v>
      </c>
      <c r="C439" s="335" t="s">
        <v>25494</v>
      </c>
      <c r="D439" s="335" t="s">
        <v>2588</v>
      </c>
      <c r="E439" s="335" t="s">
        <v>36652</v>
      </c>
      <c r="F439" s="338"/>
    </row>
    <row r="440">
      <c r="A440" s="335" t="s">
        <v>35769</v>
      </c>
      <c r="B440" s="335" t="s">
        <v>35770</v>
      </c>
      <c r="C440" s="335" t="s">
        <v>36653</v>
      </c>
      <c r="D440" s="335" t="s">
        <v>2588</v>
      </c>
      <c r="E440" s="335" t="s">
        <v>36654</v>
      </c>
      <c r="F440" s="338"/>
    </row>
    <row r="441">
      <c r="A441" s="335" t="s">
        <v>35769</v>
      </c>
      <c r="B441" s="335" t="s">
        <v>35792</v>
      </c>
      <c r="C441" s="335" t="s">
        <v>35965</v>
      </c>
      <c r="D441" s="335" t="s">
        <v>2588</v>
      </c>
      <c r="E441" s="335" t="s">
        <v>36655</v>
      </c>
      <c r="F441" s="338"/>
    </row>
    <row r="442">
      <c r="A442" s="335" t="s">
        <v>35769</v>
      </c>
      <c r="B442" s="335" t="s">
        <v>35770</v>
      </c>
      <c r="C442" s="335" t="s">
        <v>36656</v>
      </c>
      <c r="D442" s="335" t="s">
        <v>2588</v>
      </c>
      <c r="E442" s="335" t="s">
        <v>36657</v>
      </c>
      <c r="F442" s="338"/>
    </row>
    <row r="443">
      <c r="A443" s="335" t="s">
        <v>35762</v>
      </c>
      <c r="B443" s="335" t="s">
        <v>36013</v>
      </c>
      <c r="C443" s="335" t="s">
        <v>7930</v>
      </c>
      <c r="D443" s="335" t="s">
        <v>7516</v>
      </c>
      <c r="E443" s="335" t="s">
        <v>36658</v>
      </c>
      <c r="F443" s="338"/>
    </row>
    <row r="444">
      <c r="A444" s="335" t="s">
        <v>35762</v>
      </c>
      <c r="B444" s="335" t="s">
        <v>35765</v>
      </c>
      <c r="C444" s="335" t="s">
        <v>36659</v>
      </c>
      <c r="D444" s="335" t="s">
        <v>36660</v>
      </c>
      <c r="E444" s="335" t="s">
        <v>36661</v>
      </c>
      <c r="F444" s="338"/>
    </row>
    <row r="445">
      <c r="A445" s="335" t="s">
        <v>35762</v>
      </c>
      <c r="B445" s="335" t="s">
        <v>35765</v>
      </c>
      <c r="C445" s="335" t="s">
        <v>36662</v>
      </c>
      <c r="D445" s="335" t="s">
        <v>36663</v>
      </c>
      <c r="E445" s="335" t="s">
        <v>36664</v>
      </c>
      <c r="F445" s="338"/>
    </row>
    <row r="446">
      <c r="A446" s="335" t="s">
        <v>35769</v>
      </c>
      <c r="B446" s="335" t="s">
        <v>35770</v>
      </c>
      <c r="C446" s="335" t="s">
        <v>36665</v>
      </c>
      <c r="D446" s="335" t="s">
        <v>7516</v>
      </c>
      <c r="E446" s="335" t="s">
        <v>36666</v>
      </c>
      <c r="F446" s="338"/>
    </row>
    <row r="447">
      <c r="A447" s="335" t="s">
        <v>35769</v>
      </c>
      <c r="B447" s="335" t="s">
        <v>35797</v>
      </c>
      <c r="C447" s="335" t="s">
        <v>36667</v>
      </c>
      <c r="D447" s="335" t="s">
        <v>36668</v>
      </c>
      <c r="E447" s="335" t="s">
        <v>36669</v>
      </c>
      <c r="F447" s="338"/>
    </row>
    <row r="448">
      <c r="A448" s="335" t="s">
        <v>35762</v>
      </c>
      <c r="B448" s="335" t="s">
        <v>35792</v>
      </c>
      <c r="C448" s="335" t="s">
        <v>6059</v>
      </c>
      <c r="D448" s="335" t="s">
        <v>36670</v>
      </c>
      <c r="E448" s="335" t="s">
        <v>36671</v>
      </c>
      <c r="F448" s="338"/>
    </row>
    <row r="449">
      <c r="A449" s="335" t="s">
        <v>35769</v>
      </c>
      <c r="B449" s="335" t="s">
        <v>35770</v>
      </c>
      <c r="C449" s="335" t="s">
        <v>36672</v>
      </c>
      <c r="D449" s="335" t="s">
        <v>36673</v>
      </c>
      <c r="E449" s="335" t="s">
        <v>36674</v>
      </c>
      <c r="F449" s="338"/>
    </row>
    <row r="450">
      <c r="A450" s="335" t="s">
        <v>35769</v>
      </c>
      <c r="B450" s="335" t="s">
        <v>35792</v>
      </c>
      <c r="C450" s="335" t="s">
        <v>36675</v>
      </c>
      <c r="D450" s="335" t="s">
        <v>36673</v>
      </c>
      <c r="E450" s="335" t="s">
        <v>36676</v>
      </c>
      <c r="F450" s="338"/>
    </row>
    <row r="451">
      <c r="A451" s="335" t="s">
        <v>35769</v>
      </c>
      <c r="B451" s="335" t="s">
        <v>35770</v>
      </c>
      <c r="C451" s="335" t="s">
        <v>36677</v>
      </c>
      <c r="D451" s="335" t="s">
        <v>2588</v>
      </c>
      <c r="E451" s="335" t="s">
        <v>36678</v>
      </c>
      <c r="F451" s="338"/>
    </row>
    <row r="452">
      <c r="A452" s="335" t="s">
        <v>35769</v>
      </c>
      <c r="B452" s="335" t="s">
        <v>35770</v>
      </c>
      <c r="C452" s="335" t="s">
        <v>25023</v>
      </c>
      <c r="D452" s="335" t="s">
        <v>2588</v>
      </c>
      <c r="E452" s="335" t="s">
        <v>36679</v>
      </c>
      <c r="F452" s="338"/>
    </row>
    <row r="453">
      <c r="A453" s="335" t="s">
        <v>35769</v>
      </c>
      <c r="B453" s="335" t="s">
        <v>35765</v>
      </c>
      <c r="C453" s="335" t="s">
        <v>26016</v>
      </c>
      <c r="D453" s="335" t="s">
        <v>2588</v>
      </c>
      <c r="E453" s="335" t="s">
        <v>36680</v>
      </c>
      <c r="F453" s="338"/>
    </row>
    <row r="454">
      <c r="A454" s="335" t="s">
        <v>35769</v>
      </c>
      <c r="B454" s="335" t="s">
        <v>35797</v>
      </c>
      <c r="C454" s="335" t="s">
        <v>36681</v>
      </c>
      <c r="D454" s="335" t="s">
        <v>2588</v>
      </c>
      <c r="E454" s="335" t="s">
        <v>36682</v>
      </c>
      <c r="F454" s="338"/>
    </row>
    <row r="455">
      <c r="A455" s="335" t="s">
        <v>35787</v>
      </c>
      <c r="B455" s="335" t="s">
        <v>35770</v>
      </c>
      <c r="C455" s="335" t="s">
        <v>36683</v>
      </c>
      <c r="D455" s="335" t="s">
        <v>36684</v>
      </c>
      <c r="E455" s="335" t="s">
        <v>36685</v>
      </c>
      <c r="F455" s="338"/>
    </row>
    <row r="456">
      <c r="A456" s="335" t="s">
        <v>35787</v>
      </c>
      <c r="B456" s="335" t="s">
        <v>35770</v>
      </c>
      <c r="C456" s="335" t="s">
        <v>36686</v>
      </c>
      <c r="D456" s="335" t="s">
        <v>36687</v>
      </c>
      <c r="E456" s="335" t="s">
        <v>24534</v>
      </c>
      <c r="F456" s="338"/>
    </row>
    <row r="457">
      <c r="A457" s="335" t="s">
        <v>35762</v>
      </c>
      <c r="B457" s="335" t="s">
        <v>35770</v>
      </c>
      <c r="C457" s="335" t="s">
        <v>36688</v>
      </c>
      <c r="D457" s="335" t="s">
        <v>36689</v>
      </c>
      <c r="E457" s="335" t="s">
        <v>36690</v>
      </c>
      <c r="F457" s="338"/>
    </row>
    <row r="458">
      <c r="A458" s="335" t="s">
        <v>35787</v>
      </c>
      <c r="B458" s="335" t="s">
        <v>35765</v>
      </c>
      <c r="C458" s="335" t="s">
        <v>36691</v>
      </c>
      <c r="D458" s="335" t="s">
        <v>36692</v>
      </c>
      <c r="E458" s="335" t="s">
        <v>16242</v>
      </c>
      <c r="F458" s="338"/>
    </row>
    <row r="459">
      <c r="A459" s="335" t="s">
        <v>35762</v>
      </c>
      <c r="B459" s="335" t="s">
        <v>35770</v>
      </c>
      <c r="C459" s="335" t="s">
        <v>36693</v>
      </c>
      <c r="D459" s="335" t="s">
        <v>2588</v>
      </c>
      <c r="E459" s="335" t="s">
        <v>36694</v>
      </c>
      <c r="F459" s="338"/>
    </row>
    <row r="460">
      <c r="A460" s="335" t="s">
        <v>35769</v>
      </c>
      <c r="B460" s="335" t="s">
        <v>35797</v>
      </c>
      <c r="C460" s="335" t="s">
        <v>36695</v>
      </c>
      <c r="D460" s="335" t="s">
        <v>2588</v>
      </c>
      <c r="E460" s="335" t="s">
        <v>36696</v>
      </c>
      <c r="F460" s="338"/>
    </row>
    <row r="461">
      <c r="A461" s="335" t="s">
        <v>35769</v>
      </c>
      <c r="B461" s="335" t="s">
        <v>35797</v>
      </c>
      <c r="C461" s="335" t="s">
        <v>36697</v>
      </c>
      <c r="D461" s="335" t="s">
        <v>2588</v>
      </c>
      <c r="E461" s="335" t="s">
        <v>36698</v>
      </c>
      <c r="F461" s="338"/>
    </row>
    <row r="462">
      <c r="A462" s="335" t="s">
        <v>35762</v>
      </c>
      <c r="B462" s="335" t="s">
        <v>35792</v>
      </c>
      <c r="C462" s="335" t="s">
        <v>36699</v>
      </c>
      <c r="D462" s="335" t="s">
        <v>4721</v>
      </c>
      <c r="E462" s="335" t="s">
        <v>36700</v>
      </c>
      <c r="F462" s="338"/>
    </row>
    <row r="463">
      <c r="A463" s="335" t="s">
        <v>35762</v>
      </c>
      <c r="B463" s="335" t="s">
        <v>35797</v>
      </c>
      <c r="C463" s="335" t="s">
        <v>36701</v>
      </c>
      <c r="D463" s="335" t="s">
        <v>2588</v>
      </c>
      <c r="E463" s="335" t="s">
        <v>36702</v>
      </c>
      <c r="F463" s="338"/>
    </row>
    <row r="464">
      <c r="A464" s="335" t="s">
        <v>35769</v>
      </c>
      <c r="B464" s="335" t="s">
        <v>35765</v>
      </c>
      <c r="C464" s="335" t="s">
        <v>36703</v>
      </c>
      <c r="D464" s="335" t="s">
        <v>2588</v>
      </c>
      <c r="E464" s="335" t="s">
        <v>36704</v>
      </c>
      <c r="F464" s="338"/>
    </row>
    <row r="465">
      <c r="A465" s="335" t="s">
        <v>35762</v>
      </c>
      <c r="B465" s="335" t="s">
        <v>35797</v>
      </c>
      <c r="C465" s="335" t="s">
        <v>36705</v>
      </c>
      <c r="D465" s="335" t="s">
        <v>36706</v>
      </c>
      <c r="E465" s="335" t="s">
        <v>36707</v>
      </c>
      <c r="F465" s="338"/>
    </row>
    <row r="466">
      <c r="A466" s="335" t="s">
        <v>35762</v>
      </c>
      <c r="B466" s="335" t="s">
        <v>35765</v>
      </c>
      <c r="C466" s="335" t="s">
        <v>25877</v>
      </c>
      <c r="D466" s="335" t="s">
        <v>2588</v>
      </c>
      <c r="E466" s="335" t="s">
        <v>36708</v>
      </c>
      <c r="F466" s="338"/>
    </row>
    <row r="467">
      <c r="A467" s="335" t="s">
        <v>35769</v>
      </c>
      <c r="B467" s="335" t="s">
        <v>35797</v>
      </c>
      <c r="C467" s="335" t="s">
        <v>29740</v>
      </c>
      <c r="D467" s="335" t="s">
        <v>2588</v>
      </c>
      <c r="E467" s="335" t="s">
        <v>36709</v>
      </c>
      <c r="F467" s="338"/>
    </row>
    <row r="468">
      <c r="A468" s="335" t="s">
        <v>35769</v>
      </c>
      <c r="B468" s="335" t="s">
        <v>35797</v>
      </c>
      <c r="C468" s="335" t="s">
        <v>36710</v>
      </c>
      <c r="D468" s="335" t="s">
        <v>2588</v>
      </c>
      <c r="E468" s="335" t="s">
        <v>36711</v>
      </c>
      <c r="F468" s="338"/>
    </row>
    <row r="469">
      <c r="A469" s="335" t="s">
        <v>35769</v>
      </c>
      <c r="B469" s="335" t="s">
        <v>35797</v>
      </c>
      <c r="C469" s="335" t="s">
        <v>36412</v>
      </c>
      <c r="D469" s="335" t="s">
        <v>2588</v>
      </c>
      <c r="E469" s="335" t="s">
        <v>36712</v>
      </c>
      <c r="F469" s="338"/>
    </row>
    <row r="470">
      <c r="A470" s="335" t="s">
        <v>35769</v>
      </c>
      <c r="B470" s="335" t="s">
        <v>35770</v>
      </c>
      <c r="C470" s="335" t="s">
        <v>36713</v>
      </c>
      <c r="D470" s="335" t="s">
        <v>2588</v>
      </c>
      <c r="E470" s="335" t="s">
        <v>36714</v>
      </c>
      <c r="F470" s="338"/>
    </row>
    <row r="471">
      <c r="A471" s="335" t="s">
        <v>35769</v>
      </c>
      <c r="B471" s="335" t="s">
        <v>35792</v>
      </c>
      <c r="C471" s="335" t="s">
        <v>35836</v>
      </c>
      <c r="D471" s="335" t="s">
        <v>2588</v>
      </c>
      <c r="E471" s="335" t="s">
        <v>36715</v>
      </c>
      <c r="F471" s="338"/>
    </row>
    <row r="472">
      <c r="A472" s="335" t="s">
        <v>35762</v>
      </c>
      <c r="B472" s="335" t="s">
        <v>35797</v>
      </c>
      <c r="C472" s="335" t="s">
        <v>36716</v>
      </c>
      <c r="D472" s="335" t="s">
        <v>2588</v>
      </c>
      <c r="E472" s="335" t="s">
        <v>36717</v>
      </c>
      <c r="F472" s="338"/>
    </row>
    <row r="473">
      <c r="A473" s="335" t="s">
        <v>34241</v>
      </c>
      <c r="B473" s="335" t="s">
        <v>35770</v>
      </c>
      <c r="C473" s="335" t="s">
        <v>36718</v>
      </c>
      <c r="D473" s="335" t="s">
        <v>16242</v>
      </c>
      <c r="E473" s="335" t="s">
        <v>36719</v>
      </c>
      <c r="F473" s="338"/>
    </row>
    <row r="474">
      <c r="A474" s="335" t="s">
        <v>35762</v>
      </c>
      <c r="B474" s="335" t="s">
        <v>35797</v>
      </c>
      <c r="C474" s="335" t="s">
        <v>36720</v>
      </c>
      <c r="D474" s="335" t="s">
        <v>1223</v>
      </c>
      <c r="E474" s="335" t="s">
        <v>36721</v>
      </c>
      <c r="F474" s="338"/>
    </row>
    <row r="475">
      <c r="A475" s="335" t="s">
        <v>35762</v>
      </c>
      <c r="B475" s="335" t="s">
        <v>35797</v>
      </c>
      <c r="C475" s="335" t="s">
        <v>36722</v>
      </c>
      <c r="D475" s="335" t="s">
        <v>36622</v>
      </c>
      <c r="E475" s="335" t="s">
        <v>36723</v>
      </c>
      <c r="F475" s="338"/>
    </row>
    <row r="476">
      <c r="A476" s="335" t="s">
        <v>35762</v>
      </c>
      <c r="B476" s="335" t="s">
        <v>35797</v>
      </c>
      <c r="C476" s="335" t="s">
        <v>36724</v>
      </c>
      <c r="D476" s="335" t="s">
        <v>2588</v>
      </c>
      <c r="E476" s="335" t="s">
        <v>36725</v>
      </c>
      <c r="F476" s="338"/>
    </row>
    <row r="477">
      <c r="A477" s="335" t="s">
        <v>35762</v>
      </c>
      <c r="B477" s="335" t="s">
        <v>35770</v>
      </c>
      <c r="C477" s="335" t="s">
        <v>36726</v>
      </c>
      <c r="D477" s="335" t="s">
        <v>16242</v>
      </c>
      <c r="E477" s="335" t="s">
        <v>36727</v>
      </c>
      <c r="F477" s="338"/>
    </row>
    <row r="478">
      <c r="A478" s="335" t="s">
        <v>35769</v>
      </c>
      <c r="B478" s="335" t="s">
        <v>35797</v>
      </c>
      <c r="C478" s="335" t="s">
        <v>36728</v>
      </c>
      <c r="D478" s="335" t="s">
        <v>2588</v>
      </c>
      <c r="E478" s="335" t="s">
        <v>36729</v>
      </c>
      <c r="F478" s="338"/>
    </row>
    <row r="479">
      <c r="A479" s="335" t="s">
        <v>35762</v>
      </c>
      <c r="B479" s="335" t="s">
        <v>35770</v>
      </c>
      <c r="C479" s="335" t="s">
        <v>36730</v>
      </c>
      <c r="D479" s="335" t="s">
        <v>2588</v>
      </c>
      <c r="E479" s="335" t="s">
        <v>36731</v>
      </c>
      <c r="F479" s="338"/>
    </row>
    <row r="480">
      <c r="A480" s="335" t="s">
        <v>35762</v>
      </c>
      <c r="B480" s="335" t="s">
        <v>35797</v>
      </c>
      <c r="C480" s="335" t="s">
        <v>36732</v>
      </c>
      <c r="D480" s="335" t="s">
        <v>2588</v>
      </c>
      <c r="E480" s="335" t="s">
        <v>36733</v>
      </c>
      <c r="F480" s="338"/>
    </row>
    <row r="481">
      <c r="A481" s="335" t="s">
        <v>35769</v>
      </c>
      <c r="B481" s="335" t="s">
        <v>35765</v>
      </c>
      <c r="C481" s="335" t="s">
        <v>36734</v>
      </c>
      <c r="D481" s="335" t="s">
        <v>2588</v>
      </c>
      <c r="E481" s="335" t="s">
        <v>36735</v>
      </c>
      <c r="F481" s="338"/>
    </row>
    <row r="482">
      <c r="A482" s="335" t="s">
        <v>35762</v>
      </c>
      <c r="B482" s="335" t="s">
        <v>35797</v>
      </c>
      <c r="C482" s="335" t="s">
        <v>36736</v>
      </c>
      <c r="D482" s="335" t="s">
        <v>2588</v>
      </c>
      <c r="E482" s="335" t="s">
        <v>36737</v>
      </c>
      <c r="F482" s="338"/>
    </row>
    <row r="483">
      <c r="A483" s="335" t="s">
        <v>35762</v>
      </c>
      <c r="B483" s="335" t="s">
        <v>35797</v>
      </c>
      <c r="C483" s="335" t="s">
        <v>36738</v>
      </c>
      <c r="D483" s="335" t="s">
        <v>2588</v>
      </c>
      <c r="E483" s="335" t="s">
        <v>36739</v>
      </c>
      <c r="F483" s="338"/>
    </row>
    <row r="484">
      <c r="A484" s="335" t="s">
        <v>35762</v>
      </c>
      <c r="B484" s="335" t="s">
        <v>35797</v>
      </c>
      <c r="C484" s="335" t="s">
        <v>36740</v>
      </c>
      <c r="D484" s="335" t="s">
        <v>36741</v>
      </c>
      <c r="E484" s="335" t="s">
        <v>36742</v>
      </c>
      <c r="F484" s="338"/>
    </row>
    <row r="485">
      <c r="A485" s="339" t="s">
        <v>35787</v>
      </c>
      <c r="B485" s="340" t="s">
        <v>24604</v>
      </c>
      <c r="C485" s="340" t="s">
        <v>36743</v>
      </c>
      <c r="D485" s="340"/>
      <c r="E485" s="340" t="s">
        <v>36744</v>
      </c>
      <c r="F485" s="341"/>
    </row>
    <row r="486">
      <c r="A486" s="335" t="s">
        <v>35769</v>
      </c>
      <c r="B486" s="335" t="s">
        <v>35797</v>
      </c>
      <c r="C486" s="335" t="s">
        <v>36745</v>
      </c>
      <c r="D486" s="335" t="s">
        <v>2588</v>
      </c>
      <c r="E486" s="335" t="s">
        <v>36746</v>
      </c>
      <c r="F486" s="338"/>
    </row>
    <row r="487">
      <c r="A487" s="335" t="s">
        <v>35762</v>
      </c>
      <c r="B487" s="335" t="s">
        <v>35797</v>
      </c>
      <c r="C487" s="335" t="s">
        <v>36747</v>
      </c>
      <c r="D487" s="335" t="s">
        <v>36748</v>
      </c>
      <c r="E487" s="335" t="s">
        <v>36749</v>
      </c>
      <c r="F487" s="338"/>
    </row>
    <row r="488">
      <c r="A488" s="335" t="s">
        <v>35762</v>
      </c>
      <c r="B488" s="335" t="s">
        <v>35797</v>
      </c>
      <c r="C488" s="335" t="s">
        <v>36750</v>
      </c>
      <c r="D488" s="335" t="s">
        <v>36751</v>
      </c>
      <c r="E488" s="335" t="s">
        <v>36752</v>
      </c>
      <c r="F488" s="338"/>
    </row>
    <row r="489">
      <c r="A489" s="335" t="s">
        <v>35769</v>
      </c>
      <c r="B489" s="335" t="s">
        <v>35797</v>
      </c>
      <c r="C489" s="335" t="s">
        <v>36753</v>
      </c>
      <c r="D489" s="335" t="s">
        <v>2588</v>
      </c>
      <c r="E489" s="335" t="s">
        <v>36754</v>
      </c>
      <c r="F489" s="338"/>
    </row>
    <row r="490">
      <c r="A490" s="335" t="s">
        <v>35762</v>
      </c>
      <c r="B490" s="335" t="s">
        <v>35797</v>
      </c>
      <c r="C490" s="335" t="s">
        <v>36755</v>
      </c>
      <c r="D490" s="335" t="s">
        <v>2635</v>
      </c>
      <c r="E490" s="335" t="s">
        <v>36756</v>
      </c>
      <c r="F490" s="338"/>
    </row>
    <row r="491">
      <c r="A491" s="335" t="s">
        <v>35769</v>
      </c>
      <c r="B491" s="335" t="s">
        <v>35797</v>
      </c>
      <c r="C491" s="335" t="s">
        <v>36757</v>
      </c>
      <c r="D491" s="335" t="s">
        <v>2588</v>
      </c>
      <c r="E491" s="335" t="s">
        <v>36758</v>
      </c>
      <c r="F491" s="338"/>
    </row>
    <row r="492">
      <c r="A492" s="335" t="s">
        <v>35769</v>
      </c>
      <c r="B492" s="335" t="s">
        <v>35797</v>
      </c>
      <c r="C492" s="335" t="s">
        <v>36759</v>
      </c>
      <c r="D492" s="335" t="s">
        <v>2588</v>
      </c>
      <c r="E492" s="335" t="s">
        <v>36760</v>
      </c>
      <c r="F492" s="338"/>
    </row>
    <row r="493">
      <c r="A493" s="335" t="s">
        <v>35762</v>
      </c>
      <c r="B493" s="335" t="s">
        <v>35797</v>
      </c>
      <c r="C493" s="335" t="s">
        <v>36761</v>
      </c>
      <c r="D493" s="335" t="s">
        <v>2209</v>
      </c>
      <c r="E493" s="335" t="s">
        <v>36762</v>
      </c>
      <c r="F493" s="338"/>
    </row>
    <row r="494">
      <c r="A494" s="335" t="s">
        <v>35769</v>
      </c>
      <c r="B494" s="335" t="s">
        <v>35797</v>
      </c>
      <c r="C494" s="335" t="s">
        <v>36763</v>
      </c>
      <c r="D494" s="335" t="s">
        <v>2588</v>
      </c>
      <c r="E494" s="335" t="s">
        <v>36764</v>
      </c>
      <c r="F494" s="338"/>
    </row>
    <row r="495">
      <c r="A495" s="335" t="s">
        <v>35769</v>
      </c>
      <c r="B495" s="335" t="s">
        <v>35765</v>
      </c>
      <c r="C495" s="335" t="s">
        <v>36765</v>
      </c>
      <c r="D495" s="335" t="s">
        <v>2588</v>
      </c>
      <c r="E495" s="335" t="s">
        <v>36766</v>
      </c>
      <c r="F495" s="338"/>
    </row>
    <row r="496">
      <c r="A496" s="335" t="s">
        <v>35762</v>
      </c>
      <c r="B496" s="335" t="s">
        <v>35797</v>
      </c>
      <c r="C496" s="335" t="s">
        <v>36767</v>
      </c>
      <c r="D496" s="335" t="s">
        <v>17993</v>
      </c>
      <c r="E496" s="335" t="s">
        <v>36768</v>
      </c>
      <c r="F496" s="338"/>
    </row>
    <row r="497">
      <c r="A497" s="335" t="s">
        <v>35762</v>
      </c>
      <c r="B497" s="335" t="s">
        <v>35797</v>
      </c>
      <c r="C497" s="335" t="s">
        <v>36769</v>
      </c>
      <c r="D497" s="335" t="s">
        <v>36770</v>
      </c>
      <c r="E497" s="335" t="s">
        <v>36771</v>
      </c>
      <c r="F497" s="338"/>
    </row>
    <row r="498">
      <c r="A498" s="335" t="s">
        <v>35762</v>
      </c>
      <c r="B498" s="335" t="s">
        <v>35797</v>
      </c>
      <c r="C498" s="335" t="s">
        <v>36772</v>
      </c>
      <c r="D498" s="335" t="s">
        <v>36773</v>
      </c>
      <c r="E498" s="335" t="s">
        <v>36774</v>
      </c>
      <c r="F498" s="338"/>
    </row>
    <row r="499">
      <c r="A499" s="335" t="s">
        <v>35762</v>
      </c>
      <c r="B499" s="335" t="s">
        <v>35797</v>
      </c>
      <c r="C499" s="335" t="s">
        <v>36775</v>
      </c>
      <c r="D499" s="335" t="s">
        <v>36776</v>
      </c>
      <c r="E499" s="335" t="s">
        <v>36777</v>
      </c>
      <c r="F499" s="338"/>
    </row>
    <row r="500">
      <c r="A500" s="335" t="s">
        <v>35762</v>
      </c>
      <c r="B500" s="335" t="s">
        <v>35797</v>
      </c>
      <c r="C500" s="335" t="s">
        <v>36778</v>
      </c>
      <c r="D500" s="335" t="s">
        <v>7602</v>
      </c>
      <c r="E500" s="335" t="s">
        <v>36779</v>
      </c>
      <c r="F500" s="338"/>
    </row>
    <row r="501">
      <c r="A501" s="335" t="s">
        <v>35769</v>
      </c>
      <c r="B501" s="335" t="s">
        <v>35797</v>
      </c>
      <c r="C501" s="335" t="s">
        <v>36780</v>
      </c>
      <c r="D501" s="335" t="s">
        <v>2588</v>
      </c>
      <c r="E501" s="335" t="s">
        <v>36781</v>
      </c>
      <c r="F501" s="338"/>
    </row>
    <row r="502">
      <c r="A502" s="335" t="s">
        <v>35769</v>
      </c>
      <c r="B502" s="335" t="s">
        <v>35770</v>
      </c>
      <c r="C502" s="335" t="s">
        <v>36782</v>
      </c>
      <c r="D502" s="335" t="s">
        <v>2588</v>
      </c>
      <c r="E502" s="335" t="s">
        <v>36783</v>
      </c>
      <c r="F502" s="338"/>
    </row>
    <row r="503">
      <c r="A503" s="335" t="s">
        <v>35769</v>
      </c>
      <c r="B503" s="335" t="s">
        <v>35765</v>
      </c>
      <c r="C503" s="335" t="s">
        <v>36784</v>
      </c>
      <c r="D503" s="335" t="s">
        <v>2588</v>
      </c>
      <c r="E503" s="335" t="s">
        <v>36785</v>
      </c>
      <c r="F503" s="338"/>
    </row>
    <row r="504">
      <c r="A504" s="335" t="s">
        <v>35769</v>
      </c>
      <c r="B504" s="335" t="s">
        <v>35797</v>
      </c>
      <c r="C504" s="335" t="s">
        <v>36786</v>
      </c>
      <c r="D504" s="335" t="s">
        <v>16242</v>
      </c>
      <c r="E504" s="335" t="s">
        <v>36787</v>
      </c>
      <c r="F504" s="338"/>
    </row>
    <row r="505">
      <c r="A505" s="335" t="s">
        <v>35769</v>
      </c>
      <c r="B505" s="335" t="s">
        <v>35797</v>
      </c>
      <c r="C505" s="335" t="s">
        <v>36788</v>
      </c>
      <c r="D505" s="335" t="s">
        <v>2588</v>
      </c>
      <c r="E505" s="335" t="s">
        <v>36789</v>
      </c>
      <c r="F505" s="338"/>
    </row>
    <row r="506">
      <c r="A506" s="335" t="s">
        <v>35762</v>
      </c>
      <c r="B506" s="335" t="s">
        <v>35765</v>
      </c>
      <c r="C506" s="335" t="s">
        <v>36790</v>
      </c>
      <c r="D506" s="335" t="s">
        <v>36791</v>
      </c>
      <c r="E506" s="335" t="s">
        <v>36792</v>
      </c>
      <c r="F506" s="338"/>
    </row>
    <row r="507">
      <c r="A507" s="339" t="s">
        <v>35787</v>
      </c>
      <c r="B507" s="340" t="s">
        <v>24604</v>
      </c>
      <c r="C507" s="340" t="s">
        <v>36790</v>
      </c>
      <c r="D507" s="340"/>
      <c r="E507" s="340" t="s">
        <v>36792</v>
      </c>
      <c r="F507" s="341"/>
    </row>
    <row r="508">
      <c r="A508" s="335" t="s">
        <v>35762</v>
      </c>
      <c r="B508" s="335" t="s">
        <v>35797</v>
      </c>
      <c r="C508" s="335" t="s">
        <v>11396</v>
      </c>
      <c r="D508" s="335" t="s">
        <v>16242</v>
      </c>
      <c r="E508" s="335" t="s">
        <v>36793</v>
      </c>
      <c r="F508" s="338"/>
    </row>
    <row r="509">
      <c r="A509" s="335" t="s">
        <v>35769</v>
      </c>
      <c r="B509" s="335" t="s">
        <v>35797</v>
      </c>
      <c r="C509" s="335" t="s">
        <v>36794</v>
      </c>
      <c r="D509" s="335" t="s">
        <v>2588</v>
      </c>
      <c r="E509" s="335" t="s">
        <v>36795</v>
      </c>
      <c r="F509" s="338"/>
    </row>
    <row r="510">
      <c r="A510" s="335" t="s">
        <v>35762</v>
      </c>
      <c r="B510" s="335" t="s">
        <v>35797</v>
      </c>
      <c r="C510" s="335" t="s">
        <v>36796</v>
      </c>
      <c r="D510" s="335" t="s">
        <v>3828</v>
      </c>
      <c r="E510" s="335" t="s">
        <v>36797</v>
      </c>
      <c r="F510" s="338"/>
    </row>
    <row r="511">
      <c r="A511" s="335" t="s">
        <v>35769</v>
      </c>
      <c r="B511" s="335" t="s">
        <v>35765</v>
      </c>
      <c r="C511" s="335" t="s">
        <v>36798</v>
      </c>
      <c r="D511" s="335" t="s">
        <v>2588</v>
      </c>
      <c r="E511" s="335" t="s">
        <v>36799</v>
      </c>
      <c r="F511" s="338"/>
    </row>
    <row r="512">
      <c r="A512" s="335" t="s">
        <v>35762</v>
      </c>
      <c r="B512" s="335" t="s">
        <v>35770</v>
      </c>
      <c r="C512" s="335" t="s">
        <v>36800</v>
      </c>
      <c r="D512" s="335" t="s">
        <v>36801</v>
      </c>
      <c r="E512" s="335" t="s">
        <v>36802</v>
      </c>
      <c r="F512" s="338"/>
    </row>
    <row r="513">
      <c r="A513" s="335" t="s">
        <v>35769</v>
      </c>
      <c r="B513" s="335" t="s">
        <v>35797</v>
      </c>
      <c r="C513" s="335" t="s">
        <v>36803</v>
      </c>
      <c r="D513" s="335" t="s">
        <v>2588</v>
      </c>
      <c r="E513" s="335" t="s">
        <v>36804</v>
      </c>
      <c r="F513" s="338"/>
    </row>
    <row r="514">
      <c r="A514" s="335" t="s">
        <v>35769</v>
      </c>
      <c r="B514" s="335" t="s">
        <v>35765</v>
      </c>
      <c r="C514" s="335" t="s">
        <v>36805</v>
      </c>
      <c r="D514" s="335" t="s">
        <v>2588</v>
      </c>
      <c r="E514" s="335" t="s">
        <v>36806</v>
      </c>
      <c r="F514" s="338"/>
    </row>
    <row r="515">
      <c r="A515" s="335" t="s">
        <v>35762</v>
      </c>
      <c r="B515" s="335" t="s">
        <v>35797</v>
      </c>
      <c r="C515" s="335" t="s">
        <v>36807</v>
      </c>
      <c r="D515" s="335" t="s">
        <v>2635</v>
      </c>
      <c r="E515" s="335" t="s">
        <v>36808</v>
      </c>
      <c r="F515" s="338"/>
    </row>
    <row r="516">
      <c r="A516" s="335" t="s">
        <v>35762</v>
      </c>
      <c r="B516" s="335" t="s">
        <v>35770</v>
      </c>
      <c r="C516" s="335" t="s">
        <v>36809</v>
      </c>
      <c r="D516" s="335" t="s">
        <v>2588</v>
      </c>
      <c r="E516" s="335" t="s">
        <v>36810</v>
      </c>
      <c r="F516" s="338"/>
    </row>
    <row r="517">
      <c r="A517" s="335" t="s">
        <v>35762</v>
      </c>
      <c r="B517" s="335" t="s">
        <v>35797</v>
      </c>
      <c r="C517" s="335" t="s">
        <v>36811</v>
      </c>
      <c r="D517" s="335" t="s">
        <v>6873</v>
      </c>
      <c r="E517" s="335" t="s">
        <v>36812</v>
      </c>
      <c r="F517" s="338"/>
    </row>
    <row r="518">
      <c r="A518" s="335" t="s">
        <v>35762</v>
      </c>
      <c r="B518" s="335" t="s">
        <v>35797</v>
      </c>
      <c r="C518" s="335" t="s">
        <v>36813</v>
      </c>
      <c r="D518" s="335" t="s">
        <v>36814</v>
      </c>
      <c r="E518" s="335" t="s">
        <v>36815</v>
      </c>
      <c r="F518" s="338"/>
    </row>
    <row r="519">
      <c r="A519" s="335" t="s">
        <v>35762</v>
      </c>
      <c r="B519" s="335" t="s">
        <v>35797</v>
      </c>
      <c r="C519" s="335" t="s">
        <v>36816</v>
      </c>
      <c r="D519" s="335" t="s">
        <v>2588</v>
      </c>
      <c r="E519" s="335" t="s">
        <v>36817</v>
      </c>
      <c r="F519" s="338"/>
    </row>
    <row r="520">
      <c r="A520" s="335" t="s">
        <v>35769</v>
      </c>
      <c r="B520" s="335" t="s">
        <v>35765</v>
      </c>
      <c r="C520" s="335" t="s">
        <v>36818</v>
      </c>
      <c r="D520" s="335" t="s">
        <v>2588</v>
      </c>
      <c r="E520" s="335" t="s">
        <v>36819</v>
      </c>
      <c r="F520" s="338"/>
    </row>
    <row r="521">
      <c r="A521" s="335" t="s">
        <v>35762</v>
      </c>
      <c r="B521" s="335" t="s">
        <v>35770</v>
      </c>
      <c r="C521" s="335" t="s">
        <v>36820</v>
      </c>
      <c r="D521" s="335" t="s">
        <v>7867</v>
      </c>
      <c r="E521" s="335" t="s">
        <v>36821</v>
      </c>
      <c r="F521" s="338"/>
    </row>
    <row r="522">
      <c r="A522" s="335" t="s">
        <v>35762</v>
      </c>
      <c r="B522" s="335" t="s">
        <v>35792</v>
      </c>
      <c r="C522" s="335" t="s">
        <v>36822</v>
      </c>
      <c r="D522" s="335" t="s">
        <v>36823</v>
      </c>
      <c r="E522" s="335" t="s">
        <v>36824</v>
      </c>
      <c r="F522" s="338"/>
    </row>
    <row r="523">
      <c r="A523" s="335" t="s">
        <v>35769</v>
      </c>
      <c r="B523" s="335" t="s">
        <v>35792</v>
      </c>
      <c r="C523" s="335" t="s">
        <v>25719</v>
      </c>
      <c r="D523" s="335" t="s">
        <v>2588</v>
      </c>
      <c r="E523" s="335" t="s">
        <v>36825</v>
      </c>
      <c r="F523" s="338"/>
    </row>
    <row r="524">
      <c r="A524" s="335" t="s">
        <v>35762</v>
      </c>
      <c r="B524" s="335" t="s">
        <v>35797</v>
      </c>
      <c r="C524" s="335" t="s">
        <v>36826</v>
      </c>
      <c r="D524" s="335" t="s">
        <v>7207</v>
      </c>
      <c r="E524" s="335" t="s">
        <v>36827</v>
      </c>
      <c r="F524" s="338"/>
    </row>
    <row r="525">
      <c r="A525" s="335" t="s">
        <v>35762</v>
      </c>
      <c r="B525" s="335" t="s">
        <v>35797</v>
      </c>
      <c r="C525" s="335" t="s">
        <v>36828</v>
      </c>
      <c r="D525" s="335" t="s">
        <v>2588</v>
      </c>
      <c r="E525" s="335" t="s">
        <v>36829</v>
      </c>
      <c r="F525" s="338"/>
    </row>
    <row r="526">
      <c r="A526" s="335" t="s">
        <v>35762</v>
      </c>
      <c r="B526" s="335" t="s">
        <v>35770</v>
      </c>
      <c r="C526" s="335" t="s">
        <v>36830</v>
      </c>
      <c r="D526" s="335" t="s">
        <v>2588</v>
      </c>
      <c r="E526" s="335" t="s">
        <v>36831</v>
      </c>
      <c r="F526" s="338"/>
    </row>
    <row r="527">
      <c r="A527" s="335" t="s">
        <v>35762</v>
      </c>
      <c r="B527" s="335" t="s">
        <v>35770</v>
      </c>
      <c r="C527" s="335" t="s">
        <v>7160</v>
      </c>
      <c r="D527" s="335" t="s">
        <v>36832</v>
      </c>
      <c r="E527" s="335" t="s">
        <v>36833</v>
      </c>
      <c r="F527" s="338"/>
    </row>
    <row r="528">
      <c r="A528" s="335" t="s">
        <v>35762</v>
      </c>
      <c r="B528" s="335" t="s">
        <v>35797</v>
      </c>
      <c r="C528" s="335" t="s">
        <v>36834</v>
      </c>
      <c r="D528" s="335" t="s">
        <v>2588</v>
      </c>
      <c r="E528" s="335" t="s">
        <v>36835</v>
      </c>
      <c r="F528" s="338"/>
    </row>
    <row r="529">
      <c r="A529" s="335" t="s">
        <v>35762</v>
      </c>
      <c r="B529" s="335" t="s">
        <v>35797</v>
      </c>
      <c r="C529" s="335" t="s">
        <v>36836</v>
      </c>
      <c r="D529" s="335" t="s">
        <v>2588</v>
      </c>
      <c r="E529" s="335" t="s">
        <v>36837</v>
      </c>
      <c r="F529" s="338"/>
    </row>
    <row r="530">
      <c r="A530" s="335" t="s">
        <v>35769</v>
      </c>
      <c r="B530" s="335" t="s">
        <v>35797</v>
      </c>
      <c r="C530" s="335" t="s">
        <v>36838</v>
      </c>
      <c r="D530" s="335" t="s">
        <v>2588</v>
      </c>
      <c r="E530" s="335" t="s">
        <v>36839</v>
      </c>
      <c r="F530" s="338"/>
    </row>
    <row r="531">
      <c r="A531" s="335" t="s">
        <v>35769</v>
      </c>
      <c r="B531" s="335" t="s">
        <v>35797</v>
      </c>
      <c r="C531" s="335" t="s">
        <v>23153</v>
      </c>
      <c r="D531" s="335" t="s">
        <v>2588</v>
      </c>
      <c r="E531" s="335" t="s">
        <v>36840</v>
      </c>
      <c r="F531" s="338"/>
    </row>
    <row r="532">
      <c r="A532" s="335" t="s">
        <v>34241</v>
      </c>
      <c r="B532" s="335" t="s">
        <v>35797</v>
      </c>
      <c r="C532" s="335" t="s">
        <v>36841</v>
      </c>
      <c r="D532" s="335"/>
      <c r="E532" s="335" t="s">
        <v>36842</v>
      </c>
      <c r="F532" s="338"/>
    </row>
    <row r="533">
      <c r="A533" s="335" t="s">
        <v>35762</v>
      </c>
      <c r="B533" s="335" t="s">
        <v>35765</v>
      </c>
      <c r="C533" s="335" t="s">
        <v>36843</v>
      </c>
      <c r="D533" s="335" t="s">
        <v>2588</v>
      </c>
      <c r="E533" s="335" t="s">
        <v>36844</v>
      </c>
      <c r="F533" s="338"/>
    </row>
    <row r="534">
      <c r="A534" s="335" t="s">
        <v>35762</v>
      </c>
      <c r="B534" s="335" t="s">
        <v>35797</v>
      </c>
      <c r="C534" s="335" t="s">
        <v>4368</v>
      </c>
      <c r="D534" s="335" t="s">
        <v>3900</v>
      </c>
      <c r="E534" s="335" t="s">
        <v>36845</v>
      </c>
      <c r="F534" s="338"/>
    </row>
    <row r="535">
      <c r="A535" s="335" t="s">
        <v>35762</v>
      </c>
      <c r="B535" s="335" t="s">
        <v>35770</v>
      </c>
      <c r="C535" s="335" t="s">
        <v>36846</v>
      </c>
      <c r="D535" s="335" t="s">
        <v>2635</v>
      </c>
      <c r="E535" s="335" t="s">
        <v>36847</v>
      </c>
      <c r="F535" s="338"/>
    </row>
    <row r="536">
      <c r="A536" s="335" t="s">
        <v>35762</v>
      </c>
      <c r="B536" s="335" t="s">
        <v>35797</v>
      </c>
      <c r="C536" s="335" t="s">
        <v>36848</v>
      </c>
      <c r="D536" s="335" t="s">
        <v>5624</v>
      </c>
      <c r="E536" s="335" t="s">
        <v>36849</v>
      </c>
      <c r="F536" s="338"/>
    </row>
    <row r="537">
      <c r="A537" s="335" t="s">
        <v>35769</v>
      </c>
      <c r="B537" s="335" t="s">
        <v>35770</v>
      </c>
      <c r="C537" s="335" t="s">
        <v>29680</v>
      </c>
      <c r="D537" s="335" t="s">
        <v>2588</v>
      </c>
      <c r="E537" s="335" t="s">
        <v>36850</v>
      </c>
      <c r="F537" s="338"/>
    </row>
    <row r="538">
      <c r="A538" s="335" t="s">
        <v>35769</v>
      </c>
      <c r="B538" s="335" t="s">
        <v>35765</v>
      </c>
      <c r="C538" s="335" t="s">
        <v>36851</v>
      </c>
      <c r="D538" s="335" t="s">
        <v>2635</v>
      </c>
      <c r="E538" s="335" t="s">
        <v>36852</v>
      </c>
      <c r="F538" s="338"/>
    </row>
    <row r="539">
      <c r="A539" s="335" t="s">
        <v>35769</v>
      </c>
      <c r="B539" s="335" t="s">
        <v>35770</v>
      </c>
      <c r="C539" s="335" t="s">
        <v>36853</v>
      </c>
      <c r="D539" s="335" t="s">
        <v>2588</v>
      </c>
      <c r="E539" s="335" t="s">
        <v>36854</v>
      </c>
      <c r="F539" s="338"/>
    </row>
    <row r="540">
      <c r="A540" s="335" t="s">
        <v>35762</v>
      </c>
      <c r="B540" s="335" t="s">
        <v>35770</v>
      </c>
      <c r="C540" s="335" t="s">
        <v>16093</v>
      </c>
      <c r="D540" s="335" t="s">
        <v>16242</v>
      </c>
      <c r="E540" s="335" t="s">
        <v>36855</v>
      </c>
      <c r="F540" s="338"/>
    </row>
    <row r="541">
      <c r="A541" s="335" t="s">
        <v>35762</v>
      </c>
      <c r="B541" s="335" t="s">
        <v>35797</v>
      </c>
      <c r="C541" s="335" t="s">
        <v>36856</v>
      </c>
      <c r="D541" s="335" t="s">
        <v>36857</v>
      </c>
      <c r="E541" s="335" t="s">
        <v>36858</v>
      </c>
      <c r="F541" s="338"/>
    </row>
    <row r="542">
      <c r="A542" s="335" t="s">
        <v>35762</v>
      </c>
      <c r="B542" s="335" t="s">
        <v>35797</v>
      </c>
      <c r="C542" s="335" t="s">
        <v>36859</v>
      </c>
      <c r="D542" s="335" t="s">
        <v>2588</v>
      </c>
      <c r="E542" s="335" t="s">
        <v>36860</v>
      </c>
      <c r="F542" s="338"/>
    </row>
    <row r="543">
      <c r="A543" s="335" t="s">
        <v>35787</v>
      </c>
      <c r="B543" s="335" t="s">
        <v>35770</v>
      </c>
      <c r="C543" s="335" t="s">
        <v>36861</v>
      </c>
      <c r="D543" s="335"/>
      <c r="E543" s="335" t="s">
        <v>36862</v>
      </c>
      <c r="F543" s="338"/>
    </row>
    <row r="544">
      <c r="A544" s="335" t="s">
        <v>35762</v>
      </c>
      <c r="B544" s="335" t="s">
        <v>35765</v>
      </c>
      <c r="C544" s="335" t="s">
        <v>36863</v>
      </c>
      <c r="D544" s="335" t="s">
        <v>2588</v>
      </c>
      <c r="E544" s="335" t="s">
        <v>36864</v>
      </c>
      <c r="F544" s="338"/>
    </row>
    <row r="545">
      <c r="A545" s="335" t="s">
        <v>35769</v>
      </c>
      <c r="B545" s="335" t="s">
        <v>35765</v>
      </c>
      <c r="C545" s="335" t="s">
        <v>31053</v>
      </c>
      <c r="D545" s="335" t="s">
        <v>2588</v>
      </c>
      <c r="E545" s="335" t="s">
        <v>36865</v>
      </c>
      <c r="F545" s="338"/>
    </row>
    <row r="546">
      <c r="A546" s="335" t="s">
        <v>35787</v>
      </c>
      <c r="B546" s="335" t="s">
        <v>35797</v>
      </c>
      <c r="C546" s="335" t="s">
        <v>36866</v>
      </c>
      <c r="D546" s="335"/>
      <c r="E546" s="335" t="s">
        <v>36867</v>
      </c>
      <c r="F546" s="338"/>
    </row>
    <row r="547">
      <c r="A547" s="335" t="s">
        <v>35787</v>
      </c>
      <c r="B547" s="335" t="s">
        <v>35797</v>
      </c>
      <c r="C547" s="335" t="s">
        <v>36866</v>
      </c>
      <c r="D547" s="335"/>
      <c r="E547" s="335" t="s">
        <v>36867</v>
      </c>
      <c r="F547" s="338"/>
    </row>
    <row r="548">
      <c r="A548" s="335" t="s">
        <v>35762</v>
      </c>
      <c r="B548" s="335" t="s">
        <v>35797</v>
      </c>
      <c r="C548" s="335" t="s">
        <v>36868</v>
      </c>
      <c r="D548" s="335" t="s">
        <v>2588</v>
      </c>
      <c r="E548" s="335" t="s">
        <v>36869</v>
      </c>
      <c r="F548" s="338"/>
    </row>
    <row r="549">
      <c r="A549" s="335" t="s">
        <v>35769</v>
      </c>
      <c r="B549" s="335" t="s">
        <v>35797</v>
      </c>
      <c r="C549" s="335" t="s">
        <v>36870</v>
      </c>
      <c r="D549" s="335" t="s">
        <v>2588</v>
      </c>
      <c r="E549" s="335" t="s">
        <v>36871</v>
      </c>
      <c r="F549" s="338"/>
    </row>
    <row r="550">
      <c r="A550" s="335" t="s">
        <v>35787</v>
      </c>
      <c r="B550" s="335" t="s">
        <v>35765</v>
      </c>
      <c r="C550" s="335" t="s">
        <v>36872</v>
      </c>
      <c r="D550" s="335" t="s">
        <v>36873</v>
      </c>
      <c r="E550" s="335" t="s">
        <v>36874</v>
      </c>
      <c r="F550" s="338"/>
    </row>
    <row r="551">
      <c r="A551" s="335" t="s">
        <v>35762</v>
      </c>
      <c r="B551" s="335" t="s">
        <v>35797</v>
      </c>
      <c r="C551" s="335" t="s">
        <v>36875</v>
      </c>
      <c r="D551" s="335" t="s">
        <v>2635</v>
      </c>
      <c r="E551" s="335" t="s">
        <v>36876</v>
      </c>
      <c r="F551" s="338"/>
    </row>
    <row r="552">
      <c r="A552" s="335" t="s">
        <v>35769</v>
      </c>
      <c r="B552" s="335" t="s">
        <v>35797</v>
      </c>
      <c r="C552" s="335" t="s">
        <v>36877</v>
      </c>
      <c r="D552" s="335" t="s">
        <v>2588</v>
      </c>
      <c r="E552" s="335" t="s">
        <v>36878</v>
      </c>
      <c r="F552" s="338"/>
    </row>
    <row r="553">
      <c r="A553" s="335" t="s">
        <v>35769</v>
      </c>
      <c r="B553" s="335" t="s">
        <v>35797</v>
      </c>
      <c r="C553" s="335" t="s">
        <v>36879</v>
      </c>
      <c r="D553" s="335" t="s">
        <v>2588</v>
      </c>
      <c r="E553" s="335" t="s">
        <v>36880</v>
      </c>
      <c r="F553" s="338"/>
    </row>
    <row r="554">
      <c r="A554" s="335" t="s">
        <v>35769</v>
      </c>
      <c r="B554" s="335" t="s">
        <v>35797</v>
      </c>
      <c r="C554" s="335" t="s">
        <v>36881</v>
      </c>
      <c r="D554" s="335" t="s">
        <v>2588</v>
      </c>
      <c r="E554" s="335" t="s">
        <v>36882</v>
      </c>
      <c r="F554" s="338"/>
    </row>
    <row r="555">
      <c r="A555" s="335" t="s">
        <v>35769</v>
      </c>
      <c r="B555" s="335" t="s">
        <v>35770</v>
      </c>
      <c r="C555" s="335" t="s">
        <v>36883</v>
      </c>
      <c r="D555" s="335" t="s">
        <v>2588</v>
      </c>
      <c r="E555" s="335" t="s">
        <v>36884</v>
      </c>
      <c r="F555" s="338"/>
    </row>
    <row r="556">
      <c r="A556" s="335" t="s">
        <v>35769</v>
      </c>
      <c r="B556" s="335" t="s">
        <v>35765</v>
      </c>
      <c r="C556" s="335" t="s">
        <v>36885</v>
      </c>
      <c r="D556" s="335" t="s">
        <v>2588</v>
      </c>
      <c r="E556" s="335" t="s">
        <v>36886</v>
      </c>
      <c r="F556" s="338"/>
    </row>
    <row r="557">
      <c r="A557" s="335" t="s">
        <v>35762</v>
      </c>
      <c r="B557" s="335" t="s">
        <v>35792</v>
      </c>
      <c r="C557" s="335" t="s">
        <v>36887</v>
      </c>
      <c r="D557" s="335" t="s">
        <v>2588</v>
      </c>
      <c r="E557" s="335" t="s">
        <v>36888</v>
      </c>
      <c r="F557" s="338"/>
    </row>
    <row r="558">
      <c r="A558" s="335" t="s">
        <v>35769</v>
      </c>
      <c r="B558" s="335" t="s">
        <v>35770</v>
      </c>
      <c r="C558" s="335" t="s">
        <v>27840</v>
      </c>
      <c r="D558" s="335" t="s">
        <v>2588</v>
      </c>
      <c r="E558" s="335" t="s">
        <v>36889</v>
      </c>
      <c r="F558" s="338"/>
    </row>
    <row r="559">
      <c r="A559" s="335" t="s">
        <v>35769</v>
      </c>
      <c r="B559" s="335" t="s">
        <v>35765</v>
      </c>
      <c r="C559" s="335" t="s">
        <v>36890</v>
      </c>
      <c r="D559" s="335" t="s">
        <v>2588</v>
      </c>
      <c r="E559" s="335" t="s">
        <v>36891</v>
      </c>
      <c r="F559" s="338"/>
    </row>
    <row r="560">
      <c r="A560" s="335" t="s">
        <v>35769</v>
      </c>
      <c r="B560" s="335" t="s">
        <v>35797</v>
      </c>
      <c r="C560" s="335" t="s">
        <v>36892</v>
      </c>
      <c r="D560" s="335" t="s">
        <v>2588</v>
      </c>
      <c r="E560" s="335" t="s">
        <v>36893</v>
      </c>
      <c r="F560" s="338"/>
    </row>
    <row r="561">
      <c r="A561" s="335" t="s">
        <v>35769</v>
      </c>
      <c r="B561" s="335" t="s">
        <v>35797</v>
      </c>
      <c r="C561" s="335" t="s">
        <v>36630</v>
      </c>
      <c r="D561" s="335" t="s">
        <v>2588</v>
      </c>
      <c r="E561" s="335" t="s">
        <v>36894</v>
      </c>
      <c r="F561" s="338"/>
    </row>
    <row r="562">
      <c r="A562" s="335" t="s">
        <v>35762</v>
      </c>
      <c r="B562" s="335" t="s">
        <v>35765</v>
      </c>
      <c r="C562" s="335" t="s">
        <v>36895</v>
      </c>
      <c r="D562" s="335" t="s">
        <v>11798</v>
      </c>
      <c r="E562" s="335" t="s">
        <v>36896</v>
      </c>
      <c r="F562" s="338"/>
    </row>
    <row r="563">
      <c r="A563" s="335" t="s">
        <v>35762</v>
      </c>
      <c r="B563" s="335" t="s">
        <v>35765</v>
      </c>
      <c r="C563" s="335" t="s">
        <v>36897</v>
      </c>
      <c r="D563" s="335" t="s">
        <v>36898</v>
      </c>
      <c r="E563" s="335" t="s">
        <v>36899</v>
      </c>
      <c r="F563" s="338"/>
    </row>
    <row r="564">
      <c r="A564" s="335" t="s">
        <v>35769</v>
      </c>
      <c r="B564" s="335" t="s">
        <v>35792</v>
      </c>
      <c r="C564" s="335" t="s">
        <v>36900</v>
      </c>
      <c r="D564" s="335" t="s">
        <v>2588</v>
      </c>
      <c r="E564" s="335" t="s">
        <v>36901</v>
      </c>
      <c r="F564" s="338"/>
    </row>
    <row r="565">
      <c r="A565" s="335" t="s">
        <v>35762</v>
      </c>
      <c r="B565" s="335" t="s">
        <v>35797</v>
      </c>
      <c r="C565" s="335" t="s">
        <v>36902</v>
      </c>
      <c r="D565" s="335" t="s">
        <v>36903</v>
      </c>
      <c r="E565" s="335" t="s">
        <v>36904</v>
      </c>
      <c r="F565" s="338"/>
    </row>
    <row r="566">
      <c r="A566" s="335" t="s">
        <v>35787</v>
      </c>
      <c r="B566" s="335" t="s">
        <v>35770</v>
      </c>
      <c r="C566" s="335" t="s">
        <v>36905</v>
      </c>
      <c r="D566" s="335" t="s">
        <v>36906</v>
      </c>
      <c r="E566" s="335" t="s">
        <v>36907</v>
      </c>
      <c r="F566" s="338"/>
    </row>
    <row r="567">
      <c r="A567" s="335" t="s">
        <v>35769</v>
      </c>
      <c r="B567" s="335" t="s">
        <v>35797</v>
      </c>
      <c r="C567" s="335" t="s">
        <v>36908</v>
      </c>
      <c r="D567" s="335" t="s">
        <v>36909</v>
      </c>
      <c r="E567" s="335" t="s">
        <v>36910</v>
      </c>
      <c r="F567" s="338"/>
    </row>
    <row r="568">
      <c r="A568" s="335" t="s">
        <v>35762</v>
      </c>
      <c r="B568" s="335" t="s">
        <v>35765</v>
      </c>
      <c r="C568" s="335" t="s">
        <v>36911</v>
      </c>
      <c r="D568" s="335" t="s">
        <v>1172</v>
      </c>
      <c r="E568" s="335" t="s">
        <v>36912</v>
      </c>
      <c r="F568" s="338"/>
    </row>
    <row r="569">
      <c r="A569" s="335" t="s">
        <v>35769</v>
      </c>
      <c r="B569" s="335" t="s">
        <v>35797</v>
      </c>
      <c r="C569" s="335" t="s">
        <v>36913</v>
      </c>
      <c r="D569" s="335" t="s">
        <v>2588</v>
      </c>
      <c r="E569" s="335" t="s">
        <v>36914</v>
      </c>
      <c r="F569" s="338"/>
    </row>
    <row r="570">
      <c r="A570" s="335" t="s">
        <v>35769</v>
      </c>
      <c r="B570" s="335" t="s">
        <v>35797</v>
      </c>
      <c r="C570" s="335" t="s">
        <v>36915</v>
      </c>
      <c r="D570" s="335" t="s">
        <v>2588</v>
      </c>
      <c r="E570" s="335" t="s">
        <v>36916</v>
      </c>
      <c r="F570" s="338"/>
    </row>
    <row r="571">
      <c r="A571" s="335" t="s">
        <v>35762</v>
      </c>
      <c r="B571" s="335" t="s">
        <v>35797</v>
      </c>
      <c r="C571" s="335" t="s">
        <v>36917</v>
      </c>
      <c r="D571" s="335" t="s">
        <v>36918</v>
      </c>
      <c r="E571" s="335" t="s">
        <v>36919</v>
      </c>
      <c r="F571" s="338"/>
    </row>
    <row r="572">
      <c r="A572" s="335" t="s">
        <v>35769</v>
      </c>
      <c r="B572" s="335" t="s">
        <v>35770</v>
      </c>
      <c r="C572" s="335" t="s">
        <v>36920</v>
      </c>
      <c r="D572" s="335" t="s">
        <v>1214</v>
      </c>
      <c r="E572" s="335" t="s">
        <v>36921</v>
      </c>
      <c r="F572" s="338"/>
    </row>
    <row r="573">
      <c r="A573" s="335" t="s">
        <v>35762</v>
      </c>
      <c r="B573" s="335" t="s">
        <v>35770</v>
      </c>
      <c r="C573" s="335" t="s">
        <v>21334</v>
      </c>
      <c r="D573" s="335" t="s">
        <v>1211</v>
      </c>
      <c r="E573" s="335" t="s">
        <v>36922</v>
      </c>
      <c r="F573" s="338"/>
    </row>
    <row r="574">
      <c r="A574" s="335" t="s">
        <v>35762</v>
      </c>
      <c r="B574" s="335" t="s">
        <v>35770</v>
      </c>
      <c r="C574" s="335" t="s">
        <v>36923</v>
      </c>
      <c r="D574" s="335" t="s">
        <v>2588</v>
      </c>
      <c r="E574" s="335" t="s">
        <v>36924</v>
      </c>
      <c r="F574" s="338"/>
    </row>
    <row r="575">
      <c r="A575" s="335" t="s">
        <v>35762</v>
      </c>
      <c r="B575" s="335" t="s">
        <v>35770</v>
      </c>
      <c r="C575" s="335" t="s">
        <v>36925</v>
      </c>
      <c r="D575" s="335" t="s">
        <v>36926</v>
      </c>
      <c r="E575" s="335" t="s">
        <v>36927</v>
      </c>
      <c r="F575" s="338"/>
    </row>
    <row r="576">
      <c r="A576" s="335" t="s">
        <v>35762</v>
      </c>
      <c r="B576" s="335" t="s">
        <v>35770</v>
      </c>
      <c r="C576" s="335" t="s">
        <v>36928</v>
      </c>
      <c r="D576" s="335" t="s">
        <v>36929</v>
      </c>
      <c r="E576" s="335" t="s">
        <v>36930</v>
      </c>
      <c r="F576" s="338"/>
    </row>
    <row r="577">
      <c r="A577" s="335" t="s">
        <v>35762</v>
      </c>
      <c r="B577" s="335" t="s">
        <v>35792</v>
      </c>
      <c r="C577" s="335" t="s">
        <v>36931</v>
      </c>
      <c r="D577" s="335" t="s">
        <v>36932</v>
      </c>
      <c r="E577" s="335" t="s">
        <v>36933</v>
      </c>
      <c r="F577" s="338"/>
    </row>
    <row r="578">
      <c r="A578" s="335" t="s">
        <v>35762</v>
      </c>
      <c r="B578" s="335" t="s">
        <v>35797</v>
      </c>
      <c r="C578" s="335" t="s">
        <v>36934</v>
      </c>
      <c r="D578" s="335" t="s">
        <v>36935</v>
      </c>
      <c r="E578" s="335" t="s">
        <v>36936</v>
      </c>
      <c r="F578" s="338"/>
    </row>
    <row r="579">
      <c r="A579" s="339" t="s">
        <v>35787</v>
      </c>
      <c r="B579" s="340" t="s">
        <v>24604</v>
      </c>
      <c r="C579" s="340" t="s">
        <v>33019</v>
      </c>
      <c r="D579" s="340"/>
      <c r="E579" s="340" t="s">
        <v>36937</v>
      </c>
      <c r="F579" s="341"/>
    </row>
    <row r="580">
      <c r="A580" s="335" t="s">
        <v>35787</v>
      </c>
      <c r="B580" s="335" t="s">
        <v>35770</v>
      </c>
      <c r="C580" s="335" t="s">
        <v>32639</v>
      </c>
      <c r="D580" s="335" t="s">
        <v>36938</v>
      </c>
      <c r="E580" s="335" t="s">
        <v>5457</v>
      </c>
      <c r="F580" s="338"/>
    </row>
    <row r="581">
      <c r="A581" s="335" t="s">
        <v>35762</v>
      </c>
      <c r="B581" s="335" t="s">
        <v>35770</v>
      </c>
      <c r="C581" s="335" t="s">
        <v>36939</v>
      </c>
      <c r="D581" s="335" t="s">
        <v>36940</v>
      </c>
      <c r="E581" s="335" t="s">
        <v>36941</v>
      </c>
      <c r="F581" s="338"/>
    </row>
    <row r="582">
      <c r="A582" s="335" t="s">
        <v>35769</v>
      </c>
      <c r="B582" s="335" t="s">
        <v>35770</v>
      </c>
      <c r="C582" s="335" t="s">
        <v>30401</v>
      </c>
      <c r="D582" s="335" t="s">
        <v>36942</v>
      </c>
      <c r="E582" s="335" t="s">
        <v>36943</v>
      </c>
      <c r="F582" s="338"/>
    </row>
    <row r="583">
      <c r="A583" s="335" t="s">
        <v>35787</v>
      </c>
      <c r="B583" s="335" t="s">
        <v>35770</v>
      </c>
      <c r="C583" s="335" t="s">
        <v>36944</v>
      </c>
      <c r="D583" s="335" t="s">
        <v>36945</v>
      </c>
      <c r="E583" s="335" t="s">
        <v>36946</v>
      </c>
      <c r="F583" s="338"/>
    </row>
    <row r="584">
      <c r="A584" s="335" t="s">
        <v>35762</v>
      </c>
      <c r="B584" s="335" t="s">
        <v>35770</v>
      </c>
      <c r="C584" s="335" t="s">
        <v>36947</v>
      </c>
      <c r="D584" s="335" t="s">
        <v>36948</v>
      </c>
      <c r="E584" s="335" t="s">
        <v>36949</v>
      </c>
      <c r="F584" s="338"/>
    </row>
    <row r="585">
      <c r="A585" s="335" t="s">
        <v>35762</v>
      </c>
      <c r="B585" s="335" t="s">
        <v>35792</v>
      </c>
      <c r="C585" s="335" t="s">
        <v>36950</v>
      </c>
      <c r="D585" s="335" t="s">
        <v>36951</v>
      </c>
      <c r="E585" s="335" t="s">
        <v>36952</v>
      </c>
      <c r="F585" s="338"/>
    </row>
    <row r="586">
      <c r="A586" s="335" t="s">
        <v>35787</v>
      </c>
      <c r="B586" s="335" t="s">
        <v>35792</v>
      </c>
      <c r="C586" s="335" t="s">
        <v>36953</v>
      </c>
      <c r="D586" s="335" t="s">
        <v>36954</v>
      </c>
      <c r="E586" s="335" t="s">
        <v>36955</v>
      </c>
      <c r="F586" s="338"/>
    </row>
    <row r="587">
      <c r="A587" s="335" t="s">
        <v>35762</v>
      </c>
      <c r="B587" s="335" t="s">
        <v>35765</v>
      </c>
      <c r="C587" s="335" t="s">
        <v>36956</v>
      </c>
      <c r="D587" s="335" t="s">
        <v>36957</v>
      </c>
      <c r="E587" s="335" t="s">
        <v>36958</v>
      </c>
      <c r="F587" s="338"/>
    </row>
    <row r="588">
      <c r="A588" s="335" t="s">
        <v>35787</v>
      </c>
      <c r="B588" s="335" t="s">
        <v>35765</v>
      </c>
      <c r="C588" s="335" t="s">
        <v>36959</v>
      </c>
      <c r="D588" s="335" t="s">
        <v>36960</v>
      </c>
      <c r="E588" s="335" t="s">
        <v>36961</v>
      </c>
      <c r="F588" s="338"/>
    </row>
    <row r="589">
      <c r="A589" s="335" t="s">
        <v>35787</v>
      </c>
      <c r="B589" s="335" t="s">
        <v>35770</v>
      </c>
      <c r="C589" s="335" t="s">
        <v>36962</v>
      </c>
      <c r="D589" s="335" t="s">
        <v>36963</v>
      </c>
      <c r="E589" s="335" t="s">
        <v>36964</v>
      </c>
      <c r="F589" s="338"/>
    </row>
    <row r="590">
      <c r="A590" s="335" t="s">
        <v>35762</v>
      </c>
      <c r="B590" s="335" t="s">
        <v>35770</v>
      </c>
      <c r="C590" s="335" t="s">
        <v>36965</v>
      </c>
      <c r="D590" s="335" t="s">
        <v>36964</v>
      </c>
      <c r="E590" s="335" t="s">
        <v>36966</v>
      </c>
      <c r="F590" s="338"/>
    </row>
    <row r="591">
      <c r="A591" s="335" t="s">
        <v>35769</v>
      </c>
      <c r="B591" s="335" t="s">
        <v>35770</v>
      </c>
      <c r="C591" s="335" t="s">
        <v>36967</v>
      </c>
      <c r="D591" s="335" t="s">
        <v>36968</v>
      </c>
      <c r="E591" s="335" t="s">
        <v>36969</v>
      </c>
      <c r="F591" s="338"/>
    </row>
    <row r="592">
      <c r="A592" s="335" t="s">
        <v>35762</v>
      </c>
      <c r="B592" s="335" t="s">
        <v>35797</v>
      </c>
      <c r="C592" s="335" t="s">
        <v>1283</v>
      </c>
      <c r="D592" s="335" t="s">
        <v>1284</v>
      </c>
      <c r="E592" s="335" t="s">
        <v>36970</v>
      </c>
      <c r="F592" s="338"/>
    </row>
    <row r="593">
      <c r="A593" s="335" t="s">
        <v>34241</v>
      </c>
      <c r="B593" s="335" t="s">
        <v>35770</v>
      </c>
      <c r="C593" s="335" t="s">
        <v>34488</v>
      </c>
      <c r="D593" s="335"/>
      <c r="E593" s="335" t="s">
        <v>36971</v>
      </c>
      <c r="F593" s="338"/>
    </row>
    <row r="594">
      <c r="A594" s="335" t="s">
        <v>35762</v>
      </c>
      <c r="B594" s="335" t="s">
        <v>35792</v>
      </c>
      <c r="C594" s="335" t="s">
        <v>36972</v>
      </c>
      <c r="D594" s="335" t="s">
        <v>36973</v>
      </c>
      <c r="E594" s="335" t="s">
        <v>36974</v>
      </c>
      <c r="F594" s="338"/>
    </row>
    <row r="595">
      <c r="A595" s="335" t="s">
        <v>34241</v>
      </c>
      <c r="B595" s="335" t="s">
        <v>35770</v>
      </c>
      <c r="C595" s="335" t="s">
        <v>36975</v>
      </c>
      <c r="D595" s="335" t="s">
        <v>36976</v>
      </c>
      <c r="E595" s="335" t="s">
        <v>36977</v>
      </c>
      <c r="F595" s="338"/>
    </row>
    <row r="596">
      <c r="A596" s="335" t="s">
        <v>35787</v>
      </c>
      <c r="B596" s="335" t="s">
        <v>35770</v>
      </c>
      <c r="C596" s="335" t="s">
        <v>36978</v>
      </c>
      <c r="D596" s="335" t="s">
        <v>36979</v>
      </c>
      <c r="E596" s="335" t="s">
        <v>1305</v>
      </c>
      <c r="F596" s="338"/>
    </row>
    <row r="597">
      <c r="A597" s="335" t="s">
        <v>35787</v>
      </c>
      <c r="B597" s="335" t="s">
        <v>35765</v>
      </c>
      <c r="C597" s="335" t="s">
        <v>36980</v>
      </c>
      <c r="D597" s="335" t="s">
        <v>36981</v>
      </c>
      <c r="E597" s="335" t="s">
        <v>1305</v>
      </c>
      <c r="F597" s="338"/>
    </row>
    <row r="598">
      <c r="A598" s="335" t="s">
        <v>34241</v>
      </c>
      <c r="B598" s="335" t="s">
        <v>35770</v>
      </c>
      <c r="C598" s="335" t="s">
        <v>36982</v>
      </c>
      <c r="D598" s="335"/>
      <c r="E598" s="335" t="s">
        <v>36983</v>
      </c>
      <c r="F598" s="338"/>
    </row>
    <row r="599">
      <c r="A599" s="335" t="s">
        <v>35787</v>
      </c>
      <c r="B599" s="335" t="s">
        <v>35770</v>
      </c>
      <c r="C599" s="335" t="s">
        <v>36984</v>
      </c>
      <c r="D599" s="335" t="s">
        <v>36985</v>
      </c>
      <c r="E599" s="335" t="s">
        <v>36986</v>
      </c>
      <c r="F599" s="338"/>
    </row>
    <row r="600">
      <c r="A600" s="335" t="s">
        <v>35762</v>
      </c>
      <c r="B600" s="335" t="s">
        <v>35765</v>
      </c>
      <c r="C600" s="335" t="s">
        <v>36987</v>
      </c>
      <c r="D600" s="335" t="s">
        <v>1311</v>
      </c>
      <c r="E600" s="335" t="s">
        <v>36988</v>
      </c>
      <c r="F600" s="338"/>
    </row>
    <row r="601">
      <c r="A601" s="335" t="s">
        <v>35769</v>
      </c>
      <c r="B601" s="335" t="s">
        <v>35770</v>
      </c>
      <c r="C601" s="335" t="s">
        <v>36989</v>
      </c>
      <c r="D601" s="335" t="s">
        <v>1311</v>
      </c>
      <c r="E601" s="335" t="s">
        <v>36990</v>
      </c>
      <c r="F601" s="338"/>
    </row>
    <row r="602">
      <c r="A602" s="335" t="s">
        <v>35769</v>
      </c>
      <c r="B602" s="335" t="s">
        <v>35770</v>
      </c>
      <c r="C602" s="335" t="s">
        <v>29642</v>
      </c>
      <c r="D602" s="335" t="s">
        <v>1311</v>
      </c>
      <c r="E602" s="335" t="s">
        <v>36991</v>
      </c>
      <c r="F602" s="338"/>
    </row>
    <row r="603">
      <c r="A603" s="335" t="s">
        <v>35762</v>
      </c>
      <c r="B603" s="335" t="s">
        <v>35770</v>
      </c>
      <c r="C603" s="335" t="s">
        <v>36992</v>
      </c>
      <c r="D603" s="335" t="s">
        <v>1311</v>
      </c>
      <c r="E603" s="335" t="s">
        <v>36993</v>
      </c>
      <c r="F603" s="338"/>
    </row>
    <row r="604">
      <c r="A604" s="335" t="s">
        <v>35769</v>
      </c>
      <c r="B604" s="335" t="s">
        <v>35770</v>
      </c>
      <c r="C604" s="335" t="s">
        <v>24273</v>
      </c>
      <c r="D604" s="335" t="s">
        <v>1311</v>
      </c>
      <c r="E604" s="335" t="s">
        <v>36994</v>
      </c>
      <c r="F604" s="338"/>
    </row>
    <row r="605">
      <c r="A605" s="335" t="s">
        <v>35762</v>
      </c>
      <c r="B605" s="335" t="s">
        <v>35797</v>
      </c>
      <c r="C605" s="335" t="s">
        <v>11669</v>
      </c>
      <c r="D605" s="335" t="s">
        <v>1305</v>
      </c>
      <c r="E605" s="335" t="s">
        <v>36995</v>
      </c>
      <c r="F605" s="338"/>
    </row>
    <row r="606">
      <c r="A606" s="335" t="s">
        <v>35762</v>
      </c>
      <c r="B606" s="335" t="s">
        <v>35770</v>
      </c>
      <c r="C606" s="335" t="s">
        <v>36996</v>
      </c>
      <c r="D606" s="335" t="s">
        <v>36997</v>
      </c>
      <c r="E606" s="335" t="s">
        <v>36998</v>
      </c>
      <c r="F606" s="338"/>
    </row>
    <row r="607">
      <c r="A607" s="335" t="s">
        <v>35787</v>
      </c>
      <c r="B607" s="335" t="s">
        <v>35765</v>
      </c>
      <c r="C607" s="335" t="s">
        <v>36691</v>
      </c>
      <c r="D607" s="335" t="s">
        <v>36999</v>
      </c>
      <c r="E607" s="335" t="s">
        <v>1325</v>
      </c>
      <c r="F607" s="338"/>
    </row>
    <row r="608">
      <c r="A608" s="339" t="s">
        <v>35787</v>
      </c>
      <c r="B608" s="340" t="s">
        <v>33918</v>
      </c>
      <c r="C608" s="340" t="s">
        <v>37000</v>
      </c>
      <c r="D608" s="340" t="s">
        <v>37001</v>
      </c>
      <c r="E608" s="340" t="s">
        <v>1325</v>
      </c>
      <c r="F608" s="341"/>
    </row>
    <row r="609">
      <c r="A609" s="335" t="s">
        <v>35787</v>
      </c>
      <c r="B609" s="335" t="s">
        <v>35770</v>
      </c>
      <c r="C609" s="335" t="s">
        <v>32364</v>
      </c>
      <c r="D609" s="335" t="s">
        <v>37002</v>
      </c>
      <c r="E609" s="335" t="s">
        <v>1356</v>
      </c>
      <c r="F609" s="338"/>
    </row>
    <row r="610">
      <c r="A610" s="335" t="s">
        <v>35769</v>
      </c>
      <c r="B610" s="335" t="s">
        <v>35792</v>
      </c>
      <c r="C610" s="335" t="s">
        <v>37003</v>
      </c>
      <c r="D610" s="335" t="s">
        <v>1356</v>
      </c>
      <c r="E610" s="335" t="s">
        <v>37004</v>
      </c>
      <c r="F610" s="338"/>
    </row>
    <row r="611">
      <c r="A611" s="335" t="s">
        <v>35769</v>
      </c>
      <c r="B611" s="335" t="s">
        <v>35797</v>
      </c>
      <c r="C611" s="335" t="s">
        <v>37005</v>
      </c>
      <c r="D611" s="335" t="s">
        <v>1356</v>
      </c>
      <c r="E611" s="335" t="s">
        <v>37006</v>
      </c>
      <c r="F611" s="338"/>
    </row>
    <row r="612">
      <c r="A612" s="335" t="s">
        <v>35762</v>
      </c>
      <c r="B612" s="335" t="s">
        <v>35770</v>
      </c>
      <c r="C612" s="335" t="s">
        <v>37007</v>
      </c>
      <c r="D612" s="335" t="s">
        <v>37008</v>
      </c>
      <c r="E612" s="335" t="s">
        <v>37009</v>
      </c>
      <c r="F612" s="338"/>
    </row>
    <row r="613">
      <c r="A613" s="335" t="s">
        <v>35769</v>
      </c>
      <c r="B613" s="335" t="s">
        <v>35770</v>
      </c>
      <c r="C613" s="335" t="s">
        <v>37010</v>
      </c>
      <c r="D613" s="335" t="s">
        <v>1356</v>
      </c>
      <c r="E613" s="335" t="s">
        <v>37011</v>
      </c>
      <c r="F613" s="338"/>
    </row>
    <row r="614">
      <c r="A614" s="335" t="s">
        <v>35769</v>
      </c>
      <c r="B614" s="335" t="s">
        <v>35770</v>
      </c>
      <c r="C614" s="335" t="s">
        <v>37012</v>
      </c>
      <c r="D614" s="335" t="s">
        <v>1325</v>
      </c>
      <c r="E614" s="335" t="s">
        <v>37013</v>
      </c>
      <c r="F614" s="338"/>
    </row>
    <row r="615">
      <c r="A615" s="335" t="s">
        <v>35769</v>
      </c>
      <c r="B615" s="335" t="s">
        <v>35797</v>
      </c>
      <c r="C615" s="335" t="s">
        <v>37014</v>
      </c>
      <c r="D615" s="335" t="s">
        <v>1356</v>
      </c>
      <c r="E615" s="335" t="s">
        <v>37015</v>
      </c>
      <c r="F615" s="338"/>
    </row>
    <row r="616">
      <c r="A616" s="335" t="s">
        <v>35769</v>
      </c>
      <c r="B616" s="335" t="s">
        <v>35797</v>
      </c>
      <c r="C616" s="335" t="s">
        <v>37016</v>
      </c>
      <c r="D616" s="335" t="s">
        <v>1356</v>
      </c>
      <c r="E616" s="335" t="s">
        <v>37017</v>
      </c>
      <c r="F616" s="338"/>
    </row>
    <row r="617">
      <c r="A617" s="335" t="s">
        <v>35762</v>
      </c>
      <c r="B617" s="335" t="s">
        <v>35792</v>
      </c>
      <c r="C617" s="335" t="s">
        <v>37018</v>
      </c>
      <c r="D617" s="335" t="s">
        <v>37019</v>
      </c>
      <c r="E617" s="335" t="s">
        <v>37020</v>
      </c>
      <c r="F617" s="338"/>
    </row>
    <row r="618">
      <c r="A618" s="335" t="s">
        <v>35762</v>
      </c>
      <c r="B618" s="335" t="s">
        <v>35765</v>
      </c>
      <c r="C618" s="335" t="s">
        <v>37021</v>
      </c>
      <c r="D618" s="335" t="s">
        <v>1385</v>
      </c>
      <c r="E618" s="335" t="s">
        <v>37022</v>
      </c>
      <c r="F618" s="338"/>
    </row>
    <row r="619">
      <c r="A619" s="335" t="s">
        <v>35762</v>
      </c>
      <c r="B619" s="335" t="s">
        <v>35797</v>
      </c>
      <c r="C619" s="335" t="s">
        <v>37023</v>
      </c>
      <c r="D619" s="335" t="s">
        <v>1385</v>
      </c>
      <c r="E619" s="335" t="s">
        <v>37024</v>
      </c>
      <c r="F619" s="338"/>
    </row>
    <row r="620">
      <c r="A620" s="335" t="s">
        <v>35762</v>
      </c>
      <c r="B620" s="335" t="s">
        <v>35797</v>
      </c>
      <c r="C620" s="335" t="s">
        <v>37025</v>
      </c>
      <c r="D620" s="335" t="s">
        <v>2588</v>
      </c>
      <c r="E620" s="335" t="s">
        <v>37026</v>
      </c>
      <c r="F620" s="338"/>
    </row>
    <row r="621">
      <c r="A621" s="335" t="s">
        <v>35762</v>
      </c>
      <c r="B621" s="335" t="s">
        <v>35770</v>
      </c>
      <c r="C621" s="335" t="s">
        <v>37027</v>
      </c>
      <c r="D621" s="335" t="s">
        <v>37028</v>
      </c>
      <c r="E621" s="335" t="s">
        <v>37029</v>
      </c>
      <c r="F621" s="338"/>
    </row>
    <row r="622">
      <c r="A622" s="335" t="s">
        <v>35787</v>
      </c>
      <c r="B622" s="335" t="s">
        <v>35770</v>
      </c>
      <c r="C622" s="335" t="s">
        <v>37030</v>
      </c>
      <c r="D622" s="335" t="s">
        <v>37031</v>
      </c>
      <c r="E622" s="335" t="s">
        <v>37032</v>
      </c>
      <c r="F622" s="338"/>
    </row>
    <row r="623">
      <c r="A623" s="335" t="s">
        <v>35762</v>
      </c>
      <c r="B623" s="335" t="s">
        <v>35770</v>
      </c>
      <c r="C623" s="335" t="s">
        <v>1409</v>
      </c>
      <c r="D623" s="335" t="s">
        <v>33780</v>
      </c>
      <c r="E623" s="335" t="s">
        <v>37033</v>
      </c>
      <c r="F623" s="338"/>
    </row>
    <row r="624">
      <c r="A624" s="335" t="s">
        <v>35769</v>
      </c>
      <c r="B624" s="335" t="s">
        <v>35770</v>
      </c>
      <c r="C624" s="335" t="s">
        <v>26802</v>
      </c>
      <c r="D624" s="335" t="s">
        <v>1410</v>
      </c>
      <c r="E624" s="335" t="s">
        <v>37033</v>
      </c>
      <c r="F624" s="338"/>
    </row>
    <row r="625">
      <c r="A625" s="335" t="s">
        <v>35762</v>
      </c>
      <c r="B625" s="335" t="s">
        <v>35797</v>
      </c>
      <c r="C625" s="335" t="s">
        <v>37034</v>
      </c>
      <c r="D625" s="335" t="s">
        <v>33780</v>
      </c>
      <c r="E625" s="335" t="s">
        <v>37035</v>
      </c>
      <c r="F625" s="338"/>
    </row>
    <row r="626">
      <c r="A626" s="335" t="s">
        <v>35769</v>
      </c>
      <c r="B626" s="335" t="s">
        <v>35797</v>
      </c>
      <c r="C626" s="335" t="s">
        <v>26432</v>
      </c>
      <c r="D626" s="335" t="s">
        <v>37036</v>
      </c>
      <c r="E626" s="335" t="s">
        <v>37037</v>
      </c>
      <c r="F626" s="338"/>
    </row>
    <row r="627">
      <c r="A627" s="335" t="s">
        <v>35762</v>
      </c>
      <c r="B627" s="335" t="s">
        <v>35765</v>
      </c>
      <c r="C627" s="335" t="s">
        <v>37038</v>
      </c>
      <c r="D627" s="335" t="s">
        <v>5460</v>
      </c>
      <c r="E627" s="335" t="s">
        <v>37039</v>
      </c>
      <c r="F627" s="338"/>
    </row>
    <row r="628">
      <c r="A628" s="335" t="s">
        <v>35769</v>
      </c>
      <c r="B628" s="335" t="s">
        <v>35770</v>
      </c>
      <c r="C628" s="335" t="s">
        <v>37040</v>
      </c>
      <c r="D628" s="335" t="s">
        <v>2588</v>
      </c>
      <c r="E628" s="335" t="s">
        <v>37041</v>
      </c>
      <c r="F628" s="338"/>
    </row>
    <row r="629">
      <c r="A629" s="335" t="s">
        <v>35769</v>
      </c>
      <c r="B629" s="335" t="s">
        <v>35770</v>
      </c>
      <c r="C629" s="335" t="s">
        <v>30292</v>
      </c>
      <c r="D629" s="335" t="s">
        <v>37042</v>
      </c>
      <c r="E629" s="335" t="s">
        <v>37043</v>
      </c>
      <c r="F629" s="338"/>
    </row>
    <row r="630">
      <c r="A630" s="335" t="s">
        <v>35769</v>
      </c>
      <c r="B630" s="335" t="s">
        <v>35770</v>
      </c>
      <c r="C630" s="335" t="s">
        <v>37044</v>
      </c>
      <c r="D630" s="335" t="s">
        <v>37042</v>
      </c>
      <c r="E630" s="335" t="s">
        <v>37045</v>
      </c>
      <c r="F630" s="338"/>
    </row>
    <row r="631">
      <c r="A631" s="339" t="s">
        <v>35787</v>
      </c>
      <c r="B631" s="340" t="s">
        <v>33918</v>
      </c>
      <c r="C631" s="340" t="s">
        <v>37046</v>
      </c>
      <c r="D631" s="340" t="s">
        <v>37047</v>
      </c>
      <c r="E631" s="340" t="s">
        <v>1418</v>
      </c>
      <c r="F631" s="341"/>
    </row>
    <row r="632">
      <c r="A632" s="335" t="s">
        <v>35762</v>
      </c>
      <c r="B632" s="335" t="s">
        <v>35792</v>
      </c>
      <c r="C632" s="335" t="s">
        <v>6990</v>
      </c>
      <c r="D632" s="335" t="s">
        <v>1429</v>
      </c>
      <c r="E632" s="335" t="s">
        <v>37048</v>
      </c>
      <c r="F632" s="338"/>
    </row>
    <row r="633">
      <c r="A633" s="335" t="s">
        <v>35769</v>
      </c>
      <c r="B633" s="335" t="s">
        <v>35797</v>
      </c>
      <c r="C633" s="335" t="s">
        <v>30916</v>
      </c>
      <c r="D633" s="335" t="s">
        <v>1418</v>
      </c>
      <c r="E633" s="335" t="s">
        <v>37049</v>
      </c>
      <c r="F633" s="338"/>
    </row>
    <row r="634">
      <c r="A634" s="335" t="s">
        <v>35762</v>
      </c>
      <c r="B634" s="335" t="s">
        <v>35797</v>
      </c>
      <c r="C634" s="335" t="s">
        <v>37050</v>
      </c>
      <c r="D634" s="335" t="s">
        <v>1418</v>
      </c>
      <c r="E634" s="335" t="s">
        <v>37051</v>
      </c>
      <c r="F634" s="338"/>
    </row>
    <row r="635">
      <c r="A635" s="335" t="s">
        <v>35769</v>
      </c>
      <c r="B635" s="335" t="s">
        <v>35770</v>
      </c>
      <c r="C635" s="335" t="s">
        <v>37052</v>
      </c>
      <c r="D635" s="335" t="s">
        <v>1418</v>
      </c>
      <c r="E635" s="335" t="s">
        <v>37053</v>
      </c>
      <c r="F635" s="338"/>
    </row>
    <row r="636">
      <c r="A636" s="335" t="s">
        <v>35762</v>
      </c>
      <c r="B636" s="335" t="s">
        <v>35792</v>
      </c>
      <c r="C636" s="335" t="s">
        <v>37054</v>
      </c>
      <c r="D636" s="335" t="s">
        <v>1429</v>
      </c>
      <c r="E636" s="335" t="s">
        <v>37055</v>
      </c>
      <c r="F636" s="338"/>
    </row>
    <row r="637">
      <c r="A637" s="335" t="s">
        <v>35762</v>
      </c>
      <c r="B637" s="335" t="s">
        <v>35792</v>
      </c>
      <c r="C637" s="335" t="s">
        <v>37056</v>
      </c>
      <c r="D637" s="335" t="s">
        <v>1418</v>
      </c>
      <c r="E637" s="335" t="s">
        <v>37057</v>
      </c>
      <c r="F637" s="338"/>
    </row>
    <row r="638">
      <c r="A638" s="335" t="s">
        <v>35762</v>
      </c>
      <c r="B638" s="335" t="s">
        <v>35797</v>
      </c>
      <c r="C638" s="335" t="s">
        <v>37058</v>
      </c>
      <c r="D638" s="335" t="s">
        <v>1418</v>
      </c>
      <c r="E638" s="335" t="s">
        <v>37059</v>
      </c>
      <c r="F638" s="338"/>
    </row>
    <row r="639">
      <c r="A639" s="335" t="s">
        <v>35762</v>
      </c>
      <c r="B639" s="335" t="s">
        <v>35765</v>
      </c>
      <c r="C639" s="335" t="s">
        <v>37060</v>
      </c>
      <c r="D639" s="335" t="s">
        <v>1418</v>
      </c>
      <c r="E639" s="335" t="s">
        <v>37061</v>
      </c>
      <c r="F639" s="338"/>
    </row>
    <row r="640">
      <c r="A640" s="335" t="s">
        <v>35787</v>
      </c>
      <c r="B640" s="335" t="s">
        <v>35770</v>
      </c>
      <c r="C640" s="335" t="s">
        <v>37062</v>
      </c>
      <c r="D640" s="335" t="s">
        <v>37063</v>
      </c>
      <c r="E640" s="335" t="s">
        <v>1441</v>
      </c>
      <c r="F640" s="338"/>
    </row>
    <row r="641">
      <c r="A641" s="335" t="s">
        <v>35787</v>
      </c>
      <c r="B641" s="335" t="s">
        <v>35770</v>
      </c>
      <c r="C641" s="335" t="s">
        <v>37064</v>
      </c>
      <c r="D641" s="335" t="s">
        <v>37065</v>
      </c>
      <c r="E641" s="335" t="s">
        <v>1441</v>
      </c>
      <c r="F641" s="338"/>
    </row>
    <row r="642">
      <c r="A642" s="335" t="s">
        <v>35787</v>
      </c>
      <c r="B642" s="335" t="s">
        <v>35770</v>
      </c>
      <c r="C642" s="335" t="s">
        <v>37064</v>
      </c>
      <c r="D642" s="335" t="s">
        <v>37066</v>
      </c>
      <c r="E642" s="335" t="s">
        <v>1441</v>
      </c>
      <c r="F642" s="338"/>
    </row>
    <row r="643">
      <c r="A643" s="335" t="s">
        <v>35787</v>
      </c>
      <c r="B643" s="335" t="s">
        <v>35770</v>
      </c>
      <c r="C643" s="335" t="s">
        <v>37067</v>
      </c>
      <c r="D643" s="335" t="s">
        <v>37068</v>
      </c>
      <c r="E643" s="335" t="s">
        <v>1472</v>
      </c>
      <c r="F643" s="338"/>
    </row>
    <row r="644">
      <c r="A644" s="335" t="s">
        <v>35769</v>
      </c>
      <c r="B644" s="335" t="s">
        <v>35770</v>
      </c>
      <c r="C644" s="335" t="s">
        <v>35878</v>
      </c>
      <c r="D644" s="335" t="s">
        <v>1472</v>
      </c>
      <c r="E644" s="335" t="s">
        <v>37069</v>
      </c>
      <c r="F644" s="338"/>
    </row>
    <row r="645">
      <c r="A645" s="335" t="s">
        <v>35762</v>
      </c>
      <c r="B645" s="335" t="s">
        <v>35792</v>
      </c>
      <c r="C645" s="335" t="s">
        <v>2554</v>
      </c>
      <c r="D645" s="335" t="s">
        <v>1472</v>
      </c>
      <c r="E645" s="335" t="s">
        <v>37070</v>
      </c>
      <c r="F645" s="338"/>
    </row>
    <row r="646">
      <c r="A646" s="335" t="s">
        <v>35769</v>
      </c>
      <c r="B646" s="335" t="s">
        <v>35770</v>
      </c>
      <c r="C646" s="335" t="s">
        <v>37071</v>
      </c>
      <c r="D646" s="335" t="s">
        <v>1472</v>
      </c>
      <c r="E646" s="335" t="s">
        <v>37072</v>
      </c>
      <c r="F646" s="338"/>
    </row>
    <row r="647">
      <c r="A647" s="335" t="s">
        <v>35769</v>
      </c>
      <c r="B647" s="335" t="s">
        <v>35797</v>
      </c>
      <c r="C647" s="335" t="s">
        <v>37073</v>
      </c>
      <c r="D647" s="335" t="s">
        <v>1472</v>
      </c>
      <c r="E647" s="335" t="s">
        <v>37074</v>
      </c>
      <c r="F647" s="338"/>
    </row>
    <row r="648">
      <c r="A648" s="335" t="s">
        <v>35769</v>
      </c>
      <c r="B648" s="335" t="s">
        <v>35765</v>
      </c>
      <c r="C648" s="335" t="s">
        <v>37075</v>
      </c>
      <c r="D648" s="335" t="s">
        <v>1441</v>
      </c>
      <c r="E648" s="335" t="s">
        <v>37076</v>
      </c>
      <c r="F648" s="338"/>
    </row>
    <row r="649">
      <c r="A649" s="335" t="s">
        <v>35762</v>
      </c>
      <c r="B649" s="335" t="s">
        <v>35797</v>
      </c>
      <c r="C649" s="335" t="s">
        <v>37077</v>
      </c>
      <c r="D649" s="335" t="s">
        <v>37078</v>
      </c>
      <c r="E649" s="335" t="s">
        <v>37079</v>
      </c>
      <c r="F649" s="338"/>
    </row>
    <row r="650">
      <c r="A650" s="335" t="s">
        <v>35762</v>
      </c>
      <c r="B650" s="335" t="s">
        <v>35770</v>
      </c>
      <c r="C650" s="335" t="s">
        <v>37080</v>
      </c>
      <c r="D650" s="335" t="s">
        <v>1472</v>
      </c>
      <c r="E650" s="335" t="s">
        <v>37081</v>
      </c>
      <c r="F650" s="338"/>
    </row>
    <row r="651">
      <c r="A651" s="335" t="s">
        <v>35762</v>
      </c>
      <c r="B651" s="335" t="s">
        <v>35765</v>
      </c>
      <c r="C651" s="335" t="s">
        <v>37082</v>
      </c>
      <c r="D651" s="335" t="s">
        <v>1472</v>
      </c>
      <c r="E651" s="335" t="s">
        <v>37083</v>
      </c>
      <c r="F651" s="338"/>
    </row>
    <row r="652">
      <c r="A652" s="335" t="s">
        <v>35762</v>
      </c>
      <c r="B652" s="335" t="s">
        <v>35797</v>
      </c>
      <c r="C652" s="335" t="s">
        <v>37084</v>
      </c>
      <c r="D652" s="335" t="s">
        <v>1472</v>
      </c>
      <c r="E652" s="335" t="s">
        <v>37085</v>
      </c>
      <c r="F652" s="338"/>
    </row>
    <row r="653">
      <c r="A653" s="335" t="s">
        <v>35769</v>
      </c>
      <c r="B653" s="335" t="s">
        <v>35765</v>
      </c>
      <c r="C653" s="335" t="s">
        <v>29724</v>
      </c>
      <c r="D653" s="335" t="s">
        <v>1500</v>
      </c>
      <c r="E653" s="335" t="s">
        <v>37086</v>
      </c>
      <c r="F653" s="338"/>
    </row>
    <row r="654">
      <c r="A654" s="335" t="s">
        <v>34241</v>
      </c>
      <c r="B654" s="335" t="s">
        <v>35770</v>
      </c>
      <c r="C654" s="335" t="s">
        <v>37087</v>
      </c>
      <c r="D654" s="335"/>
      <c r="E654" s="335" t="s">
        <v>37088</v>
      </c>
      <c r="F654" s="338"/>
    </row>
    <row r="655">
      <c r="A655" s="335" t="s">
        <v>35762</v>
      </c>
      <c r="B655" s="335" t="s">
        <v>35797</v>
      </c>
      <c r="C655" s="335" t="s">
        <v>37089</v>
      </c>
      <c r="D655" s="335" t="s">
        <v>1441</v>
      </c>
      <c r="E655" s="335" t="s">
        <v>37090</v>
      </c>
      <c r="F655" s="338"/>
    </row>
    <row r="656">
      <c r="A656" s="335" t="s">
        <v>35769</v>
      </c>
      <c r="B656" s="335" t="s">
        <v>35770</v>
      </c>
      <c r="C656" s="335" t="s">
        <v>37091</v>
      </c>
      <c r="D656" s="335" t="s">
        <v>1472</v>
      </c>
      <c r="E656" s="335" t="s">
        <v>37092</v>
      </c>
      <c r="F656" s="338"/>
    </row>
    <row r="657">
      <c r="A657" s="335" t="s">
        <v>35787</v>
      </c>
      <c r="B657" s="335" t="s">
        <v>35770</v>
      </c>
      <c r="C657" s="335" t="s">
        <v>32100</v>
      </c>
      <c r="D657" s="335" t="s">
        <v>37093</v>
      </c>
      <c r="E657" s="335" t="s">
        <v>37094</v>
      </c>
      <c r="F657" s="338"/>
    </row>
    <row r="658">
      <c r="A658" s="335" t="s">
        <v>35769</v>
      </c>
      <c r="B658" s="335" t="s">
        <v>35797</v>
      </c>
      <c r="C658" s="335" t="s">
        <v>37095</v>
      </c>
      <c r="D658" s="335" t="s">
        <v>37094</v>
      </c>
      <c r="E658" s="335" t="s">
        <v>37096</v>
      </c>
      <c r="F658" s="338"/>
    </row>
    <row r="659">
      <c r="A659" s="335" t="s">
        <v>35762</v>
      </c>
      <c r="B659" s="335" t="s">
        <v>35792</v>
      </c>
      <c r="C659" s="335" t="s">
        <v>37097</v>
      </c>
      <c r="D659" s="335" t="s">
        <v>5460</v>
      </c>
      <c r="E659" s="335" t="s">
        <v>37098</v>
      </c>
      <c r="F659" s="338"/>
    </row>
    <row r="660">
      <c r="A660" s="335" t="s">
        <v>35769</v>
      </c>
      <c r="B660" s="335" t="s">
        <v>35770</v>
      </c>
      <c r="C660" s="335" t="s">
        <v>37099</v>
      </c>
      <c r="D660" s="335" t="s">
        <v>37100</v>
      </c>
      <c r="E660" s="335" t="s">
        <v>37101</v>
      </c>
      <c r="F660" s="338"/>
    </row>
    <row r="661">
      <c r="A661" s="335" t="s">
        <v>35769</v>
      </c>
      <c r="B661" s="335" t="s">
        <v>35770</v>
      </c>
      <c r="C661" s="335" t="s">
        <v>37102</v>
      </c>
      <c r="D661" s="335" t="s">
        <v>5202</v>
      </c>
      <c r="E661" s="335" t="s">
        <v>37103</v>
      </c>
      <c r="F661" s="338"/>
    </row>
    <row r="662">
      <c r="A662" s="335" t="s">
        <v>35787</v>
      </c>
      <c r="B662" s="335" t="s">
        <v>35765</v>
      </c>
      <c r="C662" s="335" t="s">
        <v>37104</v>
      </c>
      <c r="D662" s="335" t="s">
        <v>37105</v>
      </c>
      <c r="E662" s="335" t="s">
        <v>5023</v>
      </c>
      <c r="F662" s="338"/>
    </row>
    <row r="663">
      <c r="A663" s="335" t="s">
        <v>35769</v>
      </c>
      <c r="B663" s="335" t="s">
        <v>35770</v>
      </c>
      <c r="C663" s="335" t="s">
        <v>37106</v>
      </c>
      <c r="D663" s="335" t="s">
        <v>37107</v>
      </c>
      <c r="E663" s="335" t="s">
        <v>37108</v>
      </c>
      <c r="F663" s="338"/>
    </row>
    <row r="664">
      <c r="A664" s="335" t="s">
        <v>35787</v>
      </c>
      <c r="B664" s="335" t="s">
        <v>35770</v>
      </c>
      <c r="C664" s="335" t="s">
        <v>36984</v>
      </c>
      <c r="D664" s="335" t="s">
        <v>37109</v>
      </c>
      <c r="E664" s="335" t="s">
        <v>37110</v>
      </c>
      <c r="F664" s="338"/>
    </row>
    <row r="665">
      <c r="A665" s="335" t="s">
        <v>35762</v>
      </c>
      <c r="B665" s="335" t="s">
        <v>35770</v>
      </c>
      <c r="C665" s="335" t="s">
        <v>37111</v>
      </c>
      <c r="D665" s="335" t="s">
        <v>37112</v>
      </c>
      <c r="E665" s="335" t="s">
        <v>37113</v>
      </c>
      <c r="F665" s="338"/>
    </row>
    <row r="666">
      <c r="A666" s="335" t="s">
        <v>35787</v>
      </c>
      <c r="B666" s="335" t="s">
        <v>35770</v>
      </c>
      <c r="C666" s="335" t="s">
        <v>37114</v>
      </c>
      <c r="D666" s="335" t="s">
        <v>37115</v>
      </c>
      <c r="E666" s="335" t="s">
        <v>37116</v>
      </c>
      <c r="F666" s="338"/>
    </row>
    <row r="667">
      <c r="A667" s="335" t="s">
        <v>35762</v>
      </c>
      <c r="B667" s="335" t="s">
        <v>35797</v>
      </c>
      <c r="C667" s="335" t="s">
        <v>37117</v>
      </c>
      <c r="D667" s="335" t="s">
        <v>37118</v>
      </c>
      <c r="E667" s="335" t="s">
        <v>37119</v>
      </c>
      <c r="F667" s="338"/>
    </row>
    <row r="668">
      <c r="A668" s="335" t="s">
        <v>35769</v>
      </c>
      <c r="B668" s="335" t="s">
        <v>35770</v>
      </c>
      <c r="C668" s="335" t="s">
        <v>37120</v>
      </c>
      <c r="D668" s="335" t="s">
        <v>2588</v>
      </c>
      <c r="E668" s="335" t="s">
        <v>37121</v>
      </c>
      <c r="F668" s="338"/>
    </row>
    <row r="669">
      <c r="A669" s="335" t="s">
        <v>35762</v>
      </c>
      <c r="B669" s="335" t="s">
        <v>35765</v>
      </c>
      <c r="C669" s="335" t="s">
        <v>37122</v>
      </c>
      <c r="D669" s="335" t="s">
        <v>3581</v>
      </c>
      <c r="E669" s="335" t="s">
        <v>37123</v>
      </c>
      <c r="F669" s="338"/>
    </row>
    <row r="670">
      <c r="A670" s="335" t="s">
        <v>35762</v>
      </c>
      <c r="B670" s="335" t="s">
        <v>35797</v>
      </c>
      <c r="C670" s="335" t="s">
        <v>37124</v>
      </c>
      <c r="D670" s="335" t="s">
        <v>2588</v>
      </c>
      <c r="E670" s="335" t="s">
        <v>37125</v>
      </c>
      <c r="F670" s="338"/>
    </row>
    <row r="671">
      <c r="A671" s="335" t="s">
        <v>35762</v>
      </c>
      <c r="B671" s="335" t="s">
        <v>35797</v>
      </c>
      <c r="C671" s="335" t="s">
        <v>37126</v>
      </c>
      <c r="D671" s="335" t="s">
        <v>2588</v>
      </c>
      <c r="E671" s="335" t="s">
        <v>37127</v>
      </c>
      <c r="F671" s="338"/>
    </row>
    <row r="672">
      <c r="A672" s="335" t="s">
        <v>35762</v>
      </c>
      <c r="B672" s="335" t="s">
        <v>35797</v>
      </c>
      <c r="C672" s="335" t="s">
        <v>37128</v>
      </c>
      <c r="D672" s="335" t="s">
        <v>37129</v>
      </c>
      <c r="E672" s="335" t="s">
        <v>37130</v>
      </c>
      <c r="F672" s="338"/>
    </row>
    <row r="673">
      <c r="A673" s="335" t="s">
        <v>35762</v>
      </c>
      <c r="B673" s="335" t="s">
        <v>35797</v>
      </c>
      <c r="C673" s="335" t="s">
        <v>37131</v>
      </c>
      <c r="D673" s="335" t="s">
        <v>2588</v>
      </c>
      <c r="E673" s="335" t="s">
        <v>37132</v>
      </c>
      <c r="F673" s="338"/>
    </row>
    <row r="674">
      <c r="A674" s="335" t="s">
        <v>35762</v>
      </c>
      <c r="B674" s="335" t="s">
        <v>35765</v>
      </c>
      <c r="C674" s="335" t="s">
        <v>37133</v>
      </c>
      <c r="D674" s="335" t="s">
        <v>2588</v>
      </c>
      <c r="E674" s="335" t="s">
        <v>37134</v>
      </c>
      <c r="F674" s="338"/>
    </row>
    <row r="675">
      <c r="A675" s="335" t="s">
        <v>35762</v>
      </c>
      <c r="B675" s="335" t="s">
        <v>35797</v>
      </c>
      <c r="C675" s="335" t="s">
        <v>37135</v>
      </c>
      <c r="D675" s="335" t="s">
        <v>583</v>
      </c>
      <c r="E675" s="335" t="s">
        <v>37136</v>
      </c>
      <c r="F675" s="338"/>
    </row>
    <row r="676">
      <c r="A676" s="335" t="s">
        <v>35762</v>
      </c>
      <c r="B676" s="335" t="s">
        <v>35765</v>
      </c>
      <c r="C676" s="335" t="s">
        <v>37137</v>
      </c>
      <c r="D676" s="335" t="s">
        <v>2588</v>
      </c>
      <c r="E676" s="335" t="s">
        <v>37138</v>
      </c>
      <c r="F676" s="338"/>
    </row>
    <row r="677">
      <c r="A677" s="335" t="s">
        <v>35762</v>
      </c>
      <c r="B677" s="335" t="s">
        <v>35797</v>
      </c>
      <c r="C677" s="335" t="s">
        <v>37139</v>
      </c>
      <c r="D677" s="335" t="s">
        <v>37140</v>
      </c>
      <c r="E677" s="335" t="s">
        <v>37141</v>
      </c>
      <c r="F677" s="338"/>
    </row>
    <row r="678">
      <c r="A678" s="335" t="s">
        <v>35762</v>
      </c>
      <c r="B678" s="335" t="s">
        <v>35797</v>
      </c>
      <c r="C678" s="335" t="s">
        <v>37142</v>
      </c>
      <c r="D678" s="335" t="s">
        <v>2588</v>
      </c>
      <c r="E678" s="335" t="s">
        <v>37143</v>
      </c>
      <c r="F678" s="338"/>
    </row>
    <row r="679">
      <c r="A679" s="335" t="s">
        <v>35762</v>
      </c>
      <c r="B679" s="335" t="s">
        <v>35765</v>
      </c>
      <c r="C679" s="335" t="s">
        <v>37144</v>
      </c>
      <c r="D679" s="335" t="s">
        <v>37145</v>
      </c>
      <c r="E679" s="335" t="s">
        <v>37146</v>
      </c>
      <c r="F679" s="338"/>
    </row>
    <row r="680">
      <c r="A680" s="335" t="s">
        <v>35762</v>
      </c>
      <c r="B680" s="335" t="s">
        <v>35797</v>
      </c>
      <c r="C680" s="335" t="s">
        <v>37147</v>
      </c>
      <c r="D680" s="335" t="s">
        <v>2588</v>
      </c>
      <c r="E680" s="335" t="s">
        <v>37148</v>
      </c>
      <c r="F680" s="338"/>
    </row>
    <row r="681">
      <c r="A681" s="335" t="s">
        <v>35762</v>
      </c>
      <c r="B681" s="335" t="s">
        <v>35770</v>
      </c>
      <c r="C681" s="335" t="s">
        <v>37149</v>
      </c>
      <c r="D681" s="335" t="s">
        <v>37150</v>
      </c>
      <c r="E681" s="335" t="s">
        <v>37151</v>
      </c>
      <c r="F681" s="338"/>
    </row>
    <row r="682">
      <c r="A682" s="335" t="s">
        <v>35762</v>
      </c>
      <c r="B682" s="335" t="s">
        <v>35770</v>
      </c>
      <c r="C682" s="335" t="s">
        <v>37152</v>
      </c>
      <c r="D682" s="335" t="s">
        <v>1605</v>
      </c>
      <c r="E682" s="335" t="s">
        <v>37153</v>
      </c>
      <c r="F682" s="338"/>
    </row>
    <row r="683">
      <c r="A683" s="335" t="s">
        <v>35762</v>
      </c>
      <c r="B683" s="335" t="s">
        <v>35797</v>
      </c>
      <c r="C683" s="335" t="s">
        <v>37154</v>
      </c>
      <c r="D683" s="335" t="s">
        <v>1615</v>
      </c>
      <c r="E683" s="335" t="s">
        <v>37155</v>
      </c>
      <c r="F683" s="338"/>
    </row>
    <row r="684">
      <c r="A684" s="335" t="s">
        <v>35787</v>
      </c>
      <c r="B684" s="335" t="s">
        <v>35765</v>
      </c>
      <c r="C684" s="335" t="s">
        <v>37156</v>
      </c>
      <c r="D684" s="335"/>
      <c r="E684" s="335" t="s">
        <v>37157</v>
      </c>
      <c r="F684" s="338"/>
    </row>
    <row r="685">
      <c r="A685" s="339" t="s">
        <v>35787</v>
      </c>
      <c r="B685" s="340" t="s">
        <v>33918</v>
      </c>
      <c r="C685" s="340" t="s">
        <v>37158</v>
      </c>
      <c r="D685" s="340" t="s">
        <v>37159</v>
      </c>
      <c r="E685" s="340" t="s">
        <v>37160</v>
      </c>
      <c r="F685" s="341"/>
    </row>
    <row r="686">
      <c r="A686" s="335" t="s">
        <v>35769</v>
      </c>
      <c r="B686" s="335" t="s">
        <v>35770</v>
      </c>
      <c r="C686" s="335" t="s">
        <v>31272</v>
      </c>
      <c r="D686" s="335" t="s">
        <v>22800</v>
      </c>
      <c r="E686" s="335" t="s">
        <v>37161</v>
      </c>
      <c r="F686" s="338"/>
    </row>
    <row r="687">
      <c r="A687" s="335" t="s">
        <v>35762</v>
      </c>
      <c r="B687" s="335" t="s">
        <v>35770</v>
      </c>
      <c r="C687" s="335" t="s">
        <v>37162</v>
      </c>
      <c r="D687" s="335" t="s">
        <v>37163</v>
      </c>
      <c r="E687" s="335" t="s">
        <v>37164</v>
      </c>
      <c r="F687" s="338"/>
    </row>
    <row r="688">
      <c r="A688" s="335" t="s">
        <v>35762</v>
      </c>
      <c r="B688" s="335" t="s">
        <v>35770</v>
      </c>
      <c r="C688" s="335" t="s">
        <v>611</v>
      </c>
      <c r="D688" s="335" t="s">
        <v>5226</v>
      </c>
      <c r="E688" s="335" t="s">
        <v>37165</v>
      </c>
      <c r="F688" s="338"/>
    </row>
    <row r="689">
      <c r="A689" s="335" t="s">
        <v>35762</v>
      </c>
      <c r="B689" s="335" t="s">
        <v>35770</v>
      </c>
      <c r="C689" s="335" t="s">
        <v>5561</v>
      </c>
      <c r="D689" s="335" t="s">
        <v>1615</v>
      </c>
      <c r="E689" s="335" t="s">
        <v>37166</v>
      </c>
      <c r="F689" s="338"/>
    </row>
    <row r="690">
      <c r="A690" s="335" t="s">
        <v>34241</v>
      </c>
      <c r="B690" s="335" t="s">
        <v>35770</v>
      </c>
      <c r="C690" s="335" t="s">
        <v>37167</v>
      </c>
      <c r="D690" s="335" t="s">
        <v>37168</v>
      </c>
      <c r="E690" s="335" t="s">
        <v>37169</v>
      </c>
      <c r="F690" s="338"/>
    </row>
    <row r="691">
      <c r="A691" s="335" t="s">
        <v>35769</v>
      </c>
      <c r="B691" s="335" t="s">
        <v>35770</v>
      </c>
      <c r="C691" s="335" t="s">
        <v>37170</v>
      </c>
      <c r="D691" s="335" t="s">
        <v>2588</v>
      </c>
      <c r="E691" s="335" t="s">
        <v>37171</v>
      </c>
      <c r="F691" s="338"/>
    </row>
    <row r="692">
      <c r="A692" s="335" t="s">
        <v>35769</v>
      </c>
      <c r="B692" s="335" t="s">
        <v>35770</v>
      </c>
      <c r="C692" s="335" t="s">
        <v>37172</v>
      </c>
      <c r="D692" s="335" t="s">
        <v>2588</v>
      </c>
      <c r="E692" s="335" t="s">
        <v>37173</v>
      </c>
      <c r="F692" s="338"/>
    </row>
    <row r="693">
      <c r="A693" s="335" t="s">
        <v>35762</v>
      </c>
      <c r="B693" s="335" t="s">
        <v>35770</v>
      </c>
      <c r="C693" s="335" t="s">
        <v>37174</v>
      </c>
      <c r="D693" s="335" t="s">
        <v>1657</v>
      </c>
      <c r="E693" s="335" t="s">
        <v>37175</v>
      </c>
      <c r="F693" s="338"/>
    </row>
    <row r="694">
      <c r="A694" s="335" t="s">
        <v>35769</v>
      </c>
      <c r="B694" s="335" t="s">
        <v>35797</v>
      </c>
      <c r="C694" s="335" t="s">
        <v>37176</v>
      </c>
      <c r="D694" s="335" t="s">
        <v>37177</v>
      </c>
      <c r="E694" s="335" t="s">
        <v>37178</v>
      </c>
      <c r="F694" s="338"/>
    </row>
    <row r="695">
      <c r="A695" s="335" t="s">
        <v>35762</v>
      </c>
      <c r="B695" s="335" t="s">
        <v>35770</v>
      </c>
      <c r="C695" s="335" t="s">
        <v>36925</v>
      </c>
      <c r="D695" s="335" t="s">
        <v>36926</v>
      </c>
      <c r="E695" s="335" t="s">
        <v>37179</v>
      </c>
      <c r="F695" s="338"/>
    </row>
    <row r="696">
      <c r="A696" s="335" t="s">
        <v>35762</v>
      </c>
      <c r="B696" s="335" t="s">
        <v>35797</v>
      </c>
      <c r="C696" s="335" t="s">
        <v>37180</v>
      </c>
      <c r="D696" s="335" t="s">
        <v>37181</v>
      </c>
      <c r="E696" s="335" t="s">
        <v>37182</v>
      </c>
      <c r="F696" s="338"/>
    </row>
    <row r="697">
      <c r="A697" s="335" t="s">
        <v>35762</v>
      </c>
      <c r="B697" s="335" t="s">
        <v>35797</v>
      </c>
      <c r="C697" s="335" t="s">
        <v>37183</v>
      </c>
      <c r="D697" s="335" t="s">
        <v>23572</v>
      </c>
      <c r="E697" s="335" t="s">
        <v>37184</v>
      </c>
      <c r="F697" s="338"/>
    </row>
    <row r="698">
      <c r="A698" s="335" t="s">
        <v>34241</v>
      </c>
      <c r="B698" s="335" t="s">
        <v>35770</v>
      </c>
      <c r="C698" s="335" t="s">
        <v>34930</v>
      </c>
      <c r="D698" s="335" t="s">
        <v>37185</v>
      </c>
      <c r="E698" s="335" t="s">
        <v>37186</v>
      </c>
      <c r="F698" s="338"/>
    </row>
    <row r="699">
      <c r="A699" s="335" t="s">
        <v>35762</v>
      </c>
      <c r="B699" s="335" t="s">
        <v>35792</v>
      </c>
      <c r="C699" s="335" t="s">
        <v>5586</v>
      </c>
      <c r="D699" s="335" t="s">
        <v>4335</v>
      </c>
      <c r="E699" s="335" t="s">
        <v>37187</v>
      </c>
      <c r="F699" s="338"/>
    </row>
    <row r="700">
      <c r="A700" s="335" t="s">
        <v>35762</v>
      </c>
      <c r="B700" s="335" t="s">
        <v>35792</v>
      </c>
      <c r="C700" s="335" t="s">
        <v>37188</v>
      </c>
      <c r="D700" s="335" t="s">
        <v>37189</v>
      </c>
      <c r="E700" s="335" t="s">
        <v>37190</v>
      </c>
      <c r="F700" s="338"/>
    </row>
    <row r="701">
      <c r="A701" s="335" t="s">
        <v>35762</v>
      </c>
      <c r="B701" s="335" t="s">
        <v>35770</v>
      </c>
      <c r="C701" s="335" t="s">
        <v>37191</v>
      </c>
      <c r="D701" s="335" t="s">
        <v>37192</v>
      </c>
      <c r="E701" s="335" t="s">
        <v>37193</v>
      </c>
      <c r="F701" s="338"/>
    </row>
    <row r="702">
      <c r="A702" s="335" t="s">
        <v>35762</v>
      </c>
      <c r="B702" s="335" t="s">
        <v>35770</v>
      </c>
      <c r="C702" s="335" t="s">
        <v>35939</v>
      </c>
      <c r="D702" s="335" t="s">
        <v>4</v>
      </c>
      <c r="E702" s="335" t="s">
        <v>37194</v>
      </c>
      <c r="F702" s="338"/>
    </row>
    <row r="703">
      <c r="A703" s="335" t="s">
        <v>35762</v>
      </c>
      <c r="B703" s="335" t="s">
        <v>35770</v>
      </c>
      <c r="C703" s="335" t="s">
        <v>37195</v>
      </c>
      <c r="D703" s="335" t="s">
        <v>120</v>
      </c>
      <c r="E703" s="335" t="s">
        <v>37196</v>
      </c>
      <c r="F703" s="338"/>
    </row>
    <row r="704">
      <c r="A704" s="335" t="s">
        <v>35762</v>
      </c>
      <c r="B704" s="335" t="s">
        <v>35770</v>
      </c>
      <c r="C704" s="335" t="s">
        <v>5213</v>
      </c>
      <c r="D704" s="335" t="s">
        <v>5214</v>
      </c>
      <c r="E704" s="335" t="s">
        <v>37197</v>
      </c>
      <c r="F704" s="338"/>
    </row>
    <row r="705">
      <c r="A705" s="335" t="s">
        <v>35762</v>
      </c>
      <c r="B705" s="335" t="s">
        <v>35770</v>
      </c>
      <c r="C705" s="335" t="s">
        <v>37198</v>
      </c>
      <c r="D705" s="335" t="s">
        <v>37199</v>
      </c>
      <c r="E705" s="335" t="s">
        <v>37200</v>
      </c>
      <c r="F705" s="338"/>
    </row>
    <row r="706">
      <c r="A706" s="335" t="s">
        <v>35762</v>
      </c>
      <c r="B706" s="335" t="s">
        <v>35797</v>
      </c>
      <c r="C706" s="335" t="s">
        <v>37201</v>
      </c>
      <c r="D706" s="335" t="s">
        <v>37199</v>
      </c>
      <c r="E706" s="335" t="s">
        <v>37202</v>
      </c>
      <c r="F706" s="338"/>
    </row>
    <row r="707">
      <c r="A707" s="335" t="s">
        <v>35762</v>
      </c>
      <c r="B707" s="335" t="s">
        <v>35770</v>
      </c>
      <c r="C707" s="335" t="s">
        <v>3360</v>
      </c>
      <c r="D707" s="335" t="s">
        <v>3357</v>
      </c>
      <c r="E707" s="335" t="s">
        <v>37203</v>
      </c>
      <c r="F707" s="338"/>
    </row>
    <row r="708">
      <c r="A708" s="335" t="s">
        <v>35762</v>
      </c>
      <c r="B708" s="335" t="s">
        <v>35770</v>
      </c>
      <c r="C708" s="335" t="s">
        <v>10578</v>
      </c>
      <c r="D708" s="335" t="s">
        <v>10579</v>
      </c>
      <c r="E708" s="335" t="s">
        <v>37204</v>
      </c>
      <c r="F708" s="338"/>
    </row>
    <row r="709">
      <c r="A709" s="335" t="s">
        <v>35762</v>
      </c>
      <c r="B709" s="335" t="s">
        <v>35770</v>
      </c>
      <c r="C709" s="335" t="s">
        <v>37205</v>
      </c>
      <c r="D709" s="335" t="s">
        <v>12010</v>
      </c>
      <c r="E709" s="335" t="s">
        <v>37206</v>
      </c>
      <c r="F709" s="338"/>
    </row>
    <row r="710">
      <c r="A710" s="335" t="s">
        <v>35762</v>
      </c>
      <c r="B710" s="335" t="s">
        <v>35770</v>
      </c>
      <c r="C710" s="335" t="s">
        <v>37207</v>
      </c>
      <c r="D710" s="335" t="s">
        <v>37208</v>
      </c>
      <c r="E710" s="335" t="s">
        <v>37209</v>
      </c>
      <c r="F710" s="338"/>
    </row>
    <row r="711">
      <c r="A711" s="335" t="s">
        <v>35769</v>
      </c>
      <c r="B711" s="335" t="s">
        <v>35770</v>
      </c>
      <c r="C711" s="335" t="s">
        <v>26380</v>
      </c>
      <c r="D711" s="335" t="s">
        <v>2588</v>
      </c>
      <c r="E711" s="335" t="s">
        <v>37210</v>
      </c>
      <c r="F711" s="338"/>
    </row>
    <row r="712">
      <c r="A712" s="335" t="s">
        <v>35762</v>
      </c>
      <c r="B712" s="335" t="s">
        <v>35797</v>
      </c>
      <c r="C712" s="335" t="s">
        <v>37211</v>
      </c>
      <c r="D712" s="335" t="s">
        <v>37212</v>
      </c>
      <c r="E712" s="335" t="s">
        <v>37213</v>
      </c>
      <c r="F712" s="338"/>
    </row>
    <row r="713">
      <c r="A713" s="335" t="s">
        <v>35762</v>
      </c>
      <c r="B713" s="335" t="s">
        <v>35797</v>
      </c>
      <c r="C713" s="335" t="s">
        <v>37214</v>
      </c>
      <c r="D713" s="335" t="s">
        <v>5644</v>
      </c>
      <c r="E713" s="335" t="s">
        <v>37215</v>
      </c>
      <c r="F713" s="338"/>
    </row>
    <row r="714">
      <c r="A714" s="335" t="s">
        <v>35762</v>
      </c>
      <c r="B714" s="335" t="s">
        <v>35765</v>
      </c>
      <c r="C714" s="335" t="s">
        <v>37216</v>
      </c>
      <c r="D714" s="335" t="s">
        <v>13385</v>
      </c>
      <c r="E714" s="335" t="s">
        <v>37217</v>
      </c>
      <c r="F714" s="338"/>
    </row>
    <row r="715">
      <c r="A715" s="335" t="s">
        <v>35762</v>
      </c>
      <c r="B715" s="335" t="s">
        <v>35770</v>
      </c>
      <c r="C715" s="335" t="s">
        <v>37218</v>
      </c>
      <c r="D715" s="335" t="s">
        <v>5157</v>
      </c>
      <c r="E715" s="335" t="s">
        <v>37219</v>
      </c>
      <c r="F715" s="338"/>
    </row>
    <row r="716">
      <c r="A716" s="335" t="s">
        <v>35762</v>
      </c>
      <c r="B716" s="335" t="s">
        <v>35770</v>
      </c>
      <c r="C716" s="335" t="s">
        <v>37220</v>
      </c>
      <c r="D716" s="335" t="s">
        <v>24545</v>
      </c>
      <c r="E716" s="335" t="s">
        <v>37221</v>
      </c>
      <c r="F716" s="338"/>
    </row>
    <row r="717">
      <c r="A717" s="335" t="s">
        <v>35762</v>
      </c>
      <c r="B717" s="335" t="s">
        <v>35770</v>
      </c>
      <c r="C717" s="335" t="s">
        <v>14556</v>
      </c>
      <c r="D717" s="335" t="s">
        <v>5460</v>
      </c>
      <c r="E717" s="335" t="s">
        <v>37222</v>
      </c>
      <c r="F717" s="338"/>
    </row>
    <row r="718">
      <c r="A718" s="335" t="s">
        <v>35762</v>
      </c>
      <c r="B718" s="335" t="s">
        <v>35770</v>
      </c>
      <c r="C718" s="335" t="s">
        <v>37223</v>
      </c>
      <c r="D718" s="335" t="s">
        <v>2588</v>
      </c>
      <c r="E718" s="335" t="s">
        <v>37224</v>
      </c>
      <c r="F718" s="338"/>
    </row>
    <row r="719">
      <c r="A719" s="335" t="s">
        <v>35762</v>
      </c>
      <c r="B719" s="335" t="s">
        <v>35765</v>
      </c>
      <c r="C719" s="335" t="s">
        <v>37225</v>
      </c>
      <c r="D719" s="335" t="s">
        <v>37226</v>
      </c>
      <c r="E719" s="335" t="s">
        <v>37227</v>
      </c>
      <c r="F719" s="338"/>
    </row>
    <row r="720">
      <c r="A720" s="335" t="s">
        <v>34241</v>
      </c>
      <c r="B720" s="335" t="s">
        <v>35792</v>
      </c>
      <c r="C720" s="335" t="s">
        <v>37228</v>
      </c>
      <c r="D720" s="335"/>
      <c r="E720" s="335" t="s">
        <v>37229</v>
      </c>
      <c r="F720" s="338"/>
    </row>
    <row r="721">
      <c r="A721" s="335" t="s">
        <v>35762</v>
      </c>
      <c r="B721" s="335" t="s">
        <v>35765</v>
      </c>
      <c r="C721" s="335" t="s">
        <v>4861</v>
      </c>
      <c r="D721" s="335" t="s">
        <v>2588</v>
      </c>
      <c r="E721" s="335" t="s">
        <v>37230</v>
      </c>
      <c r="F721" s="338"/>
    </row>
    <row r="722">
      <c r="A722" s="335" t="s">
        <v>35769</v>
      </c>
      <c r="B722" s="335" t="s">
        <v>35797</v>
      </c>
      <c r="C722" s="335" t="s">
        <v>35863</v>
      </c>
      <c r="D722" s="335" t="s">
        <v>37231</v>
      </c>
      <c r="E722" s="335" t="s">
        <v>37232</v>
      </c>
      <c r="F722" s="338"/>
    </row>
    <row r="723">
      <c r="A723" s="335" t="s">
        <v>35762</v>
      </c>
      <c r="B723" s="335" t="s">
        <v>35770</v>
      </c>
      <c r="C723" s="335" t="s">
        <v>37233</v>
      </c>
      <c r="D723" s="335" t="s">
        <v>37234</v>
      </c>
      <c r="E723" s="335" t="s">
        <v>37235</v>
      </c>
      <c r="F723" s="338"/>
    </row>
    <row r="724">
      <c r="A724" s="335" t="s">
        <v>35762</v>
      </c>
      <c r="B724" s="335" t="s">
        <v>35770</v>
      </c>
      <c r="C724" s="335" t="s">
        <v>37236</v>
      </c>
      <c r="D724" s="335" t="s">
        <v>1734</v>
      </c>
      <c r="E724" s="335" t="s">
        <v>37237</v>
      </c>
      <c r="F724" s="338"/>
    </row>
    <row r="725">
      <c r="A725" s="335" t="s">
        <v>35769</v>
      </c>
      <c r="B725" s="335" t="s">
        <v>35770</v>
      </c>
      <c r="C725" s="335" t="s">
        <v>37238</v>
      </c>
      <c r="D725" s="335" t="s">
        <v>2588</v>
      </c>
      <c r="E725" s="335" t="s">
        <v>37239</v>
      </c>
      <c r="F725" s="338"/>
    </row>
    <row r="726">
      <c r="A726" s="335" t="s">
        <v>35762</v>
      </c>
      <c r="B726" s="335" t="s">
        <v>35797</v>
      </c>
      <c r="C726" s="335" t="s">
        <v>37240</v>
      </c>
      <c r="D726" s="335" t="s">
        <v>8752</v>
      </c>
      <c r="E726" s="335" t="s">
        <v>37241</v>
      </c>
      <c r="F726" s="338"/>
    </row>
    <row r="727">
      <c r="A727" s="335" t="s">
        <v>35762</v>
      </c>
      <c r="B727" s="335" t="s">
        <v>35765</v>
      </c>
      <c r="C727" s="335" t="s">
        <v>37242</v>
      </c>
      <c r="D727" s="335" t="s">
        <v>37234</v>
      </c>
      <c r="E727" s="335" t="s">
        <v>37243</v>
      </c>
      <c r="F727" s="338"/>
    </row>
    <row r="728">
      <c r="A728" s="335" t="s">
        <v>35787</v>
      </c>
      <c r="B728" s="335" t="s">
        <v>35770</v>
      </c>
      <c r="C728" s="335" t="s">
        <v>33022</v>
      </c>
      <c r="D728" s="335" t="s">
        <v>37244</v>
      </c>
      <c r="E728" s="335" t="s">
        <v>3881</v>
      </c>
      <c r="F728" s="338"/>
    </row>
    <row r="729">
      <c r="A729" s="335" t="s">
        <v>35787</v>
      </c>
      <c r="B729" s="335" t="s">
        <v>35770</v>
      </c>
      <c r="C729" s="335" t="s">
        <v>33022</v>
      </c>
      <c r="D729" s="335"/>
      <c r="E729" s="335" t="s">
        <v>37244</v>
      </c>
      <c r="F729" s="338"/>
    </row>
    <row r="730">
      <c r="A730" s="335" t="s">
        <v>35762</v>
      </c>
      <c r="B730" s="335" t="s">
        <v>35770</v>
      </c>
      <c r="C730" s="335" t="s">
        <v>37245</v>
      </c>
      <c r="D730" s="335" t="s">
        <v>2588</v>
      </c>
      <c r="E730" s="335" t="s">
        <v>37246</v>
      </c>
      <c r="F730" s="338"/>
    </row>
    <row r="731">
      <c r="A731" s="335" t="s">
        <v>34241</v>
      </c>
      <c r="B731" s="335" t="s">
        <v>35797</v>
      </c>
      <c r="C731" s="335" t="s">
        <v>37247</v>
      </c>
      <c r="D731" s="335"/>
      <c r="E731" s="335" t="s">
        <v>37248</v>
      </c>
      <c r="F731" s="338"/>
    </row>
    <row r="732">
      <c r="A732" s="335" t="s">
        <v>34241</v>
      </c>
      <c r="B732" s="335" t="s">
        <v>35797</v>
      </c>
      <c r="C732" s="335" t="s">
        <v>37249</v>
      </c>
      <c r="D732" s="335"/>
      <c r="E732" s="335" t="s">
        <v>37248</v>
      </c>
      <c r="F732" s="338"/>
    </row>
    <row r="733">
      <c r="A733" s="335" t="s">
        <v>35769</v>
      </c>
      <c r="B733" s="335" t="s">
        <v>35770</v>
      </c>
      <c r="C733" s="335" t="s">
        <v>37250</v>
      </c>
      <c r="D733" s="335" t="s">
        <v>2588</v>
      </c>
      <c r="E733" s="335" t="s">
        <v>37251</v>
      </c>
      <c r="F733" s="338"/>
    </row>
    <row r="734">
      <c r="A734" s="335" t="s">
        <v>35787</v>
      </c>
      <c r="B734" s="335" t="s">
        <v>35797</v>
      </c>
      <c r="C734" s="335" t="s">
        <v>37252</v>
      </c>
      <c r="D734" s="335" t="s">
        <v>37253</v>
      </c>
      <c r="E734" s="335" t="s">
        <v>37254</v>
      </c>
      <c r="F734" s="338"/>
    </row>
    <row r="735">
      <c r="A735" s="335" t="s">
        <v>35762</v>
      </c>
      <c r="B735" s="335" t="s">
        <v>35792</v>
      </c>
      <c r="C735" s="335" t="s">
        <v>37255</v>
      </c>
      <c r="D735" s="335" t="s">
        <v>37256</v>
      </c>
      <c r="E735" s="335" t="s">
        <v>37257</v>
      </c>
      <c r="F735" s="338"/>
    </row>
    <row r="736">
      <c r="A736" s="335" t="s">
        <v>35762</v>
      </c>
      <c r="B736" s="335" t="s">
        <v>35770</v>
      </c>
      <c r="C736" s="335" t="s">
        <v>18034</v>
      </c>
      <c r="D736" s="335" t="s">
        <v>37256</v>
      </c>
      <c r="E736" s="335" t="s">
        <v>37258</v>
      </c>
      <c r="F736" s="338"/>
    </row>
    <row r="737">
      <c r="A737" s="335" t="s">
        <v>35762</v>
      </c>
      <c r="B737" s="335" t="s">
        <v>35797</v>
      </c>
      <c r="C737" s="335" t="s">
        <v>37259</v>
      </c>
      <c r="D737" s="335" t="s">
        <v>37260</v>
      </c>
      <c r="E737" s="335" t="s">
        <v>37261</v>
      </c>
      <c r="F737" s="338"/>
    </row>
    <row r="738">
      <c r="A738" s="335" t="s">
        <v>35769</v>
      </c>
      <c r="B738" s="335" t="s">
        <v>35797</v>
      </c>
      <c r="C738" s="335" t="s">
        <v>37262</v>
      </c>
      <c r="D738" s="335" t="s">
        <v>37263</v>
      </c>
      <c r="E738" s="335" t="s">
        <v>37264</v>
      </c>
      <c r="F738" s="338"/>
    </row>
    <row r="739">
      <c r="A739" s="335" t="s">
        <v>35762</v>
      </c>
      <c r="B739" s="335" t="s">
        <v>35770</v>
      </c>
      <c r="C739" s="335" t="s">
        <v>1389</v>
      </c>
      <c r="D739" s="335" t="s">
        <v>1385</v>
      </c>
      <c r="E739" s="335" t="s">
        <v>37265</v>
      </c>
      <c r="F739" s="338"/>
    </row>
    <row r="740">
      <c r="A740" s="335" t="s">
        <v>35762</v>
      </c>
      <c r="B740" s="335" t="s">
        <v>24604</v>
      </c>
      <c r="C740" s="335" t="s">
        <v>37266</v>
      </c>
      <c r="D740" s="335" t="s">
        <v>2588</v>
      </c>
      <c r="E740" s="335" t="s">
        <v>37267</v>
      </c>
      <c r="F740" s="338"/>
    </row>
    <row r="741">
      <c r="A741" s="335" t="s">
        <v>35762</v>
      </c>
      <c r="B741" s="335" t="s">
        <v>35770</v>
      </c>
      <c r="C741" s="335" t="s">
        <v>37268</v>
      </c>
      <c r="D741" s="335"/>
      <c r="E741" s="335" t="s">
        <v>37269</v>
      </c>
      <c r="F741" s="338"/>
    </row>
    <row r="742">
      <c r="A742" s="335" t="s">
        <v>35769</v>
      </c>
      <c r="B742" s="335" t="s">
        <v>35797</v>
      </c>
      <c r="C742" s="335" t="s">
        <v>37270</v>
      </c>
      <c r="D742" s="335" t="s">
        <v>2588</v>
      </c>
      <c r="E742" s="335" t="s">
        <v>37271</v>
      </c>
      <c r="F742" s="338"/>
    </row>
    <row r="743">
      <c r="A743" s="335" t="s">
        <v>35762</v>
      </c>
      <c r="B743" s="335" t="s">
        <v>35797</v>
      </c>
      <c r="C743" s="335" t="s">
        <v>1796</v>
      </c>
      <c r="D743" s="335" t="s">
        <v>37272</v>
      </c>
      <c r="E743" s="335" t="s">
        <v>37273</v>
      </c>
      <c r="F743" s="338"/>
    </row>
    <row r="744">
      <c r="A744" s="335" t="s">
        <v>35769</v>
      </c>
      <c r="B744" s="335" t="s">
        <v>35770</v>
      </c>
      <c r="C744" s="335" t="s">
        <v>26629</v>
      </c>
      <c r="D744" s="335" t="s">
        <v>37274</v>
      </c>
      <c r="E744" s="335" t="s">
        <v>37275</v>
      </c>
      <c r="F744" s="338"/>
    </row>
    <row r="745">
      <c r="A745" s="335" t="s">
        <v>35787</v>
      </c>
      <c r="B745" s="335" t="s">
        <v>35770</v>
      </c>
      <c r="C745" s="335" t="s">
        <v>37276</v>
      </c>
      <c r="D745" s="335" t="s">
        <v>37277</v>
      </c>
      <c r="E745" s="335" t="s">
        <v>32104</v>
      </c>
      <c r="F745" s="338"/>
    </row>
    <row r="746">
      <c r="A746" s="335" t="s">
        <v>35769</v>
      </c>
      <c r="B746" s="335" t="s">
        <v>35765</v>
      </c>
      <c r="C746" s="335" t="s">
        <v>23443</v>
      </c>
      <c r="D746" s="335" t="s">
        <v>37278</v>
      </c>
      <c r="E746" s="335" t="s">
        <v>37279</v>
      </c>
      <c r="F746" s="338"/>
    </row>
    <row r="747">
      <c r="A747" s="335" t="s">
        <v>35762</v>
      </c>
      <c r="B747" s="335" t="s">
        <v>35770</v>
      </c>
      <c r="C747" s="335" t="s">
        <v>37280</v>
      </c>
      <c r="D747" s="335" t="s">
        <v>1811</v>
      </c>
      <c r="E747" s="335" t="s">
        <v>37281</v>
      </c>
      <c r="F747" s="338"/>
    </row>
    <row r="748">
      <c r="A748" s="335" t="s">
        <v>35762</v>
      </c>
      <c r="B748" s="335" t="s">
        <v>35770</v>
      </c>
      <c r="C748" s="335" t="s">
        <v>36433</v>
      </c>
      <c r="D748" s="335" t="s">
        <v>1811</v>
      </c>
      <c r="E748" s="335" t="s">
        <v>37282</v>
      </c>
      <c r="F748" s="338"/>
    </row>
    <row r="749">
      <c r="A749" s="335" t="s">
        <v>35769</v>
      </c>
      <c r="B749" s="335" t="s">
        <v>35797</v>
      </c>
      <c r="C749" s="335" t="s">
        <v>37283</v>
      </c>
      <c r="D749" s="335" t="s">
        <v>1814</v>
      </c>
      <c r="E749" s="335" t="s">
        <v>37284</v>
      </c>
      <c r="F749" s="338"/>
    </row>
    <row r="750">
      <c r="A750" s="335" t="s">
        <v>35762</v>
      </c>
      <c r="B750" s="335" t="s">
        <v>35770</v>
      </c>
      <c r="C750" s="335" t="s">
        <v>15507</v>
      </c>
      <c r="D750" s="335" t="s">
        <v>37285</v>
      </c>
      <c r="E750" s="335" t="s">
        <v>37286</v>
      </c>
      <c r="F750" s="338"/>
    </row>
    <row r="751">
      <c r="A751" s="335" t="s">
        <v>35762</v>
      </c>
      <c r="B751" s="335" t="s">
        <v>35770</v>
      </c>
      <c r="C751" s="335" t="s">
        <v>37287</v>
      </c>
      <c r="D751" s="335" t="s">
        <v>1819</v>
      </c>
      <c r="E751" s="335" t="s">
        <v>37288</v>
      </c>
      <c r="F751" s="338"/>
    </row>
    <row r="752">
      <c r="A752" s="335" t="s">
        <v>35769</v>
      </c>
      <c r="B752" s="335" t="s">
        <v>35770</v>
      </c>
      <c r="C752" s="335" t="s">
        <v>37289</v>
      </c>
      <c r="D752" s="335" t="s">
        <v>29102</v>
      </c>
      <c r="E752" s="335" t="s">
        <v>37290</v>
      </c>
      <c r="F752" s="338"/>
    </row>
    <row r="753">
      <c r="A753" s="335" t="s">
        <v>35787</v>
      </c>
      <c r="B753" s="335" t="s">
        <v>35770</v>
      </c>
      <c r="C753" s="335" t="s">
        <v>37291</v>
      </c>
      <c r="D753" s="335" t="s">
        <v>37292</v>
      </c>
      <c r="E753" s="335" t="s">
        <v>37293</v>
      </c>
      <c r="F753" s="338"/>
    </row>
    <row r="754">
      <c r="A754" s="335" t="s">
        <v>35762</v>
      </c>
      <c r="B754" s="335" t="s">
        <v>35770</v>
      </c>
      <c r="C754" s="335" t="s">
        <v>37294</v>
      </c>
      <c r="D754" s="335" t="s">
        <v>37295</v>
      </c>
      <c r="E754" s="335" t="s">
        <v>37296</v>
      </c>
      <c r="F754" s="338"/>
    </row>
    <row r="755">
      <c r="A755" s="335" t="s">
        <v>35762</v>
      </c>
      <c r="B755" s="335" t="s">
        <v>24604</v>
      </c>
      <c r="C755" s="335" t="s">
        <v>37297</v>
      </c>
      <c r="D755" s="335" t="s">
        <v>2588</v>
      </c>
      <c r="E755" s="335" t="s">
        <v>37298</v>
      </c>
      <c r="F755" s="338"/>
    </row>
    <row r="756">
      <c r="A756" s="335" t="s">
        <v>35762</v>
      </c>
      <c r="B756" s="335" t="s">
        <v>35770</v>
      </c>
      <c r="C756" s="335" t="s">
        <v>37299</v>
      </c>
      <c r="D756" s="335" t="s">
        <v>29853</v>
      </c>
      <c r="E756" s="335" t="s">
        <v>37300</v>
      </c>
      <c r="F756" s="338"/>
    </row>
    <row r="757">
      <c r="A757" s="335" t="s">
        <v>35787</v>
      </c>
      <c r="B757" s="335" t="s">
        <v>35770</v>
      </c>
      <c r="C757" s="335" t="s">
        <v>37301</v>
      </c>
      <c r="D757" s="335" t="s">
        <v>37302</v>
      </c>
      <c r="E757" s="335" t="s">
        <v>7855</v>
      </c>
      <c r="F757" s="338"/>
    </row>
    <row r="758">
      <c r="A758" s="335" t="s">
        <v>35769</v>
      </c>
      <c r="B758" s="335" t="s">
        <v>35765</v>
      </c>
      <c r="C758" s="335" t="s">
        <v>37303</v>
      </c>
      <c r="D758" s="335" t="s">
        <v>1831</v>
      </c>
      <c r="E758" s="335" t="s">
        <v>37304</v>
      </c>
      <c r="F758" s="338"/>
    </row>
    <row r="759">
      <c r="A759" s="335" t="s">
        <v>35762</v>
      </c>
      <c r="B759" s="335" t="s">
        <v>35770</v>
      </c>
      <c r="C759" s="335" t="s">
        <v>37305</v>
      </c>
      <c r="D759" s="335" t="s">
        <v>1831</v>
      </c>
      <c r="E759" s="335" t="s">
        <v>37306</v>
      </c>
      <c r="F759" s="338"/>
    </row>
    <row r="760">
      <c r="A760" s="335" t="s">
        <v>35787</v>
      </c>
      <c r="B760" s="335" t="s">
        <v>35770</v>
      </c>
      <c r="C760" s="335" t="s">
        <v>37307</v>
      </c>
      <c r="D760" s="335" t="s">
        <v>37308</v>
      </c>
      <c r="E760" s="335" t="s">
        <v>37309</v>
      </c>
      <c r="F760" s="338"/>
    </row>
    <row r="761">
      <c r="A761" s="335" t="s">
        <v>35787</v>
      </c>
      <c r="B761" s="335" t="s">
        <v>35770</v>
      </c>
      <c r="C761" s="335" t="s">
        <v>37310</v>
      </c>
      <c r="D761" s="335" t="s">
        <v>37311</v>
      </c>
      <c r="E761" s="335" t="s">
        <v>37309</v>
      </c>
      <c r="F761" s="338"/>
    </row>
    <row r="762">
      <c r="A762" s="339" t="s">
        <v>35787</v>
      </c>
      <c r="B762" s="340" t="s">
        <v>24604</v>
      </c>
      <c r="C762" s="340" t="s">
        <v>32318</v>
      </c>
      <c r="D762" s="340"/>
      <c r="E762" s="340" t="s">
        <v>37312</v>
      </c>
      <c r="F762" s="341"/>
    </row>
    <row r="763">
      <c r="A763" s="335" t="s">
        <v>35762</v>
      </c>
      <c r="B763" s="335" t="s">
        <v>35770</v>
      </c>
      <c r="C763" s="335" t="s">
        <v>37313</v>
      </c>
      <c r="D763" s="335" t="s">
        <v>2588</v>
      </c>
      <c r="E763" s="335" t="s">
        <v>37314</v>
      </c>
      <c r="F763" s="338"/>
    </row>
    <row r="764">
      <c r="A764" s="339" t="s">
        <v>35787</v>
      </c>
      <c r="B764" s="340" t="s">
        <v>24604</v>
      </c>
      <c r="C764" s="340" t="s">
        <v>37315</v>
      </c>
      <c r="D764" s="340"/>
      <c r="E764" s="340" t="s">
        <v>37316</v>
      </c>
      <c r="F764" s="341"/>
    </row>
    <row r="765">
      <c r="A765" s="335" t="s">
        <v>34241</v>
      </c>
      <c r="B765" s="335" t="s">
        <v>35770</v>
      </c>
      <c r="C765" s="335" t="s">
        <v>37317</v>
      </c>
      <c r="D765" s="335" t="s">
        <v>37318</v>
      </c>
      <c r="E765" s="335" t="s">
        <v>37319</v>
      </c>
      <c r="F765" s="338"/>
    </row>
    <row r="766">
      <c r="A766" s="335" t="s">
        <v>35787</v>
      </c>
      <c r="B766" s="335" t="s">
        <v>35770</v>
      </c>
      <c r="C766" s="335" t="s">
        <v>33002</v>
      </c>
      <c r="D766" s="335" t="s">
        <v>37320</v>
      </c>
      <c r="E766" s="335" t="s">
        <v>37321</v>
      </c>
      <c r="F766" s="338"/>
    </row>
    <row r="767">
      <c r="A767" s="335" t="s">
        <v>35762</v>
      </c>
      <c r="B767" s="335" t="s">
        <v>35797</v>
      </c>
      <c r="C767" s="342" t="s">
        <v>37322</v>
      </c>
      <c r="D767" s="335" t="s">
        <v>37323</v>
      </c>
      <c r="E767" s="335" t="s">
        <v>37324</v>
      </c>
      <c r="F767" s="338"/>
    </row>
    <row r="768">
      <c r="A768" s="335" t="s">
        <v>35769</v>
      </c>
      <c r="B768" s="335" t="s">
        <v>35770</v>
      </c>
      <c r="C768" s="335" t="s">
        <v>22614</v>
      </c>
      <c r="D768" s="335" t="s">
        <v>37325</v>
      </c>
      <c r="E768" s="335" t="s">
        <v>37326</v>
      </c>
      <c r="F768" s="338"/>
    </row>
    <row r="769">
      <c r="A769" s="335" t="s">
        <v>35787</v>
      </c>
      <c r="B769" s="335" t="s">
        <v>35770</v>
      </c>
      <c r="C769" s="335" t="s">
        <v>37327</v>
      </c>
      <c r="D769" s="335" t="s">
        <v>32345</v>
      </c>
      <c r="E769" s="335" t="s">
        <v>22833</v>
      </c>
      <c r="F769" s="338"/>
    </row>
    <row r="770">
      <c r="A770" s="335" t="s">
        <v>35787</v>
      </c>
      <c r="B770" s="335" t="s">
        <v>35770</v>
      </c>
      <c r="C770" s="335" t="s">
        <v>32343</v>
      </c>
      <c r="D770" s="335"/>
      <c r="E770" s="335" t="s">
        <v>32345</v>
      </c>
      <c r="F770" s="338"/>
    </row>
    <row r="771">
      <c r="A771" s="335" t="s">
        <v>35769</v>
      </c>
      <c r="B771" s="335" t="s">
        <v>35770</v>
      </c>
      <c r="C771" s="335" t="s">
        <v>24669</v>
      </c>
      <c r="D771" s="335" t="s">
        <v>22833</v>
      </c>
      <c r="E771" s="335" t="s">
        <v>37328</v>
      </c>
      <c r="F771" s="338"/>
    </row>
    <row r="772">
      <c r="A772" s="335" t="s">
        <v>35769</v>
      </c>
      <c r="B772" s="335" t="s">
        <v>35792</v>
      </c>
      <c r="C772" s="335" t="s">
        <v>35841</v>
      </c>
      <c r="D772" s="335" t="s">
        <v>37329</v>
      </c>
      <c r="E772" s="335" t="s">
        <v>37330</v>
      </c>
      <c r="F772" s="338"/>
    </row>
    <row r="773">
      <c r="A773" s="335" t="s">
        <v>35787</v>
      </c>
      <c r="B773" s="335" t="s">
        <v>35770</v>
      </c>
      <c r="C773" s="335" t="s">
        <v>37331</v>
      </c>
      <c r="D773" s="335" t="s">
        <v>37332</v>
      </c>
      <c r="E773" s="335" t="s">
        <v>37333</v>
      </c>
      <c r="F773" s="338"/>
    </row>
    <row r="774">
      <c r="A774" s="335" t="s">
        <v>34241</v>
      </c>
      <c r="B774" s="335" t="s">
        <v>35770</v>
      </c>
      <c r="C774" s="335" t="s">
        <v>37317</v>
      </c>
      <c r="D774" s="335" t="s">
        <v>37334</v>
      </c>
      <c r="E774" s="335" t="s">
        <v>37335</v>
      </c>
      <c r="F774" s="338"/>
    </row>
    <row r="775">
      <c r="A775" s="335" t="s">
        <v>35762</v>
      </c>
      <c r="B775" s="335" t="s">
        <v>35770</v>
      </c>
      <c r="C775" s="335" t="s">
        <v>37336</v>
      </c>
      <c r="D775" s="335" t="s">
        <v>9792</v>
      </c>
      <c r="E775" s="335" t="s">
        <v>37337</v>
      </c>
      <c r="F775" s="338"/>
    </row>
    <row r="776">
      <c r="A776" s="335" t="s">
        <v>34241</v>
      </c>
      <c r="B776" s="335" t="s">
        <v>35770</v>
      </c>
      <c r="C776" s="335" t="s">
        <v>34186</v>
      </c>
      <c r="D776" s="335" t="s">
        <v>37338</v>
      </c>
      <c r="E776" s="335" t="s">
        <v>37339</v>
      </c>
      <c r="F776" s="338"/>
    </row>
    <row r="777">
      <c r="A777" s="335" t="s">
        <v>35769</v>
      </c>
      <c r="B777" s="335" t="s">
        <v>35765</v>
      </c>
      <c r="C777" s="335" t="s">
        <v>37340</v>
      </c>
      <c r="D777" s="335" t="s">
        <v>37341</v>
      </c>
      <c r="E777" s="335" t="s">
        <v>37342</v>
      </c>
      <c r="F777" s="338"/>
    </row>
    <row r="778">
      <c r="A778" s="335" t="s">
        <v>35769</v>
      </c>
      <c r="B778" s="335" t="s">
        <v>35797</v>
      </c>
      <c r="C778" s="335" t="s">
        <v>37343</v>
      </c>
      <c r="D778" s="335" t="s">
        <v>24239</v>
      </c>
      <c r="E778" s="335" t="s">
        <v>37344</v>
      </c>
      <c r="F778" s="338"/>
    </row>
    <row r="779">
      <c r="A779" s="335" t="s">
        <v>35762</v>
      </c>
      <c r="B779" s="335" t="s">
        <v>35770</v>
      </c>
      <c r="C779" s="335" t="s">
        <v>37345</v>
      </c>
      <c r="D779" s="335" t="s">
        <v>4010</v>
      </c>
      <c r="E779" s="335" t="s">
        <v>37346</v>
      </c>
      <c r="F779" s="338"/>
    </row>
    <row r="780">
      <c r="A780" s="335" t="s">
        <v>35769</v>
      </c>
      <c r="B780" s="335" t="s">
        <v>35770</v>
      </c>
      <c r="C780" s="335" t="s">
        <v>37347</v>
      </c>
      <c r="D780" s="335" t="s">
        <v>37348</v>
      </c>
      <c r="E780" s="335" t="s">
        <v>37349</v>
      </c>
      <c r="F780" s="338"/>
    </row>
    <row r="781">
      <c r="A781" s="339" t="s">
        <v>35787</v>
      </c>
      <c r="B781" s="340" t="s">
        <v>33918</v>
      </c>
      <c r="C781" s="340" t="s">
        <v>37350</v>
      </c>
      <c r="D781" s="340" t="s">
        <v>37351</v>
      </c>
      <c r="E781" s="340" t="s">
        <v>37352</v>
      </c>
      <c r="F781" s="341"/>
    </row>
    <row r="782">
      <c r="A782" s="335" t="s">
        <v>34241</v>
      </c>
      <c r="B782" s="335" t="s">
        <v>35770</v>
      </c>
      <c r="C782" s="335" t="s">
        <v>37353</v>
      </c>
      <c r="D782" s="335"/>
      <c r="E782" s="335" t="s">
        <v>37354</v>
      </c>
      <c r="F782" s="338"/>
    </row>
    <row r="783">
      <c r="A783" s="335" t="s">
        <v>35787</v>
      </c>
      <c r="B783" s="335" t="s">
        <v>35770</v>
      </c>
      <c r="C783" s="335" t="s">
        <v>32737</v>
      </c>
      <c r="D783" s="335" t="s">
        <v>37355</v>
      </c>
      <c r="E783" s="335" t="s">
        <v>5763</v>
      </c>
      <c r="F783" s="338"/>
    </row>
    <row r="784">
      <c r="A784" s="335" t="s">
        <v>35762</v>
      </c>
      <c r="B784" s="335" t="s">
        <v>35797</v>
      </c>
      <c r="C784" s="335" t="s">
        <v>37356</v>
      </c>
      <c r="D784" s="335" t="s">
        <v>37357</v>
      </c>
      <c r="E784" s="335" t="s">
        <v>37358</v>
      </c>
      <c r="F784" s="338"/>
    </row>
    <row r="785">
      <c r="A785" s="335" t="s">
        <v>35762</v>
      </c>
      <c r="B785" s="335" t="s">
        <v>35770</v>
      </c>
      <c r="C785" s="335" t="s">
        <v>36036</v>
      </c>
      <c r="D785" s="335" t="s">
        <v>37359</v>
      </c>
      <c r="E785" s="335" t="s">
        <v>37360</v>
      </c>
      <c r="F785" s="338"/>
    </row>
    <row r="786">
      <c r="A786" s="335" t="s">
        <v>34241</v>
      </c>
      <c r="B786" s="335" t="s">
        <v>35770</v>
      </c>
      <c r="C786" s="335" t="s">
        <v>34167</v>
      </c>
      <c r="D786" s="335" t="s">
        <v>37361</v>
      </c>
      <c r="E786" s="335" t="s">
        <v>37362</v>
      </c>
      <c r="F786" s="338"/>
    </row>
    <row r="787">
      <c r="A787" s="335" t="s">
        <v>35787</v>
      </c>
      <c r="B787" s="335" t="s">
        <v>35770</v>
      </c>
      <c r="C787" s="335" t="s">
        <v>37363</v>
      </c>
      <c r="D787" s="335" t="s">
        <v>37364</v>
      </c>
      <c r="E787" s="335" t="s">
        <v>37365</v>
      </c>
      <c r="F787" s="338"/>
    </row>
    <row r="788">
      <c r="A788" s="335" t="s">
        <v>35762</v>
      </c>
      <c r="B788" s="335" t="s">
        <v>35792</v>
      </c>
      <c r="C788" s="335" t="s">
        <v>37366</v>
      </c>
      <c r="D788" s="335" t="s">
        <v>37367</v>
      </c>
      <c r="E788" s="335" t="s">
        <v>37368</v>
      </c>
      <c r="F788" s="338"/>
    </row>
    <row r="789">
      <c r="A789" s="335" t="s">
        <v>35769</v>
      </c>
      <c r="B789" s="335" t="s">
        <v>35797</v>
      </c>
      <c r="C789" s="335" t="s">
        <v>37369</v>
      </c>
      <c r="D789" s="335" t="s">
        <v>2588</v>
      </c>
      <c r="E789" s="335" t="s">
        <v>37370</v>
      </c>
      <c r="F789" s="338"/>
    </row>
    <row r="790">
      <c r="A790" s="335" t="s">
        <v>35769</v>
      </c>
      <c r="B790" s="335" t="s">
        <v>35797</v>
      </c>
      <c r="C790" s="335" t="s">
        <v>37371</v>
      </c>
      <c r="D790" s="335" t="s">
        <v>1978</v>
      </c>
      <c r="E790" s="335" t="s">
        <v>37372</v>
      </c>
      <c r="F790" s="338"/>
    </row>
    <row r="791">
      <c r="A791" s="335" t="s">
        <v>35769</v>
      </c>
      <c r="B791" s="335" t="s">
        <v>35770</v>
      </c>
      <c r="C791" s="335" t="s">
        <v>37373</v>
      </c>
      <c r="D791" s="335" t="s">
        <v>28795</v>
      </c>
      <c r="E791" s="335" t="s">
        <v>37374</v>
      </c>
      <c r="F791" s="338"/>
    </row>
    <row r="792">
      <c r="A792" s="335" t="s">
        <v>35769</v>
      </c>
      <c r="B792" s="335" t="s">
        <v>35770</v>
      </c>
      <c r="C792" s="335" t="s">
        <v>28077</v>
      </c>
      <c r="D792" s="335" t="s">
        <v>28795</v>
      </c>
      <c r="E792" s="335" t="s">
        <v>37375</v>
      </c>
      <c r="F792" s="338"/>
    </row>
    <row r="793">
      <c r="A793" s="335" t="s">
        <v>35762</v>
      </c>
      <c r="B793" s="335" t="s">
        <v>35770</v>
      </c>
      <c r="C793" s="335" t="s">
        <v>4864</v>
      </c>
      <c r="D793" s="335" t="s">
        <v>1987</v>
      </c>
      <c r="E793" s="335" t="s">
        <v>37376</v>
      </c>
      <c r="F793" s="338"/>
    </row>
    <row r="794">
      <c r="A794" s="335" t="s">
        <v>34241</v>
      </c>
      <c r="B794" s="335" t="s">
        <v>35770</v>
      </c>
      <c r="C794" s="335" t="s">
        <v>34751</v>
      </c>
      <c r="D794" s="335" t="s">
        <v>37377</v>
      </c>
      <c r="E794" s="335" t="s">
        <v>37378</v>
      </c>
      <c r="F794" s="338"/>
    </row>
    <row r="795">
      <c r="A795" s="335" t="s">
        <v>34241</v>
      </c>
      <c r="B795" s="335" t="s">
        <v>35770</v>
      </c>
      <c r="C795" s="335" t="s">
        <v>34551</v>
      </c>
      <c r="D795" s="335"/>
      <c r="E795" s="335" t="s">
        <v>37379</v>
      </c>
      <c r="F795" s="338"/>
    </row>
    <row r="796">
      <c r="A796" s="335" t="s">
        <v>35762</v>
      </c>
      <c r="B796" s="335" t="s">
        <v>35792</v>
      </c>
      <c r="C796" s="335" t="s">
        <v>37380</v>
      </c>
      <c r="D796" s="335" t="s">
        <v>15801</v>
      </c>
      <c r="E796" s="335" t="s">
        <v>37381</v>
      </c>
      <c r="F796" s="338"/>
    </row>
    <row r="797">
      <c r="A797" s="335" t="s">
        <v>35769</v>
      </c>
      <c r="B797" s="335" t="s">
        <v>35765</v>
      </c>
      <c r="C797" s="335" t="s">
        <v>37382</v>
      </c>
      <c r="D797" s="335" t="s">
        <v>15801</v>
      </c>
      <c r="E797" s="335" t="s">
        <v>37383</v>
      </c>
      <c r="F797" s="338"/>
    </row>
    <row r="798">
      <c r="A798" s="335" t="s">
        <v>35762</v>
      </c>
      <c r="B798" s="335" t="s">
        <v>35770</v>
      </c>
      <c r="C798" s="335" t="s">
        <v>37384</v>
      </c>
      <c r="D798" s="335" t="s">
        <v>37385</v>
      </c>
      <c r="E798" s="335" t="s">
        <v>37386</v>
      </c>
      <c r="F798" s="338"/>
    </row>
    <row r="799">
      <c r="A799" s="335" t="s">
        <v>35769</v>
      </c>
      <c r="B799" s="335" t="s">
        <v>35770</v>
      </c>
      <c r="C799" s="335" t="s">
        <v>37387</v>
      </c>
      <c r="D799" s="335" t="s">
        <v>2588</v>
      </c>
      <c r="E799" s="335" t="s">
        <v>37388</v>
      </c>
      <c r="F799" s="338"/>
    </row>
    <row r="800">
      <c r="A800" s="335" t="s">
        <v>35787</v>
      </c>
      <c r="B800" s="335" t="s">
        <v>35770</v>
      </c>
      <c r="C800" s="335" t="s">
        <v>33369</v>
      </c>
      <c r="D800" s="335" t="s">
        <v>37389</v>
      </c>
      <c r="E800" s="335" t="s">
        <v>23720</v>
      </c>
      <c r="F800" s="338"/>
    </row>
    <row r="801">
      <c r="A801" s="335" t="s">
        <v>35769</v>
      </c>
      <c r="B801" s="335" t="s">
        <v>35797</v>
      </c>
      <c r="C801" s="335" t="s">
        <v>37390</v>
      </c>
      <c r="D801" s="335" t="s">
        <v>2588</v>
      </c>
      <c r="E801" s="335" t="s">
        <v>37391</v>
      </c>
      <c r="F801" s="338"/>
    </row>
    <row r="802">
      <c r="A802" s="335" t="s">
        <v>35769</v>
      </c>
      <c r="B802" s="335" t="s">
        <v>35765</v>
      </c>
      <c r="C802" s="335" t="s">
        <v>37392</v>
      </c>
      <c r="D802" s="335" t="s">
        <v>2588</v>
      </c>
      <c r="E802" s="335" t="s">
        <v>37393</v>
      </c>
      <c r="F802" s="338"/>
    </row>
    <row r="803">
      <c r="A803" s="335" t="s">
        <v>35762</v>
      </c>
      <c r="B803" s="335" t="s">
        <v>35797</v>
      </c>
      <c r="C803" s="335" t="s">
        <v>37394</v>
      </c>
      <c r="D803" s="335" t="s">
        <v>1003</v>
      </c>
      <c r="E803" s="335" t="s">
        <v>37395</v>
      </c>
      <c r="F803" s="338"/>
    </row>
    <row r="804">
      <c r="A804" s="335" t="s">
        <v>35769</v>
      </c>
      <c r="B804" s="335" t="s">
        <v>35770</v>
      </c>
      <c r="C804" s="335" t="s">
        <v>37396</v>
      </c>
      <c r="D804" s="335" t="s">
        <v>37397</v>
      </c>
      <c r="E804" s="335" t="s">
        <v>37398</v>
      </c>
      <c r="F804" s="338"/>
    </row>
    <row r="805">
      <c r="A805" s="335" t="s">
        <v>35787</v>
      </c>
      <c r="B805" s="335" t="s">
        <v>35770</v>
      </c>
      <c r="C805" s="335" t="s">
        <v>37399</v>
      </c>
      <c r="D805" s="335" t="s">
        <v>37400</v>
      </c>
      <c r="E805" s="335" t="s">
        <v>37401</v>
      </c>
      <c r="F805" s="338"/>
    </row>
    <row r="806">
      <c r="A806" s="335" t="s">
        <v>35762</v>
      </c>
      <c r="B806" s="335" t="s">
        <v>35770</v>
      </c>
      <c r="C806" s="335" t="s">
        <v>37402</v>
      </c>
      <c r="D806" s="335" t="s">
        <v>37401</v>
      </c>
      <c r="E806" s="335" t="s">
        <v>37403</v>
      </c>
      <c r="F806" s="338"/>
    </row>
    <row r="807">
      <c r="A807" s="335" t="s">
        <v>35769</v>
      </c>
      <c r="B807" s="335" t="s">
        <v>35797</v>
      </c>
      <c r="C807" s="335" t="s">
        <v>37404</v>
      </c>
      <c r="D807" s="335" t="s">
        <v>2015</v>
      </c>
      <c r="E807" s="335" t="s">
        <v>37405</v>
      </c>
      <c r="F807" s="338"/>
    </row>
    <row r="808">
      <c r="A808" s="335" t="s">
        <v>35762</v>
      </c>
      <c r="B808" s="335" t="s">
        <v>35797</v>
      </c>
      <c r="C808" s="335" t="s">
        <v>37406</v>
      </c>
      <c r="D808" s="335" t="s">
        <v>37407</v>
      </c>
      <c r="E808" s="335" t="s">
        <v>37408</v>
      </c>
      <c r="F808" s="338"/>
    </row>
    <row r="809">
      <c r="A809" s="335" t="s">
        <v>35769</v>
      </c>
      <c r="B809" s="335" t="s">
        <v>35765</v>
      </c>
      <c r="C809" s="335" t="s">
        <v>37409</v>
      </c>
      <c r="D809" s="335" t="s">
        <v>7862</v>
      </c>
      <c r="E809" s="335" t="s">
        <v>37410</v>
      </c>
      <c r="F809" s="338"/>
    </row>
    <row r="810">
      <c r="A810" s="335" t="s">
        <v>34241</v>
      </c>
      <c r="B810" s="335" t="s">
        <v>35792</v>
      </c>
      <c r="C810" s="335" t="s">
        <v>37411</v>
      </c>
      <c r="D810" s="335"/>
      <c r="E810" s="335" t="s">
        <v>37412</v>
      </c>
      <c r="F810" s="338"/>
    </row>
    <row r="811">
      <c r="A811" s="335" t="s">
        <v>35762</v>
      </c>
      <c r="B811" s="335" t="s">
        <v>35792</v>
      </c>
      <c r="C811" s="335" t="s">
        <v>37413</v>
      </c>
      <c r="D811" s="335" t="s">
        <v>37414</v>
      </c>
      <c r="E811" s="335" t="s">
        <v>37415</v>
      </c>
      <c r="F811" s="338"/>
    </row>
    <row r="812">
      <c r="A812" s="335" t="s">
        <v>35769</v>
      </c>
      <c r="B812" s="335" t="s">
        <v>35770</v>
      </c>
      <c r="C812" s="335" t="s">
        <v>24160</v>
      </c>
      <c r="D812" s="335" t="s">
        <v>29548</v>
      </c>
      <c r="E812" s="335" t="s">
        <v>37416</v>
      </c>
      <c r="F812" s="338"/>
    </row>
    <row r="813">
      <c r="A813" s="335" t="s">
        <v>37417</v>
      </c>
      <c r="B813" s="335" t="s">
        <v>35770</v>
      </c>
      <c r="C813" s="335" t="s">
        <v>37418</v>
      </c>
      <c r="D813" s="335"/>
      <c r="E813" s="335" t="s">
        <v>37419</v>
      </c>
      <c r="F813" s="338"/>
    </row>
    <row r="814">
      <c r="A814" s="335" t="s">
        <v>35769</v>
      </c>
      <c r="B814" s="335" t="s">
        <v>35770</v>
      </c>
      <c r="C814" s="335" t="s">
        <v>37420</v>
      </c>
      <c r="D814" s="335" t="s">
        <v>2588</v>
      </c>
      <c r="E814" s="335" t="s">
        <v>37421</v>
      </c>
      <c r="F814" s="338"/>
    </row>
    <row r="815">
      <c r="A815" s="335" t="s">
        <v>35762</v>
      </c>
      <c r="B815" s="335" t="s">
        <v>35792</v>
      </c>
      <c r="C815" s="335" t="s">
        <v>37422</v>
      </c>
      <c r="D815" s="335" t="s">
        <v>37423</v>
      </c>
      <c r="E815" s="335" t="s">
        <v>37424</v>
      </c>
      <c r="F815" s="338"/>
    </row>
    <row r="816">
      <c r="A816" s="335" t="s">
        <v>35769</v>
      </c>
      <c r="B816" s="335" t="s">
        <v>35770</v>
      </c>
      <c r="C816" s="335" t="s">
        <v>31278</v>
      </c>
      <c r="D816" s="335" t="s">
        <v>37425</v>
      </c>
      <c r="E816" s="335" t="s">
        <v>37426</v>
      </c>
      <c r="F816" s="338"/>
    </row>
    <row r="817">
      <c r="A817" s="335" t="s">
        <v>35762</v>
      </c>
      <c r="B817" s="335" t="s">
        <v>35770</v>
      </c>
      <c r="C817" s="335" t="s">
        <v>37427</v>
      </c>
      <c r="D817" s="335" t="s">
        <v>4938</v>
      </c>
      <c r="E817" s="335" t="s">
        <v>37428</v>
      </c>
      <c r="F817" s="338"/>
    </row>
    <row r="818">
      <c r="A818" s="335" t="s">
        <v>35762</v>
      </c>
      <c r="B818" s="335" t="s">
        <v>35770</v>
      </c>
      <c r="C818" s="335" t="s">
        <v>37429</v>
      </c>
      <c r="D818" s="335" t="s">
        <v>37430</v>
      </c>
      <c r="E818" s="335" t="s">
        <v>37431</v>
      </c>
      <c r="F818" s="338"/>
    </row>
    <row r="819">
      <c r="A819" s="335" t="s">
        <v>35762</v>
      </c>
      <c r="B819" s="335" t="s">
        <v>35770</v>
      </c>
      <c r="C819" s="335" t="s">
        <v>3277</v>
      </c>
      <c r="D819" s="335" t="s">
        <v>3278</v>
      </c>
      <c r="E819" s="335" t="s">
        <v>37432</v>
      </c>
      <c r="F819" s="338"/>
    </row>
    <row r="820">
      <c r="A820" s="335" t="s">
        <v>35762</v>
      </c>
      <c r="B820" s="335" t="s">
        <v>35797</v>
      </c>
      <c r="C820" s="335" t="s">
        <v>37433</v>
      </c>
      <c r="D820" s="335" t="s">
        <v>5783</v>
      </c>
      <c r="E820" s="335" t="s">
        <v>37434</v>
      </c>
      <c r="F820" s="338"/>
    </row>
    <row r="821">
      <c r="A821" s="339" t="s">
        <v>35787</v>
      </c>
      <c r="B821" s="340" t="s">
        <v>33918</v>
      </c>
      <c r="C821" s="340" t="s">
        <v>37435</v>
      </c>
      <c r="D821" s="340" t="s">
        <v>37436</v>
      </c>
      <c r="E821" s="340" t="s">
        <v>37437</v>
      </c>
      <c r="F821" s="341"/>
    </row>
    <row r="822">
      <c r="A822" s="335" t="s">
        <v>35769</v>
      </c>
      <c r="B822" s="335" t="s">
        <v>35770</v>
      </c>
      <c r="C822" s="335" t="s">
        <v>37438</v>
      </c>
      <c r="D822" s="335" t="s">
        <v>29928</v>
      </c>
      <c r="E822" s="335" t="s">
        <v>37439</v>
      </c>
      <c r="F822" s="338"/>
    </row>
    <row r="823">
      <c r="A823" s="335" t="s">
        <v>35769</v>
      </c>
      <c r="B823" s="335" t="s">
        <v>35770</v>
      </c>
      <c r="C823" s="335" t="s">
        <v>37440</v>
      </c>
      <c r="D823" s="335" t="s">
        <v>29928</v>
      </c>
      <c r="E823" s="335" t="s">
        <v>37441</v>
      </c>
      <c r="F823" s="338"/>
    </row>
    <row r="824">
      <c r="A824" s="335" t="s">
        <v>35787</v>
      </c>
      <c r="B824" s="335" t="s">
        <v>35765</v>
      </c>
      <c r="C824" s="335" t="s">
        <v>37442</v>
      </c>
      <c r="D824" s="335" t="s">
        <v>37443</v>
      </c>
      <c r="E824" s="335" t="s">
        <v>3290</v>
      </c>
      <c r="F824" s="338"/>
    </row>
    <row r="825">
      <c r="A825" s="335" t="s">
        <v>35762</v>
      </c>
      <c r="B825" s="335" t="s">
        <v>35792</v>
      </c>
      <c r="C825" s="335" t="s">
        <v>37444</v>
      </c>
      <c r="D825" s="335" t="s">
        <v>37445</v>
      </c>
      <c r="E825" s="335" t="s">
        <v>37446</v>
      </c>
      <c r="F825" s="338"/>
    </row>
    <row r="826">
      <c r="A826" s="335" t="s">
        <v>35769</v>
      </c>
      <c r="B826" s="335" t="s">
        <v>35797</v>
      </c>
      <c r="C826" s="335" t="s">
        <v>37447</v>
      </c>
      <c r="D826" s="335" t="s">
        <v>2588</v>
      </c>
      <c r="E826" s="335" t="s">
        <v>37448</v>
      </c>
      <c r="F826" s="338"/>
    </row>
    <row r="827">
      <c r="A827" s="335" t="s">
        <v>35769</v>
      </c>
      <c r="B827" s="335" t="s">
        <v>35770</v>
      </c>
      <c r="C827" s="335" t="s">
        <v>37449</v>
      </c>
      <c r="D827" s="335" t="s">
        <v>2588</v>
      </c>
      <c r="E827" s="335" t="s">
        <v>37450</v>
      </c>
      <c r="F827" s="338"/>
    </row>
    <row r="828">
      <c r="A828" s="335" t="s">
        <v>35769</v>
      </c>
      <c r="B828" s="335" t="s">
        <v>35797</v>
      </c>
      <c r="C828" s="335" t="s">
        <v>37451</v>
      </c>
      <c r="D828" s="335" t="s">
        <v>2588</v>
      </c>
      <c r="E828" s="335" t="s">
        <v>37452</v>
      </c>
      <c r="F828" s="338"/>
    </row>
    <row r="829">
      <c r="A829" s="335" t="s">
        <v>35769</v>
      </c>
      <c r="B829" s="335" t="s">
        <v>35765</v>
      </c>
      <c r="C829" s="335" t="s">
        <v>37453</v>
      </c>
      <c r="D829" s="335" t="s">
        <v>2588</v>
      </c>
      <c r="E829" s="335" t="s">
        <v>37454</v>
      </c>
      <c r="F829" s="338"/>
    </row>
    <row r="830">
      <c r="A830" s="335" t="s">
        <v>35769</v>
      </c>
      <c r="B830" s="335" t="s">
        <v>35770</v>
      </c>
      <c r="C830" s="335" t="s">
        <v>37455</v>
      </c>
      <c r="D830" s="335" t="s">
        <v>2588</v>
      </c>
      <c r="E830" s="335" t="s">
        <v>37456</v>
      </c>
      <c r="F830" s="338"/>
    </row>
    <row r="831">
      <c r="A831" s="335" t="s">
        <v>35769</v>
      </c>
      <c r="B831" s="335" t="s">
        <v>35797</v>
      </c>
      <c r="C831" s="335" t="s">
        <v>37457</v>
      </c>
      <c r="D831" s="335" t="s">
        <v>2588</v>
      </c>
      <c r="E831" s="335" t="s">
        <v>37458</v>
      </c>
      <c r="F831" s="338"/>
    </row>
    <row r="832">
      <c r="A832" s="335" t="s">
        <v>35769</v>
      </c>
      <c r="B832" s="335" t="s">
        <v>35770</v>
      </c>
      <c r="C832" s="335" t="s">
        <v>37459</v>
      </c>
      <c r="D832" s="335" t="s">
        <v>2588</v>
      </c>
      <c r="E832" s="335" t="s">
        <v>37460</v>
      </c>
      <c r="F832" s="338"/>
    </row>
    <row r="833">
      <c r="A833" s="335" t="s">
        <v>35762</v>
      </c>
      <c r="B833" s="335" t="s">
        <v>35770</v>
      </c>
      <c r="C833" s="335" t="s">
        <v>37461</v>
      </c>
      <c r="D833" s="335" t="s">
        <v>3312</v>
      </c>
      <c r="E833" s="335" t="s">
        <v>37462</v>
      </c>
      <c r="F833" s="338"/>
    </row>
    <row r="834">
      <c r="A834" s="335" t="s">
        <v>35762</v>
      </c>
      <c r="B834" s="335" t="s">
        <v>35797</v>
      </c>
      <c r="C834" s="335" t="s">
        <v>37463</v>
      </c>
      <c r="D834" s="335" t="s">
        <v>37464</v>
      </c>
      <c r="E834" s="335" t="s">
        <v>37465</v>
      </c>
      <c r="F834" s="338"/>
    </row>
    <row r="835">
      <c r="A835" s="335" t="s">
        <v>35787</v>
      </c>
      <c r="B835" s="335" t="s">
        <v>35765</v>
      </c>
      <c r="C835" s="335" t="s">
        <v>37466</v>
      </c>
      <c r="D835" s="335" t="s">
        <v>37467</v>
      </c>
      <c r="E835" s="335" t="s">
        <v>37468</v>
      </c>
      <c r="F835" s="338"/>
    </row>
    <row r="836">
      <c r="A836" s="335" t="s">
        <v>35762</v>
      </c>
      <c r="B836" s="335" t="s">
        <v>35770</v>
      </c>
      <c r="C836" s="335" t="s">
        <v>37469</v>
      </c>
      <c r="D836" s="335" t="s">
        <v>37470</v>
      </c>
      <c r="E836" s="335" t="s">
        <v>37471</v>
      </c>
      <c r="F836" s="338"/>
    </row>
    <row r="837">
      <c r="A837" s="335" t="s">
        <v>35769</v>
      </c>
      <c r="B837" s="335" t="s">
        <v>35770</v>
      </c>
      <c r="C837" s="335" t="s">
        <v>25140</v>
      </c>
      <c r="D837" s="335" t="s">
        <v>37472</v>
      </c>
      <c r="E837" s="335" t="s">
        <v>37473</v>
      </c>
      <c r="F837" s="338"/>
    </row>
    <row r="838">
      <c r="A838" s="335" t="s">
        <v>35769</v>
      </c>
      <c r="B838" s="335" t="s">
        <v>35797</v>
      </c>
      <c r="C838" s="335" t="s">
        <v>37474</v>
      </c>
      <c r="D838" s="335" t="s">
        <v>37475</v>
      </c>
      <c r="E838" s="335" t="s">
        <v>37476</v>
      </c>
      <c r="F838" s="338"/>
    </row>
    <row r="839">
      <c r="A839" s="335" t="s">
        <v>35769</v>
      </c>
      <c r="B839" s="335" t="s">
        <v>35770</v>
      </c>
      <c r="C839" s="335" t="s">
        <v>37477</v>
      </c>
      <c r="D839" s="335" t="s">
        <v>2051</v>
      </c>
      <c r="E839" s="335" t="s">
        <v>37478</v>
      </c>
      <c r="F839" s="338"/>
    </row>
    <row r="840">
      <c r="A840" s="335" t="s">
        <v>35769</v>
      </c>
      <c r="B840" s="335" t="s">
        <v>35765</v>
      </c>
      <c r="C840" s="335" t="s">
        <v>37477</v>
      </c>
      <c r="D840" s="335" t="s">
        <v>2051</v>
      </c>
      <c r="E840" s="335" t="s">
        <v>37479</v>
      </c>
      <c r="F840" s="338"/>
    </row>
    <row r="841">
      <c r="A841" s="335" t="s">
        <v>35762</v>
      </c>
      <c r="B841" s="335" t="s">
        <v>35797</v>
      </c>
      <c r="C841" s="335" t="s">
        <v>2078</v>
      </c>
      <c r="D841" s="335" t="s">
        <v>19280</v>
      </c>
      <c r="E841" s="335" t="s">
        <v>37480</v>
      </c>
      <c r="F841" s="338"/>
    </row>
    <row r="842">
      <c r="A842" s="335" t="s">
        <v>35769</v>
      </c>
      <c r="B842" s="335" t="s">
        <v>35770</v>
      </c>
      <c r="C842" s="335" t="s">
        <v>30262</v>
      </c>
      <c r="D842" s="335" t="s">
        <v>2083</v>
      </c>
      <c r="E842" s="335" t="s">
        <v>37481</v>
      </c>
      <c r="F842" s="338"/>
    </row>
    <row r="843">
      <c r="A843" s="335" t="s">
        <v>35769</v>
      </c>
      <c r="B843" s="335" t="s">
        <v>35770</v>
      </c>
      <c r="C843" s="335" t="s">
        <v>37482</v>
      </c>
      <c r="D843" s="335" t="s">
        <v>4728</v>
      </c>
      <c r="E843" s="335" t="s">
        <v>37483</v>
      </c>
      <c r="F843" s="338"/>
    </row>
    <row r="844">
      <c r="A844" s="335" t="s">
        <v>35762</v>
      </c>
      <c r="B844" s="335" t="s">
        <v>35797</v>
      </c>
      <c r="C844" s="335" t="s">
        <v>36110</v>
      </c>
      <c r="D844" s="335" t="s">
        <v>4728</v>
      </c>
      <c r="E844" s="335" t="s">
        <v>37484</v>
      </c>
      <c r="F844" s="338"/>
    </row>
    <row r="845">
      <c r="A845" s="335" t="s">
        <v>34241</v>
      </c>
      <c r="B845" s="335" t="s">
        <v>35765</v>
      </c>
      <c r="C845" s="335" t="s">
        <v>37485</v>
      </c>
      <c r="D845" s="335"/>
      <c r="E845" s="335" t="s">
        <v>37486</v>
      </c>
      <c r="F845" s="338"/>
    </row>
    <row r="846">
      <c r="A846" s="335" t="s">
        <v>35769</v>
      </c>
      <c r="B846" s="335" t="s">
        <v>35797</v>
      </c>
      <c r="C846" s="335" t="s">
        <v>27076</v>
      </c>
      <c r="D846" s="335" t="s">
        <v>2588</v>
      </c>
      <c r="E846" s="335" t="s">
        <v>37487</v>
      </c>
      <c r="F846" s="338"/>
    </row>
    <row r="847">
      <c r="A847" s="335" t="s">
        <v>35769</v>
      </c>
      <c r="B847" s="335" t="s">
        <v>35770</v>
      </c>
      <c r="C847" s="335" t="s">
        <v>37488</v>
      </c>
      <c r="D847" s="335" t="s">
        <v>37489</v>
      </c>
      <c r="E847" s="335" t="s">
        <v>37490</v>
      </c>
      <c r="F847" s="338"/>
    </row>
    <row r="848">
      <c r="A848" s="339" t="s">
        <v>35787</v>
      </c>
      <c r="B848" s="340" t="s">
        <v>24604</v>
      </c>
      <c r="C848" s="340" t="s">
        <v>33804</v>
      </c>
      <c r="D848" s="340"/>
      <c r="E848" s="340" t="s">
        <v>37491</v>
      </c>
      <c r="F848" s="341"/>
    </row>
    <row r="849">
      <c r="A849" s="335" t="s">
        <v>35762</v>
      </c>
      <c r="B849" s="335" t="s">
        <v>35792</v>
      </c>
      <c r="C849" s="335" t="s">
        <v>37492</v>
      </c>
      <c r="D849" s="335" t="s">
        <v>3782</v>
      </c>
      <c r="E849" s="335" t="s">
        <v>37493</v>
      </c>
      <c r="F849" s="338"/>
    </row>
    <row r="850">
      <c r="A850" s="335" t="s">
        <v>35787</v>
      </c>
      <c r="B850" s="335" t="s">
        <v>35770</v>
      </c>
      <c r="C850" s="335" t="s">
        <v>32364</v>
      </c>
      <c r="D850" s="335" t="s">
        <v>37494</v>
      </c>
      <c r="E850" s="335" t="s">
        <v>35288</v>
      </c>
      <c r="F850" s="338"/>
    </row>
    <row r="851">
      <c r="A851" s="335" t="s">
        <v>35762</v>
      </c>
      <c r="B851" s="335" t="s">
        <v>35770</v>
      </c>
      <c r="C851" s="335" t="s">
        <v>17912</v>
      </c>
      <c r="D851" s="335" t="s">
        <v>2132</v>
      </c>
      <c r="E851" s="335" t="s">
        <v>37495</v>
      </c>
      <c r="F851" s="338"/>
    </row>
    <row r="852">
      <c r="A852" s="335" t="s">
        <v>35787</v>
      </c>
      <c r="B852" s="335" t="s">
        <v>35770</v>
      </c>
      <c r="C852" s="335" t="s">
        <v>37496</v>
      </c>
      <c r="D852" s="335" t="s">
        <v>37497</v>
      </c>
      <c r="E852" s="335" t="s">
        <v>20826</v>
      </c>
      <c r="F852" s="338"/>
    </row>
    <row r="853">
      <c r="A853" s="335" t="s">
        <v>35762</v>
      </c>
      <c r="B853" s="335" t="s">
        <v>35797</v>
      </c>
      <c r="C853" s="335" t="s">
        <v>6792</v>
      </c>
      <c r="D853" s="335" t="s">
        <v>37498</v>
      </c>
      <c r="E853" s="335" t="s">
        <v>37499</v>
      </c>
      <c r="F853" s="338"/>
    </row>
    <row r="854">
      <c r="A854" s="335" t="s">
        <v>35769</v>
      </c>
      <c r="B854" s="335" t="s">
        <v>35765</v>
      </c>
      <c r="C854" s="335" t="s">
        <v>37500</v>
      </c>
      <c r="D854" s="335" t="s">
        <v>2588</v>
      </c>
      <c r="E854" s="335" t="s">
        <v>37501</v>
      </c>
      <c r="F854" s="338"/>
    </row>
    <row r="855">
      <c r="A855" s="335" t="s">
        <v>35787</v>
      </c>
      <c r="B855" s="335" t="s">
        <v>35770</v>
      </c>
      <c r="C855" s="335" t="s">
        <v>37502</v>
      </c>
      <c r="D855" s="335"/>
      <c r="E855" s="335" t="s">
        <v>37503</v>
      </c>
      <c r="F855" s="338"/>
    </row>
    <row r="856">
      <c r="A856" s="335" t="s">
        <v>35762</v>
      </c>
      <c r="B856" s="335" t="s">
        <v>35792</v>
      </c>
      <c r="C856" s="335" t="s">
        <v>37504</v>
      </c>
      <c r="D856" s="335" t="s">
        <v>37505</v>
      </c>
      <c r="E856" s="335" t="s">
        <v>37506</v>
      </c>
      <c r="F856" s="338"/>
    </row>
    <row r="857">
      <c r="A857" s="335" t="s">
        <v>35787</v>
      </c>
      <c r="B857" s="335" t="s">
        <v>35765</v>
      </c>
      <c r="C857" s="335" t="s">
        <v>33357</v>
      </c>
      <c r="D857" s="335" t="s">
        <v>37507</v>
      </c>
      <c r="E857" s="335" t="s">
        <v>2176</v>
      </c>
      <c r="F857" s="338"/>
    </row>
    <row r="858">
      <c r="A858" s="335" t="s">
        <v>34241</v>
      </c>
      <c r="B858" s="335" t="s">
        <v>35792</v>
      </c>
      <c r="C858" s="335" t="s">
        <v>37508</v>
      </c>
      <c r="D858" s="335" t="s">
        <v>37509</v>
      </c>
      <c r="E858" s="335" t="s">
        <v>37510</v>
      </c>
      <c r="F858" s="338"/>
    </row>
    <row r="859">
      <c r="A859" s="335" t="s">
        <v>35762</v>
      </c>
      <c r="B859" s="335" t="s">
        <v>35797</v>
      </c>
      <c r="C859" s="335" t="s">
        <v>37511</v>
      </c>
      <c r="D859" s="335" t="s">
        <v>37512</v>
      </c>
      <c r="E859" s="335" t="s">
        <v>37513</v>
      </c>
      <c r="F859" s="338"/>
    </row>
    <row r="860">
      <c r="A860" s="335" t="s">
        <v>35762</v>
      </c>
      <c r="B860" s="335" t="s">
        <v>35765</v>
      </c>
      <c r="C860" s="335" t="s">
        <v>37514</v>
      </c>
      <c r="D860" s="335" t="s">
        <v>37515</v>
      </c>
      <c r="E860" s="335" t="s">
        <v>37516</v>
      </c>
      <c r="F860" s="338"/>
    </row>
    <row r="861">
      <c r="A861" s="335" t="s">
        <v>35762</v>
      </c>
      <c r="B861" s="335" t="s">
        <v>35770</v>
      </c>
      <c r="C861" s="335" t="s">
        <v>37517</v>
      </c>
      <c r="D861" s="335" t="s">
        <v>29933</v>
      </c>
      <c r="E861" s="335" t="s">
        <v>37518</v>
      </c>
      <c r="F861" s="338"/>
    </row>
    <row r="862">
      <c r="A862" s="335" t="s">
        <v>35787</v>
      </c>
      <c r="B862" s="335" t="s">
        <v>35770</v>
      </c>
      <c r="C862" s="335" t="s">
        <v>37519</v>
      </c>
      <c r="D862" s="335" t="s">
        <v>37520</v>
      </c>
      <c r="E862" s="335" t="s">
        <v>5831</v>
      </c>
      <c r="F862" s="338"/>
    </row>
    <row r="863">
      <c r="A863" s="339" t="s">
        <v>35787</v>
      </c>
      <c r="B863" s="340" t="s">
        <v>24604</v>
      </c>
      <c r="C863" s="340" t="s">
        <v>33101</v>
      </c>
      <c r="D863" s="340"/>
      <c r="E863" s="340" t="s">
        <v>37520</v>
      </c>
      <c r="F863" s="341"/>
    </row>
    <row r="864">
      <c r="A864" s="339" t="s">
        <v>35787</v>
      </c>
      <c r="B864" s="340" t="s">
        <v>33918</v>
      </c>
      <c r="C864" s="340" t="s">
        <v>37521</v>
      </c>
      <c r="D864" s="340" t="s">
        <v>37522</v>
      </c>
      <c r="E864" s="340" t="s">
        <v>24905</v>
      </c>
      <c r="F864" s="341"/>
    </row>
    <row r="865">
      <c r="A865" s="335" t="s">
        <v>35769</v>
      </c>
      <c r="B865" s="335" t="s">
        <v>35770</v>
      </c>
      <c r="C865" s="335" t="s">
        <v>23792</v>
      </c>
      <c r="D865" s="335" t="s">
        <v>2209</v>
      </c>
      <c r="E865" s="335" t="s">
        <v>37523</v>
      </c>
      <c r="F865" s="338"/>
    </row>
    <row r="866">
      <c r="A866" s="335" t="s">
        <v>35762</v>
      </c>
      <c r="B866" s="335" t="s">
        <v>35797</v>
      </c>
      <c r="C866" s="335" t="s">
        <v>37524</v>
      </c>
      <c r="D866" s="335" t="s">
        <v>37525</v>
      </c>
      <c r="E866" s="335" t="s">
        <v>37526</v>
      </c>
      <c r="F866" s="338"/>
    </row>
    <row r="867">
      <c r="A867" s="335" t="s">
        <v>35769</v>
      </c>
      <c r="B867" s="335" t="s">
        <v>35797</v>
      </c>
      <c r="C867" s="335" t="s">
        <v>37527</v>
      </c>
      <c r="D867" s="335" t="s">
        <v>23800</v>
      </c>
      <c r="E867" s="335" t="s">
        <v>37528</v>
      </c>
      <c r="F867" s="338"/>
    </row>
    <row r="868">
      <c r="A868" s="335" t="s">
        <v>35762</v>
      </c>
      <c r="B868" s="335" t="s">
        <v>35797</v>
      </c>
      <c r="C868" s="335" t="s">
        <v>5833</v>
      </c>
      <c r="D868" s="335" t="s">
        <v>37529</v>
      </c>
      <c r="E868" s="335" t="s">
        <v>37530</v>
      </c>
      <c r="F868" s="338"/>
    </row>
    <row r="869">
      <c r="A869" s="335" t="s">
        <v>35762</v>
      </c>
      <c r="B869" s="335" t="s">
        <v>35770</v>
      </c>
      <c r="C869" s="335" t="s">
        <v>4360</v>
      </c>
      <c r="D869" s="335" t="s">
        <v>3312</v>
      </c>
      <c r="E869" s="335" t="s">
        <v>37531</v>
      </c>
      <c r="F869" s="338"/>
    </row>
    <row r="870">
      <c r="A870" s="335" t="s">
        <v>35769</v>
      </c>
      <c r="B870" s="335" t="s">
        <v>35797</v>
      </c>
      <c r="C870" s="335" t="s">
        <v>37532</v>
      </c>
      <c r="D870" s="335" t="s">
        <v>2588</v>
      </c>
      <c r="E870" s="335" t="s">
        <v>37533</v>
      </c>
      <c r="F870" s="338"/>
    </row>
    <row r="871">
      <c r="A871" s="335" t="s">
        <v>34241</v>
      </c>
      <c r="B871" s="335" t="s">
        <v>35770</v>
      </c>
      <c r="C871" s="335" t="s">
        <v>37534</v>
      </c>
      <c r="D871" s="335"/>
      <c r="E871" s="335" t="s">
        <v>37535</v>
      </c>
      <c r="F871" s="338"/>
    </row>
    <row r="872">
      <c r="A872" s="335" t="s">
        <v>35769</v>
      </c>
      <c r="B872" s="335" t="s">
        <v>35797</v>
      </c>
      <c r="C872" s="335" t="s">
        <v>37536</v>
      </c>
      <c r="D872" s="335" t="s">
        <v>37537</v>
      </c>
      <c r="E872" s="335" t="s">
        <v>37538</v>
      </c>
      <c r="F872" s="338"/>
    </row>
    <row r="873">
      <c r="A873" s="335" t="s">
        <v>35769</v>
      </c>
      <c r="B873" s="335" t="s">
        <v>35797</v>
      </c>
      <c r="C873" s="335" t="s">
        <v>37539</v>
      </c>
      <c r="D873" s="335" t="s">
        <v>37537</v>
      </c>
      <c r="E873" s="335" t="s">
        <v>37540</v>
      </c>
      <c r="F873" s="338"/>
    </row>
    <row r="874">
      <c r="A874" s="335" t="s">
        <v>35762</v>
      </c>
      <c r="B874" s="335" t="s">
        <v>35770</v>
      </c>
      <c r="C874" s="335" t="s">
        <v>26264</v>
      </c>
      <c r="D874" s="335" t="s">
        <v>37541</v>
      </c>
      <c r="E874" s="335" t="s">
        <v>37542</v>
      </c>
      <c r="F874" s="338"/>
    </row>
    <row r="875">
      <c r="A875" s="335" t="s">
        <v>35769</v>
      </c>
      <c r="B875" s="335" t="s">
        <v>35770</v>
      </c>
      <c r="C875" s="335" t="s">
        <v>16925</v>
      </c>
      <c r="D875" s="335" t="s">
        <v>2268</v>
      </c>
      <c r="E875" s="335" t="s">
        <v>37543</v>
      </c>
      <c r="F875" s="338"/>
    </row>
    <row r="876">
      <c r="A876" s="335" t="s">
        <v>35769</v>
      </c>
      <c r="B876" s="335" t="s">
        <v>35765</v>
      </c>
      <c r="C876" s="335" t="s">
        <v>37544</v>
      </c>
      <c r="D876" s="335" t="s">
        <v>2243</v>
      </c>
      <c r="E876" s="335" t="s">
        <v>37545</v>
      </c>
      <c r="F876" s="338"/>
    </row>
    <row r="877">
      <c r="A877" s="335" t="s">
        <v>35762</v>
      </c>
      <c r="B877" s="335" t="s">
        <v>35765</v>
      </c>
      <c r="C877" s="335" t="s">
        <v>15084</v>
      </c>
      <c r="D877" s="335" t="s">
        <v>2243</v>
      </c>
      <c r="E877" s="335" t="s">
        <v>37546</v>
      </c>
      <c r="F877" s="338"/>
    </row>
    <row r="878">
      <c r="A878" s="335" t="s">
        <v>35762</v>
      </c>
      <c r="B878" s="335" t="s">
        <v>35765</v>
      </c>
      <c r="C878" s="335" t="s">
        <v>37547</v>
      </c>
      <c r="D878" s="335" t="s">
        <v>5844</v>
      </c>
      <c r="E878" s="335" t="s">
        <v>37548</v>
      </c>
      <c r="F878" s="338"/>
    </row>
    <row r="879">
      <c r="A879" s="335" t="s">
        <v>35762</v>
      </c>
      <c r="B879" s="335" t="s">
        <v>35770</v>
      </c>
      <c r="C879" s="335" t="s">
        <v>37549</v>
      </c>
      <c r="D879" s="335" t="s">
        <v>5844</v>
      </c>
      <c r="E879" s="335" t="s">
        <v>37550</v>
      </c>
      <c r="F879" s="338"/>
    </row>
    <row r="880">
      <c r="A880" s="335" t="s">
        <v>35769</v>
      </c>
      <c r="B880" s="335" t="s">
        <v>35797</v>
      </c>
      <c r="C880" s="335" t="s">
        <v>37551</v>
      </c>
      <c r="D880" s="335" t="s">
        <v>29033</v>
      </c>
      <c r="E880" s="335" t="s">
        <v>37552</v>
      </c>
      <c r="F880" s="338"/>
    </row>
    <row r="881">
      <c r="A881" s="335" t="s">
        <v>35787</v>
      </c>
      <c r="B881" s="335" t="s">
        <v>35797</v>
      </c>
      <c r="C881" s="335" t="s">
        <v>37553</v>
      </c>
      <c r="D881" s="335" t="s">
        <v>37554</v>
      </c>
      <c r="E881" s="335" t="s">
        <v>5851</v>
      </c>
      <c r="F881" s="338"/>
    </row>
    <row r="882">
      <c r="A882" s="335" t="s">
        <v>35787</v>
      </c>
      <c r="B882" s="335" t="s">
        <v>35770</v>
      </c>
      <c r="C882" s="335" t="s">
        <v>33804</v>
      </c>
      <c r="D882" s="335" t="s">
        <v>37491</v>
      </c>
      <c r="E882" s="335" t="s">
        <v>5854</v>
      </c>
      <c r="F882" s="338"/>
    </row>
    <row r="883">
      <c r="A883" s="335" t="s">
        <v>35787</v>
      </c>
      <c r="B883" s="335" t="s">
        <v>35770</v>
      </c>
      <c r="C883" s="335" t="s">
        <v>33804</v>
      </c>
      <c r="D883" s="335" t="s">
        <v>37491</v>
      </c>
      <c r="E883" s="335" t="s">
        <v>5854</v>
      </c>
      <c r="F883" s="338"/>
    </row>
    <row r="884">
      <c r="A884" s="335" t="s">
        <v>35787</v>
      </c>
      <c r="B884" s="335" t="s">
        <v>35770</v>
      </c>
      <c r="C884" s="335" t="s">
        <v>33804</v>
      </c>
      <c r="D884" s="335" t="s">
        <v>37555</v>
      </c>
      <c r="E884" s="335" t="s">
        <v>5854</v>
      </c>
      <c r="F884" s="338"/>
    </row>
    <row r="885">
      <c r="A885" s="335" t="s">
        <v>35769</v>
      </c>
      <c r="B885" s="335" t="s">
        <v>35770</v>
      </c>
      <c r="C885" s="335" t="s">
        <v>37556</v>
      </c>
      <c r="D885" s="335" t="s">
        <v>5854</v>
      </c>
      <c r="E885" s="335" t="s">
        <v>37557</v>
      </c>
      <c r="F885" s="338"/>
    </row>
    <row r="886">
      <c r="A886" s="335" t="s">
        <v>35762</v>
      </c>
      <c r="B886" s="335" t="s">
        <v>35792</v>
      </c>
      <c r="C886" s="335" t="s">
        <v>37558</v>
      </c>
      <c r="D886" s="335" t="s">
        <v>2290</v>
      </c>
      <c r="E886" s="335" t="s">
        <v>37559</v>
      </c>
      <c r="F886" s="338"/>
    </row>
    <row r="887">
      <c r="A887" s="335" t="s">
        <v>35787</v>
      </c>
      <c r="B887" s="335" t="s">
        <v>35770</v>
      </c>
      <c r="C887" s="335" t="s">
        <v>37560</v>
      </c>
      <c r="D887" s="335" t="s">
        <v>37561</v>
      </c>
      <c r="E887" s="335" t="s">
        <v>37562</v>
      </c>
      <c r="F887" s="338"/>
    </row>
    <row r="888">
      <c r="A888" s="335" t="s">
        <v>35787</v>
      </c>
      <c r="B888" s="335" t="s">
        <v>35770</v>
      </c>
      <c r="C888" s="335" t="s">
        <v>37563</v>
      </c>
      <c r="D888" s="335" t="s">
        <v>37564</v>
      </c>
      <c r="E888" s="335" t="s">
        <v>37565</v>
      </c>
      <c r="F888" s="338"/>
    </row>
    <row r="889">
      <c r="A889" s="335" t="s">
        <v>35769</v>
      </c>
      <c r="B889" s="335" t="s">
        <v>35765</v>
      </c>
      <c r="C889" s="335" t="s">
        <v>37566</v>
      </c>
      <c r="D889" s="335" t="s">
        <v>2298</v>
      </c>
      <c r="E889" s="335" t="s">
        <v>37567</v>
      </c>
      <c r="F889" s="338"/>
    </row>
    <row r="890">
      <c r="A890" s="335" t="s">
        <v>35769</v>
      </c>
      <c r="B890" s="335" t="s">
        <v>35770</v>
      </c>
      <c r="C890" s="335" t="s">
        <v>22577</v>
      </c>
      <c r="D890" s="335" t="s">
        <v>2306</v>
      </c>
      <c r="E890" s="335" t="s">
        <v>37568</v>
      </c>
      <c r="F890" s="338"/>
    </row>
    <row r="891">
      <c r="A891" s="335" t="s">
        <v>35762</v>
      </c>
      <c r="B891" s="335" t="s">
        <v>35792</v>
      </c>
      <c r="C891" s="335" t="s">
        <v>37569</v>
      </c>
      <c r="D891" s="335" t="s">
        <v>31585</v>
      </c>
      <c r="E891" s="335" t="s">
        <v>37570</v>
      </c>
      <c r="F891" s="338"/>
    </row>
    <row r="892">
      <c r="A892" s="335" t="s">
        <v>35769</v>
      </c>
      <c r="B892" s="335" t="s">
        <v>35797</v>
      </c>
      <c r="C892" s="335" t="s">
        <v>37571</v>
      </c>
      <c r="D892" s="335" t="s">
        <v>2318</v>
      </c>
      <c r="E892" s="335" t="s">
        <v>37572</v>
      </c>
      <c r="F892" s="338"/>
    </row>
    <row r="893">
      <c r="A893" s="335" t="s">
        <v>35769</v>
      </c>
      <c r="B893" s="335" t="s">
        <v>35770</v>
      </c>
      <c r="C893" s="335" t="s">
        <v>22779</v>
      </c>
      <c r="D893" s="335" t="s">
        <v>37573</v>
      </c>
      <c r="E893" s="335" t="s">
        <v>37574</v>
      </c>
      <c r="F893" s="338"/>
    </row>
    <row r="894">
      <c r="A894" s="335" t="s">
        <v>34241</v>
      </c>
      <c r="B894" s="335" t="s">
        <v>35770</v>
      </c>
      <c r="C894" s="335" t="s">
        <v>37575</v>
      </c>
      <c r="D894" s="335" t="s">
        <v>37576</v>
      </c>
      <c r="E894" s="335" t="s">
        <v>37577</v>
      </c>
      <c r="F894" s="338"/>
    </row>
    <row r="895">
      <c r="A895" s="335" t="s">
        <v>35769</v>
      </c>
      <c r="B895" s="335" t="s">
        <v>35770</v>
      </c>
      <c r="C895" s="335" t="s">
        <v>29469</v>
      </c>
      <c r="D895" s="335" t="s">
        <v>37578</v>
      </c>
      <c r="E895" s="335" t="s">
        <v>37579</v>
      </c>
      <c r="F895" s="338"/>
    </row>
    <row r="896">
      <c r="A896" s="335" t="s">
        <v>35769</v>
      </c>
      <c r="B896" s="335" t="s">
        <v>35770</v>
      </c>
      <c r="C896" s="335" t="s">
        <v>37580</v>
      </c>
      <c r="D896" s="335" t="s">
        <v>2588</v>
      </c>
      <c r="E896" s="335" t="s">
        <v>37581</v>
      </c>
      <c r="F896" s="338"/>
    </row>
    <row r="897">
      <c r="A897" s="335" t="s">
        <v>34241</v>
      </c>
      <c r="B897" s="335" t="s">
        <v>35792</v>
      </c>
      <c r="C897" s="335" t="s">
        <v>36526</v>
      </c>
      <c r="D897" s="335" t="s">
        <v>37582</v>
      </c>
      <c r="E897" s="335" t="s">
        <v>37583</v>
      </c>
      <c r="F897" s="338"/>
    </row>
    <row r="898">
      <c r="A898" s="335" t="s">
        <v>35769</v>
      </c>
      <c r="B898" s="335" t="s">
        <v>35770</v>
      </c>
      <c r="C898" s="335" t="s">
        <v>37584</v>
      </c>
      <c r="D898" s="335" t="s">
        <v>37585</v>
      </c>
      <c r="E898" s="335" t="s">
        <v>37586</v>
      </c>
      <c r="F898" s="338"/>
    </row>
    <row r="899">
      <c r="A899" s="335" t="s">
        <v>35769</v>
      </c>
      <c r="B899" s="335" t="s">
        <v>35770</v>
      </c>
      <c r="C899" s="335" t="s">
        <v>37587</v>
      </c>
      <c r="D899" s="335" t="s">
        <v>2588</v>
      </c>
      <c r="E899" s="335" t="s">
        <v>37588</v>
      </c>
      <c r="F899" s="338"/>
    </row>
    <row r="900">
      <c r="A900" s="339" t="s">
        <v>35787</v>
      </c>
      <c r="B900" s="340" t="s">
        <v>24604</v>
      </c>
      <c r="C900" s="340" t="s">
        <v>32152</v>
      </c>
      <c r="D900" s="340"/>
      <c r="E900" s="340" t="s">
        <v>37589</v>
      </c>
      <c r="F900" s="341"/>
    </row>
    <row r="901">
      <c r="A901" s="335" t="s">
        <v>35769</v>
      </c>
      <c r="B901" s="335" t="s">
        <v>36013</v>
      </c>
      <c r="C901" s="335" t="s">
        <v>29527</v>
      </c>
      <c r="D901" s="335" t="s">
        <v>2588</v>
      </c>
      <c r="E901" s="335" t="s">
        <v>37590</v>
      </c>
      <c r="F901" s="338"/>
    </row>
    <row r="902">
      <c r="A902" s="335" t="s">
        <v>35762</v>
      </c>
      <c r="B902" s="335" t="s">
        <v>35792</v>
      </c>
      <c r="C902" s="335" t="s">
        <v>37591</v>
      </c>
      <c r="D902" s="335" t="s">
        <v>37592</v>
      </c>
      <c r="E902" s="335" t="s">
        <v>37593</v>
      </c>
      <c r="F902" s="338"/>
    </row>
    <row r="903">
      <c r="A903" s="335" t="s">
        <v>35762</v>
      </c>
      <c r="B903" s="335" t="s">
        <v>35792</v>
      </c>
      <c r="C903" s="335" t="s">
        <v>37594</v>
      </c>
      <c r="D903" s="335" t="s">
        <v>1472</v>
      </c>
      <c r="E903" s="335" t="s">
        <v>37595</v>
      </c>
      <c r="F903" s="338"/>
    </row>
    <row r="904">
      <c r="A904" s="335" t="s">
        <v>35762</v>
      </c>
      <c r="B904" s="335" t="s">
        <v>35770</v>
      </c>
      <c r="C904" s="335" t="s">
        <v>37596</v>
      </c>
      <c r="D904" s="335" t="s">
        <v>20683</v>
      </c>
      <c r="E904" s="335" t="s">
        <v>37597</v>
      </c>
      <c r="F904" s="338"/>
    </row>
    <row r="905">
      <c r="A905" s="335" t="s">
        <v>35762</v>
      </c>
      <c r="B905" s="335" t="s">
        <v>35797</v>
      </c>
      <c r="C905" s="335" t="s">
        <v>4877</v>
      </c>
      <c r="D905" s="335" t="s">
        <v>4878</v>
      </c>
      <c r="E905" s="335" t="s">
        <v>37598</v>
      </c>
      <c r="F905" s="338"/>
    </row>
    <row r="906">
      <c r="A906" s="335" t="s">
        <v>35769</v>
      </c>
      <c r="B906" s="335" t="s">
        <v>35770</v>
      </c>
      <c r="C906" s="335" t="s">
        <v>37599</v>
      </c>
      <c r="D906" s="335" t="s">
        <v>2588</v>
      </c>
      <c r="E906" s="335" t="s">
        <v>37600</v>
      </c>
      <c r="F906" s="338"/>
    </row>
    <row r="907">
      <c r="A907" s="335" t="s">
        <v>35787</v>
      </c>
      <c r="B907" s="335" t="s">
        <v>35792</v>
      </c>
      <c r="C907" s="335" t="s">
        <v>37601</v>
      </c>
      <c r="D907" s="335" t="s">
        <v>37602</v>
      </c>
      <c r="E907" s="335" t="s">
        <v>37603</v>
      </c>
      <c r="F907" s="338"/>
    </row>
    <row r="908">
      <c r="A908" s="335" t="s">
        <v>35762</v>
      </c>
      <c r="B908" s="335" t="s">
        <v>35797</v>
      </c>
      <c r="C908" s="335" t="s">
        <v>37604</v>
      </c>
      <c r="D908" s="335" t="s">
        <v>37605</v>
      </c>
      <c r="E908" s="335" t="s">
        <v>37606</v>
      </c>
      <c r="F908" s="338"/>
    </row>
    <row r="909">
      <c r="A909" s="335" t="s">
        <v>35762</v>
      </c>
      <c r="B909" s="335" t="s">
        <v>35770</v>
      </c>
      <c r="C909" s="335" t="s">
        <v>37607</v>
      </c>
      <c r="D909" s="335" t="s">
        <v>2375</v>
      </c>
      <c r="E909" s="335" t="s">
        <v>37608</v>
      </c>
      <c r="F909" s="338"/>
    </row>
    <row r="910">
      <c r="A910" s="335" t="s">
        <v>35769</v>
      </c>
      <c r="B910" s="335" t="s">
        <v>35765</v>
      </c>
      <c r="C910" s="335" t="s">
        <v>37609</v>
      </c>
      <c r="D910" s="335" t="s">
        <v>37610</v>
      </c>
      <c r="E910" s="335" t="s">
        <v>37611</v>
      </c>
      <c r="F910" s="338"/>
    </row>
    <row r="911">
      <c r="A911" s="335" t="s">
        <v>35787</v>
      </c>
      <c r="B911" s="335" t="s">
        <v>35770</v>
      </c>
      <c r="C911" s="335" t="s">
        <v>37612</v>
      </c>
      <c r="D911" s="335" t="s">
        <v>37613</v>
      </c>
      <c r="E911" s="335" t="s">
        <v>2366</v>
      </c>
      <c r="F911" s="338"/>
    </row>
    <row r="912">
      <c r="A912" s="335" t="s">
        <v>35762</v>
      </c>
      <c r="B912" s="335" t="s">
        <v>35765</v>
      </c>
      <c r="C912" s="335" t="s">
        <v>2379</v>
      </c>
      <c r="D912" s="335" t="s">
        <v>2375</v>
      </c>
      <c r="E912" s="335" t="s">
        <v>37614</v>
      </c>
      <c r="F912" s="338"/>
    </row>
    <row r="913">
      <c r="A913" s="335" t="s">
        <v>35787</v>
      </c>
      <c r="B913" s="335" t="s">
        <v>35770</v>
      </c>
      <c r="C913" s="335" t="s">
        <v>37615</v>
      </c>
      <c r="D913" s="335" t="s">
        <v>37616</v>
      </c>
      <c r="E913" s="335" t="s">
        <v>37617</v>
      </c>
      <c r="F913" s="338"/>
    </row>
    <row r="914">
      <c r="A914" s="335" t="s">
        <v>35769</v>
      </c>
      <c r="B914" s="335" t="s">
        <v>35797</v>
      </c>
      <c r="C914" s="335" t="s">
        <v>37618</v>
      </c>
      <c r="D914" s="335" t="s">
        <v>2588</v>
      </c>
      <c r="E914" s="335" t="s">
        <v>37619</v>
      </c>
      <c r="F914" s="338"/>
    </row>
    <row r="915">
      <c r="A915" s="335" t="s">
        <v>34241</v>
      </c>
      <c r="B915" s="335" t="s">
        <v>35770</v>
      </c>
      <c r="C915" s="335" t="s">
        <v>34134</v>
      </c>
      <c r="D915" s="335" t="s">
        <v>34918</v>
      </c>
      <c r="E915" s="335" t="s">
        <v>37620</v>
      </c>
      <c r="F915" s="338"/>
    </row>
    <row r="916">
      <c r="A916" s="335" t="s">
        <v>35769</v>
      </c>
      <c r="B916" s="335" t="s">
        <v>35797</v>
      </c>
      <c r="C916" s="335" t="s">
        <v>37621</v>
      </c>
      <c r="D916" s="335" t="s">
        <v>37622</v>
      </c>
      <c r="E916" s="335" t="s">
        <v>37623</v>
      </c>
      <c r="F916" s="338"/>
    </row>
    <row r="917">
      <c r="A917" s="335" t="s">
        <v>35762</v>
      </c>
      <c r="B917" s="335" t="s">
        <v>35765</v>
      </c>
      <c r="C917" s="335" t="s">
        <v>37624</v>
      </c>
      <c r="D917" s="335" t="s">
        <v>7513</v>
      </c>
      <c r="E917" s="335" t="s">
        <v>37625</v>
      </c>
      <c r="F917" s="338"/>
    </row>
    <row r="918">
      <c r="A918" s="335" t="s">
        <v>35762</v>
      </c>
      <c r="B918" s="335" t="s">
        <v>35770</v>
      </c>
      <c r="C918" s="335" t="s">
        <v>9241</v>
      </c>
      <c r="D918" s="335" t="s">
        <v>2421</v>
      </c>
      <c r="E918" s="335" t="s">
        <v>37626</v>
      </c>
      <c r="F918" s="338"/>
    </row>
    <row r="919">
      <c r="A919" s="335" t="s">
        <v>35762</v>
      </c>
      <c r="B919" s="335" t="s">
        <v>35797</v>
      </c>
      <c r="C919" s="335" t="s">
        <v>37627</v>
      </c>
      <c r="D919" s="335" t="s">
        <v>37628</v>
      </c>
      <c r="E919" s="335" t="s">
        <v>37629</v>
      </c>
      <c r="F919" s="338"/>
    </row>
    <row r="920">
      <c r="A920" s="335" t="s">
        <v>35787</v>
      </c>
      <c r="B920" s="335" t="s">
        <v>35797</v>
      </c>
      <c r="C920" s="335" t="s">
        <v>37630</v>
      </c>
      <c r="D920" s="335" t="s">
        <v>37631</v>
      </c>
      <c r="E920" s="335" t="s">
        <v>37632</v>
      </c>
      <c r="F920" s="338"/>
    </row>
    <row r="921">
      <c r="A921" s="335" t="s">
        <v>35762</v>
      </c>
      <c r="B921" s="335" t="s">
        <v>35770</v>
      </c>
      <c r="C921" s="335" t="s">
        <v>37633</v>
      </c>
      <c r="D921" s="335" t="s">
        <v>23864</v>
      </c>
      <c r="E921" s="335" t="s">
        <v>37634</v>
      </c>
      <c r="F921" s="338"/>
    </row>
    <row r="922">
      <c r="A922" s="335" t="s">
        <v>34241</v>
      </c>
      <c r="B922" s="335" t="s">
        <v>35770</v>
      </c>
      <c r="C922" s="335" t="s">
        <v>37635</v>
      </c>
      <c r="D922" s="335" t="s">
        <v>37636</v>
      </c>
      <c r="E922" s="335" t="s">
        <v>37637</v>
      </c>
      <c r="F922" s="338"/>
    </row>
    <row r="923">
      <c r="A923" s="335" t="s">
        <v>35762</v>
      </c>
      <c r="B923" s="335" t="s">
        <v>35770</v>
      </c>
      <c r="C923" s="335" t="s">
        <v>37638</v>
      </c>
      <c r="D923" s="335" t="s">
        <v>2588</v>
      </c>
      <c r="E923" s="335" t="s">
        <v>37639</v>
      </c>
      <c r="F923" s="338"/>
    </row>
    <row r="924">
      <c r="A924" s="335" t="s">
        <v>35769</v>
      </c>
      <c r="B924" s="335" t="s">
        <v>35797</v>
      </c>
      <c r="C924" s="335" t="s">
        <v>37640</v>
      </c>
      <c r="D924" s="335" t="s">
        <v>2588</v>
      </c>
      <c r="E924" s="335" t="s">
        <v>37641</v>
      </c>
      <c r="F924" s="338"/>
    </row>
    <row r="925">
      <c r="A925" s="335" t="s">
        <v>35787</v>
      </c>
      <c r="B925" s="335" t="s">
        <v>35770</v>
      </c>
      <c r="C925" s="335" t="s">
        <v>31986</v>
      </c>
      <c r="D925" s="335"/>
      <c r="E925" s="335" t="s">
        <v>37642</v>
      </c>
      <c r="F925" s="338"/>
    </row>
    <row r="926">
      <c r="A926" s="335" t="s">
        <v>35762</v>
      </c>
      <c r="B926" s="335" t="s">
        <v>35765</v>
      </c>
      <c r="C926" s="335" t="s">
        <v>37643</v>
      </c>
      <c r="D926" s="335" t="s">
        <v>37644</v>
      </c>
      <c r="E926" s="335" t="s">
        <v>37645</v>
      </c>
      <c r="F926" s="338"/>
    </row>
    <row r="927">
      <c r="A927" s="335" t="s">
        <v>35762</v>
      </c>
      <c r="B927" s="335" t="s">
        <v>35792</v>
      </c>
      <c r="C927" s="335" t="s">
        <v>37646</v>
      </c>
      <c r="D927" s="335" t="s">
        <v>2463</v>
      </c>
      <c r="E927" s="335" t="s">
        <v>37647</v>
      </c>
      <c r="F927" s="338"/>
    </row>
    <row r="928">
      <c r="A928" s="335" t="s">
        <v>35787</v>
      </c>
      <c r="B928" s="335" t="s">
        <v>35770</v>
      </c>
      <c r="C928" s="335" t="s">
        <v>37648</v>
      </c>
      <c r="D928" s="335"/>
      <c r="E928" s="335" t="s">
        <v>37649</v>
      </c>
      <c r="F928" s="338"/>
    </row>
    <row r="929">
      <c r="A929" s="335" t="s">
        <v>35769</v>
      </c>
      <c r="B929" s="335" t="s">
        <v>35792</v>
      </c>
      <c r="C929" s="335" t="s">
        <v>37650</v>
      </c>
      <c r="D929" s="335" t="s">
        <v>2463</v>
      </c>
      <c r="E929" s="335" t="s">
        <v>37651</v>
      </c>
      <c r="F929" s="338"/>
    </row>
    <row r="930">
      <c r="A930" s="335" t="s">
        <v>34241</v>
      </c>
      <c r="B930" s="335" t="s">
        <v>35770</v>
      </c>
      <c r="C930" s="335" t="s">
        <v>37652</v>
      </c>
      <c r="D930" s="335" t="s">
        <v>37653</v>
      </c>
      <c r="E930" s="335" t="s">
        <v>37654</v>
      </c>
      <c r="F930" s="338"/>
    </row>
    <row r="931">
      <c r="A931" s="335" t="s">
        <v>35769</v>
      </c>
      <c r="B931" s="335" t="s">
        <v>35765</v>
      </c>
      <c r="C931" s="335" t="s">
        <v>37655</v>
      </c>
      <c r="D931" s="335" t="s">
        <v>2463</v>
      </c>
      <c r="E931" s="335" t="s">
        <v>37656</v>
      </c>
      <c r="F931" s="338"/>
    </row>
    <row r="932">
      <c r="A932" s="335" t="s">
        <v>35769</v>
      </c>
      <c r="B932" s="335" t="s">
        <v>35765</v>
      </c>
      <c r="C932" s="335" t="s">
        <v>25267</v>
      </c>
      <c r="D932" s="335" t="s">
        <v>2463</v>
      </c>
      <c r="E932" s="335" t="s">
        <v>37657</v>
      </c>
      <c r="F932" s="338"/>
    </row>
    <row r="933">
      <c r="A933" s="335" t="s">
        <v>35762</v>
      </c>
      <c r="B933" s="335" t="s">
        <v>35770</v>
      </c>
      <c r="C933" s="335" t="s">
        <v>2462</v>
      </c>
      <c r="D933" s="335" t="s">
        <v>2452</v>
      </c>
      <c r="E933" s="335" t="s">
        <v>37658</v>
      </c>
      <c r="F933" s="338"/>
    </row>
    <row r="934">
      <c r="A934" s="335" t="s">
        <v>35762</v>
      </c>
      <c r="B934" s="335" t="s">
        <v>35797</v>
      </c>
      <c r="C934" s="335" t="s">
        <v>19553</v>
      </c>
      <c r="D934" s="335" t="s">
        <v>2452</v>
      </c>
      <c r="E934" s="335" t="s">
        <v>37659</v>
      </c>
      <c r="F934" s="338"/>
    </row>
    <row r="935">
      <c r="A935" s="339" t="s">
        <v>35787</v>
      </c>
      <c r="B935" s="340" t="s">
        <v>24604</v>
      </c>
      <c r="C935" s="340" t="s">
        <v>33909</v>
      </c>
      <c r="D935" s="340"/>
      <c r="E935" s="340" t="s">
        <v>37660</v>
      </c>
      <c r="F935" s="341"/>
    </row>
    <row r="936">
      <c r="A936" s="335" t="s">
        <v>34241</v>
      </c>
      <c r="B936" s="335" t="s">
        <v>35770</v>
      </c>
      <c r="C936" s="335" t="s">
        <v>37661</v>
      </c>
      <c r="D936" s="335" t="s">
        <v>37662</v>
      </c>
      <c r="E936" s="335" t="s">
        <v>37663</v>
      </c>
      <c r="F936" s="338"/>
    </row>
    <row r="937">
      <c r="A937" s="335" t="s">
        <v>35787</v>
      </c>
      <c r="B937" s="335" t="s">
        <v>35770</v>
      </c>
      <c r="C937" s="335" t="s">
        <v>32249</v>
      </c>
      <c r="D937" s="335" t="s">
        <v>37664</v>
      </c>
      <c r="E937" s="335" t="s">
        <v>37665</v>
      </c>
      <c r="F937" s="338"/>
    </row>
    <row r="938">
      <c r="A938" s="335" t="s">
        <v>35769</v>
      </c>
      <c r="B938" s="335" t="s">
        <v>35765</v>
      </c>
      <c r="C938" s="335" t="s">
        <v>37666</v>
      </c>
      <c r="D938" s="335" t="s">
        <v>23904</v>
      </c>
      <c r="E938" s="335" t="s">
        <v>37667</v>
      </c>
      <c r="F938" s="338"/>
    </row>
    <row r="939">
      <c r="A939" s="335" t="s">
        <v>35769</v>
      </c>
      <c r="B939" s="335" t="s">
        <v>35797</v>
      </c>
      <c r="C939" s="335" t="s">
        <v>37668</v>
      </c>
      <c r="D939" s="335" t="s">
        <v>23904</v>
      </c>
      <c r="E939" s="335" t="s">
        <v>37669</v>
      </c>
      <c r="F939" s="338"/>
    </row>
    <row r="940">
      <c r="A940" s="335" t="s">
        <v>35762</v>
      </c>
      <c r="B940" s="335" t="s">
        <v>35797</v>
      </c>
      <c r="C940" s="335" t="s">
        <v>37670</v>
      </c>
      <c r="D940" s="335" t="s">
        <v>16044</v>
      </c>
      <c r="E940" s="335" t="s">
        <v>37671</v>
      </c>
      <c r="F940" s="338"/>
    </row>
    <row r="941">
      <c r="A941" s="335" t="s">
        <v>35762</v>
      </c>
      <c r="B941" s="335" t="s">
        <v>35765</v>
      </c>
      <c r="C941" s="335" t="s">
        <v>37672</v>
      </c>
      <c r="D941" s="335" t="s">
        <v>23904</v>
      </c>
      <c r="E941" s="335" t="s">
        <v>37673</v>
      </c>
      <c r="F941" s="338"/>
    </row>
    <row r="942">
      <c r="A942" s="335" t="s">
        <v>35769</v>
      </c>
      <c r="B942" s="335" t="s">
        <v>35797</v>
      </c>
      <c r="C942" s="335" t="s">
        <v>37674</v>
      </c>
      <c r="D942" s="335" t="s">
        <v>23904</v>
      </c>
      <c r="E942" s="335" t="s">
        <v>37675</v>
      </c>
      <c r="F942" s="338"/>
    </row>
    <row r="943">
      <c r="A943" s="335" t="s">
        <v>35762</v>
      </c>
      <c r="B943" s="335" t="s">
        <v>35797</v>
      </c>
      <c r="C943" s="335" t="s">
        <v>37676</v>
      </c>
      <c r="D943" s="335" t="s">
        <v>37677</v>
      </c>
      <c r="E943" s="335" t="s">
        <v>37678</v>
      </c>
      <c r="F943" s="338"/>
    </row>
    <row r="944">
      <c r="A944" s="335" t="s">
        <v>35769</v>
      </c>
      <c r="B944" s="335" t="s">
        <v>35797</v>
      </c>
      <c r="C944" s="335" t="s">
        <v>37536</v>
      </c>
      <c r="D944" s="335" t="s">
        <v>37677</v>
      </c>
      <c r="E944" s="335" t="s">
        <v>37678</v>
      </c>
      <c r="F944" s="338"/>
    </row>
    <row r="945">
      <c r="A945" s="335" t="s">
        <v>35762</v>
      </c>
      <c r="B945" s="335" t="s">
        <v>35770</v>
      </c>
      <c r="C945" s="335" t="s">
        <v>8969</v>
      </c>
      <c r="D945" s="335" t="s">
        <v>8971</v>
      </c>
      <c r="E945" s="335" t="s">
        <v>37679</v>
      </c>
      <c r="F945" s="338"/>
    </row>
    <row r="946">
      <c r="A946" s="335" t="s">
        <v>35769</v>
      </c>
      <c r="B946" s="335" t="s">
        <v>35770</v>
      </c>
      <c r="C946" s="335" t="s">
        <v>30544</v>
      </c>
      <c r="D946" s="335" t="s">
        <v>8971</v>
      </c>
      <c r="E946" s="335" t="s">
        <v>37679</v>
      </c>
      <c r="F946" s="338"/>
    </row>
    <row r="947">
      <c r="A947" s="335" t="s">
        <v>34241</v>
      </c>
      <c r="B947" s="335" t="s">
        <v>35770</v>
      </c>
      <c r="C947" s="335" t="s">
        <v>37680</v>
      </c>
      <c r="D947" s="335" t="s">
        <v>37681</v>
      </c>
      <c r="E947" s="335" t="s">
        <v>37682</v>
      </c>
      <c r="F947" s="338"/>
    </row>
    <row r="948">
      <c r="A948" s="335" t="s">
        <v>35769</v>
      </c>
      <c r="B948" s="335" t="s">
        <v>35797</v>
      </c>
      <c r="C948" s="335" t="s">
        <v>37683</v>
      </c>
      <c r="D948" s="335" t="s">
        <v>2588</v>
      </c>
      <c r="E948" s="335" t="s">
        <v>37684</v>
      </c>
      <c r="F948" s="338"/>
    </row>
    <row r="949">
      <c r="A949" s="335" t="s">
        <v>35769</v>
      </c>
      <c r="B949" s="335" t="s">
        <v>35765</v>
      </c>
      <c r="C949" s="335" t="s">
        <v>37685</v>
      </c>
      <c r="D949" s="335" t="s">
        <v>2588</v>
      </c>
      <c r="E949" s="335" t="s">
        <v>37686</v>
      </c>
      <c r="F949" s="338"/>
    </row>
    <row r="950">
      <c r="A950" s="335" t="s">
        <v>35762</v>
      </c>
      <c r="B950" s="335" t="s">
        <v>35770</v>
      </c>
      <c r="C950" s="335" t="s">
        <v>37687</v>
      </c>
      <c r="D950" s="335" t="s">
        <v>37688</v>
      </c>
      <c r="E950" s="335" t="s">
        <v>37689</v>
      </c>
      <c r="F950" s="338"/>
    </row>
    <row r="951">
      <c r="A951" s="335" t="s">
        <v>35762</v>
      </c>
      <c r="B951" s="335" t="s">
        <v>35770</v>
      </c>
      <c r="C951" s="335" t="s">
        <v>37690</v>
      </c>
      <c r="D951" s="335" t="s">
        <v>19575</v>
      </c>
      <c r="E951" s="335" t="s">
        <v>37691</v>
      </c>
      <c r="F951" s="338"/>
    </row>
    <row r="952">
      <c r="A952" s="335" t="s">
        <v>35762</v>
      </c>
      <c r="B952" s="335" t="s">
        <v>35765</v>
      </c>
      <c r="C952" s="335" t="s">
        <v>37692</v>
      </c>
      <c r="D952" s="335" t="s">
        <v>37693</v>
      </c>
      <c r="E952" s="335" t="s">
        <v>37694</v>
      </c>
      <c r="F952" s="338"/>
    </row>
    <row r="953">
      <c r="A953" s="335" t="s">
        <v>35762</v>
      </c>
      <c r="B953" s="335" t="s">
        <v>35765</v>
      </c>
      <c r="C953" s="335" t="s">
        <v>7872</v>
      </c>
      <c r="D953" s="335" t="s">
        <v>3440</v>
      </c>
      <c r="E953" s="335" t="s">
        <v>37695</v>
      </c>
      <c r="F953" s="338"/>
    </row>
    <row r="954">
      <c r="A954" s="335" t="s">
        <v>35769</v>
      </c>
      <c r="B954" s="335" t="s">
        <v>35770</v>
      </c>
      <c r="C954" s="335" t="s">
        <v>26406</v>
      </c>
      <c r="D954" s="335" t="s">
        <v>29038</v>
      </c>
      <c r="E954" s="335" t="s">
        <v>37696</v>
      </c>
      <c r="F954" s="338"/>
    </row>
    <row r="955">
      <c r="A955" s="335" t="s">
        <v>35769</v>
      </c>
      <c r="B955" s="335" t="s">
        <v>35765</v>
      </c>
      <c r="C955" s="335" t="s">
        <v>37697</v>
      </c>
      <c r="D955" s="335" t="s">
        <v>30523</v>
      </c>
      <c r="E955" s="335" t="s">
        <v>37698</v>
      </c>
      <c r="F955" s="338"/>
    </row>
    <row r="956">
      <c r="A956" s="335" t="s">
        <v>35762</v>
      </c>
      <c r="B956" s="335" t="s">
        <v>35792</v>
      </c>
      <c r="C956" s="335" t="s">
        <v>5897</v>
      </c>
      <c r="D956" s="335" t="s">
        <v>5898</v>
      </c>
      <c r="E956" s="335" t="s">
        <v>37699</v>
      </c>
      <c r="F956" s="338"/>
    </row>
    <row r="957">
      <c r="A957" s="335" t="s">
        <v>35762</v>
      </c>
      <c r="B957" s="335" t="s">
        <v>35797</v>
      </c>
      <c r="C957" s="335" t="s">
        <v>37700</v>
      </c>
      <c r="D957" s="335" t="s">
        <v>3425</v>
      </c>
      <c r="E957" s="335" t="s">
        <v>37701</v>
      </c>
      <c r="F957" s="338"/>
    </row>
    <row r="958">
      <c r="A958" s="335" t="s">
        <v>35769</v>
      </c>
      <c r="B958" s="335" t="s">
        <v>35770</v>
      </c>
      <c r="C958" s="335" t="s">
        <v>37702</v>
      </c>
      <c r="D958" s="335" t="s">
        <v>37703</v>
      </c>
      <c r="E958" s="335" t="s">
        <v>37704</v>
      </c>
      <c r="F958" s="338"/>
    </row>
    <row r="959">
      <c r="A959" s="335" t="s">
        <v>35762</v>
      </c>
      <c r="B959" s="335" t="s">
        <v>35770</v>
      </c>
      <c r="C959" s="335" t="s">
        <v>37705</v>
      </c>
      <c r="D959" s="335" t="s">
        <v>37706</v>
      </c>
      <c r="E959" s="335" t="s">
        <v>37707</v>
      </c>
      <c r="F959" s="338"/>
    </row>
    <row r="960">
      <c r="A960" s="335" t="s">
        <v>35762</v>
      </c>
      <c r="B960" s="335" t="s">
        <v>35797</v>
      </c>
      <c r="C960" s="335" t="s">
        <v>37708</v>
      </c>
      <c r="D960" s="335" t="s">
        <v>19384</v>
      </c>
      <c r="E960" s="335" t="s">
        <v>37709</v>
      </c>
      <c r="F960" s="338"/>
    </row>
    <row r="961">
      <c r="A961" s="335" t="s">
        <v>35787</v>
      </c>
      <c r="B961" s="335" t="s">
        <v>35770</v>
      </c>
      <c r="C961" s="335" t="s">
        <v>31959</v>
      </c>
      <c r="D961" s="335"/>
      <c r="E961" s="335" t="s">
        <v>37710</v>
      </c>
      <c r="F961" s="338"/>
    </row>
    <row r="962">
      <c r="A962" s="335" t="s">
        <v>35762</v>
      </c>
      <c r="B962" s="335" t="s">
        <v>35797</v>
      </c>
      <c r="C962" s="335" t="s">
        <v>20025</v>
      </c>
      <c r="D962" s="335" t="s">
        <v>37711</v>
      </c>
      <c r="E962" s="335" t="s">
        <v>37712</v>
      </c>
      <c r="F962" s="338"/>
    </row>
    <row r="963">
      <c r="A963" s="335" t="s">
        <v>35787</v>
      </c>
      <c r="B963" s="335" t="s">
        <v>35770</v>
      </c>
      <c r="C963" s="335" t="s">
        <v>32612</v>
      </c>
      <c r="D963" s="335"/>
      <c r="E963" s="335" t="s">
        <v>37713</v>
      </c>
      <c r="F963" s="338"/>
    </row>
    <row r="964">
      <c r="A964" s="335" t="s">
        <v>35762</v>
      </c>
      <c r="B964" s="335" t="s">
        <v>35770</v>
      </c>
      <c r="C964" s="335" t="s">
        <v>37714</v>
      </c>
      <c r="D964" s="335" t="s">
        <v>37715</v>
      </c>
      <c r="E964" s="335" t="s">
        <v>37716</v>
      </c>
      <c r="F964" s="338"/>
    </row>
    <row r="965">
      <c r="A965" s="335" t="s">
        <v>34241</v>
      </c>
      <c r="B965" s="335" t="s">
        <v>35770</v>
      </c>
      <c r="C965" s="335" t="s">
        <v>34186</v>
      </c>
      <c r="D965" s="335" t="s">
        <v>37717</v>
      </c>
      <c r="E965" s="335" t="s">
        <v>37718</v>
      </c>
      <c r="F965" s="338"/>
    </row>
    <row r="966">
      <c r="A966" s="335" t="s">
        <v>34241</v>
      </c>
      <c r="B966" s="335" t="s">
        <v>35770</v>
      </c>
      <c r="C966" s="335" t="s">
        <v>37719</v>
      </c>
      <c r="D966" s="335" t="s">
        <v>37720</v>
      </c>
      <c r="E966" s="335" t="s">
        <v>37721</v>
      </c>
      <c r="F966" s="338"/>
    </row>
    <row r="967">
      <c r="A967" s="335" t="s">
        <v>35769</v>
      </c>
      <c r="B967" s="335" t="s">
        <v>35770</v>
      </c>
      <c r="C967" s="335" t="s">
        <v>37722</v>
      </c>
      <c r="D967" s="335" t="s">
        <v>2588</v>
      </c>
      <c r="E967" s="335" t="s">
        <v>37723</v>
      </c>
      <c r="F967" s="338"/>
    </row>
    <row r="968">
      <c r="A968" s="335" t="s">
        <v>35769</v>
      </c>
      <c r="B968" s="335" t="s">
        <v>35765</v>
      </c>
      <c r="C968" s="335" t="s">
        <v>37724</v>
      </c>
      <c r="D968" s="335" t="s">
        <v>2588</v>
      </c>
      <c r="E968" s="335" t="s">
        <v>37725</v>
      </c>
      <c r="F968" s="338"/>
    </row>
    <row r="969">
      <c r="A969" s="335" t="s">
        <v>35762</v>
      </c>
      <c r="B969" s="335" t="s">
        <v>35765</v>
      </c>
      <c r="C969" s="335" t="s">
        <v>37726</v>
      </c>
      <c r="D969" s="335" t="s">
        <v>20647</v>
      </c>
      <c r="E969" s="335" t="s">
        <v>37727</v>
      </c>
      <c r="F969" s="338"/>
    </row>
    <row r="970">
      <c r="A970" s="335" t="s">
        <v>35787</v>
      </c>
      <c r="B970" s="335" t="s">
        <v>35765</v>
      </c>
      <c r="C970" s="335" t="s">
        <v>37728</v>
      </c>
      <c r="D970" s="335" t="s">
        <v>37729</v>
      </c>
      <c r="E970" s="335" t="s">
        <v>37730</v>
      </c>
      <c r="F970" s="338"/>
    </row>
    <row r="971">
      <c r="A971" s="335" t="s">
        <v>35769</v>
      </c>
      <c r="B971" s="335" t="s">
        <v>35770</v>
      </c>
      <c r="C971" s="335" t="s">
        <v>37731</v>
      </c>
      <c r="D971" s="335" t="s">
        <v>37732</v>
      </c>
      <c r="E971" s="335" t="s">
        <v>37733</v>
      </c>
      <c r="F971" s="338"/>
    </row>
    <row r="972">
      <c r="A972" s="335" t="s">
        <v>35769</v>
      </c>
      <c r="B972" s="335" t="s">
        <v>35770</v>
      </c>
      <c r="C972" s="335" t="s">
        <v>25336</v>
      </c>
      <c r="D972" s="335" t="s">
        <v>2588</v>
      </c>
      <c r="E972" s="335" t="s">
        <v>37734</v>
      </c>
      <c r="F972" s="338"/>
    </row>
    <row r="973">
      <c r="A973" s="335" t="s">
        <v>35762</v>
      </c>
      <c r="B973" s="335" t="s">
        <v>24604</v>
      </c>
      <c r="C973" s="335" t="s">
        <v>37735</v>
      </c>
      <c r="D973" s="335" t="s">
        <v>37736</v>
      </c>
      <c r="E973" s="335" t="s">
        <v>37737</v>
      </c>
      <c r="F973" s="338"/>
    </row>
    <row r="974">
      <c r="A974" s="335" t="s">
        <v>35762</v>
      </c>
      <c r="B974" s="335" t="s">
        <v>35792</v>
      </c>
      <c r="C974" s="335" t="s">
        <v>2571</v>
      </c>
      <c r="D974" s="335" t="s">
        <v>2572</v>
      </c>
      <c r="E974" s="335" t="s">
        <v>37738</v>
      </c>
      <c r="F974" s="338"/>
    </row>
    <row r="975">
      <c r="A975" s="335" t="s">
        <v>35769</v>
      </c>
      <c r="B975" s="335" t="s">
        <v>35770</v>
      </c>
      <c r="C975" s="335" t="s">
        <v>25287</v>
      </c>
      <c r="D975" s="335" t="s">
        <v>2588</v>
      </c>
      <c r="E975" s="335" t="s">
        <v>37739</v>
      </c>
      <c r="F975" s="338"/>
    </row>
    <row r="976">
      <c r="A976" s="335" t="s">
        <v>35787</v>
      </c>
      <c r="B976" s="335" t="s">
        <v>35770</v>
      </c>
      <c r="C976" s="335" t="s">
        <v>37740</v>
      </c>
      <c r="D976" s="335" t="s">
        <v>37741</v>
      </c>
      <c r="E976" s="335" t="s">
        <v>37742</v>
      </c>
      <c r="F976" s="338"/>
    </row>
    <row r="977">
      <c r="A977" s="335" t="s">
        <v>35762</v>
      </c>
      <c r="B977" s="335" t="s">
        <v>35797</v>
      </c>
      <c r="C977" s="335" t="s">
        <v>37743</v>
      </c>
      <c r="D977" s="335" t="s">
        <v>2588</v>
      </c>
      <c r="E977" s="335" t="s">
        <v>37744</v>
      </c>
      <c r="F977" s="338"/>
    </row>
    <row r="978">
      <c r="A978" s="335" t="s">
        <v>35769</v>
      </c>
      <c r="B978" s="335" t="s">
        <v>35770</v>
      </c>
      <c r="C978" s="335" t="s">
        <v>37745</v>
      </c>
      <c r="D978" s="335" t="s">
        <v>37746</v>
      </c>
      <c r="E978" s="335" t="s">
        <v>37747</v>
      </c>
      <c r="F978" s="338"/>
    </row>
    <row r="979">
      <c r="A979" s="335" t="s">
        <v>35769</v>
      </c>
      <c r="B979" s="335" t="s">
        <v>35765</v>
      </c>
      <c r="C979" s="335" t="s">
        <v>37724</v>
      </c>
      <c r="D979" s="335" t="s">
        <v>29362</v>
      </c>
      <c r="E979" s="335" t="s">
        <v>37748</v>
      </c>
      <c r="F979" s="338"/>
    </row>
    <row r="980">
      <c r="A980" s="335" t="s">
        <v>34241</v>
      </c>
      <c r="B980" s="335" t="s">
        <v>35770</v>
      </c>
      <c r="C980" s="335" t="s">
        <v>37749</v>
      </c>
      <c r="D980" s="335"/>
      <c r="E980" s="335" t="s">
        <v>37750</v>
      </c>
      <c r="F980" s="338"/>
    </row>
    <row r="981">
      <c r="A981" s="335" t="s">
        <v>35787</v>
      </c>
      <c r="B981" s="335" t="s">
        <v>35770</v>
      </c>
      <c r="C981" s="335" t="s">
        <v>31986</v>
      </c>
      <c r="D981" s="335"/>
      <c r="E981" s="335" t="s">
        <v>37751</v>
      </c>
      <c r="F981" s="338"/>
    </row>
    <row r="982">
      <c r="A982" s="335" t="s">
        <v>34241</v>
      </c>
      <c r="B982" s="335" t="s">
        <v>35770</v>
      </c>
      <c r="C982" s="335" t="s">
        <v>34167</v>
      </c>
      <c r="D982" s="335" t="s">
        <v>37752</v>
      </c>
      <c r="E982" s="335" t="s">
        <v>37753</v>
      </c>
      <c r="F982" s="338"/>
    </row>
    <row r="983">
      <c r="A983" s="335" t="s">
        <v>35769</v>
      </c>
      <c r="B983" s="335" t="s">
        <v>35770</v>
      </c>
      <c r="C983" s="335" t="s">
        <v>24177</v>
      </c>
      <c r="D983" s="335" t="s">
        <v>37754</v>
      </c>
      <c r="E983" s="335" t="s">
        <v>37755</v>
      </c>
      <c r="F983" s="338"/>
    </row>
    <row r="984">
      <c r="A984" s="335" t="s">
        <v>35762</v>
      </c>
      <c r="B984" s="335" t="s">
        <v>35797</v>
      </c>
      <c r="C984" s="335" t="s">
        <v>8979</v>
      </c>
      <c r="D984" s="335" t="s">
        <v>20925</v>
      </c>
      <c r="E984" s="335" t="s">
        <v>37756</v>
      </c>
      <c r="F984" s="338"/>
    </row>
    <row r="985">
      <c r="A985" s="335" t="s">
        <v>35762</v>
      </c>
      <c r="B985" s="335" t="s">
        <v>35765</v>
      </c>
      <c r="C985" s="335" t="s">
        <v>7521</v>
      </c>
      <c r="D985" s="335" t="s">
        <v>7522</v>
      </c>
      <c r="E985" s="335" t="s">
        <v>37757</v>
      </c>
      <c r="F985" s="338"/>
    </row>
    <row r="986">
      <c r="A986" s="335" t="s">
        <v>35787</v>
      </c>
      <c r="B986" s="335" t="s">
        <v>35770</v>
      </c>
      <c r="C986" s="335" t="s">
        <v>37758</v>
      </c>
      <c r="D986" s="335" t="s">
        <v>37759</v>
      </c>
      <c r="E986" s="335" t="s">
        <v>8900</v>
      </c>
      <c r="F986" s="338"/>
    </row>
    <row r="987">
      <c r="A987" s="335" t="s">
        <v>35769</v>
      </c>
      <c r="B987" s="335" t="s">
        <v>35770</v>
      </c>
      <c r="C987" s="335" t="s">
        <v>37760</v>
      </c>
      <c r="D987" s="335" t="s">
        <v>2588</v>
      </c>
      <c r="E987" s="335" t="s">
        <v>37761</v>
      </c>
      <c r="F987" s="338"/>
    </row>
    <row r="988">
      <c r="A988" s="335" t="s">
        <v>35762</v>
      </c>
      <c r="B988" s="335" t="s">
        <v>35792</v>
      </c>
      <c r="C988" s="335" t="s">
        <v>37762</v>
      </c>
      <c r="D988" s="335" t="s">
        <v>37763</v>
      </c>
      <c r="E988" s="335" t="s">
        <v>37764</v>
      </c>
      <c r="F988" s="338"/>
    </row>
    <row r="989">
      <c r="A989" s="335" t="s">
        <v>35762</v>
      </c>
      <c r="B989" s="335" t="s">
        <v>35797</v>
      </c>
      <c r="C989" s="335" t="s">
        <v>37765</v>
      </c>
      <c r="D989" s="335" t="s">
        <v>5918</v>
      </c>
      <c r="E989" s="335" t="s">
        <v>37766</v>
      </c>
      <c r="F989" s="338"/>
    </row>
    <row r="990">
      <c r="A990" s="335" t="s">
        <v>35762</v>
      </c>
      <c r="B990" s="335" t="s">
        <v>35797</v>
      </c>
      <c r="C990" s="335" t="s">
        <v>37767</v>
      </c>
      <c r="D990" s="335" t="s">
        <v>5918</v>
      </c>
      <c r="E990" s="335" t="s">
        <v>37768</v>
      </c>
      <c r="F990" s="338"/>
    </row>
    <row r="991">
      <c r="A991" s="335" t="s">
        <v>34241</v>
      </c>
      <c r="B991" s="335" t="s">
        <v>35770</v>
      </c>
      <c r="C991" s="335" t="s">
        <v>37769</v>
      </c>
      <c r="D991" s="335"/>
      <c r="E991" s="335" t="s">
        <v>37770</v>
      </c>
      <c r="F991" s="338"/>
    </row>
    <row r="992">
      <c r="A992" s="335" t="s">
        <v>35762</v>
      </c>
      <c r="B992" s="335" t="s">
        <v>35770</v>
      </c>
      <c r="C992" s="335" t="s">
        <v>37771</v>
      </c>
      <c r="D992" s="335" t="s">
        <v>5844</v>
      </c>
      <c r="E992" s="335" t="s">
        <v>37772</v>
      </c>
      <c r="F992" s="338"/>
    </row>
    <row r="993">
      <c r="A993" s="335" t="s">
        <v>35769</v>
      </c>
      <c r="B993" s="335" t="s">
        <v>35770</v>
      </c>
      <c r="C993" s="335" t="s">
        <v>30389</v>
      </c>
      <c r="D993" s="335" t="s">
        <v>2588</v>
      </c>
      <c r="E993" s="335" t="s">
        <v>37773</v>
      </c>
      <c r="F993" s="338"/>
    </row>
    <row r="994">
      <c r="A994" s="335" t="s">
        <v>35762</v>
      </c>
      <c r="B994" s="335" t="s">
        <v>35770</v>
      </c>
      <c r="C994" s="335" t="s">
        <v>37774</v>
      </c>
      <c r="D994" s="335" t="s">
        <v>2588</v>
      </c>
      <c r="E994" s="335" t="s">
        <v>37775</v>
      </c>
      <c r="F994" s="338"/>
    </row>
    <row r="995">
      <c r="A995" s="335" t="s">
        <v>35762</v>
      </c>
      <c r="B995" s="335" t="s">
        <v>35770</v>
      </c>
      <c r="C995" s="335" t="s">
        <v>37776</v>
      </c>
      <c r="D995" s="335" t="s">
        <v>1003</v>
      </c>
      <c r="E995" s="335" t="s">
        <v>37777</v>
      </c>
      <c r="F995" s="338"/>
    </row>
    <row r="996">
      <c r="A996" s="335" t="s">
        <v>35769</v>
      </c>
      <c r="B996" s="335" t="s">
        <v>35770</v>
      </c>
      <c r="C996" s="335" t="s">
        <v>37778</v>
      </c>
      <c r="D996" s="335" t="s">
        <v>2588</v>
      </c>
      <c r="E996" s="335" t="s">
        <v>37779</v>
      </c>
      <c r="F996" s="338"/>
    </row>
    <row r="997">
      <c r="A997" s="335" t="s">
        <v>35762</v>
      </c>
      <c r="B997" s="335" t="s">
        <v>35797</v>
      </c>
      <c r="C997" s="335" t="s">
        <v>8934</v>
      </c>
      <c r="D997" s="335" t="s">
        <v>8935</v>
      </c>
      <c r="E997" s="335" t="s">
        <v>37780</v>
      </c>
      <c r="F997" s="338"/>
    </row>
    <row r="998">
      <c r="A998" s="335" t="s">
        <v>35762</v>
      </c>
      <c r="B998" s="335" t="s">
        <v>35770</v>
      </c>
      <c r="C998" s="335" t="s">
        <v>8934</v>
      </c>
      <c r="D998" s="335" t="s">
        <v>8935</v>
      </c>
      <c r="E998" s="335" t="s">
        <v>37781</v>
      </c>
      <c r="F998" s="338"/>
    </row>
    <row r="999">
      <c r="A999" s="335" t="s">
        <v>35769</v>
      </c>
      <c r="B999" s="335" t="s">
        <v>35770</v>
      </c>
      <c r="C999" s="335" t="s">
        <v>21988</v>
      </c>
      <c r="D999" s="335" t="s">
        <v>2847</v>
      </c>
      <c r="E999" s="335" t="s">
        <v>37782</v>
      </c>
      <c r="F999" s="338"/>
    </row>
    <row r="1000">
      <c r="A1000" s="335" t="s">
        <v>35769</v>
      </c>
      <c r="B1000" s="335" t="s">
        <v>35765</v>
      </c>
      <c r="C1000" s="335" t="s">
        <v>37783</v>
      </c>
      <c r="D1000" s="335" t="s">
        <v>2847</v>
      </c>
      <c r="E1000" s="335" t="s">
        <v>37784</v>
      </c>
      <c r="F1000" s="338"/>
    </row>
    <row r="1001">
      <c r="A1001" s="335" t="s">
        <v>35762</v>
      </c>
      <c r="B1001" s="335" t="s">
        <v>35797</v>
      </c>
      <c r="C1001" s="335" t="s">
        <v>8954</v>
      </c>
      <c r="D1001" s="335" t="s">
        <v>37785</v>
      </c>
      <c r="E1001" s="335" t="s">
        <v>37786</v>
      </c>
      <c r="F1001" s="338"/>
    </row>
    <row r="1002">
      <c r="A1002" s="335" t="s">
        <v>35769</v>
      </c>
      <c r="B1002" s="335" t="s">
        <v>35765</v>
      </c>
      <c r="C1002" s="335" t="s">
        <v>29986</v>
      </c>
      <c r="D1002" s="335" t="s">
        <v>37787</v>
      </c>
      <c r="E1002" s="335" t="s">
        <v>37788</v>
      </c>
      <c r="F1002" s="338"/>
    </row>
    <row r="1003">
      <c r="A1003" s="335" t="s">
        <v>35769</v>
      </c>
      <c r="B1003" s="335" t="s">
        <v>35765</v>
      </c>
      <c r="C1003" s="335" t="s">
        <v>22858</v>
      </c>
      <c r="D1003" s="335" t="s">
        <v>30394</v>
      </c>
      <c r="E1003" s="335" t="s">
        <v>37789</v>
      </c>
      <c r="F1003" s="338"/>
    </row>
    <row r="1004">
      <c r="A1004" s="335" t="s">
        <v>34241</v>
      </c>
      <c r="B1004" s="335" t="s">
        <v>35792</v>
      </c>
      <c r="C1004" s="335" t="s">
        <v>35232</v>
      </c>
      <c r="D1004" s="335" t="s">
        <v>37790</v>
      </c>
      <c r="E1004" s="335" t="s">
        <v>37791</v>
      </c>
      <c r="F1004" s="338"/>
    </row>
    <row r="1005">
      <c r="A1005" s="335" t="s">
        <v>35787</v>
      </c>
      <c r="B1005" s="335" t="s">
        <v>35797</v>
      </c>
      <c r="C1005" s="335" t="s">
        <v>37792</v>
      </c>
      <c r="D1005" s="335" t="s">
        <v>37793</v>
      </c>
      <c r="E1005" s="335" t="s">
        <v>2635</v>
      </c>
      <c r="F1005" s="338"/>
    </row>
    <row r="1006">
      <c r="A1006" s="335" t="s">
        <v>35787</v>
      </c>
      <c r="B1006" s="335" t="s">
        <v>35797</v>
      </c>
      <c r="C1006" s="335" t="s">
        <v>37794</v>
      </c>
      <c r="D1006" s="335" t="s">
        <v>37795</v>
      </c>
      <c r="E1006" s="335" t="s">
        <v>2635</v>
      </c>
      <c r="F1006" s="338"/>
    </row>
    <row r="1007">
      <c r="A1007" s="335" t="s">
        <v>35787</v>
      </c>
      <c r="B1007" s="335" t="s">
        <v>35797</v>
      </c>
      <c r="C1007" s="335" t="s">
        <v>37796</v>
      </c>
      <c r="D1007" s="335" t="s">
        <v>37797</v>
      </c>
      <c r="E1007" s="335" t="s">
        <v>2635</v>
      </c>
      <c r="F1007" s="338"/>
    </row>
    <row r="1008">
      <c r="A1008" s="335" t="s">
        <v>35787</v>
      </c>
      <c r="B1008" s="335" t="s">
        <v>35797</v>
      </c>
      <c r="C1008" s="335" t="s">
        <v>37798</v>
      </c>
      <c r="D1008" s="335" t="s">
        <v>37799</v>
      </c>
      <c r="E1008" s="335" t="s">
        <v>2588</v>
      </c>
      <c r="F1008" s="338"/>
    </row>
    <row r="1009">
      <c r="A1009" s="335" t="s">
        <v>35787</v>
      </c>
      <c r="B1009" s="335" t="s">
        <v>35797</v>
      </c>
      <c r="C1009" s="335" t="s">
        <v>32219</v>
      </c>
      <c r="D1009" s="335" t="s">
        <v>37800</v>
      </c>
      <c r="E1009" s="335" t="s">
        <v>2588</v>
      </c>
      <c r="F1009" s="338"/>
    </row>
    <row r="1010">
      <c r="A1010" s="335" t="s">
        <v>35787</v>
      </c>
      <c r="B1010" s="335" t="s">
        <v>35797</v>
      </c>
      <c r="C1010" s="335" t="s">
        <v>32267</v>
      </c>
      <c r="D1010" s="335" t="s">
        <v>37801</v>
      </c>
      <c r="E1010" s="335" t="s">
        <v>2588</v>
      </c>
      <c r="F1010" s="338"/>
    </row>
    <row r="1011">
      <c r="A1011" s="335" t="s">
        <v>35787</v>
      </c>
      <c r="B1011" s="335" t="s">
        <v>35797</v>
      </c>
      <c r="C1011" s="335" t="s">
        <v>37802</v>
      </c>
      <c r="D1011" s="335" t="s">
        <v>37803</v>
      </c>
      <c r="E1011" s="335" t="s">
        <v>2588</v>
      </c>
      <c r="F1011" s="338"/>
    </row>
    <row r="1012">
      <c r="A1012" s="335" t="s">
        <v>35787</v>
      </c>
      <c r="B1012" s="335" t="s">
        <v>35797</v>
      </c>
      <c r="C1012" s="335" t="s">
        <v>37804</v>
      </c>
      <c r="D1012" s="335" t="s">
        <v>37805</v>
      </c>
      <c r="E1012" s="335" t="s">
        <v>2588</v>
      </c>
      <c r="F1012" s="338"/>
    </row>
    <row r="1013">
      <c r="A1013" s="335" t="s">
        <v>35787</v>
      </c>
      <c r="B1013" s="335" t="s">
        <v>35797</v>
      </c>
      <c r="C1013" s="335" t="s">
        <v>37806</v>
      </c>
      <c r="D1013" s="335" t="s">
        <v>37807</v>
      </c>
      <c r="E1013" s="335" t="s">
        <v>2588</v>
      </c>
      <c r="F1013" s="338"/>
    </row>
    <row r="1014">
      <c r="A1014" s="335" t="s">
        <v>35787</v>
      </c>
      <c r="B1014" s="335" t="s">
        <v>35797</v>
      </c>
      <c r="C1014" s="335" t="s">
        <v>37808</v>
      </c>
      <c r="D1014" s="335" t="s">
        <v>37809</v>
      </c>
      <c r="E1014" s="335" t="s">
        <v>2588</v>
      </c>
      <c r="F1014" s="338"/>
    </row>
    <row r="1015">
      <c r="A1015" s="335" t="s">
        <v>35787</v>
      </c>
      <c r="B1015" s="335" t="s">
        <v>35770</v>
      </c>
      <c r="C1015" s="335" t="s">
        <v>37810</v>
      </c>
      <c r="D1015" s="335" t="s">
        <v>37811</v>
      </c>
      <c r="E1015" s="335" t="s">
        <v>2588</v>
      </c>
      <c r="F1015" s="338"/>
    </row>
    <row r="1016">
      <c r="A1016" s="335" t="s">
        <v>35787</v>
      </c>
      <c r="B1016" s="335" t="s">
        <v>35770</v>
      </c>
      <c r="C1016" s="335" t="s">
        <v>37812</v>
      </c>
      <c r="D1016" s="335" t="s">
        <v>37813</v>
      </c>
      <c r="E1016" s="335" t="s">
        <v>2588</v>
      </c>
      <c r="F1016" s="338"/>
    </row>
    <row r="1017">
      <c r="A1017" s="335" t="s">
        <v>35787</v>
      </c>
      <c r="B1017" s="335" t="s">
        <v>35765</v>
      </c>
      <c r="C1017" s="335" t="s">
        <v>37814</v>
      </c>
      <c r="D1017" s="335" t="s">
        <v>37815</v>
      </c>
      <c r="E1017" s="335" t="s">
        <v>2588</v>
      </c>
      <c r="F1017" s="338"/>
    </row>
    <row r="1018">
      <c r="A1018" s="335" t="s">
        <v>35787</v>
      </c>
      <c r="B1018" s="335" t="s">
        <v>35765</v>
      </c>
      <c r="C1018" s="335" t="s">
        <v>32261</v>
      </c>
      <c r="D1018" s="335" t="s">
        <v>37816</v>
      </c>
      <c r="E1018" s="335" t="s">
        <v>2588</v>
      </c>
      <c r="F1018" s="338"/>
    </row>
    <row r="1019">
      <c r="A1019" s="335" t="s">
        <v>35787</v>
      </c>
      <c r="B1019" s="335" t="s">
        <v>35765</v>
      </c>
      <c r="C1019" s="335" t="s">
        <v>5986</v>
      </c>
      <c r="D1019" s="335" t="s">
        <v>37817</v>
      </c>
      <c r="E1019" s="335" t="s">
        <v>2588</v>
      </c>
      <c r="F1019" s="338"/>
    </row>
    <row r="1020">
      <c r="A1020" s="335" t="s">
        <v>35787</v>
      </c>
      <c r="B1020" s="335" t="s">
        <v>35765</v>
      </c>
      <c r="C1020" s="335" t="s">
        <v>37818</v>
      </c>
      <c r="D1020" s="335" t="s">
        <v>37819</v>
      </c>
      <c r="E1020" s="335" t="s">
        <v>2588</v>
      </c>
      <c r="F1020" s="338"/>
    </row>
    <row r="1021">
      <c r="A1021" s="335" t="s">
        <v>35787</v>
      </c>
      <c r="B1021" s="335" t="s">
        <v>35765</v>
      </c>
      <c r="C1021" s="335" t="s">
        <v>37820</v>
      </c>
      <c r="D1021" s="335" t="s">
        <v>37820</v>
      </c>
      <c r="E1021" s="335" t="s">
        <v>37821</v>
      </c>
      <c r="F1021" s="338"/>
    </row>
    <row r="1022">
      <c r="A1022" s="335" t="s">
        <v>35762</v>
      </c>
      <c r="B1022" s="335" t="s">
        <v>35797</v>
      </c>
      <c r="C1022" s="335" t="s">
        <v>37822</v>
      </c>
      <c r="D1022" s="335" t="s">
        <v>6647</v>
      </c>
      <c r="E1022" s="335" t="s">
        <v>37823</v>
      </c>
      <c r="F1022" s="338"/>
    </row>
    <row r="1023">
      <c r="A1023" s="335" t="s">
        <v>35762</v>
      </c>
      <c r="B1023" s="335" t="s">
        <v>35797</v>
      </c>
      <c r="C1023" s="335" t="s">
        <v>37824</v>
      </c>
      <c r="D1023" s="335" t="s">
        <v>37825</v>
      </c>
      <c r="E1023" s="335" t="s">
        <v>37826</v>
      </c>
      <c r="F1023" s="338"/>
    </row>
    <row r="1024">
      <c r="A1024" s="335" t="s">
        <v>35787</v>
      </c>
      <c r="B1024" s="335" t="s">
        <v>35765</v>
      </c>
      <c r="C1024" s="335" t="s">
        <v>37827</v>
      </c>
      <c r="D1024" s="335" t="s">
        <v>37828</v>
      </c>
      <c r="E1024" s="335" t="s">
        <v>32099</v>
      </c>
      <c r="F1024" s="338"/>
    </row>
    <row r="1025">
      <c r="A1025" s="335" t="s">
        <v>34241</v>
      </c>
      <c r="B1025" s="335" t="s">
        <v>35792</v>
      </c>
      <c r="C1025" s="335" t="s">
        <v>36526</v>
      </c>
      <c r="D1025" s="335" t="s">
        <v>37829</v>
      </c>
      <c r="E1025" s="335" t="s">
        <v>37830</v>
      </c>
      <c r="F1025" s="338"/>
    </row>
    <row r="1026">
      <c r="A1026" s="335" t="s">
        <v>35762</v>
      </c>
      <c r="B1026" s="335" t="s">
        <v>35765</v>
      </c>
      <c r="C1026" s="335" t="s">
        <v>5950</v>
      </c>
      <c r="D1026" s="335" t="s">
        <v>32099</v>
      </c>
      <c r="E1026" s="335" t="s">
        <v>37831</v>
      </c>
      <c r="F1026" s="338"/>
    </row>
    <row r="1027">
      <c r="A1027" s="335" t="s">
        <v>35762</v>
      </c>
      <c r="B1027" s="335" t="s">
        <v>35797</v>
      </c>
      <c r="C1027" s="335" t="s">
        <v>37832</v>
      </c>
      <c r="D1027" s="335" t="s">
        <v>32099</v>
      </c>
      <c r="E1027" s="335" t="s">
        <v>37833</v>
      </c>
      <c r="F1027" s="338"/>
    </row>
    <row r="1028">
      <c r="A1028" s="335" t="s">
        <v>35787</v>
      </c>
      <c r="B1028" s="335" t="s">
        <v>35770</v>
      </c>
      <c r="C1028" s="335" t="s">
        <v>37834</v>
      </c>
      <c r="D1028" s="335" t="s">
        <v>37835</v>
      </c>
      <c r="E1028" s="335" t="s">
        <v>37836</v>
      </c>
      <c r="F1028" s="338"/>
    </row>
    <row r="1029">
      <c r="A1029" s="335" t="s">
        <v>34241</v>
      </c>
      <c r="B1029" s="335" t="s">
        <v>35792</v>
      </c>
      <c r="C1029" s="335" t="s">
        <v>37837</v>
      </c>
      <c r="D1029" s="335" t="s">
        <v>37838</v>
      </c>
      <c r="E1029" s="335" t="s">
        <v>37839</v>
      </c>
      <c r="F1029" s="338"/>
    </row>
    <row r="1030">
      <c r="A1030" s="335" t="s">
        <v>35787</v>
      </c>
      <c r="B1030" s="335" t="s">
        <v>35770</v>
      </c>
      <c r="C1030" s="335" t="s">
        <v>37840</v>
      </c>
      <c r="D1030" s="335" t="s">
        <v>37841</v>
      </c>
      <c r="E1030" s="335" t="s">
        <v>32653</v>
      </c>
      <c r="F1030" s="338"/>
    </row>
    <row r="1031">
      <c r="A1031" s="335" t="s">
        <v>35769</v>
      </c>
      <c r="B1031" s="335" t="s">
        <v>35765</v>
      </c>
      <c r="C1031" s="335" t="s">
        <v>29724</v>
      </c>
      <c r="D1031" s="335" t="s">
        <v>37842</v>
      </c>
      <c r="E1031" s="335" t="s">
        <v>37843</v>
      </c>
      <c r="F1031" s="338"/>
    </row>
    <row r="1032">
      <c r="A1032" s="335" t="s">
        <v>35787</v>
      </c>
      <c r="B1032" s="335" t="s">
        <v>35770</v>
      </c>
      <c r="C1032" s="335" t="s">
        <v>33002</v>
      </c>
      <c r="D1032" s="335" t="s">
        <v>37844</v>
      </c>
      <c r="E1032" s="335" t="s">
        <v>37845</v>
      </c>
      <c r="F1032" s="338"/>
    </row>
    <row r="1033">
      <c r="A1033" s="335" t="s">
        <v>35762</v>
      </c>
      <c r="B1033" s="335" t="s">
        <v>35797</v>
      </c>
      <c r="C1033" s="335" t="s">
        <v>37846</v>
      </c>
      <c r="D1033" s="335" t="s">
        <v>9782</v>
      </c>
      <c r="E1033" s="335" t="s">
        <v>37847</v>
      </c>
      <c r="F1033" s="338"/>
    </row>
    <row r="1034">
      <c r="A1034" s="335" t="s">
        <v>35762</v>
      </c>
      <c r="B1034" s="335" t="s">
        <v>35770</v>
      </c>
      <c r="C1034" s="335" t="s">
        <v>37848</v>
      </c>
      <c r="D1034" s="335" t="s">
        <v>3484</v>
      </c>
      <c r="E1034" s="335" t="s">
        <v>37849</v>
      </c>
      <c r="F1034" s="338"/>
    </row>
    <row r="1035">
      <c r="A1035" s="335" t="s">
        <v>35762</v>
      </c>
      <c r="B1035" s="335" t="s">
        <v>35770</v>
      </c>
      <c r="C1035" s="335" t="s">
        <v>37850</v>
      </c>
      <c r="D1035" s="335" t="s">
        <v>37851</v>
      </c>
      <c r="E1035" s="335" t="s">
        <v>37852</v>
      </c>
      <c r="F1035" s="338"/>
    </row>
    <row r="1036">
      <c r="A1036" s="335" t="s">
        <v>35762</v>
      </c>
      <c r="B1036" s="335" t="s">
        <v>35797</v>
      </c>
      <c r="C1036" s="335" t="s">
        <v>37853</v>
      </c>
      <c r="D1036" s="335" t="s">
        <v>37854</v>
      </c>
      <c r="E1036" s="335" t="s">
        <v>37855</v>
      </c>
      <c r="F1036" s="338"/>
    </row>
    <row r="1037">
      <c r="A1037" s="335" t="s">
        <v>35762</v>
      </c>
      <c r="B1037" s="335" t="s">
        <v>35792</v>
      </c>
      <c r="C1037" s="335" t="s">
        <v>9698</v>
      </c>
      <c r="D1037" s="335" t="s">
        <v>37856</v>
      </c>
      <c r="E1037" s="335" t="s">
        <v>37857</v>
      </c>
      <c r="F1037" s="338"/>
    </row>
    <row r="1038">
      <c r="A1038" s="335" t="s">
        <v>35787</v>
      </c>
      <c r="B1038" s="335" t="s">
        <v>35770</v>
      </c>
      <c r="C1038" s="335" t="s">
        <v>37858</v>
      </c>
      <c r="D1038" s="335"/>
      <c r="E1038" s="335" t="s">
        <v>37859</v>
      </c>
      <c r="F1038" s="338"/>
    </row>
    <row r="1039">
      <c r="A1039" s="335" t="s">
        <v>35787</v>
      </c>
      <c r="B1039" s="335" t="s">
        <v>35770</v>
      </c>
      <c r="C1039" s="335" t="s">
        <v>37860</v>
      </c>
      <c r="D1039" s="335" t="s">
        <v>37861</v>
      </c>
      <c r="E1039" s="335" t="s">
        <v>37862</v>
      </c>
      <c r="F1039" s="338"/>
    </row>
    <row r="1040">
      <c r="A1040" s="335" t="s">
        <v>35769</v>
      </c>
      <c r="B1040" s="335" t="s">
        <v>35792</v>
      </c>
      <c r="C1040" s="335" t="s">
        <v>30221</v>
      </c>
      <c r="D1040" s="335" t="s">
        <v>37863</v>
      </c>
      <c r="E1040" s="335" t="s">
        <v>37864</v>
      </c>
      <c r="F1040" s="338"/>
    </row>
    <row r="1041">
      <c r="A1041" s="335" t="s">
        <v>35762</v>
      </c>
      <c r="B1041" s="335" t="s">
        <v>35770</v>
      </c>
      <c r="C1041" s="335" t="s">
        <v>37865</v>
      </c>
      <c r="D1041" s="335" t="s">
        <v>5781</v>
      </c>
      <c r="E1041" s="335" t="s">
        <v>37866</v>
      </c>
      <c r="F1041" s="338"/>
    </row>
    <row r="1042">
      <c r="A1042" s="335" t="s">
        <v>35762</v>
      </c>
      <c r="B1042" s="335" t="s">
        <v>35770</v>
      </c>
      <c r="C1042" s="335" t="s">
        <v>37865</v>
      </c>
      <c r="D1042" s="335" t="s">
        <v>5781</v>
      </c>
      <c r="E1042" s="335" t="s">
        <v>37867</v>
      </c>
      <c r="F1042" s="338"/>
    </row>
    <row r="1043">
      <c r="A1043" s="335" t="s">
        <v>35762</v>
      </c>
      <c r="B1043" s="335" t="s">
        <v>35770</v>
      </c>
      <c r="C1043" s="335" t="s">
        <v>9805</v>
      </c>
      <c r="D1043" s="335" t="s">
        <v>9806</v>
      </c>
      <c r="E1043" s="335" t="s">
        <v>37868</v>
      </c>
      <c r="F1043" s="338"/>
    </row>
    <row r="1044">
      <c r="A1044" s="335" t="s">
        <v>35762</v>
      </c>
      <c r="B1044" s="335" t="s">
        <v>35797</v>
      </c>
      <c r="C1044" s="335" t="s">
        <v>9805</v>
      </c>
      <c r="D1044" s="335" t="s">
        <v>9806</v>
      </c>
      <c r="E1044" s="335" t="s">
        <v>37869</v>
      </c>
      <c r="F1044" s="338"/>
    </row>
    <row r="1045">
      <c r="A1045" s="335" t="s">
        <v>35769</v>
      </c>
      <c r="B1045" s="335" t="s">
        <v>35797</v>
      </c>
      <c r="C1045" s="335" t="s">
        <v>37870</v>
      </c>
      <c r="D1045" s="335" t="s">
        <v>37871</v>
      </c>
      <c r="E1045" s="335" t="s">
        <v>37872</v>
      </c>
      <c r="F1045" s="338"/>
    </row>
    <row r="1046">
      <c r="A1046" s="335" t="s">
        <v>34241</v>
      </c>
      <c r="B1046" s="335" t="s">
        <v>35792</v>
      </c>
      <c r="C1046" s="335" t="s">
        <v>35232</v>
      </c>
      <c r="D1046" s="335" t="s">
        <v>37873</v>
      </c>
      <c r="E1046" s="335" t="s">
        <v>37874</v>
      </c>
      <c r="F1046" s="338"/>
    </row>
    <row r="1047">
      <c r="A1047" s="335" t="s">
        <v>35787</v>
      </c>
      <c r="B1047" s="335" t="s">
        <v>35792</v>
      </c>
      <c r="C1047" s="335" t="s">
        <v>37875</v>
      </c>
      <c r="D1047" s="335" t="s">
        <v>37876</v>
      </c>
      <c r="E1047" s="335" t="s">
        <v>32563</v>
      </c>
      <c r="F1047" s="338"/>
    </row>
    <row r="1048">
      <c r="A1048" s="335" t="s">
        <v>35787</v>
      </c>
      <c r="B1048" s="335" t="s">
        <v>35797</v>
      </c>
      <c r="C1048" s="335" t="s">
        <v>37877</v>
      </c>
      <c r="D1048" s="335" t="s">
        <v>37878</v>
      </c>
      <c r="E1048" s="335" t="s">
        <v>32563</v>
      </c>
      <c r="F1048" s="338"/>
    </row>
    <row r="1049">
      <c r="A1049" s="335" t="s">
        <v>35787</v>
      </c>
      <c r="B1049" s="335" t="s">
        <v>35797</v>
      </c>
      <c r="C1049" s="335" t="s">
        <v>37879</v>
      </c>
      <c r="D1049" s="335" t="s">
        <v>37880</v>
      </c>
      <c r="E1049" s="335" t="s">
        <v>32563</v>
      </c>
      <c r="F1049" s="338"/>
    </row>
    <row r="1050">
      <c r="A1050" s="335" t="s">
        <v>35762</v>
      </c>
      <c r="B1050" s="335" t="s">
        <v>35797</v>
      </c>
      <c r="C1050" s="335" t="s">
        <v>37881</v>
      </c>
      <c r="D1050" s="335" t="s">
        <v>6509</v>
      </c>
      <c r="E1050" s="335" t="s">
        <v>37882</v>
      </c>
      <c r="F1050" s="338"/>
    </row>
    <row r="1051">
      <c r="A1051" s="335" t="s">
        <v>35787</v>
      </c>
      <c r="B1051" s="335" t="s">
        <v>35765</v>
      </c>
      <c r="C1051" s="335" t="s">
        <v>36551</v>
      </c>
      <c r="D1051" s="335"/>
      <c r="E1051" s="335" t="s">
        <v>37883</v>
      </c>
      <c r="F1051" s="338"/>
    </row>
    <row r="1052">
      <c r="A1052" s="335" t="s">
        <v>35762</v>
      </c>
      <c r="B1052" s="335" t="s">
        <v>35797</v>
      </c>
      <c r="C1052" s="335" t="s">
        <v>37884</v>
      </c>
      <c r="D1052" s="335" t="s">
        <v>2588</v>
      </c>
      <c r="E1052" s="335" t="s">
        <v>37885</v>
      </c>
      <c r="F1052" s="338"/>
    </row>
    <row r="1053">
      <c r="A1053" s="335" t="s">
        <v>35762</v>
      </c>
      <c r="B1053" s="335" t="s">
        <v>35797</v>
      </c>
      <c r="C1053" s="335" t="s">
        <v>37886</v>
      </c>
      <c r="D1053" s="335" t="s">
        <v>2588</v>
      </c>
      <c r="E1053" s="335" t="s">
        <v>37887</v>
      </c>
      <c r="F1053" s="338"/>
    </row>
    <row r="1054">
      <c r="A1054" s="335" t="s">
        <v>35762</v>
      </c>
      <c r="B1054" s="335" t="s">
        <v>35797</v>
      </c>
      <c r="C1054" s="335" t="s">
        <v>37888</v>
      </c>
      <c r="D1054" s="335" t="s">
        <v>37889</v>
      </c>
      <c r="E1054" s="335" t="s">
        <v>37890</v>
      </c>
      <c r="F1054" s="338"/>
    </row>
    <row r="1055">
      <c r="A1055" s="335" t="s">
        <v>35762</v>
      </c>
      <c r="B1055" s="335" t="s">
        <v>35797</v>
      </c>
      <c r="C1055" s="335" t="s">
        <v>37891</v>
      </c>
      <c r="D1055" s="335" t="s">
        <v>29052</v>
      </c>
      <c r="E1055" s="335" t="s">
        <v>37892</v>
      </c>
      <c r="F1055" s="338"/>
    </row>
    <row r="1056">
      <c r="A1056" s="335" t="s">
        <v>35762</v>
      </c>
      <c r="B1056" s="335" t="s">
        <v>35765</v>
      </c>
      <c r="C1056" s="335" t="s">
        <v>37893</v>
      </c>
      <c r="D1056" s="335" t="s">
        <v>2588</v>
      </c>
      <c r="E1056" s="335" t="s">
        <v>37894</v>
      </c>
      <c r="F1056" s="338"/>
    </row>
    <row r="1057">
      <c r="A1057" s="335" t="s">
        <v>35769</v>
      </c>
      <c r="B1057" s="335" t="s">
        <v>35797</v>
      </c>
      <c r="C1057" s="335" t="s">
        <v>37895</v>
      </c>
      <c r="D1057" s="335" t="s">
        <v>2635</v>
      </c>
      <c r="E1057" s="335" t="s">
        <v>37896</v>
      </c>
      <c r="F1057" s="338"/>
    </row>
    <row r="1058">
      <c r="A1058" s="335" t="s">
        <v>35769</v>
      </c>
      <c r="B1058" s="335" t="s">
        <v>35797</v>
      </c>
      <c r="C1058" s="335" t="s">
        <v>37897</v>
      </c>
      <c r="D1058" s="335" t="s">
        <v>2635</v>
      </c>
      <c r="E1058" s="335" t="s">
        <v>37898</v>
      </c>
      <c r="F1058" s="338"/>
    </row>
    <row r="1059">
      <c r="A1059" s="335" t="s">
        <v>35762</v>
      </c>
      <c r="B1059" s="335" t="s">
        <v>35765</v>
      </c>
      <c r="C1059" s="335" t="s">
        <v>37899</v>
      </c>
      <c r="D1059" s="335" t="s">
        <v>1318</v>
      </c>
      <c r="E1059" s="335" t="s">
        <v>37900</v>
      </c>
      <c r="F1059" s="338"/>
    </row>
    <row r="1060">
      <c r="A1060" s="335" t="s">
        <v>35769</v>
      </c>
      <c r="B1060" s="335" t="s">
        <v>35797</v>
      </c>
      <c r="C1060" s="335" t="s">
        <v>37901</v>
      </c>
      <c r="D1060" s="335" t="s">
        <v>2635</v>
      </c>
      <c r="E1060" s="335" t="s">
        <v>37902</v>
      </c>
      <c r="F1060" s="338"/>
    </row>
    <row r="1061">
      <c r="A1061" s="335" t="s">
        <v>34241</v>
      </c>
      <c r="B1061" s="335" t="s">
        <v>35765</v>
      </c>
      <c r="C1061" s="335" t="s">
        <v>37903</v>
      </c>
      <c r="D1061" s="335"/>
      <c r="E1061" s="335" t="s">
        <v>37904</v>
      </c>
      <c r="F1061" s="338"/>
    </row>
    <row r="1062">
      <c r="A1062" s="335" t="s">
        <v>35762</v>
      </c>
      <c r="B1062" s="335" t="s">
        <v>35797</v>
      </c>
      <c r="C1062" s="335" t="s">
        <v>37905</v>
      </c>
      <c r="D1062" s="335" t="s">
        <v>37906</v>
      </c>
      <c r="E1062" s="335" t="s">
        <v>37907</v>
      </c>
      <c r="F1062" s="338"/>
    </row>
    <row r="1063">
      <c r="A1063" s="335" t="s">
        <v>35762</v>
      </c>
      <c r="B1063" s="335" t="s">
        <v>35765</v>
      </c>
      <c r="C1063" s="335" t="s">
        <v>37908</v>
      </c>
      <c r="D1063" s="335" t="s">
        <v>2588</v>
      </c>
      <c r="E1063" s="335" t="s">
        <v>37909</v>
      </c>
      <c r="F1063" s="338"/>
    </row>
    <row r="1064">
      <c r="A1064" s="335" t="s">
        <v>35762</v>
      </c>
      <c r="B1064" s="335" t="s">
        <v>35770</v>
      </c>
      <c r="C1064" s="335" t="s">
        <v>37910</v>
      </c>
      <c r="D1064" s="335" t="s">
        <v>4888</v>
      </c>
      <c r="E1064" s="335" t="s">
        <v>37911</v>
      </c>
      <c r="F1064" s="338"/>
    </row>
    <row r="1065">
      <c r="A1065" s="335" t="s">
        <v>35769</v>
      </c>
      <c r="B1065" s="335" t="s">
        <v>35770</v>
      </c>
      <c r="C1065" s="335" t="s">
        <v>24448</v>
      </c>
      <c r="D1065" s="335" t="s">
        <v>2635</v>
      </c>
      <c r="E1065" s="335" t="s">
        <v>37912</v>
      </c>
      <c r="F1065" s="338"/>
    </row>
    <row r="1066">
      <c r="A1066" s="335" t="s">
        <v>35762</v>
      </c>
      <c r="B1066" s="335" t="s">
        <v>35797</v>
      </c>
      <c r="C1066" s="335" t="s">
        <v>37913</v>
      </c>
      <c r="D1066" s="335" t="s">
        <v>2588</v>
      </c>
      <c r="E1066" s="335" t="s">
        <v>37914</v>
      </c>
      <c r="F1066" s="338"/>
    </row>
    <row r="1067">
      <c r="A1067" s="335" t="s">
        <v>35769</v>
      </c>
      <c r="B1067" s="335" t="s">
        <v>35765</v>
      </c>
      <c r="C1067" s="335" t="s">
        <v>37915</v>
      </c>
      <c r="D1067" s="335" t="s">
        <v>2635</v>
      </c>
      <c r="E1067" s="335" t="s">
        <v>37916</v>
      </c>
      <c r="F1067" s="338"/>
    </row>
    <row r="1068">
      <c r="A1068" s="335" t="s">
        <v>35769</v>
      </c>
      <c r="B1068" s="335" t="s">
        <v>35797</v>
      </c>
      <c r="C1068" s="335" t="s">
        <v>37917</v>
      </c>
      <c r="D1068" s="335" t="s">
        <v>2635</v>
      </c>
      <c r="E1068" s="335" t="s">
        <v>37918</v>
      </c>
      <c r="F1068" s="338"/>
    </row>
    <row r="1069">
      <c r="A1069" s="335" t="s">
        <v>35762</v>
      </c>
      <c r="B1069" s="335" t="s">
        <v>35797</v>
      </c>
      <c r="C1069" s="335" t="s">
        <v>37919</v>
      </c>
      <c r="D1069" s="335" t="s">
        <v>37920</v>
      </c>
      <c r="E1069" s="335" t="s">
        <v>37921</v>
      </c>
      <c r="F1069" s="338"/>
    </row>
    <row r="1070">
      <c r="A1070" s="335" t="s">
        <v>35769</v>
      </c>
      <c r="B1070" s="335" t="s">
        <v>35770</v>
      </c>
      <c r="C1070" s="335" t="s">
        <v>37922</v>
      </c>
      <c r="D1070" s="335" t="s">
        <v>2635</v>
      </c>
      <c r="E1070" s="335" t="s">
        <v>37923</v>
      </c>
      <c r="F1070" s="338"/>
    </row>
    <row r="1071">
      <c r="A1071" s="335" t="s">
        <v>35762</v>
      </c>
      <c r="B1071" s="335" t="s">
        <v>35770</v>
      </c>
      <c r="C1071" s="335" t="s">
        <v>37924</v>
      </c>
      <c r="D1071" s="335" t="s">
        <v>2588</v>
      </c>
      <c r="E1071" s="335" t="s">
        <v>37925</v>
      </c>
      <c r="F1071" s="338"/>
    </row>
    <row r="1072">
      <c r="A1072" s="335" t="s">
        <v>35762</v>
      </c>
      <c r="B1072" s="335" t="s">
        <v>35797</v>
      </c>
      <c r="C1072" s="335" t="s">
        <v>37926</v>
      </c>
      <c r="D1072" s="335" t="s">
        <v>37927</v>
      </c>
      <c r="E1072" s="335" t="s">
        <v>37928</v>
      </c>
      <c r="F1072" s="338"/>
    </row>
    <row r="1073">
      <c r="A1073" s="335" t="s">
        <v>35787</v>
      </c>
      <c r="B1073" s="335" t="s">
        <v>8032</v>
      </c>
      <c r="C1073" s="335" t="s">
        <v>37929</v>
      </c>
      <c r="D1073" s="335"/>
      <c r="E1073" s="335" t="s">
        <v>37930</v>
      </c>
      <c r="F1073" s="338"/>
    </row>
    <row r="1074">
      <c r="A1074" s="335" t="s">
        <v>35762</v>
      </c>
      <c r="B1074" s="335" t="s">
        <v>35765</v>
      </c>
      <c r="C1074" s="335" t="s">
        <v>37931</v>
      </c>
      <c r="D1074" s="335" t="s">
        <v>37932</v>
      </c>
      <c r="E1074" s="335" t="s">
        <v>37933</v>
      </c>
      <c r="F1074" s="338"/>
    </row>
    <row r="1075">
      <c r="A1075" s="335" t="s">
        <v>35762</v>
      </c>
      <c r="B1075" s="335" t="s">
        <v>35797</v>
      </c>
      <c r="C1075" s="335" t="s">
        <v>37934</v>
      </c>
      <c r="D1075" s="335" t="s">
        <v>37935</v>
      </c>
      <c r="E1075" s="335" t="s">
        <v>37936</v>
      </c>
      <c r="F1075" s="338"/>
    </row>
    <row r="1076">
      <c r="A1076" s="335" t="s">
        <v>35762</v>
      </c>
      <c r="B1076" s="335" t="s">
        <v>35797</v>
      </c>
      <c r="C1076" s="335" t="s">
        <v>37937</v>
      </c>
      <c r="D1076" s="335" t="s">
        <v>3853</v>
      </c>
      <c r="E1076" s="335" t="s">
        <v>37938</v>
      </c>
      <c r="F1076" s="338"/>
    </row>
    <row r="1077">
      <c r="A1077" s="335" t="s">
        <v>35762</v>
      </c>
      <c r="B1077" s="335" t="s">
        <v>35770</v>
      </c>
      <c r="C1077" s="335" t="s">
        <v>37939</v>
      </c>
      <c r="D1077" s="335" t="s">
        <v>24698</v>
      </c>
      <c r="E1077" s="335" t="s">
        <v>37940</v>
      </c>
      <c r="F1077" s="338"/>
    </row>
    <row r="1078">
      <c r="A1078" s="335" t="s">
        <v>35762</v>
      </c>
      <c r="B1078" s="335" t="s">
        <v>35765</v>
      </c>
      <c r="C1078" s="335" t="s">
        <v>37941</v>
      </c>
      <c r="D1078" s="335" t="s">
        <v>2588</v>
      </c>
      <c r="E1078" s="335" t="s">
        <v>37942</v>
      </c>
      <c r="F1078" s="338"/>
    </row>
    <row r="1079">
      <c r="A1079" s="335" t="s">
        <v>35762</v>
      </c>
      <c r="B1079" s="335" t="s">
        <v>35797</v>
      </c>
      <c r="C1079" s="335" t="s">
        <v>37943</v>
      </c>
      <c r="D1079" s="335" t="s">
        <v>2588</v>
      </c>
      <c r="E1079" s="335" t="s">
        <v>37944</v>
      </c>
      <c r="F1079" s="338"/>
    </row>
    <row r="1080">
      <c r="A1080" s="335" t="s">
        <v>35762</v>
      </c>
      <c r="B1080" s="335" t="s">
        <v>35797</v>
      </c>
      <c r="C1080" s="335" t="s">
        <v>37945</v>
      </c>
      <c r="D1080" s="335" t="s">
        <v>1600</v>
      </c>
      <c r="E1080" s="335" t="s">
        <v>37946</v>
      </c>
      <c r="F1080" s="338"/>
    </row>
    <row r="1081">
      <c r="A1081" s="335" t="s">
        <v>35762</v>
      </c>
      <c r="B1081" s="335" t="s">
        <v>35797</v>
      </c>
      <c r="C1081" s="335" t="s">
        <v>37947</v>
      </c>
      <c r="D1081" s="335" t="s">
        <v>2588</v>
      </c>
      <c r="E1081" s="335" t="s">
        <v>37948</v>
      </c>
      <c r="F1081" s="338"/>
    </row>
    <row r="1082">
      <c r="A1082" s="335" t="s">
        <v>35769</v>
      </c>
      <c r="B1082" s="335" t="s">
        <v>35765</v>
      </c>
      <c r="C1082" s="335" t="s">
        <v>37949</v>
      </c>
      <c r="D1082" s="335" t="s">
        <v>2635</v>
      </c>
      <c r="E1082" s="335" t="s">
        <v>37950</v>
      </c>
      <c r="F1082" s="338"/>
    </row>
    <row r="1083">
      <c r="A1083" s="335" t="s">
        <v>35769</v>
      </c>
      <c r="B1083" s="335" t="s">
        <v>35797</v>
      </c>
      <c r="C1083" s="335" t="s">
        <v>37951</v>
      </c>
      <c r="D1083" s="335" t="s">
        <v>2635</v>
      </c>
      <c r="E1083" s="335" t="s">
        <v>37952</v>
      </c>
      <c r="F1083" s="338"/>
    </row>
    <row r="1084">
      <c r="A1084" s="335" t="s">
        <v>35762</v>
      </c>
      <c r="B1084" s="335" t="s">
        <v>35770</v>
      </c>
      <c r="C1084" s="335" t="s">
        <v>37953</v>
      </c>
      <c r="D1084" s="335" t="s">
        <v>3312</v>
      </c>
      <c r="E1084" s="335" t="s">
        <v>37954</v>
      </c>
      <c r="F1084" s="338"/>
    </row>
    <row r="1085">
      <c r="A1085" s="335" t="s">
        <v>35762</v>
      </c>
      <c r="B1085" s="335" t="s">
        <v>35765</v>
      </c>
      <c r="C1085" s="335" t="s">
        <v>7743</v>
      </c>
      <c r="D1085" s="335" t="s">
        <v>7744</v>
      </c>
      <c r="E1085" s="335" t="s">
        <v>37955</v>
      </c>
      <c r="F1085" s="338"/>
    </row>
    <row r="1086">
      <c r="A1086" s="335" t="s">
        <v>35769</v>
      </c>
      <c r="B1086" s="335" t="s">
        <v>35770</v>
      </c>
      <c r="C1086" s="335" t="s">
        <v>22817</v>
      </c>
      <c r="D1086" s="335" t="s">
        <v>37956</v>
      </c>
      <c r="E1086" s="335" t="s">
        <v>37957</v>
      </c>
      <c r="F1086" s="338"/>
    </row>
    <row r="1087">
      <c r="A1087" s="335" t="s">
        <v>35769</v>
      </c>
      <c r="B1087" s="335" t="s">
        <v>35797</v>
      </c>
      <c r="C1087" s="335" t="s">
        <v>37958</v>
      </c>
      <c r="D1087" s="335" t="s">
        <v>3160</v>
      </c>
      <c r="E1087" s="335" t="s">
        <v>37959</v>
      </c>
      <c r="F1087" s="338"/>
    </row>
    <row r="1088">
      <c r="A1088" s="335" t="s">
        <v>35769</v>
      </c>
      <c r="B1088" s="335" t="s">
        <v>35770</v>
      </c>
      <c r="C1088" s="335" t="s">
        <v>27840</v>
      </c>
      <c r="D1088" s="335" t="s">
        <v>3160</v>
      </c>
      <c r="E1088" s="335" t="s">
        <v>37960</v>
      </c>
      <c r="F1088" s="338"/>
    </row>
    <row r="1089">
      <c r="A1089" s="335" t="s">
        <v>35787</v>
      </c>
      <c r="B1089" s="335" t="s">
        <v>35770</v>
      </c>
      <c r="C1089" s="335" t="s">
        <v>37961</v>
      </c>
      <c r="D1089" s="335" t="s">
        <v>37962</v>
      </c>
      <c r="E1089" s="335" t="s">
        <v>9838</v>
      </c>
      <c r="F1089" s="338"/>
    </row>
    <row r="1090">
      <c r="A1090" s="339" t="s">
        <v>35787</v>
      </c>
      <c r="B1090" s="340" t="s">
        <v>24604</v>
      </c>
      <c r="C1090" s="340" t="s">
        <v>37963</v>
      </c>
      <c r="D1090" s="340"/>
      <c r="E1090" s="340" t="s">
        <v>37962</v>
      </c>
      <c r="F1090" s="341"/>
    </row>
    <row r="1091">
      <c r="A1091" s="335" t="s">
        <v>35769</v>
      </c>
      <c r="B1091" s="335" t="s">
        <v>35797</v>
      </c>
      <c r="C1091" s="335" t="s">
        <v>37964</v>
      </c>
      <c r="D1091" s="335" t="s">
        <v>3515</v>
      </c>
      <c r="E1091" s="335" t="s">
        <v>37965</v>
      </c>
      <c r="F1091" s="338"/>
    </row>
    <row r="1092">
      <c r="A1092" s="335" t="s">
        <v>35762</v>
      </c>
      <c r="B1092" s="335" t="s">
        <v>35770</v>
      </c>
      <c r="C1092" s="335" t="s">
        <v>9852</v>
      </c>
      <c r="D1092" s="335" t="s">
        <v>34444</v>
      </c>
      <c r="E1092" s="335" t="s">
        <v>37966</v>
      </c>
      <c r="F1092" s="338"/>
    </row>
    <row r="1093">
      <c r="A1093" s="335" t="s">
        <v>35769</v>
      </c>
      <c r="B1093" s="335" t="s">
        <v>35770</v>
      </c>
      <c r="C1093" s="335" t="s">
        <v>24053</v>
      </c>
      <c r="D1093" s="335" t="s">
        <v>37967</v>
      </c>
      <c r="E1093" s="335" t="s">
        <v>37968</v>
      </c>
      <c r="F1093" s="338"/>
    </row>
    <row r="1094">
      <c r="A1094" s="335" t="s">
        <v>35762</v>
      </c>
      <c r="B1094" s="335" t="s">
        <v>35792</v>
      </c>
      <c r="C1094" s="335" t="s">
        <v>37969</v>
      </c>
      <c r="D1094" s="335" t="s">
        <v>37970</v>
      </c>
      <c r="E1094" s="335" t="s">
        <v>37971</v>
      </c>
      <c r="F1094" s="338"/>
    </row>
    <row r="1095">
      <c r="A1095" s="335" t="s">
        <v>35762</v>
      </c>
      <c r="B1095" s="335" t="s">
        <v>35770</v>
      </c>
      <c r="C1095" s="335" t="s">
        <v>37972</v>
      </c>
      <c r="D1095" s="335" t="s">
        <v>36832</v>
      </c>
      <c r="E1095" s="335" t="s">
        <v>37973</v>
      </c>
      <c r="F1095" s="338"/>
    </row>
    <row r="1096">
      <c r="A1096" s="335" t="s">
        <v>35769</v>
      </c>
      <c r="B1096" s="335" t="s">
        <v>35770</v>
      </c>
      <c r="C1096" s="335" t="s">
        <v>37974</v>
      </c>
      <c r="D1096" s="335" t="s">
        <v>2588</v>
      </c>
      <c r="E1096" s="335" t="s">
        <v>37975</v>
      </c>
      <c r="F1096" s="338"/>
    </row>
    <row r="1097">
      <c r="A1097" s="335" t="s">
        <v>35762</v>
      </c>
      <c r="B1097" s="335" t="s">
        <v>35797</v>
      </c>
      <c r="C1097" s="335" t="s">
        <v>5975</v>
      </c>
      <c r="D1097" s="335" t="s">
        <v>37976</v>
      </c>
      <c r="E1097" s="335" t="s">
        <v>37977</v>
      </c>
      <c r="F1097" s="338"/>
    </row>
    <row r="1098">
      <c r="A1098" s="335" t="s">
        <v>35762</v>
      </c>
      <c r="B1098" s="335" t="s">
        <v>35797</v>
      </c>
      <c r="C1098" s="335" t="s">
        <v>37978</v>
      </c>
      <c r="D1098" s="335" t="s">
        <v>37979</v>
      </c>
      <c r="E1098" s="335" t="s">
        <v>37980</v>
      </c>
      <c r="F1098" s="338"/>
    </row>
    <row r="1099">
      <c r="A1099" s="335" t="s">
        <v>35762</v>
      </c>
      <c r="B1099" s="335" t="s">
        <v>35792</v>
      </c>
      <c r="C1099" s="335" t="s">
        <v>37981</v>
      </c>
      <c r="D1099" s="335" t="s">
        <v>4101</v>
      </c>
      <c r="E1099" s="335" t="s">
        <v>37982</v>
      </c>
      <c r="F1099" s="338"/>
    </row>
    <row r="1100">
      <c r="A1100" s="335" t="s">
        <v>35769</v>
      </c>
      <c r="B1100" s="335" t="s">
        <v>35797</v>
      </c>
      <c r="C1100" s="335" t="s">
        <v>37983</v>
      </c>
      <c r="D1100" s="335" t="s">
        <v>2588</v>
      </c>
      <c r="E1100" s="335" t="s">
        <v>37984</v>
      </c>
      <c r="F1100" s="338"/>
    </row>
    <row r="1101">
      <c r="A1101" s="335" t="s">
        <v>35787</v>
      </c>
      <c r="B1101" s="335" t="s">
        <v>35797</v>
      </c>
      <c r="C1101" s="335" t="s">
        <v>37806</v>
      </c>
      <c r="D1101" s="335"/>
      <c r="E1101" s="335" t="s">
        <v>37807</v>
      </c>
      <c r="F1101" s="338"/>
    </row>
    <row r="1102">
      <c r="A1102" s="335" t="s">
        <v>35769</v>
      </c>
      <c r="B1102" s="335" t="s">
        <v>35765</v>
      </c>
      <c r="C1102" s="335" t="s">
        <v>37985</v>
      </c>
      <c r="D1102" s="335" t="s">
        <v>2588</v>
      </c>
      <c r="E1102" s="335" t="s">
        <v>37986</v>
      </c>
      <c r="F1102" s="338"/>
    </row>
    <row r="1103">
      <c r="A1103" s="335" t="s">
        <v>35762</v>
      </c>
      <c r="B1103" s="335" t="s">
        <v>35797</v>
      </c>
      <c r="C1103" s="335" t="s">
        <v>37987</v>
      </c>
      <c r="D1103" s="335" t="s">
        <v>30647</v>
      </c>
      <c r="E1103" s="335" t="s">
        <v>37988</v>
      </c>
      <c r="F1103" s="338"/>
    </row>
    <row r="1104">
      <c r="A1104" s="335" t="s">
        <v>35762</v>
      </c>
      <c r="B1104" s="335" t="s">
        <v>35797</v>
      </c>
      <c r="C1104" s="335" t="s">
        <v>37989</v>
      </c>
      <c r="D1104" s="335" t="s">
        <v>13738</v>
      </c>
      <c r="E1104" s="335" t="s">
        <v>37990</v>
      </c>
      <c r="F1104" s="338"/>
    </row>
    <row r="1105">
      <c r="A1105" s="335" t="s">
        <v>35769</v>
      </c>
      <c r="B1105" s="335" t="s">
        <v>35770</v>
      </c>
      <c r="C1105" s="335" t="s">
        <v>37991</v>
      </c>
      <c r="D1105" s="335" t="s">
        <v>2588</v>
      </c>
      <c r="E1105" s="335" t="s">
        <v>37992</v>
      </c>
      <c r="F1105" s="338"/>
    </row>
    <row r="1106">
      <c r="A1106" s="335" t="s">
        <v>35762</v>
      </c>
      <c r="B1106" s="335" t="s">
        <v>35770</v>
      </c>
      <c r="C1106" s="335" t="s">
        <v>37993</v>
      </c>
      <c r="D1106" s="335" t="s">
        <v>2588</v>
      </c>
      <c r="E1106" s="335" t="s">
        <v>37994</v>
      </c>
      <c r="F1106" s="338"/>
    </row>
    <row r="1107">
      <c r="A1107" s="335" t="s">
        <v>35787</v>
      </c>
      <c r="B1107" s="335" t="s">
        <v>35770</v>
      </c>
      <c r="C1107" s="335" t="s">
        <v>37114</v>
      </c>
      <c r="D1107" s="335" t="s">
        <v>37995</v>
      </c>
      <c r="E1107" s="335" t="s">
        <v>32701</v>
      </c>
      <c r="F1107" s="338"/>
    </row>
    <row r="1108">
      <c r="A1108" s="335" t="s">
        <v>35762</v>
      </c>
      <c r="B1108" s="335" t="s">
        <v>35770</v>
      </c>
      <c r="C1108" s="335" t="s">
        <v>37996</v>
      </c>
      <c r="D1108" s="335" t="s">
        <v>2588</v>
      </c>
      <c r="E1108" s="335" t="s">
        <v>37997</v>
      </c>
      <c r="F1108" s="338"/>
    </row>
    <row r="1109">
      <c r="A1109" s="335" t="s">
        <v>35762</v>
      </c>
      <c r="B1109" s="335" t="s">
        <v>35797</v>
      </c>
      <c r="C1109" s="335" t="s">
        <v>37998</v>
      </c>
      <c r="D1109" s="335" t="s">
        <v>37999</v>
      </c>
      <c r="E1109" s="335" t="s">
        <v>38000</v>
      </c>
      <c r="F1109" s="338"/>
    </row>
    <row r="1110">
      <c r="A1110" s="335" t="s">
        <v>35762</v>
      </c>
      <c r="B1110" s="335" t="s">
        <v>35765</v>
      </c>
      <c r="C1110" s="335" t="s">
        <v>38001</v>
      </c>
      <c r="D1110" s="335" t="s">
        <v>3312</v>
      </c>
      <c r="E1110" s="335" t="s">
        <v>38002</v>
      </c>
      <c r="F1110" s="338"/>
    </row>
    <row r="1111">
      <c r="A1111" s="335" t="s">
        <v>35762</v>
      </c>
      <c r="B1111" s="335" t="s">
        <v>35770</v>
      </c>
      <c r="C1111" s="335" t="s">
        <v>38003</v>
      </c>
      <c r="D1111" s="335" t="s">
        <v>2588</v>
      </c>
      <c r="E1111" s="335" t="s">
        <v>38004</v>
      </c>
      <c r="F1111" s="338"/>
    </row>
    <row r="1112">
      <c r="A1112" s="335" t="s">
        <v>34241</v>
      </c>
      <c r="B1112" s="335" t="s">
        <v>35770</v>
      </c>
      <c r="C1112" s="335" t="s">
        <v>37317</v>
      </c>
      <c r="D1112" s="335" t="s">
        <v>38005</v>
      </c>
      <c r="E1112" s="335" t="s">
        <v>38006</v>
      </c>
      <c r="F1112" s="338"/>
    </row>
    <row r="1113">
      <c r="A1113" s="335" t="s">
        <v>35769</v>
      </c>
      <c r="B1113" s="335" t="s">
        <v>35792</v>
      </c>
      <c r="C1113" s="335" t="s">
        <v>25287</v>
      </c>
      <c r="D1113" s="335" t="s">
        <v>38007</v>
      </c>
      <c r="E1113" s="335" t="s">
        <v>38008</v>
      </c>
      <c r="F1113" s="338"/>
    </row>
    <row r="1114">
      <c r="A1114" s="335" t="s">
        <v>35787</v>
      </c>
      <c r="B1114" s="335" t="s">
        <v>35765</v>
      </c>
      <c r="C1114" s="335" t="s">
        <v>38009</v>
      </c>
      <c r="D1114" s="335" t="s">
        <v>38010</v>
      </c>
      <c r="E1114" s="335" t="s">
        <v>9911</v>
      </c>
      <c r="F1114" s="338"/>
    </row>
    <row r="1115">
      <c r="A1115" s="335" t="s">
        <v>35769</v>
      </c>
      <c r="B1115" s="335" t="s">
        <v>35770</v>
      </c>
      <c r="C1115" s="335" t="s">
        <v>38011</v>
      </c>
      <c r="D1115" s="335" t="s">
        <v>9915</v>
      </c>
      <c r="E1115" s="335" t="s">
        <v>38012</v>
      </c>
      <c r="F1115" s="338"/>
    </row>
    <row r="1116">
      <c r="A1116" s="335" t="s">
        <v>35769</v>
      </c>
      <c r="B1116" s="335" t="s">
        <v>35770</v>
      </c>
      <c r="C1116" s="335" t="s">
        <v>38013</v>
      </c>
      <c r="D1116" s="335" t="s">
        <v>2588</v>
      </c>
      <c r="E1116" s="335" t="s">
        <v>38014</v>
      </c>
      <c r="F1116" s="338"/>
    </row>
    <row r="1117">
      <c r="A1117" s="335" t="s">
        <v>35762</v>
      </c>
      <c r="B1117" s="335" t="s">
        <v>35770</v>
      </c>
      <c r="C1117" s="335" t="s">
        <v>15167</v>
      </c>
      <c r="D1117" s="335" t="s">
        <v>4521</v>
      </c>
      <c r="E1117" s="335" t="s">
        <v>38015</v>
      </c>
      <c r="F1117" s="338"/>
    </row>
    <row r="1118">
      <c r="A1118" s="335" t="s">
        <v>35762</v>
      </c>
      <c r="B1118" s="335" t="s">
        <v>35797</v>
      </c>
      <c r="C1118" s="335" t="s">
        <v>35750</v>
      </c>
      <c r="D1118" s="335" t="s">
        <v>7025</v>
      </c>
      <c r="E1118" s="335" t="s">
        <v>38016</v>
      </c>
      <c r="F1118" s="338"/>
    </row>
    <row r="1119">
      <c r="A1119" s="335" t="s">
        <v>35762</v>
      </c>
      <c r="B1119" s="335" t="s">
        <v>35765</v>
      </c>
      <c r="C1119" s="335" t="s">
        <v>38017</v>
      </c>
      <c r="D1119" s="335" t="s">
        <v>2588</v>
      </c>
      <c r="E1119" s="335" t="s">
        <v>38018</v>
      </c>
      <c r="F1119" s="338"/>
    </row>
    <row r="1120">
      <c r="A1120" s="335" t="s">
        <v>35769</v>
      </c>
      <c r="B1120" s="335" t="s">
        <v>35797</v>
      </c>
      <c r="C1120" s="335" t="s">
        <v>38019</v>
      </c>
      <c r="D1120" s="335" t="s">
        <v>2588</v>
      </c>
      <c r="E1120" s="335" t="s">
        <v>38020</v>
      </c>
      <c r="F1120" s="338"/>
    </row>
    <row r="1121">
      <c r="A1121" s="335" t="s">
        <v>35787</v>
      </c>
      <c r="B1121" s="335" t="s">
        <v>35770</v>
      </c>
      <c r="C1121" s="335" t="s">
        <v>38021</v>
      </c>
      <c r="D1121" s="335" t="s">
        <v>38022</v>
      </c>
      <c r="E1121" s="335" t="s">
        <v>38023</v>
      </c>
      <c r="F1121" s="338"/>
    </row>
    <row r="1122">
      <c r="A1122" s="335" t="s">
        <v>35769</v>
      </c>
      <c r="B1122" s="335" t="s">
        <v>35765</v>
      </c>
      <c r="C1122" s="335" t="s">
        <v>23443</v>
      </c>
      <c r="D1122" s="335" t="s">
        <v>6020</v>
      </c>
      <c r="E1122" s="335" t="s">
        <v>38024</v>
      </c>
      <c r="F1122" s="338"/>
    </row>
    <row r="1123">
      <c r="A1123" s="335" t="s">
        <v>35769</v>
      </c>
      <c r="B1123" s="335" t="s">
        <v>35797</v>
      </c>
      <c r="C1123" s="335" t="s">
        <v>38025</v>
      </c>
      <c r="D1123" s="335" t="s">
        <v>38026</v>
      </c>
      <c r="E1123" s="335" t="s">
        <v>38027</v>
      </c>
      <c r="F1123" s="338"/>
    </row>
    <row r="1124">
      <c r="A1124" s="335" t="s">
        <v>34241</v>
      </c>
      <c r="B1124" s="335" t="s">
        <v>35765</v>
      </c>
      <c r="C1124" s="335" t="s">
        <v>38028</v>
      </c>
      <c r="D1124" s="335" t="s">
        <v>38029</v>
      </c>
      <c r="E1124" s="335" t="s">
        <v>38030</v>
      </c>
      <c r="F1124" s="338"/>
    </row>
    <row r="1125">
      <c r="A1125" s="335" t="s">
        <v>35762</v>
      </c>
      <c r="B1125" s="335" t="s">
        <v>35770</v>
      </c>
      <c r="C1125" s="335" t="s">
        <v>38031</v>
      </c>
      <c r="D1125" s="335" t="s">
        <v>38032</v>
      </c>
      <c r="E1125" s="335" t="s">
        <v>38033</v>
      </c>
      <c r="F1125" s="338"/>
    </row>
    <row r="1126">
      <c r="A1126" s="335" t="s">
        <v>35769</v>
      </c>
      <c r="B1126" s="335" t="s">
        <v>35797</v>
      </c>
      <c r="C1126" s="335" t="s">
        <v>25350</v>
      </c>
      <c r="D1126" s="335" t="s">
        <v>38034</v>
      </c>
      <c r="E1126" s="335" t="s">
        <v>38035</v>
      </c>
      <c r="F1126" s="338"/>
    </row>
    <row r="1127">
      <c r="A1127" s="335" t="s">
        <v>35769</v>
      </c>
      <c r="B1127" s="335" t="s">
        <v>35797</v>
      </c>
      <c r="C1127" s="335" t="s">
        <v>38036</v>
      </c>
      <c r="D1127" s="335" t="s">
        <v>38037</v>
      </c>
      <c r="E1127" s="335" t="s">
        <v>38035</v>
      </c>
      <c r="F1127" s="338"/>
    </row>
    <row r="1128">
      <c r="A1128" s="335" t="s">
        <v>35762</v>
      </c>
      <c r="B1128" s="335" t="s">
        <v>35797</v>
      </c>
      <c r="C1128" s="335" t="s">
        <v>38038</v>
      </c>
      <c r="D1128" s="335" t="s">
        <v>38039</v>
      </c>
      <c r="E1128" s="335" t="s">
        <v>38040</v>
      </c>
      <c r="F1128" s="338"/>
    </row>
    <row r="1129">
      <c r="A1129" s="335" t="s">
        <v>35762</v>
      </c>
      <c r="B1129" s="335" t="s">
        <v>35792</v>
      </c>
      <c r="C1129" s="335" t="s">
        <v>38041</v>
      </c>
      <c r="D1129" s="335" t="s">
        <v>6268</v>
      </c>
      <c r="E1129" s="335" t="s">
        <v>38042</v>
      </c>
      <c r="F1129" s="338"/>
    </row>
    <row r="1130">
      <c r="A1130" s="335" t="s">
        <v>35762</v>
      </c>
      <c r="B1130" s="335" t="s">
        <v>35770</v>
      </c>
      <c r="C1130" s="335" t="s">
        <v>38043</v>
      </c>
      <c r="D1130" s="335" t="s">
        <v>16138</v>
      </c>
      <c r="E1130" s="335" t="s">
        <v>38044</v>
      </c>
      <c r="F1130" s="338"/>
    </row>
    <row r="1131">
      <c r="A1131" s="335" t="s">
        <v>35762</v>
      </c>
      <c r="B1131" s="335" t="s">
        <v>35770</v>
      </c>
      <c r="C1131" s="335" t="s">
        <v>38045</v>
      </c>
      <c r="D1131" s="335" t="s">
        <v>38046</v>
      </c>
      <c r="E1131" s="335" t="s">
        <v>38047</v>
      </c>
      <c r="F1131" s="338"/>
    </row>
    <row r="1132">
      <c r="A1132" s="335" t="s">
        <v>35762</v>
      </c>
      <c r="B1132" s="335" t="s">
        <v>35797</v>
      </c>
      <c r="C1132" s="335" t="s">
        <v>38048</v>
      </c>
      <c r="D1132" s="335" t="s">
        <v>38048</v>
      </c>
      <c r="E1132" s="335" t="s">
        <v>38049</v>
      </c>
      <c r="F1132" s="338"/>
    </row>
    <row r="1133">
      <c r="A1133" s="335" t="s">
        <v>35762</v>
      </c>
      <c r="B1133" s="335" t="s">
        <v>35770</v>
      </c>
      <c r="C1133" s="335" t="s">
        <v>38050</v>
      </c>
      <c r="D1133" s="335" t="s">
        <v>38051</v>
      </c>
      <c r="E1133" s="335" t="s">
        <v>38052</v>
      </c>
      <c r="F1133" s="338"/>
    </row>
    <row r="1134">
      <c r="A1134" s="335" t="s">
        <v>35769</v>
      </c>
      <c r="B1134" s="335" t="s">
        <v>35797</v>
      </c>
      <c r="C1134" s="335" t="s">
        <v>38053</v>
      </c>
      <c r="D1134" s="335" t="s">
        <v>2588</v>
      </c>
      <c r="E1134" s="335" t="s">
        <v>38054</v>
      </c>
      <c r="F1134" s="338"/>
    </row>
    <row r="1135">
      <c r="A1135" s="335" t="s">
        <v>35787</v>
      </c>
      <c r="B1135" s="335" t="s">
        <v>35797</v>
      </c>
      <c r="C1135" s="335" t="s">
        <v>38055</v>
      </c>
      <c r="D1135" s="335" t="s">
        <v>38056</v>
      </c>
      <c r="E1135" s="335" t="s">
        <v>4869</v>
      </c>
      <c r="F1135" s="338"/>
    </row>
    <row r="1136">
      <c r="A1136" s="335" t="s">
        <v>35787</v>
      </c>
      <c r="B1136" s="335" t="s">
        <v>35797</v>
      </c>
      <c r="C1136" s="335" t="s">
        <v>38057</v>
      </c>
      <c r="D1136" s="335" t="s">
        <v>38058</v>
      </c>
      <c r="E1136" s="335" t="s">
        <v>4869</v>
      </c>
      <c r="F1136" s="338"/>
    </row>
    <row r="1137">
      <c r="A1137" s="335" t="s">
        <v>35787</v>
      </c>
      <c r="B1137" s="335" t="s">
        <v>35765</v>
      </c>
      <c r="C1137" s="335" t="s">
        <v>38059</v>
      </c>
      <c r="D1137" s="335" t="s">
        <v>38060</v>
      </c>
      <c r="E1137" s="335" t="s">
        <v>4869</v>
      </c>
      <c r="F1137" s="338"/>
    </row>
    <row r="1138">
      <c r="A1138" s="335" t="s">
        <v>35787</v>
      </c>
      <c r="B1138" s="335" t="s">
        <v>35765</v>
      </c>
      <c r="C1138" s="335" t="s">
        <v>38061</v>
      </c>
      <c r="D1138" s="335" t="s">
        <v>38062</v>
      </c>
      <c r="E1138" s="335" t="s">
        <v>4869</v>
      </c>
      <c r="F1138" s="338"/>
    </row>
    <row r="1139">
      <c r="A1139" s="335" t="s">
        <v>35787</v>
      </c>
      <c r="B1139" s="335" t="s">
        <v>35765</v>
      </c>
      <c r="C1139" s="335" t="s">
        <v>38063</v>
      </c>
      <c r="D1139" s="335" t="s">
        <v>38064</v>
      </c>
      <c r="E1139" s="335" t="s">
        <v>4869</v>
      </c>
      <c r="F1139" s="338"/>
    </row>
    <row r="1140">
      <c r="A1140" s="335" t="s">
        <v>35787</v>
      </c>
      <c r="B1140" s="335" t="s">
        <v>35765</v>
      </c>
      <c r="C1140" s="335" t="s">
        <v>33002</v>
      </c>
      <c r="D1140" s="335" t="s">
        <v>38065</v>
      </c>
      <c r="E1140" s="335" t="s">
        <v>4869</v>
      </c>
      <c r="F1140" s="338"/>
    </row>
    <row r="1141">
      <c r="A1141" s="335" t="s">
        <v>35787</v>
      </c>
      <c r="B1141" s="335" t="s">
        <v>35765</v>
      </c>
      <c r="C1141" s="335" t="s">
        <v>38066</v>
      </c>
      <c r="D1141" s="335" t="s">
        <v>38067</v>
      </c>
      <c r="E1141" s="335" t="s">
        <v>4869</v>
      </c>
      <c r="F1141" s="338"/>
    </row>
    <row r="1142">
      <c r="A1142" s="335" t="s">
        <v>35769</v>
      </c>
      <c r="B1142" s="335" t="s">
        <v>35770</v>
      </c>
      <c r="C1142" s="335" t="s">
        <v>38068</v>
      </c>
      <c r="D1142" s="335" t="s">
        <v>2635</v>
      </c>
      <c r="E1142" s="335" t="s">
        <v>38069</v>
      </c>
      <c r="F1142" s="338"/>
    </row>
    <row r="1143">
      <c r="A1143" s="335" t="s">
        <v>35762</v>
      </c>
      <c r="B1143" s="335" t="s">
        <v>35770</v>
      </c>
      <c r="C1143" s="335" t="s">
        <v>38070</v>
      </c>
      <c r="D1143" s="335" t="s">
        <v>2588</v>
      </c>
      <c r="E1143" s="335" t="s">
        <v>38071</v>
      </c>
      <c r="F1143" s="338"/>
    </row>
    <row r="1144">
      <c r="A1144" s="335" t="s">
        <v>35762</v>
      </c>
      <c r="B1144" s="335" t="s">
        <v>35765</v>
      </c>
      <c r="C1144" s="335" t="s">
        <v>38072</v>
      </c>
      <c r="D1144" s="335" t="s">
        <v>4869</v>
      </c>
      <c r="E1144" s="335" t="s">
        <v>38073</v>
      </c>
      <c r="F1144" s="338"/>
    </row>
    <row r="1145">
      <c r="A1145" s="335" t="s">
        <v>35762</v>
      </c>
      <c r="B1145" s="335" t="s">
        <v>35797</v>
      </c>
      <c r="C1145" s="335" t="s">
        <v>38074</v>
      </c>
      <c r="D1145" s="335" t="s">
        <v>6066</v>
      </c>
      <c r="E1145" s="335" t="s">
        <v>38075</v>
      </c>
      <c r="F1145" s="338"/>
    </row>
    <row r="1146">
      <c r="A1146" s="335" t="s">
        <v>35762</v>
      </c>
      <c r="B1146" s="335" t="s">
        <v>35797</v>
      </c>
      <c r="C1146" s="335" t="s">
        <v>38076</v>
      </c>
      <c r="D1146" s="335" t="s">
        <v>3711</v>
      </c>
      <c r="E1146" s="335" t="s">
        <v>38077</v>
      </c>
      <c r="F1146" s="338"/>
    </row>
    <row r="1147">
      <c r="A1147" s="335" t="s">
        <v>35762</v>
      </c>
      <c r="B1147" s="335" t="s">
        <v>35797</v>
      </c>
      <c r="C1147" s="335" t="s">
        <v>38078</v>
      </c>
      <c r="D1147" s="335" t="s">
        <v>24905</v>
      </c>
      <c r="E1147" s="335" t="s">
        <v>38079</v>
      </c>
      <c r="F1147" s="338"/>
    </row>
    <row r="1148">
      <c r="A1148" s="335" t="s">
        <v>35762</v>
      </c>
      <c r="B1148" s="335" t="s">
        <v>35765</v>
      </c>
      <c r="C1148" s="335" t="s">
        <v>38080</v>
      </c>
      <c r="D1148" s="335" t="s">
        <v>2635</v>
      </c>
      <c r="E1148" s="335" t="s">
        <v>38081</v>
      </c>
      <c r="F1148" s="338"/>
    </row>
    <row r="1149">
      <c r="A1149" s="335" t="s">
        <v>35762</v>
      </c>
      <c r="B1149" s="335" t="s">
        <v>35765</v>
      </c>
      <c r="C1149" s="335" t="s">
        <v>38082</v>
      </c>
      <c r="D1149" s="335" t="s">
        <v>13352</v>
      </c>
      <c r="E1149" s="335" t="s">
        <v>38083</v>
      </c>
      <c r="F1149" s="338"/>
    </row>
    <row r="1150">
      <c r="A1150" s="335" t="s">
        <v>35762</v>
      </c>
      <c r="B1150" s="335" t="s">
        <v>35797</v>
      </c>
      <c r="C1150" s="335" t="s">
        <v>38084</v>
      </c>
      <c r="D1150" s="335" t="s">
        <v>2588</v>
      </c>
      <c r="E1150" s="335" t="s">
        <v>38085</v>
      </c>
      <c r="F1150" s="338"/>
    </row>
    <row r="1151">
      <c r="A1151" s="335" t="s">
        <v>35762</v>
      </c>
      <c r="B1151" s="335" t="s">
        <v>35797</v>
      </c>
      <c r="C1151" s="335" t="s">
        <v>38086</v>
      </c>
      <c r="D1151" s="335" t="s">
        <v>2588</v>
      </c>
      <c r="E1151" s="335" t="s">
        <v>38087</v>
      </c>
      <c r="F1151" s="338"/>
    </row>
    <row r="1152">
      <c r="A1152" s="335" t="s">
        <v>35762</v>
      </c>
      <c r="B1152" s="335" t="s">
        <v>35765</v>
      </c>
      <c r="C1152" s="335" t="s">
        <v>38088</v>
      </c>
      <c r="D1152" s="335" t="s">
        <v>2588</v>
      </c>
      <c r="E1152" s="335" t="s">
        <v>38089</v>
      </c>
      <c r="F1152" s="338"/>
    </row>
    <row r="1153">
      <c r="A1153" s="335" t="s">
        <v>35769</v>
      </c>
      <c r="B1153" s="335" t="s">
        <v>35770</v>
      </c>
      <c r="C1153" s="335" t="s">
        <v>38090</v>
      </c>
      <c r="D1153" s="335" t="s">
        <v>2635</v>
      </c>
      <c r="E1153" s="335" t="s">
        <v>38091</v>
      </c>
      <c r="F1153" s="338"/>
    </row>
    <row r="1154">
      <c r="A1154" s="335" t="s">
        <v>35762</v>
      </c>
      <c r="B1154" s="335" t="s">
        <v>35797</v>
      </c>
      <c r="C1154" s="335" t="s">
        <v>38092</v>
      </c>
      <c r="D1154" s="335" t="s">
        <v>2635</v>
      </c>
      <c r="E1154" s="335" t="s">
        <v>38093</v>
      </c>
      <c r="F1154" s="338"/>
    </row>
    <row r="1155">
      <c r="A1155" s="335" t="s">
        <v>35762</v>
      </c>
      <c r="B1155" s="335" t="s">
        <v>35765</v>
      </c>
      <c r="C1155" s="335" t="s">
        <v>38094</v>
      </c>
      <c r="D1155" s="335" t="s">
        <v>2588</v>
      </c>
      <c r="E1155" s="335" t="s">
        <v>38095</v>
      </c>
      <c r="F1155" s="338"/>
    </row>
    <row r="1156">
      <c r="A1156" s="335" t="s">
        <v>35769</v>
      </c>
      <c r="B1156" s="335" t="s">
        <v>35797</v>
      </c>
      <c r="C1156" s="335" t="s">
        <v>38096</v>
      </c>
      <c r="D1156" s="335" t="s">
        <v>2635</v>
      </c>
      <c r="E1156" s="335" t="s">
        <v>38097</v>
      </c>
      <c r="F1156" s="338"/>
    </row>
    <row r="1157">
      <c r="A1157" s="335" t="s">
        <v>35762</v>
      </c>
      <c r="B1157" s="335" t="s">
        <v>35765</v>
      </c>
      <c r="C1157" s="335" t="s">
        <v>38098</v>
      </c>
      <c r="D1157" s="335" t="s">
        <v>38099</v>
      </c>
      <c r="E1157" s="335" t="s">
        <v>38100</v>
      </c>
      <c r="F1157" s="338"/>
    </row>
    <row r="1158">
      <c r="A1158" s="335" t="s">
        <v>35762</v>
      </c>
      <c r="B1158" s="335" t="s">
        <v>35797</v>
      </c>
      <c r="C1158" s="335" t="s">
        <v>9029</v>
      </c>
      <c r="D1158" s="335" t="s">
        <v>2635</v>
      </c>
      <c r="E1158" s="335" t="s">
        <v>38101</v>
      </c>
      <c r="F1158" s="338"/>
    </row>
    <row r="1159">
      <c r="A1159" s="335" t="s">
        <v>35762</v>
      </c>
      <c r="B1159" s="335" t="s">
        <v>35797</v>
      </c>
      <c r="C1159" s="335" t="s">
        <v>38102</v>
      </c>
      <c r="D1159" s="335" t="s">
        <v>2785</v>
      </c>
      <c r="E1159" s="335" t="s">
        <v>38103</v>
      </c>
      <c r="F1159" s="338"/>
    </row>
    <row r="1160">
      <c r="A1160" s="335" t="s">
        <v>35762</v>
      </c>
      <c r="B1160" s="335" t="s">
        <v>35797</v>
      </c>
      <c r="C1160" s="335" t="s">
        <v>38104</v>
      </c>
      <c r="D1160" s="335" t="s">
        <v>2785</v>
      </c>
      <c r="E1160" s="335" t="s">
        <v>38105</v>
      </c>
      <c r="F1160" s="338"/>
    </row>
    <row r="1161">
      <c r="A1161" s="335" t="s">
        <v>35762</v>
      </c>
      <c r="B1161" s="335" t="s">
        <v>36013</v>
      </c>
      <c r="C1161" s="335" t="s">
        <v>38106</v>
      </c>
      <c r="D1161" s="335" t="s">
        <v>2785</v>
      </c>
      <c r="E1161" s="335" t="s">
        <v>38107</v>
      </c>
      <c r="F1161" s="338"/>
    </row>
    <row r="1162">
      <c r="A1162" s="335" t="s">
        <v>35769</v>
      </c>
      <c r="B1162" s="335" t="s">
        <v>35765</v>
      </c>
      <c r="C1162" s="335" t="s">
        <v>38108</v>
      </c>
      <c r="D1162" s="335" t="s">
        <v>2635</v>
      </c>
      <c r="E1162" s="335" t="s">
        <v>38109</v>
      </c>
      <c r="F1162" s="338"/>
    </row>
    <row r="1163">
      <c r="A1163" s="335" t="s">
        <v>35762</v>
      </c>
      <c r="B1163" s="335" t="s">
        <v>35797</v>
      </c>
      <c r="C1163" s="335" t="s">
        <v>38110</v>
      </c>
      <c r="D1163" s="335" t="s">
        <v>2588</v>
      </c>
      <c r="E1163" s="335" t="s">
        <v>38111</v>
      </c>
      <c r="F1163" s="338"/>
    </row>
    <row r="1164">
      <c r="A1164" s="335" t="s">
        <v>35769</v>
      </c>
      <c r="B1164" s="335" t="s">
        <v>36013</v>
      </c>
      <c r="C1164" s="335" t="s">
        <v>38112</v>
      </c>
      <c r="D1164" s="335" t="s">
        <v>2635</v>
      </c>
      <c r="E1164" s="335" t="s">
        <v>38113</v>
      </c>
      <c r="F1164" s="338"/>
    </row>
    <row r="1165">
      <c r="A1165" s="335" t="s">
        <v>35762</v>
      </c>
      <c r="B1165" s="335" t="s">
        <v>35770</v>
      </c>
      <c r="C1165" s="335" t="s">
        <v>8350</v>
      </c>
      <c r="D1165" s="335" t="s">
        <v>2785</v>
      </c>
      <c r="E1165" s="335" t="s">
        <v>38114</v>
      </c>
      <c r="F1165" s="338"/>
    </row>
    <row r="1166">
      <c r="A1166" s="335" t="s">
        <v>35769</v>
      </c>
      <c r="B1166" s="335" t="s">
        <v>35797</v>
      </c>
      <c r="C1166" s="335" t="s">
        <v>38115</v>
      </c>
      <c r="D1166" s="335" t="s">
        <v>2588</v>
      </c>
      <c r="E1166" s="335" t="s">
        <v>38116</v>
      </c>
      <c r="F1166" s="338"/>
    </row>
    <row r="1167">
      <c r="A1167" s="335" t="s">
        <v>35769</v>
      </c>
      <c r="B1167" s="335" t="s">
        <v>35765</v>
      </c>
      <c r="C1167" s="335" t="s">
        <v>38117</v>
      </c>
      <c r="D1167" s="335" t="s">
        <v>2635</v>
      </c>
      <c r="E1167" s="335" t="s">
        <v>38118</v>
      </c>
      <c r="F1167" s="338"/>
    </row>
    <row r="1168">
      <c r="A1168" s="335" t="s">
        <v>35769</v>
      </c>
      <c r="B1168" s="335" t="s">
        <v>36013</v>
      </c>
      <c r="C1168" s="335" t="s">
        <v>38119</v>
      </c>
      <c r="D1168" s="335" t="s">
        <v>2635</v>
      </c>
      <c r="E1168" s="335" t="s">
        <v>38120</v>
      </c>
      <c r="F1168" s="338"/>
    </row>
    <row r="1169">
      <c r="A1169" s="335" t="s">
        <v>35769</v>
      </c>
      <c r="B1169" s="335" t="s">
        <v>35792</v>
      </c>
      <c r="C1169" s="335" t="s">
        <v>38121</v>
      </c>
      <c r="D1169" s="335" t="s">
        <v>2635</v>
      </c>
      <c r="E1169" s="335" t="s">
        <v>38122</v>
      </c>
      <c r="F1169" s="338"/>
    </row>
    <row r="1170">
      <c r="A1170" s="335" t="s">
        <v>35769</v>
      </c>
      <c r="B1170" s="335" t="s">
        <v>35765</v>
      </c>
      <c r="C1170" s="335" t="s">
        <v>38123</v>
      </c>
      <c r="D1170" s="335" t="s">
        <v>2635</v>
      </c>
      <c r="E1170" s="335" t="s">
        <v>38124</v>
      </c>
      <c r="F1170" s="338"/>
    </row>
    <row r="1171">
      <c r="A1171" s="335" t="s">
        <v>35762</v>
      </c>
      <c r="B1171" s="335" t="s">
        <v>35770</v>
      </c>
      <c r="C1171" s="335" t="s">
        <v>38125</v>
      </c>
      <c r="D1171" s="335" t="s">
        <v>8752</v>
      </c>
      <c r="E1171" s="335" t="s">
        <v>38126</v>
      </c>
      <c r="F1171" s="338"/>
    </row>
    <row r="1172">
      <c r="A1172" s="335" t="s">
        <v>35762</v>
      </c>
      <c r="B1172" s="335" t="s">
        <v>35770</v>
      </c>
      <c r="C1172" s="335" t="s">
        <v>38127</v>
      </c>
      <c r="D1172" s="335" t="s">
        <v>2588</v>
      </c>
      <c r="E1172" s="335" t="s">
        <v>38128</v>
      </c>
      <c r="F1172" s="338"/>
    </row>
    <row r="1173">
      <c r="A1173" s="335" t="s">
        <v>35762</v>
      </c>
      <c r="B1173" s="335" t="s">
        <v>35797</v>
      </c>
      <c r="C1173" s="335" t="s">
        <v>38129</v>
      </c>
      <c r="D1173" s="335" t="s">
        <v>292</v>
      </c>
      <c r="E1173" s="335" t="s">
        <v>38130</v>
      </c>
      <c r="F1173" s="338"/>
    </row>
    <row r="1174">
      <c r="A1174" s="335" t="s">
        <v>35769</v>
      </c>
      <c r="B1174" s="335" t="s">
        <v>35770</v>
      </c>
      <c r="C1174" s="335" t="s">
        <v>38131</v>
      </c>
      <c r="D1174" s="335" t="s">
        <v>2635</v>
      </c>
      <c r="E1174" s="335" t="s">
        <v>38132</v>
      </c>
      <c r="F1174" s="338"/>
    </row>
    <row r="1175">
      <c r="A1175" s="335" t="s">
        <v>35769</v>
      </c>
      <c r="B1175" s="335" t="s">
        <v>35797</v>
      </c>
      <c r="C1175" s="335" t="s">
        <v>38133</v>
      </c>
      <c r="D1175" s="335" t="s">
        <v>2588</v>
      </c>
      <c r="E1175" s="335" t="s">
        <v>38134</v>
      </c>
      <c r="F1175" s="338"/>
    </row>
    <row r="1176">
      <c r="A1176" s="335" t="s">
        <v>35762</v>
      </c>
      <c r="B1176" s="335" t="s">
        <v>35765</v>
      </c>
      <c r="C1176" s="335" t="s">
        <v>38135</v>
      </c>
      <c r="D1176" s="335" t="s">
        <v>13020</v>
      </c>
      <c r="E1176" s="335" t="s">
        <v>38136</v>
      </c>
      <c r="F1176" s="338"/>
    </row>
    <row r="1177">
      <c r="A1177" s="335" t="s">
        <v>35769</v>
      </c>
      <c r="B1177" s="335" t="s">
        <v>35797</v>
      </c>
      <c r="C1177" s="335" t="s">
        <v>38137</v>
      </c>
      <c r="D1177" s="335" t="s">
        <v>2588</v>
      </c>
      <c r="E1177" s="335" t="s">
        <v>38138</v>
      </c>
      <c r="F1177" s="338"/>
    </row>
    <row r="1178">
      <c r="A1178" s="335" t="s">
        <v>35762</v>
      </c>
      <c r="B1178" s="335" t="s">
        <v>35792</v>
      </c>
      <c r="C1178" s="335" t="s">
        <v>38139</v>
      </c>
      <c r="D1178" s="335" t="s">
        <v>2914</v>
      </c>
      <c r="E1178" s="335" t="s">
        <v>38140</v>
      </c>
      <c r="F1178" s="338"/>
    </row>
    <row r="1179">
      <c r="A1179" s="335" t="s">
        <v>35762</v>
      </c>
      <c r="B1179" s="335" t="s">
        <v>35765</v>
      </c>
      <c r="C1179" s="335" t="s">
        <v>38141</v>
      </c>
      <c r="D1179" s="335" t="s">
        <v>4891</v>
      </c>
      <c r="E1179" s="335" t="s">
        <v>38142</v>
      </c>
      <c r="F1179" s="338"/>
    </row>
    <row r="1180">
      <c r="A1180" s="335" t="s">
        <v>35769</v>
      </c>
      <c r="B1180" s="335" t="s">
        <v>36013</v>
      </c>
      <c r="C1180" s="335" t="s">
        <v>38143</v>
      </c>
      <c r="D1180" s="335" t="s">
        <v>2588</v>
      </c>
      <c r="E1180" s="335" t="s">
        <v>38144</v>
      </c>
      <c r="F1180" s="338"/>
    </row>
    <row r="1181">
      <c r="A1181" s="335" t="s">
        <v>35769</v>
      </c>
      <c r="B1181" s="335" t="s">
        <v>35797</v>
      </c>
      <c r="C1181" s="335" t="s">
        <v>38145</v>
      </c>
      <c r="D1181" s="335" t="s">
        <v>2635</v>
      </c>
      <c r="E1181" s="335" t="s">
        <v>38146</v>
      </c>
      <c r="F1181" s="338"/>
    </row>
    <row r="1182">
      <c r="A1182" s="335" t="s">
        <v>35762</v>
      </c>
      <c r="B1182" s="335" t="s">
        <v>35770</v>
      </c>
      <c r="C1182" s="335" t="s">
        <v>38147</v>
      </c>
      <c r="D1182" s="335" t="s">
        <v>2588</v>
      </c>
      <c r="E1182" s="335" t="s">
        <v>38148</v>
      </c>
      <c r="F1182" s="338"/>
    </row>
    <row r="1183">
      <c r="A1183" s="335" t="s">
        <v>35769</v>
      </c>
      <c r="B1183" s="335" t="s">
        <v>36013</v>
      </c>
      <c r="C1183" s="335" t="s">
        <v>38149</v>
      </c>
      <c r="D1183" s="335" t="s">
        <v>2635</v>
      </c>
      <c r="E1183" s="335" t="s">
        <v>38150</v>
      </c>
      <c r="F1183" s="338"/>
    </row>
    <row r="1184">
      <c r="A1184" s="335" t="s">
        <v>35769</v>
      </c>
      <c r="B1184" s="335" t="s">
        <v>35797</v>
      </c>
      <c r="C1184" s="335" t="s">
        <v>38151</v>
      </c>
      <c r="D1184" s="335" t="s">
        <v>2635</v>
      </c>
      <c r="E1184" s="335" t="s">
        <v>38152</v>
      </c>
      <c r="F1184" s="338"/>
    </row>
    <row r="1185">
      <c r="A1185" s="335" t="s">
        <v>35762</v>
      </c>
      <c r="B1185" s="335" t="s">
        <v>35797</v>
      </c>
      <c r="C1185" s="335" t="s">
        <v>38153</v>
      </c>
      <c r="D1185" s="335" t="s">
        <v>38154</v>
      </c>
      <c r="E1185" s="335" t="s">
        <v>38155</v>
      </c>
      <c r="F1185" s="338"/>
    </row>
    <row r="1186">
      <c r="A1186" s="335" t="s">
        <v>35769</v>
      </c>
      <c r="B1186" s="335" t="s">
        <v>35770</v>
      </c>
      <c r="C1186" s="335" t="s">
        <v>37731</v>
      </c>
      <c r="D1186" s="335" t="s">
        <v>2588</v>
      </c>
      <c r="E1186" s="335" t="s">
        <v>38156</v>
      </c>
      <c r="F1186" s="338"/>
    </row>
    <row r="1187">
      <c r="A1187" s="335" t="s">
        <v>35762</v>
      </c>
      <c r="B1187" s="335" t="s">
        <v>35770</v>
      </c>
      <c r="C1187" s="335" t="s">
        <v>38157</v>
      </c>
      <c r="D1187" s="335" t="s">
        <v>2588</v>
      </c>
      <c r="E1187" s="335" t="s">
        <v>38158</v>
      </c>
      <c r="F1187" s="338"/>
    </row>
    <row r="1188">
      <c r="A1188" s="335" t="s">
        <v>35762</v>
      </c>
      <c r="B1188" s="335" t="s">
        <v>35797</v>
      </c>
      <c r="C1188" s="335" t="s">
        <v>38159</v>
      </c>
      <c r="D1188" s="335" t="s">
        <v>2588</v>
      </c>
      <c r="E1188" s="335" t="s">
        <v>38160</v>
      </c>
      <c r="F1188" s="338"/>
    </row>
    <row r="1189">
      <c r="A1189" s="335" t="s">
        <v>35762</v>
      </c>
      <c r="B1189" s="335" t="s">
        <v>35797</v>
      </c>
      <c r="C1189" s="335" t="s">
        <v>38161</v>
      </c>
      <c r="D1189" s="335" t="s">
        <v>38162</v>
      </c>
      <c r="E1189" s="335" t="s">
        <v>38163</v>
      </c>
      <c r="F1189" s="338"/>
    </row>
    <row r="1190">
      <c r="A1190" s="335" t="s">
        <v>35769</v>
      </c>
      <c r="B1190" s="335" t="s">
        <v>35765</v>
      </c>
      <c r="C1190" s="335" t="s">
        <v>38164</v>
      </c>
      <c r="D1190" s="335" t="s">
        <v>2635</v>
      </c>
      <c r="E1190" s="335" t="s">
        <v>38165</v>
      </c>
      <c r="F1190" s="338"/>
    </row>
    <row r="1191">
      <c r="A1191" s="335" t="s">
        <v>35762</v>
      </c>
      <c r="B1191" s="335" t="s">
        <v>35797</v>
      </c>
      <c r="C1191" s="335" t="s">
        <v>38166</v>
      </c>
      <c r="D1191" s="335" t="s">
        <v>2588</v>
      </c>
      <c r="E1191" s="335" t="s">
        <v>38167</v>
      </c>
      <c r="F1191" s="338"/>
    </row>
    <row r="1192">
      <c r="A1192" s="335" t="s">
        <v>35769</v>
      </c>
      <c r="B1192" s="335" t="s">
        <v>35792</v>
      </c>
      <c r="C1192" s="335" t="s">
        <v>38168</v>
      </c>
      <c r="D1192" s="335" t="s">
        <v>2588</v>
      </c>
      <c r="E1192" s="335" t="s">
        <v>38169</v>
      </c>
      <c r="F1192" s="338"/>
    </row>
    <row r="1193">
      <c r="A1193" s="335" t="s">
        <v>35769</v>
      </c>
      <c r="B1193" s="335" t="s">
        <v>35797</v>
      </c>
      <c r="C1193" s="335" t="s">
        <v>38170</v>
      </c>
      <c r="D1193" s="335" t="s">
        <v>2635</v>
      </c>
      <c r="E1193" s="335" t="s">
        <v>38171</v>
      </c>
      <c r="F1193" s="338"/>
    </row>
    <row r="1194">
      <c r="A1194" s="335" t="s">
        <v>35769</v>
      </c>
      <c r="B1194" s="335" t="s">
        <v>35770</v>
      </c>
      <c r="C1194" s="335" t="s">
        <v>38172</v>
      </c>
      <c r="D1194" s="335" t="s">
        <v>2588</v>
      </c>
      <c r="E1194" s="335" t="s">
        <v>38173</v>
      </c>
      <c r="F1194" s="338"/>
    </row>
    <row r="1195">
      <c r="A1195" s="335" t="s">
        <v>35762</v>
      </c>
      <c r="B1195" s="335" t="s">
        <v>35765</v>
      </c>
      <c r="C1195" s="335" t="s">
        <v>38174</v>
      </c>
      <c r="D1195" s="335" t="s">
        <v>2588</v>
      </c>
      <c r="E1195" s="335" t="s">
        <v>38175</v>
      </c>
      <c r="F1195" s="338"/>
    </row>
    <row r="1196">
      <c r="A1196" s="335" t="s">
        <v>35769</v>
      </c>
      <c r="B1196" s="335" t="s">
        <v>36013</v>
      </c>
      <c r="C1196" s="335" t="s">
        <v>24026</v>
      </c>
      <c r="D1196" s="335" t="s">
        <v>2635</v>
      </c>
      <c r="E1196" s="335" t="s">
        <v>38176</v>
      </c>
      <c r="F1196" s="338"/>
    </row>
    <row r="1197">
      <c r="A1197" s="335" t="s">
        <v>35769</v>
      </c>
      <c r="B1197" s="335" t="s">
        <v>35797</v>
      </c>
      <c r="C1197" s="335" t="s">
        <v>38177</v>
      </c>
      <c r="D1197" s="335" t="s">
        <v>2635</v>
      </c>
      <c r="E1197" s="335" t="s">
        <v>38178</v>
      </c>
      <c r="F1197" s="338"/>
    </row>
    <row r="1198">
      <c r="A1198" s="335" t="s">
        <v>35769</v>
      </c>
      <c r="B1198" s="335" t="s">
        <v>35765</v>
      </c>
      <c r="C1198" s="335" t="s">
        <v>38179</v>
      </c>
      <c r="D1198" s="335" t="s">
        <v>2635</v>
      </c>
      <c r="E1198" s="335" t="s">
        <v>38180</v>
      </c>
      <c r="F1198" s="338"/>
    </row>
    <row r="1199">
      <c r="A1199" s="335" t="s">
        <v>35769</v>
      </c>
      <c r="B1199" s="335" t="s">
        <v>35797</v>
      </c>
      <c r="C1199" s="335" t="s">
        <v>38181</v>
      </c>
      <c r="D1199" s="335" t="s">
        <v>2797</v>
      </c>
      <c r="E1199" s="335" t="s">
        <v>38182</v>
      </c>
      <c r="F1199" s="338"/>
    </row>
    <row r="1200">
      <c r="A1200" s="335" t="s">
        <v>35769</v>
      </c>
      <c r="B1200" s="335" t="s">
        <v>35797</v>
      </c>
      <c r="C1200" s="335" t="s">
        <v>38183</v>
      </c>
      <c r="D1200" s="335" t="s">
        <v>38184</v>
      </c>
      <c r="E1200" s="335" t="s">
        <v>38182</v>
      </c>
      <c r="F1200" s="338"/>
    </row>
    <row r="1201">
      <c r="A1201" s="335" t="s">
        <v>35769</v>
      </c>
      <c r="B1201" s="335" t="s">
        <v>35797</v>
      </c>
      <c r="C1201" s="335" t="s">
        <v>38185</v>
      </c>
      <c r="D1201" s="335" t="s">
        <v>2588</v>
      </c>
      <c r="E1201" s="335" t="s">
        <v>38186</v>
      </c>
      <c r="F1201" s="338"/>
    </row>
    <row r="1202">
      <c r="A1202" s="335" t="s">
        <v>35769</v>
      </c>
      <c r="B1202" s="335" t="s">
        <v>35770</v>
      </c>
      <c r="C1202" s="335" t="s">
        <v>38187</v>
      </c>
      <c r="D1202" s="335" t="s">
        <v>2588</v>
      </c>
      <c r="E1202" s="335" t="s">
        <v>38188</v>
      </c>
      <c r="F1202" s="338"/>
    </row>
    <row r="1203">
      <c r="A1203" s="335" t="s">
        <v>35762</v>
      </c>
      <c r="B1203" s="335" t="s">
        <v>35765</v>
      </c>
      <c r="C1203" s="335" t="s">
        <v>38189</v>
      </c>
      <c r="D1203" s="335" t="s">
        <v>533</v>
      </c>
      <c r="E1203" s="335" t="s">
        <v>38190</v>
      </c>
      <c r="F1203" s="338"/>
    </row>
    <row r="1204">
      <c r="A1204" s="335" t="s">
        <v>35762</v>
      </c>
      <c r="B1204" s="335" t="s">
        <v>35765</v>
      </c>
      <c r="C1204" s="335" t="s">
        <v>38191</v>
      </c>
      <c r="D1204" s="335" t="s">
        <v>2588</v>
      </c>
      <c r="E1204" s="335" t="s">
        <v>38192</v>
      </c>
      <c r="F1204" s="338"/>
    </row>
    <row r="1205">
      <c r="A1205" s="335" t="s">
        <v>35762</v>
      </c>
      <c r="B1205" s="335" t="s">
        <v>35797</v>
      </c>
      <c r="C1205" s="335" t="s">
        <v>38193</v>
      </c>
      <c r="D1205" s="335" t="s">
        <v>2588</v>
      </c>
      <c r="E1205" s="335" t="s">
        <v>38194</v>
      </c>
      <c r="F1205" s="338"/>
    </row>
    <row r="1206">
      <c r="A1206" s="335" t="s">
        <v>35762</v>
      </c>
      <c r="B1206" s="335" t="s">
        <v>35797</v>
      </c>
      <c r="C1206" s="335" t="s">
        <v>38195</v>
      </c>
      <c r="D1206" s="335" t="s">
        <v>38196</v>
      </c>
      <c r="E1206" s="335" t="s">
        <v>38197</v>
      </c>
      <c r="F1206" s="338"/>
    </row>
    <row r="1207">
      <c r="A1207" s="335" t="s">
        <v>35769</v>
      </c>
      <c r="B1207" s="335" t="s">
        <v>35797</v>
      </c>
      <c r="C1207" s="335" t="s">
        <v>38198</v>
      </c>
      <c r="D1207" s="335" t="s">
        <v>2635</v>
      </c>
      <c r="E1207" s="335" t="s">
        <v>38199</v>
      </c>
      <c r="F1207" s="338"/>
    </row>
    <row r="1208">
      <c r="A1208" s="335" t="s">
        <v>35769</v>
      </c>
      <c r="B1208" s="335" t="s">
        <v>35765</v>
      </c>
      <c r="C1208" s="335" t="s">
        <v>38200</v>
      </c>
      <c r="D1208" s="335" t="s">
        <v>2588</v>
      </c>
      <c r="E1208" s="335" t="s">
        <v>38201</v>
      </c>
      <c r="F1208" s="338"/>
    </row>
    <row r="1209">
      <c r="A1209" s="335" t="s">
        <v>35769</v>
      </c>
      <c r="B1209" s="335" t="s">
        <v>35797</v>
      </c>
      <c r="C1209" s="335" t="s">
        <v>38202</v>
      </c>
      <c r="D1209" s="335" t="s">
        <v>2588</v>
      </c>
      <c r="E1209" s="335" t="s">
        <v>38203</v>
      </c>
      <c r="F1209" s="338"/>
    </row>
    <row r="1210">
      <c r="A1210" s="335" t="s">
        <v>35762</v>
      </c>
      <c r="B1210" s="335" t="s">
        <v>35765</v>
      </c>
      <c r="C1210" s="335" t="s">
        <v>38204</v>
      </c>
      <c r="D1210" s="335" t="s">
        <v>38205</v>
      </c>
      <c r="E1210" s="335" t="s">
        <v>38206</v>
      </c>
      <c r="F1210" s="338"/>
    </row>
    <row r="1211">
      <c r="A1211" s="335" t="s">
        <v>35769</v>
      </c>
      <c r="B1211" s="335" t="s">
        <v>35797</v>
      </c>
      <c r="C1211" s="335" t="s">
        <v>38207</v>
      </c>
      <c r="D1211" s="335" t="s">
        <v>2588</v>
      </c>
      <c r="E1211" s="335" t="s">
        <v>38208</v>
      </c>
      <c r="F1211" s="338"/>
    </row>
    <row r="1212">
      <c r="A1212" s="335" t="s">
        <v>35769</v>
      </c>
      <c r="B1212" s="335" t="s">
        <v>35797</v>
      </c>
      <c r="C1212" s="335" t="s">
        <v>38209</v>
      </c>
      <c r="D1212" s="335" t="s">
        <v>2635</v>
      </c>
      <c r="E1212" s="335" t="s">
        <v>38210</v>
      </c>
      <c r="F1212" s="338"/>
    </row>
    <row r="1213">
      <c r="A1213" s="335" t="s">
        <v>35762</v>
      </c>
      <c r="B1213" s="335" t="s">
        <v>35797</v>
      </c>
      <c r="C1213" s="335" t="s">
        <v>38211</v>
      </c>
      <c r="D1213" s="335" t="s">
        <v>2588</v>
      </c>
      <c r="E1213" s="335" t="s">
        <v>38212</v>
      </c>
      <c r="F1213" s="338"/>
    </row>
    <row r="1214">
      <c r="A1214" s="335" t="s">
        <v>35769</v>
      </c>
      <c r="B1214" s="335" t="s">
        <v>35765</v>
      </c>
      <c r="C1214" s="335" t="s">
        <v>38213</v>
      </c>
      <c r="D1214" s="335" t="s">
        <v>2588</v>
      </c>
      <c r="E1214" s="335" t="s">
        <v>38214</v>
      </c>
      <c r="F1214" s="338"/>
    </row>
    <row r="1215">
      <c r="A1215" s="335" t="s">
        <v>35762</v>
      </c>
      <c r="B1215" s="335" t="s">
        <v>35765</v>
      </c>
      <c r="C1215" s="335" t="s">
        <v>38215</v>
      </c>
      <c r="D1215" s="335" t="s">
        <v>2588</v>
      </c>
      <c r="E1215" s="335" t="s">
        <v>38216</v>
      </c>
      <c r="F1215" s="338"/>
    </row>
    <row r="1216">
      <c r="A1216" s="335" t="s">
        <v>35769</v>
      </c>
      <c r="B1216" s="335" t="s">
        <v>35797</v>
      </c>
      <c r="C1216" s="335" t="s">
        <v>38217</v>
      </c>
      <c r="D1216" s="335" t="s">
        <v>2635</v>
      </c>
      <c r="E1216" s="335" t="s">
        <v>38218</v>
      </c>
      <c r="F1216" s="338"/>
    </row>
    <row r="1217">
      <c r="A1217" s="335" t="s">
        <v>35762</v>
      </c>
      <c r="B1217" s="335" t="s">
        <v>35770</v>
      </c>
      <c r="C1217" s="335" t="s">
        <v>38219</v>
      </c>
      <c r="D1217" s="335" t="s">
        <v>38220</v>
      </c>
      <c r="E1217" s="335" t="s">
        <v>38221</v>
      </c>
      <c r="F1217" s="338"/>
    </row>
    <row r="1218">
      <c r="A1218" s="335" t="s">
        <v>35769</v>
      </c>
      <c r="B1218" s="335" t="s">
        <v>36013</v>
      </c>
      <c r="C1218" s="335" t="s">
        <v>38222</v>
      </c>
      <c r="D1218" s="335" t="s">
        <v>2588</v>
      </c>
      <c r="E1218" s="335" t="s">
        <v>38223</v>
      </c>
      <c r="F1218" s="338"/>
    </row>
    <row r="1219">
      <c r="A1219" s="335" t="s">
        <v>35769</v>
      </c>
      <c r="B1219" s="335" t="s">
        <v>36013</v>
      </c>
      <c r="C1219" s="335" t="s">
        <v>38224</v>
      </c>
      <c r="D1219" s="335" t="s">
        <v>2635</v>
      </c>
      <c r="E1219" s="335" t="s">
        <v>38225</v>
      </c>
      <c r="F1219" s="338"/>
    </row>
    <row r="1220">
      <c r="A1220" s="335" t="s">
        <v>35769</v>
      </c>
      <c r="B1220" s="335" t="s">
        <v>35765</v>
      </c>
      <c r="C1220" s="335" t="s">
        <v>38226</v>
      </c>
      <c r="D1220" s="335" t="s">
        <v>2588</v>
      </c>
      <c r="E1220" s="335" t="s">
        <v>38227</v>
      </c>
      <c r="F1220" s="338"/>
    </row>
    <row r="1221">
      <c r="A1221" s="335" t="s">
        <v>35762</v>
      </c>
      <c r="B1221" s="335" t="s">
        <v>35765</v>
      </c>
      <c r="C1221" s="335" t="s">
        <v>38228</v>
      </c>
      <c r="D1221" s="335" t="s">
        <v>2588</v>
      </c>
      <c r="E1221" s="335" t="s">
        <v>38229</v>
      </c>
      <c r="F1221" s="338"/>
    </row>
    <row r="1222">
      <c r="A1222" s="335" t="s">
        <v>35769</v>
      </c>
      <c r="B1222" s="335" t="s">
        <v>35765</v>
      </c>
      <c r="C1222" s="335" t="s">
        <v>27878</v>
      </c>
      <c r="D1222" s="335" t="s">
        <v>2588</v>
      </c>
      <c r="E1222" s="335" t="s">
        <v>38230</v>
      </c>
      <c r="F1222" s="338"/>
    </row>
    <row r="1223">
      <c r="A1223" s="335" t="s">
        <v>35762</v>
      </c>
      <c r="B1223" s="335" t="s">
        <v>35797</v>
      </c>
      <c r="C1223" s="335" t="s">
        <v>38211</v>
      </c>
      <c r="D1223" s="335" t="s">
        <v>2588</v>
      </c>
      <c r="E1223" s="335" t="s">
        <v>38231</v>
      </c>
      <c r="F1223" s="338"/>
    </row>
    <row r="1224">
      <c r="A1224" s="335" t="s">
        <v>35762</v>
      </c>
      <c r="B1224" s="335" t="s">
        <v>35797</v>
      </c>
      <c r="C1224" s="335" t="s">
        <v>36460</v>
      </c>
      <c r="D1224" s="335" t="s">
        <v>20869</v>
      </c>
      <c r="E1224" s="335" t="s">
        <v>38232</v>
      </c>
      <c r="F1224" s="338"/>
    </row>
    <row r="1225">
      <c r="A1225" s="335" t="s">
        <v>35769</v>
      </c>
      <c r="B1225" s="335" t="s">
        <v>36013</v>
      </c>
      <c r="C1225" s="335" t="s">
        <v>38233</v>
      </c>
      <c r="D1225" s="335" t="s">
        <v>2635</v>
      </c>
      <c r="E1225" s="335" t="s">
        <v>38234</v>
      </c>
      <c r="F1225" s="338"/>
    </row>
    <row r="1226">
      <c r="A1226" s="335" t="s">
        <v>35762</v>
      </c>
      <c r="B1226" s="335" t="s">
        <v>35797</v>
      </c>
      <c r="C1226" s="335" t="s">
        <v>38235</v>
      </c>
      <c r="D1226" s="335" t="s">
        <v>2588</v>
      </c>
      <c r="E1226" s="335" t="s">
        <v>38236</v>
      </c>
      <c r="F1226" s="338"/>
    </row>
    <row r="1227">
      <c r="A1227" s="335" t="s">
        <v>35769</v>
      </c>
      <c r="B1227" s="335" t="s">
        <v>35792</v>
      </c>
      <c r="C1227" s="335" t="s">
        <v>38237</v>
      </c>
      <c r="D1227" s="335" t="s">
        <v>2635</v>
      </c>
      <c r="E1227" s="335" t="s">
        <v>38238</v>
      </c>
      <c r="F1227" s="338"/>
    </row>
    <row r="1228">
      <c r="A1228" s="335" t="s">
        <v>35769</v>
      </c>
      <c r="B1228" s="335" t="s">
        <v>35765</v>
      </c>
      <c r="C1228" s="335" t="s">
        <v>38239</v>
      </c>
      <c r="D1228" s="335" t="s">
        <v>2635</v>
      </c>
      <c r="E1228" s="335" t="s">
        <v>38240</v>
      </c>
      <c r="F1228" s="338"/>
    </row>
    <row r="1229">
      <c r="A1229" s="335" t="s">
        <v>35762</v>
      </c>
      <c r="B1229" s="335" t="s">
        <v>35765</v>
      </c>
      <c r="C1229" s="335" t="s">
        <v>38241</v>
      </c>
      <c r="D1229" s="335" t="s">
        <v>38242</v>
      </c>
      <c r="E1229" s="335" t="s">
        <v>38243</v>
      </c>
      <c r="F1229" s="338"/>
    </row>
    <row r="1230">
      <c r="A1230" s="335" t="s">
        <v>35769</v>
      </c>
      <c r="B1230" s="335" t="s">
        <v>35797</v>
      </c>
      <c r="C1230" s="335" t="s">
        <v>38244</v>
      </c>
      <c r="D1230" s="335" t="s">
        <v>2635</v>
      </c>
      <c r="E1230" s="335" t="s">
        <v>38245</v>
      </c>
      <c r="F1230" s="338"/>
    </row>
    <row r="1231">
      <c r="A1231" s="335" t="s">
        <v>35769</v>
      </c>
      <c r="B1231" s="335" t="s">
        <v>35797</v>
      </c>
      <c r="C1231" s="335" t="s">
        <v>26980</v>
      </c>
      <c r="D1231" s="335" t="s">
        <v>2588</v>
      </c>
      <c r="E1231" s="335" t="s">
        <v>38246</v>
      </c>
      <c r="F1231" s="338"/>
    </row>
    <row r="1232">
      <c r="A1232" s="335" t="s">
        <v>35769</v>
      </c>
      <c r="B1232" s="335" t="s">
        <v>35797</v>
      </c>
      <c r="C1232" s="335" t="s">
        <v>38247</v>
      </c>
      <c r="D1232" s="335" t="s">
        <v>2635</v>
      </c>
      <c r="E1232" s="335" t="s">
        <v>38248</v>
      </c>
      <c r="F1232" s="338"/>
    </row>
    <row r="1233">
      <c r="A1233" s="335" t="s">
        <v>35762</v>
      </c>
      <c r="B1233" s="335" t="s">
        <v>35797</v>
      </c>
      <c r="C1233" s="335" t="s">
        <v>38249</v>
      </c>
      <c r="D1233" s="335" t="s">
        <v>2588</v>
      </c>
      <c r="E1233" s="335" t="s">
        <v>38250</v>
      </c>
      <c r="F1233" s="338"/>
    </row>
    <row r="1234">
      <c r="A1234" s="335" t="s">
        <v>35762</v>
      </c>
      <c r="B1234" s="335" t="s">
        <v>36013</v>
      </c>
      <c r="C1234" s="335" t="s">
        <v>38251</v>
      </c>
      <c r="D1234" s="335" t="s">
        <v>5898</v>
      </c>
      <c r="E1234" s="335" t="s">
        <v>38252</v>
      </c>
      <c r="F1234" s="338"/>
    </row>
    <row r="1235">
      <c r="A1235" s="335" t="s">
        <v>35762</v>
      </c>
      <c r="B1235" s="335" t="s">
        <v>35797</v>
      </c>
      <c r="C1235" s="335" t="s">
        <v>38253</v>
      </c>
      <c r="D1235" s="335" t="s">
        <v>38254</v>
      </c>
      <c r="E1235" s="335" t="s">
        <v>38255</v>
      </c>
      <c r="F1235" s="338"/>
    </row>
    <row r="1236">
      <c r="A1236" s="335" t="s">
        <v>35769</v>
      </c>
      <c r="B1236" s="335" t="s">
        <v>35792</v>
      </c>
      <c r="C1236" s="335" t="s">
        <v>38256</v>
      </c>
      <c r="D1236" s="335" t="s">
        <v>2635</v>
      </c>
      <c r="E1236" s="335" t="s">
        <v>38257</v>
      </c>
      <c r="F1236" s="338"/>
    </row>
    <row r="1237">
      <c r="A1237" s="335" t="s">
        <v>35769</v>
      </c>
      <c r="B1237" s="335" t="s">
        <v>35797</v>
      </c>
      <c r="C1237" s="335" t="s">
        <v>38258</v>
      </c>
      <c r="D1237" s="335" t="s">
        <v>2588</v>
      </c>
      <c r="E1237" s="335" t="s">
        <v>38259</v>
      </c>
      <c r="F1237" s="338"/>
    </row>
    <row r="1238">
      <c r="A1238" s="335" t="s">
        <v>35769</v>
      </c>
      <c r="B1238" s="335" t="s">
        <v>35797</v>
      </c>
      <c r="C1238" s="335" t="s">
        <v>38260</v>
      </c>
      <c r="D1238" s="335" t="s">
        <v>2635</v>
      </c>
      <c r="E1238" s="335" t="s">
        <v>38261</v>
      </c>
      <c r="F1238" s="338"/>
    </row>
    <row r="1239">
      <c r="A1239" s="335" t="s">
        <v>35769</v>
      </c>
      <c r="B1239" s="335" t="s">
        <v>36013</v>
      </c>
      <c r="C1239" s="335" t="s">
        <v>38262</v>
      </c>
      <c r="D1239" s="335" t="s">
        <v>2588</v>
      </c>
      <c r="E1239" s="335" t="s">
        <v>38263</v>
      </c>
      <c r="F1239" s="338"/>
    </row>
    <row r="1240">
      <c r="A1240" s="335" t="s">
        <v>35769</v>
      </c>
      <c r="B1240" s="335" t="s">
        <v>35792</v>
      </c>
      <c r="C1240" s="335" t="s">
        <v>36214</v>
      </c>
      <c r="D1240" s="335" t="s">
        <v>2588</v>
      </c>
      <c r="E1240" s="335" t="s">
        <v>38264</v>
      </c>
      <c r="F1240" s="338"/>
    </row>
    <row r="1241">
      <c r="A1241" s="335" t="s">
        <v>35769</v>
      </c>
      <c r="B1241" s="335" t="s">
        <v>35797</v>
      </c>
      <c r="C1241" s="335" t="s">
        <v>38265</v>
      </c>
      <c r="D1241" s="335" t="s">
        <v>2588</v>
      </c>
      <c r="E1241" s="335" t="s">
        <v>38266</v>
      </c>
      <c r="F1241" s="338"/>
    </row>
    <row r="1242">
      <c r="A1242" s="335" t="s">
        <v>35762</v>
      </c>
      <c r="B1242" s="335" t="s">
        <v>35765</v>
      </c>
      <c r="C1242" s="335" t="s">
        <v>38267</v>
      </c>
      <c r="D1242" s="335" t="s">
        <v>2928</v>
      </c>
      <c r="E1242" s="335" t="s">
        <v>38268</v>
      </c>
      <c r="F1242" s="338"/>
    </row>
    <row r="1243">
      <c r="A1243" s="335" t="s">
        <v>35762</v>
      </c>
      <c r="B1243" s="335" t="s">
        <v>35797</v>
      </c>
      <c r="C1243" s="335" t="s">
        <v>38269</v>
      </c>
      <c r="D1243" s="335" t="s">
        <v>38270</v>
      </c>
      <c r="E1243" s="335" t="s">
        <v>38271</v>
      </c>
      <c r="F1243" s="338"/>
    </row>
    <row r="1244">
      <c r="A1244" s="335" t="s">
        <v>35762</v>
      </c>
      <c r="B1244" s="335" t="s">
        <v>35797</v>
      </c>
      <c r="C1244" s="335" t="s">
        <v>38272</v>
      </c>
      <c r="D1244" s="335" t="s">
        <v>38273</v>
      </c>
      <c r="E1244" s="335" t="s">
        <v>38274</v>
      </c>
      <c r="F1244" s="338"/>
    </row>
    <row r="1245">
      <c r="A1245" s="335" t="s">
        <v>35762</v>
      </c>
      <c r="B1245" s="335" t="s">
        <v>35765</v>
      </c>
      <c r="C1245" s="335" t="s">
        <v>36457</v>
      </c>
      <c r="D1245" s="335" t="s">
        <v>36458</v>
      </c>
      <c r="E1245" s="335" t="s">
        <v>38275</v>
      </c>
      <c r="F1245" s="338"/>
    </row>
    <row r="1246">
      <c r="A1246" s="335" t="s">
        <v>35769</v>
      </c>
      <c r="B1246" s="335" t="s">
        <v>36013</v>
      </c>
      <c r="C1246" s="335" t="s">
        <v>38276</v>
      </c>
      <c r="D1246" s="335" t="s">
        <v>2635</v>
      </c>
      <c r="E1246" s="335" t="s">
        <v>38277</v>
      </c>
      <c r="F1246" s="338"/>
    </row>
    <row r="1247">
      <c r="A1247" s="335" t="s">
        <v>35769</v>
      </c>
      <c r="B1247" s="335" t="s">
        <v>35797</v>
      </c>
      <c r="C1247" s="335" t="s">
        <v>38278</v>
      </c>
      <c r="D1247" s="335" t="s">
        <v>2588</v>
      </c>
      <c r="E1247" s="335" t="s">
        <v>38279</v>
      </c>
      <c r="F1247" s="338"/>
    </row>
    <row r="1248">
      <c r="A1248" s="335" t="s">
        <v>35769</v>
      </c>
      <c r="B1248" s="335" t="s">
        <v>35797</v>
      </c>
      <c r="C1248" s="335" t="s">
        <v>38280</v>
      </c>
      <c r="D1248" s="335" t="s">
        <v>2635</v>
      </c>
      <c r="E1248" s="335" t="s">
        <v>38281</v>
      </c>
      <c r="F1248" s="338"/>
    </row>
    <row r="1249">
      <c r="A1249" s="335" t="s">
        <v>35762</v>
      </c>
      <c r="B1249" s="335" t="s">
        <v>35765</v>
      </c>
      <c r="C1249" s="335" t="s">
        <v>4701</v>
      </c>
      <c r="D1249" s="335" t="s">
        <v>3312</v>
      </c>
      <c r="E1249" s="335" t="s">
        <v>38282</v>
      </c>
      <c r="F1249" s="338"/>
    </row>
    <row r="1250">
      <c r="A1250" s="335" t="s">
        <v>35769</v>
      </c>
      <c r="B1250" s="335" t="s">
        <v>35765</v>
      </c>
      <c r="C1250" s="335" t="s">
        <v>38283</v>
      </c>
      <c r="D1250" s="335" t="s">
        <v>2635</v>
      </c>
      <c r="E1250" s="335" t="s">
        <v>38282</v>
      </c>
      <c r="F1250" s="338"/>
    </row>
    <row r="1251">
      <c r="A1251" s="335" t="s">
        <v>35769</v>
      </c>
      <c r="B1251" s="335" t="s">
        <v>36013</v>
      </c>
      <c r="C1251" s="335" t="s">
        <v>38284</v>
      </c>
      <c r="D1251" s="335" t="s">
        <v>2635</v>
      </c>
      <c r="E1251" s="335" t="s">
        <v>38285</v>
      </c>
      <c r="F1251" s="338"/>
    </row>
    <row r="1252">
      <c r="A1252" s="335" t="s">
        <v>35769</v>
      </c>
      <c r="B1252" s="335" t="s">
        <v>35765</v>
      </c>
      <c r="C1252" s="335" t="s">
        <v>38286</v>
      </c>
      <c r="D1252" s="335" t="s">
        <v>2635</v>
      </c>
      <c r="E1252" s="335" t="s">
        <v>38287</v>
      </c>
      <c r="F1252" s="338"/>
    </row>
    <row r="1253">
      <c r="A1253" s="335" t="s">
        <v>35769</v>
      </c>
      <c r="B1253" s="335" t="s">
        <v>35797</v>
      </c>
      <c r="C1253" s="335" t="s">
        <v>38288</v>
      </c>
      <c r="D1253" s="335" t="s">
        <v>2588</v>
      </c>
      <c r="E1253" s="335" t="s">
        <v>38289</v>
      </c>
      <c r="F1253" s="338"/>
    </row>
    <row r="1254">
      <c r="A1254" s="335" t="s">
        <v>35769</v>
      </c>
      <c r="B1254" s="335" t="s">
        <v>35797</v>
      </c>
      <c r="C1254" s="335" t="s">
        <v>38290</v>
      </c>
      <c r="D1254" s="335" t="s">
        <v>2588</v>
      </c>
      <c r="E1254" s="335" t="s">
        <v>38291</v>
      </c>
      <c r="F1254" s="338"/>
    </row>
    <row r="1255">
      <c r="A1255" s="335" t="s">
        <v>35769</v>
      </c>
      <c r="B1255" s="335" t="s">
        <v>36013</v>
      </c>
      <c r="C1255" s="335" t="s">
        <v>38292</v>
      </c>
      <c r="D1255" s="335" t="s">
        <v>2635</v>
      </c>
      <c r="E1255" s="335" t="s">
        <v>38293</v>
      </c>
      <c r="F1255" s="338"/>
    </row>
    <row r="1256">
      <c r="A1256" s="335" t="s">
        <v>35762</v>
      </c>
      <c r="B1256" s="335" t="s">
        <v>35797</v>
      </c>
      <c r="C1256" s="335" t="s">
        <v>38294</v>
      </c>
      <c r="D1256" s="335" t="s">
        <v>2588</v>
      </c>
      <c r="E1256" s="335" t="s">
        <v>38295</v>
      </c>
      <c r="F1256" s="338"/>
    </row>
    <row r="1257">
      <c r="A1257" s="335" t="s">
        <v>35769</v>
      </c>
      <c r="B1257" s="335" t="s">
        <v>35770</v>
      </c>
      <c r="C1257" s="335" t="s">
        <v>38296</v>
      </c>
      <c r="D1257" s="335" t="s">
        <v>2635</v>
      </c>
      <c r="E1257" s="335" t="s">
        <v>38297</v>
      </c>
      <c r="F1257" s="338"/>
    </row>
    <row r="1258">
      <c r="A1258" s="335" t="s">
        <v>35762</v>
      </c>
      <c r="B1258" s="335" t="s">
        <v>35797</v>
      </c>
      <c r="C1258" s="335" t="s">
        <v>38298</v>
      </c>
      <c r="D1258" s="335" t="s">
        <v>2588</v>
      </c>
      <c r="E1258" s="335" t="s">
        <v>38299</v>
      </c>
      <c r="F1258" s="338"/>
    </row>
    <row r="1259">
      <c r="A1259" s="335" t="s">
        <v>35787</v>
      </c>
      <c r="B1259" s="335" t="s">
        <v>35792</v>
      </c>
      <c r="C1259" s="335" t="s">
        <v>38300</v>
      </c>
      <c r="D1259" s="335"/>
      <c r="E1259" s="335" t="s">
        <v>38301</v>
      </c>
      <c r="F1259" s="338"/>
    </row>
    <row r="1260">
      <c r="A1260" s="335" t="s">
        <v>35769</v>
      </c>
      <c r="B1260" s="335" t="s">
        <v>35797</v>
      </c>
      <c r="C1260" s="335" t="s">
        <v>38302</v>
      </c>
      <c r="D1260" s="335" t="s">
        <v>2588</v>
      </c>
      <c r="E1260" s="335" t="s">
        <v>38303</v>
      </c>
      <c r="F1260" s="338"/>
    </row>
    <row r="1261">
      <c r="A1261" s="335" t="s">
        <v>35769</v>
      </c>
      <c r="B1261" s="335" t="s">
        <v>35765</v>
      </c>
      <c r="C1261" s="335" t="s">
        <v>38304</v>
      </c>
      <c r="D1261" s="335" t="s">
        <v>2588</v>
      </c>
      <c r="E1261" s="335" t="s">
        <v>38305</v>
      </c>
      <c r="F1261" s="338"/>
    </row>
    <row r="1262">
      <c r="A1262" s="335" t="s">
        <v>35769</v>
      </c>
      <c r="B1262" s="335" t="s">
        <v>35797</v>
      </c>
      <c r="C1262" s="335" t="s">
        <v>38306</v>
      </c>
      <c r="D1262" s="335" t="s">
        <v>2635</v>
      </c>
      <c r="E1262" s="335" t="s">
        <v>38307</v>
      </c>
      <c r="F1262" s="338"/>
    </row>
    <row r="1263">
      <c r="A1263" s="335" t="s">
        <v>35769</v>
      </c>
      <c r="B1263" s="335" t="s">
        <v>35770</v>
      </c>
      <c r="C1263" s="335" t="s">
        <v>38308</v>
      </c>
      <c r="D1263" s="335" t="s">
        <v>2635</v>
      </c>
      <c r="E1263" s="335" t="s">
        <v>38309</v>
      </c>
      <c r="F1263" s="338"/>
    </row>
    <row r="1264">
      <c r="A1264" s="335" t="s">
        <v>35769</v>
      </c>
      <c r="B1264" s="335" t="s">
        <v>35797</v>
      </c>
      <c r="C1264" s="335" t="s">
        <v>38310</v>
      </c>
      <c r="D1264" s="335" t="s">
        <v>2635</v>
      </c>
      <c r="E1264" s="335" t="s">
        <v>38311</v>
      </c>
      <c r="F1264" s="338"/>
    </row>
    <row r="1265">
      <c r="A1265" s="335" t="s">
        <v>35769</v>
      </c>
      <c r="B1265" s="335" t="s">
        <v>35797</v>
      </c>
      <c r="C1265" s="335" t="s">
        <v>38312</v>
      </c>
      <c r="D1265" s="335" t="s">
        <v>2588</v>
      </c>
      <c r="E1265" s="335" t="s">
        <v>38313</v>
      </c>
      <c r="F1265" s="338"/>
    </row>
    <row r="1266">
      <c r="A1266" s="335" t="s">
        <v>35769</v>
      </c>
      <c r="B1266" s="335" t="s">
        <v>35765</v>
      </c>
      <c r="C1266" s="335" t="s">
        <v>38314</v>
      </c>
      <c r="D1266" s="335" t="s">
        <v>2635</v>
      </c>
      <c r="E1266" s="335" t="s">
        <v>38315</v>
      </c>
      <c r="F1266" s="338"/>
    </row>
    <row r="1267">
      <c r="A1267" s="335" t="s">
        <v>35769</v>
      </c>
      <c r="B1267" s="335" t="s">
        <v>35765</v>
      </c>
      <c r="C1267" s="335" t="s">
        <v>38316</v>
      </c>
      <c r="D1267" s="335" t="s">
        <v>2588</v>
      </c>
      <c r="E1267" s="335" t="s">
        <v>38317</v>
      </c>
      <c r="F1267" s="338"/>
    </row>
    <row r="1268">
      <c r="A1268" s="335" t="s">
        <v>35762</v>
      </c>
      <c r="B1268" s="335" t="s">
        <v>35770</v>
      </c>
      <c r="C1268" s="335" t="s">
        <v>38318</v>
      </c>
      <c r="D1268" s="335" t="s">
        <v>38319</v>
      </c>
      <c r="E1268" s="335" t="s">
        <v>38320</v>
      </c>
      <c r="F1268" s="338"/>
    </row>
    <row r="1269">
      <c r="A1269" s="335" t="s">
        <v>35769</v>
      </c>
      <c r="B1269" s="335" t="s">
        <v>35770</v>
      </c>
      <c r="C1269" s="335" t="s">
        <v>27869</v>
      </c>
      <c r="D1269" s="335" t="s">
        <v>2635</v>
      </c>
      <c r="E1269" s="335" t="s">
        <v>38321</v>
      </c>
      <c r="F1269" s="338"/>
    </row>
    <row r="1270">
      <c r="A1270" s="335" t="s">
        <v>35769</v>
      </c>
      <c r="B1270" s="335" t="s">
        <v>36013</v>
      </c>
      <c r="C1270" s="335" t="s">
        <v>37482</v>
      </c>
      <c r="D1270" s="335" t="s">
        <v>2635</v>
      </c>
      <c r="E1270" s="335" t="s">
        <v>38322</v>
      </c>
      <c r="F1270" s="338"/>
    </row>
    <row r="1271">
      <c r="A1271" s="335" t="s">
        <v>35769</v>
      </c>
      <c r="B1271" s="335" t="s">
        <v>35770</v>
      </c>
      <c r="C1271" s="335" t="s">
        <v>36677</v>
      </c>
      <c r="D1271" s="335" t="s">
        <v>2635</v>
      </c>
      <c r="E1271" s="335" t="s">
        <v>38323</v>
      </c>
      <c r="F1271" s="338"/>
    </row>
    <row r="1272">
      <c r="A1272" s="335" t="s">
        <v>35769</v>
      </c>
      <c r="B1272" s="335" t="s">
        <v>36013</v>
      </c>
      <c r="C1272" s="335" t="s">
        <v>38324</v>
      </c>
      <c r="D1272" s="335" t="s">
        <v>2588</v>
      </c>
      <c r="E1272" s="335" t="s">
        <v>38325</v>
      </c>
      <c r="F1272" s="338"/>
    </row>
    <row r="1273">
      <c r="A1273" s="335" t="s">
        <v>35762</v>
      </c>
      <c r="B1273" s="335" t="s">
        <v>35765</v>
      </c>
      <c r="C1273" s="335" t="s">
        <v>38326</v>
      </c>
      <c r="D1273" s="335" t="s">
        <v>2635</v>
      </c>
      <c r="E1273" s="335" t="s">
        <v>38327</v>
      </c>
      <c r="F1273" s="338"/>
    </row>
    <row r="1274">
      <c r="A1274" s="335" t="s">
        <v>35769</v>
      </c>
      <c r="B1274" s="335" t="s">
        <v>35765</v>
      </c>
      <c r="C1274" s="335" t="s">
        <v>38328</v>
      </c>
      <c r="D1274" s="335" t="s">
        <v>2588</v>
      </c>
      <c r="E1274" s="335" t="s">
        <v>38329</v>
      </c>
      <c r="F1274" s="338"/>
    </row>
    <row r="1275">
      <c r="A1275" s="335" t="s">
        <v>35769</v>
      </c>
      <c r="B1275" s="335" t="s">
        <v>35797</v>
      </c>
      <c r="C1275" s="335" t="s">
        <v>22741</v>
      </c>
      <c r="D1275" s="335" t="s">
        <v>2588</v>
      </c>
      <c r="E1275" s="335" t="s">
        <v>38330</v>
      </c>
      <c r="F1275" s="338"/>
    </row>
    <row r="1276">
      <c r="A1276" s="335" t="s">
        <v>35762</v>
      </c>
      <c r="B1276" s="335" t="s">
        <v>35797</v>
      </c>
      <c r="C1276" s="335" t="s">
        <v>38331</v>
      </c>
      <c r="D1276" s="335" t="s">
        <v>38332</v>
      </c>
      <c r="E1276" s="335" t="s">
        <v>38333</v>
      </c>
      <c r="F1276" s="338"/>
    </row>
    <row r="1277">
      <c r="A1277" s="335" t="s">
        <v>35769</v>
      </c>
      <c r="B1277" s="335" t="s">
        <v>35797</v>
      </c>
      <c r="C1277" s="335" t="s">
        <v>38334</v>
      </c>
      <c r="D1277" s="335" t="s">
        <v>2635</v>
      </c>
      <c r="E1277" s="335" t="s">
        <v>38335</v>
      </c>
      <c r="F1277" s="338"/>
    </row>
    <row r="1278">
      <c r="A1278" s="335" t="s">
        <v>35769</v>
      </c>
      <c r="B1278" s="335" t="s">
        <v>35770</v>
      </c>
      <c r="C1278" s="335" t="s">
        <v>36414</v>
      </c>
      <c r="D1278" s="335" t="s">
        <v>2635</v>
      </c>
      <c r="E1278" s="335" t="s">
        <v>38336</v>
      </c>
      <c r="F1278" s="338"/>
    </row>
    <row r="1279">
      <c r="A1279" s="335" t="s">
        <v>35769</v>
      </c>
      <c r="B1279" s="335" t="s">
        <v>36013</v>
      </c>
      <c r="C1279" s="335" t="s">
        <v>24798</v>
      </c>
      <c r="D1279" s="335" t="s">
        <v>2635</v>
      </c>
      <c r="E1279" s="335" t="s">
        <v>38337</v>
      </c>
      <c r="F1279" s="338"/>
    </row>
    <row r="1280">
      <c r="A1280" s="335" t="s">
        <v>35769</v>
      </c>
      <c r="B1280" s="335" t="s">
        <v>35797</v>
      </c>
      <c r="C1280" s="335" t="s">
        <v>38338</v>
      </c>
      <c r="D1280" s="335" t="s">
        <v>2635</v>
      </c>
      <c r="E1280" s="335" t="s">
        <v>38339</v>
      </c>
      <c r="F1280" s="338"/>
    </row>
    <row r="1281">
      <c r="A1281" s="335" t="s">
        <v>35762</v>
      </c>
      <c r="B1281" s="335" t="s">
        <v>35770</v>
      </c>
      <c r="C1281" s="335" t="s">
        <v>19696</v>
      </c>
      <c r="D1281" s="335" t="s">
        <v>2588</v>
      </c>
      <c r="E1281" s="335" t="s">
        <v>38340</v>
      </c>
      <c r="F1281" s="338"/>
    </row>
    <row r="1282">
      <c r="A1282" s="335" t="s">
        <v>35769</v>
      </c>
      <c r="B1282" s="335" t="s">
        <v>35797</v>
      </c>
      <c r="C1282" s="335" t="s">
        <v>38341</v>
      </c>
      <c r="D1282" s="335" t="s">
        <v>2588</v>
      </c>
      <c r="E1282" s="335" t="s">
        <v>38342</v>
      </c>
      <c r="F1282" s="338"/>
    </row>
    <row r="1283">
      <c r="A1283" s="335" t="s">
        <v>35769</v>
      </c>
      <c r="B1283" s="335" t="s">
        <v>36013</v>
      </c>
      <c r="C1283" s="335" t="s">
        <v>30217</v>
      </c>
      <c r="D1283" s="335" t="s">
        <v>2588</v>
      </c>
      <c r="E1283" s="335" t="s">
        <v>38343</v>
      </c>
      <c r="F1283" s="338"/>
    </row>
    <row r="1284">
      <c r="A1284" s="335" t="s">
        <v>35769</v>
      </c>
      <c r="B1284" s="335" t="s">
        <v>35797</v>
      </c>
      <c r="C1284" s="335" t="s">
        <v>38344</v>
      </c>
      <c r="D1284" s="335" t="s">
        <v>2588</v>
      </c>
      <c r="E1284" s="335" t="s">
        <v>38345</v>
      </c>
      <c r="F1284" s="338"/>
    </row>
    <row r="1285">
      <c r="A1285" s="335" t="s">
        <v>35762</v>
      </c>
      <c r="B1285" s="335" t="s">
        <v>35797</v>
      </c>
      <c r="C1285" s="335" t="s">
        <v>38346</v>
      </c>
      <c r="D1285" s="335" t="s">
        <v>38347</v>
      </c>
      <c r="E1285" s="335" t="s">
        <v>38348</v>
      </c>
      <c r="F1285" s="338"/>
    </row>
    <row r="1286">
      <c r="A1286" s="335" t="s">
        <v>35769</v>
      </c>
      <c r="B1286" s="335" t="s">
        <v>35797</v>
      </c>
      <c r="C1286" s="335" t="s">
        <v>38349</v>
      </c>
      <c r="D1286" s="335" t="s">
        <v>2588</v>
      </c>
      <c r="E1286" s="335" t="s">
        <v>38350</v>
      </c>
      <c r="F1286" s="338"/>
    </row>
    <row r="1287">
      <c r="A1287" s="335" t="s">
        <v>35762</v>
      </c>
      <c r="B1287" s="335" t="s">
        <v>35770</v>
      </c>
      <c r="C1287" s="335" t="s">
        <v>1341</v>
      </c>
      <c r="D1287" s="335" t="s">
        <v>38351</v>
      </c>
      <c r="E1287" s="335" t="s">
        <v>38352</v>
      </c>
      <c r="F1287" s="338"/>
    </row>
    <row r="1288">
      <c r="A1288" s="335" t="s">
        <v>35762</v>
      </c>
      <c r="B1288" s="335" t="s">
        <v>35765</v>
      </c>
      <c r="C1288" s="335" t="s">
        <v>38353</v>
      </c>
      <c r="D1288" s="335" t="s">
        <v>38354</v>
      </c>
      <c r="E1288" s="335" t="s">
        <v>38355</v>
      </c>
      <c r="F1288" s="338"/>
    </row>
    <row r="1289">
      <c r="A1289" s="335" t="s">
        <v>35769</v>
      </c>
      <c r="B1289" s="335" t="s">
        <v>35797</v>
      </c>
      <c r="C1289" s="335" t="s">
        <v>38356</v>
      </c>
      <c r="D1289" s="335" t="s">
        <v>2635</v>
      </c>
      <c r="E1289" s="335" t="s">
        <v>38357</v>
      </c>
      <c r="F1289" s="338"/>
    </row>
    <row r="1290">
      <c r="A1290" s="335" t="s">
        <v>35769</v>
      </c>
      <c r="B1290" s="335" t="s">
        <v>35797</v>
      </c>
      <c r="C1290" s="335" t="s">
        <v>38358</v>
      </c>
      <c r="D1290" s="335" t="s">
        <v>2588</v>
      </c>
      <c r="E1290" s="335" t="s">
        <v>38359</v>
      </c>
      <c r="F1290" s="338"/>
    </row>
    <row r="1291">
      <c r="A1291" s="335" t="s">
        <v>35762</v>
      </c>
      <c r="B1291" s="335" t="s">
        <v>35797</v>
      </c>
      <c r="C1291" s="335" t="s">
        <v>38360</v>
      </c>
      <c r="D1291" s="335" t="s">
        <v>1441</v>
      </c>
      <c r="E1291" s="335" t="s">
        <v>38361</v>
      </c>
      <c r="F1291" s="338"/>
    </row>
    <row r="1292">
      <c r="A1292" s="335" t="s">
        <v>35762</v>
      </c>
      <c r="B1292" s="335" t="s">
        <v>35797</v>
      </c>
      <c r="C1292" s="335" t="s">
        <v>38362</v>
      </c>
      <c r="D1292" s="335" t="s">
        <v>3312</v>
      </c>
      <c r="E1292" s="335" t="s">
        <v>38363</v>
      </c>
      <c r="F1292" s="338"/>
    </row>
    <row r="1293">
      <c r="A1293" s="335" t="s">
        <v>35769</v>
      </c>
      <c r="B1293" s="335" t="s">
        <v>36013</v>
      </c>
      <c r="C1293" s="335" t="s">
        <v>38364</v>
      </c>
      <c r="D1293" s="335" t="s">
        <v>2588</v>
      </c>
      <c r="E1293" s="335" t="s">
        <v>38365</v>
      </c>
      <c r="F1293" s="338"/>
    </row>
    <row r="1294">
      <c r="A1294" s="335" t="s">
        <v>35769</v>
      </c>
      <c r="B1294" s="335" t="s">
        <v>35765</v>
      </c>
      <c r="C1294" s="335" t="s">
        <v>38366</v>
      </c>
      <c r="D1294" s="335" t="s">
        <v>2635</v>
      </c>
      <c r="E1294" s="335" t="s">
        <v>38367</v>
      </c>
      <c r="F1294" s="338"/>
    </row>
    <row r="1295">
      <c r="A1295" s="335" t="s">
        <v>35762</v>
      </c>
      <c r="B1295" s="335" t="s">
        <v>36013</v>
      </c>
      <c r="C1295" s="335" t="s">
        <v>38368</v>
      </c>
      <c r="D1295" s="335" t="s">
        <v>4869</v>
      </c>
      <c r="E1295" s="335" t="s">
        <v>38369</v>
      </c>
      <c r="F1295" s="338"/>
    </row>
    <row r="1296">
      <c r="A1296" s="335" t="s">
        <v>35762</v>
      </c>
      <c r="B1296" s="335" t="s">
        <v>35770</v>
      </c>
      <c r="C1296" s="335" t="s">
        <v>38370</v>
      </c>
      <c r="D1296" s="335" t="s">
        <v>2588</v>
      </c>
      <c r="E1296" s="335" t="s">
        <v>38371</v>
      </c>
      <c r="F1296" s="338"/>
    </row>
    <row r="1297">
      <c r="A1297" s="335" t="s">
        <v>35762</v>
      </c>
      <c r="B1297" s="335" t="s">
        <v>35797</v>
      </c>
      <c r="C1297" s="335" t="s">
        <v>38372</v>
      </c>
      <c r="D1297" s="335" t="s">
        <v>1266</v>
      </c>
      <c r="E1297" s="335" t="s">
        <v>38373</v>
      </c>
      <c r="F1297" s="338"/>
    </row>
    <row r="1298">
      <c r="A1298" s="335" t="s">
        <v>35762</v>
      </c>
      <c r="B1298" s="335" t="s">
        <v>35797</v>
      </c>
      <c r="C1298" s="335" t="s">
        <v>38374</v>
      </c>
      <c r="D1298" s="335" t="s">
        <v>1572</v>
      </c>
      <c r="E1298" s="335" t="s">
        <v>38375</v>
      </c>
      <c r="F1298" s="338"/>
    </row>
    <row r="1299">
      <c r="A1299" s="335" t="s">
        <v>35769</v>
      </c>
      <c r="B1299" s="335" t="s">
        <v>35797</v>
      </c>
      <c r="C1299" s="335" t="s">
        <v>38376</v>
      </c>
      <c r="D1299" s="335" t="s">
        <v>2635</v>
      </c>
      <c r="E1299" s="335" t="s">
        <v>38377</v>
      </c>
      <c r="F1299" s="338"/>
    </row>
    <row r="1300">
      <c r="A1300" s="335" t="s">
        <v>35762</v>
      </c>
      <c r="B1300" s="335" t="s">
        <v>35765</v>
      </c>
      <c r="C1300" s="335" t="s">
        <v>38378</v>
      </c>
      <c r="D1300" s="335" t="s">
        <v>38379</v>
      </c>
      <c r="E1300" s="335" t="s">
        <v>38380</v>
      </c>
      <c r="F1300" s="338"/>
    </row>
    <row r="1301">
      <c r="A1301" s="335" t="s">
        <v>35769</v>
      </c>
      <c r="B1301" s="335" t="s">
        <v>35797</v>
      </c>
      <c r="C1301" s="335" t="s">
        <v>38381</v>
      </c>
      <c r="D1301" s="335" t="s">
        <v>2635</v>
      </c>
      <c r="E1301" s="335" t="s">
        <v>38382</v>
      </c>
      <c r="F1301" s="338"/>
    </row>
    <row r="1302">
      <c r="A1302" s="335" t="s">
        <v>35762</v>
      </c>
      <c r="B1302" s="335" t="s">
        <v>35797</v>
      </c>
      <c r="C1302" s="335" t="s">
        <v>38383</v>
      </c>
      <c r="D1302" s="335" t="s">
        <v>2588</v>
      </c>
      <c r="E1302" s="335" t="s">
        <v>38384</v>
      </c>
      <c r="F1302" s="338"/>
    </row>
    <row r="1303">
      <c r="A1303" s="335" t="s">
        <v>35762</v>
      </c>
      <c r="B1303" s="335" t="s">
        <v>35797</v>
      </c>
      <c r="C1303" s="335" t="s">
        <v>38385</v>
      </c>
      <c r="D1303" s="335" t="s">
        <v>38386</v>
      </c>
      <c r="E1303" s="335" t="s">
        <v>38387</v>
      </c>
      <c r="F1303" s="338"/>
    </row>
    <row r="1304">
      <c r="A1304" s="335" t="s">
        <v>35769</v>
      </c>
      <c r="B1304" s="335" t="s">
        <v>36013</v>
      </c>
      <c r="C1304" s="335" t="s">
        <v>30234</v>
      </c>
      <c r="D1304" s="335" t="s">
        <v>2588</v>
      </c>
      <c r="E1304" s="335" t="s">
        <v>38388</v>
      </c>
      <c r="F1304" s="338"/>
    </row>
    <row r="1305">
      <c r="A1305" s="335" t="s">
        <v>35769</v>
      </c>
      <c r="B1305" s="335" t="s">
        <v>35797</v>
      </c>
      <c r="C1305" s="335" t="s">
        <v>38389</v>
      </c>
      <c r="D1305" s="335" t="s">
        <v>2588</v>
      </c>
      <c r="E1305" s="335" t="s">
        <v>38390</v>
      </c>
      <c r="F1305" s="338"/>
    </row>
    <row r="1306">
      <c r="A1306" s="335" t="s">
        <v>35769</v>
      </c>
      <c r="B1306" s="335" t="s">
        <v>35765</v>
      </c>
      <c r="C1306" s="335" t="s">
        <v>38391</v>
      </c>
      <c r="D1306" s="335" t="s">
        <v>2635</v>
      </c>
      <c r="E1306" s="335" t="s">
        <v>38392</v>
      </c>
      <c r="F1306" s="338"/>
    </row>
    <row r="1307">
      <c r="A1307" s="335" t="s">
        <v>35762</v>
      </c>
      <c r="B1307" s="335" t="s">
        <v>36013</v>
      </c>
      <c r="C1307" s="335" t="s">
        <v>38393</v>
      </c>
      <c r="D1307" s="335" t="s">
        <v>38394</v>
      </c>
      <c r="E1307" s="335" t="s">
        <v>38395</v>
      </c>
      <c r="F1307" s="338"/>
    </row>
    <row r="1308">
      <c r="A1308" s="335" t="s">
        <v>35762</v>
      </c>
      <c r="B1308" s="335" t="s">
        <v>35797</v>
      </c>
      <c r="C1308" s="335" t="s">
        <v>38396</v>
      </c>
      <c r="D1308" s="335" t="s">
        <v>1390</v>
      </c>
      <c r="E1308" s="335" t="s">
        <v>38397</v>
      </c>
      <c r="F1308" s="338"/>
    </row>
    <row r="1309">
      <c r="A1309" s="335" t="s">
        <v>35762</v>
      </c>
      <c r="B1309" s="335" t="s">
        <v>35765</v>
      </c>
      <c r="C1309" s="335" t="s">
        <v>5599</v>
      </c>
      <c r="D1309" s="335" t="s">
        <v>5600</v>
      </c>
      <c r="E1309" s="335" t="s">
        <v>38398</v>
      </c>
      <c r="F1309" s="338"/>
    </row>
    <row r="1310">
      <c r="A1310" s="335" t="s">
        <v>35762</v>
      </c>
      <c r="B1310" s="335" t="s">
        <v>35797</v>
      </c>
      <c r="C1310" s="335" t="s">
        <v>11241</v>
      </c>
      <c r="D1310" s="335" t="s">
        <v>991</v>
      </c>
      <c r="E1310" s="335" t="s">
        <v>38399</v>
      </c>
      <c r="F1310" s="338"/>
    </row>
    <row r="1311">
      <c r="A1311" s="335" t="s">
        <v>35762</v>
      </c>
      <c r="B1311" s="335" t="s">
        <v>35770</v>
      </c>
      <c r="C1311" s="335" t="s">
        <v>6745</v>
      </c>
      <c r="D1311" s="335" t="s">
        <v>38400</v>
      </c>
      <c r="E1311" s="335" t="s">
        <v>38401</v>
      </c>
      <c r="F1311" s="338"/>
    </row>
    <row r="1312">
      <c r="A1312" s="335" t="s">
        <v>35762</v>
      </c>
      <c r="B1312" s="335" t="s">
        <v>35765</v>
      </c>
      <c r="C1312" s="335" t="s">
        <v>38402</v>
      </c>
      <c r="D1312" s="335" t="s">
        <v>38403</v>
      </c>
      <c r="E1312" s="335" t="s">
        <v>38404</v>
      </c>
      <c r="F1312" s="338"/>
    </row>
    <row r="1313">
      <c r="A1313" s="335" t="s">
        <v>35762</v>
      </c>
      <c r="B1313" s="335" t="s">
        <v>35797</v>
      </c>
      <c r="C1313" s="335" t="s">
        <v>38402</v>
      </c>
      <c r="D1313" s="335" t="s">
        <v>38405</v>
      </c>
      <c r="E1313" s="335" t="s">
        <v>38406</v>
      </c>
      <c r="F1313" s="338"/>
    </row>
    <row r="1314">
      <c r="A1314" s="335" t="s">
        <v>35762</v>
      </c>
      <c r="B1314" s="335" t="s">
        <v>35765</v>
      </c>
      <c r="C1314" s="335" t="s">
        <v>38407</v>
      </c>
      <c r="D1314" s="335" t="s">
        <v>38408</v>
      </c>
      <c r="E1314" s="335" t="s">
        <v>38409</v>
      </c>
      <c r="F1314" s="338"/>
    </row>
    <row r="1315">
      <c r="A1315" s="335" t="s">
        <v>35769</v>
      </c>
      <c r="B1315" s="335" t="s">
        <v>35792</v>
      </c>
      <c r="C1315" s="335" t="s">
        <v>38410</v>
      </c>
      <c r="D1315" s="335" t="s">
        <v>2588</v>
      </c>
      <c r="E1315" s="335" t="s">
        <v>38411</v>
      </c>
      <c r="F1315" s="338"/>
    </row>
    <row r="1316">
      <c r="A1316" s="335" t="s">
        <v>35769</v>
      </c>
      <c r="B1316" s="335" t="s">
        <v>35797</v>
      </c>
      <c r="C1316" s="335" t="s">
        <v>38412</v>
      </c>
      <c r="D1316" s="335" t="s">
        <v>2588</v>
      </c>
      <c r="E1316" s="335" t="s">
        <v>38413</v>
      </c>
      <c r="F1316" s="338"/>
    </row>
    <row r="1317">
      <c r="A1317" s="335" t="s">
        <v>35769</v>
      </c>
      <c r="B1317" s="335" t="s">
        <v>35797</v>
      </c>
      <c r="C1317" s="335" t="s">
        <v>38414</v>
      </c>
      <c r="D1317" s="335" t="s">
        <v>2635</v>
      </c>
      <c r="E1317" s="335" t="s">
        <v>38415</v>
      </c>
      <c r="F1317" s="338"/>
    </row>
    <row r="1318">
      <c r="A1318" s="335" t="s">
        <v>35769</v>
      </c>
      <c r="B1318" s="335" t="s">
        <v>35797</v>
      </c>
      <c r="C1318" s="335" t="s">
        <v>38416</v>
      </c>
      <c r="D1318" s="335" t="s">
        <v>2588</v>
      </c>
      <c r="E1318" s="335" t="s">
        <v>38417</v>
      </c>
      <c r="F1318" s="338"/>
    </row>
    <row r="1319">
      <c r="A1319" s="335" t="s">
        <v>35769</v>
      </c>
      <c r="B1319" s="335" t="s">
        <v>35765</v>
      </c>
      <c r="C1319" s="335" t="s">
        <v>38418</v>
      </c>
      <c r="D1319" s="335" t="s">
        <v>2635</v>
      </c>
      <c r="E1319" s="335" t="s">
        <v>38419</v>
      </c>
      <c r="F1319" s="338"/>
    </row>
    <row r="1320">
      <c r="A1320" s="335" t="s">
        <v>35762</v>
      </c>
      <c r="B1320" s="335" t="s">
        <v>35797</v>
      </c>
      <c r="C1320" s="335" t="s">
        <v>38420</v>
      </c>
      <c r="D1320" s="335" t="s">
        <v>2588</v>
      </c>
      <c r="E1320" s="335" t="s">
        <v>38421</v>
      </c>
      <c r="F1320" s="338"/>
    </row>
    <row r="1321">
      <c r="A1321" s="335" t="s">
        <v>35769</v>
      </c>
      <c r="B1321" s="335" t="s">
        <v>35797</v>
      </c>
      <c r="C1321" s="335" t="s">
        <v>38422</v>
      </c>
      <c r="D1321" s="335" t="s">
        <v>2635</v>
      </c>
      <c r="E1321" s="335" t="s">
        <v>38423</v>
      </c>
      <c r="F1321" s="338"/>
    </row>
    <row r="1322">
      <c r="A1322" s="335" t="s">
        <v>35769</v>
      </c>
      <c r="B1322" s="335" t="s">
        <v>35797</v>
      </c>
      <c r="C1322" s="335" t="s">
        <v>38424</v>
      </c>
      <c r="D1322" s="335" t="s">
        <v>2635</v>
      </c>
      <c r="E1322" s="335" t="s">
        <v>38425</v>
      </c>
      <c r="F1322" s="338"/>
    </row>
    <row r="1323">
      <c r="A1323" s="335" t="s">
        <v>35762</v>
      </c>
      <c r="B1323" s="335" t="s">
        <v>35797</v>
      </c>
      <c r="C1323" s="335" t="s">
        <v>38426</v>
      </c>
      <c r="D1323" s="335" t="s">
        <v>2588</v>
      </c>
      <c r="E1323" s="335" t="s">
        <v>38427</v>
      </c>
      <c r="F1323" s="338"/>
    </row>
    <row r="1324">
      <c r="A1324" s="335" t="s">
        <v>35762</v>
      </c>
      <c r="B1324" s="335" t="s">
        <v>35797</v>
      </c>
      <c r="C1324" s="335" t="s">
        <v>38428</v>
      </c>
      <c r="D1324" s="335" t="s">
        <v>38429</v>
      </c>
      <c r="E1324" s="335" t="s">
        <v>38430</v>
      </c>
      <c r="F1324" s="338"/>
    </row>
    <row r="1325">
      <c r="A1325" s="335" t="s">
        <v>35769</v>
      </c>
      <c r="B1325" s="335" t="s">
        <v>35770</v>
      </c>
      <c r="C1325" s="335" t="s">
        <v>38431</v>
      </c>
      <c r="D1325" s="335" t="s">
        <v>2588</v>
      </c>
      <c r="E1325" s="335" t="s">
        <v>38432</v>
      </c>
      <c r="F1325" s="338"/>
    </row>
    <row r="1326">
      <c r="A1326" s="335" t="s">
        <v>35787</v>
      </c>
      <c r="B1326" s="335" t="s">
        <v>36013</v>
      </c>
      <c r="C1326" s="335" t="s">
        <v>38433</v>
      </c>
      <c r="D1326" s="335"/>
      <c r="E1326" s="335" t="s">
        <v>38434</v>
      </c>
      <c r="F1326" s="338"/>
    </row>
    <row r="1327">
      <c r="A1327" s="335" t="s">
        <v>35769</v>
      </c>
      <c r="B1327" s="335" t="s">
        <v>35765</v>
      </c>
      <c r="C1327" s="335" t="s">
        <v>38435</v>
      </c>
      <c r="D1327" s="335" t="s">
        <v>2635</v>
      </c>
      <c r="E1327" s="335" t="s">
        <v>38436</v>
      </c>
      <c r="F1327" s="338"/>
    </row>
    <row r="1328">
      <c r="A1328" s="335" t="s">
        <v>35769</v>
      </c>
      <c r="B1328" s="335" t="s">
        <v>35797</v>
      </c>
      <c r="C1328" s="335" t="s">
        <v>26539</v>
      </c>
      <c r="D1328" s="335" t="s">
        <v>2635</v>
      </c>
      <c r="E1328" s="335" t="s">
        <v>38437</v>
      </c>
      <c r="F1328" s="338"/>
    </row>
    <row r="1329">
      <c r="A1329" s="335" t="s">
        <v>35762</v>
      </c>
      <c r="B1329" s="335" t="s">
        <v>35797</v>
      </c>
      <c r="C1329" s="335" t="s">
        <v>38438</v>
      </c>
      <c r="D1329" s="335" t="s">
        <v>2588</v>
      </c>
      <c r="E1329" s="335" t="s">
        <v>38439</v>
      </c>
      <c r="F1329" s="338"/>
    </row>
    <row r="1330">
      <c r="A1330" s="335" t="s">
        <v>35769</v>
      </c>
      <c r="B1330" s="335" t="s">
        <v>35797</v>
      </c>
      <c r="C1330" s="335" t="s">
        <v>38440</v>
      </c>
      <c r="D1330" s="335" t="s">
        <v>2635</v>
      </c>
      <c r="E1330" s="335" t="s">
        <v>38441</v>
      </c>
      <c r="F1330" s="338"/>
    </row>
    <row r="1331">
      <c r="A1331" s="335" t="s">
        <v>35762</v>
      </c>
      <c r="B1331" s="335" t="s">
        <v>35765</v>
      </c>
      <c r="C1331" s="335" t="s">
        <v>38442</v>
      </c>
      <c r="D1331" s="335" t="s">
        <v>1003</v>
      </c>
      <c r="E1331" s="335" t="s">
        <v>38443</v>
      </c>
      <c r="F1331" s="338"/>
    </row>
    <row r="1332">
      <c r="A1332" s="335" t="s">
        <v>35762</v>
      </c>
      <c r="B1332" s="335" t="s">
        <v>35770</v>
      </c>
      <c r="C1332" s="335" t="s">
        <v>38444</v>
      </c>
      <c r="D1332" s="335" t="s">
        <v>2588</v>
      </c>
      <c r="E1332" s="335" t="s">
        <v>38445</v>
      </c>
      <c r="F1332" s="338"/>
    </row>
    <row r="1333">
      <c r="A1333" s="335" t="s">
        <v>35762</v>
      </c>
      <c r="B1333" s="335" t="s">
        <v>35797</v>
      </c>
      <c r="C1333" s="335" t="s">
        <v>38446</v>
      </c>
      <c r="D1333" s="335" t="s">
        <v>38447</v>
      </c>
      <c r="E1333" s="335" t="s">
        <v>38448</v>
      </c>
      <c r="F1333" s="338"/>
    </row>
    <row r="1334">
      <c r="A1334" s="335" t="s">
        <v>35762</v>
      </c>
      <c r="B1334" s="335" t="s">
        <v>35797</v>
      </c>
      <c r="C1334" s="335" t="s">
        <v>38449</v>
      </c>
      <c r="D1334" s="335" t="s">
        <v>8210</v>
      </c>
      <c r="E1334" s="335" t="s">
        <v>38450</v>
      </c>
      <c r="F1334" s="338"/>
    </row>
    <row r="1335">
      <c r="A1335" s="335" t="s">
        <v>35769</v>
      </c>
      <c r="B1335" s="335" t="s">
        <v>35765</v>
      </c>
      <c r="C1335" s="342" t="s">
        <v>38451</v>
      </c>
      <c r="D1335" s="335" t="s">
        <v>2588</v>
      </c>
      <c r="E1335" s="335" t="s">
        <v>38452</v>
      </c>
      <c r="F1335" s="338"/>
    </row>
    <row r="1336">
      <c r="A1336" s="335" t="s">
        <v>35769</v>
      </c>
      <c r="B1336" s="335" t="s">
        <v>35797</v>
      </c>
      <c r="C1336" s="335" t="s">
        <v>38453</v>
      </c>
      <c r="D1336" s="335" t="s">
        <v>2635</v>
      </c>
      <c r="E1336" s="335" t="s">
        <v>38454</v>
      </c>
      <c r="F1336" s="338"/>
    </row>
    <row r="1337">
      <c r="A1337" s="335" t="s">
        <v>35769</v>
      </c>
      <c r="B1337" s="335" t="s">
        <v>35770</v>
      </c>
      <c r="C1337" s="335" t="s">
        <v>38455</v>
      </c>
      <c r="D1337" s="335" t="s">
        <v>2588</v>
      </c>
      <c r="E1337" s="335" t="s">
        <v>38456</v>
      </c>
      <c r="F1337" s="338"/>
    </row>
    <row r="1338">
      <c r="A1338" s="335" t="s">
        <v>35769</v>
      </c>
      <c r="B1338" s="335" t="s">
        <v>35765</v>
      </c>
      <c r="C1338" s="335" t="s">
        <v>29069</v>
      </c>
      <c r="D1338" s="335" t="s">
        <v>2588</v>
      </c>
      <c r="E1338" s="335" t="s">
        <v>38457</v>
      </c>
      <c r="F1338" s="338"/>
    </row>
    <row r="1339">
      <c r="A1339" s="335" t="s">
        <v>35769</v>
      </c>
      <c r="B1339" s="335" t="s">
        <v>35797</v>
      </c>
      <c r="C1339" s="335" t="s">
        <v>38458</v>
      </c>
      <c r="D1339" s="335" t="s">
        <v>2588</v>
      </c>
      <c r="E1339" s="335" t="s">
        <v>38459</v>
      </c>
      <c r="F1339" s="338"/>
    </row>
    <row r="1340">
      <c r="A1340" s="335" t="s">
        <v>35769</v>
      </c>
      <c r="B1340" s="335" t="s">
        <v>35765</v>
      </c>
      <c r="C1340" s="335" t="s">
        <v>38460</v>
      </c>
      <c r="D1340" s="335" t="s">
        <v>2635</v>
      </c>
      <c r="E1340" s="335" t="s">
        <v>38461</v>
      </c>
      <c r="F1340" s="338"/>
    </row>
    <row r="1341">
      <c r="A1341" s="335" t="s">
        <v>35769</v>
      </c>
      <c r="B1341" s="335" t="s">
        <v>35797</v>
      </c>
      <c r="C1341" s="335" t="s">
        <v>28077</v>
      </c>
      <c r="D1341" s="335" t="s">
        <v>2588</v>
      </c>
      <c r="E1341" s="335" t="s">
        <v>38462</v>
      </c>
      <c r="F1341" s="338"/>
    </row>
    <row r="1342">
      <c r="A1342" s="335" t="s">
        <v>37417</v>
      </c>
      <c r="B1342" s="335" t="s">
        <v>35765</v>
      </c>
      <c r="C1342" s="335" t="s">
        <v>38463</v>
      </c>
      <c r="D1342" s="335"/>
      <c r="E1342" s="335" t="s">
        <v>38464</v>
      </c>
      <c r="F1342" s="338"/>
    </row>
    <row r="1343">
      <c r="A1343" s="335" t="s">
        <v>35762</v>
      </c>
      <c r="B1343" s="335" t="s">
        <v>35770</v>
      </c>
      <c r="C1343" s="335" t="s">
        <v>38465</v>
      </c>
      <c r="D1343" s="335" t="s">
        <v>38466</v>
      </c>
      <c r="E1343" s="335" t="s">
        <v>38467</v>
      </c>
      <c r="F1343" s="338"/>
    </row>
    <row r="1344">
      <c r="A1344" s="335" t="s">
        <v>35762</v>
      </c>
      <c r="B1344" s="335" t="s">
        <v>35765</v>
      </c>
      <c r="C1344" s="335" t="s">
        <v>38468</v>
      </c>
      <c r="D1344" s="335" t="s">
        <v>2588</v>
      </c>
      <c r="E1344" s="335" t="s">
        <v>38469</v>
      </c>
      <c r="F1344" s="338"/>
    </row>
    <row r="1345">
      <c r="A1345" s="335" t="s">
        <v>35769</v>
      </c>
      <c r="B1345" s="335" t="s">
        <v>35797</v>
      </c>
      <c r="C1345" s="335" t="s">
        <v>38470</v>
      </c>
      <c r="D1345" s="335" t="s">
        <v>2588</v>
      </c>
      <c r="E1345" s="335" t="s">
        <v>38471</v>
      </c>
      <c r="F1345" s="338"/>
    </row>
    <row r="1346">
      <c r="A1346" s="335" t="s">
        <v>35769</v>
      </c>
      <c r="B1346" s="335" t="s">
        <v>35797</v>
      </c>
      <c r="C1346" s="335" t="s">
        <v>38472</v>
      </c>
      <c r="D1346" s="335" t="s">
        <v>2635</v>
      </c>
      <c r="E1346" s="335" t="s">
        <v>38473</v>
      </c>
      <c r="F1346" s="338"/>
    </row>
    <row r="1347">
      <c r="A1347" s="335" t="s">
        <v>35762</v>
      </c>
      <c r="B1347" s="335" t="s">
        <v>35797</v>
      </c>
      <c r="C1347" s="335" t="s">
        <v>38474</v>
      </c>
      <c r="D1347" s="335" t="s">
        <v>38475</v>
      </c>
      <c r="E1347" s="335" t="s">
        <v>38476</v>
      </c>
      <c r="F1347" s="338"/>
    </row>
    <row r="1348">
      <c r="A1348" s="335" t="s">
        <v>35762</v>
      </c>
      <c r="B1348" s="335" t="s">
        <v>35797</v>
      </c>
      <c r="C1348" s="335" t="s">
        <v>38477</v>
      </c>
      <c r="D1348" s="335" t="s">
        <v>2588</v>
      </c>
      <c r="E1348" s="335" t="s">
        <v>38478</v>
      </c>
      <c r="F1348" s="338"/>
    </row>
    <row r="1349">
      <c r="A1349" s="335" t="s">
        <v>35769</v>
      </c>
      <c r="B1349" s="335" t="s">
        <v>35765</v>
      </c>
      <c r="C1349" s="335" t="s">
        <v>38479</v>
      </c>
      <c r="D1349" s="335" t="s">
        <v>2588</v>
      </c>
      <c r="E1349" s="335" t="s">
        <v>38480</v>
      </c>
      <c r="F1349" s="338"/>
    </row>
    <row r="1350">
      <c r="A1350" s="335" t="s">
        <v>35769</v>
      </c>
      <c r="B1350" s="335" t="s">
        <v>35765</v>
      </c>
      <c r="C1350" s="335" t="s">
        <v>38481</v>
      </c>
      <c r="D1350" s="335" t="s">
        <v>2588</v>
      </c>
      <c r="E1350" s="335" t="s">
        <v>38482</v>
      </c>
      <c r="F1350" s="338"/>
    </row>
    <row r="1351">
      <c r="A1351" s="335" t="s">
        <v>35769</v>
      </c>
      <c r="B1351" s="335" t="s">
        <v>35797</v>
      </c>
      <c r="C1351" s="335" t="s">
        <v>25625</v>
      </c>
      <c r="D1351" s="335" t="s">
        <v>2635</v>
      </c>
      <c r="E1351" s="335" t="s">
        <v>38483</v>
      </c>
      <c r="F1351" s="338"/>
    </row>
    <row r="1352">
      <c r="A1352" s="335" t="s">
        <v>35762</v>
      </c>
      <c r="B1352" s="335" t="s">
        <v>35792</v>
      </c>
      <c r="C1352" s="335" t="s">
        <v>38484</v>
      </c>
      <c r="D1352" s="335" t="s">
        <v>2588</v>
      </c>
      <c r="E1352" s="335" t="s">
        <v>38485</v>
      </c>
      <c r="F1352" s="338"/>
    </row>
    <row r="1353">
      <c r="A1353" s="335" t="s">
        <v>35762</v>
      </c>
      <c r="B1353" s="335" t="s">
        <v>35797</v>
      </c>
      <c r="C1353" s="335" t="s">
        <v>38486</v>
      </c>
      <c r="D1353" s="335" t="s">
        <v>38487</v>
      </c>
      <c r="E1353" s="335" t="s">
        <v>38488</v>
      </c>
      <c r="F1353" s="338"/>
    </row>
    <row r="1354">
      <c r="A1354" s="335" t="s">
        <v>35762</v>
      </c>
      <c r="B1354" s="335" t="s">
        <v>35765</v>
      </c>
      <c r="C1354" s="335" t="s">
        <v>38489</v>
      </c>
      <c r="D1354" s="335" t="s">
        <v>2070</v>
      </c>
      <c r="E1354" s="335" t="s">
        <v>38490</v>
      </c>
      <c r="F1354" s="338"/>
    </row>
    <row r="1355">
      <c r="A1355" s="335" t="s">
        <v>35769</v>
      </c>
      <c r="B1355" s="335" t="s">
        <v>36013</v>
      </c>
      <c r="C1355" s="335" t="s">
        <v>38491</v>
      </c>
      <c r="D1355" s="335" t="s">
        <v>2588</v>
      </c>
      <c r="E1355" s="335" t="s">
        <v>38492</v>
      </c>
      <c r="F1355" s="338"/>
    </row>
    <row r="1356">
      <c r="A1356" s="335" t="s">
        <v>35769</v>
      </c>
      <c r="B1356" s="335" t="s">
        <v>35765</v>
      </c>
      <c r="C1356" s="335" t="s">
        <v>38493</v>
      </c>
      <c r="D1356" s="335" t="s">
        <v>2635</v>
      </c>
      <c r="E1356" s="335" t="s">
        <v>38494</v>
      </c>
      <c r="F1356" s="338"/>
    </row>
    <row r="1357">
      <c r="A1357" s="335" t="s">
        <v>35762</v>
      </c>
      <c r="B1357" s="335" t="s">
        <v>36013</v>
      </c>
      <c r="C1357" s="335" t="s">
        <v>38495</v>
      </c>
      <c r="D1357" s="335" t="s">
        <v>2588</v>
      </c>
      <c r="E1357" s="335" t="s">
        <v>38496</v>
      </c>
      <c r="F1357" s="338"/>
    </row>
    <row r="1358">
      <c r="A1358" s="335" t="s">
        <v>35769</v>
      </c>
      <c r="B1358" s="335" t="s">
        <v>35765</v>
      </c>
      <c r="C1358" s="335" t="s">
        <v>38497</v>
      </c>
      <c r="D1358" s="335" t="s">
        <v>2635</v>
      </c>
      <c r="E1358" s="335" t="s">
        <v>38498</v>
      </c>
      <c r="F1358" s="338"/>
    </row>
    <row r="1359">
      <c r="A1359" s="335" t="s">
        <v>35762</v>
      </c>
      <c r="B1359" s="335" t="s">
        <v>35797</v>
      </c>
      <c r="C1359" s="335" t="s">
        <v>38499</v>
      </c>
      <c r="D1359" s="335" t="s">
        <v>2588</v>
      </c>
      <c r="E1359" s="335" t="s">
        <v>38500</v>
      </c>
      <c r="F1359" s="338"/>
    </row>
    <row r="1360">
      <c r="A1360" s="335" t="s">
        <v>34241</v>
      </c>
      <c r="B1360" s="335" t="s">
        <v>35765</v>
      </c>
      <c r="C1360" s="335" t="s">
        <v>38501</v>
      </c>
      <c r="D1360" s="335"/>
      <c r="E1360" s="335" t="s">
        <v>38502</v>
      </c>
      <c r="F1360" s="338"/>
    </row>
    <row r="1361">
      <c r="A1361" s="335" t="s">
        <v>35762</v>
      </c>
      <c r="B1361" s="335" t="s">
        <v>35770</v>
      </c>
      <c r="C1361" s="335" t="s">
        <v>21425</v>
      </c>
      <c r="D1361" s="335" t="s">
        <v>21426</v>
      </c>
      <c r="E1361" s="335" t="s">
        <v>38503</v>
      </c>
      <c r="F1361" s="338"/>
    </row>
    <row r="1362">
      <c r="A1362" s="335" t="s">
        <v>35769</v>
      </c>
      <c r="B1362" s="335" t="s">
        <v>35797</v>
      </c>
      <c r="C1362" s="335" t="s">
        <v>38504</v>
      </c>
      <c r="D1362" s="335" t="s">
        <v>2635</v>
      </c>
      <c r="E1362" s="335" t="s">
        <v>38505</v>
      </c>
      <c r="F1362" s="338"/>
    </row>
    <row r="1363">
      <c r="A1363" s="335" t="s">
        <v>35769</v>
      </c>
      <c r="B1363" s="335" t="s">
        <v>35765</v>
      </c>
      <c r="C1363" s="335" t="s">
        <v>38506</v>
      </c>
      <c r="D1363" s="335" t="s">
        <v>2588</v>
      </c>
      <c r="E1363" s="335" t="s">
        <v>38507</v>
      </c>
      <c r="F1363" s="338"/>
    </row>
    <row r="1364">
      <c r="A1364" s="335" t="s">
        <v>35762</v>
      </c>
      <c r="B1364" s="335" t="s">
        <v>35797</v>
      </c>
      <c r="C1364" s="335" t="s">
        <v>38508</v>
      </c>
      <c r="D1364" s="335" t="s">
        <v>4262</v>
      </c>
      <c r="E1364" s="335" t="s">
        <v>38509</v>
      </c>
      <c r="F1364" s="338"/>
    </row>
    <row r="1365">
      <c r="A1365" s="335" t="s">
        <v>35769</v>
      </c>
      <c r="B1365" s="335" t="s">
        <v>35770</v>
      </c>
      <c r="C1365" s="335" t="s">
        <v>38510</v>
      </c>
      <c r="D1365" s="335" t="s">
        <v>2588</v>
      </c>
      <c r="E1365" s="335" t="s">
        <v>38511</v>
      </c>
      <c r="F1365" s="338"/>
    </row>
    <row r="1366">
      <c r="A1366" s="335" t="s">
        <v>35769</v>
      </c>
      <c r="B1366" s="335" t="s">
        <v>35797</v>
      </c>
      <c r="C1366" s="335" t="s">
        <v>38512</v>
      </c>
      <c r="D1366" s="335" t="s">
        <v>2588</v>
      </c>
      <c r="E1366" s="335" t="s">
        <v>38513</v>
      </c>
      <c r="F1366" s="338"/>
    </row>
    <row r="1367">
      <c r="A1367" s="335" t="s">
        <v>35769</v>
      </c>
      <c r="B1367" s="335" t="s">
        <v>35770</v>
      </c>
      <c r="C1367" s="335" t="s">
        <v>26610</v>
      </c>
      <c r="D1367" s="335" t="s">
        <v>2635</v>
      </c>
      <c r="E1367" s="335" t="s">
        <v>38514</v>
      </c>
      <c r="F1367" s="338"/>
    </row>
    <row r="1368">
      <c r="A1368" s="335" t="s">
        <v>35762</v>
      </c>
      <c r="B1368" s="335" t="s">
        <v>36013</v>
      </c>
      <c r="C1368" s="335" t="s">
        <v>15239</v>
      </c>
      <c r="D1368" s="335" t="s">
        <v>15240</v>
      </c>
      <c r="E1368" s="335" t="s">
        <v>38515</v>
      </c>
      <c r="F1368" s="338"/>
    </row>
    <row r="1369">
      <c r="A1369" s="335" t="s">
        <v>35769</v>
      </c>
      <c r="B1369" s="335" t="s">
        <v>35826</v>
      </c>
      <c r="C1369" s="335" t="s">
        <v>38516</v>
      </c>
      <c r="D1369" s="335" t="s">
        <v>2635</v>
      </c>
      <c r="E1369" s="335" t="s">
        <v>38517</v>
      </c>
      <c r="F1369" s="338"/>
    </row>
    <row r="1370">
      <c r="A1370" s="335" t="s">
        <v>35762</v>
      </c>
      <c r="B1370" s="335" t="s">
        <v>35792</v>
      </c>
      <c r="C1370" s="335" t="s">
        <v>38518</v>
      </c>
      <c r="D1370" s="335" t="s">
        <v>2588</v>
      </c>
      <c r="E1370" s="335" t="s">
        <v>38519</v>
      </c>
      <c r="F1370" s="338"/>
    </row>
    <row r="1371">
      <c r="A1371" s="335" t="s">
        <v>35762</v>
      </c>
      <c r="B1371" s="335" t="s">
        <v>36013</v>
      </c>
      <c r="C1371" s="335" t="s">
        <v>38520</v>
      </c>
      <c r="D1371" s="335" t="s">
        <v>2588</v>
      </c>
      <c r="E1371" s="335" t="s">
        <v>38521</v>
      </c>
      <c r="F1371" s="338"/>
    </row>
    <row r="1372">
      <c r="A1372" s="335" t="s">
        <v>35769</v>
      </c>
      <c r="B1372" s="335" t="s">
        <v>35797</v>
      </c>
      <c r="C1372" s="335" t="s">
        <v>38522</v>
      </c>
      <c r="D1372" s="335" t="s">
        <v>2635</v>
      </c>
      <c r="E1372" s="335" t="s">
        <v>38523</v>
      </c>
      <c r="F1372" s="338"/>
    </row>
    <row r="1373">
      <c r="A1373" s="335" t="s">
        <v>35769</v>
      </c>
      <c r="B1373" s="335" t="s">
        <v>35792</v>
      </c>
      <c r="C1373" s="335" t="s">
        <v>38524</v>
      </c>
      <c r="D1373" s="335" t="s">
        <v>2635</v>
      </c>
      <c r="E1373" s="335" t="s">
        <v>38525</v>
      </c>
      <c r="F1373" s="338"/>
    </row>
    <row r="1374">
      <c r="A1374" s="335" t="s">
        <v>35769</v>
      </c>
      <c r="B1374" s="335" t="s">
        <v>35765</v>
      </c>
      <c r="C1374" s="335" t="s">
        <v>29857</v>
      </c>
      <c r="D1374" s="335" t="s">
        <v>2588</v>
      </c>
      <c r="E1374" s="335" t="s">
        <v>38526</v>
      </c>
      <c r="F1374" s="338"/>
    </row>
    <row r="1375">
      <c r="A1375" s="335" t="s">
        <v>35762</v>
      </c>
      <c r="B1375" s="335" t="s">
        <v>35797</v>
      </c>
      <c r="C1375" s="335" t="s">
        <v>38527</v>
      </c>
      <c r="D1375" s="335" t="s">
        <v>3597</v>
      </c>
      <c r="E1375" s="335" t="s">
        <v>38528</v>
      </c>
      <c r="F1375" s="338"/>
    </row>
    <row r="1376">
      <c r="A1376" s="335" t="s">
        <v>35769</v>
      </c>
      <c r="B1376" s="335" t="s">
        <v>35770</v>
      </c>
      <c r="C1376" s="335" t="s">
        <v>38529</v>
      </c>
      <c r="D1376" s="335" t="s">
        <v>2635</v>
      </c>
      <c r="E1376" s="335" t="s">
        <v>38530</v>
      </c>
      <c r="F1376" s="338"/>
    </row>
    <row r="1377">
      <c r="A1377" s="335" t="s">
        <v>35762</v>
      </c>
      <c r="B1377" s="335" t="s">
        <v>35797</v>
      </c>
      <c r="C1377" s="335" t="s">
        <v>38531</v>
      </c>
      <c r="D1377" s="335" t="s">
        <v>2588</v>
      </c>
      <c r="E1377" s="335" t="s">
        <v>38532</v>
      </c>
      <c r="F1377" s="338"/>
    </row>
    <row r="1378">
      <c r="A1378" s="335" t="s">
        <v>35769</v>
      </c>
      <c r="B1378" s="335" t="s">
        <v>35770</v>
      </c>
      <c r="C1378" s="335" t="s">
        <v>38533</v>
      </c>
      <c r="D1378" s="335" t="s">
        <v>2588</v>
      </c>
      <c r="E1378" s="335" t="s">
        <v>38534</v>
      </c>
      <c r="F1378" s="338"/>
    </row>
    <row r="1379">
      <c r="A1379" s="335" t="s">
        <v>35769</v>
      </c>
      <c r="B1379" s="335" t="s">
        <v>35792</v>
      </c>
      <c r="C1379" s="335" t="s">
        <v>38535</v>
      </c>
      <c r="D1379" s="335" t="s">
        <v>2588</v>
      </c>
      <c r="E1379" s="335" t="s">
        <v>38536</v>
      </c>
      <c r="F1379" s="338"/>
    </row>
    <row r="1380">
      <c r="A1380" s="335" t="s">
        <v>35762</v>
      </c>
      <c r="B1380" s="335" t="s">
        <v>35792</v>
      </c>
      <c r="C1380" s="335" t="s">
        <v>38537</v>
      </c>
      <c r="D1380" s="335" t="s">
        <v>2588</v>
      </c>
      <c r="E1380" s="335" t="s">
        <v>38538</v>
      </c>
      <c r="F1380" s="338"/>
    </row>
    <row r="1381">
      <c r="A1381" s="335" t="s">
        <v>35769</v>
      </c>
      <c r="B1381" s="335" t="s">
        <v>35770</v>
      </c>
      <c r="C1381" s="335" t="s">
        <v>38539</v>
      </c>
      <c r="D1381" s="335" t="s">
        <v>2635</v>
      </c>
      <c r="E1381" s="335" t="s">
        <v>38540</v>
      </c>
      <c r="F1381" s="338"/>
    </row>
    <row r="1382">
      <c r="A1382" s="335" t="s">
        <v>35769</v>
      </c>
      <c r="B1382" s="335" t="s">
        <v>35770</v>
      </c>
      <c r="C1382" s="335" t="s">
        <v>38541</v>
      </c>
      <c r="D1382" s="335" t="s">
        <v>2635</v>
      </c>
      <c r="E1382" s="335" t="s">
        <v>38542</v>
      </c>
      <c r="F1382" s="338"/>
    </row>
    <row r="1383">
      <c r="A1383" s="335" t="s">
        <v>35762</v>
      </c>
      <c r="B1383" s="335" t="s">
        <v>35797</v>
      </c>
      <c r="C1383" s="335" t="s">
        <v>38543</v>
      </c>
      <c r="D1383" s="335" t="s">
        <v>7870</v>
      </c>
      <c r="E1383" s="335" t="s">
        <v>38544</v>
      </c>
      <c r="F1383" s="338"/>
    </row>
    <row r="1384">
      <c r="A1384" s="335" t="s">
        <v>35769</v>
      </c>
      <c r="B1384" s="335" t="s">
        <v>35765</v>
      </c>
      <c r="C1384" s="335" t="s">
        <v>29986</v>
      </c>
      <c r="D1384" s="335" t="s">
        <v>2635</v>
      </c>
      <c r="E1384" s="335" t="s">
        <v>38545</v>
      </c>
      <c r="F1384" s="338"/>
    </row>
    <row r="1385">
      <c r="A1385" s="335" t="s">
        <v>35769</v>
      </c>
      <c r="B1385" s="335" t="s">
        <v>35797</v>
      </c>
      <c r="C1385" s="335" t="s">
        <v>38546</v>
      </c>
      <c r="D1385" s="335" t="s">
        <v>2635</v>
      </c>
      <c r="E1385" s="335" t="s">
        <v>38547</v>
      </c>
      <c r="F1385" s="338"/>
    </row>
    <row r="1386">
      <c r="A1386" s="335" t="s">
        <v>35762</v>
      </c>
      <c r="B1386" s="335" t="s">
        <v>35765</v>
      </c>
      <c r="C1386" s="335" t="s">
        <v>38548</v>
      </c>
      <c r="D1386" s="335" t="s">
        <v>2452</v>
      </c>
      <c r="E1386" s="335" t="s">
        <v>38549</v>
      </c>
      <c r="F1386" s="338"/>
    </row>
    <row r="1387">
      <c r="A1387" s="335" t="s">
        <v>35762</v>
      </c>
      <c r="B1387" s="335" t="s">
        <v>35770</v>
      </c>
      <c r="C1387" s="335" t="s">
        <v>38550</v>
      </c>
      <c r="D1387" s="335" t="s">
        <v>3312</v>
      </c>
      <c r="E1387" s="335" t="s">
        <v>38551</v>
      </c>
      <c r="F1387" s="338"/>
    </row>
    <row r="1388">
      <c r="A1388" s="335" t="s">
        <v>35769</v>
      </c>
      <c r="B1388" s="335" t="s">
        <v>35797</v>
      </c>
      <c r="C1388" s="335" t="s">
        <v>38552</v>
      </c>
      <c r="D1388" s="335" t="s">
        <v>2588</v>
      </c>
      <c r="E1388" s="335" t="s">
        <v>38553</v>
      </c>
      <c r="F1388" s="338"/>
    </row>
    <row r="1389">
      <c r="A1389" s="335" t="s">
        <v>35769</v>
      </c>
      <c r="B1389" s="335" t="s">
        <v>35797</v>
      </c>
      <c r="C1389" s="335" t="s">
        <v>38554</v>
      </c>
      <c r="D1389" s="335" t="s">
        <v>2588</v>
      </c>
      <c r="E1389" s="335" t="s">
        <v>38555</v>
      </c>
      <c r="F1389" s="338"/>
    </row>
    <row r="1390">
      <c r="A1390" s="335" t="s">
        <v>35769</v>
      </c>
      <c r="B1390" s="335" t="s">
        <v>35765</v>
      </c>
      <c r="C1390" s="335" t="s">
        <v>38556</v>
      </c>
      <c r="D1390" s="335" t="s">
        <v>2588</v>
      </c>
      <c r="E1390" s="335" t="s">
        <v>38557</v>
      </c>
      <c r="F1390" s="338"/>
    </row>
    <row r="1391">
      <c r="A1391" s="335" t="s">
        <v>35769</v>
      </c>
      <c r="B1391" s="335" t="s">
        <v>35797</v>
      </c>
      <c r="C1391" s="335" t="s">
        <v>38558</v>
      </c>
      <c r="D1391" s="335" t="s">
        <v>2588</v>
      </c>
      <c r="E1391" s="335" t="s">
        <v>38559</v>
      </c>
      <c r="F1391" s="338"/>
    </row>
    <row r="1392">
      <c r="A1392" s="335" t="s">
        <v>35762</v>
      </c>
      <c r="B1392" s="335" t="s">
        <v>36013</v>
      </c>
      <c r="C1392" s="335" t="s">
        <v>38560</v>
      </c>
      <c r="D1392" s="335" t="s">
        <v>2635</v>
      </c>
      <c r="E1392" s="335" t="s">
        <v>38561</v>
      </c>
      <c r="F1392" s="338"/>
    </row>
    <row r="1393">
      <c r="A1393" s="335" t="s">
        <v>35769</v>
      </c>
      <c r="B1393" s="335" t="s">
        <v>35797</v>
      </c>
      <c r="C1393" s="335" t="s">
        <v>38562</v>
      </c>
      <c r="D1393" s="335" t="s">
        <v>2635</v>
      </c>
      <c r="E1393" s="335" t="s">
        <v>38563</v>
      </c>
      <c r="F1393" s="338"/>
    </row>
    <row r="1394">
      <c r="A1394" s="335" t="s">
        <v>35769</v>
      </c>
      <c r="B1394" s="335" t="s">
        <v>35797</v>
      </c>
      <c r="C1394" s="335" t="s">
        <v>25287</v>
      </c>
      <c r="D1394" s="335" t="s">
        <v>2635</v>
      </c>
      <c r="E1394" s="335" t="s">
        <v>38564</v>
      </c>
      <c r="F1394" s="338"/>
    </row>
    <row r="1395">
      <c r="A1395" s="335" t="s">
        <v>35769</v>
      </c>
      <c r="B1395" s="335" t="s">
        <v>35797</v>
      </c>
      <c r="C1395" s="335" t="s">
        <v>38565</v>
      </c>
      <c r="D1395" s="335" t="s">
        <v>2588</v>
      </c>
      <c r="E1395" s="335" t="s">
        <v>38566</v>
      </c>
      <c r="F1395" s="338"/>
    </row>
    <row r="1396">
      <c r="A1396" s="335" t="s">
        <v>35769</v>
      </c>
      <c r="B1396" s="335" t="s">
        <v>35797</v>
      </c>
      <c r="C1396" s="335" t="s">
        <v>38567</v>
      </c>
      <c r="D1396" s="335" t="s">
        <v>2635</v>
      </c>
      <c r="E1396" s="335" t="s">
        <v>38568</v>
      </c>
      <c r="F1396" s="338"/>
    </row>
    <row r="1397">
      <c r="A1397" s="335" t="s">
        <v>35762</v>
      </c>
      <c r="B1397" s="335" t="s">
        <v>35765</v>
      </c>
      <c r="C1397" s="335" t="s">
        <v>38569</v>
      </c>
      <c r="D1397" s="335" t="s">
        <v>2588</v>
      </c>
      <c r="E1397" s="335" t="s">
        <v>38570</v>
      </c>
      <c r="F1397" s="338"/>
    </row>
    <row r="1398">
      <c r="A1398" s="335" t="s">
        <v>35762</v>
      </c>
      <c r="B1398" s="335" t="s">
        <v>35797</v>
      </c>
      <c r="C1398" s="335" t="s">
        <v>38571</v>
      </c>
      <c r="D1398" s="335" t="s">
        <v>38572</v>
      </c>
      <c r="E1398" s="335" t="s">
        <v>38573</v>
      </c>
      <c r="F1398" s="338"/>
    </row>
    <row r="1399">
      <c r="A1399" s="335" t="s">
        <v>35762</v>
      </c>
      <c r="B1399" s="335" t="s">
        <v>35797</v>
      </c>
      <c r="C1399" s="335" t="s">
        <v>38574</v>
      </c>
      <c r="D1399" s="335" t="s">
        <v>2785</v>
      </c>
      <c r="E1399" s="335" t="s">
        <v>38575</v>
      </c>
      <c r="F1399" s="338"/>
    </row>
    <row r="1400">
      <c r="A1400" s="335" t="s">
        <v>35769</v>
      </c>
      <c r="B1400" s="335" t="s">
        <v>35792</v>
      </c>
      <c r="C1400" s="335" t="s">
        <v>29763</v>
      </c>
      <c r="D1400" s="335" t="s">
        <v>2635</v>
      </c>
      <c r="E1400" s="335" t="s">
        <v>38576</v>
      </c>
      <c r="F1400" s="338"/>
    </row>
    <row r="1401">
      <c r="A1401" s="335" t="s">
        <v>35762</v>
      </c>
      <c r="B1401" s="335" t="s">
        <v>35765</v>
      </c>
      <c r="C1401" s="335" t="s">
        <v>38577</v>
      </c>
      <c r="D1401" s="335" t="s">
        <v>5512</v>
      </c>
      <c r="E1401" s="335" t="s">
        <v>38578</v>
      </c>
      <c r="F1401" s="338"/>
    </row>
    <row r="1402">
      <c r="A1402" s="335" t="s">
        <v>35769</v>
      </c>
      <c r="B1402" s="335" t="s">
        <v>35797</v>
      </c>
      <c r="C1402" s="342" t="s">
        <v>38579</v>
      </c>
      <c r="D1402" s="335" t="s">
        <v>2635</v>
      </c>
      <c r="E1402" s="335" t="s">
        <v>38580</v>
      </c>
      <c r="F1402" s="338"/>
    </row>
    <row r="1403">
      <c r="A1403" s="335" t="s">
        <v>35769</v>
      </c>
      <c r="B1403" s="335" t="s">
        <v>35797</v>
      </c>
      <c r="C1403" s="335" t="s">
        <v>38581</v>
      </c>
      <c r="D1403" s="335" t="s">
        <v>2635</v>
      </c>
      <c r="E1403" s="335" t="s">
        <v>38582</v>
      </c>
      <c r="F1403" s="338"/>
    </row>
    <row r="1404">
      <c r="A1404" s="335" t="s">
        <v>35762</v>
      </c>
      <c r="B1404" s="335" t="s">
        <v>35797</v>
      </c>
      <c r="C1404" s="335" t="s">
        <v>38583</v>
      </c>
      <c r="D1404" s="335" t="s">
        <v>3312</v>
      </c>
      <c r="E1404" s="335" t="s">
        <v>38584</v>
      </c>
      <c r="F1404" s="338"/>
    </row>
    <row r="1405">
      <c r="A1405" s="335" t="s">
        <v>35762</v>
      </c>
      <c r="B1405" s="335" t="s">
        <v>35797</v>
      </c>
      <c r="C1405" s="335" t="s">
        <v>38585</v>
      </c>
      <c r="D1405" s="335" t="s">
        <v>15133</v>
      </c>
      <c r="E1405" s="335" t="s">
        <v>38586</v>
      </c>
      <c r="F1405" s="338"/>
    </row>
    <row r="1406">
      <c r="A1406" s="335" t="s">
        <v>35769</v>
      </c>
      <c r="B1406" s="335" t="s">
        <v>35765</v>
      </c>
      <c r="C1406" s="335" t="s">
        <v>38587</v>
      </c>
      <c r="D1406" s="335" t="s">
        <v>2635</v>
      </c>
      <c r="E1406" s="335" t="s">
        <v>38588</v>
      </c>
      <c r="F1406" s="338"/>
    </row>
    <row r="1407">
      <c r="A1407" s="335" t="s">
        <v>35762</v>
      </c>
      <c r="B1407" s="335" t="s">
        <v>35797</v>
      </c>
      <c r="C1407" s="335" t="s">
        <v>38589</v>
      </c>
      <c r="D1407" s="335" t="s">
        <v>38590</v>
      </c>
      <c r="E1407" s="335" t="s">
        <v>38591</v>
      </c>
      <c r="F1407" s="338"/>
    </row>
    <row r="1408">
      <c r="A1408" s="335" t="s">
        <v>35769</v>
      </c>
      <c r="B1408" s="335" t="s">
        <v>35770</v>
      </c>
      <c r="C1408" s="335" t="s">
        <v>38592</v>
      </c>
      <c r="D1408" s="335" t="s">
        <v>2635</v>
      </c>
      <c r="E1408" s="335" t="s">
        <v>38593</v>
      </c>
      <c r="F1408" s="338"/>
    </row>
    <row r="1409">
      <c r="A1409" s="335" t="s">
        <v>35762</v>
      </c>
      <c r="B1409" s="335" t="s">
        <v>35797</v>
      </c>
      <c r="C1409" s="335" t="s">
        <v>38594</v>
      </c>
      <c r="D1409" s="335" t="s">
        <v>38595</v>
      </c>
      <c r="E1409" s="335" t="s">
        <v>38596</v>
      </c>
      <c r="F1409" s="338"/>
    </row>
    <row r="1410">
      <c r="A1410" s="335" t="s">
        <v>35762</v>
      </c>
      <c r="B1410" s="335" t="s">
        <v>35770</v>
      </c>
      <c r="C1410" s="335" t="s">
        <v>38597</v>
      </c>
      <c r="D1410" s="335" t="s">
        <v>38598</v>
      </c>
      <c r="E1410" s="335" t="s">
        <v>38599</v>
      </c>
      <c r="F1410" s="338"/>
    </row>
    <row r="1411">
      <c r="A1411" s="335" t="s">
        <v>35769</v>
      </c>
      <c r="B1411" s="335" t="s">
        <v>35765</v>
      </c>
      <c r="C1411" s="335" t="s">
        <v>38600</v>
      </c>
      <c r="D1411" s="335" t="s">
        <v>2635</v>
      </c>
      <c r="E1411" s="335" t="s">
        <v>37817</v>
      </c>
      <c r="F1411" s="338"/>
    </row>
    <row r="1412">
      <c r="A1412" s="335" t="s">
        <v>35762</v>
      </c>
      <c r="B1412" s="335" t="s">
        <v>35792</v>
      </c>
      <c r="C1412" s="335" t="s">
        <v>38601</v>
      </c>
      <c r="D1412" s="335" t="s">
        <v>38602</v>
      </c>
      <c r="E1412" s="335" t="s">
        <v>38603</v>
      </c>
      <c r="F1412" s="338"/>
    </row>
    <row r="1413">
      <c r="A1413" s="335" t="s">
        <v>35769</v>
      </c>
      <c r="B1413" s="335" t="s">
        <v>35765</v>
      </c>
      <c r="C1413" s="335" t="s">
        <v>38604</v>
      </c>
      <c r="D1413" s="335" t="s">
        <v>2635</v>
      </c>
      <c r="E1413" s="335" t="s">
        <v>22094</v>
      </c>
      <c r="F1413" s="338"/>
    </row>
    <row r="1414">
      <c r="A1414" s="335" t="s">
        <v>35769</v>
      </c>
      <c r="B1414" s="335" t="s">
        <v>35797</v>
      </c>
      <c r="C1414" s="335" t="s">
        <v>38605</v>
      </c>
      <c r="D1414" s="335" t="s">
        <v>2635</v>
      </c>
      <c r="E1414" s="335" t="s">
        <v>38606</v>
      </c>
      <c r="F1414" s="338"/>
    </row>
    <row r="1415">
      <c r="A1415" s="335" t="s">
        <v>35769</v>
      </c>
      <c r="B1415" s="335" t="s">
        <v>35797</v>
      </c>
      <c r="C1415" s="335" t="s">
        <v>38607</v>
      </c>
      <c r="D1415" s="335" t="s">
        <v>2635</v>
      </c>
      <c r="E1415" s="335" t="s">
        <v>38608</v>
      </c>
      <c r="F1415" s="338"/>
    </row>
    <row r="1416">
      <c r="A1416" s="335" t="s">
        <v>35769</v>
      </c>
      <c r="B1416" s="335" t="s">
        <v>35765</v>
      </c>
      <c r="C1416" s="335" t="s">
        <v>38609</v>
      </c>
      <c r="D1416" s="335" t="s">
        <v>2588</v>
      </c>
      <c r="E1416" s="335" t="s">
        <v>38610</v>
      </c>
      <c r="F1416" s="338"/>
    </row>
    <row r="1417">
      <c r="A1417" s="335" t="s">
        <v>35762</v>
      </c>
      <c r="B1417" s="335" t="s">
        <v>35797</v>
      </c>
      <c r="C1417" s="335" t="s">
        <v>38611</v>
      </c>
      <c r="D1417" s="335" t="s">
        <v>2588</v>
      </c>
      <c r="E1417" s="335" t="s">
        <v>38612</v>
      </c>
      <c r="F1417" s="338"/>
    </row>
    <row r="1418">
      <c r="A1418" s="335" t="s">
        <v>35769</v>
      </c>
      <c r="B1418" s="335" t="s">
        <v>35797</v>
      </c>
      <c r="C1418" s="335" t="s">
        <v>38613</v>
      </c>
      <c r="D1418" s="335" t="s">
        <v>2588</v>
      </c>
      <c r="E1418" s="335" t="s">
        <v>38614</v>
      </c>
      <c r="F1418" s="338"/>
    </row>
    <row r="1419">
      <c r="A1419" s="335" t="s">
        <v>35769</v>
      </c>
      <c r="B1419" s="335" t="s">
        <v>36013</v>
      </c>
      <c r="C1419" s="335" t="s">
        <v>38615</v>
      </c>
      <c r="D1419" s="335" t="s">
        <v>2588</v>
      </c>
      <c r="E1419" s="335" t="s">
        <v>38616</v>
      </c>
      <c r="F1419" s="338"/>
    </row>
    <row r="1420">
      <c r="A1420" s="335" t="s">
        <v>35762</v>
      </c>
      <c r="B1420" s="335" t="s">
        <v>35797</v>
      </c>
      <c r="C1420" s="335" t="s">
        <v>38617</v>
      </c>
      <c r="D1420" s="335" t="s">
        <v>38618</v>
      </c>
      <c r="E1420" s="335" t="s">
        <v>38619</v>
      </c>
      <c r="F1420" s="338"/>
    </row>
    <row r="1421">
      <c r="A1421" s="335" t="s">
        <v>35762</v>
      </c>
      <c r="B1421" s="335" t="s">
        <v>35797</v>
      </c>
      <c r="C1421" s="335" t="s">
        <v>38620</v>
      </c>
      <c r="D1421" s="335" t="s">
        <v>2588</v>
      </c>
      <c r="E1421" s="335" t="s">
        <v>38621</v>
      </c>
      <c r="F1421" s="338"/>
    </row>
    <row r="1422">
      <c r="A1422" s="335" t="s">
        <v>35769</v>
      </c>
      <c r="B1422" s="335" t="s">
        <v>35792</v>
      </c>
      <c r="C1422" s="335" t="s">
        <v>38622</v>
      </c>
      <c r="D1422" s="335" t="s">
        <v>2588</v>
      </c>
      <c r="E1422" s="335" t="s">
        <v>38623</v>
      </c>
      <c r="F1422" s="338"/>
    </row>
    <row r="1423">
      <c r="A1423" s="335" t="s">
        <v>35769</v>
      </c>
      <c r="B1423" s="335" t="s">
        <v>35765</v>
      </c>
      <c r="C1423" s="335" t="s">
        <v>26897</v>
      </c>
      <c r="D1423" s="335" t="s">
        <v>2588</v>
      </c>
      <c r="E1423" s="335" t="s">
        <v>38624</v>
      </c>
      <c r="F1423" s="338"/>
    </row>
    <row r="1424">
      <c r="A1424" s="335" t="s">
        <v>35769</v>
      </c>
      <c r="B1424" s="335" t="s">
        <v>35765</v>
      </c>
      <c r="C1424" s="335" t="s">
        <v>25499</v>
      </c>
      <c r="D1424" s="335" t="s">
        <v>2635</v>
      </c>
      <c r="E1424" s="335" t="s">
        <v>38625</v>
      </c>
      <c r="F1424" s="338"/>
    </row>
    <row r="1425">
      <c r="A1425" s="335" t="s">
        <v>35769</v>
      </c>
      <c r="B1425" s="335" t="s">
        <v>35797</v>
      </c>
      <c r="C1425" s="335" t="s">
        <v>38626</v>
      </c>
      <c r="D1425" s="335" t="s">
        <v>2635</v>
      </c>
      <c r="E1425" s="335" t="s">
        <v>38627</v>
      </c>
      <c r="F1425" s="338"/>
    </row>
    <row r="1426">
      <c r="A1426" s="335" t="s">
        <v>35787</v>
      </c>
      <c r="B1426" s="335" t="s">
        <v>36013</v>
      </c>
      <c r="C1426" s="335" t="s">
        <v>38628</v>
      </c>
      <c r="D1426" s="335"/>
      <c r="E1426" s="335" t="s">
        <v>38629</v>
      </c>
      <c r="F1426" s="338"/>
    </row>
    <row r="1427">
      <c r="A1427" s="335" t="s">
        <v>35762</v>
      </c>
      <c r="B1427" s="335" t="s">
        <v>35792</v>
      </c>
      <c r="C1427" s="335" t="s">
        <v>5586</v>
      </c>
      <c r="D1427" s="335" t="s">
        <v>38630</v>
      </c>
      <c r="E1427" s="335" t="s">
        <v>38631</v>
      </c>
      <c r="F1427" s="338"/>
    </row>
    <row r="1428">
      <c r="A1428" s="335" t="s">
        <v>35769</v>
      </c>
      <c r="B1428" s="335" t="s">
        <v>35765</v>
      </c>
      <c r="C1428" s="335" t="s">
        <v>38632</v>
      </c>
      <c r="D1428" s="335" t="s">
        <v>2588</v>
      </c>
      <c r="E1428" s="335" t="s">
        <v>38633</v>
      </c>
      <c r="F1428" s="338"/>
    </row>
    <row r="1429">
      <c r="A1429" s="335" t="s">
        <v>35769</v>
      </c>
      <c r="B1429" s="335" t="s">
        <v>35765</v>
      </c>
      <c r="C1429" s="335" t="s">
        <v>38634</v>
      </c>
      <c r="D1429" s="335" t="s">
        <v>2635</v>
      </c>
      <c r="E1429" s="335" t="s">
        <v>38635</v>
      </c>
      <c r="F1429" s="338"/>
    </row>
    <row r="1430">
      <c r="A1430" s="335" t="s">
        <v>35769</v>
      </c>
      <c r="B1430" s="335" t="s">
        <v>35797</v>
      </c>
      <c r="C1430" s="335" t="s">
        <v>38636</v>
      </c>
      <c r="D1430" s="335" t="s">
        <v>2588</v>
      </c>
      <c r="E1430" s="335" t="s">
        <v>38637</v>
      </c>
      <c r="F1430" s="338"/>
    </row>
    <row r="1431">
      <c r="A1431" s="335" t="s">
        <v>35769</v>
      </c>
      <c r="B1431" s="335" t="s">
        <v>35792</v>
      </c>
      <c r="C1431" s="335" t="s">
        <v>38638</v>
      </c>
      <c r="D1431" s="335" t="s">
        <v>2588</v>
      </c>
      <c r="E1431" s="335" t="s">
        <v>38639</v>
      </c>
      <c r="F1431" s="338"/>
    </row>
    <row r="1432">
      <c r="A1432" s="335" t="s">
        <v>35762</v>
      </c>
      <c r="B1432" s="335" t="s">
        <v>35765</v>
      </c>
      <c r="C1432" s="335" t="s">
        <v>38640</v>
      </c>
      <c r="D1432" s="335" t="s">
        <v>2732</v>
      </c>
      <c r="E1432" s="335" t="s">
        <v>38641</v>
      </c>
      <c r="F1432" s="338"/>
    </row>
    <row r="1433">
      <c r="A1433" s="335" t="s">
        <v>35762</v>
      </c>
      <c r="B1433" s="335" t="s">
        <v>35797</v>
      </c>
      <c r="C1433" s="335" t="s">
        <v>38642</v>
      </c>
      <c r="D1433" s="335" t="s">
        <v>3312</v>
      </c>
      <c r="E1433" s="335" t="s">
        <v>38643</v>
      </c>
      <c r="F1433" s="338"/>
    </row>
    <row r="1434">
      <c r="A1434" s="335" t="s">
        <v>35787</v>
      </c>
      <c r="B1434" s="335" t="s">
        <v>35765</v>
      </c>
      <c r="C1434" s="335" t="s">
        <v>38644</v>
      </c>
      <c r="D1434" s="335"/>
      <c r="E1434" s="335" t="s">
        <v>38645</v>
      </c>
      <c r="F1434" s="338"/>
    </row>
    <row r="1435">
      <c r="A1435" s="335" t="s">
        <v>35787</v>
      </c>
      <c r="B1435" s="335" t="s">
        <v>35765</v>
      </c>
      <c r="C1435" s="335" t="s">
        <v>33543</v>
      </c>
      <c r="D1435" s="335"/>
      <c r="E1435" s="335" t="s">
        <v>38645</v>
      </c>
      <c r="F1435" s="338"/>
    </row>
    <row r="1436">
      <c r="A1436" s="335" t="s">
        <v>35769</v>
      </c>
      <c r="B1436" s="335" t="s">
        <v>35770</v>
      </c>
      <c r="C1436" s="335" t="s">
        <v>38646</v>
      </c>
      <c r="D1436" s="335" t="s">
        <v>2635</v>
      </c>
      <c r="E1436" s="335" t="s">
        <v>38647</v>
      </c>
      <c r="F1436" s="338"/>
    </row>
    <row r="1437">
      <c r="A1437" s="335" t="s">
        <v>35787</v>
      </c>
      <c r="B1437" s="335" t="s">
        <v>35770</v>
      </c>
      <c r="C1437" s="335" t="s">
        <v>38648</v>
      </c>
      <c r="D1437" s="335"/>
      <c r="E1437" s="335" t="s">
        <v>38647</v>
      </c>
      <c r="F1437" s="338"/>
    </row>
    <row r="1438">
      <c r="A1438" s="335" t="s">
        <v>35762</v>
      </c>
      <c r="B1438" s="335" t="s">
        <v>35797</v>
      </c>
      <c r="C1438" s="335" t="s">
        <v>38649</v>
      </c>
      <c r="D1438" s="335" t="s">
        <v>6423</v>
      </c>
      <c r="E1438" s="335" t="s">
        <v>38650</v>
      </c>
      <c r="F1438" s="338"/>
    </row>
    <row r="1439">
      <c r="A1439" s="335" t="s">
        <v>35769</v>
      </c>
      <c r="B1439" s="335" t="s">
        <v>35765</v>
      </c>
      <c r="C1439" s="335" t="s">
        <v>38651</v>
      </c>
      <c r="D1439" s="335" t="s">
        <v>2588</v>
      </c>
      <c r="E1439" s="335" t="s">
        <v>38652</v>
      </c>
      <c r="F1439" s="338"/>
    </row>
    <row r="1440">
      <c r="A1440" s="335" t="s">
        <v>35769</v>
      </c>
      <c r="B1440" s="335" t="s">
        <v>35797</v>
      </c>
      <c r="C1440" s="335" t="s">
        <v>38653</v>
      </c>
      <c r="D1440" s="335" t="s">
        <v>2588</v>
      </c>
      <c r="E1440" s="335" t="s">
        <v>38654</v>
      </c>
      <c r="F1440" s="338"/>
    </row>
    <row r="1441">
      <c r="A1441" s="335" t="s">
        <v>35769</v>
      </c>
      <c r="B1441" s="335" t="s">
        <v>35765</v>
      </c>
      <c r="C1441" s="335" t="s">
        <v>38655</v>
      </c>
      <c r="D1441" s="335" t="s">
        <v>2588</v>
      </c>
      <c r="E1441" s="335" t="s">
        <v>38656</v>
      </c>
      <c r="F1441" s="338"/>
    </row>
    <row r="1442">
      <c r="A1442" s="335" t="s">
        <v>35762</v>
      </c>
      <c r="B1442" s="335" t="s">
        <v>35797</v>
      </c>
      <c r="C1442" s="335" t="s">
        <v>38657</v>
      </c>
      <c r="D1442" s="335" t="s">
        <v>6090</v>
      </c>
      <c r="E1442" s="335" t="s">
        <v>38658</v>
      </c>
      <c r="F1442" s="338"/>
    </row>
    <row r="1443">
      <c r="A1443" s="335" t="s">
        <v>35762</v>
      </c>
      <c r="B1443" s="335" t="s">
        <v>35797</v>
      </c>
      <c r="C1443" s="335" t="s">
        <v>38659</v>
      </c>
      <c r="D1443" s="335" t="s">
        <v>6090</v>
      </c>
      <c r="E1443" s="335" t="s">
        <v>38660</v>
      </c>
      <c r="F1443" s="338"/>
    </row>
    <row r="1444">
      <c r="A1444" s="335" t="s">
        <v>35762</v>
      </c>
      <c r="B1444" s="335" t="s">
        <v>35797</v>
      </c>
      <c r="C1444" s="335" t="s">
        <v>38661</v>
      </c>
      <c r="D1444" s="335" t="s">
        <v>2588</v>
      </c>
      <c r="E1444" s="335" t="s">
        <v>38662</v>
      </c>
      <c r="F1444" s="338"/>
    </row>
    <row r="1445">
      <c r="A1445" s="335" t="s">
        <v>35762</v>
      </c>
      <c r="B1445" s="335" t="s">
        <v>35797</v>
      </c>
      <c r="C1445" s="335" t="s">
        <v>38663</v>
      </c>
      <c r="D1445" s="335" t="s">
        <v>2588</v>
      </c>
      <c r="E1445" s="335" t="s">
        <v>38664</v>
      </c>
      <c r="F1445" s="338"/>
    </row>
    <row r="1446">
      <c r="A1446" s="335" t="s">
        <v>35762</v>
      </c>
      <c r="B1446" s="335" t="s">
        <v>35792</v>
      </c>
      <c r="C1446" s="335" t="s">
        <v>38665</v>
      </c>
      <c r="D1446" s="335" t="s">
        <v>2588</v>
      </c>
      <c r="E1446" s="335" t="s">
        <v>38666</v>
      </c>
      <c r="F1446" s="338"/>
    </row>
    <row r="1447">
      <c r="A1447" s="335" t="s">
        <v>35769</v>
      </c>
      <c r="B1447" s="335" t="s">
        <v>35797</v>
      </c>
      <c r="C1447" s="335" t="s">
        <v>38667</v>
      </c>
      <c r="D1447" s="335" t="s">
        <v>2588</v>
      </c>
      <c r="E1447" s="335" t="s">
        <v>38668</v>
      </c>
      <c r="F1447" s="338"/>
    </row>
    <row r="1448">
      <c r="A1448" s="335" t="s">
        <v>35769</v>
      </c>
      <c r="B1448" s="335" t="s">
        <v>35797</v>
      </c>
      <c r="C1448" s="335" t="s">
        <v>38669</v>
      </c>
      <c r="D1448" s="335" t="s">
        <v>2635</v>
      </c>
      <c r="E1448" s="335" t="s">
        <v>38670</v>
      </c>
      <c r="F1448" s="338"/>
    </row>
    <row r="1449">
      <c r="A1449" s="335" t="s">
        <v>35762</v>
      </c>
      <c r="B1449" s="335" t="s">
        <v>35797</v>
      </c>
      <c r="C1449" s="335" t="s">
        <v>38671</v>
      </c>
      <c r="D1449" s="335" t="s">
        <v>38672</v>
      </c>
      <c r="E1449" s="335" t="s">
        <v>38673</v>
      </c>
      <c r="F1449" s="338"/>
    </row>
    <row r="1450">
      <c r="A1450" s="335" t="s">
        <v>35769</v>
      </c>
      <c r="B1450" s="335" t="s">
        <v>35797</v>
      </c>
      <c r="C1450" s="335" t="s">
        <v>38674</v>
      </c>
      <c r="D1450" s="335" t="s">
        <v>2635</v>
      </c>
      <c r="E1450" s="335" t="s">
        <v>38675</v>
      </c>
      <c r="F1450" s="338"/>
    </row>
    <row r="1451">
      <c r="A1451" s="335" t="s">
        <v>35762</v>
      </c>
      <c r="B1451" s="335" t="s">
        <v>35770</v>
      </c>
      <c r="C1451" s="335" t="s">
        <v>10560</v>
      </c>
      <c r="D1451" s="335" t="s">
        <v>7898</v>
      </c>
      <c r="E1451" s="335" t="s">
        <v>38676</v>
      </c>
      <c r="F1451" s="338"/>
    </row>
    <row r="1452">
      <c r="A1452" s="335" t="s">
        <v>35762</v>
      </c>
      <c r="B1452" s="335" t="s">
        <v>35797</v>
      </c>
      <c r="C1452" s="335" t="s">
        <v>38677</v>
      </c>
      <c r="D1452" s="335" t="s">
        <v>6201</v>
      </c>
      <c r="E1452" s="335" t="s">
        <v>38678</v>
      </c>
      <c r="F1452" s="338"/>
    </row>
    <row r="1453">
      <c r="A1453" s="335" t="s">
        <v>35762</v>
      </c>
      <c r="B1453" s="335" t="s">
        <v>35797</v>
      </c>
      <c r="C1453" s="335" t="s">
        <v>38679</v>
      </c>
      <c r="D1453" s="335" t="s">
        <v>4869</v>
      </c>
      <c r="E1453" s="335" t="s">
        <v>38680</v>
      </c>
      <c r="F1453" s="338"/>
    </row>
    <row r="1454">
      <c r="A1454" s="335" t="s">
        <v>35762</v>
      </c>
      <c r="B1454" s="335" t="s">
        <v>35797</v>
      </c>
      <c r="C1454" s="335" t="s">
        <v>38681</v>
      </c>
      <c r="D1454" s="335" t="s">
        <v>38682</v>
      </c>
      <c r="E1454" s="335" t="s">
        <v>38683</v>
      </c>
      <c r="F1454" s="338"/>
    </row>
    <row r="1455">
      <c r="A1455" s="335" t="s">
        <v>35762</v>
      </c>
      <c r="B1455" s="335" t="s">
        <v>35797</v>
      </c>
      <c r="C1455" s="335" t="s">
        <v>38684</v>
      </c>
      <c r="D1455" s="335" t="s">
        <v>7009</v>
      </c>
      <c r="E1455" s="335" t="s">
        <v>38685</v>
      </c>
      <c r="F1455" s="338"/>
    </row>
    <row r="1456">
      <c r="A1456" s="335" t="s">
        <v>35762</v>
      </c>
      <c r="B1456" s="335" t="s">
        <v>35797</v>
      </c>
      <c r="C1456" s="335" t="s">
        <v>38686</v>
      </c>
      <c r="D1456" s="335" t="s">
        <v>2635</v>
      </c>
      <c r="E1456" s="335" t="s">
        <v>38687</v>
      </c>
      <c r="F1456" s="338"/>
    </row>
    <row r="1457">
      <c r="A1457" s="335" t="s">
        <v>35769</v>
      </c>
      <c r="B1457" s="335" t="s">
        <v>35797</v>
      </c>
      <c r="C1457" s="335" t="s">
        <v>38688</v>
      </c>
      <c r="D1457" s="335" t="s">
        <v>2635</v>
      </c>
      <c r="E1457" s="335" t="s">
        <v>38689</v>
      </c>
      <c r="F1457" s="338"/>
    </row>
    <row r="1458">
      <c r="A1458" s="335" t="s">
        <v>35762</v>
      </c>
      <c r="B1458" s="335" t="s">
        <v>35797</v>
      </c>
      <c r="C1458" s="335" t="s">
        <v>38690</v>
      </c>
      <c r="D1458" s="335" t="s">
        <v>6020</v>
      </c>
      <c r="E1458" s="335" t="s">
        <v>38691</v>
      </c>
      <c r="F1458" s="338"/>
    </row>
    <row r="1459">
      <c r="A1459" s="335" t="s">
        <v>35769</v>
      </c>
      <c r="B1459" s="335" t="s">
        <v>35797</v>
      </c>
      <c r="C1459" s="335" t="s">
        <v>38692</v>
      </c>
      <c r="D1459" s="335" t="s">
        <v>2635</v>
      </c>
      <c r="E1459" s="335" t="s">
        <v>38693</v>
      </c>
      <c r="F1459" s="338"/>
    </row>
    <row r="1460">
      <c r="A1460" s="335" t="s">
        <v>35762</v>
      </c>
      <c r="B1460" s="335" t="s">
        <v>35770</v>
      </c>
      <c r="C1460" s="335" t="s">
        <v>38694</v>
      </c>
      <c r="D1460" s="335" t="s">
        <v>2588</v>
      </c>
      <c r="E1460" s="335" t="s">
        <v>38695</v>
      </c>
      <c r="F1460" s="338"/>
    </row>
    <row r="1461">
      <c r="A1461" s="335" t="s">
        <v>35762</v>
      </c>
      <c r="B1461" s="335" t="s">
        <v>35770</v>
      </c>
      <c r="C1461" s="335" t="s">
        <v>38696</v>
      </c>
      <c r="D1461" s="335" t="s">
        <v>2635</v>
      </c>
      <c r="E1461" s="335" t="s">
        <v>38697</v>
      </c>
      <c r="F1461" s="338"/>
    </row>
    <row r="1462">
      <c r="A1462" s="335" t="s">
        <v>35762</v>
      </c>
      <c r="B1462" s="335" t="s">
        <v>35770</v>
      </c>
      <c r="C1462" s="335" t="s">
        <v>38698</v>
      </c>
      <c r="D1462" s="335" t="s">
        <v>2588</v>
      </c>
      <c r="E1462" s="335" t="s">
        <v>38699</v>
      </c>
      <c r="F1462" s="338"/>
    </row>
    <row r="1463">
      <c r="A1463" s="335" t="s">
        <v>35769</v>
      </c>
      <c r="B1463" s="335" t="s">
        <v>35765</v>
      </c>
      <c r="C1463" s="335" t="s">
        <v>38700</v>
      </c>
      <c r="D1463" s="335" t="s">
        <v>2635</v>
      </c>
      <c r="E1463" s="335" t="s">
        <v>38701</v>
      </c>
      <c r="F1463" s="338"/>
    </row>
    <row r="1464">
      <c r="A1464" s="335" t="s">
        <v>35769</v>
      </c>
      <c r="B1464" s="335" t="s">
        <v>35765</v>
      </c>
      <c r="C1464" s="335" t="s">
        <v>38702</v>
      </c>
      <c r="D1464" s="335" t="s">
        <v>2588</v>
      </c>
      <c r="E1464" s="335" t="s">
        <v>38703</v>
      </c>
      <c r="F1464" s="338"/>
    </row>
    <row r="1465">
      <c r="A1465" s="335" t="s">
        <v>35769</v>
      </c>
      <c r="B1465" s="335" t="s">
        <v>35770</v>
      </c>
      <c r="C1465" s="335" t="s">
        <v>38704</v>
      </c>
      <c r="D1465" s="335" t="s">
        <v>2635</v>
      </c>
      <c r="E1465" s="335" t="s">
        <v>38705</v>
      </c>
      <c r="F1465" s="338"/>
    </row>
    <row r="1466">
      <c r="A1466" s="335" t="s">
        <v>35762</v>
      </c>
      <c r="B1466" s="335" t="s">
        <v>35765</v>
      </c>
      <c r="C1466" s="335" t="s">
        <v>38706</v>
      </c>
      <c r="D1466" s="335" t="s">
        <v>2588</v>
      </c>
      <c r="E1466" s="335" t="s">
        <v>38707</v>
      </c>
      <c r="F1466" s="338"/>
    </row>
    <row r="1467">
      <c r="A1467" s="335" t="s">
        <v>35769</v>
      </c>
      <c r="B1467" s="335" t="s">
        <v>35765</v>
      </c>
      <c r="C1467" s="335" t="s">
        <v>26939</v>
      </c>
      <c r="D1467" s="335" t="s">
        <v>2635</v>
      </c>
      <c r="E1467" s="335" t="s">
        <v>38708</v>
      </c>
      <c r="F1467" s="338"/>
    </row>
    <row r="1468">
      <c r="A1468" s="335" t="s">
        <v>35769</v>
      </c>
      <c r="B1468" s="335" t="s">
        <v>35770</v>
      </c>
      <c r="C1468" s="335" t="s">
        <v>38709</v>
      </c>
      <c r="D1468" s="335" t="s">
        <v>2635</v>
      </c>
      <c r="E1468" s="335" t="s">
        <v>38710</v>
      </c>
      <c r="F1468" s="338"/>
    </row>
    <row r="1469">
      <c r="A1469" s="335" t="s">
        <v>35769</v>
      </c>
      <c r="B1469" s="335" t="s">
        <v>35770</v>
      </c>
      <c r="C1469" s="335" t="s">
        <v>38711</v>
      </c>
      <c r="D1469" s="335" t="s">
        <v>2588</v>
      </c>
      <c r="E1469" s="335" t="s">
        <v>38712</v>
      </c>
      <c r="F1469" s="338"/>
    </row>
    <row r="1470">
      <c r="A1470" s="335" t="s">
        <v>35762</v>
      </c>
      <c r="B1470" s="335" t="s">
        <v>36013</v>
      </c>
      <c r="C1470" s="335" t="s">
        <v>38713</v>
      </c>
      <c r="D1470" s="335" t="s">
        <v>38714</v>
      </c>
      <c r="E1470" s="335" t="s">
        <v>38715</v>
      </c>
      <c r="F1470" s="338"/>
    </row>
    <row r="1471">
      <c r="A1471" s="335" t="s">
        <v>35769</v>
      </c>
      <c r="B1471" s="335" t="s">
        <v>35797</v>
      </c>
      <c r="C1471" s="335" t="s">
        <v>38716</v>
      </c>
      <c r="D1471" s="335" t="s">
        <v>2635</v>
      </c>
      <c r="E1471" s="335" t="s">
        <v>38717</v>
      </c>
      <c r="F1471" s="338"/>
    </row>
    <row r="1472">
      <c r="A1472" s="335" t="s">
        <v>35762</v>
      </c>
      <c r="B1472" s="335" t="s">
        <v>35797</v>
      </c>
      <c r="C1472" s="335" t="s">
        <v>38718</v>
      </c>
      <c r="D1472" s="335" t="s">
        <v>2588</v>
      </c>
      <c r="E1472" s="335" t="s">
        <v>38719</v>
      </c>
      <c r="F1472" s="338"/>
    </row>
    <row r="1473">
      <c r="A1473" s="335" t="s">
        <v>35769</v>
      </c>
      <c r="B1473" s="335" t="s">
        <v>35797</v>
      </c>
      <c r="C1473" s="335" t="s">
        <v>38720</v>
      </c>
      <c r="D1473" s="335" t="s">
        <v>2588</v>
      </c>
      <c r="E1473" s="335" t="s">
        <v>38721</v>
      </c>
      <c r="F1473" s="338"/>
    </row>
    <row r="1474">
      <c r="A1474" s="335" t="s">
        <v>35769</v>
      </c>
      <c r="B1474" s="335" t="s">
        <v>35797</v>
      </c>
      <c r="C1474" s="335" t="s">
        <v>38722</v>
      </c>
      <c r="D1474" s="335" t="s">
        <v>2635</v>
      </c>
      <c r="E1474" s="335" t="s">
        <v>38723</v>
      </c>
      <c r="F1474" s="338"/>
    </row>
    <row r="1475">
      <c r="A1475" s="335" t="s">
        <v>35769</v>
      </c>
      <c r="B1475" s="335" t="s">
        <v>35797</v>
      </c>
      <c r="C1475" s="335" t="s">
        <v>38724</v>
      </c>
      <c r="D1475" s="335" t="s">
        <v>2588</v>
      </c>
      <c r="E1475" s="335" t="s">
        <v>38725</v>
      </c>
      <c r="F1475" s="338"/>
    </row>
    <row r="1476">
      <c r="A1476" s="335" t="s">
        <v>35769</v>
      </c>
      <c r="B1476" s="335" t="s">
        <v>35797</v>
      </c>
      <c r="C1476" s="335" t="s">
        <v>38726</v>
      </c>
      <c r="D1476" s="335" t="s">
        <v>2588</v>
      </c>
      <c r="E1476" s="335" t="s">
        <v>38727</v>
      </c>
      <c r="F1476" s="338"/>
    </row>
    <row r="1477">
      <c r="A1477" s="335" t="s">
        <v>35769</v>
      </c>
      <c r="B1477" s="335" t="s">
        <v>35770</v>
      </c>
      <c r="C1477" s="335" t="s">
        <v>38728</v>
      </c>
      <c r="D1477" s="335" t="s">
        <v>2588</v>
      </c>
      <c r="E1477" s="335" t="s">
        <v>38729</v>
      </c>
      <c r="F1477" s="338"/>
    </row>
    <row r="1478">
      <c r="A1478" s="335" t="s">
        <v>35769</v>
      </c>
      <c r="B1478" s="335" t="s">
        <v>36013</v>
      </c>
      <c r="C1478" s="335" t="s">
        <v>38730</v>
      </c>
      <c r="D1478" s="335" t="s">
        <v>2588</v>
      </c>
      <c r="E1478" s="335" t="s">
        <v>38731</v>
      </c>
      <c r="F1478" s="338"/>
    </row>
    <row r="1479">
      <c r="A1479" s="335" t="s">
        <v>35769</v>
      </c>
      <c r="B1479" s="335" t="s">
        <v>35765</v>
      </c>
      <c r="C1479" s="335" t="s">
        <v>38732</v>
      </c>
      <c r="D1479" s="335" t="s">
        <v>2635</v>
      </c>
      <c r="E1479" s="335" t="s">
        <v>38733</v>
      </c>
      <c r="F1479" s="338"/>
    </row>
    <row r="1480">
      <c r="A1480" s="335" t="s">
        <v>35762</v>
      </c>
      <c r="B1480" s="335" t="s">
        <v>35797</v>
      </c>
      <c r="C1480" s="335" t="s">
        <v>38734</v>
      </c>
      <c r="D1480" s="335" t="s">
        <v>2588</v>
      </c>
      <c r="E1480" s="335" t="s">
        <v>38735</v>
      </c>
      <c r="F1480" s="338"/>
    </row>
    <row r="1481">
      <c r="A1481" s="335" t="s">
        <v>35762</v>
      </c>
      <c r="B1481" s="335" t="s">
        <v>35797</v>
      </c>
      <c r="C1481" s="335" t="s">
        <v>38736</v>
      </c>
      <c r="D1481" s="335" t="s">
        <v>2588</v>
      </c>
      <c r="E1481" s="335" t="s">
        <v>38737</v>
      </c>
      <c r="F1481" s="338"/>
    </row>
    <row r="1482">
      <c r="A1482" s="335" t="s">
        <v>35769</v>
      </c>
      <c r="B1482" s="335" t="s">
        <v>35797</v>
      </c>
      <c r="C1482" s="335" t="s">
        <v>38738</v>
      </c>
      <c r="D1482" s="335" t="s">
        <v>2635</v>
      </c>
      <c r="E1482" s="335" t="s">
        <v>38739</v>
      </c>
      <c r="F1482" s="338"/>
    </row>
    <row r="1483">
      <c r="A1483" s="335" t="s">
        <v>35769</v>
      </c>
      <c r="B1483" s="335" t="s">
        <v>35770</v>
      </c>
      <c r="C1483" s="335" t="s">
        <v>23199</v>
      </c>
      <c r="D1483" s="335" t="s">
        <v>2635</v>
      </c>
      <c r="E1483" s="335" t="s">
        <v>38740</v>
      </c>
      <c r="F1483" s="338"/>
    </row>
    <row r="1484">
      <c r="A1484" s="335" t="s">
        <v>35769</v>
      </c>
      <c r="B1484" s="335" t="s">
        <v>35770</v>
      </c>
      <c r="C1484" s="335" t="s">
        <v>35858</v>
      </c>
      <c r="D1484" s="335" t="s">
        <v>2635</v>
      </c>
      <c r="E1484" s="335" t="s">
        <v>38741</v>
      </c>
      <c r="F1484" s="338"/>
    </row>
    <row r="1485">
      <c r="A1485" s="335" t="s">
        <v>35769</v>
      </c>
      <c r="B1485" s="335" t="s">
        <v>35770</v>
      </c>
      <c r="C1485" s="335" t="s">
        <v>38742</v>
      </c>
      <c r="D1485" s="335" t="s">
        <v>2635</v>
      </c>
      <c r="E1485" s="335" t="s">
        <v>38743</v>
      </c>
      <c r="F1485" s="338"/>
    </row>
    <row r="1486">
      <c r="A1486" s="335" t="s">
        <v>35762</v>
      </c>
      <c r="B1486" s="335" t="s">
        <v>35765</v>
      </c>
      <c r="C1486" s="335" t="s">
        <v>38744</v>
      </c>
      <c r="D1486" s="335" t="s">
        <v>38745</v>
      </c>
      <c r="E1486" s="335" t="s">
        <v>38746</v>
      </c>
      <c r="F1486" s="338"/>
    </row>
    <row r="1487">
      <c r="A1487" s="335" t="s">
        <v>35762</v>
      </c>
      <c r="B1487" s="335" t="s">
        <v>35770</v>
      </c>
      <c r="C1487" s="335" t="s">
        <v>38747</v>
      </c>
      <c r="D1487" s="335" t="s">
        <v>6468</v>
      </c>
      <c r="E1487" s="335" t="s">
        <v>38748</v>
      </c>
      <c r="F1487" s="338"/>
    </row>
    <row r="1488">
      <c r="A1488" s="335" t="s">
        <v>35769</v>
      </c>
      <c r="B1488" s="335" t="s">
        <v>35765</v>
      </c>
      <c r="C1488" s="335" t="s">
        <v>38749</v>
      </c>
      <c r="D1488" s="335" t="s">
        <v>2588</v>
      </c>
      <c r="E1488" s="335" t="s">
        <v>38750</v>
      </c>
      <c r="F1488" s="338"/>
    </row>
    <row r="1489">
      <c r="A1489" s="335" t="s">
        <v>35769</v>
      </c>
      <c r="B1489" s="335" t="s">
        <v>36013</v>
      </c>
      <c r="C1489" s="335" t="s">
        <v>24031</v>
      </c>
      <c r="D1489" s="335" t="s">
        <v>2635</v>
      </c>
      <c r="E1489" s="335" t="s">
        <v>38751</v>
      </c>
      <c r="F1489" s="338"/>
    </row>
    <row r="1490">
      <c r="A1490" s="335" t="s">
        <v>35769</v>
      </c>
      <c r="B1490" s="335" t="s">
        <v>35765</v>
      </c>
      <c r="C1490" s="335" t="s">
        <v>38752</v>
      </c>
      <c r="D1490" s="335" t="s">
        <v>2588</v>
      </c>
      <c r="E1490" s="335" t="s">
        <v>38753</v>
      </c>
      <c r="F1490" s="338"/>
    </row>
    <row r="1491">
      <c r="A1491" s="335" t="s">
        <v>35769</v>
      </c>
      <c r="B1491" s="335" t="s">
        <v>35797</v>
      </c>
      <c r="C1491" s="335" t="s">
        <v>27888</v>
      </c>
      <c r="D1491" s="335" t="s">
        <v>2588</v>
      </c>
      <c r="E1491" s="335" t="s">
        <v>38754</v>
      </c>
      <c r="F1491" s="338"/>
    </row>
    <row r="1492">
      <c r="A1492" s="335" t="s">
        <v>35762</v>
      </c>
      <c r="B1492" s="335" t="s">
        <v>35770</v>
      </c>
      <c r="C1492" s="335" t="s">
        <v>38755</v>
      </c>
      <c r="D1492" s="335" t="s">
        <v>38756</v>
      </c>
      <c r="E1492" s="335" t="s">
        <v>38757</v>
      </c>
      <c r="F1492" s="338"/>
    </row>
    <row r="1493">
      <c r="A1493" s="335" t="s">
        <v>35769</v>
      </c>
      <c r="B1493" s="335" t="s">
        <v>36013</v>
      </c>
      <c r="C1493" s="335" t="s">
        <v>22967</v>
      </c>
      <c r="D1493" s="335" t="s">
        <v>2635</v>
      </c>
      <c r="E1493" s="335" t="s">
        <v>38758</v>
      </c>
      <c r="F1493" s="338"/>
    </row>
    <row r="1494">
      <c r="A1494" s="335" t="s">
        <v>35769</v>
      </c>
      <c r="B1494" s="335" t="s">
        <v>35770</v>
      </c>
      <c r="C1494" s="335" t="s">
        <v>38759</v>
      </c>
      <c r="D1494" s="335" t="s">
        <v>2588</v>
      </c>
      <c r="E1494" s="335" t="s">
        <v>38760</v>
      </c>
      <c r="F1494" s="338"/>
    </row>
    <row r="1495">
      <c r="A1495" s="335" t="s">
        <v>35762</v>
      </c>
      <c r="B1495" s="335" t="s">
        <v>35792</v>
      </c>
      <c r="C1495" s="335" t="s">
        <v>38761</v>
      </c>
      <c r="D1495" s="335" t="s">
        <v>269</v>
      </c>
      <c r="E1495" s="335" t="s">
        <v>38762</v>
      </c>
      <c r="F1495" s="338"/>
    </row>
    <row r="1496">
      <c r="A1496" s="335" t="s">
        <v>35769</v>
      </c>
      <c r="B1496" s="335" t="s">
        <v>35797</v>
      </c>
      <c r="C1496" s="335" t="s">
        <v>38763</v>
      </c>
      <c r="D1496" s="335" t="s">
        <v>2635</v>
      </c>
      <c r="E1496" s="335" t="s">
        <v>38764</v>
      </c>
      <c r="F1496" s="338"/>
    </row>
    <row r="1497">
      <c r="A1497" s="335" t="s">
        <v>35762</v>
      </c>
      <c r="B1497" s="335" t="s">
        <v>35797</v>
      </c>
      <c r="C1497" s="335" t="s">
        <v>38765</v>
      </c>
      <c r="D1497" s="335" t="s">
        <v>2588</v>
      </c>
      <c r="E1497" s="335" t="s">
        <v>38766</v>
      </c>
      <c r="F1497" s="338"/>
    </row>
    <row r="1498">
      <c r="A1498" s="335" t="s">
        <v>35769</v>
      </c>
      <c r="B1498" s="335" t="s">
        <v>35765</v>
      </c>
      <c r="C1498" s="335" t="s">
        <v>38767</v>
      </c>
      <c r="D1498" s="335" t="s">
        <v>2588</v>
      </c>
      <c r="E1498" s="335" t="s">
        <v>38768</v>
      </c>
      <c r="F1498" s="338"/>
    </row>
    <row r="1499">
      <c r="A1499" s="335" t="s">
        <v>35769</v>
      </c>
      <c r="B1499" s="335" t="s">
        <v>35797</v>
      </c>
      <c r="C1499" s="335" t="s">
        <v>38769</v>
      </c>
      <c r="D1499" s="335" t="s">
        <v>2588</v>
      </c>
      <c r="E1499" s="335" t="s">
        <v>38770</v>
      </c>
      <c r="F1499" s="338"/>
    </row>
    <row r="1500">
      <c r="A1500" s="335" t="s">
        <v>35769</v>
      </c>
      <c r="B1500" s="335" t="s">
        <v>35765</v>
      </c>
      <c r="C1500" s="335" t="s">
        <v>38771</v>
      </c>
      <c r="D1500" s="335" t="s">
        <v>2588</v>
      </c>
      <c r="E1500" s="335" t="s">
        <v>38772</v>
      </c>
      <c r="F1500" s="338"/>
    </row>
    <row r="1501">
      <c r="A1501" s="335" t="s">
        <v>35762</v>
      </c>
      <c r="B1501" s="335" t="s">
        <v>35797</v>
      </c>
      <c r="C1501" s="335" t="s">
        <v>38773</v>
      </c>
      <c r="D1501" s="335" t="s">
        <v>2588</v>
      </c>
      <c r="E1501" s="335" t="s">
        <v>38774</v>
      </c>
      <c r="F1501" s="338"/>
    </row>
    <row r="1502">
      <c r="A1502" s="335" t="s">
        <v>35762</v>
      </c>
      <c r="B1502" s="335" t="s">
        <v>35797</v>
      </c>
      <c r="C1502" s="335" t="s">
        <v>38775</v>
      </c>
      <c r="D1502" s="335" t="s">
        <v>2588</v>
      </c>
      <c r="E1502" s="335" t="s">
        <v>38776</v>
      </c>
      <c r="F1502" s="338"/>
    </row>
    <row r="1503">
      <c r="A1503" s="335" t="s">
        <v>35762</v>
      </c>
      <c r="B1503" s="335" t="s">
        <v>35765</v>
      </c>
      <c r="C1503" s="335" t="s">
        <v>38777</v>
      </c>
      <c r="D1503" s="335" t="s">
        <v>38778</v>
      </c>
      <c r="E1503" s="335" t="s">
        <v>38779</v>
      </c>
      <c r="F1503" s="338"/>
    </row>
    <row r="1504">
      <c r="A1504" s="335" t="s">
        <v>35762</v>
      </c>
      <c r="B1504" s="335" t="s">
        <v>35770</v>
      </c>
      <c r="C1504" s="335" t="s">
        <v>38780</v>
      </c>
      <c r="D1504" s="335" t="s">
        <v>6509</v>
      </c>
      <c r="E1504" s="335" t="s">
        <v>38781</v>
      </c>
      <c r="F1504" s="338"/>
    </row>
    <row r="1505">
      <c r="A1505" s="335" t="s">
        <v>35769</v>
      </c>
      <c r="B1505" s="335" t="s">
        <v>35797</v>
      </c>
      <c r="C1505" s="335" t="s">
        <v>38782</v>
      </c>
      <c r="D1505" s="335" t="s">
        <v>2635</v>
      </c>
      <c r="E1505" s="335" t="s">
        <v>38783</v>
      </c>
      <c r="F1505" s="338"/>
    </row>
    <row r="1506">
      <c r="A1506" s="335" t="s">
        <v>35762</v>
      </c>
      <c r="B1506" s="335" t="s">
        <v>36013</v>
      </c>
      <c r="C1506" s="335" t="s">
        <v>38784</v>
      </c>
      <c r="D1506" s="335" t="s">
        <v>14769</v>
      </c>
      <c r="E1506" s="335" t="s">
        <v>38785</v>
      </c>
      <c r="F1506" s="338"/>
    </row>
    <row r="1507">
      <c r="A1507" s="335" t="s">
        <v>35769</v>
      </c>
      <c r="B1507" s="335" t="s">
        <v>35797</v>
      </c>
      <c r="C1507" s="335" t="s">
        <v>38786</v>
      </c>
      <c r="D1507" s="335" t="s">
        <v>2588</v>
      </c>
      <c r="E1507" s="335" t="s">
        <v>38787</v>
      </c>
      <c r="F1507" s="338"/>
    </row>
    <row r="1508">
      <c r="A1508" s="335" t="s">
        <v>35769</v>
      </c>
      <c r="B1508" s="335" t="s">
        <v>35797</v>
      </c>
      <c r="C1508" s="335" t="s">
        <v>38788</v>
      </c>
      <c r="D1508" s="335" t="s">
        <v>2588</v>
      </c>
      <c r="E1508" s="335" t="s">
        <v>38789</v>
      </c>
      <c r="F1508" s="338"/>
    </row>
    <row r="1509">
      <c r="A1509" s="335" t="s">
        <v>35762</v>
      </c>
      <c r="B1509" s="335" t="s">
        <v>35797</v>
      </c>
      <c r="C1509" s="335" t="s">
        <v>38790</v>
      </c>
      <c r="D1509" s="335" t="s">
        <v>5722</v>
      </c>
      <c r="E1509" s="335" t="s">
        <v>38791</v>
      </c>
      <c r="F1509" s="338"/>
    </row>
    <row r="1510">
      <c r="A1510" s="335" t="s">
        <v>35762</v>
      </c>
      <c r="B1510" s="335" t="s">
        <v>35797</v>
      </c>
      <c r="C1510" s="335" t="s">
        <v>38792</v>
      </c>
      <c r="D1510" s="335" t="s">
        <v>2290</v>
      </c>
      <c r="E1510" s="335" t="s">
        <v>38793</v>
      </c>
      <c r="F1510" s="338"/>
    </row>
    <row r="1511">
      <c r="A1511" s="335" t="s">
        <v>35769</v>
      </c>
      <c r="B1511" s="335" t="s">
        <v>35770</v>
      </c>
      <c r="C1511" s="335" t="s">
        <v>38794</v>
      </c>
      <c r="D1511" s="335" t="s">
        <v>2635</v>
      </c>
      <c r="E1511" s="335" t="s">
        <v>38795</v>
      </c>
      <c r="F1511" s="338"/>
    </row>
    <row r="1512">
      <c r="A1512" s="335" t="s">
        <v>35762</v>
      </c>
      <c r="B1512" s="335" t="s">
        <v>35765</v>
      </c>
      <c r="C1512" s="335" t="s">
        <v>38796</v>
      </c>
      <c r="D1512" s="335" t="s">
        <v>2588</v>
      </c>
      <c r="E1512" s="335" t="s">
        <v>38797</v>
      </c>
      <c r="F1512" s="338"/>
    </row>
    <row r="1513">
      <c r="A1513" s="335" t="s">
        <v>35762</v>
      </c>
      <c r="B1513" s="335" t="s">
        <v>35797</v>
      </c>
      <c r="C1513" s="335" t="s">
        <v>38798</v>
      </c>
      <c r="D1513" s="335" t="s">
        <v>2588</v>
      </c>
      <c r="E1513" s="335" t="s">
        <v>38799</v>
      </c>
      <c r="F1513" s="338"/>
    </row>
    <row r="1514">
      <c r="A1514" s="335" t="s">
        <v>35769</v>
      </c>
      <c r="B1514" s="335" t="s">
        <v>35797</v>
      </c>
      <c r="C1514" s="335" t="s">
        <v>38800</v>
      </c>
      <c r="D1514" s="335" t="s">
        <v>2635</v>
      </c>
      <c r="E1514" s="335" t="s">
        <v>38801</v>
      </c>
      <c r="F1514" s="338"/>
    </row>
    <row r="1515">
      <c r="A1515" s="335" t="s">
        <v>35769</v>
      </c>
      <c r="B1515" s="335" t="s">
        <v>35797</v>
      </c>
      <c r="C1515" s="335" t="s">
        <v>38802</v>
      </c>
      <c r="D1515" s="335" t="s">
        <v>2635</v>
      </c>
      <c r="E1515" s="335" t="s">
        <v>38803</v>
      </c>
      <c r="F1515" s="338"/>
    </row>
    <row r="1516">
      <c r="A1516" s="335" t="s">
        <v>35762</v>
      </c>
      <c r="B1516" s="335" t="s">
        <v>35797</v>
      </c>
      <c r="C1516" s="335" t="s">
        <v>38804</v>
      </c>
      <c r="D1516" s="335" t="s">
        <v>38805</v>
      </c>
      <c r="E1516" s="335" t="s">
        <v>38806</v>
      </c>
      <c r="F1516" s="338"/>
    </row>
    <row r="1517">
      <c r="A1517" s="335" t="s">
        <v>35762</v>
      </c>
      <c r="B1517" s="335" t="s">
        <v>35797</v>
      </c>
      <c r="C1517" s="335" t="s">
        <v>38807</v>
      </c>
      <c r="D1517" s="335" t="s">
        <v>38808</v>
      </c>
      <c r="E1517" s="335" t="s">
        <v>38809</v>
      </c>
      <c r="F1517" s="338"/>
    </row>
    <row r="1518">
      <c r="A1518" s="335" t="s">
        <v>35769</v>
      </c>
      <c r="B1518" s="335" t="s">
        <v>35765</v>
      </c>
      <c r="C1518" s="335" t="s">
        <v>2153</v>
      </c>
      <c r="D1518" s="335" t="s">
        <v>2635</v>
      </c>
      <c r="E1518" s="335" t="s">
        <v>38810</v>
      </c>
      <c r="F1518" s="338"/>
    </row>
    <row r="1519">
      <c r="A1519" s="335" t="s">
        <v>35762</v>
      </c>
      <c r="B1519" s="335" t="s">
        <v>35797</v>
      </c>
      <c r="C1519" s="335" t="s">
        <v>38811</v>
      </c>
      <c r="D1519" s="335" t="s">
        <v>2588</v>
      </c>
      <c r="E1519" s="335" t="s">
        <v>38812</v>
      </c>
      <c r="F1519" s="338"/>
    </row>
    <row r="1520">
      <c r="A1520" s="335" t="s">
        <v>35762</v>
      </c>
      <c r="B1520" s="335" t="s">
        <v>35797</v>
      </c>
      <c r="C1520" s="335" t="s">
        <v>38813</v>
      </c>
      <c r="D1520" s="335" t="s">
        <v>2918</v>
      </c>
      <c r="E1520" s="335" t="s">
        <v>38814</v>
      </c>
      <c r="F1520" s="338"/>
    </row>
    <row r="1521">
      <c r="A1521" s="335" t="s">
        <v>35769</v>
      </c>
      <c r="B1521" s="335" t="s">
        <v>35797</v>
      </c>
      <c r="C1521" s="335" t="s">
        <v>38815</v>
      </c>
      <c r="D1521" s="335" t="s">
        <v>2635</v>
      </c>
      <c r="E1521" s="335" t="s">
        <v>38816</v>
      </c>
      <c r="F1521" s="338"/>
    </row>
    <row r="1522">
      <c r="A1522" s="335" t="s">
        <v>35762</v>
      </c>
      <c r="B1522" s="335" t="s">
        <v>35797</v>
      </c>
      <c r="C1522" s="335" t="s">
        <v>38817</v>
      </c>
      <c r="D1522" s="335" t="s">
        <v>5267</v>
      </c>
      <c r="E1522" s="335" t="s">
        <v>38818</v>
      </c>
      <c r="F1522" s="338"/>
    </row>
    <row r="1523">
      <c r="A1523" s="335" t="s">
        <v>35762</v>
      </c>
      <c r="B1523" s="335" t="s">
        <v>35797</v>
      </c>
      <c r="C1523" s="335" t="s">
        <v>38819</v>
      </c>
      <c r="D1523" s="335" t="s">
        <v>5267</v>
      </c>
      <c r="E1523" s="335" t="s">
        <v>38820</v>
      </c>
      <c r="F1523" s="338"/>
    </row>
    <row r="1524">
      <c r="A1524" s="335" t="s">
        <v>35762</v>
      </c>
      <c r="B1524" s="335" t="s">
        <v>35792</v>
      </c>
      <c r="C1524" s="335" t="s">
        <v>38819</v>
      </c>
      <c r="D1524" s="335" t="s">
        <v>5267</v>
      </c>
      <c r="E1524" s="335" t="s">
        <v>38821</v>
      </c>
      <c r="F1524" s="338"/>
    </row>
    <row r="1525">
      <c r="A1525" s="335" t="s">
        <v>35769</v>
      </c>
      <c r="B1525" s="335" t="s">
        <v>35770</v>
      </c>
      <c r="C1525" s="335" t="s">
        <v>38822</v>
      </c>
      <c r="D1525" s="335" t="s">
        <v>2588</v>
      </c>
      <c r="E1525" s="335" t="s">
        <v>38823</v>
      </c>
      <c r="F1525" s="338"/>
    </row>
    <row r="1526">
      <c r="A1526" s="335" t="s">
        <v>35769</v>
      </c>
      <c r="B1526" s="335" t="s">
        <v>35797</v>
      </c>
      <c r="C1526" s="335" t="s">
        <v>38824</v>
      </c>
      <c r="D1526" s="335" t="s">
        <v>2588</v>
      </c>
      <c r="E1526" s="335" t="s">
        <v>38825</v>
      </c>
      <c r="F1526" s="338"/>
    </row>
    <row r="1527">
      <c r="A1527" s="335" t="s">
        <v>35769</v>
      </c>
      <c r="B1527" s="335" t="s">
        <v>35797</v>
      </c>
      <c r="C1527" s="335" t="s">
        <v>38826</v>
      </c>
      <c r="D1527" s="335" t="s">
        <v>2635</v>
      </c>
      <c r="E1527" s="335" t="s">
        <v>38827</v>
      </c>
      <c r="F1527" s="338"/>
    </row>
    <row r="1528">
      <c r="A1528" s="335" t="s">
        <v>35762</v>
      </c>
      <c r="B1528" s="335" t="s">
        <v>35797</v>
      </c>
      <c r="C1528" s="335" t="s">
        <v>38828</v>
      </c>
      <c r="D1528" s="335" t="s">
        <v>12010</v>
      </c>
      <c r="E1528" s="335" t="s">
        <v>38829</v>
      </c>
      <c r="F1528" s="338"/>
    </row>
    <row r="1529">
      <c r="A1529" s="335" t="s">
        <v>35769</v>
      </c>
      <c r="B1529" s="335" t="s">
        <v>35765</v>
      </c>
      <c r="C1529" s="335" t="s">
        <v>38830</v>
      </c>
      <c r="D1529" s="335" t="s">
        <v>2635</v>
      </c>
      <c r="E1529" s="335" t="s">
        <v>38831</v>
      </c>
      <c r="F1529" s="338"/>
    </row>
    <row r="1530">
      <c r="A1530" s="335" t="s">
        <v>35762</v>
      </c>
      <c r="B1530" s="335" t="s">
        <v>35797</v>
      </c>
      <c r="C1530" s="335" t="s">
        <v>38832</v>
      </c>
      <c r="D1530" s="335" t="s">
        <v>38833</v>
      </c>
      <c r="E1530" s="335" t="s">
        <v>38834</v>
      </c>
      <c r="F1530" s="338"/>
    </row>
    <row r="1531">
      <c r="A1531" s="335" t="s">
        <v>35769</v>
      </c>
      <c r="B1531" s="335" t="s">
        <v>36013</v>
      </c>
      <c r="C1531" s="335" t="s">
        <v>25502</v>
      </c>
      <c r="D1531" s="335" t="s">
        <v>2635</v>
      </c>
      <c r="E1531" s="335" t="s">
        <v>38835</v>
      </c>
      <c r="F1531" s="338"/>
    </row>
    <row r="1532">
      <c r="A1532" s="335" t="s">
        <v>35769</v>
      </c>
      <c r="B1532" s="335" t="s">
        <v>35770</v>
      </c>
      <c r="C1532" s="335" t="s">
        <v>38836</v>
      </c>
      <c r="D1532" s="335" t="s">
        <v>2635</v>
      </c>
      <c r="E1532" s="335" t="s">
        <v>38837</v>
      </c>
      <c r="F1532" s="338"/>
    </row>
    <row r="1533">
      <c r="A1533" s="335" t="s">
        <v>35769</v>
      </c>
      <c r="B1533" s="335" t="s">
        <v>35765</v>
      </c>
      <c r="C1533" s="335" t="s">
        <v>26858</v>
      </c>
      <c r="D1533" s="335" t="s">
        <v>2588</v>
      </c>
      <c r="E1533" s="335" t="s">
        <v>38838</v>
      </c>
      <c r="F1533" s="338"/>
    </row>
    <row r="1534">
      <c r="A1534" s="335" t="s">
        <v>35762</v>
      </c>
      <c r="B1534" s="335" t="s">
        <v>35797</v>
      </c>
      <c r="C1534" s="335" t="s">
        <v>38839</v>
      </c>
      <c r="D1534" s="335" t="s">
        <v>2588</v>
      </c>
      <c r="E1534" s="335" t="s">
        <v>38840</v>
      </c>
      <c r="F1534" s="338"/>
    </row>
    <row r="1535">
      <c r="A1535" s="335" t="s">
        <v>35769</v>
      </c>
      <c r="B1535" s="335" t="s">
        <v>35765</v>
      </c>
      <c r="C1535" s="335" t="s">
        <v>38137</v>
      </c>
      <c r="D1535" s="335" t="s">
        <v>2588</v>
      </c>
      <c r="E1535" s="335" t="s">
        <v>38841</v>
      </c>
      <c r="F1535" s="338"/>
    </row>
    <row r="1536">
      <c r="A1536" s="335" t="s">
        <v>35769</v>
      </c>
      <c r="B1536" s="335" t="s">
        <v>35797</v>
      </c>
      <c r="C1536" s="335" t="s">
        <v>38842</v>
      </c>
      <c r="D1536" s="335" t="s">
        <v>38843</v>
      </c>
      <c r="E1536" s="335" t="s">
        <v>38844</v>
      </c>
      <c r="F1536" s="338"/>
    </row>
    <row r="1537">
      <c r="A1537" s="335" t="s">
        <v>35769</v>
      </c>
      <c r="B1537" s="335" t="s">
        <v>35792</v>
      </c>
      <c r="C1537" s="335" t="s">
        <v>38845</v>
      </c>
      <c r="D1537" s="335" t="s">
        <v>2588</v>
      </c>
      <c r="E1537" s="335" t="s">
        <v>38846</v>
      </c>
      <c r="F1537" s="338"/>
    </row>
    <row r="1538">
      <c r="A1538" s="335" t="s">
        <v>35762</v>
      </c>
      <c r="B1538" s="335" t="s">
        <v>35797</v>
      </c>
      <c r="C1538" s="335" t="s">
        <v>38847</v>
      </c>
      <c r="D1538" s="335" t="s">
        <v>2588</v>
      </c>
      <c r="E1538" s="335" t="s">
        <v>38848</v>
      </c>
      <c r="F1538" s="338"/>
    </row>
    <row r="1539">
      <c r="A1539" s="335" t="s">
        <v>35762</v>
      </c>
      <c r="B1539" s="335" t="s">
        <v>35797</v>
      </c>
      <c r="C1539" s="335" t="s">
        <v>38849</v>
      </c>
      <c r="D1539" s="335" t="s">
        <v>2588</v>
      </c>
      <c r="E1539" s="335" t="s">
        <v>38850</v>
      </c>
      <c r="F1539" s="338"/>
    </row>
    <row r="1540">
      <c r="A1540" s="335" t="s">
        <v>35762</v>
      </c>
      <c r="B1540" s="335" t="s">
        <v>35792</v>
      </c>
      <c r="C1540" s="335" t="s">
        <v>38851</v>
      </c>
      <c r="D1540" s="335" t="s">
        <v>2588</v>
      </c>
      <c r="E1540" s="335" t="s">
        <v>38852</v>
      </c>
      <c r="F1540" s="338"/>
    </row>
    <row r="1541">
      <c r="A1541" s="335" t="s">
        <v>35769</v>
      </c>
      <c r="B1541" s="335" t="s">
        <v>35765</v>
      </c>
      <c r="C1541" s="335" t="s">
        <v>38853</v>
      </c>
      <c r="D1541" s="335" t="s">
        <v>2588</v>
      </c>
      <c r="E1541" s="335" t="s">
        <v>38854</v>
      </c>
      <c r="F1541" s="338"/>
    </row>
    <row r="1542">
      <c r="A1542" s="335" t="s">
        <v>35769</v>
      </c>
      <c r="B1542" s="335" t="s">
        <v>36013</v>
      </c>
      <c r="C1542" s="335" t="s">
        <v>38855</v>
      </c>
      <c r="D1542" s="335" t="s">
        <v>2635</v>
      </c>
      <c r="E1542" s="335" t="s">
        <v>38856</v>
      </c>
      <c r="F1542" s="338"/>
    </row>
    <row r="1543">
      <c r="A1543" s="335" t="s">
        <v>35762</v>
      </c>
      <c r="B1543" s="335" t="s">
        <v>35797</v>
      </c>
      <c r="C1543" s="335" t="s">
        <v>19978</v>
      </c>
      <c r="D1543" s="335" t="s">
        <v>2635</v>
      </c>
      <c r="E1543" s="335" t="s">
        <v>38857</v>
      </c>
      <c r="F1543" s="338"/>
    </row>
    <row r="1544">
      <c r="A1544" s="335" t="s">
        <v>35769</v>
      </c>
      <c r="B1544" s="335" t="s">
        <v>35765</v>
      </c>
      <c r="C1544" s="335" t="s">
        <v>38858</v>
      </c>
      <c r="D1544" s="335" t="s">
        <v>2635</v>
      </c>
      <c r="E1544" s="335" t="s">
        <v>38859</v>
      </c>
      <c r="F1544" s="338"/>
    </row>
    <row r="1545">
      <c r="A1545" s="335" t="s">
        <v>35769</v>
      </c>
      <c r="B1545" s="335" t="s">
        <v>35770</v>
      </c>
      <c r="C1545" s="335" t="s">
        <v>38860</v>
      </c>
      <c r="D1545" s="335" t="s">
        <v>2635</v>
      </c>
      <c r="E1545" s="335" t="s">
        <v>38861</v>
      </c>
      <c r="F1545" s="338"/>
    </row>
    <row r="1546">
      <c r="A1546" s="335" t="s">
        <v>35769</v>
      </c>
      <c r="B1546" s="335" t="s">
        <v>35765</v>
      </c>
      <c r="C1546" s="335" t="s">
        <v>38862</v>
      </c>
      <c r="D1546" s="335" t="s">
        <v>2588</v>
      </c>
      <c r="E1546" s="335" t="s">
        <v>38863</v>
      </c>
      <c r="F1546" s="338"/>
    </row>
    <row r="1547">
      <c r="A1547" s="335" t="s">
        <v>35762</v>
      </c>
      <c r="B1547" s="335" t="s">
        <v>35770</v>
      </c>
      <c r="C1547" s="335" t="s">
        <v>38864</v>
      </c>
      <c r="D1547" s="335" t="s">
        <v>2588</v>
      </c>
      <c r="E1547" s="335" t="s">
        <v>38865</v>
      </c>
      <c r="F1547" s="338"/>
    </row>
    <row r="1548">
      <c r="A1548" s="335" t="s">
        <v>35769</v>
      </c>
      <c r="B1548" s="335" t="s">
        <v>35765</v>
      </c>
      <c r="C1548" s="335" t="s">
        <v>38866</v>
      </c>
      <c r="D1548" s="335" t="s">
        <v>2635</v>
      </c>
      <c r="E1548" s="335" t="s">
        <v>38867</v>
      </c>
      <c r="F1548" s="338"/>
    </row>
    <row r="1549">
      <c r="A1549" s="335" t="s">
        <v>35787</v>
      </c>
      <c r="B1549" s="335" t="s">
        <v>35792</v>
      </c>
      <c r="C1549" s="335" t="s">
        <v>38868</v>
      </c>
      <c r="D1549" s="335"/>
      <c r="E1549" s="335" t="s">
        <v>38869</v>
      </c>
      <c r="F1549" s="338"/>
    </row>
    <row r="1550">
      <c r="A1550" s="335" t="s">
        <v>35762</v>
      </c>
      <c r="B1550" s="335" t="s">
        <v>35797</v>
      </c>
      <c r="C1550" s="335" t="s">
        <v>38870</v>
      </c>
      <c r="D1550" s="335" t="s">
        <v>2588</v>
      </c>
      <c r="E1550" s="335" t="s">
        <v>38871</v>
      </c>
      <c r="F1550" s="338"/>
    </row>
    <row r="1551">
      <c r="A1551" s="335" t="s">
        <v>35762</v>
      </c>
      <c r="B1551" s="335" t="s">
        <v>35765</v>
      </c>
      <c r="C1551" s="335" t="s">
        <v>38872</v>
      </c>
      <c r="D1551" s="335" t="s">
        <v>2588</v>
      </c>
      <c r="E1551" s="335" t="s">
        <v>38873</v>
      </c>
      <c r="F1551" s="338"/>
    </row>
    <row r="1552">
      <c r="A1552" s="335" t="s">
        <v>35769</v>
      </c>
      <c r="B1552" s="335" t="s">
        <v>35797</v>
      </c>
      <c r="C1552" s="335" t="s">
        <v>38874</v>
      </c>
      <c r="D1552" s="335" t="s">
        <v>2588</v>
      </c>
      <c r="E1552" s="335" t="s">
        <v>38875</v>
      </c>
      <c r="F1552" s="338"/>
    </row>
    <row r="1553">
      <c r="A1553" s="335" t="s">
        <v>35769</v>
      </c>
      <c r="B1553" s="335" t="s">
        <v>35797</v>
      </c>
      <c r="C1553" s="335" t="s">
        <v>38876</v>
      </c>
      <c r="D1553" s="335" t="s">
        <v>2588</v>
      </c>
      <c r="E1553" s="335" t="s">
        <v>38877</v>
      </c>
      <c r="F1553" s="338"/>
    </row>
    <row r="1554">
      <c r="A1554" s="335" t="s">
        <v>35769</v>
      </c>
      <c r="B1554" s="335" t="s">
        <v>35770</v>
      </c>
      <c r="C1554" s="335" t="s">
        <v>38878</v>
      </c>
      <c r="D1554" s="335" t="s">
        <v>2588</v>
      </c>
      <c r="E1554" s="335" t="s">
        <v>38879</v>
      </c>
      <c r="F1554" s="338"/>
    </row>
    <row r="1555">
      <c r="A1555" s="335" t="s">
        <v>35769</v>
      </c>
      <c r="B1555" s="335" t="s">
        <v>35770</v>
      </c>
      <c r="C1555" s="335" t="s">
        <v>27672</v>
      </c>
      <c r="D1555" s="335" t="s">
        <v>2635</v>
      </c>
      <c r="E1555" s="335" t="s">
        <v>38880</v>
      </c>
      <c r="F1555" s="338"/>
    </row>
    <row r="1556">
      <c r="A1556" s="335" t="s">
        <v>35762</v>
      </c>
      <c r="B1556" s="335" t="s">
        <v>35792</v>
      </c>
      <c r="C1556" s="335" t="s">
        <v>38881</v>
      </c>
      <c r="D1556" s="335" t="s">
        <v>2588</v>
      </c>
      <c r="E1556" s="335" t="s">
        <v>38882</v>
      </c>
      <c r="F1556" s="338"/>
    </row>
    <row r="1557">
      <c r="A1557" s="335" t="s">
        <v>35769</v>
      </c>
      <c r="B1557" s="335" t="s">
        <v>35765</v>
      </c>
      <c r="C1557" s="335" t="s">
        <v>38883</v>
      </c>
      <c r="D1557" s="335" t="s">
        <v>2588</v>
      </c>
      <c r="E1557" s="335" t="s">
        <v>38884</v>
      </c>
      <c r="F1557" s="338"/>
    </row>
    <row r="1558">
      <c r="A1558" s="335" t="s">
        <v>35769</v>
      </c>
      <c r="B1558" s="335" t="s">
        <v>35797</v>
      </c>
      <c r="C1558" s="335" t="s">
        <v>38885</v>
      </c>
      <c r="D1558" s="335" t="s">
        <v>2635</v>
      </c>
      <c r="E1558" s="335" t="s">
        <v>38886</v>
      </c>
      <c r="F1558" s="338"/>
    </row>
    <row r="1559">
      <c r="A1559" s="335" t="s">
        <v>35762</v>
      </c>
      <c r="B1559" s="335" t="s">
        <v>35797</v>
      </c>
      <c r="C1559" s="335" t="s">
        <v>38887</v>
      </c>
      <c r="D1559" s="335" t="s">
        <v>2588</v>
      </c>
      <c r="E1559" s="335" t="s">
        <v>38888</v>
      </c>
      <c r="F1559" s="338"/>
    </row>
    <row r="1560">
      <c r="A1560" s="335" t="s">
        <v>35769</v>
      </c>
      <c r="B1560" s="335" t="s">
        <v>35797</v>
      </c>
      <c r="C1560" s="335" t="s">
        <v>38889</v>
      </c>
      <c r="D1560" s="335" t="s">
        <v>2588</v>
      </c>
      <c r="E1560" s="335" t="s">
        <v>38890</v>
      </c>
      <c r="F1560" s="338"/>
    </row>
    <row r="1561">
      <c r="A1561" s="335" t="s">
        <v>35769</v>
      </c>
      <c r="B1561" s="335" t="s">
        <v>35770</v>
      </c>
      <c r="C1561" s="335" t="s">
        <v>38891</v>
      </c>
      <c r="D1561" s="335" t="s">
        <v>2588</v>
      </c>
      <c r="E1561" s="335" t="s">
        <v>38892</v>
      </c>
      <c r="F1561" s="338"/>
    </row>
    <row r="1562">
      <c r="A1562" s="335" t="s">
        <v>35762</v>
      </c>
      <c r="B1562" s="335" t="s">
        <v>35770</v>
      </c>
      <c r="C1562" s="335" t="s">
        <v>38893</v>
      </c>
      <c r="D1562" s="335" t="s">
        <v>2298</v>
      </c>
      <c r="E1562" s="335" t="s">
        <v>38894</v>
      </c>
      <c r="F1562" s="338"/>
    </row>
    <row r="1563">
      <c r="A1563" s="335" t="s">
        <v>35762</v>
      </c>
      <c r="B1563" s="335" t="s">
        <v>35797</v>
      </c>
      <c r="C1563" s="335" t="s">
        <v>38895</v>
      </c>
      <c r="D1563" s="335" t="s">
        <v>3312</v>
      </c>
      <c r="E1563" s="335" t="s">
        <v>38896</v>
      </c>
      <c r="F1563" s="338"/>
    </row>
    <row r="1564">
      <c r="A1564" s="335" t="s">
        <v>35769</v>
      </c>
      <c r="B1564" s="335" t="s">
        <v>35770</v>
      </c>
      <c r="C1564" s="335" t="s">
        <v>30244</v>
      </c>
      <c r="D1564" s="335" t="s">
        <v>2635</v>
      </c>
      <c r="E1564" s="335" t="s">
        <v>38897</v>
      </c>
      <c r="F1564" s="338"/>
    </row>
    <row r="1565">
      <c r="A1565" s="335" t="s">
        <v>35762</v>
      </c>
      <c r="B1565" s="335" t="s">
        <v>36013</v>
      </c>
      <c r="C1565" s="335" t="s">
        <v>38898</v>
      </c>
      <c r="D1565" s="335" t="s">
        <v>10365</v>
      </c>
      <c r="E1565" s="335" t="s">
        <v>38899</v>
      </c>
      <c r="F1565" s="338"/>
    </row>
    <row r="1566">
      <c r="A1566" s="335" t="s">
        <v>35769</v>
      </c>
      <c r="B1566" s="335" t="s">
        <v>35797</v>
      </c>
      <c r="C1566" s="335" t="s">
        <v>38900</v>
      </c>
      <c r="D1566" s="335" t="s">
        <v>2588</v>
      </c>
      <c r="E1566" s="335" t="s">
        <v>38901</v>
      </c>
      <c r="F1566" s="338"/>
    </row>
    <row r="1567">
      <c r="A1567" s="335" t="s">
        <v>35762</v>
      </c>
      <c r="B1567" s="335" t="s">
        <v>35797</v>
      </c>
      <c r="C1567" s="335" t="s">
        <v>38902</v>
      </c>
      <c r="D1567" s="335" t="s">
        <v>38903</v>
      </c>
      <c r="E1567" s="335" t="s">
        <v>38904</v>
      </c>
      <c r="F1567" s="338"/>
    </row>
    <row r="1568">
      <c r="A1568" s="335" t="s">
        <v>35762</v>
      </c>
      <c r="B1568" s="335" t="s">
        <v>35770</v>
      </c>
      <c r="C1568" s="335" t="s">
        <v>7175</v>
      </c>
      <c r="D1568" s="335" t="s">
        <v>4149</v>
      </c>
      <c r="E1568" s="335" t="s">
        <v>38905</v>
      </c>
      <c r="F1568" s="338"/>
    </row>
    <row r="1569">
      <c r="A1569" s="335" t="s">
        <v>35762</v>
      </c>
      <c r="B1569" s="335" t="s">
        <v>36013</v>
      </c>
      <c r="C1569" s="335" t="s">
        <v>38906</v>
      </c>
      <c r="D1569" s="335" t="s">
        <v>38907</v>
      </c>
      <c r="E1569" s="335" t="s">
        <v>38908</v>
      </c>
      <c r="F1569" s="338"/>
    </row>
    <row r="1570">
      <c r="A1570" s="335" t="s">
        <v>35769</v>
      </c>
      <c r="B1570" s="335" t="s">
        <v>35765</v>
      </c>
      <c r="C1570" s="335" t="s">
        <v>38909</v>
      </c>
      <c r="D1570" s="335" t="s">
        <v>2635</v>
      </c>
      <c r="E1570" s="335" t="s">
        <v>38910</v>
      </c>
      <c r="F1570" s="338"/>
    </row>
    <row r="1571">
      <c r="A1571" s="335" t="s">
        <v>35769</v>
      </c>
      <c r="B1571" s="335" t="s">
        <v>35797</v>
      </c>
      <c r="C1571" s="335" t="s">
        <v>38911</v>
      </c>
      <c r="D1571" s="335" t="s">
        <v>2588</v>
      </c>
      <c r="E1571" s="335" t="s">
        <v>38912</v>
      </c>
      <c r="F1571" s="338"/>
    </row>
    <row r="1572">
      <c r="A1572" s="335" t="s">
        <v>35762</v>
      </c>
      <c r="B1572" s="335" t="s">
        <v>35797</v>
      </c>
      <c r="C1572" s="335" t="s">
        <v>38913</v>
      </c>
      <c r="D1572" s="335" t="s">
        <v>38914</v>
      </c>
      <c r="E1572" s="335" t="s">
        <v>38915</v>
      </c>
      <c r="F1572" s="338"/>
    </row>
    <row r="1573">
      <c r="A1573" s="335" t="s">
        <v>35762</v>
      </c>
      <c r="B1573" s="335" t="s">
        <v>35797</v>
      </c>
      <c r="C1573" s="335" t="s">
        <v>38916</v>
      </c>
      <c r="D1573" s="335" t="s">
        <v>2635</v>
      </c>
      <c r="E1573" s="335" t="s">
        <v>38917</v>
      </c>
      <c r="F1573" s="338"/>
    </row>
    <row r="1574">
      <c r="A1574" s="335" t="s">
        <v>35762</v>
      </c>
      <c r="B1574" s="335" t="s">
        <v>35797</v>
      </c>
      <c r="C1574" s="335" t="s">
        <v>38918</v>
      </c>
      <c r="D1574" s="335" t="s">
        <v>2635</v>
      </c>
      <c r="E1574" s="335" t="s">
        <v>38919</v>
      </c>
      <c r="F1574" s="338"/>
    </row>
    <row r="1575">
      <c r="A1575" s="335" t="s">
        <v>35769</v>
      </c>
      <c r="B1575" s="335" t="s">
        <v>35765</v>
      </c>
      <c r="C1575" s="335" t="s">
        <v>24019</v>
      </c>
      <c r="D1575" s="335" t="s">
        <v>2635</v>
      </c>
      <c r="E1575" s="335" t="s">
        <v>38920</v>
      </c>
      <c r="F1575" s="338"/>
    </row>
    <row r="1576">
      <c r="A1576" s="335" t="s">
        <v>35762</v>
      </c>
      <c r="B1576" s="335" t="s">
        <v>35770</v>
      </c>
      <c r="C1576" s="335" t="s">
        <v>38921</v>
      </c>
      <c r="D1576" s="335" t="s">
        <v>38922</v>
      </c>
      <c r="E1576" s="335" t="s">
        <v>38923</v>
      </c>
      <c r="F1576" s="338"/>
    </row>
    <row r="1577">
      <c r="A1577" s="335" t="s">
        <v>35769</v>
      </c>
      <c r="B1577" s="335" t="s">
        <v>35797</v>
      </c>
      <c r="C1577" s="335" t="s">
        <v>38924</v>
      </c>
      <c r="D1577" s="335" t="s">
        <v>2635</v>
      </c>
      <c r="E1577" s="335" t="s">
        <v>38925</v>
      </c>
      <c r="F1577" s="338"/>
    </row>
    <row r="1578">
      <c r="A1578" s="335" t="s">
        <v>34241</v>
      </c>
      <c r="B1578" s="335" t="s">
        <v>35797</v>
      </c>
      <c r="C1578" s="335" t="s">
        <v>38926</v>
      </c>
      <c r="D1578" s="335"/>
      <c r="E1578" s="335" t="s">
        <v>38927</v>
      </c>
      <c r="F1578" s="338"/>
    </row>
    <row r="1579">
      <c r="A1579" s="335" t="s">
        <v>35762</v>
      </c>
      <c r="B1579" s="335" t="s">
        <v>35797</v>
      </c>
      <c r="C1579" s="335" t="s">
        <v>38928</v>
      </c>
      <c r="D1579" s="335" t="s">
        <v>2744</v>
      </c>
      <c r="E1579" s="335" t="s">
        <v>38929</v>
      </c>
      <c r="F1579" s="338"/>
    </row>
    <row r="1580">
      <c r="A1580" s="335" t="s">
        <v>35769</v>
      </c>
      <c r="B1580" s="335" t="s">
        <v>35765</v>
      </c>
      <c r="C1580" s="335" t="s">
        <v>38930</v>
      </c>
      <c r="D1580" s="335" t="s">
        <v>2635</v>
      </c>
      <c r="E1580" s="335" t="s">
        <v>38931</v>
      </c>
      <c r="F1580" s="338"/>
    </row>
    <row r="1581">
      <c r="A1581" s="335" t="s">
        <v>35762</v>
      </c>
      <c r="B1581" s="335" t="s">
        <v>35797</v>
      </c>
      <c r="C1581" s="335" t="s">
        <v>17995</v>
      </c>
      <c r="D1581" s="335" t="s">
        <v>2588</v>
      </c>
      <c r="E1581" s="335" t="s">
        <v>38932</v>
      </c>
      <c r="F1581" s="338"/>
    </row>
    <row r="1582">
      <c r="A1582" s="335" t="s">
        <v>35762</v>
      </c>
      <c r="B1582" s="335" t="s">
        <v>35797</v>
      </c>
      <c r="C1582" s="335" t="s">
        <v>38933</v>
      </c>
      <c r="D1582" s="335" t="s">
        <v>4465</v>
      </c>
      <c r="E1582" s="335" t="s">
        <v>38934</v>
      </c>
      <c r="F1582" s="338"/>
    </row>
    <row r="1583">
      <c r="A1583" s="335" t="s">
        <v>35762</v>
      </c>
      <c r="B1583" s="335" t="s">
        <v>35765</v>
      </c>
      <c r="C1583" s="335" t="s">
        <v>38935</v>
      </c>
      <c r="D1583" s="335" t="s">
        <v>2588</v>
      </c>
      <c r="E1583" s="335" t="s">
        <v>38936</v>
      </c>
      <c r="F1583" s="338"/>
    </row>
    <row r="1584">
      <c r="A1584" s="335" t="s">
        <v>35762</v>
      </c>
      <c r="B1584" s="335" t="s">
        <v>35765</v>
      </c>
      <c r="C1584" s="335" t="s">
        <v>38937</v>
      </c>
      <c r="D1584" s="335" t="s">
        <v>38938</v>
      </c>
      <c r="E1584" s="335" t="s">
        <v>38939</v>
      </c>
      <c r="F1584" s="338"/>
    </row>
    <row r="1585">
      <c r="A1585" s="335" t="s">
        <v>35762</v>
      </c>
      <c r="B1585" s="335" t="s">
        <v>35797</v>
      </c>
      <c r="C1585" s="335" t="s">
        <v>38940</v>
      </c>
      <c r="D1585" s="335" t="s">
        <v>38941</v>
      </c>
      <c r="E1585" s="335" t="s">
        <v>38942</v>
      </c>
      <c r="F1585" s="338"/>
    </row>
    <row r="1586">
      <c r="A1586" s="335" t="s">
        <v>35769</v>
      </c>
      <c r="B1586" s="335" t="s">
        <v>35770</v>
      </c>
      <c r="C1586" s="335" t="s">
        <v>38943</v>
      </c>
      <c r="D1586" s="335" t="s">
        <v>2635</v>
      </c>
      <c r="E1586" s="335" t="s">
        <v>38944</v>
      </c>
      <c r="F1586" s="338"/>
    </row>
    <row r="1587">
      <c r="A1587" s="335" t="s">
        <v>35762</v>
      </c>
      <c r="B1587" s="335" t="s">
        <v>35765</v>
      </c>
      <c r="C1587" s="335" t="s">
        <v>38945</v>
      </c>
      <c r="D1587" s="335" t="s">
        <v>3312</v>
      </c>
      <c r="E1587" s="335" t="s">
        <v>38946</v>
      </c>
      <c r="F1587" s="338"/>
    </row>
    <row r="1588">
      <c r="A1588" s="335" t="s">
        <v>35769</v>
      </c>
      <c r="B1588" s="335" t="s">
        <v>35797</v>
      </c>
      <c r="C1588" s="335" t="s">
        <v>22716</v>
      </c>
      <c r="D1588" s="335" t="s">
        <v>2588</v>
      </c>
      <c r="E1588" s="335" t="s">
        <v>38947</v>
      </c>
      <c r="F1588" s="338"/>
    </row>
    <row r="1589">
      <c r="A1589" s="335" t="s">
        <v>35762</v>
      </c>
      <c r="B1589" s="335" t="s">
        <v>35797</v>
      </c>
      <c r="C1589" s="335" t="s">
        <v>38948</v>
      </c>
      <c r="D1589" s="335" t="s">
        <v>2588</v>
      </c>
      <c r="E1589" s="335" t="s">
        <v>38949</v>
      </c>
      <c r="F1589" s="338"/>
    </row>
    <row r="1590">
      <c r="A1590" s="335" t="s">
        <v>35769</v>
      </c>
      <c r="B1590" s="335" t="s">
        <v>35765</v>
      </c>
      <c r="C1590" s="335" t="s">
        <v>38950</v>
      </c>
      <c r="D1590" s="335" t="s">
        <v>2635</v>
      </c>
      <c r="E1590" s="335" t="s">
        <v>38951</v>
      </c>
      <c r="F1590" s="338"/>
    </row>
    <row r="1591">
      <c r="A1591" s="335" t="s">
        <v>35762</v>
      </c>
      <c r="B1591" s="335" t="s">
        <v>35765</v>
      </c>
      <c r="C1591" s="335" t="s">
        <v>38952</v>
      </c>
      <c r="D1591" s="335" t="s">
        <v>2588</v>
      </c>
      <c r="E1591" s="335" t="s">
        <v>38953</v>
      </c>
      <c r="F1591" s="338"/>
    </row>
    <row r="1592">
      <c r="A1592" s="335" t="s">
        <v>35762</v>
      </c>
      <c r="B1592" s="335" t="s">
        <v>35797</v>
      </c>
      <c r="C1592" s="335" t="s">
        <v>38954</v>
      </c>
      <c r="D1592" s="335" t="s">
        <v>2588</v>
      </c>
      <c r="E1592" s="335" t="s">
        <v>38955</v>
      </c>
      <c r="F1592" s="338"/>
    </row>
    <row r="1593">
      <c r="A1593" s="335" t="s">
        <v>35762</v>
      </c>
      <c r="B1593" s="335" t="s">
        <v>35797</v>
      </c>
      <c r="C1593" s="335" t="s">
        <v>38956</v>
      </c>
      <c r="D1593" s="335" t="s">
        <v>2588</v>
      </c>
      <c r="E1593" s="335" t="s">
        <v>38957</v>
      </c>
      <c r="F1593" s="338"/>
    </row>
    <row r="1594">
      <c r="A1594" s="335" t="s">
        <v>35762</v>
      </c>
      <c r="B1594" s="335" t="s">
        <v>35797</v>
      </c>
      <c r="C1594" s="335" t="s">
        <v>38958</v>
      </c>
      <c r="D1594" s="335" t="s">
        <v>2588</v>
      </c>
      <c r="E1594" s="335" t="s">
        <v>38959</v>
      </c>
      <c r="F1594" s="338"/>
    </row>
    <row r="1595">
      <c r="A1595" s="335" t="s">
        <v>35762</v>
      </c>
      <c r="B1595" s="335" t="s">
        <v>35797</v>
      </c>
      <c r="C1595" s="335" t="s">
        <v>38960</v>
      </c>
      <c r="D1595" s="335" t="s">
        <v>38922</v>
      </c>
      <c r="E1595" s="335" t="s">
        <v>38961</v>
      </c>
      <c r="F1595" s="338"/>
    </row>
    <row r="1596">
      <c r="A1596" s="335" t="s">
        <v>35762</v>
      </c>
      <c r="B1596" s="335" t="s">
        <v>35797</v>
      </c>
      <c r="C1596" s="335" t="s">
        <v>38962</v>
      </c>
      <c r="D1596" s="335" t="s">
        <v>2588</v>
      </c>
      <c r="E1596" s="335" t="s">
        <v>38963</v>
      </c>
      <c r="F1596" s="338"/>
    </row>
    <row r="1597">
      <c r="A1597" s="335" t="s">
        <v>35762</v>
      </c>
      <c r="B1597" s="335" t="s">
        <v>35797</v>
      </c>
      <c r="C1597" s="335" t="s">
        <v>38964</v>
      </c>
      <c r="D1597" s="335" t="s">
        <v>2588</v>
      </c>
      <c r="E1597" s="335" t="s">
        <v>38965</v>
      </c>
      <c r="F1597" s="338"/>
    </row>
    <row r="1598">
      <c r="A1598" s="335" t="s">
        <v>35762</v>
      </c>
      <c r="B1598" s="335" t="s">
        <v>35797</v>
      </c>
      <c r="C1598" s="335" t="s">
        <v>38966</v>
      </c>
      <c r="D1598" s="335" t="s">
        <v>2588</v>
      </c>
      <c r="E1598" s="335" t="s">
        <v>38967</v>
      </c>
      <c r="F1598" s="338"/>
    </row>
    <row r="1599">
      <c r="A1599" s="335" t="s">
        <v>35769</v>
      </c>
      <c r="B1599" s="335" t="s">
        <v>35797</v>
      </c>
      <c r="C1599" s="335" t="s">
        <v>38968</v>
      </c>
      <c r="D1599" s="335" t="s">
        <v>2588</v>
      </c>
      <c r="E1599" s="335" t="s">
        <v>38969</v>
      </c>
      <c r="F1599" s="338"/>
    </row>
    <row r="1600">
      <c r="A1600" s="335" t="s">
        <v>35762</v>
      </c>
      <c r="B1600" s="335" t="s">
        <v>35797</v>
      </c>
      <c r="C1600" s="335" t="s">
        <v>38970</v>
      </c>
      <c r="D1600" s="335" t="s">
        <v>8966</v>
      </c>
      <c r="E1600" s="335" t="s">
        <v>38971</v>
      </c>
      <c r="F1600" s="338"/>
    </row>
    <row r="1601">
      <c r="A1601" s="335" t="s">
        <v>35769</v>
      </c>
      <c r="B1601" s="335" t="s">
        <v>35765</v>
      </c>
      <c r="C1601" s="335" t="s">
        <v>38972</v>
      </c>
      <c r="D1601" s="335" t="s">
        <v>2635</v>
      </c>
      <c r="E1601" s="335" t="s">
        <v>38973</v>
      </c>
      <c r="F1601" s="338"/>
    </row>
    <row r="1602">
      <c r="A1602" s="335" t="s">
        <v>35762</v>
      </c>
      <c r="B1602" s="335" t="s">
        <v>36013</v>
      </c>
      <c r="C1602" s="335" t="s">
        <v>38974</v>
      </c>
      <c r="D1602" s="335" t="s">
        <v>2588</v>
      </c>
      <c r="E1602" s="335" t="s">
        <v>38975</v>
      </c>
      <c r="F1602" s="338"/>
    </row>
    <row r="1603">
      <c r="A1603" s="335" t="s">
        <v>35762</v>
      </c>
      <c r="B1603" s="335" t="s">
        <v>35797</v>
      </c>
      <c r="C1603" s="335" t="s">
        <v>38976</v>
      </c>
      <c r="D1603" s="335" t="s">
        <v>38977</v>
      </c>
      <c r="E1603" s="335" t="s">
        <v>38978</v>
      </c>
      <c r="F1603" s="338"/>
    </row>
    <row r="1604">
      <c r="A1604" s="335" t="s">
        <v>35769</v>
      </c>
      <c r="B1604" s="335" t="s">
        <v>35770</v>
      </c>
      <c r="C1604" s="335" t="s">
        <v>38979</v>
      </c>
      <c r="D1604" s="335" t="s">
        <v>2635</v>
      </c>
      <c r="E1604" s="335" t="s">
        <v>38980</v>
      </c>
      <c r="F1604" s="338"/>
    </row>
    <row r="1605">
      <c r="A1605" s="335" t="s">
        <v>35762</v>
      </c>
      <c r="B1605" s="335" t="s">
        <v>35770</v>
      </c>
      <c r="C1605" s="335" t="s">
        <v>38981</v>
      </c>
      <c r="D1605" s="335" t="s">
        <v>38982</v>
      </c>
      <c r="E1605" s="335" t="s">
        <v>38983</v>
      </c>
      <c r="F1605" s="338"/>
    </row>
    <row r="1606">
      <c r="A1606" s="335" t="s">
        <v>35769</v>
      </c>
      <c r="B1606" s="335" t="s">
        <v>36013</v>
      </c>
      <c r="C1606" s="335" t="s">
        <v>28700</v>
      </c>
      <c r="D1606" s="335" t="s">
        <v>2635</v>
      </c>
      <c r="E1606" s="335" t="s">
        <v>38984</v>
      </c>
      <c r="F1606" s="338"/>
    </row>
    <row r="1607">
      <c r="A1607" s="335" t="s">
        <v>35762</v>
      </c>
      <c r="B1607" s="335" t="s">
        <v>35797</v>
      </c>
      <c r="C1607" s="335" t="s">
        <v>38985</v>
      </c>
      <c r="D1607" s="335" t="s">
        <v>12326</v>
      </c>
      <c r="E1607" s="335" t="s">
        <v>38986</v>
      </c>
      <c r="F1607" s="338"/>
    </row>
    <row r="1608">
      <c r="A1608" s="335" t="s">
        <v>35762</v>
      </c>
      <c r="B1608" s="335" t="s">
        <v>35792</v>
      </c>
      <c r="C1608" s="335" t="s">
        <v>38987</v>
      </c>
      <c r="D1608" s="335" t="s">
        <v>13163</v>
      </c>
      <c r="E1608" s="335" t="s">
        <v>38988</v>
      </c>
      <c r="F1608" s="338"/>
    </row>
    <row r="1609">
      <c r="A1609" s="335" t="s">
        <v>35762</v>
      </c>
      <c r="B1609" s="335" t="s">
        <v>35765</v>
      </c>
      <c r="C1609" s="335" t="s">
        <v>38989</v>
      </c>
      <c r="D1609" s="335" t="s">
        <v>2588</v>
      </c>
      <c r="E1609" s="335" t="s">
        <v>38990</v>
      </c>
      <c r="F1609" s="338"/>
    </row>
    <row r="1610">
      <c r="A1610" s="335" t="s">
        <v>35762</v>
      </c>
      <c r="B1610" s="335" t="s">
        <v>35765</v>
      </c>
      <c r="C1610" s="335" t="s">
        <v>38991</v>
      </c>
      <c r="D1610" s="335" t="s">
        <v>2588</v>
      </c>
      <c r="E1610" s="335" t="s">
        <v>38992</v>
      </c>
      <c r="F1610" s="338"/>
    </row>
    <row r="1611">
      <c r="A1611" s="335" t="s">
        <v>35762</v>
      </c>
      <c r="B1611" s="335" t="s">
        <v>35797</v>
      </c>
      <c r="C1611" s="335" t="s">
        <v>38993</v>
      </c>
      <c r="D1611" s="335" t="s">
        <v>2588</v>
      </c>
      <c r="E1611" s="335" t="s">
        <v>38994</v>
      </c>
      <c r="F1611" s="338"/>
    </row>
    <row r="1612">
      <c r="A1612" s="335" t="s">
        <v>35762</v>
      </c>
      <c r="B1612" s="335" t="s">
        <v>35765</v>
      </c>
      <c r="C1612" s="335" t="s">
        <v>20115</v>
      </c>
      <c r="D1612" s="335" t="s">
        <v>38995</v>
      </c>
      <c r="E1612" s="335" t="s">
        <v>38996</v>
      </c>
      <c r="F1612" s="338"/>
    </row>
    <row r="1613">
      <c r="A1613" s="335" t="s">
        <v>35762</v>
      </c>
      <c r="B1613" s="335" t="s">
        <v>35765</v>
      </c>
      <c r="C1613" s="335" t="s">
        <v>38997</v>
      </c>
      <c r="D1613" s="335" t="s">
        <v>38998</v>
      </c>
      <c r="E1613" s="335" t="s">
        <v>38999</v>
      </c>
      <c r="F1613" s="338"/>
    </row>
    <row r="1614">
      <c r="A1614" s="335" t="s">
        <v>35762</v>
      </c>
      <c r="B1614" s="335" t="s">
        <v>36013</v>
      </c>
      <c r="C1614" s="335" t="s">
        <v>13185</v>
      </c>
      <c r="D1614" s="335" t="s">
        <v>13186</v>
      </c>
      <c r="E1614" s="335" t="s">
        <v>39000</v>
      </c>
      <c r="F1614" s="338"/>
    </row>
    <row r="1615">
      <c r="A1615" s="335" t="s">
        <v>35769</v>
      </c>
      <c r="B1615" s="335" t="s">
        <v>35797</v>
      </c>
      <c r="C1615" s="335" t="s">
        <v>37556</v>
      </c>
      <c r="D1615" s="335" t="s">
        <v>2635</v>
      </c>
      <c r="E1615" s="335" t="s">
        <v>39001</v>
      </c>
      <c r="F1615" s="338"/>
    </row>
    <row r="1616">
      <c r="A1616" s="335" t="s">
        <v>35769</v>
      </c>
      <c r="B1616" s="335" t="s">
        <v>35770</v>
      </c>
      <c r="C1616" s="335" t="s">
        <v>39002</v>
      </c>
      <c r="D1616" s="335" t="s">
        <v>2635</v>
      </c>
      <c r="E1616" s="335" t="s">
        <v>39003</v>
      </c>
      <c r="F1616" s="338"/>
    </row>
    <row r="1617">
      <c r="A1617" s="335" t="s">
        <v>35762</v>
      </c>
      <c r="B1617" s="335" t="s">
        <v>35797</v>
      </c>
      <c r="C1617" s="335" t="s">
        <v>39004</v>
      </c>
      <c r="D1617" s="335" t="s">
        <v>2588</v>
      </c>
      <c r="E1617" s="335" t="s">
        <v>39005</v>
      </c>
      <c r="F1617" s="338"/>
    </row>
    <row r="1618">
      <c r="A1618" s="335" t="s">
        <v>35762</v>
      </c>
      <c r="B1618" s="335" t="s">
        <v>35792</v>
      </c>
      <c r="C1618" s="335" t="s">
        <v>18053</v>
      </c>
      <c r="D1618" s="335" t="s">
        <v>18054</v>
      </c>
      <c r="E1618" s="335" t="s">
        <v>39006</v>
      </c>
      <c r="F1618" s="338"/>
    </row>
    <row r="1619">
      <c r="A1619" s="335" t="s">
        <v>35769</v>
      </c>
      <c r="B1619" s="335" t="s">
        <v>35792</v>
      </c>
      <c r="C1619" s="335" t="s">
        <v>39007</v>
      </c>
      <c r="D1619" s="335" t="s">
        <v>2635</v>
      </c>
      <c r="E1619" s="335" t="s">
        <v>39008</v>
      </c>
      <c r="F1619" s="338"/>
    </row>
    <row r="1620">
      <c r="A1620" s="335" t="s">
        <v>35769</v>
      </c>
      <c r="B1620" s="335" t="s">
        <v>35765</v>
      </c>
      <c r="C1620" s="335" t="s">
        <v>39009</v>
      </c>
      <c r="D1620" s="335" t="s">
        <v>2588</v>
      </c>
      <c r="E1620" s="335" t="s">
        <v>39010</v>
      </c>
      <c r="F1620" s="338"/>
    </row>
    <row r="1621">
      <c r="A1621" s="335" t="s">
        <v>35762</v>
      </c>
      <c r="B1621" s="335" t="s">
        <v>35765</v>
      </c>
      <c r="C1621" s="335" t="s">
        <v>39011</v>
      </c>
      <c r="D1621" s="335" t="s">
        <v>2588</v>
      </c>
      <c r="E1621" s="335" t="s">
        <v>39012</v>
      </c>
      <c r="F1621" s="338"/>
    </row>
    <row r="1622">
      <c r="A1622" s="335" t="s">
        <v>35769</v>
      </c>
      <c r="B1622" s="335" t="s">
        <v>35797</v>
      </c>
      <c r="C1622" s="335" t="s">
        <v>39013</v>
      </c>
      <c r="D1622" s="335" t="s">
        <v>2635</v>
      </c>
      <c r="E1622" s="335" t="s">
        <v>39014</v>
      </c>
      <c r="F1622" s="338"/>
    </row>
    <row r="1623">
      <c r="A1623" s="335" t="s">
        <v>35762</v>
      </c>
      <c r="B1623" s="335" t="s">
        <v>35765</v>
      </c>
      <c r="C1623" s="335" t="s">
        <v>39015</v>
      </c>
      <c r="D1623" s="335" t="s">
        <v>2588</v>
      </c>
      <c r="E1623" s="335" t="s">
        <v>39016</v>
      </c>
      <c r="F1623" s="338"/>
    </row>
    <row r="1624">
      <c r="A1624" s="335" t="s">
        <v>35762</v>
      </c>
      <c r="B1624" s="335" t="s">
        <v>35770</v>
      </c>
      <c r="C1624" s="335" t="s">
        <v>39017</v>
      </c>
      <c r="D1624" s="335" t="s">
        <v>2588</v>
      </c>
      <c r="E1624" s="335" t="s">
        <v>39018</v>
      </c>
      <c r="F1624" s="338"/>
    </row>
    <row r="1625">
      <c r="A1625" s="335" t="s">
        <v>35787</v>
      </c>
      <c r="B1625" s="335" t="s">
        <v>35797</v>
      </c>
      <c r="C1625" s="335" t="s">
        <v>39019</v>
      </c>
      <c r="D1625" s="335"/>
      <c r="E1625" s="335" t="s">
        <v>39020</v>
      </c>
      <c r="F1625" s="338"/>
    </row>
    <row r="1626">
      <c r="A1626" s="335" t="s">
        <v>35787</v>
      </c>
      <c r="B1626" s="335" t="s">
        <v>35797</v>
      </c>
      <c r="C1626" s="335" t="s">
        <v>39021</v>
      </c>
      <c r="D1626" s="335"/>
      <c r="E1626" s="335" t="s">
        <v>39022</v>
      </c>
      <c r="F1626" s="338"/>
    </row>
    <row r="1627">
      <c r="A1627" s="335" t="s">
        <v>35762</v>
      </c>
      <c r="B1627" s="335" t="s">
        <v>35765</v>
      </c>
      <c r="C1627" s="335" t="s">
        <v>39023</v>
      </c>
      <c r="D1627" s="335" t="s">
        <v>7062</v>
      </c>
      <c r="E1627" s="335" t="s">
        <v>39024</v>
      </c>
      <c r="F1627" s="338"/>
    </row>
    <row r="1628">
      <c r="A1628" s="335" t="s">
        <v>35762</v>
      </c>
      <c r="B1628" s="335" t="s">
        <v>35765</v>
      </c>
      <c r="C1628" s="335" t="s">
        <v>39025</v>
      </c>
      <c r="D1628" s="335" t="s">
        <v>2588</v>
      </c>
      <c r="E1628" s="335" t="s">
        <v>39026</v>
      </c>
      <c r="F1628" s="338"/>
    </row>
    <row r="1629">
      <c r="A1629" s="335" t="s">
        <v>35762</v>
      </c>
      <c r="B1629" s="335" t="s">
        <v>35765</v>
      </c>
      <c r="C1629" s="335" t="s">
        <v>39027</v>
      </c>
      <c r="D1629" s="335" t="s">
        <v>6638</v>
      </c>
      <c r="E1629" s="335" t="s">
        <v>39028</v>
      </c>
      <c r="F1629" s="338"/>
    </row>
    <row r="1630">
      <c r="A1630" s="335" t="s">
        <v>35762</v>
      </c>
      <c r="B1630" s="335" t="s">
        <v>35797</v>
      </c>
      <c r="C1630" s="335" t="s">
        <v>5783</v>
      </c>
      <c r="D1630" s="335" t="s">
        <v>2040</v>
      </c>
      <c r="E1630" s="335" t="s">
        <v>39029</v>
      </c>
      <c r="F1630" s="338"/>
    </row>
    <row r="1631">
      <c r="A1631" s="335" t="s">
        <v>35762</v>
      </c>
      <c r="B1631" s="335" t="s">
        <v>35797</v>
      </c>
      <c r="C1631" s="335" t="s">
        <v>39030</v>
      </c>
      <c r="D1631" s="335" t="s">
        <v>39031</v>
      </c>
      <c r="E1631" s="335" t="s">
        <v>39032</v>
      </c>
      <c r="F1631" s="338"/>
    </row>
    <row r="1632">
      <c r="A1632" s="335" t="s">
        <v>35762</v>
      </c>
      <c r="B1632" s="335" t="s">
        <v>36013</v>
      </c>
      <c r="C1632" s="335" t="s">
        <v>39033</v>
      </c>
      <c r="D1632" s="335" t="s">
        <v>39034</v>
      </c>
      <c r="E1632" s="335" t="s">
        <v>39035</v>
      </c>
      <c r="F1632" s="338"/>
    </row>
    <row r="1633">
      <c r="A1633" s="335" t="s">
        <v>35762</v>
      </c>
      <c r="B1633" s="335" t="s">
        <v>35797</v>
      </c>
      <c r="C1633" s="335" t="s">
        <v>39036</v>
      </c>
      <c r="D1633" s="335" t="s">
        <v>1062</v>
      </c>
      <c r="E1633" s="335" t="s">
        <v>39037</v>
      </c>
      <c r="F1633" s="338"/>
    </row>
    <row r="1634">
      <c r="A1634" s="335" t="s">
        <v>35762</v>
      </c>
      <c r="B1634" s="335" t="s">
        <v>35797</v>
      </c>
      <c r="C1634" s="335" t="s">
        <v>39038</v>
      </c>
      <c r="D1634" s="335" t="s">
        <v>2588</v>
      </c>
      <c r="E1634" s="335" t="s">
        <v>39039</v>
      </c>
      <c r="F1634" s="338"/>
    </row>
    <row r="1635">
      <c r="A1635" s="335" t="s">
        <v>35769</v>
      </c>
      <c r="B1635" s="335" t="s">
        <v>35797</v>
      </c>
      <c r="C1635" s="335" t="s">
        <v>39040</v>
      </c>
      <c r="D1635" s="335" t="s">
        <v>2588</v>
      </c>
      <c r="E1635" s="335" t="s">
        <v>39041</v>
      </c>
      <c r="F1635" s="338"/>
    </row>
    <row r="1636">
      <c r="A1636" s="335" t="s">
        <v>35762</v>
      </c>
      <c r="B1636" s="335" t="s">
        <v>35797</v>
      </c>
      <c r="C1636" s="335" t="s">
        <v>39042</v>
      </c>
      <c r="D1636" s="335" t="s">
        <v>2588</v>
      </c>
      <c r="E1636" s="335" t="s">
        <v>39043</v>
      </c>
      <c r="F1636" s="338"/>
    </row>
    <row r="1637">
      <c r="A1637" s="335" t="s">
        <v>35769</v>
      </c>
      <c r="B1637" s="335" t="s">
        <v>35797</v>
      </c>
      <c r="C1637" s="335" t="s">
        <v>28916</v>
      </c>
      <c r="D1637" s="335" t="s">
        <v>2635</v>
      </c>
      <c r="E1637" s="335" t="s">
        <v>39044</v>
      </c>
      <c r="F1637" s="338"/>
    </row>
    <row r="1638">
      <c r="A1638" s="335" t="s">
        <v>35762</v>
      </c>
      <c r="B1638" s="335" t="s">
        <v>35797</v>
      </c>
      <c r="C1638" s="335" t="s">
        <v>39045</v>
      </c>
      <c r="D1638" s="335" t="s">
        <v>6638</v>
      </c>
      <c r="E1638" s="335" t="s">
        <v>39046</v>
      </c>
      <c r="F1638" s="338"/>
    </row>
    <row r="1639">
      <c r="A1639" s="335" t="s">
        <v>35762</v>
      </c>
      <c r="B1639" s="335" t="s">
        <v>35797</v>
      </c>
      <c r="C1639" s="335" t="s">
        <v>39047</v>
      </c>
      <c r="D1639" s="335" t="s">
        <v>2588</v>
      </c>
      <c r="E1639" s="335" t="s">
        <v>39048</v>
      </c>
      <c r="F1639" s="338"/>
    </row>
    <row r="1640">
      <c r="A1640" s="335" t="s">
        <v>35762</v>
      </c>
      <c r="B1640" s="335" t="s">
        <v>35797</v>
      </c>
      <c r="C1640" s="335" t="s">
        <v>39049</v>
      </c>
      <c r="D1640" s="335" t="s">
        <v>6042</v>
      </c>
      <c r="E1640" s="335" t="s">
        <v>39050</v>
      </c>
      <c r="F1640" s="338"/>
    </row>
    <row r="1641">
      <c r="A1641" s="335" t="s">
        <v>35762</v>
      </c>
      <c r="B1641" s="335" t="s">
        <v>35765</v>
      </c>
      <c r="C1641" s="335" t="s">
        <v>39051</v>
      </c>
      <c r="D1641" s="335" t="s">
        <v>1418</v>
      </c>
      <c r="E1641" s="335" t="s">
        <v>39052</v>
      </c>
      <c r="F1641" s="338"/>
    </row>
    <row r="1642">
      <c r="A1642" s="335" t="s">
        <v>35762</v>
      </c>
      <c r="B1642" s="335" t="s">
        <v>35765</v>
      </c>
      <c r="C1642" s="335" t="s">
        <v>39053</v>
      </c>
      <c r="D1642" s="335" t="s">
        <v>39054</v>
      </c>
      <c r="E1642" s="335" t="s">
        <v>39055</v>
      </c>
      <c r="F1642" s="338"/>
    </row>
    <row r="1643">
      <c r="A1643" s="335" t="s">
        <v>35762</v>
      </c>
      <c r="B1643" s="335" t="s">
        <v>35797</v>
      </c>
      <c r="C1643" s="335" t="s">
        <v>39056</v>
      </c>
      <c r="D1643" s="335" t="s">
        <v>2635</v>
      </c>
      <c r="E1643" s="335" t="s">
        <v>39057</v>
      </c>
      <c r="F1643" s="338"/>
    </row>
    <row r="1644">
      <c r="A1644" s="335" t="s">
        <v>35762</v>
      </c>
      <c r="B1644" s="335" t="s">
        <v>35770</v>
      </c>
      <c r="C1644" s="335" t="s">
        <v>39058</v>
      </c>
      <c r="D1644" s="335" t="s">
        <v>9806</v>
      </c>
      <c r="E1644" s="335" t="s">
        <v>39059</v>
      </c>
      <c r="F1644" s="338"/>
    </row>
    <row r="1645">
      <c r="A1645" s="335" t="s">
        <v>35762</v>
      </c>
      <c r="B1645" s="335" t="s">
        <v>35797</v>
      </c>
      <c r="C1645" s="335" t="s">
        <v>39060</v>
      </c>
      <c r="D1645" s="335" t="s">
        <v>4869</v>
      </c>
      <c r="E1645" s="335" t="s">
        <v>39061</v>
      </c>
      <c r="F1645" s="338"/>
    </row>
    <row r="1646">
      <c r="A1646" s="335" t="s">
        <v>35762</v>
      </c>
      <c r="B1646" s="335" t="s">
        <v>35797</v>
      </c>
      <c r="C1646" s="335" t="s">
        <v>2486</v>
      </c>
      <c r="D1646" s="335" t="s">
        <v>29971</v>
      </c>
      <c r="E1646" s="335" t="s">
        <v>39062</v>
      </c>
      <c r="F1646" s="338"/>
    </row>
    <row r="1647">
      <c r="A1647" s="335" t="s">
        <v>35762</v>
      </c>
      <c r="B1647" s="335" t="s">
        <v>35797</v>
      </c>
      <c r="C1647" s="335" t="s">
        <v>39063</v>
      </c>
      <c r="D1647" s="335" t="s">
        <v>2588</v>
      </c>
      <c r="E1647" s="335" t="s">
        <v>39064</v>
      </c>
      <c r="F1647" s="338"/>
    </row>
    <row r="1648">
      <c r="A1648" s="335" t="s">
        <v>35769</v>
      </c>
      <c r="B1648" s="335" t="s">
        <v>35792</v>
      </c>
      <c r="C1648" s="335" t="s">
        <v>39065</v>
      </c>
      <c r="D1648" s="335" t="s">
        <v>2635</v>
      </c>
      <c r="E1648" s="335" t="s">
        <v>39066</v>
      </c>
      <c r="F1648" s="338"/>
    </row>
    <row r="1649">
      <c r="A1649" s="335" t="s">
        <v>35762</v>
      </c>
      <c r="B1649" s="335" t="s">
        <v>35792</v>
      </c>
      <c r="C1649" s="335" t="s">
        <v>39067</v>
      </c>
      <c r="D1649" s="335" t="s">
        <v>7231</v>
      </c>
      <c r="E1649" s="335" t="s">
        <v>39068</v>
      </c>
      <c r="F1649" s="338"/>
    </row>
    <row r="1650">
      <c r="A1650" s="335" t="s">
        <v>35769</v>
      </c>
      <c r="B1650" s="335" t="s">
        <v>35797</v>
      </c>
      <c r="C1650" s="335" t="s">
        <v>39069</v>
      </c>
      <c r="D1650" s="335" t="s">
        <v>2635</v>
      </c>
      <c r="E1650" s="335" t="s">
        <v>39070</v>
      </c>
      <c r="F1650" s="338"/>
    </row>
    <row r="1651">
      <c r="A1651" s="335" t="s">
        <v>35762</v>
      </c>
      <c r="B1651" s="335" t="s">
        <v>36013</v>
      </c>
      <c r="C1651" s="335" t="s">
        <v>7281</v>
      </c>
      <c r="D1651" s="335" t="s">
        <v>7282</v>
      </c>
      <c r="E1651" s="335" t="s">
        <v>39071</v>
      </c>
      <c r="F1651" s="338"/>
    </row>
    <row r="1652">
      <c r="A1652" s="335" t="s">
        <v>35762</v>
      </c>
      <c r="B1652" s="335" t="s">
        <v>35792</v>
      </c>
      <c r="C1652" s="335" t="s">
        <v>39072</v>
      </c>
      <c r="D1652" s="335" t="s">
        <v>3631</v>
      </c>
      <c r="E1652" s="335" t="s">
        <v>39073</v>
      </c>
      <c r="F1652" s="338"/>
    </row>
    <row r="1653">
      <c r="A1653" s="335" t="s">
        <v>35762</v>
      </c>
      <c r="B1653" s="335" t="s">
        <v>35797</v>
      </c>
      <c r="C1653" s="335" t="s">
        <v>39074</v>
      </c>
      <c r="D1653" s="335" t="s">
        <v>39075</v>
      </c>
      <c r="E1653" s="335" t="s">
        <v>39076</v>
      </c>
      <c r="F1653" s="338"/>
    </row>
    <row r="1654">
      <c r="A1654" s="335" t="s">
        <v>35762</v>
      </c>
      <c r="B1654" s="335" t="s">
        <v>35797</v>
      </c>
      <c r="C1654" s="335" t="s">
        <v>39077</v>
      </c>
      <c r="D1654" s="335" t="s">
        <v>13724</v>
      </c>
      <c r="E1654" s="335" t="s">
        <v>39078</v>
      </c>
      <c r="F1654" s="338"/>
    </row>
    <row r="1655">
      <c r="A1655" s="335" t="s">
        <v>35762</v>
      </c>
      <c r="B1655" s="335" t="s">
        <v>35797</v>
      </c>
      <c r="C1655" s="335" t="s">
        <v>39079</v>
      </c>
      <c r="D1655" s="335" t="s">
        <v>39080</v>
      </c>
      <c r="E1655" s="335" t="s">
        <v>39081</v>
      </c>
      <c r="F1655" s="338"/>
    </row>
    <row r="1656">
      <c r="A1656" s="335" t="s">
        <v>35762</v>
      </c>
      <c r="B1656" s="335" t="s">
        <v>35765</v>
      </c>
      <c r="C1656" s="335" t="s">
        <v>39082</v>
      </c>
      <c r="D1656" s="335" t="s">
        <v>2588</v>
      </c>
      <c r="E1656" s="335" t="s">
        <v>39083</v>
      </c>
      <c r="F1656" s="338"/>
    </row>
    <row r="1657">
      <c r="A1657" s="335" t="s">
        <v>35769</v>
      </c>
      <c r="B1657" s="335" t="s">
        <v>35770</v>
      </c>
      <c r="C1657" s="335" t="s">
        <v>35823</v>
      </c>
      <c r="D1657" s="335" t="s">
        <v>2635</v>
      </c>
      <c r="E1657" s="335" t="s">
        <v>39084</v>
      </c>
      <c r="F1657" s="338"/>
    </row>
    <row r="1658">
      <c r="A1658" s="335" t="s">
        <v>35762</v>
      </c>
      <c r="B1658" s="335" t="s">
        <v>35797</v>
      </c>
      <c r="C1658" s="335" t="s">
        <v>39085</v>
      </c>
      <c r="D1658" s="335" t="s">
        <v>39086</v>
      </c>
      <c r="E1658" s="335" t="s">
        <v>39087</v>
      </c>
      <c r="F1658" s="338"/>
    </row>
    <row r="1659">
      <c r="A1659" s="335" t="s">
        <v>35762</v>
      </c>
      <c r="B1659" s="335" t="s">
        <v>35765</v>
      </c>
      <c r="C1659" s="335" t="s">
        <v>39088</v>
      </c>
      <c r="D1659" s="335" t="s">
        <v>2588</v>
      </c>
      <c r="E1659" s="335" t="s">
        <v>39089</v>
      </c>
      <c r="F1659" s="338"/>
    </row>
    <row r="1660">
      <c r="A1660" s="335" t="s">
        <v>35762</v>
      </c>
      <c r="B1660" s="335" t="s">
        <v>35797</v>
      </c>
      <c r="C1660" s="335" t="s">
        <v>39090</v>
      </c>
      <c r="D1660" s="335" t="s">
        <v>2588</v>
      </c>
      <c r="E1660" s="335" t="s">
        <v>39091</v>
      </c>
      <c r="F1660" s="338"/>
    </row>
    <row r="1661">
      <c r="A1661" s="335" t="s">
        <v>35769</v>
      </c>
      <c r="B1661" s="335" t="s">
        <v>35797</v>
      </c>
      <c r="C1661" s="335" t="s">
        <v>39092</v>
      </c>
      <c r="D1661" s="335" t="s">
        <v>2635</v>
      </c>
      <c r="E1661" s="335" t="s">
        <v>39093</v>
      </c>
      <c r="F1661" s="338"/>
    </row>
    <row r="1662">
      <c r="A1662" s="335" t="s">
        <v>35762</v>
      </c>
      <c r="B1662" s="335" t="s">
        <v>35797</v>
      </c>
      <c r="C1662" s="335" t="s">
        <v>39094</v>
      </c>
      <c r="D1662" s="335" t="s">
        <v>39095</v>
      </c>
      <c r="E1662" s="335" t="s">
        <v>39096</v>
      </c>
      <c r="F1662" s="338"/>
    </row>
    <row r="1663">
      <c r="A1663" s="335" t="s">
        <v>35762</v>
      </c>
      <c r="B1663" s="335" t="s">
        <v>35797</v>
      </c>
      <c r="C1663" s="335" t="s">
        <v>39097</v>
      </c>
      <c r="D1663" s="335" t="s">
        <v>2588</v>
      </c>
      <c r="E1663" s="335" t="s">
        <v>39098</v>
      </c>
      <c r="F1663" s="338"/>
    </row>
    <row r="1664">
      <c r="A1664" s="335" t="s">
        <v>35787</v>
      </c>
      <c r="B1664" s="335" t="s">
        <v>35765</v>
      </c>
      <c r="C1664" s="335" t="s">
        <v>39099</v>
      </c>
      <c r="D1664" s="335"/>
      <c r="E1664" s="335" t="s">
        <v>39100</v>
      </c>
      <c r="F1664" s="338"/>
    </row>
    <row r="1665">
      <c r="A1665" s="335" t="s">
        <v>35762</v>
      </c>
      <c r="B1665" s="335" t="s">
        <v>35765</v>
      </c>
      <c r="C1665" s="335" t="s">
        <v>39101</v>
      </c>
      <c r="D1665" s="335" t="s">
        <v>878</v>
      </c>
      <c r="E1665" s="335" t="s">
        <v>39102</v>
      </c>
      <c r="F1665" s="338"/>
    </row>
    <row r="1666">
      <c r="A1666" s="335" t="s">
        <v>35769</v>
      </c>
      <c r="B1666" s="335" t="s">
        <v>35770</v>
      </c>
      <c r="C1666" s="335" t="s">
        <v>39103</v>
      </c>
      <c r="D1666" s="335" t="s">
        <v>2588</v>
      </c>
      <c r="E1666" s="335" t="s">
        <v>39104</v>
      </c>
      <c r="F1666" s="338"/>
    </row>
    <row r="1667">
      <c r="A1667" s="335" t="s">
        <v>35762</v>
      </c>
      <c r="B1667" s="335" t="s">
        <v>36013</v>
      </c>
      <c r="C1667" s="335" t="s">
        <v>39105</v>
      </c>
      <c r="D1667" s="335" t="s">
        <v>39106</v>
      </c>
      <c r="E1667" s="335" t="s">
        <v>39107</v>
      </c>
      <c r="F1667" s="338"/>
    </row>
    <row r="1668">
      <c r="A1668" s="335" t="s">
        <v>35762</v>
      </c>
      <c r="B1668" s="335" t="s">
        <v>35765</v>
      </c>
      <c r="C1668" s="335" t="s">
        <v>39108</v>
      </c>
      <c r="D1668" s="335" t="s">
        <v>5103</v>
      </c>
      <c r="E1668" s="335" t="s">
        <v>39109</v>
      </c>
      <c r="F1668" s="338"/>
    </row>
    <row r="1669">
      <c r="A1669" s="335" t="s">
        <v>35769</v>
      </c>
      <c r="B1669" s="335" t="s">
        <v>35765</v>
      </c>
      <c r="C1669" s="335" t="s">
        <v>39110</v>
      </c>
      <c r="D1669" s="335" t="s">
        <v>2588</v>
      </c>
      <c r="E1669" s="335" t="s">
        <v>39111</v>
      </c>
      <c r="F1669" s="338"/>
    </row>
    <row r="1670">
      <c r="A1670" s="335" t="s">
        <v>35769</v>
      </c>
      <c r="B1670" s="335" t="s">
        <v>35770</v>
      </c>
      <c r="C1670" s="335" t="s">
        <v>39112</v>
      </c>
      <c r="D1670" s="335" t="s">
        <v>2588</v>
      </c>
      <c r="E1670" s="335" t="s">
        <v>39113</v>
      </c>
      <c r="F1670" s="338"/>
    </row>
    <row r="1671">
      <c r="A1671" s="335" t="s">
        <v>35769</v>
      </c>
      <c r="B1671" s="335" t="s">
        <v>36013</v>
      </c>
      <c r="C1671" s="335" t="s">
        <v>35931</v>
      </c>
      <c r="D1671" s="335" t="s">
        <v>2635</v>
      </c>
      <c r="E1671" s="335" t="s">
        <v>39114</v>
      </c>
      <c r="F1671" s="338"/>
    </row>
    <row r="1672">
      <c r="A1672" s="335" t="s">
        <v>35769</v>
      </c>
      <c r="B1672" s="335" t="s">
        <v>35770</v>
      </c>
      <c r="C1672" s="335" t="s">
        <v>39115</v>
      </c>
      <c r="D1672" s="335" t="s">
        <v>2635</v>
      </c>
      <c r="E1672" s="335" t="s">
        <v>39116</v>
      </c>
      <c r="F1672" s="338"/>
    </row>
    <row r="1673">
      <c r="A1673" s="335" t="s">
        <v>35762</v>
      </c>
      <c r="B1673" s="335" t="s">
        <v>35770</v>
      </c>
      <c r="C1673" s="335" t="s">
        <v>36342</v>
      </c>
      <c r="D1673" s="335" t="s">
        <v>3799</v>
      </c>
      <c r="E1673" s="335" t="s">
        <v>39117</v>
      </c>
      <c r="F1673" s="338"/>
    </row>
    <row r="1674">
      <c r="A1674" s="335" t="s">
        <v>35762</v>
      </c>
      <c r="B1674" s="335" t="s">
        <v>35765</v>
      </c>
      <c r="C1674" s="335" t="s">
        <v>39118</v>
      </c>
      <c r="D1674" s="335" t="s">
        <v>39119</v>
      </c>
      <c r="E1674" s="335" t="s">
        <v>39120</v>
      </c>
      <c r="F1674" s="338"/>
    </row>
    <row r="1675">
      <c r="A1675" s="335" t="s">
        <v>35769</v>
      </c>
      <c r="B1675" s="335" t="s">
        <v>36013</v>
      </c>
      <c r="C1675" s="335" t="s">
        <v>39121</v>
      </c>
      <c r="D1675" s="335" t="s">
        <v>2635</v>
      </c>
      <c r="E1675" s="335" t="s">
        <v>39122</v>
      </c>
      <c r="F1675" s="338"/>
    </row>
    <row r="1676">
      <c r="A1676" s="335" t="s">
        <v>35762</v>
      </c>
      <c r="B1676" s="335" t="s">
        <v>35770</v>
      </c>
      <c r="C1676" s="335" t="s">
        <v>39123</v>
      </c>
      <c r="D1676" s="335" t="s">
        <v>39124</v>
      </c>
      <c r="E1676" s="335" t="s">
        <v>39125</v>
      </c>
      <c r="F1676" s="338"/>
    </row>
    <row r="1677">
      <c r="A1677" s="335" t="s">
        <v>35769</v>
      </c>
      <c r="B1677" s="335" t="s">
        <v>35797</v>
      </c>
      <c r="C1677" s="335" t="s">
        <v>29763</v>
      </c>
      <c r="D1677" s="335" t="s">
        <v>2635</v>
      </c>
      <c r="E1677" s="335" t="s">
        <v>39126</v>
      </c>
      <c r="F1677" s="338"/>
    </row>
    <row r="1678">
      <c r="A1678" s="335" t="s">
        <v>35762</v>
      </c>
      <c r="B1678" s="335" t="s">
        <v>35797</v>
      </c>
      <c r="C1678" s="335" t="s">
        <v>39127</v>
      </c>
      <c r="D1678" s="335" t="s">
        <v>2588</v>
      </c>
      <c r="E1678" s="335" t="s">
        <v>39128</v>
      </c>
      <c r="F1678" s="338"/>
    </row>
    <row r="1679">
      <c r="A1679" s="335" t="s">
        <v>35769</v>
      </c>
      <c r="B1679" s="335" t="s">
        <v>35765</v>
      </c>
      <c r="C1679" s="335" t="s">
        <v>39129</v>
      </c>
      <c r="D1679" s="335" t="s">
        <v>2635</v>
      </c>
      <c r="E1679" s="335" t="s">
        <v>39130</v>
      </c>
      <c r="F1679" s="338"/>
    </row>
    <row r="1680">
      <c r="A1680" s="335" t="s">
        <v>35762</v>
      </c>
      <c r="B1680" s="335" t="s">
        <v>35797</v>
      </c>
      <c r="C1680" s="335" t="s">
        <v>12181</v>
      </c>
      <c r="D1680" s="335" t="s">
        <v>12225</v>
      </c>
      <c r="E1680" s="335" t="s">
        <v>39131</v>
      </c>
      <c r="F1680" s="338"/>
    </row>
    <row r="1681">
      <c r="A1681" s="335" t="s">
        <v>35762</v>
      </c>
      <c r="B1681" s="335" t="s">
        <v>35797</v>
      </c>
      <c r="C1681" s="335" t="s">
        <v>39132</v>
      </c>
      <c r="D1681" s="335" t="s">
        <v>39133</v>
      </c>
      <c r="E1681" s="335" t="s">
        <v>39134</v>
      </c>
      <c r="F1681" s="338"/>
    </row>
    <row r="1682">
      <c r="A1682" s="335" t="s">
        <v>35762</v>
      </c>
      <c r="B1682" s="335" t="s">
        <v>35797</v>
      </c>
      <c r="C1682" s="335" t="s">
        <v>39135</v>
      </c>
      <c r="D1682" s="335" t="s">
        <v>31689</v>
      </c>
      <c r="E1682" s="335" t="s">
        <v>39136</v>
      </c>
      <c r="F1682" s="338"/>
    </row>
    <row r="1683">
      <c r="A1683" s="335" t="s">
        <v>35762</v>
      </c>
      <c r="B1683" s="335" t="s">
        <v>35797</v>
      </c>
      <c r="C1683" s="335" t="s">
        <v>39137</v>
      </c>
      <c r="D1683" s="335" t="s">
        <v>39138</v>
      </c>
      <c r="E1683" s="335" t="s">
        <v>39139</v>
      </c>
      <c r="F1683" s="338"/>
    </row>
    <row r="1684">
      <c r="A1684" s="335" t="s">
        <v>35769</v>
      </c>
      <c r="B1684" s="335" t="s">
        <v>35792</v>
      </c>
      <c r="C1684" s="335" t="s">
        <v>39140</v>
      </c>
      <c r="D1684" s="335" t="s">
        <v>2588</v>
      </c>
      <c r="E1684" s="335" t="s">
        <v>39141</v>
      </c>
      <c r="F1684" s="338"/>
    </row>
    <row r="1685">
      <c r="A1685" s="335" t="s">
        <v>35769</v>
      </c>
      <c r="B1685" s="335" t="s">
        <v>35792</v>
      </c>
      <c r="C1685" s="335" t="s">
        <v>39142</v>
      </c>
      <c r="D1685" s="335" t="s">
        <v>2635</v>
      </c>
      <c r="E1685" s="335" t="s">
        <v>39143</v>
      </c>
      <c r="F1685" s="338"/>
    </row>
    <row r="1686">
      <c r="A1686" s="335" t="s">
        <v>35762</v>
      </c>
      <c r="B1686" s="335" t="s">
        <v>35797</v>
      </c>
      <c r="C1686" s="335" t="s">
        <v>39144</v>
      </c>
      <c r="D1686" s="335" t="s">
        <v>2588</v>
      </c>
      <c r="E1686" s="335" t="s">
        <v>39145</v>
      </c>
      <c r="F1686" s="338"/>
    </row>
    <row r="1687">
      <c r="A1687" s="335" t="s">
        <v>35762</v>
      </c>
      <c r="B1687" s="335" t="s">
        <v>35797</v>
      </c>
      <c r="C1687" s="335" t="s">
        <v>39146</v>
      </c>
      <c r="D1687" s="335" t="s">
        <v>2588</v>
      </c>
      <c r="E1687" s="335" t="s">
        <v>39147</v>
      </c>
      <c r="F1687" s="338"/>
    </row>
    <row r="1688">
      <c r="A1688" s="335" t="s">
        <v>35769</v>
      </c>
      <c r="B1688" s="335" t="s">
        <v>35765</v>
      </c>
      <c r="C1688" s="335" t="s">
        <v>39148</v>
      </c>
      <c r="D1688" s="335" t="s">
        <v>2588</v>
      </c>
      <c r="E1688" s="335" t="s">
        <v>39149</v>
      </c>
      <c r="F1688" s="338"/>
    </row>
    <row r="1689">
      <c r="A1689" s="335" t="s">
        <v>35762</v>
      </c>
      <c r="B1689" s="335" t="s">
        <v>35797</v>
      </c>
      <c r="C1689" s="335" t="s">
        <v>39150</v>
      </c>
      <c r="D1689" s="335" t="s">
        <v>39151</v>
      </c>
      <c r="E1689" s="335" t="s">
        <v>39152</v>
      </c>
      <c r="F1689" s="338"/>
    </row>
    <row r="1690">
      <c r="A1690" s="335" t="s">
        <v>35762</v>
      </c>
      <c r="B1690" s="335" t="s">
        <v>35797</v>
      </c>
      <c r="C1690" s="335" t="s">
        <v>39153</v>
      </c>
      <c r="D1690" s="335" t="s">
        <v>2588</v>
      </c>
      <c r="E1690" s="335" t="s">
        <v>39154</v>
      </c>
      <c r="F1690" s="338"/>
    </row>
    <row r="1691">
      <c r="A1691" s="335" t="s">
        <v>35762</v>
      </c>
      <c r="B1691" s="335" t="s">
        <v>35765</v>
      </c>
      <c r="C1691" s="335" t="s">
        <v>39155</v>
      </c>
      <c r="D1691" s="335" t="s">
        <v>2588</v>
      </c>
      <c r="E1691" s="335" t="s">
        <v>39156</v>
      </c>
      <c r="F1691" s="338"/>
    </row>
    <row r="1692">
      <c r="A1692" s="335" t="s">
        <v>35762</v>
      </c>
      <c r="B1692" s="335" t="s">
        <v>35797</v>
      </c>
      <c r="C1692" s="335" t="s">
        <v>39157</v>
      </c>
      <c r="D1692" s="335" t="s">
        <v>2588</v>
      </c>
      <c r="E1692" s="335" t="s">
        <v>39158</v>
      </c>
      <c r="F1692" s="338"/>
    </row>
    <row r="1693">
      <c r="A1693" s="335" t="s">
        <v>35787</v>
      </c>
      <c r="B1693" s="335" t="s">
        <v>35797</v>
      </c>
      <c r="C1693" s="335" t="s">
        <v>39159</v>
      </c>
      <c r="D1693" s="335"/>
      <c r="E1693" s="335" t="s">
        <v>39160</v>
      </c>
      <c r="F1693" s="338"/>
    </row>
    <row r="1694">
      <c r="A1694" s="335" t="s">
        <v>35762</v>
      </c>
      <c r="B1694" s="335" t="s">
        <v>35797</v>
      </c>
      <c r="C1694" s="335" t="s">
        <v>39161</v>
      </c>
      <c r="D1694" s="335" t="s">
        <v>39162</v>
      </c>
      <c r="E1694" s="335" t="s">
        <v>39163</v>
      </c>
      <c r="F1694" s="338"/>
    </row>
    <row r="1695">
      <c r="A1695" s="335" t="s">
        <v>35762</v>
      </c>
      <c r="B1695" s="335" t="s">
        <v>35797</v>
      </c>
      <c r="C1695" s="335" t="s">
        <v>39164</v>
      </c>
      <c r="D1695" s="335" t="s">
        <v>39165</v>
      </c>
      <c r="E1695" s="335" t="s">
        <v>39166</v>
      </c>
      <c r="F1695" s="338"/>
    </row>
    <row r="1696">
      <c r="A1696" s="335" t="s">
        <v>35769</v>
      </c>
      <c r="B1696" s="335" t="s">
        <v>35797</v>
      </c>
      <c r="C1696" s="335" t="s">
        <v>39167</v>
      </c>
      <c r="D1696" s="335" t="s">
        <v>2635</v>
      </c>
      <c r="E1696" s="335" t="s">
        <v>39168</v>
      </c>
      <c r="F1696" s="338"/>
    </row>
    <row r="1697">
      <c r="A1697" s="335" t="s">
        <v>35769</v>
      </c>
      <c r="B1697" s="335" t="s">
        <v>35797</v>
      </c>
      <c r="C1697" s="335" t="s">
        <v>39169</v>
      </c>
      <c r="D1697" s="335" t="s">
        <v>2635</v>
      </c>
      <c r="E1697" s="335" t="s">
        <v>39170</v>
      </c>
      <c r="F1697" s="338"/>
    </row>
    <row r="1698">
      <c r="A1698" s="335" t="s">
        <v>35769</v>
      </c>
      <c r="B1698" s="335" t="s">
        <v>36013</v>
      </c>
      <c r="C1698" s="335" t="s">
        <v>28073</v>
      </c>
      <c r="D1698" s="335" t="s">
        <v>2588</v>
      </c>
      <c r="E1698" s="335" t="s">
        <v>39171</v>
      </c>
      <c r="F1698" s="338"/>
    </row>
    <row r="1699">
      <c r="A1699" s="335" t="s">
        <v>35769</v>
      </c>
      <c r="B1699" s="335" t="s">
        <v>35797</v>
      </c>
      <c r="C1699" s="335" t="s">
        <v>39172</v>
      </c>
      <c r="D1699" s="335" t="s">
        <v>2588</v>
      </c>
      <c r="E1699" s="335" t="s">
        <v>39173</v>
      </c>
      <c r="F1699" s="338"/>
    </row>
    <row r="1700">
      <c r="A1700" s="335" t="s">
        <v>35769</v>
      </c>
      <c r="B1700" s="335" t="s">
        <v>35765</v>
      </c>
      <c r="C1700" s="335" t="s">
        <v>39172</v>
      </c>
      <c r="D1700" s="335" t="s">
        <v>2588</v>
      </c>
      <c r="E1700" s="335" t="s">
        <v>39174</v>
      </c>
      <c r="F1700" s="338"/>
    </row>
    <row r="1701">
      <c r="A1701" s="335" t="s">
        <v>35762</v>
      </c>
      <c r="B1701" s="335" t="s">
        <v>35797</v>
      </c>
      <c r="C1701" s="335" t="s">
        <v>39175</v>
      </c>
      <c r="D1701" s="335" t="s">
        <v>2588</v>
      </c>
      <c r="E1701" s="335" t="s">
        <v>39176</v>
      </c>
      <c r="F1701" s="338"/>
    </row>
    <row r="1702">
      <c r="A1702" s="335" t="s">
        <v>35762</v>
      </c>
      <c r="B1702" s="335" t="s">
        <v>35797</v>
      </c>
      <c r="C1702" s="335" t="s">
        <v>39177</v>
      </c>
      <c r="D1702" s="335" t="s">
        <v>2588</v>
      </c>
      <c r="E1702" s="335" t="s">
        <v>39178</v>
      </c>
      <c r="F1702" s="338"/>
    </row>
    <row r="1703">
      <c r="A1703" s="335" t="s">
        <v>35787</v>
      </c>
      <c r="B1703" s="335" t="s">
        <v>35797</v>
      </c>
      <c r="C1703" s="335" t="s">
        <v>39179</v>
      </c>
      <c r="D1703" s="335"/>
      <c r="E1703" s="335" t="s">
        <v>39180</v>
      </c>
      <c r="F1703" s="338"/>
    </row>
    <row r="1704">
      <c r="A1704" s="339" t="s">
        <v>35787</v>
      </c>
      <c r="B1704" s="340" t="s">
        <v>24604</v>
      </c>
      <c r="C1704" s="340" t="s">
        <v>33713</v>
      </c>
      <c r="D1704" s="340"/>
      <c r="E1704" s="340" t="s">
        <v>39181</v>
      </c>
      <c r="F1704" s="341"/>
    </row>
    <row r="1705">
      <c r="A1705" s="335" t="s">
        <v>35769</v>
      </c>
      <c r="B1705" s="335" t="s">
        <v>35770</v>
      </c>
      <c r="C1705" s="335" t="s">
        <v>39182</v>
      </c>
      <c r="D1705" s="335" t="s">
        <v>2635</v>
      </c>
      <c r="E1705" s="335" t="s">
        <v>39183</v>
      </c>
      <c r="F1705" s="338"/>
    </row>
    <row r="1706">
      <c r="A1706" s="335" t="s">
        <v>35762</v>
      </c>
      <c r="B1706" s="335" t="s">
        <v>35765</v>
      </c>
      <c r="C1706" s="335" t="s">
        <v>39184</v>
      </c>
      <c r="D1706" s="335" t="s">
        <v>311</v>
      </c>
      <c r="E1706" s="335" t="s">
        <v>39185</v>
      </c>
      <c r="F1706" s="338"/>
    </row>
    <row r="1707">
      <c r="A1707" s="335" t="s">
        <v>35762</v>
      </c>
      <c r="B1707" s="335" t="s">
        <v>35797</v>
      </c>
      <c r="C1707" s="335" t="s">
        <v>39186</v>
      </c>
      <c r="D1707" s="335" t="s">
        <v>2635</v>
      </c>
      <c r="E1707" s="335" t="s">
        <v>39187</v>
      </c>
      <c r="F1707" s="338"/>
    </row>
    <row r="1708">
      <c r="A1708" s="335" t="s">
        <v>35769</v>
      </c>
      <c r="B1708" s="335" t="s">
        <v>36013</v>
      </c>
      <c r="C1708" s="335" t="s">
        <v>39188</v>
      </c>
      <c r="D1708" s="335" t="s">
        <v>2635</v>
      </c>
      <c r="E1708" s="335" t="s">
        <v>39189</v>
      </c>
      <c r="F1708" s="338"/>
    </row>
    <row r="1709">
      <c r="A1709" s="335" t="s">
        <v>35762</v>
      </c>
      <c r="B1709" s="335" t="s">
        <v>35797</v>
      </c>
      <c r="C1709" s="335" t="s">
        <v>39190</v>
      </c>
      <c r="D1709" s="335" t="s">
        <v>39191</v>
      </c>
      <c r="E1709" s="335" t="s">
        <v>39192</v>
      </c>
      <c r="F1709" s="338"/>
    </row>
    <row r="1710">
      <c r="A1710" s="335" t="s">
        <v>35762</v>
      </c>
      <c r="B1710" s="335" t="s">
        <v>35797</v>
      </c>
      <c r="C1710" s="335" t="s">
        <v>39193</v>
      </c>
      <c r="D1710" s="335" t="s">
        <v>2588</v>
      </c>
      <c r="E1710" s="335" t="s">
        <v>39194</v>
      </c>
      <c r="F1710" s="338"/>
    </row>
    <row r="1711">
      <c r="A1711" s="335" t="s">
        <v>35762</v>
      </c>
      <c r="B1711" s="335" t="s">
        <v>35770</v>
      </c>
      <c r="C1711" s="335" t="s">
        <v>39195</v>
      </c>
      <c r="D1711" s="335" t="s">
        <v>2588</v>
      </c>
      <c r="E1711" s="335" t="s">
        <v>39196</v>
      </c>
      <c r="F1711" s="338"/>
    </row>
    <row r="1712">
      <c r="A1712" s="335" t="s">
        <v>35769</v>
      </c>
      <c r="B1712" s="335" t="s">
        <v>36013</v>
      </c>
      <c r="C1712" s="335" t="s">
        <v>39197</v>
      </c>
      <c r="D1712" s="335" t="s">
        <v>2635</v>
      </c>
      <c r="E1712" s="335" t="s">
        <v>39198</v>
      </c>
      <c r="F1712" s="338"/>
    </row>
    <row r="1713">
      <c r="A1713" s="335" t="s">
        <v>35762</v>
      </c>
      <c r="B1713" s="335" t="s">
        <v>35797</v>
      </c>
      <c r="C1713" s="335" t="s">
        <v>39199</v>
      </c>
      <c r="D1713" s="335" t="s">
        <v>3312</v>
      </c>
      <c r="E1713" s="335" t="s">
        <v>39200</v>
      </c>
      <c r="F1713" s="338"/>
    </row>
    <row r="1714">
      <c r="A1714" s="335" t="s">
        <v>35762</v>
      </c>
      <c r="B1714" s="335" t="s">
        <v>35765</v>
      </c>
      <c r="C1714" s="335" t="s">
        <v>39201</v>
      </c>
      <c r="D1714" s="335" t="s">
        <v>39202</v>
      </c>
      <c r="E1714" s="335" t="s">
        <v>39203</v>
      </c>
      <c r="F1714" s="338"/>
    </row>
    <row r="1715">
      <c r="A1715" s="335" t="s">
        <v>35769</v>
      </c>
      <c r="B1715" s="335" t="s">
        <v>35770</v>
      </c>
      <c r="C1715" s="335" t="s">
        <v>39204</v>
      </c>
      <c r="D1715" s="335" t="s">
        <v>2635</v>
      </c>
      <c r="E1715" s="335" t="s">
        <v>39205</v>
      </c>
      <c r="F1715" s="338"/>
    </row>
    <row r="1716">
      <c r="A1716" s="335" t="s">
        <v>35762</v>
      </c>
      <c r="B1716" s="335" t="s">
        <v>35797</v>
      </c>
      <c r="C1716" s="335" t="s">
        <v>39206</v>
      </c>
      <c r="D1716" s="335" t="s">
        <v>2588</v>
      </c>
      <c r="E1716" s="335" t="s">
        <v>39207</v>
      </c>
      <c r="F1716" s="338"/>
    </row>
    <row r="1717">
      <c r="A1717" s="335" t="s">
        <v>35762</v>
      </c>
      <c r="B1717" s="335" t="s">
        <v>35770</v>
      </c>
      <c r="C1717" s="335" t="s">
        <v>39208</v>
      </c>
      <c r="D1717" s="335" t="s">
        <v>39209</v>
      </c>
      <c r="E1717" s="335" t="s">
        <v>39210</v>
      </c>
      <c r="F1717" s="338"/>
    </row>
    <row r="1718">
      <c r="A1718" s="335" t="s">
        <v>35762</v>
      </c>
      <c r="B1718" s="335" t="s">
        <v>36013</v>
      </c>
      <c r="C1718" s="335" t="s">
        <v>39211</v>
      </c>
      <c r="D1718" s="335" t="s">
        <v>12657</v>
      </c>
      <c r="E1718" s="335" t="s">
        <v>39212</v>
      </c>
      <c r="F1718" s="338"/>
    </row>
    <row r="1719">
      <c r="A1719" s="335" t="s">
        <v>35769</v>
      </c>
      <c r="B1719" s="335" t="s">
        <v>35797</v>
      </c>
      <c r="C1719" s="335" t="s">
        <v>39213</v>
      </c>
      <c r="D1719" s="335" t="s">
        <v>2635</v>
      </c>
      <c r="E1719" s="335" t="s">
        <v>39214</v>
      </c>
      <c r="F1719" s="338"/>
    </row>
    <row r="1720">
      <c r="A1720" s="335" t="s">
        <v>35769</v>
      </c>
      <c r="B1720" s="335" t="s">
        <v>35765</v>
      </c>
      <c r="C1720" s="335" t="s">
        <v>39215</v>
      </c>
      <c r="D1720" s="335" t="s">
        <v>2635</v>
      </c>
      <c r="E1720" s="335" t="s">
        <v>39216</v>
      </c>
      <c r="F1720" s="338"/>
    </row>
    <row r="1721">
      <c r="A1721" s="335" t="s">
        <v>35769</v>
      </c>
      <c r="B1721" s="335" t="s">
        <v>35770</v>
      </c>
      <c r="C1721" s="335" t="s">
        <v>24596</v>
      </c>
      <c r="D1721" s="335" t="s">
        <v>2635</v>
      </c>
      <c r="E1721" s="335" t="s">
        <v>39217</v>
      </c>
      <c r="F1721" s="338"/>
    </row>
    <row r="1722">
      <c r="A1722" s="335" t="s">
        <v>35769</v>
      </c>
      <c r="B1722" s="335" t="s">
        <v>35765</v>
      </c>
      <c r="C1722" s="335" t="s">
        <v>39218</v>
      </c>
      <c r="D1722" s="335" t="s">
        <v>2635</v>
      </c>
      <c r="E1722" s="335" t="s">
        <v>39219</v>
      </c>
      <c r="F1722" s="338"/>
    </row>
    <row r="1723">
      <c r="A1723" s="335" t="s">
        <v>35762</v>
      </c>
      <c r="B1723" s="335" t="s">
        <v>35797</v>
      </c>
      <c r="C1723" s="335" t="s">
        <v>39220</v>
      </c>
      <c r="D1723" s="335" t="s">
        <v>2588</v>
      </c>
      <c r="E1723" s="335" t="s">
        <v>39221</v>
      </c>
      <c r="F1723" s="338"/>
    </row>
    <row r="1724">
      <c r="A1724" s="335" t="s">
        <v>35762</v>
      </c>
      <c r="B1724" s="335" t="s">
        <v>35797</v>
      </c>
      <c r="C1724" s="335" t="s">
        <v>20795</v>
      </c>
      <c r="D1724" s="335" t="s">
        <v>4078</v>
      </c>
      <c r="E1724" s="335" t="s">
        <v>39222</v>
      </c>
      <c r="F1724" s="338"/>
    </row>
    <row r="1725">
      <c r="A1725" s="335" t="s">
        <v>35769</v>
      </c>
      <c r="B1725" s="335" t="s">
        <v>35765</v>
      </c>
      <c r="C1725" s="335" t="s">
        <v>39223</v>
      </c>
      <c r="D1725" s="335" t="s">
        <v>2635</v>
      </c>
      <c r="E1725" s="335" t="s">
        <v>39224</v>
      </c>
      <c r="F1725" s="338"/>
    </row>
    <row r="1726">
      <c r="A1726" s="335" t="s">
        <v>35769</v>
      </c>
      <c r="B1726" s="335" t="s">
        <v>35797</v>
      </c>
      <c r="C1726" s="335" t="s">
        <v>39225</v>
      </c>
      <c r="D1726" s="335" t="s">
        <v>2588</v>
      </c>
      <c r="E1726" s="335" t="s">
        <v>39226</v>
      </c>
      <c r="F1726" s="338"/>
    </row>
    <row r="1727">
      <c r="A1727" s="335" t="s">
        <v>35769</v>
      </c>
      <c r="B1727" s="335" t="s">
        <v>36013</v>
      </c>
      <c r="C1727" s="335" t="s">
        <v>39227</v>
      </c>
      <c r="D1727" s="335" t="s">
        <v>2635</v>
      </c>
      <c r="E1727" s="335" t="s">
        <v>39228</v>
      </c>
      <c r="F1727" s="338"/>
    </row>
    <row r="1728">
      <c r="A1728" s="335" t="s">
        <v>35787</v>
      </c>
      <c r="B1728" s="335" t="s">
        <v>35797</v>
      </c>
      <c r="C1728" s="335" t="s">
        <v>39229</v>
      </c>
      <c r="D1728" s="335"/>
      <c r="E1728" s="335" t="s">
        <v>39230</v>
      </c>
      <c r="F1728" s="338"/>
    </row>
    <row r="1729">
      <c r="A1729" s="335" t="s">
        <v>35769</v>
      </c>
      <c r="B1729" s="335" t="s">
        <v>35797</v>
      </c>
      <c r="C1729" s="335" t="s">
        <v>39231</v>
      </c>
      <c r="D1729" s="335" t="s">
        <v>2588</v>
      </c>
      <c r="E1729" s="335" t="s">
        <v>39232</v>
      </c>
      <c r="F1729" s="338"/>
    </row>
    <row r="1730">
      <c r="A1730" s="335" t="s">
        <v>35762</v>
      </c>
      <c r="B1730" s="335" t="s">
        <v>35797</v>
      </c>
      <c r="C1730" s="335" t="s">
        <v>39233</v>
      </c>
      <c r="D1730" s="335" t="s">
        <v>2588</v>
      </c>
      <c r="E1730" s="335" t="s">
        <v>39234</v>
      </c>
      <c r="F1730" s="338"/>
    </row>
    <row r="1731">
      <c r="A1731" s="335" t="s">
        <v>35769</v>
      </c>
      <c r="B1731" s="335" t="s">
        <v>36013</v>
      </c>
      <c r="C1731" s="335" t="s">
        <v>29340</v>
      </c>
      <c r="D1731" s="335" t="s">
        <v>2635</v>
      </c>
      <c r="E1731" s="335" t="s">
        <v>39235</v>
      </c>
      <c r="F1731" s="338"/>
    </row>
    <row r="1732">
      <c r="A1732" s="335" t="s">
        <v>35762</v>
      </c>
      <c r="B1732" s="335" t="s">
        <v>35792</v>
      </c>
      <c r="C1732" s="335" t="s">
        <v>39236</v>
      </c>
      <c r="D1732" s="335" t="s">
        <v>2588</v>
      </c>
      <c r="E1732" s="335" t="s">
        <v>39237</v>
      </c>
      <c r="F1732" s="338"/>
    </row>
    <row r="1733">
      <c r="A1733" s="335" t="s">
        <v>35769</v>
      </c>
      <c r="B1733" s="335" t="s">
        <v>35797</v>
      </c>
      <c r="C1733" s="335" t="s">
        <v>22753</v>
      </c>
      <c r="D1733" s="335" t="s">
        <v>2635</v>
      </c>
      <c r="E1733" s="335" t="s">
        <v>39238</v>
      </c>
      <c r="F1733" s="338"/>
    </row>
    <row r="1734">
      <c r="A1734" s="335" t="s">
        <v>35762</v>
      </c>
      <c r="B1734" s="335" t="s">
        <v>35797</v>
      </c>
      <c r="C1734" s="335" t="s">
        <v>39239</v>
      </c>
      <c r="D1734" s="335" t="s">
        <v>2588</v>
      </c>
      <c r="E1734" s="335" t="s">
        <v>39240</v>
      </c>
      <c r="F1734" s="338"/>
    </row>
    <row r="1735">
      <c r="A1735" s="335" t="s">
        <v>35762</v>
      </c>
      <c r="B1735" s="335" t="s">
        <v>36013</v>
      </c>
      <c r="C1735" s="335" t="s">
        <v>39241</v>
      </c>
      <c r="D1735" s="335" t="s">
        <v>3108</v>
      </c>
      <c r="E1735" s="335" t="s">
        <v>39242</v>
      </c>
      <c r="F1735" s="338"/>
    </row>
    <row r="1736">
      <c r="A1736" s="335" t="s">
        <v>35769</v>
      </c>
      <c r="B1736" s="335" t="s">
        <v>36013</v>
      </c>
      <c r="C1736" s="335" t="s">
        <v>39243</v>
      </c>
      <c r="D1736" s="335" t="s">
        <v>2588</v>
      </c>
      <c r="E1736" s="335" t="s">
        <v>39244</v>
      </c>
      <c r="F1736" s="338"/>
    </row>
    <row r="1737">
      <c r="A1737" s="335" t="s">
        <v>35769</v>
      </c>
      <c r="B1737" s="335" t="s">
        <v>36013</v>
      </c>
      <c r="C1737" s="335" t="s">
        <v>39245</v>
      </c>
      <c r="D1737" s="335" t="s">
        <v>2635</v>
      </c>
      <c r="E1737" s="335" t="s">
        <v>39246</v>
      </c>
      <c r="F1737" s="338"/>
    </row>
    <row r="1738">
      <c r="A1738" s="335" t="s">
        <v>35769</v>
      </c>
      <c r="B1738" s="335" t="s">
        <v>35770</v>
      </c>
      <c r="C1738" s="335" t="s">
        <v>25639</v>
      </c>
      <c r="D1738" s="335" t="s">
        <v>2635</v>
      </c>
      <c r="E1738" s="335" t="s">
        <v>39247</v>
      </c>
      <c r="F1738" s="338"/>
    </row>
    <row r="1739">
      <c r="A1739" s="335" t="s">
        <v>35762</v>
      </c>
      <c r="B1739" s="335" t="s">
        <v>35765</v>
      </c>
      <c r="C1739" s="335" t="s">
        <v>39248</v>
      </c>
      <c r="D1739" s="335" t="s">
        <v>39249</v>
      </c>
      <c r="E1739" s="335" t="s">
        <v>39250</v>
      </c>
      <c r="F1739" s="338"/>
    </row>
    <row r="1740">
      <c r="A1740" s="335" t="s">
        <v>35769</v>
      </c>
      <c r="B1740" s="335" t="s">
        <v>35765</v>
      </c>
      <c r="C1740" s="335" t="s">
        <v>39251</v>
      </c>
      <c r="D1740" s="335" t="s">
        <v>2588</v>
      </c>
      <c r="E1740" s="335" t="s">
        <v>39252</v>
      </c>
      <c r="F1740" s="338"/>
    </row>
    <row r="1741">
      <c r="A1741" s="335" t="s">
        <v>35769</v>
      </c>
      <c r="B1741" s="335" t="s">
        <v>35797</v>
      </c>
      <c r="C1741" s="335" t="s">
        <v>24929</v>
      </c>
      <c r="D1741" s="335" t="s">
        <v>2588</v>
      </c>
      <c r="E1741" s="335" t="s">
        <v>39253</v>
      </c>
      <c r="F1741" s="338"/>
    </row>
    <row r="1742">
      <c r="A1742" s="335" t="s">
        <v>35762</v>
      </c>
      <c r="B1742" s="335" t="s">
        <v>35765</v>
      </c>
      <c r="C1742" s="335" t="s">
        <v>39254</v>
      </c>
      <c r="D1742" s="335" t="s">
        <v>39255</v>
      </c>
      <c r="E1742" s="335" t="s">
        <v>39256</v>
      </c>
      <c r="F1742" s="338"/>
    </row>
    <row r="1743">
      <c r="A1743" s="335" t="s">
        <v>35769</v>
      </c>
      <c r="B1743" s="335" t="s">
        <v>35792</v>
      </c>
      <c r="C1743" s="335" t="s">
        <v>39257</v>
      </c>
      <c r="D1743" s="335" t="s">
        <v>2635</v>
      </c>
      <c r="E1743" s="335" t="s">
        <v>39258</v>
      </c>
      <c r="F1743" s="338"/>
    </row>
    <row r="1744">
      <c r="A1744" s="335" t="s">
        <v>35769</v>
      </c>
      <c r="B1744" s="335" t="s">
        <v>36013</v>
      </c>
      <c r="C1744" s="335" t="s">
        <v>39259</v>
      </c>
      <c r="D1744" s="335" t="s">
        <v>2588</v>
      </c>
      <c r="E1744" s="335" t="s">
        <v>39260</v>
      </c>
      <c r="F1744" s="338"/>
    </row>
    <row r="1745">
      <c r="A1745" s="335" t="s">
        <v>35769</v>
      </c>
      <c r="B1745" s="335" t="s">
        <v>35765</v>
      </c>
      <c r="C1745" s="335" t="s">
        <v>39261</v>
      </c>
      <c r="D1745" s="335" t="s">
        <v>2635</v>
      </c>
      <c r="E1745" s="335" t="s">
        <v>39262</v>
      </c>
      <c r="F1745" s="338"/>
    </row>
    <row r="1746">
      <c r="A1746" s="335" t="s">
        <v>35762</v>
      </c>
      <c r="B1746" s="335" t="s">
        <v>35770</v>
      </c>
      <c r="C1746" s="335" t="s">
        <v>39263</v>
      </c>
      <c r="D1746" s="335" t="s">
        <v>39264</v>
      </c>
      <c r="E1746" s="335" t="s">
        <v>39265</v>
      </c>
      <c r="F1746" s="338"/>
    </row>
    <row r="1747">
      <c r="A1747" s="335" t="s">
        <v>35769</v>
      </c>
      <c r="B1747" s="335" t="s">
        <v>36013</v>
      </c>
      <c r="C1747" s="335" t="s">
        <v>30262</v>
      </c>
      <c r="D1747" s="335" t="s">
        <v>2588</v>
      </c>
      <c r="E1747" s="335" t="s">
        <v>39266</v>
      </c>
      <c r="F1747" s="338"/>
    </row>
    <row r="1748">
      <c r="A1748" s="335" t="s">
        <v>35762</v>
      </c>
      <c r="B1748" s="335" t="s">
        <v>35770</v>
      </c>
      <c r="C1748" s="335" t="s">
        <v>39267</v>
      </c>
      <c r="D1748" s="335" t="s">
        <v>1226</v>
      </c>
      <c r="E1748" s="335" t="s">
        <v>39268</v>
      </c>
      <c r="F1748" s="338"/>
    </row>
    <row r="1749">
      <c r="A1749" s="335" t="s">
        <v>35769</v>
      </c>
      <c r="B1749" s="335" t="s">
        <v>35797</v>
      </c>
      <c r="C1749" s="335" t="s">
        <v>39269</v>
      </c>
      <c r="D1749" s="335" t="s">
        <v>39270</v>
      </c>
      <c r="E1749" s="335" t="s">
        <v>39271</v>
      </c>
      <c r="F1749" s="338"/>
    </row>
    <row r="1750">
      <c r="A1750" s="335" t="s">
        <v>35787</v>
      </c>
      <c r="B1750" s="335" t="s">
        <v>35770</v>
      </c>
      <c r="C1750" s="335" t="s">
        <v>33280</v>
      </c>
      <c r="D1750" s="335" t="s">
        <v>39272</v>
      </c>
      <c r="E1750" s="335" t="s">
        <v>39273</v>
      </c>
      <c r="F1750" s="338"/>
    </row>
    <row r="1751">
      <c r="A1751" s="335" t="s">
        <v>35762</v>
      </c>
      <c r="B1751" s="335" t="s">
        <v>35797</v>
      </c>
      <c r="C1751" s="335" t="s">
        <v>39274</v>
      </c>
      <c r="D1751" s="335" t="s">
        <v>3597</v>
      </c>
      <c r="E1751" s="335" t="s">
        <v>39275</v>
      </c>
      <c r="F1751" s="338"/>
    </row>
    <row r="1752">
      <c r="A1752" s="335" t="s">
        <v>35769</v>
      </c>
      <c r="B1752" s="335" t="s">
        <v>35765</v>
      </c>
      <c r="C1752" s="335" t="s">
        <v>39276</v>
      </c>
      <c r="D1752" s="335" t="s">
        <v>39277</v>
      </c>
      <c r="E1752" s="335" t="s">
        <v>39278</v>
      </c>
      <c r="F1752" s="338"/>
    </row>
    <row r="1753">
      <c r="A1753" s="335" t="s">
        <v>35762</v>
      </c>
      <c r="B1753" s="335" t="s">
        <v>35770</v>
      </c>
      <c r="C1753" s="335" t="s">
        <v>7320</v>
      </c>
      <c r="D1753" s="335" t="s">
        <v>39279</v>
      </c>
      <c r="E1753" s="335" t="s">
        <v>39280</v>
      </c>
      <c r="F1753" s="338"/>
    </row>
    <row r="1754">
      <c r="A1754" s="335" t="s">
        <v>35762</v>
      </c>
      <c r="B1754" s="335" t="s">
        <v>35797</v>
      </c>
      <c r="C1754" s="335" t="s">
        <v>39281</v>
      </c>
      <c r="D1754" s="335" t="s">
        <v>39282</v>
      </c>
      <c r="E1754" s="335" t="s">
        <v>39283</v>
      </c>
      <c r="F1754" s="338"/>
    </row>
    <row r="1755">
      <c r="A1755" s="335" t="s">
        <v>35762</v>
      </c>
      <c r="B1755" s="335" t="s">
        <v>35770</v>
      </c>
      <c r="C1755" s="335" t="s">
        <v>39284</v>
      </c>
      <c r="D1755" s="335" t="s">
        <v>11574</v>
      </c>
      <c r="E1755" s="335" t="s">
        <v>39285</v>
      </c>
      <c r="F1755" s="338"/>
    </row>
    <row r="1756">
      <c r="A1756" s="335" t="s">
        <v>35769</v>
      </c>
      <c r="B1756" s="335" t="s">
        <v>35770</v>
      </c>
      <c r="C1756" s="335" t="s">
        <v>25044</v>
      </c>
      <c r="D1756" s="335" t="s">
        <v>39286</v>
      </c>
      <c r="E1756" s="335" t="s">
        <v>39287</v>
      </c>
      <c r="F1756" s="338"/>
    </row>
    <row r="1757">
      <c r="A1757" s="335" t="s">
        <v>35787</v>
      </c>
      <c r="B1757" s="335" t="s">
        <v>35765</v>
      </c>
      <c r="C1757" s="335" t="s">
        <v>39288</v>
      </c>
      <c r="D1757" s="335" t="s">
        <v>39289</v>
      </c>
      <c r="E1757" s="335" t="s">
        <v>10041</v>
      </c>
      <c r="F1757" s="338"/>
    </row>
    <row r="1758">
      <c r="A1758" s="335" t="s">
        <v>35787</v>
      </c>
      <c r="B1758" s="335" t="s">
        <v>35770</v>
      </c>
      <c r="C1758" s="335" t="s">
        <v>39290</v>
      </c>
      <c r="D1758" s="335" t="s">
        <v>39291</v>
      </c>
      <c r="E1758" s="335" t="s">
        <v>3561</v>
      </c>
      <c r="F1758" s="338"/>
    </row>
    <row r="1759">
      <c r="A1759" s="335" t="s">
        <v>35769</v>
      </c>
      <c r="B1759" s="335" t="s">
        <v>35797</v>
      </c>
      <c r="C1759" s="335" t="s">
        <v>39292</v>
      </c>
      <c r="D1759" s="335" t="s">
        <v>31185</v>
      </c>
      <c r="E1759" s="335" t="s">
        <v>39293</v>
      </c>
      <c r="F1759" s="338"/>
    </row>
    <row r="1760">
      <c r="A1760" s="335" t="s">
        <v>35769</v>
      </c>
      <c r="B1760" s="335" t="s">
        <v>35797</v>
      </c>
      <c r="C1760" s="335" t="s">
        <v>30417</v>
      </c>
      <c r="D1760" s="335" t="s">
        <v>31185</v>
      </c>
      <c r="E1760" s="335" t="s">
        <v>39293</v>
      </c>
      <c r="F1760" s="338"/>
    </row>
    <row r="1761">
      <c r="A1761" s="335" t="s">
        <v>35762</v>
      </c>
      <c r="B1761" s="335" t="s">
        <v>35797</v>
      </c>
      <c r="C1761" s="335" t="s">
        <v>39294</v>
      </c>
      <c r="D1761" s="335" t="s">
        <v>3561</v>
      </c>
      <c r="E1761" s="335" t="s">
        <v>39295</v>
      </c>
      <c r="F1761" s="338"/>
    </row>
    <row r="1762">
      <c r="A1762" s="335" t="s">
        <v>35762</v>
      </c>
      <c r="B1762" s="335" t="s">
        <v>35770</v>
      </c>
      <c r="C1762" s="335" t="s">
        <v>39296</v>
      </c>
      <c r="D1762" s="335" t="s">
        <v>3467</v>
      </c>
      <c r="E1762" s="335" t="s">
        <v>39297</v>
      </c>
      <c r="F1762" s="338"/>
    </row>
    <row r="1763">
      <c r="A1763" s="335" t="s">
        <v>35762</v>
      </c>
      <c r="B1763" s="335" t="s">
        <v>35797</v>
      </c>
      <c r="C1763" s="335" t="s">
        <v>20541</v>
      </c>
      <c r="D1763" s="335" t="s">
        <v>10062</v>
      </c>
      <c r="E1763" s="335" t="s">
        <v>39298</v>
      </c>
      <c r="F1763" s="338"/>
    </row>
    <row r="1764">
      <c r="A1764" s="335" t="s">
        <v>35762</v>
      </c>
      <c r="B1764" s="335" t="s">
        <v>35797</v>
      </c>
      <c r="C1764" s="335" t="s">
        <v>39299</v>
      </c>
      <c r="D1764" s="335" t="s">
        <v>10057</v>
      </c>
      <c r="E1764" s="335" t="s">
        <v>39300</v>
      </c>
      <c r="F1764" s="338"/>
    </row>
    <row r="1765">
      <c r="A1765" s="335" t="s">
        <v>35762</v>
      </c>
      <c r="B1765" s="335" t="s">
        <v>35797</v>
      </c>
      <c r="C1765" s="335" t="s">
        <v>39301</v>
      </c>
      <c r="D1765" s="335" t="s">
        <v>10057</v>
      </c>
      <c r="E1765" s="335" t="s">
        <v>39302</v>
      </c>
      <c r="F1765" s="338"/>
    </row>
    <row r="1766">
      <c r="A1766" s="335" t="s">
        <v>35787</v>
      </c>
      <c r="B1766" s="335" t="s">
        <v>35770</v>
      </c>
      <c r="C1766" s="335" t="s">
        <v>39303</v>
      </c>
      <c r="D1766" s="335" t="s">
        <v>39304</v>
      </c>
      <c r="E1766" s="335" t="s">
        <v>6066</v>
      </c>
      <c r="F1766" s="338"/>
    </row>
    <row r="1767">
      <c r="A1767" s="335" t="s">
        <v>35787</v>
      </c>
      <c r="B1767" s="335" t="s">
        <v>35765</v>
      </c>
      <c r="C1767" s="335" t="s">
        <v>39305</v>
      </c>
      <c r="D1767" s="335" t="s">
        <v>39306</v>
      </c>
      <c r="E1767" s="335" t="s">
        <v>6066</v>
      </c>
      <c r="F1767" s="338"/>
    </row>
    <row r="1768">
      <c r="A1768" s="335" t="s">
        <v>35762</v>
      </c>
      <c r="B1768" s="335" t="s">
        <v>35770</v>
      </c>
      <c r="C1768" s="335" t="s">
        <v>39307</v>
      </c>
      <c r="D1768" s="335" t="s">
        <v>6066</v>
      </c>
      <c r="E1768" s="335" t="s">
        <v>39308</v>
      </c>
      <c r="F1768" s="338"/>
    </row>
    <row r="1769">
      <c r="A1769" s="335" t="s">
        <v>35769</v>
      </c>
      <c r="B1769" s="335" t="s">
        <v>35792</v>
      </c>
      <c r="C1769" s="335" t="s">
        <v>39309</v>
      </c>
      <c r="D1769" s="335" t="s">
        <v>24179</v>
      </c>
      <c r="E1769" s="335" t="s">
        <v>39310</v>
      </c>
      <c r="F1769" s="338"/>
    </row>
    <row r="1770">
      <c r="A1770" s="335" t="s">
        <v>35769</v>
      </c>
      <c r="B1770" s="335" t="s">
        <v>35792</v>
      </c>
      <c r="C1770" s="335" t="s">
        <v>39311</v>
      </c>
      <c r="D1770" s="335" t="s">
        <v>24179</v>
      </c>
      <c r="E1770" s="335" t="s">
        <v>39310</v>
      </c>
      <c r="F1770" s="338"/>
    </row>
    <row r="1771">
      <c r="A1771" s="335" t="s">
        <v>35762</v>
      </c>
      <c r="B1771" s="335" t="s">
        <v>35765</v>
      </c>
      <c r="C1771" s="335" t="s">
        <v>39312</v>
      </c>
      <c r="D1771" s="335" t="s">
        <v>6066</v>
      </c>
      <c r="E1771" s="335" t="s">
        <v>39313</v>
      </c>
      <c r="F1771" s="338"/>
    </row>
    <row r="1772">
      <c r="A1772" s="335" t="s">
        <v>35762</v>
      </c>
      <c r="B1772" s="335" t="s">
        <v>35770</v>
      </c>
      <c r="C1772" s="335" t="s">
        <v>39314</v>
      </c>
      <c r="D1772" s="335" t="s">
        <v>39315</v>
      </c>
      <c r="E1772" s="335" t="s">
        <v>39316</v>
      </c>
      <c r="F1772" s="338"/>
    </row>
    <row r="1773">
      <c r="A1773" s="335" t="s">
        <v>35762</v>
      </c>
      <c r="B1773" s="335" t="s">
        <v>35792</v>
      </c>
      <c r="C1773" s="335" t="s">
        <v>39317</v>
      </c>
      <c r="D1773" s="335" t="s">
        <v>6072</v>
      </c>
      <c r="E1773" s="335" t="s">
        <v>39318</v>
      </c>
      <c r="F1773" s="338"/>
    </row>
    <row r="1774">
      <c r="A1774" s="335" t="s">
        <v>35769</v>
      </c>
      <c r="B1774" s="335" t="s">
        <v>35765</v>
      </c>
      <c r="C1774" s="335" t="s">
        <v>39319</v>
      </c>
      <c r="D1774" s="335" t="s">
        <v>39320</v>
      </c>
      <c r="E1774" s="335" t="s">
        <v>39321</v>
      </c>
      <c r="F1774" s="338"/>
    </row>
    <row r="1775">
      <c r="A1775" s="335" t="s">
        <v>34241</v>
      </c>
      <c r="B1775" s="335" t="s">
        <v>35792</v>
      </c>
      <c r="C1775" s="335" t="s">
        <v>35272</v>
      </c>
      <c r="D1775" s="335" t="s">
        <v>39322</v>
      </c>
      <c r="E1775" s="335" t="s">
        <v>39323</v>
      </c>
      <c r="F1775" s="338"/>
    </row>
    <row r="1776">
      <c r="A1776" s="335" t="s">
        <v>35769</v>
      </c>
      <c r="B1776" s="335" t="s">
        <v>35770</v>
      </c>
      <c r="C1776" s="335" t="s">
        <v>23968</v>
      </c>
      <c r="D1776" s="335" t="s">
        <v>10204</v>
      </c>
      <c r="E1776" s="335" t="s">
        <v>39324</v>
      </c>
      <c r="F1776" s="338"/>
    </row>
    <row r="1777">
      <c r="A1777" s="335" t="s">
        <v>35769</v>
      </c>
      <c r="B1777" s="335" t="s">
        <v>35770</v>
      </c>
      <c r="C1777" s="335" t="s">
        <v>26654</v>
      </c>
      <c r="D1777" s="335" t="s">
        <v>39325</v>
      </c>
      <c r="E1777" s="335" t="s">
        <v>39326</v>
      </c>
      <c r="F1777" s="338"/>
    </row>
    <row r="1778">
      <c r="A1778" s="335" t="s">
        <v>35787</v>
      </c>
      <c r="B1778" s="335" t="s">
        <v>35770</v>
      </c>
      <c r="C1778" s="335" t="s">
        <v>35984</v>
      </c>
      <c r="D1778" s="335" t="s">
        <v>39327</v>
      </c>
      <c r="E1778" s="335" t="s">
        <v>2714</v>
      </c>
      <c r="F1778" s="338"/>
    </row>
    <row r="1779">
      <c r="A1779" s="335" t="s">
        <v>35762</v>
      </c>
      <c r="B1779" s="335" t="s">
        <v>35797</v>
      </c>
      <c r="C1779" s="335" t="s">
        <v>39328</v>
      </c>
      <c r="D1779" s="335" t="s">
        <v>39329</v>
      </c>
      <c r="E1779" s="335" t="s">
        <v>39330</v>
      </c>
      <c r="F1779" s="338"/>
    </row>
    <row r="1780">
      <c r="A1780" s="335" t="s">
        <v>35762</v>
      </c>
      <c r="B1780" s="335" t="s">
        <v>35765</v>
      </c>
      <c r="C1780" s="335" t="s">
        <v>31233</v>
      </c>
      <c r="D1780" s="335" t="s">
        <v>4938</v>
      </c>
      <c r="E1780" s="335" t="s">
        <v>39331</v>
      </c>
      <c r="F1780" s="338"/>
    </row>
    <row r="1781">
      <c r="A1781" s="335" t="s">
        <v>35769</v>
      </c>
      <c r="B1781" s="335" t="s">
        <v>35792</v>
      </c>
      <c r="C1781" s="335" t="s">
        <v>39332</v>
      </c>
      <c r="D1781" s="335" t="s">
        <v>31233</v>
      </c>
      <c r="E1781" s="335" t="s">
        <v>39333</v>
      </c>
      <c r="F1781" s="338"/>
    </row>
    <row r="1782">
      <c r="A1782" s="335" t="s">
        <v>35787</v>
      </c>
      <c r="B1782" s="335" t="s">
        <v>35770</v>
      </c>
      <c r="C1782" s="335" t="s">
        <v>33865</v>
      </c>
      <c r="D1782" s="335"/>
      <c r="E1782" s="335" t="s">
        <v>39327</v>
      </c>
      <c r="F1782" s="338"/>
    </row>
    <row r="1783">
      <c r="A1783" s="335" t="s">
        <v>34241</v>
      </c>
      <c r="B1783" s="335" t="s">
        <v>35792</v>
      </c>
      <c r="C1783" s="335" t="s">
        <v>35897</v>
      </c>
      <c r="D1783" s="335" t="s">
        <v>39334</v>
      </c>
      <c r="E1783" s="335" t="s">
        <v>39335</v>
      </c>
      <c r="F1783" s="338"/>
    </row>
    <row r="1784">
      <c r="A1784" s="335" t="s">
        <v>35769</v>
      </c>
      <c r="B1784" s="335" t="s">
        <v>35765</v>
      </c>
      <c r="C1784" s="335" t="s">
        <v>37724</v>
      </c>
      <c r="D1784" s="335" t="s">
        <v>39336</v>
      </c>
      <c r="E1784" s="335" t="s">
        <v>39337</v>
      </c>
      <c r="F1784" s="338"/>
    </row>
    <row r="1785">
      <c r="A1785" s="335" t="s">
        <v>35787</v>
      </c>
      <c r="B1785" s="335" t="s">
        <v>35770</v>
      </c>
      <c r="C1785" s="335" t="s">
        <v>39338</v>
      </c>
      <c r="D1785" s="335" t="s">
        <v>39339</v>
      </c>
      <c r="E1785" s="335" t="s">
        <v>6090</v>
      </c>
      <c r="F1785" s="338"/>
    </row>
    <row r="1786">
      <c r="A1786" s="335" t="s">
        <v>35787</v>
      </c>
      <c r="B1786" s="335" t="s">
        <v>35770</v>
      </c>
      <c r="C1786" s="335" t="s">
        <v>32078</v>
      </c>
      <c r="D1786" s="335" t="s">
        <v>39340</v>
      </c>
      <c r="E1786" s="335" t="s">
        <v>3581</v>
      </c>
      <c r="F1786" s="338"/>
    </row>
    <row r="1787">
      <c r="A1787" s="335" t="s">
        <v>35769</v>
      </c>
      <c r="B1787" s="335" t="s">
        <v>35797</v>
      </c>
      <c r="C1787" s="335" t="s">
        <v>39341</v>
      </c>
      <c r="D1787" s="335" t="s">
        <v>15749</v>
      </c>
      <c r="E1787" s="335" t="s">
        <v>39342</v>
      </c>
      <c r="F1787" s="338"/>
    </row>
    <row r="1788">
      <c r="A1788" s="335" t="s">
        <v>34241</v>
      </c>
      <c r="B1788" s="335" t="s">
        <v>35792</v>
      </c>
      <c r="C1788" s="335" t="s">
        <v>39343</v>
      </c>
      <c r="D1788" s="335" t="s">
        <v>39344</v>
      </c>
      <c r="E1788" s="335" t="s">
        <v>39345</v>
      </c>
      <c r="F1788" s="338"/>
    </row>
    <row r="1789">
      <c r="A1789" s="335" t="s">
        <v>35762</v>
      </c>
      <c r="B1789" s="335" t="s">
        <v>35770</v>
      </c>
      <c r="C1789" s="335" t="s">
        <v>39346</v>
      </c>
      <c r="D1789" s="335" t="s">
        <v>6090</v>
      </c>
      <c r="E1789" s="335" t="s">
        <v>39347</v>
      </c>
      <c r="F1789" s="338"/>
    </row>
    <row r="1790">
      <c r="A1790" s="335" t="s">
        <v>35769</v>
      </c>
      <c r="B1790" s="335" t="s">
        <v>35770</v>
      </c>
      <c r="C1790" s="335" t="s">
        <v>39348</v>
      </c>
      <c r="D1790" s="335" t="s">
        <v>15749</v>
      </c>
      <c r="E1790" s="335" t="s">
        <v>39349</v>
      </c>
      <c r="F1790" s="338"/>
    </row>
    <row r="1791">
      <c r="A1791" s="335" t="s">
        <v>34241</v>
      </c>
      <c r="B1791" s="335" t="s">
        <v>35770</v>
      </c>
      <c r="C1791" s="335" t="s">
        <v>37317</v>
      </c>
      <c r="D1791" s="335" t="s">
        <v>39350</v>
      </c>
      <c r="E1791" s="335" t="s">
        <v>39351</v>
      </c>
      <c r="F1791" s="338"/>
    </row>
    <row r="1792">
      <c r="A1792" s="335" t="s">
        <v>35762</v>
      </c>
      <c r="B1792" s="335" t="s">
        <v>35770</v>
      </c>
      <c r="C1792" s="335" t="s">
        <v>20635</v>
      </c>
      <c r="D1792" s="335" t="s">
        <v>15749</v>
      </c>
      <c r="E1792" s="335" t="s">
        <v>39352</v>
      </c>
      <c r="F1792" s="338"/>
    </row>
    <row r="1793">
      <c r="A1793" s="335" t="s">
        <v>35769</v>
      </c>
      <c r="B1793" s="335" t="s">
        <v>35792</v>
      </c>
      <c r="C1793" s="335" t="s">
        <v>29848</v>
      </c>
      <c r="D1793" s="335" t="s">
        <v>15749</v>
      </c>
      <c r="E1793" s="335" t="s">
        <v>39353</v>
      </c>
      <c r="F1793" s="338"/>
    </row>
    <row r="1794">
      <c r="A1794" s="335" t="s">
        <v>35762</v>
      </c>
      <c r="B1794" s="335" t="s">
        <v>35770</v>
      </c>
      <c r="C1794" s="335" t="s">
        <v>39354</v>
      </c>
      <c r="D1794" s="335" t="s">
        <v>15749</v>
      </c>
      <c r="E1794" s="335" t="s">
        <v>39355</v>
      </c>
      <c r="F1794" s="338"/>
    </row>
    <row r="1795">
      <c r="A1795" s="335" t="s">
        <v>35762</v>
      </c>
      <c r="B1795" s="335" t="s">
        <v>35765</v>
      </c>
      <c r="C1795" s="335" t="s">
        <v>10176</v>
      </c>
      <c r="D1795" s="335" t="s">
        <v>6090</v>
      </c>
      <c r="E1795" s="335" t="s">
        <v>39356</v>
      </c>
      <c r="F1795" s="338"/>
    </row>
    <row r="1796">
      <c r="A1796" s="335" t="s">
        <v>35762</v>
      </c>
      <c r="B1796" s="335" t="s">
        <v>35797</v>
      </c>
      <c r="C1796" s="335" t="s">
        <v>20961</v>
      </c>
      <c r="D1796" s="335" t="s">
        <v>15749</v>
      </c>
      <c r="E1796" s="335" t="s">
        <v>39357</v>
      </c>
      <c r="F1796" s="338"/>
    </row>
    <row r="1797">
      <c r="A1797" s="335" t="s">
        <v>34241</v>
      </c>
      <c r="B1797" s="335" t="s">
        <v>35770</v>
      </c>
      <c r="C1797" s="335" t="s">
        <v>39358</v>
      </c>
      <c r="D1797" s="335" t="s">
        <v>39359</v>
      </c>
      <c r="E1797" s="335" t="s">
        <v>39360</v>
      </c>
      <c r="F1797" s="338"/>
    </row>
    <row r="1798">
      <c r="A1798" s="335" t="s">
        <v>35762</v>
      </c>
      <c r="B1798" s="335" t="s">
        <v>35797</v>
      </c>
      <c r="C1798" s="335" t="s">
        <v>39361</v>
      </c>
      <c r="D1798" s="335" t="s">
        <v>15749</v>
      </c>
      <c r="E1798" s="335" t="s">
        <v>39362</v>
      </c>
      <c r="F1798" s="338"/>
    </row>
    <row r="1799">
      <c r="A1799" s="335" t="s">
        <v>34241</v>
      </c>
      <c r="B1799" s="335" t="s">
        <v>35770</v>
      </c>
      <c r="C1799" s="335" t="s">
        <v>37067</v>
      </c>
      <c r="D1799" s="335"/>
      <c r="E1799" s="335" t="s">
        <v>39363</v>
      </c>
      <c r="F1799" s="338"/>
    </row>
    <row r="1800">
      <c r="A1800" s="335" t="s">
        <v>34241</v>
      </c>
      <c r="B1800" s="335" t="s">
        <v>35770</v>
      </c>
      <c r="C1800" s="335" t="s">
        <v>34117</v>
      </c>
      <c r="D1800" s="335" t="s">
        <v>39364</v>
      </c>
      <c r="E1800" s="335" t="s">
        <v>39365</v>
      </c>
      <c r="F1800" s="338"/>
    </row>
    <row r="1801">
      <c r="A1801" s="335" t="s">
        <v>35762</v>
      </c>
      <c r="B1801" s="335" t="s">
        <v>35797</v>
      </c>
      <c r="C1801" s="335" t="s">
        <v>39366</v>
      </c>
      <c r="D1801" s="335" t="s">
        <v>6103</v>
      </c>
      <c r="E1801" s="335" t="s">
        <v>39367</v>
      </c>
      <c r="F1801" s="338"/>
    </row>
    <row r="1802">
      <c r="A1802" s="335" t="s">
        <v>35769</v>
      </c>
      <c r="B1802" s="335" t="s">
        <v>35770</v>
      </c>
      <c r="C1802" s="335" t="s">
        <v>39368</v>
      </c>
      <c r="D1802" s="335" t="s">
        <v>10204</v>
      </c>
      <c r="E1802" s="335" t="s">
        <v>39369</v>
      </c>
      <c r="F1802" s="338"/>
    </row>
    <row r="1803">
      <c r="A1803" s="335" t="s">
        <v>35762</v>
      </c>
      <c r="B1803" s="335" t="s">
        <v>24604</v>
      </c>
      <c r="C1803" s="335" t="s">
        <v>9134</v>
      </c>
      <c r="D1803" s="335" t="s">
        <v>2588</v>
      </c>
      <c r="E1803" s="335" t="s">
        <v>39370</v>
      </c>
      <c r="F1803" s="338"/>
    </row>
    <row r="1804">
      <c r="A1804" s="335" t="s">
        <v>35762</v>
      </c>
      <c r="B1804" s="335" t="s">
        <v>35797</v>
      </c>
      <c r="C1804" s="335" t="s">
        <v>39371</v>
      </c>
      <c r="D1804" s="335" t="s">
        <v>4083</v>
      </c>
      <c r="E1804" s="335" t="s">
        <v>39372</v>
      </c>
      <c r="F1804" s="338"/>
    </row>
    <row r="1805">
      <c r="A1805" s="335" t="s">
        <v>34241</v>
      </c>
      <c r="B1805" s="335" t="s">
        <v>35770</v>
      </c>
      <c r="C1805" s="335" t="s">
        <v>34143</v>
      </c>
      <c r="D1805" s="335" t="s">
        <v>39373</v>
      </c>
      <c r="E1805" s="335" t="s">
        <v>39374</v>
      </c>
      <c r="F1805" s="338"/>
    </row>
    <row r="1806">
      <c r="A1806" s="335" t="s">
        <v>35762</v>
      </c>
      <c r="B1806" s="335" t="s">
        <v>35765</v>
      </c>
      <c r="C1806" s="335" t="s">
        <v>39375</v>
      </c>
      <c r="D1806" s="335" t="s">
        <v>10232</v>
      </c>
      <c r="E1806" s="335" t="s">
        <v>39376</v>
      </c>
      <c r="F1806" s="338"/>
    </row>
    <row r="1807">
      <c r="A1807" s="335" t="s">
        <v>35769</v>
      </c>
      <c r="B1807" s="335" t="s">
        <v>35797</v>
      </c>
      <c r="C1807" s="335" t="s">
        <v>39377</v>
      </c>
      <c r="D1807" s="335" t="s">
        <v>30201</v>
      </c>
      <c r="E1807" s="335" t="s">
        <v>39378</v>
      </c>
      <c r="F1807" s="338"/>
    </row>
    <row r="1808">
      <c r="A1808" s="335" t="s">
        <v>35769</v>
      </c>
      <c r="B1808" s="335" t="s">
        <v>35770</v>
      </c>
      <c r="C1808" s="335" t="s">
        <v>25123</v>
      </c>
      <c r="D1808" s="335" t="s">
        <v>39379</v>
      </c>
      <c r="E1808" s="335" t="s">
        <v>39380</v>
      </c>
      <c r="F1808" s="338"/>
    </row>
    <row r="1809">
      <c r="A1809" s="335" t="s">
        <v>35762</v>
      </c>
      <c r="B1809" s="335" t="s">
        <v>35797</v>
      </c>
      <c r="C1809" s="335" t="s">
        <v>39381</v>
      </c>
      <c r="D1809" s="335" t="s">
        <v>39379</v>
      </c>
      <c r="E1809" s="335" t="s">
        <v>39382</v>
      </c>
      <c r="F1809" s="338"/>
    </row>
    <row r="1810">
      <c r="A1810" s="335" t="s">
        <v>35762</v>
      </c>
      <c r="B1810" s="335" t="s">
        <v>35797</v>
      </c>
      <c r="C1810" s="335" t="s">
        <v>4677</v>
      </c>
      <c r="D1810" s="335" t="s">
        <v>39379</v>
      </c>
      <c r="E1810" s="335" t="s">
        <v>39383</v>
      </c>
      <c r="F1810" s="338"/>
    </row>
    <row r="1811">
      <c r="A1811" s="335" t="s">
        <v>35769</v>
      </c>
      <c r="B1811" s="335" t="s">
        <v>35797</v>
      </c>
      <c r="C1811" s="335" t="s">
        <v>39384</v>
      </c>
      <c r="D1811" s="335" t="s">
        <v>39385</v>
      </c>
      <c r="E1811" s="335" t="s">
        <v>39386</v>
      </c>
      <c r="F1811" s="338"/>
    </row>
    <row r="1812">
      <c r="A1812" s="335" t="s">
        <v>34241</v>
      </c>
      <c r="B1812" s="335" t="s">
        <v>35770</v>
      </c>
      <c r="C1812" s="335" t="s">
        <v>39387</v>
      </c>
      <c r="D1812" s="335" t="s">
        <v>39388</v>
      </c>
      <c r="E1812" s="335" t="s">
        <v>39389</v>
      </c>
      <c r="F1812" s="338"/>
    </row>
    <row r="1813">
      <c r="A1813" s="335" t="s">
        <v>35762</v>
      </c>
      <c r="B1813" s="335" t="s">
        <v>35770</v>
      </c>
      <c r="C1813" s="335" t="s">
        <v>39390</v>
      </c>
      <c r="D1813" s="335" t="s">
        <v>39391</v>
      </c>
      <c r="E1813" s="335" t="s">
        <v>39392</v>
      </c>
      <c r="F1813" s="338"/>
    </row>
    <row r="1814">
      <c r="A1814" s="335" t="s">
        <v>35769</v>
      </c>
      <c r="B1814" s="335" t="s">
        <v>35770</v>
      </c>
      <c r="C1814" s="335" t="s">
        <v>39393</v>
      </c>
      <c r="D1814" s="335" t="s">
        <v>10232</v>
      </c>
      <c r="E1814" s="335" t="s">
        <v>39394</v>
      </c>
      <c r="F1814" s="338"/>
    </row>
    <row r="1815">
      <c r="A1815" s="335" t="s">
        <v>35762</v>
      </c>
      <c r="B1815" s="335" t="s">
        <v>35792</v>
      </c>
      <c r="C1815" s="335" t="s">
        <v>39395</v>
      </c>
      <c r="D1815" s="335" t="s">
        <v>39396</v>
      </c>
      <c r="E1815" s="335" t="s">
        <v>39397</v>
      </c>
      <c r="F1815" s="338"/>
    </row>
    <row r="1816">
      <c r="A1816" s="335" t="s">
        <v>35769</v>
      </c>
      <c r="B1816" s="335" t="s">
        <v>35770</v>
      </c>
      <c r="C1816" s="335" t="s">
        <v>23072</v>
      </c>
      <c r="D1816" s="335" t="s">
        <v>39398</v>
      </c>
      <c r="E1816" s="335" t="s">
        <v>39399</v>
      </c>
      <c r="F1816" s="338"/>
    </row>
    <row r="1817">
      <c r="A1817" s="335" t="s">
        <v>35787</v>
      </c>
      <c r="B1817" s="335" t="s">
        <v>35770</v>
      </c>
      <c r="C1817" s="335" t="s">
        <v>39400</v>
      </c>
      <c r="D1817" s="335" t="s">
        <v>39401</v>
      </c>
      <c r="E1817" s="335" t="s">
        <v>34528</v>
      </c>
      <c r="F1817" s="338"/>
    </row>
    <row r="1818">
      <c r="A1818" s="335" t="s">
        <v>34241</v>
      </c>
      <c r="B1818" s="335" t="s">
        <v>35770</v>
      </c>
      <c r="C1818" s="335" t="s">
        <v>39402</v>
      </c>
      <c r="D1818" s="335" t="s">
        <v>34528</v>
      </c>
      <c r="E1818" s="335" t="s">
        <v>39403</v>
      </c>
      <c r="F1818" s="338"/>
    </row>
    <row r="1819">
      <c r="A1819" s="335" t="s">
        <v>35769</v>
      </c>
      <c r="B1819" s="335" t="s">
        <v>35770</v>
      </c>
      <c r="C1819" s="335" t="s">
        <v>23955</v>
      </c>
      <c r="D1819" s="335" t="s">
        <v>19545</v>
      </c>
      <c r="E1819" s="335" t="s">
        <v>39404</v>
      </c>
      <c r="F1819" s="338"/>
    </row>
    <row r="1820">
      <c r="A1820" s="335" t="s">
        <v>35762</v>
      </c>
      <c r="B1820" s="335" t="s">
        <v>35770</v>
      </c>
      <c r="C1820" s="335" t="s">
        <v>9162</v>
      </c>
      <c r="D1820" s="335" t="s">
        <v>4101</v>
      </c>
      <c r="E1820" s="335" t="s">
        <v>39405</v>
      </c>
      <c r="F1820" s="338"/>
    </row>
    <row r="1821">
      <c r="A1821" s="335" t="s">
        <v>35769</v>
      </c>
      <c r="B1821" s="335" t="s">
        <v>35770</v>
      </c>
      <c r="C1821" s="335" t="s">
        <v>39406</v>
      </c>
      <c r="D1821" s="335" t="s">
        <v>19545</v>
      </c>
      <c r="E1821" s="335" t="s">
        <v>39407</v>
      </c>
      <c r="F1821" s="338"/>
    </row>
    <row r="1822">
      <c r="A1822" s="335" t="s">
        <v>35769</v>
      </c>
      <c r="B1822" s="335" t="s">
        <v>35770</v>
      </c>
      <c r="C1822" s="335" t="s">
        <v>39408</v>
      </c>
      <c r="D1822" s="335" t="s">
        <v>10257</v>
      </c>
      <c r="E1822" s="335" t="s">
        <v>39409</v>
      </c>
      <c r="F1822" s="338"/>
    </row>
    <row r="1823">
      <c r="A1823" s="335" t="s">
        <v>35769</v>
      </c>
      <c r="B1823" s="335" t="s">
        <v>35770</v>
      </c>
      <c r="C1823" s="335" t="s">
        <v>39410</v>
      </c>
      <c r="D1823" s="335" t="s">
        <v>10257</v>
      </c>
      <c r="E1823" s="335" t="s">
        <v>39409</v>
      </c>
      <c r="F1823" s="338"/>
    </row>
    <row r="1824">
      <c r="A1824" s="335" t="s">
        <v>35769</v>
      </c>
      <c r="B1824" s="335" t="s">
        <v>35770</v>
      </c>
      <c r="C1824" s="335" t="s">
        <v>39411</v>
      </c>
      <c r="D1824" s="335" t="s">
        <v>10257</v>
      </c>
      <c r="E1824" s="335" t="s">
        <v>39409</v>
      </c>
      <c r="F1824" s="338"/>
    </row>
    <row r="1825">
      <c r="A1825" s="335" t="s">
        <v>35769</v>
      </c>
      <c r="B1825" s="335" t="s">
        <v>35770</v>
      </c>
      <c r="C1825" s="335" t="s">
        <v>39412</v>
      </c>
      <c r="D1825" s="335" t="s">
        <v>10257</v>
      </c>
      <c r="E1825" s="335" t="s">
        <v>39409</v>
      </c>
      <c r="F1825" s="338"/>
    </row>
    <row r="1826">
      <c r="A1826" s="335" t="s">
        <v>35769</v>
      </c>
      <c r="B1826" s="335" t="s">
        <v>35770</v>
      </c>
      <c r="C1826" s="335" t="s">
        <v>39413</v>
      </c>
      <c r="D1826" s="335" t="s">
        <v>10257</v>
      </c>
      <c r="E1826" s="335" t="s">
        <v>39409</v>
      </c>
      <c r="F1826" s="338"/>
    </row>
    <row r="1827">
      <c r="A1827" s="335" t="s">
        <v>35769</v>
      </c>
      <c r="B1827" s="335" t="s">
        <v>35770</v>
      </c>
      <c r="C1827" s="335" t="s">
        <v>39414</v>
      </c>
      <c r="D1827" s="335" t="s">
        <v>10257</v>
      </c>
      <c r="E1827" s="335" t="s">
        <v>39409</v>
      </c>
      <c r="F1827" s="338"/>
    </row>
    <row r="1828">
      <c r="A1828" s="335" t="s">
        <v>35769</v>
      </c>
      <c r="B1828" s="335" t="s">
        <v>35770</v>
      </c>
      <c r="C1828" s="335" t="s">
        <v>39415</v>
      </c>
      <c r="D1828" s="335" t="s">
        <v>10257</v>
      </c>
      <c r="E1828" s="335" t="s">
        <v>39409</v>
      </c>
      <c r="F1828" s="338"/>
    </row>
    <row r="1829">
      <c r="A1829" s="335" t="s">
        <v>35769</v>
      </c>
      <c r="B1829" s="335" t="s">
        <v>35770</v>
      </c>
      <c r="C1829" s="335" t="s">
        <v>39416</v>
      </c>
      <c r="D1829" s="335" t="s">
        <v>10257</v>
      </c>
      <c r="E1829" s="335" t="s">
        <v>39409</v>
      </c>
      <c r="F1829" s="338"/>
    </row>
    <row r="1830">
      <c r="A1830" s="335" t="s">
        <v>35769</v>
      </c>
      <c r="B1830" s="335" t="s">
        <v>35770</v>
      </c>
      <c r="C1830" s="335" t="s">
        <v>39417</v>
      </c>
      <c r="D1830" s="335" t="s">
        <v>10257</v>
      </c>
      <c r="E1830" s="335" t="s">
        <v>39409</v>
      </c>
      <c r="F1830" s="338"/>
    </row>
    <row r="1831">
      <c r="A1831" s="335" t="s">
        <v>35769</v>
      </c>
      <c r="B1831" s="335" t="s">
        <v>35770</v>
      </c>
      <c r="C1831" s="335" t="s">
        <v>39418</v>
      </c>
      <c r="D1831" s="335" t="s">
        <v>19545</v>
      </c>
      <c r="E1831" s="335" t="s">
        <v>39409</v>
      </c>
      <c r="F1831" s="338"/>
    </row>
    <row r="1832">
      <c r="A1832" s="335" t="s">
        <v>35762</v>
      </c>
      <c r="B1832" s="335" t="s">
        <v>35797</v>
      </c>
      <c r="C1832" s="335" t="s">
        <v>39419</v>
      </c>
      <c r="D1832" s="335" t="s">
        <v>10270</v>
      </c>
      <c r="E1832" s="335" t="s">
        <v>39420</v>
      </c>
      <c r="F1832" s="338"/>
    </row>
    <row r="1833">
      <c r="A1833" s="335" t="s">
        <v>35762</v>
      </c>
      <c r="B1833" s="335" t="s">
        <v>35770</v>
      </c>
      <c r="C1833" s="335" t="s">
        <v>5046</v>
      </c>
      <c r="D1833" s="335" t="s">
        <v>5044</v>
      </c>
      <c r="E1833" s="335" t="s">
        <v>39421</v>
      </c>
      <c r="F1833" s="338"/>
    </row>
    <row r="1834">
      <c r="A1834" s="335" t="s">
        <v>35769</v>
      </c>
      <c r="B1834" s="335" t="s">
        <v>35765</v>
      </c>
      <c r="C1834" s="335" t="s">
        <v>39422</v>
      </c>
      <c r="D1834" s="335" t="s">
        <v>10276</v>
      </c>
      <c r="E1834" s="335" t="s">
        <v>39423</v>
      </c>
      <c r="F1834" s="338"/>
    </row>
    <row r="1835">
      <c r="A1835" s="335" t="s">
        <v>35762</v>
      </c>
      <c r="B1835" s="335" t="s">
        <v>35770</v>
      </c>
      <c r="C1835" s="335" t="s">
        <v>39424</v>
      </c>
      <c r="D1835" s="335" t="s">
        <v>10276</v>
      </c>
      <c r="E1835" s="335" t="s">
        <v>39425</v>
      </c>
      <c r="F1835" s="338"/>
    </row>
    <row r="1836">
      <c r="A1836" s="335" t="s">
        <v>35762</v>
      </c>
      <c r="B1836" s="335" t="s">
        <v>35797</v>
      </c>
      <c r="C1836" s="335" t="s">
        <v>39426</v>
      </c>
      <c r="D1836" s="335" t="s">
        <v>10276</v>
      </c>
      <c r="E1836" s="335" t="s">
        <v>39427</v>
      </c>
      <c r="F1836" s="338"/>
    </row>
    <row r="1837">
      <c r="A1837" s="335" t="s">
        <v>35762</v>
      </c>
      <c r="B1837" s="335" t="s">
        <v>35797</v>
      </c>
      <c r="C1837" s="335" t="s">
        <v>39428</v>
      </c>
      <c r="D1837" s="335" t="s">
        <v>3037</v>
      </c>
      <c r="E1837" s="335" t="s">
        <v>39429</v>
      </c>
      <c r="F1837" s="338"/>
    </row>
    <row r="1838">
      <c r="A1838" s="335" t="s">
        <v>34241</v>
      </c>
      <c r="B1838" s="335" t="s">
        <v>35770</v>
      </c>
      <c r="C1838" s="335" t="s">
        <v>34167</v>
      </c>
      <c r="D1838" s="335" t="s">
        <v>39430</v>
      </c>
      <c r="E1838" s="335" t="s">
        <v>39431</v>
      </c>
      <c r="F1838" s="338"/>
    </row>
    <row r="1839">
      <c r="A1839" s="335" t="s">
        <v>35769</v>
      </c>
      <c r="B1839" s="335" t="s">
        <v>35765</v>
      </c>
      <c r="C1839" s="335" t="s">
        <v>24651</v>
      </c>
      <c r="D1839" s="335" t="s">
        <v>39432</v>
      </c>
      <c r="E1839" s="335" t="s">
        <v>39433</v>
      </c>
      <c r="F1839" s="338"/>
    </row>
    <row r="1840">
      <c r="A1840" s="335" t="s">
        <v>35769</v>
      </c>
      <c r="B1840" s="335" t="s">
        <v>35797</v>
      </c>
      <c r="C1840" s="335" t="s">
        <v>24575</v>
      </c>
      <c r="D1840" s="335" t="s">
        <v>3585</v>
      </c>
      <c r="E1840" s="335" t="s">
        <v>39434</v>
      </c>
      <c r="F1840" s="338"/>
    </row>
    <row r="1841">
      <c r="A1841" s="335" t="s">
        <v>35762</v>
      </c>
      <c r="B1841" s="335" t="s">
        <v>35770</v>
      </c>
      <c r="C1841" s="335" t="s">
        <v>39435</v>
      </c>
      <c r="D1841" s="335" t="s">
        <v>3585</v>
      </c>
      <c r="E1841" s="335" t="s">
        <v>39436</v>
      </c>
      <c r="F1841" s="338"/>
    </row>
    <row r="1842">
      <c r="A1842" s="335" t="s">
        <v>35762</v>
      </c>
      <c r="B1842" s="335" t="s">
        <v>36013</v>
      </c>
      <c r="C1842" s="335" t="s">
        <v>39437</v>
      </c>
      <c r="D1842" s="335" t="s">
        <v>6051</v>
      </c>
      <c r="E1842" s="335" t="s">
        <v>39438</v>
      </c>
      <c r="F1842" s="338"/>
    </row>
    <row r="1843">
      <c r="A1843" s="335" t="s">
        <v>35762</v>
      </c>
      <c r="B1843" s="335" t="s">
        <v>35797</v>
      </c>
      <c r="C1843" s="335" t="s">
        <v>39439</v>
      </c>
      <c r="D1843" s="335" t="s">
        <v>6120</v>
      </c>
      <c r="E1843" s="335" t="s">
        <v>39440</v>
      </c>
      <c r="F1843" s="338"/>
    </row>
    <row r="1844">
      <c r="A1844" s="335" t="s">
        <v>35769</v>
      </c>
      <c r="B1844" s="335" t="s">
        <v>35765</v>
      </c>
      <c r="C1844" s="335" t="s">
        <v>39441</v>
      </c>
      <c r="D1844" s="335" t="s">
        <v>39442</v>
      </c>
      <c r="E1844" s="335" t="s">
        <v>39443</v>
      </c>
      <c r="F1844" s="338"/>
    </row>
    <row r="1845">
      <c r="A1845" s="335" t="s">
        <v>35762</v>
      </c>
      <c r="B1845" s="335" t="s">
        <v>35797</v>
      </c>
      <c r="C1845" s="335" t="s">
        <v>39444</v>
      </c>
      <c r="D1845" s="335" t="s">
        <v>39445</v>
      </c>
      <c r="E1845" s="335" t="s">
        <v>39446</v>
      </c>
      <c r="F1845" s="338"/>
    </row>
    <row r="1846">
      <c r="A1846" s="335" t="s">
        <v>35769</v>
      </c>
      <c r="B1846" s="335" t="s">
        <v>35797</v>
      </c>
      <c r="C1846" s="335" t="s">
        <v>39393</v>
      </c>
      <c r="D1846" s="335" t="s">
        <v>39447</v>
      </c>
      <c r="E1846" s="335" t="s">
        <v>39448</v>
      </c>
      <c r="F1846" s="338"/>
    </row>
    <row r="1847">
      <c r="A1847" s="335" t="s">
        <v>35762</v>
      </c>
      <c r="B1847" s="335" t="s">
        <v>35765</v>
      </c>
      <c r="C1847" s="335" t="s">
        <v>39449</v>
      </c>
      <c r="D1847" s="335" t="s">
        <v>5100</v>
      </c>
      <c r="E1847" s="335" t="s">
        <v>39450</v>
      </c>
      <c r="F1847" s="338"/>
    </row>
    <row r="1848">
      <c r="A1848" s="335" t="s">
        <v>34241</v>
      </c>
      <c r="B1848" s="335" t="s">
        <v>35770</v>
      </c>
      <c r="C1848" s="335" t="s">
        <v>34730</v>
      </c>
      <c r="D1848" s="335"/>
      <c r="E1848" s="335" t="s">
        <v>39451</v>
      </c>
      <c r="F1848" s="338"/>
    </row>
    <row r="1849">
      <c r="A1849" s="335" t="s">
        <v>34241</v>
      </c>
      <c r="B1849" s="335" t="s">
        <v>35792</v>
      </c>
      <c r="C1849" s="335" t="s">
        <v>39452</v>
      </c>
      <c r="D1849" s="335" t="s">
        <v>39453</v>
      </c>
      <c r="E1849" s="335" t="s">
        <v>39454</v>
      </c>
      <c r="F1849" s="338"/>
    </row>
    <row r="1850">
      <c r="A1850" s="335" t="s">
        <v>35769</v>
      </c>
      <c r="B1850" s="335" t="s">
        <v>35765</v>
      </c>
      <c r="C1850" s="335" t="s">
        <v>39455</v>
      </c>
      <c r="D1850" s="335" t="s">
        <v>39456</v>
      </c>
      <c r="E1850" s="335" t="s">
        <v>39457</v>
      </c>
      <c r="F1850" s="338"/>
    </row>
    <row r="1851">
      <c r="A1851" s="335" t="s">
        <v>35769</v>
      </c>
      <c r="B1851" s="335" t="s">
        <v>35797</v>
      </c>
      <c r="C1851" s="335" t="s">
        <v>31132</v>
      </c>
      <c r="D1851" s="335" t="s">
        <v>24043</v>
      </c>
      <c r="E1851" s="335" t="s">
        <v>39458</v>
      </c>
      <c r="F1851" s="338"/>
    </row>
    <row r="1852">
      <c r="A1852" s="335" t="s">
        <v>35762</v>
      </c>
      <c r="B1852" s="335" t="s">
        <v>35770</v>
      </c>
      <c r="C1852" s="335" t="s">
        <v>39459</v>
      </c>
      <c r="D1852" s="335" t="s">
        <v>6140</v>
      </c>
      <c r="E1852" s="335" t="s">
        <v>39460</v>
      </c>
      <c r="F1852" s="338"/>
    </row>
    <row r="1853">
      <c r="A1853" s="335" t="s">
        <v>35769</v>
      </c>
      <c r="B1853" s="335" t="s">
        <v>35770</v>
      </c>
      <c r="C1853" s="335" t="s">
        <v>39461</v>
      </c>
      <c r="D1853" s="335" t="s">
        <v>24043</v>
      </c>
      <c r="E1853" s="335" t="s">
        <v>39462</v>
      </c>
      <c r="F1853" s="338"/>
    </row>
    <row r="1854">
      <c r="A1854" s="335" t="s">
        <v>35762</v>
      </c>
      <c r="B1854" s="335" t="s">
        <v>35797</v>
      </c>
      <c r="C1854" s="342" t="s">
        <v>39463</v>
      </c>
      <c r="D1854" s="335" t="s">
        <v>16880</v>
      </c>
      <c r="E1854" s="335" t="s">
        <v>39464</v>
      </c>
      <c r="F1854" s="338"/>
    </row>
    <row r="1855">
      <c r="A1855" s="335" t="s">
        <v>35762</v>
      </c>
      <c r="B1855" s="335" t="s">
        <v>35765</v>
      </c>
      <c r="C1855" s="335" t="s">
        <v>39465</v>
      </c>
      <c r="D1855" s="335" t="s">
        <v>10365</v>
      </c>
      <c r="E1855" s="335" t="s">
        <v>39466</v>
      </c>
      <c r="F1855" s="338"/>
    </row>
    <row r="1856">
      <c r="A1856" s="335" t="s">
        <v>35787</v>
      </c>
      <c r="B1856" s="335" t="s">
        <v>35770</v>
      </c>
      <c r="C1856" s="335" t="s">
        <v>39467</v>
      </c>
      <c r="D1856" s="335" t="s">
        <v>39468</v>
      </c>
      <c r="E1856" s="335" t="s">
        <v>6146</v>
      </c>
      <c r="F1856" s="338"/>
    </row>
    <row r="1857">
      <c r="A1857" s="335" t="s">
        <v>35769</v>
      </c>
      <c r="B1857" s="335" t="s">
        <v>35797</v>
      </c>
      <c r="C1857" s="335" t="s">
        <v>39469</v>
      </c>
      <c r="D1857" s="335" t="s">
        <v>31656</v>
      </c>
      <c r="E1857" s="335" t="s">
        <v>39470</v>
      </c>
      <c r="F1857" s="338"/>
    </row>
    <row r="1858">
      <c r="A1858" s="335" t="s">
        <v>35762</v>
      </c>
      <c r="B1858" s="335" t="s">
        <v>35797</v>
      </c>
      <c r="C1858" s="335" t="s">
        <v>39471</v>
      </c>
      <c r="D1858" s="335" t="s">
        <v>39472</v>
      </c>
      <c r="E1858" s="335" t="s">
        <v>39473</v>
      </c>
      <c r="F1858" s="338"/>
    </row>
    <row r="1859">
      <c r="A1859" s="335" t="s">
        <v>35787</v>
      </c>
      <c r="B1859" s="335" t="s">
        <v>35770</v>
      </c>
      <c r="C1859" s="335" t="s">
        <v>39474</v>
      </c>
      <c r="D1859" s="335" t="s">
        <v>39475</v>
      </c>
      <c r="E1859" s="335" t="s">
        <v>10390</v>
      </c>
      <c r="F1859" s="338"/>
    </row>
    <row r="1860">
      <c r="A1860" s="335" t="s">
        <v>35762</v>
      </c>
      <c r="B1860" s="335" t="s">
        <v>35765</v>
      </c>
      <c r="C1860" s="335" t="s">
        <v>39476</v>
      </c>
      <c r="D1860" s="335" t="s">
        <v>10390</v>
      </c>
      <c r="E1860" s="335" t="s">
        <v>39477</v>
      </c>
      <c r="F1860" s="338"/>
    </row>
    <row r="1861">
      <c r="A1861" s="335" t="s">
        <v>35762</v>
      </c>
      <c r="B1861" s="335" t="s">
        <v>35797</v>
      </c>
      <c r="C1861" s="335" t="s">
        <v>10392</v>
      </c>
      <c r="D1861" s="335" t="s">
        <v>30898</v>
      </c>
      <c r="E1861" s="335" t="s">
        <v>39478</v>
      </c>
      <c r="F1861" s="338"/>
    </row>
    <row r="1862">
      <c r="A1862" s="335" t="s">
        <v>35769</v>
      </c>
      <c r="B1862" s="335" t="s">
        <v>35797</v>
      </c>
      <c r="C1862" s="335" t="s">
        <v>39479</v>
      </c>
      <c r="D1862" s="335" t="s">
        <v>31247</v>
      </c>
      <c r="E1862" s="335" t="s">
        <v>39480</v>
      </c>
      <c r="F1862" s="338"/>
    </row>
    <row r="1863">
      <c r="A1863" s="335" t="s">
        <v>35762</v>
      </c>
      <c r="B1863" s="335" t="s">
        <v>35797</v>
      </c>
      <c r="C1863" s="335" t="s">
        <v>39481</v>
      </c>
      <c r="D1863" s="335" t="s">
        <v>5722</v>
      </c>
      <c r="E1863" s="335" t="s">
        <v>39482</v>
      </c>
      <c r="F1863" s="338"/>
    </row>
    <row r="1864">
      <c r="A1864" s="335" t="s">
        <v>35769</v>
      </c>
      <c r="B1864" s="335" t="s">
        <v>35770</v>
      </c>
      <c r="C1864" s="335" t="s">
        <v>24119</v>
      </c>
      <c r="D1864" s="335" t="s">
        <v>29481</v>
      </c>
      <c r="E1864" s="335" t="s">
        <v>39483</v>
      </c>
      <c r="F1864" s="338"/>
    </row>
    <row r="1865">
      <c r="A1865" s="335" t="s">
        <v>34241</v>
      </c>
      <c r="B1865" s="335" t="s">
        <v>35792</v>
      </c>
      <c r="C1865" s="335" t="s">
        <v>36463</v>
      </c>
      <c r="D1865" s="335" t="s">
        <v>39484</v>
      </c>
      <c r="E1865" s="335" t="s">
        <v>39485</v>
      </c>
      <c r="F1865" s="338"/>
    </row>
    <row r="1866">
      <c r="A1866" s="335" t="s">
        <v>35769</v>
      </c>
      <c r="B1866" s="335" t="s">
        <v>35797</v>
      </c>
      <c r="C1866" s="335" t="s">
        <v>39486</v>
      </c>
      <c r="D1866" s="335" t="s">
        <v>10414</v>
      </c>
      <c r="E1866" s="335" t="s">
        <v>39487</v>
      </c>
      <c r="F1866" s="338"/>
    </row>
    <row r="1867">
      <c r="A1867" s="335" t="s">
        <v>35769</v>
      </c>
      <c r="B1867" s="335" t="s">
        <v>35770</v>
      </c>
      <c r="C1867" s="335" t="s">
        <v>39488</v>
      </c>
      <c r="D1867" s="335" t="s">
        <v>29481</v>
      </c>
      <c r="E1867" s="335" t="s">
        <v>39489</v>
      </c>
      <c r="F1867" s="338"/>
    </row>
    <row r="1868">
      <c r="A1868" s="335" t="s">
        <v>35762</v>
      </c>
      <c r="B1868" s="335" t="s">
        <v>35770</v>
      </c>
      <c r="C1868" s="335" t="s">
        <v>39490</v>
      </c>
      <c r="D1868" s="335" t="s">
        <v>39491</v>
      </c>
      <c r="E1868" s="335" t="s">
        <v>39492</v>
      </c>
      <c r="F1868" s="338"/>
    </row>
    <row r="1869">
      <c r="A1869" s="335" t="s">
        <v>35769</v>
      </c>
      <c r="B1869" s="335" t="s">
        <v>35770</v>
      </c>
      <c r="C1869" s="335" t="s">
        <v>39493</v>
      </c>
      <c r="D1869" s="335" t="s">
        <v>6051</v>
      </c>
      <c r="E1869" s="335" t="s">
        <v>39494</v>
      </c>
      <c r="F1869" s="338"/>
    </row>
    <row r="1870">
      <c r="A1870" s="335" t="s">
        <v>35762</v>
      </c>
      <c r="B1870" s="335" t="s">
        <v>35792</v>
      </c>
      <c r="C1870" s="335" t="s">
        <v>39495</v>
      </c>
      <c r="D1870" s="335" t="s">
        <v>31659</v>
      </c>
      <c r="E1870" s="335" t="s">
        <v>39496</v>
      </c>
      <c r="F1870" s="338"/>
    </row>
    <row r="1871">
      <c r="A1871" s="335" t="s">
        <v>34241</v>
      </c>
      <c r="B1871" s="335" t="s">
        <v>35765</v>
      </c>
      <c r="C1871" s="335" t="s">
        <v>39497</v>
      </c>
      <c r="D1871" s="335" t="s">
        <v>39498</v>
      </c>
      <c r="E1871" s="335" t="s">
        <v>39499</v>
      </c>
      <c r="F1871" s="338"/>
    </row>
    <row r="1872">
      <c r="A1872" s="335" t="s">
        <v>34241</v>
      </c>
      <c r="B1872" s="335" t="s">
        <v>35770</v>
      </c>
      <c r="C1872" s="335" t="s">
        <v>34097</v>
      </c>
      <c r="D1872" s="335" t="s">
        <v>39500</v>
      </c>
      <c r="E1872" s="335" t="s">
        <v>39501</v>
      </c>
      <c r="F1872" s="338"/>
    </row>
    <row r="1873">
      <c r="A1873" s="335" t="s">
        <v>35769</v>
      </c>
      <c r="B1873" s="335" t="s">
        <v>35797</v>
      </c>
      <c r="C1873" s="335" t="s">
        <v>39502</v>
      </c>
      <c r="D1873" s="335" t="s">
        <v>20512</v>
      </c>
      <c r="E1873" s="335" t="s">
        <v>39503</v>
      </c>
      <c r="F1873" s="338"/>
    </row>
    <row r="1874">
      <c r="A1874" s="335" t="s">
        <v>35762</v>
      </c>
      <c r="B1874" s="335" t="s">
        <v>35765</v>
      </c>
      <c r="C1874" s="335" t="s">
        <v>39504</v>
      </c>
      <c r="D1874" s="335" t="s">
        <v>2906</v>
      </c>
      <c r="E1874" s="335" t="s">
        <v>39505</v>
      </c>
      <c r="F1874" s="338"/>
    </row>
    <row r="1875">
      <c r="A1875" s="335" t="s">
        <v>35762</v>
      </c>
      <c r="B1875" s="335" t="s">
        <v>35765</v>
      </c>
      <c r="C1875" s="335" t="s">
        <v>39506</v>
      </c>
      <c r="D1875" s="335" t="s">
        <v>5100</v>
      </c>
      <c r="E1875" s="335" t="s">
        <v>39507</v>
      </c>
      <c r="F1875" s="338"/>
    </row>
    <row r="1876">
      <c r="A1876" s="335" t="s">
        <v>35769</v>
      </c>
      <c r="B1876" s="335" t="s">
        <v>35792</v>
      </c>
      <c r="C1876" s="335" t="s">
        <v>39508</v>
      </c>
      <c r="D1876" s="335" t="s">
        <v>20512</v>
      </c>
      <c r="E1876" s="335" t="s">
        <v>39509</v>
      </c>
      <c r="F1876" s="338"/>
    </row>
    <row r="1877">
      <c r="A1877" s="339" t="s">
        <v>35787</v>
      </c>
      <c r="B1877" s="340" t="s">
        <v>24604</v>
      </c>
      <c r="C1877" s="340" t="s">
        <v>32152</v>
      </c>
      <c r="D1877" s="340"/>
      <c r="E1877" s="340" t="s">
        <v>39510</v>
      </c>
      <c r="F1877" s="341"/>
    </row>
    <row r="1878">
      <c r="A1878" s="335" t="s">
        <v>34241</v>
      </c>
      <c r="B1878" s="335" t="s">
        <v>35770</v>
      </c>
      <c r="C1878" s="335" t="s">
        <v>36607</v>
      </c>
      <c r="D1878" s="335" t="s">
        <v>39511</v>
      </c>
      <c r="E1878" s="335" t="s">
        <v>39512</v>
      </c>
      <c r="F1878" s="338"/>
    </row>
    <row r="1879">
      <c r="A1879" s="335" t="s">
        <v>35762</v>
      </c>
      <c r="B1879" s="335" t="s">
        <v>35770</v>
      </c>
      <c r="C1879" s="335" t="s">
        <v>9301</v>
      </c>
      <c r="D1879" s="335" t="s">
        <v>5185</v>
      </c>
      <c r="E1879" s="335" t="s">
        <v>39513</v>
      </c>
      <c r="F1879" s="338"/>
    </row>
    <row r="1880">
      <c r="A1880" s="335" t="s">
        <v>35769</v>
      </c>
      <c r="B1880" s="335" t="s">
        <v>35770</v>
      </c>
      <c r="C1880" s="335" t="s">
        <v>39514</v>
      </c>
      <c r="D1880" s="335" t="s">
        <v>3312</v>
      </c>
      <c r="E1880" s="335" t="s">
        <v>39515</v>
      </c>
      <c r="F1880" s="338"/>
    </row>
    <row r="1881">
      <c r="A1881" s="335" t="s">
        <v>35769</v>
      </c>
      <c r="B1881" s="335" t="s">
        <v>35797</v>
      </c>
      <c r="C1881" s="335" t="s">
        <v>39516</v>
      </c>
      <c r="D1881" s="335" t="s">
        <v>15902</v>
      </c>
      <c r="E1881" s="335" t="s">
        <v>39517</v>
      </c>
      <c r="F1881" s="338"/>
    </row>
    <row r="1882">
      <c r="A1882" s="335" t="s">
        <v>35769</v>
      </c>
      <c r="B1882" s="335" t="s">
        <v>35770</v>
      </c>
      <c r="C1882" s="335" t="s">
        <v>39518</v>
      </c>
      <c r="D1882" s="335" t="s">
        <v>15902</v>
      </c>
      <c r="E1882" s="335" t="s">
        <v>39519</v>
      </c>
      <c r="F1882" s="338"/>
    </row>
    <row r="1883">
      <c r="A1883" s="335" t="s">
        <v>35769</v>
      </c>
      <c r="B1883" s="335" t="s">
        <v>35770</v>
      </c>
      <c r="C1883" s="335" t="s">
        <v>29340</v>
      </c>
      <c r="D1883" s="335" t="s">
        <v>15902</v>
      </c>
      <c r="E1883" s="335" t="s">
        <v>39519</v>
      </c>
      <c r="F1883" s="338"/>
    </row>
    <row r="1884">
      <c r="A1884" s="335" t="s">
        <v>34241</v>
      </c>
      <c r="B1884" s="335" t="s">
        <v>35770</v>
      </c>
      <c r="C1884" s="335" t="s">
        <v>39520</v>
      </c>
      <c r="D1884" s="335"/>
      <c r="E1884" s="335" t="s">
        <v>39521</v>
      </c>
      <c r="F1884" s="338"/>
    </row>
    <row r="1885">
      <c r="A1885" s="335" t="s">
        <v>35787</v>
      </c>
      <c r="B1885" s="335" t="s">
        <v>35770</v>
      </c>
      <c r="C1885" s="335" t="s">
        <v>39522</v>
      </c>
      <c r="D1885" s="335" t="s">
        <v>39523</v>
      </c>
      <c r="E1885" s="335" t="s">
        <v>10459</v>
      </c>
      <c r="F1885" s="338"/>
    </row>
    <row r="1886">
      <c r="A1886" s="335" t="s">
        <v>35769</v>
      </c>
      <c r="B1886" s="335" t="s">
        <v>35770</v>
      </c>
      <c r="C1886" s="335" t="s">
        <v>39524</v>
      </c>
      <c r="D1886" s="335" t="s">
        <v>30471</v>
      </c>
      <c r="E1886" s="335" t="s">
        <v>39525</v>
      </c>
      <c r="F1886" s="338"/>
    </row>
    <row r="1887">
      <c r="A1887" s="335" t="s">
        <v>35762</v>
      </c>
      <c r="B1887" s="335" t="s">
        <v>35797</v>
      </c>
      <c r="C1887" s="335" t="s">
        <v>38344</v>
      </c>
      <c r="D1887" s="335" t="s">
        <v>39526</v>
      </c>
      <c r="E1887" s="335" t="s">
        <v>39527</v>
      </c>
      <c r="F1887" s="338"/>
    </row>
    <row r="1888">
      <c r="A1888" s="335" t="s">
        <v>35769</v>
      </c>
      <c r="B1888" s="335" t="s">
        <v>35770</v>
      </c>
      <c r="C1888" s="335" t="s">
        <v>29073</v>
      </c>
      <c r="D1888" s="335" t="s">
        <v>39528</v>
      </c>
      <c r="E1888" s="335" t="s">
        <v>39529</v>
      </c>
      <c r="F1888" s="338"/>
    </row>
    <row r="1889">
      <c r="A1889" s="335" t="s">
        <v>35769</v>
      </c>
      <c r="B1889" s="335" t="s">
        <v>35770</v>
      </c>
      <c r="C1889" s="335" t="s">
        <v>29763</v>
      </c>
      <c r="D1889" s="335" t="s">
        <v>39530</v>
      </c>
      <c r="E1889" s="335" t="s">
        <v>39531</v>
      </c>
      <c r="F1889" s="338"/>
    </row>
    <row r="1890">
      <c r="A1890" s="335" t="s">
        <v>34241</v>
      </c>
      <c r="B1890" s="335" t="s">
        <v>35770</v>
      </c>
      <c r="C1890" s="335" t="s">
        <v>34229</v>
      </c>
      <c r="D1890" s="335" t="s">
        <v>39532</v>
      </c>
      <c r="E1890" s="335" t="s">
        <v>39533</v>
      </c>
      <c r="F1890" s="338"/>
    </row>
    <row r="1891">
      <c r="A1891" s="335" t="s">
        <v>35762</v>
      </c>
      <c r="B1891" s="335" t="s">
        <v>35770</v>
      </c>
      <c r="C1891" s="335" t="s">
        <v>7508</v>
      </c>
      <c r="D1891" s="335" t="s">
        <v>39534</v>
      </c>
      <c r="E1891" s="335" t="s">
        <v>39535</v>
      </c>
      <c r="F1891" s="338"/>
    </row>
    <row r="1892">
      <c r="A1892" s="335" t="s">
        <v>35787</v>
      </c>
      <c r="B1892" s="335" t="s">
        <v>35770</v>
      </c>
      <c r="C1892" s="335" t="s">
        <v>39536</v>
      </c>
      <c r="D1892" s="335" t="s">
        <v>39537</v>
      </c>
      <c r="E1892" s="335" t="s">
        <v>5414</v>
      </c>
      <c r="F1892" s="338"/>
    </row>
    <row r="1893">
      <c r="A1893" s="335" t="s">
        <v>35787</v>
      </c>
      <c r="B1893" s="335" t="s">
        <v>35770</v>
      </c>
      <c r="C1893" s="335" t="s">
        <v>39538</v>
      </c>
      <c r="D1893" s="335" t="s">
        <v>39539</v>
      </c>
      <c r="E1893" s="335" t="s">
        <v>3082</v>
      </c>
      <c r="F1893" s="338"/>
    </row>
    <row r="1894">
      <c r="A1894" s="335" t="s">
        <v>35762</v>
      </c>
      <c r="B1894" s="335" t="s">
        <v>35765</v>
      </c>
      <c r="C1894" s="335" t="s">
        <v>39540</v>
      </c>
      <c r="D1894" s="335" t="s">
        <v>5414</v>
      </c>
      <c r="E1894" s="335" t="s">
        <v>39541</v>
      </c>
      <c r="F1894" s="338"/>
    </row>
    <row r="1895">
      <c r="A1895" s="335" t="s">
        <v>35762</v>
      </c>
      <c r="B1895" s="335" t="s">
        <v>35797</v>
      </c>
      <c r="C1895" s="335" t="s">
        <v>10491</v>
      </c>
      <c r="D1895" s="335" t="s">
        <v>3082</v>
      </c>
      <c r="E1895" s="335" t="s">
        <v>39542</v>
      </c>
      <c r="F1895" s="338"/>
    </row>
    <row r="1896">
      <c r="A1896" s="335" t="s">
        <v>35769</v>
      </c>
      <c r="B1896" s="335" t="s">
        <v>35765</v>
      </c>
      <c r="C1896" s="335" t="s">
        <v>39543</v>
      </c>
      <c r="D1896" s="335" t="s">
        <v>3082</v>
      </c>
      <c r="E1896" s="335" t="s">
        <v>39544</v>
      </c>
      <c r="F1896" s="338"/>
    </row>
    <row r="1897">
      <c r="A1897" s="335" t="s">
        <v>35762</v>
      </c>
      <c r="B1897" s="335" t="s">
        <v>35797</v>
      </c>
      <c r="C1897" s="335" t="s">
        <v>39545</v>
      </c>
      <c r="D1897" s="335" t="s">
        <v>3082</v>
      </c>
      <c r="E1897" s="335" t="s">
        <v>39546</v>
      </c>
      <c r="F1897" s="338"/>
    </row>
    <row r="1898">
      <c r="A1898" s="335" t="s">
        <v>35769</v>
      </c>
      <c r="B1898" s="335" t="s">
        <v>35770</v>
      </c>
      <c r="C1898" s="335" t="s">
        <v>36989</v>
      </c>
      <c r="D1898" s="335" t="s">
        <v>20761</v>
      </c>
      <c r="E1898" s="335" t="s">
        <v>39547</v>
      </c>
      <c r="F1898" s="338"/>
    </row>
    <row r="1899">
      <c r="A1899" s="335" t="s">
        <v>35762</v>
      </c>
      <c r="B1899" s="335" t="s">
        <v>35797</v>
      </c>
      <c r="C1899" s="335" t="s">
        <v>39548</v>
      </c>
      <c r="D1899" s="335" t="s">
        <v>3082</v>
      </c>
      <c r="E1899" s="335" t="s">
        <v>39549</v>
      </c>
      <c r="F1899" s="338"/>
    </row>
    <row r="1900">
      <c r="A1900" s="339" t="s">
        <v>35787</v>
      </c>
      <c r="B1900" s="340" t="s">
        <v>24604</v>
      </c>
      <c r="C1900" s="340" t="s">
        <v>36790</v>
      </c>
      <c r="D1900" s="340"/>
      <c r="E1900" s="340" t="s">
        <v>39550</v>
      </c>
      <c r="F1900" s="341"/>
    </row>
    <row r="1901">
      <c r="A1901" s="335" t="s">
        <v>35762</v>
      </c>
      <c r="B1901" s="335" t="s">
        <v>35770</v>
      </c>
      <c r="C1901" s="335" t="s">
        <v>39551</v>
      </c>
      <c r="D1901" s="335" t="s">
        <v>39552</v>
      </c>
      <c r="E1901" s="335" t="s">
        <v>39553</v>
      </c>
      <c r="F1901" s="338"/>
    </row>
    <row r="1902">
      <c r="A1902" s="335" t="s">
        <v>35762</v>
      </c>
      <c r="B1902" s="335" t="s">
        <v>35770</v>
      </c>
      <c r="C1902" s="335" t="s">
        <v>39554</v>
      </c>
      <c r="D1902" s="335" t="s">
        <v>3082</v>
      </c>
      <c r="E1902" s="335" t="s">
        <v>39555</v>
      </c>
      <c r="F1902" s="338"/>
    </row>
    <row r="1903">
      <c r="A1903" s="335" t="s">
        <v>35762</v>
      </c>
      <c r="B1903" s="335" t="s">
        <v>35797</v>
      </c>
      <c r="C1903" s="335" t="s">
        <v>39556</v>
      </c>
      <c r="D1903" s="335" t="s">
        <v>3467</v>
      </c>
      <c r="E1903" s="335" t="s">
        <v>39557</v>
      </c>
      <c r="F1903" s="338"/>
    </row>
    <row r="1904">
      <c r="A1904" s="335" t="s">
        <v>35762</v>
      </c>
      <c r="B1904" s="335" t="s">
        <v>35770</v>
      </c>
      <c r="C1904" s="335" t="s">
        <v>39558</v>
      </c>
      <c r="D1904" s="335" t="s">
        <v>39559</v>
      </c>
      <c r="E1904" s="335" t="s">
        <v>39560</v>
      </c>
      <c r="F1904" s="338"/>
    </row>
    <row r="1905">
      <c r="A1905" s="335" t="s">
        <v>35762</v>
      </c>
      <c r="B1905" s="335" t="s">
        <v>35770</v>
      </c>
      <c r="C1905" s="335" t="s">
        <v>39561</v>
      </c>
      <c r="D1905" s="335" t="s">
        <v>15495</v>
      </c>
      <c r="E1905" s="335" t="s">
        <v>39562</v>
      </c>
      <c r="F1905" s="338"/>
    </row>
    <row r="1906">
      <c r="A1906" s="335" t="s">
        <v>35769</v>
      </c>
      <c r="B1906" s="335" t="s">
        <v>35770</v>
      </c>
      <c r="C1906" s="335" t="s">
        <v>39563</v>
      </c>
      <c r="D1906" s="335" t="s">
        <v>6927</v>
      </c>
      <c r="E1906" s="335" t="s">
        <v>39564</v>
      </c>
      <c r="F1906" s="338"/>
    </row>
    <row r="1907">
      <c r="A1907" s="335" t="s">
        <v>35769</v>
      </c>
      <c r="B1907" s="335" t="s">
        <v>35765</v>
      </c>
      <c r="C1907" s="335" t="s">
        <v>39565</v>
      </c>
      <c r="D1907" s="335" t="s">
        <v>39566</v>
      </c>
      <c r="E1907" s="335" t="s">
        <v>39567</v>
      </c>
      <c r="F1907" s="338"/>
    </row>
    <row r="1908">
      <c r="A1908" s="335" t="s">
        <v>35787</v>
      </c>
      <c r="B1908" s="335" t="s">
        <v>35792</v>
      </c>
      <c r="C1908" s="335" t="s">
        <v>39568</v>
      </c>
      <c r="D1908" s="335" t="s">
        <v>39569</v>
      </c>
      <c r="E1908" s="335" t="s">
        <v>39570</v>
      </c>
      <c r="F1908" s="338"/>
    </row>
    <row r="1909">
      <c r="A1909" s="335" t="s">
        <v>35769</v>
      </c>
      <c r="B1909" s="335" t="s">
        <v>35797</v>
      </c>
      <c r="C1909" s="335" t="s">
        <v>25320</v>
      </c>
      <c r="D1909" s="335" t="s">
        <v>39571</v>
      </c>
      <c r="E1909" s="335" t="s">
        <v>39572</v>
      </c>
      <c r="F1909" s="338"/>
    </row>
    <row r="1910">
      <c r="A1910" s="335" t="s">
        <v>35762</v>
      </c>
      <c r="B1910" s="335" t="s">
        <v>35797</v>
      </c>
      <c r="C1910" s="335" t="s">
        <v>39573</v>
      </c>
      <c r="D1910" s="335" t="s">
        <v>39570</v>
      </c>
      <c r="E1910" s="335" t="s">
        <v>39574</v>
      </c>
      <c r="F1910" s="338"/>
    </row>
    <row r="1911">
      <c r="A1911" s="335" t="s">
        <v>35787</v>
      </c>
      <c r="B1911" s="335" t="s">
        <v>35765</v>
      </c>
      <c r="C1911" s="335" t="s">
        <v>10511</v>
      </c>
      <c r="D1911" s="335" t="s">
        <v>39575</v>
      </c>
      <c r="E1911" s="335" t="s">
        <v>6051</v>
      </c>
      <c r="F1911" s="338"/>
    </row>
    <row r="1912">
      <c r="A1912" s="335" t="s">
        <v>35787</v>
      </c>
      <c r="B1912" s="335" t="s">
        <v>35797</v>
      </c>
      <c r="C1912" s="335" t="s">
        <v>39576</v>
      </c>
      <c r="D1912" s="335" t="s">
        <v>39577</v>
      </c>
      <c r="E1912" s="335" t="s">
        <v>3274</v>
      </c>
      <c r="F1912" s="338"/>
    </row>
    <row r="1913">
      <c r="A1913" s="335" t="s">
        <v>34241</v>
      </c>
      <c r="B1913" s="335" t="s">
        <v>35792</v>
      </c>
      <c r="C1913" s="335" t="s">
        <v>36510</v>
      </c>
      <c r="D1913" s="335" t="s">
        <v>39578</v>
      </c>
      <c r="E1913" s="335" t="s">
        <v>39579</v>
      </c>
      <c r="F1913" s="338"/>
    </row>
    <row r="1914">
      <c r="A1914" s="335" t="s">
        <v>34241</v>
      </c>
      <c r="B1914" s="335" t="s">
        <v>35770</v>
      </c>
      <c r="C1914" s="335" t="s">
        <v>39580</v>
      </c>
      <c r="D1914" s="335" t="s">
        <v>39581</v>
      </c>
      <c r="E1914" s="335" t="s">
        <v>39582</v>
      </c>
      <c r="F1914" s="338"/>
    </row>
    <row r="1915">
      <c r="A1915" s="335" t="s">
        <v>35769</v>
      </c>
      <c r="B1915" s="335" t="s">
        <v>35765</v>
      </c>
      <c r="C1915" s="335" t="s">
        <v>39583</v>
      </c>
      <c r="D1915" s="335" t="s">
        <v>3274</v>
      </c>
      <c r="E1915" s="335" t="s">
        <v>39584</v>
      </c>
      <c r="F1915" s="338"/>
    </row>
    <row r="1916">
      <c r="A1916" s="335" t="s">
        <v>35762</v>
      </c>
      <c r="B1916" s="335" t="s">
        <v>35792</v>
      </c>
      <c r="C1916" s="335" t="s">
        <v>39585</v>
      </c>
      <c r="D1916" s="335" t="s">
        <v>3274</v>
      </c>
      <c r="E1916" s="335" t="s">
        <v>39586</v>
      </c>
      <c r="F1916" s="338"/>
    </row>
    <row r="1917">
      <c r="A1917" s="335" t="s">
        <v>35762</v>
      </c>
      <c r="B1917" s="335" t="s">
        <v>35797</v>
      </c>
      <c r="C1917" s="335" t="s">
        <v>6195</v>
      </c>
      <c r="D1917" s="335" t="s">
        <v>6051</v>
      </c>
      <c r="E1917" s="335" t="s">
        <v>39587</v>
      </c>
      <c r="F1917" s="338"/>
    </row>
    <row r="1918">
      <c r="A1918" s="335" t="s">
        <v>35769</v>
      </c>
      <c r="B1918" s="335" t="s">
        <v>35770</v>
      </c>
      <c r="C1918" s="335" t="s">
        <v>39488</v>
      </c>
      <c r="D1918" s="335" t="s">
        <v>10511</v>
      </c>
      <c r="E1918" s="335" t="s">
        <v>39588</v>
      </c>
      <c r="F1918" s="338"/>
    </row>
    <row r="1919">
      <c r="A1919" s="335" t="s">
        <v>35762</v>
      </c>
      <c r="B1919" s="335" t="s">
        <v>35792</v>
      </c>
      <c r="C1919" s="335" t="s">
        <v>39589</v>
      </c>
      <c r="D1919" s="335" t="s">
        <v>6051</v>
      </c>
      <c r="E1919" s="335" t="s">
        <v>39590</v>
      </c>
      <c r="F1919" s="338"/>
    </row>
    <row r="1920">
      <c r="A1920" s="335" t="s">
        <v>35787</v>
      </c>
      <c r="B1920" s="335" t="s">
        <v>35770</v>
      </c>
      <c r="C1920" s="335" t="s">
        <v>39591</v>
      </c>
      <c r="D1920" s="335" t="s">
        <v>39592</v>
      </c>
      <c r="E1920" s="335" t="s">
        <v>5487</v>
      </c>
      <c r="F1920" s="338"/>
    </row>
    <row r="1921">
      <c r="A1921" s="335" t="s">
        <v>35787</v>
      </c>
      <c r="B1921" s="335" t="s">
        <v>35770</v>
      </c>
      <c r="C1921" s="335" t="s">
        <v>39593</v>
      </c>
      <c r="D1921" s="335" t="s">
        <v>39594</v>
      </c>
      <c r="E1921" s="335" t="s">
        <v>5487</v>
      </c>
      <c r="F1921" s="338"/>
    </row>
    <row r="1922">
      <c r="A1922" s="335" t="s">
        <v>35769</v>
      </c>
      <c r="B1922" s="335" t="s">
        <v>35797</v>
      </c>
      <c r="C1922" s="335" t="s">
        <v>29284</v>
      </c>
      <c r="D1922" s="335" t="s">
        <v>31149</v>
      </c>
      <c r="E1922" s="335" t="s">
        <v>39595</v>
      </c>
      <c r="F1922" s="338"/>
    </row>
    <row r="1923">
      <c r="A1923" s="335" t="s">
        <v>35762</v>
      </c>
      <c r="B1923" s="335" t="s">
        <v>35797</v>
      </c>
      <c r="C1923" s="335" t="s">
        <v>39596</v>
      </c>
      <c r="D1923" s="335" t="s">
        <v>31245</v>
      </c>
      <c r="E1923" s="335" t="s">
        <v>39597</v>
      </c>
      <c r="F1923" s="338"/>
    </row>
    <row r="1924">
      <c r="A1924" s="335" t="s">
        <v>35787</v>
      </c>
      <c r="B1924" s="335" t="s">
        <v>35770</v>
      </c>
      <c r="C1924" s="335" t="s">
        <v>39598</v>
      </c>
      <c r="D1924" s="335" t="s">
        <v>39599</v>
      </c>
      <c r="E1924" s="335" t="s">
        <v>6201</v>
      </c>
      <c r="F1924" s="338"/>
    </row>
    <row r="1925">
      <c r="A1925" s="335" t="s">
        <v>35769</v>
      </c>
      <c r="B1925" s="335" t="s">
        <v>35765</v>
      </c>
      <c r="C1925" s="335" t="s">
        <v>30289</v>
      </c>
      <c r="D1925" s="335" t="s">
        <v>6204</v>
      </c>
      <c r="E1925" s="335" t="s">
        <v>39600</v>
      </c>
      <c r="F1925" s="338"/>
    </row>
    <row r="1926">
      <c r="A1926" s="335" t="s">
        <v>35769</v>
      </c>
      <c r="B1926" s="335" t="s">
        <v>35770</v>
      </c>
      <c r="C1926" s="335" t="s">
        <v>39601</v>
      </c>
      <c r="D1926" s="335" t="s">
        <v>6204</v>
      </c>
      <c r="E1926" s="335" t="s">
        <v>39602</v>
      </c>
      <c r="F1926" s="338"/>
    </row>
    <row r="1927">
      <c r="A1927" s="335" t="s">
        <v>34241</v>
      </c>
      <c r="B1927" s="335" t="s">
        <v>35797</v>
      </c>
      <c r="C1927" s="335" t="s">
        <v>39603</v>
      </c>
      <c r="D1927" s="335" t="s">
        <v>39604</v>
      </c>
      <c r="E1927" s="335" t="s">
        <v>39605</v>
      </c>
      <c r="F1927" s="338"/>
    </row>
    <row r="1928">
      <c r="A1928" s="335" t="s">
        <v>35769</v>
      </c>
      <c r="B1928" s="335" t="s">
        <v>35765</v>
      </c>
      <c r="C1928" s="335" t="s">
        <v>29958</v>
      </c>
      <c r="D1928" s="335" t="s">
        <v>6204</v>
      </c>
      <c r="E1928" s="335" t="s">
        <v>39606</v>
      </c>
      <c r="F1928" s="338"/>
    </row>
    <row r="1929">
      <c r="A1929" s="335" t="s">
        <v>35787</v>
      </c>
      <c r="B1929" s="335" t="s">
        <v>35765</v>
      </c>
      <c r="C1929" s="335" t="s">
        <v>39607</v>
      </c>
      <c r="D1929" s="335" t="s">
        <v>39608</v>
      </c>
      <c r="E1929" s="335" t="s">
        <v>3616</v>
      </c>
      <c r="F1929" s="338"/>
    </row>
    <row r="1930">
      <c r="A1930" s="335" t="s">
        <v>34241</v>
      </c>
      <c r="B1930" s="335" t="s">
        <v>35770</v>
      </c>
      <c r="C1930" s="335" t="s">
        <v>39609</v>
      </c>
      <c r="D1930" s="335"/>
      <c r="E1930" s="335" t="s">
        <v>39610</v>
      </c>
      <c r="F1930" s="338"/>
    </row>
    <row r="1931">
      <c r="A1931" s="335" t="s">
        <v>35769</v>
      </c>
      <c r="B1931" s="335" t="s">
        <v>35797</v>
      </c>
      <c r="C1931" s="335" t="s">
        <v>39611</v>
      </c>
      <c r="D1931" s="335" t="s">
        <v>3616</v>
      </c>
      <c r="E1931" s="335" t="s">
        <v>39612</v>
      </c>
      <c r="F1931" s="338"/>
    </row>
    <row r="1932">
      <c r="A1932" s="335" t="s">
        <v>35762</v>
      </c>
      <c r="B1932" s="335" t="s">
        <v>35770</v>
      </c>
      <c r="C1932" s="335" t="s">
        <v>39613</v>
      </c>
      <c r="D1932" s="335" t="s">
        <v>3616</v>
      </c>
      <c r="E1932" s="335" t="s">
        <v>39614</v>
      </c>
      <c r="F1932" s="338"/>
    </row>
    <row r="1933">
      <c r="A1933" s="335" t="s">
        <v>34241</v>
      </c>
      <c r="B1933" s="335" t="s">
        <v>35770</v>
      </c>
      <c r="C1933" s="335" t="s">
        <v>34651</v>
      </c>
      <c r="D1933" s="335" t="s">
        <v>39615</v>
      </c>
      <c r="E1933" s="335" t="s">
        <v>39616</v>
      </c>
      <c r="F1933" s="338"/>
    </row>
    <row r="1934">
      <c r="A1934" s="335" t="s">
        <v>35787</v>
      </c>
      <c r="B1934" s="335" t="s">
        <v>35792</v>
      </c>
      <c r="C1934" s="335" t="s">
        <v>39617</v>
      </c>
      <c r="D1934" s="335" t="s">
        <v>39618</v>
      </c>
      <c r="E1934" s="335" t="s">
        <v>39619</v>
      </c>
      <c r="F1934" s="338"/>
    </row>
    <row r="1935">
      <c r="A1935" s="335" t="s">
        <v>34241</v>
      </c>
      <c r="B1935" s="335" t="s">
        <v>35770</v>
      </c>
      <c r="C1935" s="335" t="s">
        <v>34551</v>
      </c>
      <c r="D1935" s="335"/>
      <c r="E1935" s="335" t="s">
        <v>39620</v>
      </c>
      <c r="F1935" s="338"/>
    </row>
    <row r="1936">
      <c r="A1936" s="335" t="s">
        <v>35762</v>
      </c>
      <c r="B1936" s="335" t="s">
        <v>35797</v>
      </c>
      <c r="C1936" s="335" t="s">
        <v>39621</v>
      </c>
      <c r="D1936" s="335" t="s">
        <v>10552</v>
      </c>
      <c r="E1936" s="335" t="s">
        <v>39622</v>
      </c>
      <c r="F1936" s="338"/>
    </row>
    <row r="1937">
      <c r="A1937" s="335" t="s">
        <v>35769</v>
      </c>
      <c r="B1937" s="335" t="s">
        <v>35770</v>
      </c>
      <c r="C1937" s="335" t="s">
        <v>39623</v>
      </c>
      <c r="D1937" s="335" t="s">
        <v>39624</v>
      </c>
      <c r="E1937" s="335" t="s">
        <v>39625</v>
      </c>
      <c r="F1937" s="338"/>
    </row>
    <row r="1938">
      <c r="A1938" s="335" t="s">
        <v>35762</v>
      </c>
      <c r="B1938" s="335" t="s">
        <v>35765</v>
      </c>
      <c r="C1938" s="335" t="s">
        <v>10573</v>
      </c>
      <c r="D1938" s="335" t="s">
        <v>6211</v>
      </c>
      <c r="E1938" s="335" t="s">
        <v>39626</v>
      </c>
      <c r="F1938" s="338"/>
    </row>
    <row r="1939">
      <c r="A1939" s="335" t="s">
        <v>35762</v>
      </c>
      <c r="B1939" s="335" t="s">
        <v>35797</v>
      </c>
      <c r="C1939" s="335" t="s">
        <v>39627</v>
      </c>
      <c r="D1939" s="335" t="s">
        <v>39628</v>
      </c>
      <c r="E1939" s="335" t="s">
        <v>39629</v>
      </c>
      <c r="F1939" s="338"/>
    </row>
    <row r="1940">
      <c r="A1940" s="335" t="s">
        <v>35769</v>
      </c>
      <c r="B1940" s="335" t="s">
        <v>35770</v>
      </c>
      <c r="C1940" s="335" t="s">
        <v>29488</v>
      </c>
      <c r="D1940" s="335" t="s">
        <v>10593</v>
      </c>
      <c r="E1940" s="335" t="s">
        <v>39630</v>
      </c>
      <c r="F1940" s="338"/>
    </row>
    <row r="1941">
      <c r="A1941" s="335" t="s">
        <v>35769</v>
      </c>
      <c r="B1941" s="335" t="s">
        <v>35770</v>
      </c>
      <c r="C1941" s="335" t="s">
        <v>39631</v>
      </c>
      <c r="D1941" s="335" t="s">
        <v>10591</v>
      </c>
      <c r="E1941" s="335" t="s">
        <v>39632</v>
      </c>
      <c r="F1941" s="338"/>
    </row>
    <row r="1942">
      <c r="A1942" s="335" t="s">
        <v>35762</v>
      </c>
      <c r="B1942" s="335" t="s">
        <v>35765</v>
      </c>
      <c r="C1942" s="335" t="s">
        <v>39633</v>
      </c>
      <c r="D1942" s="335" t="s">
        <v>10586</v>
      </c>
      <c r="E1942" s="335" t="s">
        <v>39634</v>
      </c>
      <c r="F1942" s="338"/>
    </row>
    <row r="1943">
      <c r="A1943" s="335" t="s">
        <v>35762</v>
      </c>
      <c r="B1943" s="335" t="s">
        <v>35765</v>
      </c>
      <c r="C1943" s="335" t="s">
        <v>39635</v>
      </c>
      <c r="D1943" s="335" t="s">
        <v>10591</v>
      </c>
      <c r="E1943" s="335" t="s">
        <v>39636</v>
      </c>
      <c r="F1943" s="338"/>
    </row>
    <row r="1944">
      <c r="A1944" s="335" t="s">
        <v>35769</v>
      </c>
      <c r="B1944" s="335" t="s">
        <v>35770</v>
      </c>
      <c r="C1944" s="335" t="s">
        <v>27854</v>
      </c>
      <c r="D1944" s="335" t="s">
        <v>10593</v>
      </c>
      <c r="E1944" s="335" t="s">
        <v>39637</v>
      </c>
      <c r="F1944" s="338"/>
    </row>
    <row r="1945">
      <c r="A1945" s="335" t="s">
        <v>35762</v>
      </c>
      <c r="B1945" s="335" t="s">
        <v>35797</v>
      </c>
      <c r="C1945" s="335" t="s">
        <v>39638</v>
      </c>
      <c r="D1945" s="335" t="s">
        <v>39639</v>
      </c>
      <c r="E1945" s="335" t="s">
        <v>39640</v>
      </c>
      <c r="F1945" s="338"/>
    </row>
    <row r="1946">
      <c r="A1946" s="335" t="s">
        <v>35769</v>
      </c>
      <c r="B1946" s="335" t="s">
        <v>35797</v>
      </c>
      <c r="C1946" s="335" t="s">
        <v>39641</v>
      </c>
      <c r="D1946" s="335" t="s">
        <v>39642</v>
      </c>
      <c r="E1946" s="335" t="s">
        <v>39643</v>
      </c>
      <c r="F1946" s="338"/>
    </row>
    <row r="1947">
      <c r="A1947" s="335" t="s">
        <v>35762</v>
      </c>
      <c r="B1947" s="335" t="s">
        <v>35770</v>
      </c>
      <c r="C1947" s="335" t="s">
        <v>39644</v>
      </c>
      <c r="D1947" s="335" t="s">
        <v>13934</v>
      </c>
      <c r="E1947" s="335" t="s">
        <v>39645</v>
      </c>
      <c r="F1947" s="338"/>
    </row>
    <row r="1948">
      <c r="A1948" s="339" t="s">
        <v>35787</v>
      </c>
      <c r="B1948" s="340" t="s">
        <v>24604</v>
      </c>
      <c r="C1948" s="340" t="s">
        <v>36743</v>
      </c>
      <c r="D1948" s="340"/>
      <c r="E1948" s="340" t="s">
        <v>39646</v>
      </c>
      <c r="F1948" s="341"/>
    </row>
    <row r="1949">
      <c r="A1949" s="335" t="s">
        <v>35769</v>
      </c>
      <c r="B1949" s="335" t="s">
        <v>35765</v>
      </c>
      <c r="C1949" s="335" t="s">
        <v>39647</v>
      </c>
      <c r="D1949" s="335" t="s">
        <v>29804</v>
      </c>
      <c r="E1949" s="335" t="s">
        <v>39648</v>
      </c>
      <c r="F1949" s="338"/>
    </row>
    <row r="1950">
      <c r="A1950" s="335" t="s">
        <v>35769</v>
      </c>
      <c r="B1950" s="335" t="s">
        <v>35770</v>
      </c>
      <c r="C1950" s="335" t="s">
        <v>39649</v>
      </c>
      <c r="D1950" s="335" t="s">
        <v>3631</v>
      </c>
      <c r="E1950" s="335" t="s">
        <v>39650</v>
      </c>
      <c r="F1950" s="338"/>
    </row>
    <row r="1951">
      <c r="A1951" s="335" t="s">
        <v>35762</v>
      </c>
      <c r="B1951" s="335" t="s">
        <v>35797</v>
      </c>
      <c r="C1951" s="335" t="s">
        <v>39651</v>
      </c>
      <c r="D1951" s="335" t="s">
        <v>29804</v>
      </c>
      <c r="E1951" s="335" t="s">
        <v>39652</v>
      </c>
      <c r="F1951" s="338"/>
    </row>
    <row r="1952">
      <c r="A1952" s="335" t="s">
        <v>35762</v>
      </c>
      <c r="B1952" s="335" t="s">
        <v>35765</v>
      </c>
      <c r="C1952" s="335" t="s">
        <v>39653</v>
      </c>
      <c r="D1952" s="335" t="s">
        <v>39654</v>
      </c>
      <c r="E1952" s="335" t="s">
        <v>39655</v>
      </c>
      <c r="F1952" s="338"/>
    </row>
    <row r="1953">
      <c r="A1953" s="335" t="s">
        <v>35762</v>
      </c>
      <c r="B1953" s="335" t="s">
        <v>35797</v>
      </c>
      <c r="C1953" s="335" t="s">
        <v>39656</v>
      </c>
      <c r="D1953" s="335" t="s">
        <v>15868</v>
      </c>
      <c r="E1953" s="335" t="s">
        <v>39657</v>
      </c>
      <c r="F1953" s="338"/>
    </row>
    <row r="1954">
      <c r="A1954" s="335" t="s">
        <v>35762</v>
      </c>
      <c r="B1954" s="335" t="s">
        <v>35765</v>
      </c>
      <c r="C1954" s="335" t="s">
        <v>39658</v>
      </c>
      <c r="D1954" s="335" t="s">
        <v>39659</v>
      </c>
      <c r="E1954" s="335" t="s">
        <v>39660</v>
      </c>
      <c r="F1954" s="338"/>
    </row>
    <row r="1955">
      <c r="A1955" s="335" t="s">
        <v>35762</v>
      </c>
      <c r="B1955" s="335" t="s">
        <v>35770</v>
      </c>
      <c r="C1955" s="335" t="s">
        <v>39661</v>
      </c>
      <c r="D1955" s="335" t="s">
        <v>39662</v>
      </c>
      <c r="E1955" s="335" t="s">
        <v>39663</v>
      </c>
      <c r="F1955" s="338"/>
    </row>
    <row r="1956">
      <c r="A1956" s="335" t="s">
        <v>35762</v>
      </c>
      <c r="B1956" s="335" t="s">
        <v>35792</v>
      </c>
      <c r="C1956" s="335" t="s">
        <v>39664</v>
      </c>
      <c r="D1956" s="335" t="s">
        <v>7009</v>
      </c>
      <c r="E1956" s="335" t="s">
        <v>39665</v>
      </c>
      <c r="F1956" s="338"/>
    </row>
    <row r="1957">
      <c r="A1957" s="335" t="s">
        <v>35762</v>
      </c>
      <c r="B1957" s="335" t="s">
        <v>35797</v>
      </c>
      <c r="C1957" s="335" t="s">
        <v>39666</v>
      </c>
      <c r="D1957" s="335" t="s">
        <v>4896</v>
      </c>
      <c r="E1957" s="335" t="s">
        <v>39667</v>
      </c>
      <c r="F1957" s="338"/>
    </row>
    <row r="1958">
      <c r="A1958" s="335" t="s">
        <v>35762</v>
      </c>
      <c r="B1958" s="335" t="s">
        <v>35770</v>
      </c>
      <c r="C1958" s="335" t="s">
        <v>6156</v>
      </c>
      <c r="D1958" s="335" t="s">
        <v>39668</v>
      </c>
      <c r="E1958" s="335" t="s">
        <v>39669</v>
      </c>
      <c r="F1958" s="338"/>
    </row>
    <row r="1959">
      <c r="A1959" s="335" t="s">
        <v>35787</v>
      </c>
      <c r="B1959" s="335" t="s">
        <v>35770</v>
      </c>
      <c r="C1959" s="335" t="s">
        <v>39670</v>
      </c>
      <c r="D1959" s="335" t="s">
        <v>39671</v>
      </c>
      <c r="E1959" s="335" t="s">
        <v>4587</v>
      </c>
      <c r="F1959" s="338"/>
    </row>
    <row r="1960">
      <c r="A1960" s="335" t="s">
        <v>35769</v>
      </c>
      <c r="B1960" s="335" t="s">
        <v>35765</v>
      </c>
      <c r="C1960" s="335" t="s">
        <v>39672</v>
      </c>
      <c r="D1960" s="335" t="s">
        <v>10647</v>
      </c>
      <c r="E1960" s="335" t="s">
        <v>39673</v>
      </c>
      <c r="F1960" s="338"/>
    </row>
    <row r="1961">
      <c r="A1961" s="335" t="s">
        <v>35769</v>
      </c>
      <c r="B1961" s="335" t="s">
        <v>35765</v>
      </c>
      <c r="C1961" s="335" t="s">
        <v>39674</v>
      </c>
      <c r="D1961" s="335" t="s">
        <v>30919</v>
      </c>
      <c r="E1961" s="335" t="s">
        <v>39675</v>
      </c>
      <c r="F1961" s="338"/>
    </row>
    <row r="1962">
      <c r="A1962" s="335" t="s">
        <v>35769</v>
      </c>
      <c r="B1962" s="335" t="s">
        <v>35792</v>
      </c>
      <c r="C1962" s="335" t="s">
        <v>35836</v>
      </c>
      <c r="D1962" s="335" t="s">
        <v>25603</v>
      </c>
      <c r="E1962" s="335" t="s">
        <v>39676</v>
      </c>
      <c r="F1962" s="338"/>
    </row>
    <row r="1963">
      <c r="A1963" s="335" t="s">
        <v>35769</v>
      </c>
      <c r="B1963" s="335" t="s">
        <v>35797</v>
      </c>
      <c r="C1963" s="335" t="s">
        <v>39677</v>
      </c>
      <c r="D1963" s="335" t="s">
        <v>6218</v>
      </c>
      <c r="E1963" s="335" t="s">
        <v>39678</v>
      </c>
      <c r="F1963" s="338"/>
    </row>
    <row r="1964">
      <c r="A1964" s="335" t="s">
        <v>35769</v>
      </c>
      <c r="B1964" s="335" t="s">
        <v>35797</v>
      </c>
      <c r="C1964" s="335" t="s">
        <v>39679</v>
      </c>
      <c r="D1964" s="335" t="s">
        <v>6218</v>
      </c>
      <c r="E1964" s="335" t="s">
        <v>39680</v>
      </c>
      <c r="F1964" s="338"/>
    </row>
    <row r="1965">
      <c r="A1965" s="335" t="s">
        <v>35769</v>
      </c>
      <c r="B1965" s="335" t="s">
        <v>35765</v>
      </c>
      <c r="C1965" s="335" t="s">
        <v>38767</v>
      </c>
      <c r="D1965" s="335" t="s">
        <v>6218</v>
      </c>
      <c r="E1965" s="335" t="s">
        <v>39681</v>
      </c>
      <c r="F1965" s="338"/>
    </row>
    <row r="1966">
      <c r="A1966" s="335" t="s">
        <v>35762</v>
      </c>
      <c r="B1966" s="335" t="s">
        <v>35797</v>
      </c>
      <c r="C1966" s="335" t="s">
        <v>38926</v>
      </c>
      <c r="D1966" s="335" t="s">
        <v>7009</v>
      </c>
      <c r="E1966" s="335" t="s">
        <v>39682</v>
      </c>
      <c r="F1966" s="338"/>
    </row>
    <row r="1967">
      <c r="A1967" s="335" t="s">
        <v>35762</v>
      </c>
      <c r="B1967" s="335" t="s">
        <v>35770</v>
      </c>
      <c r="C1967" s="335" t="s">
        <v>4990</v>
      </c>
      <c r="D1967" s="335" t="s">
        <v>6218</v>
      </c>
      <c r="E1967" s="335" t="s">
        <v>39683</v>
      </c>
      <c r="F1967" s="338"/>
    </row>
    <row r="1968">
      <c r="A1968" s="335" t="s">
        <v>35762</v>
      </c>
      <c r="B1968" s="335" t="s">
        <v>35770</v>
      </c>
      <c r="C1968" s="335" t="s">
        <v>39684</v>
      </c>
      <c r="D1968" s="335" t="s">
        <v>6218</v>
      </c>
      <c r="E1968" s="335" t="s">
        <v>39685</v>
      </c>
      <c r="F1968" s="338"/>
    </row>
    <row r="1969">
      <c r="A1969" s="335" t="s">
        <v>35762</v>
      </c>
      <c r="B1969" s="335" t="s">
        <v>24604</v>
      </c>
      <c r="C1969" s="335" t="s">
        <v>9805</v>
      </c>
      <c r="D1969" s="335" t="s">
        <v>6218</v>
      </c>
      <c r="E1969" s="335" t="s">
        <v>39686</v>
      </c>
      <c r="F1969" s="338"/>
    </row>
    <row r="1970">
      <c r="A1970" s="335" t="s">
        <v>35762</v>
      </c>
      <c r="B1970" s="335" t="s">
        <v>36013</v>
      </c>
      <c r="C1970" s="335" t="s">
        <v>7008</v>
      </c>
      <c r="D1970" s="335" t="s">
        <v>7009</v>
      </c>
      <c r="E1970" s="335" t="s">
        <v>39687</v>
      </c>
      <c r="F1970" s="338"/>
    </row>
    <row r="1971">
      <c r="A1971" s="335" t="s">
        <v>35762</v>
      </c>
      <c r="B1971" s="335" t="s">
        <v>35765</v>
      </c>
      <c r="C1971" s="335" t="s">
        <v>39688</v>
      </c>
      <c r="D1971" s="335" t="s">
        <v>6227</v>
      </c>
      <c r="E1971" s="335" t="s">
        <v>39689</v>
      </c>
      <c r="F1971" s="338"/>
    </row>
    <row r="1972">
      <c r="A1972" s="335" t="s">
        <v>34241</v>
      </c>
      <c r="B1972" s="335" t="s">
        <v>35792</v>
      </c>
      <c r="C1972" s="335" t="s">
        <v>39690</v>
      </c>
      <c r="D1972" s="335"/>
      <c r="E1972" s="335" t="s">
        <v>39691</v>
      </c>
      <c r="F1972" s="338"/>
    </row>
    <row r="1973">
      <c r="A1973" s="335" t="s">
        <v>35762</v>
      </c>
      <c r="B1973" s="335" t="s">
        <v>35770</v>
      </c>
      <c r="C1973" s="335" t="s">
        <v>39692</v>
      </c>
      <c r="D1973" s="335" t="s">
        <v>10683</v>
      </c>
      <c r="E1973" s="335" t="s">
        <v>39693</v>
      </c>
      <c r="F1973" s="338"/>
    </row>
    <row r="1974">
      <c r="A1974" s="335" t="s">
        <v>35762</v>
      </c>
      <c r="B1974" s="335" t="s">
        <v>35770</v>
      </c>
      <c r="C1974" s="335" t="s">
        <v>39694</v>
      </c>
      <c r="D1974" s="335" t="s">
        <v>39695</v>
      </c>
      <c r="E1974" s="335" t="s">
        <v>39696</v>
      </c>
      <c r="F1974" s="338"/>
    </row>
    <row r="1975">
      <c r="A1975" s="335" t="s">
        <v>35769</v>
      </c>
      <c r="B1975" s="335" t="s">
        <v>35770</v>
      </c>
      <c r="C1975" s="335" t="s">
        <v>25011</v>
      </c>
      <c r="D1975" s="335" t="s">
        <v>15738</v>
      </c>
      <c r="E1975" s="335" t="s">
        <v>39697</v>
      </c>
      <c r="F1975" s="338"/>
    </row>
    <row r="1976">
      <c r="A1976" s="335" t="s">
        <v>35769</v>
      </c>
      <c r="B1976" s="335" t="s">
        <v>35797</v>
      </c>
      <c r="C1976" s="335" t="s">
        <v>39698</v>
      </c>
      <c r="D1976" s="335" t="s">
        <v>15738</v>
      </c>
      <c r="E1976" s="335" t="s">
        <v>39699</v>
      </c>
      <c r="F1976" s="338"/>
    </row>
    <row r="1977">
      <c r="A1977" s="335" t="s">
        <v>35762</v>
      </c>
      <c r="B1977" s="335" t="s">
        <v>35770</v>
      </c>
      <c r="C1977" s="335" t="s">
        <v>39700</v>
      </c>
      <c r="D1977" s="335" t="s">
        <v>13724</v>
      </c>
      <c r="E1977" s="335" t="s">
        <v>39701</v>
      </c>
      <c r="F1977" s="338"/>
    </row>
    <row r="1978">
      <c r="A1978" s="335" t="s">
        <v>35762</v>
      </c>
      <c r="B1978" s="335" t="s">
        <v>35765</v>
      </c>
      <c r="C1978" s="335" t="s">
        <v>39702</v>
      </c>
      <c r="D1978" s="335" t="s">
        <v>5722</v>
      </c>
      <c r="E1978" s="335" t="s">
        <v>39703</v>
      </c>
      <c r="F1978" s="338"/>
    </row>
    <row r="1979">
      <c r="A1979" s="335" t="s">
        <v>35769</v>
      </c>
      <c r="B1979" s="335" t="s">
        <v>35792</v>
      </c>
      <c r="C1979" s="335" t="s">
        <v>30221</v>
      </c>
      <c r="D1979" s="335" t="s">
        <v>39704</v>
      </c>
      <c r="E1979" s="335" t="s">
        <v>39705</v>
      </c>
      <c r="F1979" s="338"/>
    </row>
    <row r="1980">
      <c r="A1980" s="335" t="s">
        <v>35769</v>
      </c>
      <c r="B1980" s="335" t="s">
        <v>35770</v>
      </c>
      <c r="C1980" s="335" t="s">
        <v>32580</v>
      </c>
      <c r="D1980" s="335" t="s">
        <v>31199</v>
      </c>
      <c r="E1980" s="335" t="s">
        <v>39706</v>
      </c>
      <c r="F1980" s="338"/>
    </row>
    <row r="1981">
      <c r="A1981" s="335" t="s">
        <v>35787</v>
      </c>
      <c r="B1981" s="335" t="s">
        <v>35770</v>
      </c>
      <c r="C1981" s="335" t="s">
        <v>39707</v>
      </c>
      <c r="D1981" s="335" t="s">
        <v>39708</v>
      </c>
      <c r="E1981" s="335" t="s">
        <v>39709</v>
      </c>
      <c r="F1981" s="338"/>
    </row>
    <row r="1982">
      <c r="A1982" s="335" t="s">
        <v>35762</v>
      </c>
      <c r="B1982" s="335" t="s">
        <v>35797</v>
      </c>
      <c r="C1982" s="335" t="s">
        <v>39710</v>
      </c>
      <c r="D1982" s="335" t="s">
        <v>39711</v>
      </c>
      <c r="E1982" s="335" t="s">
        <v>39712</v>
      </c>
      <c r="F1982" s="338"/>
    </row>
    <row r="1983">
      <c r="A1983" s="335" t="s">
        <v>35787</v>
      </c>
      <c r="B1983" s="335" t="s">
        <v>35770</v>
      </c>
      <c r="C1983" s="335" t="s">
        <v>39713</v>
      </c>
      <c r="D1983" s="335" t="s">
        <v>39714</v>
      </c>
      <c r="E1983" s="335" t="s">
        <v>39715</v>
      </c>
      <c r="F1983" s="338"/>
    </row>
    <row r="1984">
      <c r="A1984" s="335" t="s">
        <v>35769</v>
      </c>
      <c r="B1984" s="335" t="s">
        <v>35797</v>
      </c>
      <c r="C1984" s="335" t="s">
        <v>39716</v>
      </c>
      <c r="D1984" s="335" t="s">
        <v>17005</v>
      </c>
      <c r="E1984" s="335" t="s">
        <v>39717</v>
      </c>
      <c r="F1984" s="338"/>
    </row>
    <row r="1985">
      <c r="A1985" s="335" t="s">
        <v>35762</v>
      </c>
      <c r="B1985" s="335" t="s">
        <v>35770</v>
      </c>
      <c r="C1985" s="335" t="s">
        <v>39718</v>
      </c>
      <c r="D1985" s="335" t="s">
        <v>10729</v>
      </c>
      <c r="E1985" s="335" t="s">
        <v>39719</v>
      </c>
      <c r="F1985" s="338"/>
    </row>
    <row r="1986">
      <c r="A1986" s="335" t="s">
        <v>35762</v>
      </c>
      <c r="B1986" s="335" t="s">
        <v>35765</v>
      </c>
      <c r="C1986" s="335" t="s">
        <v>39720</v>
      </c>
      <c r="D1986" s="335" t="s">
        <v>20591</v>
      </c>
      <c r="E1986" s="335" t="s">
        <v>39721</v>
      </c>
      <c r="F1986" s="338"/>
    </row>
    <row r="1987">
      <c r="A1987" s="335" t="s">
        <v>35787</v>
      </c>
      <c r="B1987" s="335" t="s">
        <v>35770</v>
      </c>
      <c r="C1987" s="335" t="s">
        <v>39722</v>
      </c>
      <c r="D1987" s="335" t="s">
        <v>39723</v>
      </c>
      <c r="E1987" s="335" t="s">
        <v>6249</v>
      </c>
      <c r="F1987" s="338"/>
    </row>
    <row r="1988">
      <c r="A1988" s="335" t="s">
        <v>35769</v>
      </c>
      <c r="B1988" s="335" t="s">
        <v>35765</v>
      </c>
      <c r="C1988" s="335" t="s">
        <v>25490</v>
      </c>
      <c r="D1988" s="335" t="s">
        <v>24127</v>
      </c>
      <c r="E1988" s="335" t="s">
        <v>39724</v>
      </c>
      <c r="F1988" s="338"/>
    </row>
    <row r="1989">
      <c r="A1989" s="335" t="s">
        <v>35769</v>
      </c>
      <c r="B1989" s="335" t="s">
        <v>35770</v>
      </c>
      <c r="C1989" s="335" t="s">
        <v>39725</v>
      </c>
      <c r="D1989" s="335" t="s">
        <v>24127</v>
      </c>
      <c r="E1989" s="335" t="s">
        <v>39726</v>
      </c>
      <c r="F1989" s="338"/>
    </row>
    <row r="1990">
      <c r="A1990" s="335" t="s">
        <v>35762</v>
      </c>
      <c r="B1990" s="335" t="s">
        <v>35770</v>
      </c>
      <c r="C1990" s="335" t="s">
        <v>39727</v>
      </c>
      <c r="D1990" s="335" t="s">
        <v>5463</v>
      </c>
      <c r="E1990" s="335" t="s">
        <v>39728</v>
      </c>
      <c r="F1990" s="338"/>
    </row>
    <row r="1991">
      <c r="A1991" s="335" t="s">
        <v>35769</v>
      </c>
      <c r="B1991" s="335" t="s">
        <v>35797</v>
      </c>
      <c r="C1991" s="335" t="s">
        <v>37536</v>
      </c>
      <c r="D1991" s="335" t="s">
        <v>39729</v>
      </c>
      <c r="E1991" s="335" t="s">
        <v>39730</v>
      </c>
      <c r="F1991" s="338"/>
    </row>
    <row r="1992">
      <c r="A1992" s="335" t="s">
        <v>35769</v>
      </c>
      <c r="B1992" s="335" t="s">
        <v>35770</v>
      </c>
      <c r="C1992" s="335" t="s">
        <v>39731</v>
      </c>
      <c r="D1992" s="335" t="s">
        <v>10754</v>
      </c>
      <c r="E1992" s="335" t="s">
        <v>39732</v>
      </c>
      <c r="F1992" s="338"/>
    </row>
    <row r="1993">
      <c r="A1993" s="335" t="s">
        <v>35787</v>
      </c>
      <c r="B1993" s="335" t="s">
        <v>35770</v>
      </c>
      <c r="C1993" s="335" t="s">
        <v>33234</v>
      </c>
      <c r="D1993" s="335" t="s">
        <v>39733</v>
      </c>
      <c r="E1993" s="335" t="s">
        <v>39734</v>
      </c>
      <c r="F1993" s="338"/>
    </row>
    <row r="1994">
      <c r="A1994" s="335" t="s">
        <v>35762</v>
      </c>
      <c r="B1994" s="335" t="s">
        <v>35797</v>
      </c>
      <c r="C1994" s="335" t="s">
        <v>39735</v>
      </c>
      <c r="D1994" s="335" t="s">
        <v>16029</v>
      </c>
      <c r="E1994" s="335" t="s">
        <v>39736</v>
      </c>
      <c r="F1994" s="338"/>
    </row>
    <row r="1995">
      <c r="A1995" s="335" t="s">
        <v>34241</v>
      </c>
      <c r="B1995" s="335" t="s">
        <v>35770</v>
      </c>
      <c r="C1995" s="335" t="s">
        <v>39737</v>
      </c>
      <c r="D1995" s="335"/>
      <c r="E1995" s="335" t="s">
        <v>39738</v>
      </c>
      <c r="F1995" s="338"/>
    </row>
    <row r="1996">
      <c r="A1996" s="335" t="s">
        <v>35769</v>
      </c>
      <c r="B1996" s="335" t="s">
        <v>35770</v>
      </c>
      <c r="C1996" s="335" t="s">
        <v>39739</v>
      </c>
      <c r="D1996" s="335" t="s">
        <v>30504</v>
      </c>
      <c r="E1996" s="335" t="s">
        <v>39740</v>
      </c>
      <c r="F1996" s="338"/>
    </row>
    <row r="1997">
      <c r="A1997" s="335" t="s">
        <v>35769</v>
      </c>
      <c r="B1997" s="335" t="s">
        <v>35797</v>
      </c>
      <c r="C1997" s="335" t="s">
        <v>39741</v>
      </c>
      <c r="D1997" s="335" t="s">
        <v>30504</v>
      </c>
      <c r="E1997" s="335" t="s">
        <v>39742</v>
      </c>
      <c r="F1997" s="338"/>
    </row>
    <row r="1998">
      <c r="A1998" s="335" t="s">
        <v>35762</v>
      </c>
      <c r="B1998" s="335" t="s">
        <v>36013</v>
      </c>
      <c r="C1998" s="335" t="s">
        <v>39743</v>
      </c>
      <c r="D1998" s="335" t="s">
        <v>6268</v>
      </c>
      <c r="E1998" s="335" t="s">
        <v>39744</v>
      </c>
      <c r="F1998" s="338"/>
    </row>
    <row r="1999">
      <c r="A1999" s="335" t="s">
        <v>35769</v>
      </c>
      <c r="B1999" s="335" t="s">
        <v>35770</v>
      </c>
      <c r="C1999" s="335" t="s">
        <v>23370</v>
      </c>
      <c r="D1999" s="335" t="s">
        <v>30504</v>
      </c>
      <c r="E1999" s="335" t="s">
        <v>39745</v>
      </c>
      <c r="F1999" s="338"/>
    </row>
    <row r="2000">
      <c r="A2000" s="335" t="s">
        <v>35769</v>
      </c>
      <c r="B2000" s="335" t="s">
        <v>35770</v>
      </c>
      <c r="C2000" s="335" t="s">
        <v>39739</v>
      </c>
      <c r="D2000" s="335" t="s">
        <v>6268</v>
      </c>
      <c r="E2000" s="335" t="s">
        <v>39746</v>
      </c>
      <c r="F2000" s="338"/>
    </row>
    <row r="2001">
      <c r="A2001" s="335" t="s">
        <v>35762</v>
      </c>
      <c r="B2001" s="335" t="s">
        <v>35792</v>
      </c>
      <c r="C2001" s="335" t="s">
        <v>39747</v>
      </c>
      <c r="D2001" s="335" t="s">
        <v>2635</v>
      </c>
      <c r="E2001" s="335" t="s">
        <v>39748</v>
      </c>
      <c r="F2001" s="338"/>
    </row>
    <row r="2002">
      <c r="A2002" s="335" t="s">
        <v>35769</v>
      </c>
      <c r="B2002" s="335" t="s">
        <v>35797</v>
      </c>
      <c r="C2002" s="335" t="s">
        <v>39749</v>
      </c>
      <c r="D2002" s="335" t="s">
        <v>39750</v>
      </c>
      <c r="E2002" s="335" t="s">
        <v>39751</v>
      </c>
      <c r="F2002" s="338"/>
    </row>
    <row r="2003">
      <c r="A2003" s="335" t="s">
        <v>35787</v>
      </c>
      <c r="B2003" s="335" t="s">
        <v>35797</v>
      </c>
      <c r="C2003" s="335" t="s">
        <v>39752</v>
      </c>
      <c r="D2003" s="335"/>
      <c r="E2003" s="335" t="s">
        <v>39751</v>
      </c>
      <c r="F2003" s="338"/>
    </row>
    <row r="2004">
      <c r="A2004" s="335" t="s">
        <v>35769</v>
      </c>
      <c r="B2004" s="335" t="s">
        <v>35770</v>
      </c>
      <c r="C2004" s="335" t="s">
        <v>25435</v>
      </c>
      <c r="D2004" s="335" t="s">
        <v>2635</v>
      </c>
      <c r="E2004" s="335" t="s">
        <v>39753</v>
      </c>
      <c r="F2004" s="338"/>
    </row>
    <row r="2005">
      <c r="A2005" s="335" t="s">
        <v>34241</v>
      </c>
      <c r="B2005" s="335" t="s">
        <v>35770</v>
      </c>
      <c r="C2005" s="335" t="s">
        <v>36451</v>
      </c>
      <c r="D2005" s="335" t="s">
        <v>39754</v>
      </c>
      <c r="E2005" s="335" t="s">
        <v>39755</v>
      </c>
      <c r="F2005" s="338"/>
    </row>
    <row r="2006">
      <c r="A2006" s="335" t="s">
        <v>34241</v>
      </c>
      <c r="B2006" s="335" t="s">
        <v>35797</v>
      </c>
      <c r="C2006" s="335" t="s">
        <v>39756</v>
      </c>
      <c r="D2006" s="335"/>
      <c r="E2006" s="335" t="s">
        <v>39757</v>
      </c>
      <c r="F2006" s="338"/>
    </row>
    <row r="2007">
      <c r="A2007" s="335" t="s">
        <v>35762</v>
      </c>
      <c r="B2007" s="335" t="s">
        <v>35770</v>
      </c>
      <c r="C2007" s="335" t="s">
        <v>21191</v>
      </c>
      <c r="D2007" s="335" t="s">
        <v>36386</v>
      </c>
      <c r="E2007" s="335" t="s">
        <v>39758</v>
      </c>
      <c r="F2007" s="338"/>
    </row>
    <row r="2008">
      <c r="A2008" s="335" t="s">
        <v>35769</v>
      </c>
      <c r="B2008" s="335" t="s">
        <v>35770</v>
      </c>
      <c r="C2008" s="335" t="s">
        <v>39759</v>
      </c>
      <c r="D2008" s="335" t="s">
        <v>39760</v>
      </c>
      <c r="E2008" s="335" t="s">
        <v>39761</v>
      </c>
      <c r="F2008" s="338"/>
    </row>
    <row r="2009">
      <c r="A2009" s="335" t="s">
        <v>35762</v>
      </c>
      <c r="B2009" s="335" t="s">
        <v>35797</v>
      </c>
      <c r="C2009" s="335" t="s">
        <v>39762</v>
      </c>
      <c r="D2009" s="335" t="s">
        <v>39763</v>
      </c>
      <c r="E2009" s="335" t="s">
        <v>39764</v>
      </c>
      <c r="F2009" s="338"/>
    </row>
    <row r="2010">
      <c r="A2010" s="339" t="s">
        <v>35787</v>
      </c>
      <c r="B2010" s="340" t="s">
        <v>33918</v>
      </c>
      <c r="C2010" s="340" t="s">
        <v>39765</v>
      </c>
      <c r="D2010" s="340" t="s">
        <v>39766</v>
      </c>
      <c r="E2010" s="340" t="s">
        <v>39767</v>
      </c>
      <c r="F2010" s="341"/>
    </row>
    <row r="2011">
      <c r="A2011" s="335" t="s">
        <v>35762</v>
      </c>
      <c r="B2011" s="335" t="s">
        <v>35797</v>
      </c>
      <c r="C2011" s="335" t="s">
        <v>39768</v>
      </c>
      <c r="D2011" s="335" t="s">
        <v>32919</v>
      </c>
      <c r="E2011" s="335" t="s">
        <v>39769</v>
      </c>
      <c r="F2011" s="338"/>
    </row>
    <row r="2012">
      <c r="A2012" s="335" t="s">
        <v>35762</v>
      </c>
      <c r="B2012" s="335" t="s">
        <v>35797</v>
      </c>
      <c r="C2012" s="335" t="s">
        <v>39770</v>
      </c>
      <c r="D2012" s="335" t="s">
        <v>39771</v>
      </c>
      <c r="E2012" s="335" t="s">
        <v>39772</v>
      </c>
      <c r="F2012" s="338"/>
    </row>
    <row r="2013">
      <c r="A2013" s="335" t="s">
        <v>35762</v>
      </c>
      <c r="B2013" s="335" t="s">
        <v>35797</v>
      </c>
      <c r="C2013" s="335" t="s">
        <v>39773</v>
      </c>
      <c r="D2013" s="335" t="s">
        <v>39767</v>
      </c>
      <c r="E2013" s="335" t="s">
        <v>39774</v>
      </c>
      <c r="F2013" s="338"/>
    </row>
    <row r="2014">
      <c r="A2014" s="339" t="s">
        <v>35787</v>
      </c>
      <c r="B2014" s="340" t="s">
        <v>24604</v>
      </c>
      <c r="C2014" s="340" t="s">
        <v>36743</v>
      </c>
      <c r="D2014" s="340"/>
      <c r="E2014" s="340" t="s">
        <v>39775</v>
      </c>
      <c r="F2014" s="341"/>
    </row>
    <row r="2015">
      <c r="A2015" s="335" t="s">
        <v>35787</v>
      </c>
      <c r="B2015" s="335" t="s">
        <v>35770</v>
      </c>
      <c r="C2015" s="335" t="s">
        <v>31893</v>
      </c>
      <c r="D2015" s="335" t="s">
        <v>39776</v>
      </c>
      <c r="E2015" s="335" t="s">
        <v>39777</v>
      </c>
      <c r="F2015" s="338"/>
    </row>
    <row r="2016">
      <c r="A2016" s="335" t="s">
        <v>35787</v>
      </c>
      <c r="B2016" s="335" t="s">
        <v>35770</v>
      </c>
      <c r="C2016" s="335" t="s">
        <v>39778</v>
      </c>
      <c r="D2016" s="335" t="s">
        <v>39779</v>
      </c>
      <c r="E2016" s="335" t="s">
        <v>39780</v>
      </c>
      <c r="F2016" s="338"/>
    </row>
    <row r="2017">
      <c r="A2017" s="335" t="s">
        <v>35762</v>
      </c>
      <c r="B2017" s="335" t="s">
        <v>35765</v>
      </c>
      <c r="C2017" s="335" t="s">
        <v>39781</v>
      </c>
      <c r="D2017" s="335" t="s">
        <v>16591</v>
      </c>
      <c r="E2017" s="335" t="s">
        <v>39782</v>
      </c>
      <c r="F2017" s="338"/>
    </row>
    <row r="2018">
      <c r="A2018" s="335" t="s">
        <v>35769</v>
      </c>
      <c r="B2018" s="335" t="s">
        <v>35770</v>
      </c>
      <c r="C2018" s="342" t="s">
        <v>39783</v>
      </c>
      <c r="D2018" s="335" t="s">
        <v>39784</v>
      </c>
      <c r="E2018" s="335" t="s">
        <v>39785</v>
      </c>
      <c r="F2018" s="338"/>
    </row>
    <row r="2019">
      <c r="A2019" s="335" t="s">
        <v>35787</v>
      </c>
      <c r="B2019" s="335" t="s">
        <v>35792</v>
      </c>
      <c r="C2019" s="335" t="s">
        <v>32420</v>
      </c>
      <c r="D2019" s="335" t="s">
        <v>39786</v>
      </c>
      <c r="E2019" s="335" t="s">
        <v>39787</v>
      </c>
      <c r="F2019" s="338"/>
    </row>
    <row r="2020">
      <c r="A2020" s="335" t="s">
        <v>34241</v>
      </c>
      <c r="B2020" s="335" t="s">
        <v>35770</v>
      </c>
      <c r="C2020" s="335" t="s">
        <v>34047</v>
      </c>
      <c r="D2020" s="335" t="s">
        <v>39788</v>
      </c>
      <c r="E2020" s="335" t="s">
        <v>39789</v>
      </c>
      <c r="F2020" s="338"/>
    </row>
    <row r="2021">
      <c r="A2021" s="335" t="s">
        <v>35762</v>
      </c>
      <c r="B2021" s="335" t="s">
        <v>35770</v>
      </c>
      <c r="C2021" s="335" t="s">
        <v>39790</v>
      </c>
      <c r="D2021" s="335" t="s">
        <v>39791</v>
      </c>
      <c r="E2021" s="335" t="s">
        <v>39792</v>
      </c>
      <c r="F2021" s="338"/>
    </row>
    <row r="2022">
      <c r="A2022" s="335" t="s">
        <v>35769</v>
      </c>
      <c r="B2022" s="335" t="s">
        <v>35770</v>
      </c>
      <c r="C2022" s="335" t="s">
        <v>24933</v>
      </c>
      <c r="D2022" s="335" t="s">
        <v>39793</v>
      </c>
      <c r="E2022" s="335" t="s">
        <v>39794</v>
      </c>
      <c r="F2022" s="338"/>
    </row>
    <row r="2023">
      <c r="A2023" s="335" t="s">
        <v>34241</v>
      </c>
      <c r="B2023" s="335" t="s">
        <v>35770</v>
      </c>
      <c r="C2023" s="335" t="s">
        <v>39795</v>
      </c>
      <c r="D2023" s="335" t="s">
        <v>39796</v>
      </c>
      <c r="E2023" s="335" t="s">
        <v>39797</v>
      </c>
      <c r="F2023" s="338"/>
    </row>
    <row r="2024">
      <c r="A2024" s="335" t="s">
        <v>35769</v>
      </c>
      <c r="B2024" s="335" t="s">
        <v>35770</v>
      </c>
      <c r="C2024" s="335" t="s">
        <v>29314</v>
      </c>
      <c r="D2024" s="335" t="s">
        <v>30315</v>
      </c>
      <c r="E2024" s="335" t="s">
        <v>39798</v>
      </c>
      <c r="F2024" s="338"/>
    </row>
    <row r="2025">
      <c r="A2025" s="335" t="s">
        <v>34241</v>
      </c>
      <c r="B2025" s="335" t="s">
        <v>35770</v>
      </c>
      <c r="C2025" s="335" t="s">
        <v>39799</v>
      </c>
      <c r="D2025" s="335"/>
      <c r="E2025" s="335" t="s">
        <v>39800</v>
      </c>
      <c r="F2025" s="338"/>
    </row>
    <row r="2026">
      <c r="A2026" s="335" t="s">
        <v>34241</v>
      </c>
      <c r="B2026" s="335" t="s">
        <v>35770</v>
      </c>
      <c r="C2026" s="335" t="s">
        <v>39801</v>
      </c>
      <c r="D2026" s="335"/>
      <c r="E2026" s="335" t="s">
        <v>39802</v>
      </c>
      <c r="F2026" s="338"/>
    </row>
    <row r="2027">
      <c r="A2027" s="335" t="s">
        <v>35769</v>
      </c>
      <c r="B2027" s="335" t="s">
        <v>35770</v>
      </c>
      <c r="C2027" s="335" t="s">
        <v>39803</v>
      </c>
      <c r="D2027" s="335" t="s">
        <v>7192</v>
      </c>
      <c r="E2027" s="335" t="s">
        <v>39804</v>
      </c>
      <c r="F2027" s="338"/>
    </row>
    <row r="2028">
      <c r="A2028" s="335" t="s">
        <v>34241</v>
      </c>
      <c r="B2028" s="335" t="s">
        <v>35770</v>
      </c>
      <c r="C2028" s="335" t="s">
        <v>34177</v>
      </c>
      <c r="D2028" s="335" t="s">
        <v>39805</v>
      </c>
      <c r="E2028" s="335" t="s">
        <v>39806</v>
      </c>
      <c r="F2028" s="338"/>
    </row>
    <row r="2029">
      <c r="A2029" s="335" t="s">
        <v>35787</v>
      </c>
      <c r="B2029" s="335" t="s">
        <v>35765</v>
      </c>
      <c r="C2029" s="335" t="s">
        <v>39807</v>
      </c>
      <c r="D2029" s="335" t="s">
        <v>39808</v>
      </c>
      <c r="E2029" s="335" t="s">
        <v>39809</v>
      </c>
      <c r="F2029" s="338"/>
    </row>
    <row r="2030">
      <c r="A2030" s="335" t="s">
        <v>35762</v>
      </c>
      <c r="B2030" s="335" t="s">
        <v>35770</v>
      </c>
      <c r="C2030" s="335" t="s">
        <v>39810</v>
      </c>
      <c r="D2030" s="335" t="s">
        <v>39811</v>
      </c>
      <c r="E2030" s="335" t="s">
        <v>39812</v>
      </c>
      <c r="F2030" s="338"/>
    </row>
    <row r="2031">
      <c r="A2031" s="339" t="s">
        <v>35787</v>
      </c>
      <c r="B2031" s="340" t="s">
        <v>33918</v>
      </c>
      <c r="C2031" s="340" t="s">
        <v>39813</v>
      </c>
      <c r="D2031" s="340" t="s">
        <v>39814</v>
      </c>
      <c r="E2031" s="340" t="s">
        <v>39815</v>
      </c>
      <c r="F2031" s="341"/>
    </row>
    <row r="2032">
      <c r="A2032" s="335" t="s">
        <v>35787</v>
      </c>
      <c r="B2032" s="335" t="s">
        <v>35765</v>
      </c>
      <c r="C2032" s="335" t="s">
        <v>39816</v>
      </c>
      <c r="D2032" s="335" t="s">
        <v>39817</v>
      </c>
      <c r="E2032" s="335" t="s">
        <v>39818</v>
      </c>
      <c r="F2032" s="338"/>
    </row>
    <row r="2033">
      <c r="A2033" s="335" t="s">
        <v>35787</v>
      </c>
      <c r="B2033" s="335" t="s">
        <v>35770</v>
      </c>
      <c r="C2033" s="335" t="s">
        <v>39819</v>
      </c>
      <c r="D2033" s="335" t="s">
        <v>39820</v>
      </c>
      <c r="E2033" s="335" t="s">
        <v>39821</v>
      </c>
      <c r="F2033" s="338"/>
    </row>
    <row r="2034">
      <c r="A2034" s="335" t="s">
        <v>35787</v>
      </c>
      <c r="B2034" s="335" t="s">
        <v>35770</v>
      </c>
      <c r="C2034" s="335" t="s">
        <v>18107</v>
      </c>
      <c r="D2034" s="335" t="s">
        <v>39822</v>
      </c>
      <c r="E2034" s="335" t="s">
        <v>39823</v>
      </c>
      <c r="F2034" s="338"/>
    </row>
    <row r="2035">
      <c r="A2035" s="335" t="s">
        <v>35769</v>
      </c>
      <c r="B2035" s="335" t="s">
        <v>35765</v>
      </c>
      <c r="C2035" s="335" t="s">
        <v>23471</v>
      </c>
      <c r="D2035" s="335" t="s">
        <v>10861</v>
      </c>
      <c r="E2035" s="335" t="s">
        <v>39824</v>
      </c>
      <c r="F2035" s="338"/>
    </row>
    <row r="2036">
      <c r="A2036" s="335" t="s">
        <v>35769</v>
      </c>
      <c r="B2036" s="335" t="s">
        <v>35770</v>
      </c>
      <c r="C2036" s="335" t="s">
        <v>39825</v>
      </c>
      <c r="D2036" s="335" t="s">
        <v>6305</v>
      </c>
      <c r="E2036" s="335" t="s">
        <v>39826</v>
      </c>
      <c r="F2036" s="338"/>
    </row>
    <row r="2037">
      <c r="A2037" s="335" t="s">
        <v>35769</v>
      </c>
      <c r="B2037" s="335" t="s">
        <v>35770</v>
      </c>
      <c r="C2037" s="335" t="s">
        <v>24190</v>
      </c>
      <c r="D2037" s="335" t="s">
        <v>31242</v>
      </c>
      <c r="E2037" s="335" t="s">
        <v>39827</v>
      </c>
      <c r="F2037" s="338"/>
    </row>
    <row r="2038">
      <c r="A2038" s="335" t="s">
        <v>34241</v>
      </c>
      <c r="B2038" s="335" t="s">
        <v>35770</v>
      </c>
      <c r="C2038" s="335" t="s">
        <v>34386</v>
      </c>
      <c r="D2038" s="335" t="s">
        <v>39828</v>
      </c>
      <c r="E2038" s="335" t="s">
        <v>39829</v>
      </c>
      <c r="F2038" s="338"/>
    </row>
    <row r="2039">
      <c r="A2039" s="335" t="s">
        <v>34241</v>
      </c>
      <c r="B2039" s="335" t="s">
        <v>35770</v>
      </c>
      <c r="C2039" s="335" t="s">
        <v>34984</v>
      </c>
      <c r="D2039" s="335"/>
      <c r="E2039" s="335" t="s">
        <v>39830</v>
      </c>
      <c r="F2039" s="338"/>
    </row>
    <row r="2040">
      <c r="A2040" s="335" t="s">
        <v>35787</v>
      </c>
      <c r="B2040" s="335" t="s">
        <v>35770</v>
      </c>
      <c r="C2040" s="335" t="s">
        <v>36113</v>
      </c>
      <c r="D2040" s="335" t="s">
        <v>39831</v>
      </c>
      <c r="E2040" s="335" t="s">
        <v>3700</v>
      </c>
      <c r="F2040" s="338"/>
    </row>
    <row r="2041">
      <c r="A2041" s="335" t="s">
        <v>35769</v>
      </c>
      <c r="B2041" s="335" t="s">
        <v>35797</v>
      </c>
      <c r="C2041" s="335" t="s">
        <v>39832</v>
      </c>
      <c r="D2041" s="335" t="s">
        <v>3700</v>
      </c>
      <c r="E2041" s="335" t="s">
        <v>39833</v>
      </c>
      <c r="F2041" s="338"/>
    </row>
    <row r="2042">
      <c r="A2042" s="335" t="s">
        <v>35769</v>
      </c>
      <c r="B2042" s="335" t="s">
        <v>35770</v>
      </c>
      <c r="C2042" s="335" t="s">
        <v>24197</v>
      </c>
      <c r="D2042" s="335" t="s">
        <v>6321</v>
      </c>
      <c r="E2042" s="335" t="s">
        <v>39834</v>
      </c>
      <c r="F2042" s="338"/>
    </row>
    <row r="2043">
      <c r="A2043" s="335" t="s">
        <v>35787</v>
      </c>
      <c r="B2043" s="335" t="s">
        <v>35770</v>
      </c>
      <c r="C2043" s="335" t="s">
        <v>32100</v>
      </c>
      <c r="D2043" s="335" t="s">
        <v>39835</v>
      </c>
      <c r="E2043" s="335" t="s">
        <v>39836</v>
      </c>
      <c r="F2043" s="338"/>
    </row>
    <row r="2044">
      <c r="A2044" s="339" t="s">
        <v>35787</v>
      </c>
      <c r="B2044" s="340" t="s">
        <v>24604</v>
      </c>
      <c r="C2044" s="340" t="s">
        <v>32402</v>
      </c>
      <c r="D2044" s="340"/>
      <c r="E2044" s="340" t="s">
        <v>39837</v>
      </c>
      <c r="F2044" s="341"/>
    </row>
    <row r="2045">
      <c r="A2045" s="335" t="s">
        <v>35762</v>
      </c>
      <c r="B2045" s="335" t="s">
        <v>35770</v>
      </c>
      <c r="C2045" s="335" t="s">
        <v>39838</v>
      </c>
      <c r="D2045" s="335" t="s">
        <v>39839</v>
      </c>
      <c r="E2045" s="335" t="s">
        <v>39840</v>
      </c>
      <c r="F2045" s="338"/>
    </row>
    <row r="2046">
      <c r="A2046" s="335" t="s">
        <v>35769</v>
      </c>
      <c r="B2046" s="335" t="s">
        <v>35797</v>
      </c>
      <c r="C2046" s="335" t="s">
        <v>39841</v>
      </c>
      <c r="D2046" s="335" t="s">
        <v>3353</v>
      </c>
      <c r="E2046" s="335" t="s">
        <v>39842</v>
      </c>
      <c r="F2046" s="338"/>
    </row>
    <row r="2047">
      <c r="A2047" s="335" t="s">
        <v>35762</v>
      </c>
      <c r="B2047" s="335" t="s">
        <v>35792</v>
      </c>
      <c r="C2047" s="335" t="s">
        <v>39843</v>
      </c>
      <c r="D2047" s="335" t="s">
        <v>39844</v>
      </c>
      <c r="E2047" s="335" t="s">
        <v>39845</v>
      </c>
      <c r="F2047" s="338"/>
    </row>
    <row r="2048">
      <c r="A2048" s="335" t="s">
        <v>35762</v>
      </c>
      <c r="B2048" s="335" t="s">
        <v>35770</v>
      </c>
      <c r="C2048" s="335" t="s">
        <v>6325</v>
      </c>
      <c r="D2048" s="335" t="s">
        <v>39846</v>
      </c>
      <c r="E2048" s="335" t="s">
        <v>39847</v>
      </c>
      <c r="F2048" s="338"/>
    </row>
    <row r="2049">
      <c r="A2049" s="335" t="s">
        <v>35762</v>
      </c>
      <c r="B2049" s="335" t="s">
        <v>35797</v>
      </c>
      <c r="C2049" s="335" t="s">
        <v>39848</v>
      </c>
      <c r="D2049" s="335" t="s">
        <v>6329</v>
      </c>
      <c r="E2049" s="335" t="s">
        <v>39849</v>
      </c>
      <c r="F2049" s="338"/>
    </row>
    <row r="2050">
      <c r="A2050" s="335" t="s">
        <v>35769</v>
      </c>
      <c r="B2050" s="335" t="s">
        <v>35770</v>
      </c>
      <c r="C2050" s="335" t="s">
        <v>24423</v>
      </c>
      <c r="D2050" s="335" t="s">
        <v>6329</v>
      </c>
      <c r="E2050" s="335" t="s">
        <v>39850</v>
      </c>
      <c r="F2050" s="338"/>
    </row>
    <row r="2051">
      <c r="A2051" s="335" t="s">
        <v>35787</v>
      </c>
      <c r="B2051" s="335" t="s">
        <v>35770</v>
      </c>
      <c r="C2051" s="335" t="s">
        <v>32921</v>
      </c>
      <c r="D2051" s="335" t="s">
        <v>39851</v>
      </c>
      <c r="E2051" s="335" t="s">
        <v>39852</v>
      </c>
      <c r="F2051" s="338"/>
    </row>
    <row r="2052">
      <c r="A2052" s="335" t="s">
        <v>35769</v>
      </c>
      <c r="B2052" s="335" t="s">
        <v>35770</v>
      </c>
      <c r="C2052" s="335" t="s">
        <v>39853</v>
      </c>
      <c r="D2052" s="335" t="s">
        <v>39854</v>
      </c>
      <c r="E2052" s="335" t="s">
        <v>39855</v>
      </c>
      <c r="F2052" s="338"/>
    </row>
    <row r="2053">
      <c r="A2053" s="335" t="s">
        <v>34241</v>
      </c>
      <c r="B2053" s="335" t="s">
        <v>35770</v>
      </c>
      <c r="C2053" s="335" t="s">
        <v>35546</v>
      </c>
      <c r="D2053" s="335" t="s">
        <v>39856</v>
      </c>
      <c r="E2053" s="335" t="s">
        <v>39857</v>
      </c>
      <c r="F2053" s="338"/>
    </row>
    <row r="2054">
      <c r="A2054" s="335" t="s">
        <v>34241</v>
      </c>
      <c r="B2054" s="335" t="s">
        <v>35770</v>
      </c>
      <c r="C2054" s="335" t="s">
        <v>34376</v>
      </c>
      <c r="D2054" s="335" t="s">
        <v>39858</v>
      </c>
      <c r="E2054" s="335" t="s">
        <v>39859</v>
      </c>
      <c r="F2054" s="338"/>
    </row>
    <row r="2055">
      <c r="A2055" s="335" t="s">
        <v>35769</v>
      </c>
      <c r="B2055" s="335" t="s">
        <v>35792</v>
      </c>
      <c r="C2055" s="335" t="s">
        <v>39860</v>
      </c>
      <c r="D2055" s="335" t="s">
        <v>39861</v>
      </c>
      <c r="E2055" s="335" t="s">
        <v>39862</v>
      </c>
      <c r="F2055" s="338"/>
    </row>
    <row r="2056">
      <c r="A2056" s="335" t="s">
        <v>35762</v>
      </c>
      <c r="B2056" s="335" t="s">
        <v>35770</v>
      </c>
      <c r="C2056" s="335" t="s">
        <v>39863</v>
      </c>
      <c r="D2056" s="335" t="s">
        <v>39864</v>
      </c>
      <c r="E2056" s="335" t="s">
        <v>39865</v>
      </c>
      <c r="F2056" s="338"/>
    </row>
    <row r="2057">
      <c r="A2057" s="335" t="s">
        <v>35762</v>
      </c>
      <c r="B2057" s="335" t="s">
        <v>35797</v>
      </c>
      <c r="C2057" s="335" t="s">
        <v>39866</v>
      </c>
      <c r="D2057" s="335" t="s">
        <v>39867</v>
      </c>
      <c r="E2057" s="335" t="s">
        <v>39868</v>
      </c>
      <c r="F2057" s="338"/>
    </row>
    <row r="2058">
      <c r="A2058" s="335" t="s">
        <v>35769</v>
      </c>
      <c r="B2058" s="335" t="s">
        <v>35792</v>
      </c>
      <c r="C2058" s="335" t="s">
        <v>35836</v>
      </c>
      <c r="D2058" s="335" t="s">
        <v>2588</v>
      </c>
      <c r="E2058" s="335" t="s">
        <v>39869</v>
      </c>
      <c r="F2058" s="338"/>
    </row>
    <row r="2059">
      <c r="A2059" s="335" t="s">
        <v>35762</v>
      </c>
      <c r="B2059" s="335" t="s">
        <v>35797</v>
      </c>
      <c r="C2059" s="335" t="s">
        <v>39870</v>
      </c>
      <c r="D2059" s="335" t="s">
        <v>39871</v>
      </c>
      <c r="E2059" s="335" t="s">
        <v>39872</v>
      </c>
      <c r="F2059" s="338"/>
    </row>
    <row r="2060">
      <c r="A2060" s="335" t="s">
        <v>35762</v>
      </c>
      <c r="B2060" s="335" t="s">
        <v>35797</v>
      </c>
      <c r="C2060" s="342" t="s">
        <v>39873</v>
      </c>
      <c r="D2060" s="335" t="s">
        <v>2588</v>
      </c>
      <c r="E2060" s="335" t="s">
        <v>39874</v>
      </c>
      <c r="F2060" s="338"/>
    </row>
    <row r="2061">
      <c r="A2061" s="335" t="s">
        <v>35769</v>
      </c>
      <c r="B2061" s="335" t="s">
        <v>35765</v>
      </c>
      <c r="C2061" s="335" t="s">
        <v>39875</v>
      </c>
      <c r="D2061" s="335" t="s">
        <v>2588</v>
      </c>
      <c r="E2061" s="335" t="s">
        <v>39876</v>
      </c>
      <c r="F2061" s="338"/>
    </row>
    <row r="2062">
      <c r="A2062" s="335" t="s">
        <v>35769</v>
      </c>
      <c r="B2062" s="335" t="s">
        <v>35770</v>
      </c>
      <c r="C2062" s="335" t="s">
        <v>24190</v>
      </c>
      <c r="D2062" s="335" t="s">
        <v>39877</v>
      </c>
      <c r="E2062" s="335" t="s">
        <v>39878</v>
      </c>
      <c r="F2062" s="338"/>
    </row>
    <row r="2063">
      <c r="A2063" s="335" t="s">
        <v>35769</v>
      </c>
      <c r="B2063" s="335" t="s">
        <v>35765</v>
      </c>
      <c r="C2063" s="335" t="s">
        <v>38655</v>
      </c>
      <c r="D2063" s="335" t="s">
        <v>39879</v>
      </c>
      <c r="E2063" s="335" t="s">
        <v>39880</v>
      </c>
      <c r="F2063" s="338"/>
    </row>
    <row r="2064">
      <c r="A2064" s="335" t="s">
        <v>35762</v>
      </c>
      <c r="B2064" s="335" t="s">
        <v>35792</v>
      </c>
      <c r="C2064" s="335" t="s">
        <v>39881</v>
      </c>
      <c r="D2064" s="335" t="s">
        <v>5342</v>
      </c>
      <c r="E2064" s="335" t="s">
        <v>39882</v>
      </c>
      <c r="F2064" s="338"/>
    </row>
    <row r="2065">
      <c r="A2065" s="335" t="s">
        <v>34241</v>
      </c>
      <c r="B2065" s="335" t="s">
        <v>35797</v>
      </c>
      <c r="C2065" s="335" t="s">
        <v>39883</v>
      </c>
      <c r="D2065" s="335"/>
      <c r="E2065" s="335" t="s">
        <v>39884</v>
      </c>
      <c r="F2065" s="338"/>
    </row>
    <row r="2066">
      <c r="A2066" s="335" t="s">
        <v>35787</v>
      </c>
      <c r="B2066" s="335" t="s">
        <v>35770</v>
      </c>
      <c r="C2066" s="335" t="s">
        <v>32639</v>
      </c>
      <c r="D2066" s="335" t="s">
        <v>39885</v>
      </c>
      <c r="E2066" s="335" t="s">
        <v>39886</v>
      </c>
      <c r="F2066" s="338"/>
    </row>
    <row r="2067">
      <c r="A2067" s="335" t="s">
        <v>35769</v>
      </c>
      <c r="B2067" s="335" t="s">
        <v>35792</v>
      </c>
      <c r="C2067" s="335" t="s">
        <v>25017</v>
      </c>
      <c r="D2067" s="335" t="s">
        <v>2635</v>
      </c>
      <c r="E2067" s="335" t="s">
        <v>39887</v>
      </c>
      <c r="F2067" s="338"/>
    </row>
    <row r="2068">
      <c r="A2068" s="335" t="s">
        <v>35762</v>
      </c>
      <c r="B2068" s="335" t="s">
        <v>35770</v>
      </c>
      <c r="C2068" s="335" t="s">
        <v>39888</v>
      </c>
      <c r="D2068" s="335" t="s">
        <v>39889</v>
      </c>
      <c r="E2068" s="335" t="s">
        <v>39890</v>
      </c>
      <c r="F2068" s="338"/>
    </row>
    <row r="2069">
      <c r="A2069" s="335" t="s">
        <v>35769</v>
      </c>
      <c r="B2069" s="335" t="s">
        <v>35770</v>
      </c>
      <c r="C2069" s="335" t="s">
        <v>24212</v>
      </c>
      <c r="D2069" s="335" t="s">
        <v>24214</v>
      </c>
      <c r="E2069" s="335" t="s">
        <v>39891</v>
      </c>
      <c r="F2069" s="338"/>
    </row>
    <row r="2070">
      <c r="A2070" s="335" t="s">
        <v>35769</v>
      </c>
      <c r="B2070" s="335" t="s">
        <v>35770</v>
      </c>
      <c r="C2070" s="335" t="s">
        <v>39892</v>
      </c>
      <c r="D2070" s="335" t="s">
        <v>39893</v>
      </c>
      <c r="E2070" s="335" t="s">
        <v>39894</v>
      </c>
      <c r="F2070" s="338"/>
    </row>
    <row r="2071">
      <c r="A2071" s="335" t="s">
        <v>35787</v>
      </c>
      <c r="B2071" s="335" t="s">
        <v>35770</v>
      </c>
      <c r="C2071" s="335" t="s">
        <v>39895</v>
      </c>
      <c r="D2071" s="335" t="s">
        <v>39896</v>
      </c>
      <c r="E2071" s="335" t="s">
        <v>30353</v>
      </c>
      <c r="F2071" s="338"/>
    </row>
    <row r="2072">
      <c r="A2072" s="335" t="s">
        <v>35787</v>
      </c>
      <c r="B2072" s="335" t="s">
        <v>35770</v>
      </c>
      <c r="C2072" s="335" t="s">
        <v>39897</v>
      </c>
      <c r="D2072" s="335" t="s">
        <v>39898</v>
      </c>
      <c r="E2072" s="335" t="s">
        <v>30353</v>
      </c>
      <c r="F2072" s="338"/>
    </row>
    <row r="2073">
      <c r="A2073" s="335" t="s">
        <v>35769</v>
      </c>
      <c r="B2073" s="335" t="s">
        <v>35770</v>
      </c>
      <c r="C2073" s="335" t="s">
        <v>22577</v>
      </c>
      <c r="D2073" s="335" t="s">
        <v>6423</v>
      </c>
      <c r="E2073" s="335" t="s">
        <v>39899</v>
      </c>
      <c r="F2073" s="338"/>
    </row>
    <row r="2074">
      <c r="A2074" s="335" t="s">
        <v>35769</v>
      </c>
      <c r="B2074" s="335" t="s">
        <v>35770</v>
      </c>
      <c r="C2074" s="335" t="s">
        <v>39900</v>
      </c>
      <c r="D2074" s="335" t="s">
        <v>39901</v>
      </c>
      <c r="E2074" s="335" t="s">
        <v>39902</v>
      </c>
      <c r="F2074" s="338"/>
    </row>
    <row r="2075">
      <c r="A2075" s="335" t="s">
        <v>35762</v>
      </c>
      <c r="B2075" s="335" t="s">
        <v>35770</v>
      </c>
      <c r="C2075" s="335" t="s">
        <v>6489</v>
      </c>
      <c r="D2075" s="335" t="s">
        <v>6492</v>
      </c>
      <c r="E2075" s="335" t="s">
        <v>39903</v>
      </c>
      <c r="F2075" s="338"/>
    </row>
    <row r="2076">
      <c r="A2076" s="335" t="s">
        <v>35762</v>
      </c>
      <c r="B2076" s="335" t="s">
        <v>35792</v>
      </c>
      <c r="C2076" s="335" t="s">
        <v>39904</v>
      </c>
      <c r="D2076" s="335" t="s">
        <v>17913</v>
      </c>
      <c r="E2076" s="335" t="s">
        <v>39905</v>
      </c>
      <c r="F2076" s="338"/>
    </row>
    <row r="2077">
      <c r="A2077" s="335" t="s">
        <v>35762</v>
      </c>
      <c r="B2077" s="335" t="s">
        <v>35765</v>
      </c>
      <c r="C2077" s="335" t="s">
        <v>39906</v>
      </c>
      <c r="D2077" s="335" t="s">
        <v>2588</v>
      </c>
      <c r="E2077" s="335" t="s">
        <v>39907</v>
      </c>
      <c r="F2077" s="338"/>
    </row>
    <row r="2078">
      <c r="A2078" s="335" t="s">
        <v>35762</v>
      </c>
      <c r="B2078" s="335" t="s">
        <v>35765</v>
      </c>
      <c r="C2078" s="335" t="s">
        <v>39908</v>
      </c>
      <c r="D2078" s="335" t="s">
        <v>2588</v>
      </c>
      <c r="E2078" s="335" t="s">
        <v>39909</v>
      </c>
      <c r="F2078" s="338"/>
    </row>
    <row r="2079">
      <c r="A2079" s="335" t="s">
        <v>35762</v>
      </c>
      <c r="B2079" s="335" t="s">
        <v>35797</v>
      </c>
      <c r="C2079" s="335" t="s">
        <v>39910</v>
      </c>
      <c r="D2079" s="335" t="s">
        <v>2588</v>
      </c>
      <c r="E2079" s="335" t="s">
        <v>39911</v>
      </c>
      <c r="F2079" s="338"/>
    </row>
    <row r="2080">
      <c r="A2080" s="335" t="s">
        <v>35762</v>
      </c>
      <c r="B2080" s="335" t="s">
        <v>35797</v>
      </c>
      <c r="C2080" s="335" t="s">
        <v>39912</v>
      </c>
      <c r="D2080" s="335" t="s">
        <v>34369</v>
      </c>
      <c r="E2080" s="335" t="s">
        <v>39913</v>
      </c>
      <c r="F2080" s="338"/>
    </row>
    <row r="2081">
      <c r="A2081" s="335" t="s">
        <v>35762</v>
      </c>
      <c r="B2081" s="335" t="s">
        <v>35770</v>
      </c>
      <c r="C2081" s="335" t="s">
        <v>39914</v>
      </c>
      <c r="D2081" s="335" t="s">
        <v>2588</v>
      </c>
      <c r="E2081" s="335" t="s">
        <v>39915</v>
      </c>
      <c r="F2081" s="338"/>
    </row>
    <row r="2082">
      <c r="A2082" s="335" t="s">
        <v>35762</v>
      </c>
      <c r="B2082" s="335" t="s">
        <v>35797</v>
      </c>
      <c r="C2082" s="335" t="s">
        <v>39916</v>
      </c>
      <c r="D2082" s="335" t="s">
        <v>2588</v>
      </c>
      <c r="E2082" s="335" t="s">
        <v>39917</v>
      </c>
      <c r="F2082" s="338"/>
    </row>
    <row r="2083">
      <c r="A2083" s="335" t="s">
        <v>35762</v>
      </c>
      <c r="B2083" s="335" t="s">
        <v>35797</v>
      </c>
      <c r="C2083" s="335" t="s">
        <v>39918</v>
      </c>
      <c r="D2083" s="335" t="s">
        <v>2588</v>
      </c>
      <c r="E2083" s="335" t="s">
        <v>39919</v>
      </c>
      <c r="F2083" s="338"/>
    </row>
    <row r="2084">
      <c r="A2084" s="335" t="s">
        <v>35769</v>
      </c>
      <c r="B2084" s="335" t="s">
        <v>35770</v>
      </c>
      <c r="C2084" s="335" t="s">
        <v>39920</v>
      </c>
      <c r="D2084" s="335" t="s">
        <v>2588</v>
      </c>
      <c r="E2084" s="335" t="s">
        <v>39921</v>
      </c>
      <c r="F2084" s="338"/>
    </row>
    <row r="2085">
      <c r="A2085" s="335" t="s">
        <v>35762</v>
      </c>
      <c r="B2085" s="335" t="s">
        <v>35770</v>
      </c>
      <c r="C2085" s="335" t="s">
        <v>39314</v>
      </c>
      <c r="D2085" s="335" t="s">
        <v>16579</v>
      </c>
      <c r="E2085" s="335" t="s">
        <v>39922</v>
      </c>
      <c r="F2085" s="338"/>
    </row>
    <row r="2086">
      <c r="A2086" s="335" t="s">
        <v>35787</v>
      </c>
      <c r="B2086" s="335" t="s">
        <v>35770</v>
      </c>
      <c r="C2086" s="335" t="s">
        <v>39923</v>
      </c>
      <c r="D2086" s="335" t="s">
        <v>39924</v>
      </c>
      <c r="E2086" s="335" t="s">
        <v>39925</v>
      </c>
      <c r="F2086" s="338"/>
    </row>
    <row r="2087">
      <c r="A2087" s="335" t="s">
        <v>35769</v>
      </c>
      <c r="B2087" s="335" t="s">
        <v>35792</v>
      </c>
      <c r="C2087" s="335" t="s">
        <v>39926</v>
      </c>
      <c r="D2087" s="335" t="s">
        <v>2635</v>
      </c>
      <c r="E2087" s="335" t="s">
        <v>39927</v>
      </c>
      <c r="F2087" s="338"/>
    </row>
    <row r="2088">
      <c r="A2088" s="335" t="s">
        <v>35769</v>
      </c>
      <c r="B2088" s="335" t="s">
        <v>35770</v>
      </c>
      <c r="C2088" s="335" t="s">
        <v>39928</v>
      </c>
      <c r="D2088" s="335" t="s">
        <v>31520</v>
      </c>
      <c r="E2088" s="335" t="s">
        <v>39929</v>
      </c>
      <c r="F2088" s="338"/>
    </row>
    <row r="2089">
      <c r="A2089" s="335" t="s">
        <v>35787</v>
      </c>
      <c r="B2089" s="335" t="s">
        <v>35770</v>
      </c>
      <c r="C2089" s="335" t="s">
        <v>39930</v>
      </c>
      <c r="D2089" s="335" t="s">
        <v>39931</v>
      </c>
      <c r="E2089" s="335" t="s">
        <v>19901</v>
      </c>
      <c r="F2089" s="338"/>
    </row>
    <row r="2090">
      <c r="A2090" s="335" t="s">
        <v>35787</v>
      </c>
      <c r="B2090" s="335" t="s">
        <v>35770</v>
      </c>
      <c r="C2090" s="335" t="s">
        <v>39932</v>
      </c>
      <c r="D2090" s="335" t="s">
        <v>39933</v>
      </c>
      <c r="E2090" s="335" t="s">
        <v>39934</v>
      </c>
      <c r="F2090" s="338"/>
    </row>
    <row r="2091">
      <c r="A2091" s="335" t="s">
        <v>35762</v>
      </c>
      <c r="B2091" s="335" t="s">
        <v>35770</v>
      </c>
      <c r="C2091" s="335" t="s">
        <v>39935</v>
      </c>
      <c r="D2091" s="335" t="s">
        <v>39936</v>
      </c>
      <c r="E2091" s="335" t="s">
        <v>39937</v>
      </c>
      <c r="F2091" s="338"/>
    </row>
    <row r="2092">
      <c r="A2092" s="335" t="s">
        <v>35762</v>
      </c>
      <c r="B2092" s="335" t="s">
        <v>35770</v>
      </c>
      <c r="C2092" s="335" t="s">
        <v>39938</v>
      </c>
      <c r="D2092" s="335" t="s">
        <v>5867</v>
      </c>
      <c r="E2092" s="335" t="s">
        <v>39939</v>
      </c>
      <c r="F2092" s="338"/>
    </row>
    <row r="2093">
      <c r="A2093" s="335" t="s">
        <v>35769</v>
      </c>
      <c r="B2093" s="335" t="s">
        <v>35770</v>
      </c>
      <c r="C2093" s="335" t="s">
        <v>39940</v>
      </c>
      <c r="D2093" s="335" t="s">
        <v>2635</v>
      </c>
      <c r="E2093" s="335" t="s">
        <v>39941</v>
      </c>
      <c r="F2093" s="338"/>
    </row>
    <row r="2094">
      <c r="A2094" s="335" t="s">
        <v>35787</v>
      </c>
      <c r="B2094" s="335" t="s">
        <v>35770</v>
      </c>
      <c r="C2094" s="335" t="s">
        <v>39942</v>
      </c>
      <c r="D2094" s="335" t="s">
        <v>39943</v>
      </c>
      <c r="E2094" s="335" t="s">
        <v>4662</v>
      </c>
      <c r="F2094" s="338"/>
    </row>
    <row r="2095">
      <c r="A2095" s="335" t="s">
        <v>35762</v>
      </c>
      <c r="B2095" s="335" t="s">
        <v>35770</v>
      </c>
      <c r="C2095" s="335" t="s">
        <v>39944</v>
      </c>
      <c r="D2095" s="335" t="s">
        <v>4662</v>
      </c>
      <c r="E2095" s="335" t="s">
        <v>39945</v>
      </c>
      <c r="F2095" s="338"/>
    </row>
    <row r="2096">
      <c r="A2096" s="335" t="s">
        <v>35762</v>
      </c>
      <c r="B2096" s="335" t="s">
        <v>35797</v>
      </c>
      <c r="C2096" s="342" t="s">
        <v>39946</v>
      </c>
      <c r="D2096" s="335" t="s">
        <v>4662</v>
      </c>
      <c r="E2096" s="335" t="s">
        <v>39947</v>
      </c>
      <c r="F2096" s="338"/>
    </row>
    <row r="2097">
      <c r="A2097" s="335" t="s">
        <v>35769</v>
      </c>
      <c r="B2097" s="335" t="s">
        <v>35770</v>
      </c>
      <c r="C2097" s="335" t="s">
        <v>23370</v>
      </c>
      <c r="D2097" s="335" t="s">
        <v>30222</v>
      </c>
      <c r="E2097" s="335" t="s">
        <v>39948</v>
      </c>
      <c r="F2097" s="338"/>
    </row>
    <row r="2098">
      <c r="A2098" s="335" t="s">
        <v>35762</v>
      </c>
      <c r="B2098" s="335" t="s">
        <v>35770</v>
      </c>
      <c r="C2098" s="335" t="s">
        <v>39949</v>
      </c>
      <c r="D2098" s="335" t="s">
        <v>11073</v>
      </c>
      <c r="E2098" s="335" t="s">
        <v>39950</v>
      </c>
      <c r="F2098" s="338"/>
    </row>
    <row r="2099">
      <c r="A2099" s="335" t="s">
        <v>35769</v>
      </c>
      <c r="B2099" s="335" t="s">
        <v>35797</v>
      </c>
      <c r="C2099" s="335" t="s">
        <v>23236</v>
      </c>
      <c r="D2099" s="335" t="s">
        <v>4760</v>
      </c>
      <c r="E2099" s="335" t="s">
        <v>39951</v>
      </c>
      <c r="F2099" s="338"/>
    </row>
    <row r="2100">
      <c r="A2100" s="335" t="s">
        <v>35769</v>
      </c>
      <c r="B2100" s="335" t="s">
        <v>35770</v>
      </c>
      <c r="C2100" s="335" t="s">
        <v>39952</v>
      </c>
      <c r="D2100" s="335" t="s">
        <v>39953</v>
      </c>
      <c r="E2100" s="335" t="s">
        <v>39954</v>
      </c>
      <c r="F2100" s="338"/>
    </row>
    <row r="2101">
      <c r="A2101" s="335" t="s">
        <v>35787</v>
      </c>
      <c r="B2101" s="335" t="s">
        <v>35770</v>
      </c>
      <c r="C2101" s="335" t="s">
        <v>31986</v>
      </c>
      <c r="D2101" s="335"/>
      <c r="E2101" s="335" t="s">
        <v>39955</v>
      </c>
      <c r="F2101" s="338"/>
    </row>
    <row r="2102">
      <c r="A2102" s="335" t="s">
        <v>35769</v>
      </c>
      <c r="B2102" s="335" t="s">
        <v>35770</v>
      </c>
      <c r="C2102" s="335" t="s">
        <v>26432</v>
      </c>
      <c r="D2102" s="335" t="s">
        <v>21426</v>
      </c>
      <c r="E2102" s="335" t="s">
        <v>39956</v>
      </c>
      <c r="F2102" s="338"/>
    </row>
    <row r="2103">
      <c r="A2103" s="335" t="s">
        <v>35787</v>
      </c>
      <c r="B2103" s="335" t="s">
        <v>35770</v>
      </c>
      <c r="C2103" s="335" t="s">
        <v>39932</v>
      </c>
      <c r="D2103" s="335" t="s">
        <v>39957</v>
      </c>
      <c r="E2103" s="335" t="s">
        <v>39958</v>
      </c>
      <c r="F2103" s="338"/>
    </row>
    <row r="2104">
      <c r="A2104" s="335" t="s">
        <v>34241</v>
      </c>
      <c r="B2104" s="335" t="s">
        <v>35770</v>
      </c>
      <c r="C2104" s="335" t="s">
        <v>34376</v>
      </c>
      <c r="D2104" s="335" t="s">
        <v>39959</v>
      </c>
      <c r="E2104" s="335" t="s">
        <v>39960</v>
      </c>
      <c r="F2104" s="338"/>
    </row>
    <row r="2105">
      <c r="A2105" s="335" t="s">
        <v>35762</v>
      </c>
      <c r="B2105" s="335" t="s">
        <v>35765</v>
      </c>
      <c r="C2105" s="335" t="s">
        <v>13956</v>
      </c>
      <c r="D2105" s="335" t="s">
        <v>4608</v>
      </c>
      <c r="E2105" s="335" t="s">
        <v>39961</v>
      </c>
      <c r="F2105" s="338"/>
    </row>
    <row r="2106">
      <c r="A2106" s="335" t="s">
        <v>35762</v>
      </c>
      <c r="B2106" s="335" t="s">
        <v>35797</v>
      </c>
      <c r="C2106" s="335" t="s">
        <v>4861</v>
      </c>
      <c r="D2106" s="335" t="s">
        <v>4862</v>
      </c>
      <c r="E2106" s="335" t="s">
        <v>39962</v>
      </c>
      <c r="F2106" s="338"/>
    </row>
    <row r="2107">
      <c r="A2107" s="335" t="s">
        <v>35762</v>
      </c>
      <c r="B2107" s="335" t="s">
        <v>35765</v>
      </c>
      <c r="C2107" s="335" t="s">
        <v>5357</v>
      </c>
      <c r="D2107" s="335" t="s">
        <v>5358</v>
      </c>
      <c r="E2107" s="335" t="s">
        <v>39963</v>
      </c>
      <c r="F2107" s="338"/>
    </row>
    <row r="2108">
      <c r="A2108" s="335" t="s">
        <v>35762</v>
      </c>
      <c r="B2108" s="335" t="s">
        <v>35765</v>
      </c>
      <c r="C2108" s="335" t="s">
        <v>39964</v>
      </c>
      <c r="D2108" s="335" t="s">
        <v>3312</v>
      </c>
      <c r="E2108" s="335" t="s">
        <v>39965</v>
      </c>
      <c r="F2108" s="338"/>
    </row>
    <row r="2109">
      <c r="A2109" s="335" t="s">
        <v>34241</v>
      </c>
      <c r="B2109" s="335" t="s">
        <v>35770</v>
      </c>
      <c r="C2109" s="335" t="s">
        <v>21433</v>
      </c>
      <c r="D2109" s="335"/>
      <c r="E2109" s="335" t="s">
        <v>39966</v>
      </c>
      <c r="F2109" s="338"/>
    </row>
    <row r="2110">
      <c r="A2110" s="335" t="s">
        <v>35762</v>
      </c>
      <c r="B2110" s="335" t="s">
        <v>35770</v>
      </c>
      <c r="C2110" s="335" t="s">
        <v>39967</v>
      </c>
      <c r="D2110" s="335" t="s">
        <v>39968</v>
      </c>
      <c r="E2110" s="335" t="s">
        <v>39969</v>
      </c>
      <c r="F2110" s="338"/>
    </row>
    <row r="2111">
      <c r="A2111" s="335" t="s">
        <v>35762</v>
      </c>
      <c r="B2111" s="335" t="s">
        <v>35770</v>
      </c>
      <c r="C2111" s="335" t="s">
        <v>13276</v>
      </c>
      <c r="D2111" s="335" t="s">
        <v>6423</v>
      </c>
      <c r="E2111" s="335" t="s">
        <v>39970</v>
      </c>
      <c r="F2111" s="338"/>
    </row>
    <row r="2112">
      <c r="A2112" s="335" t="s">
        <v>35762</v>
      </c>
      <c r="B2112" s="335" t="s">
        <v>35770</v>
      </c>
      <c r="C2112" s="335" t="s">
        <v>13276</v>
      </c>
      <c r="D2112" s="335" t="s">
        <v>13277</v>
      </c>
      <c r="E2112" s="335" t="s">
        <v>39971</v>
      </c>
      <c r="F2112" s="338"/>
    </row>
    <row r="2113">
      <c r="A2113" s="335" t="s">
        <v>35769</v>
      </c>
      <c r="B2113" s="335" t="s">
        <v>35770</v>
      </c>
      <c r="C2113" s="335" t="s">
        <v>39972</v>
      </c>
      <c r="D2113" s="335" t="s">
        <v>6423</v>
      </c>
      <c r="E2113" s="335" t="s">
        <v>39971</v>
      </c>
      <c r="F2113" s="338"/>
    </row>
    <row r="2114">
      <c r="A2114" s="335" t="s">
        <v>35762</v>
      </c>
      <c r="B2114" s="335" t="s">
        <v>35792</v>
      </c>
      <c r="C2114" s="335" t="s">
        <v>39973</v>
      </c>
      <c r="D2114" s="335" t="s">
        <v>37285</v>
      </c>
      <c r="E2114" s="335" t="s">
        <v>39974</v>
      </c>
      <c r="F2114" s="338"/>
    </row>
    <row r="2115">
      <c r="A2115" s="335" t="s">
        <v>35762</v>
      </c>
      <c r="B2115" s="335" t="s">
        <v>35792</v>
      </c>
      <c r="C2115" s="335" t="s">
        <v>39975</v>
      </c>
      <c r="D2115" s="335" t="s">
        <v>11131</v>
      </c>
      <c r="E2115" s="335" t="s">
        <v>39976</v>
      </c>
      <c r="F2115" s="338"/>
    </row>
    <row r="2116">
      <c r="A2116" s="335" t="s">
        <v>35762</v>
      </c>
      <c r="B2116" s="335" t="s">
        <v>35797</v>
      </c>
      <c r="C2116" s="335" t="s">
        <v>39977</v>
      </c>
      <c r="D2116" s="335" t="s">
        <v>6423</v>
      </c>
      <c r="E2116" s="335" t="s">
        <v>39978</v>
      </c>
      <c r="F2116" s="338"/>
    </row>
    <row r="2117">
      <c r="A2117" s="335" t="s">
        <v>35762</v>
      </c>
      <c r="B2117" s="335" t="s">
        <v>35770</v>
      </c>
      <c r="C2117" s="335" t="s">
        <v>18132</v>
      </c>
      <c r="D2117" s="335" t="s">
        <v>6423</v>
      </c>
      <c r="E2117" s="335" t="s">
        <v>39979</v>
      </c>
      <c r="F2117" s="338"/>
    </row>
    <row r="2118">
      <c r="A2118" s="335" t="s">
        <v>35769</v>
      </c>
      <c r="B2118" s="335" t="s">
        <v>35770</v>
      </c>
      <c r="C2118" s="335" t="s">
        <v>23955</v>
      </c>
      <c r="D2118" s="335" t="s">
        <v>39980</v>
      </c>
      <c r="E2118" s="335" t="s">
        <v>39981</v>
      </c>
      <c r="F2118" s="338"/>
    </row>
    <row r="2119">
      <c r="A2119" s="335" t="s">
        <v>35769</v>
      </c>
      <c r="B2119" s="335" t="s">
        <v>35770</v>
      </c>
      <c r="C2119" s="335" t="s">
        <v>37010</v>
      </c>
      <c r="D2119" s="335" t="s">
        <v>39982</v>
      </c>
      <c r="E2119" s="335" t="s">
        <v>39983</v>
      </c>
      <c r="F2119" s="338"/>
    </row>
    <row r="2120">
      <c r="A2120" s="335" t="s">
        <v>35787</v>
      </c>
      <c r="B2120" s="335" t="s">
        <v>35765</v>
      </c>
      <c r="C2120" s="335" t="s">
        <v>39984</v>
      </c>
      <c r="D2120" s="335" t="s">
        <v>39985</v>
      </c>
      <c r="E2120" s="335" t="s">
        <v>11162</v>
      </c>
      <c r="F2120" s="338"/>
    </row>
    <row r="2121">
      <c r="A2121" s="335" t="s">
        <v>35769</v>
      </c>
      <c r="B2121" s="335" t="s">
        <v>35765</v>
      </c>
      <c r="C2121" s="335" t="s">
        <v>39986</v>
      </c>
      <c r="D2121" s="335" t="s">
        <v>11162</v>
      </c>
      <c r="E2121" s="335" t="s">
        <v>39987</v>
      </c>
      <c r="F2121" s="338"/>
    </row>
    <row r="2122">
      <c r="A2122" s="335" t="s">
        <v>35769</v>
      </c>
      <c r="B2122" s="335" t="s">
        <v>35765</v>
      </c>
      <c r="C2122" s="335" t="s">
        <v>39988</v>
      </c>
      <c r="D2122" s="335" t="s">
        <v>2588</v>
      </c>
      <c r="E2122" s="335" t="s">
        <v>39985</v>
      </c>
      <c r="F2122" s="338"/>
    </row>
    <row r="2123">
      <c r="A2123" s="335" t="s">
        <v>35787</v>
      </c>
      <c r="B2123" s="335" t="s">
        <v>35770</v>
      </c>
      <c r="C2123" s="335" t="s">
        <v>39989</v>
      </c>
      <c r="D2123" s="335" t="s">
        <v>39990</v>
      </c>
      <c r="E2123" s="335" t="s">
        <v>11179</v>
      </c>
      <c r="F2123" s="338"/>
    </row>
    <row r="2124">
      <c r="A2124" s="335" t="s">
        <v>35762</v>
      </c>
      <c r="B2124" s="335" t="s">
        <v>35770</v>
      </c>
      <c r="C2124" s="335" t="s">
        <v>39991</v>
      </c>
      <c r="D2124" s="335" t="s">
        <v>39992</v>
      </c>
      <c r="E2124" s="335" t="s">
        <v>39993</v>
      </c>
      <c r="F2124" s="338"/>
    </row>
    <row r="2125">
      <c r="A2125" s="335" t="s">
        <v>35787</v>
      </c>
      <c r="B2125" s="335" t="s">
        <v>35765</v>
      </c>
      <c r="C2125" s="335" t="s">
        <v>39994</v>
      </c>
      <c r="D2125" s="335"/>
      <c r="E2125" s="335" t="s">
        <v>39995</v>
      </c>
      <c r="F2125" s="338"/>
    </row>
    <row r="2126">
      <c r="A2126" s="335" t="s">
        <v>35769</v>
      </c>
      <c r="B2126" s="335" t="s">
        <v>35770</v>
      </c>
      <c r="C2126" s="335" t="s">
        <v>39996</v>
      </c>
      <c r="D2126" s="335" t="s">
        <v>2588</v>
      </c>
      <c r="E2126" s="335" t="s">
        <v>39997</v>
      </c>
      <c r="F2126" s="338"/>
    </row>
    <row r="2127">
      <c r="A2127" s="335" t="s">
        <v>35762</v>
      </c>
      <c r="B2127" s="335" t="s">
        <v>35770</v>
      </c>
      <c r="C2127" s="335" t="s">
        <v>39998</v>
      </c>
      <c r="D2127" s="335" t="s">
        <v>11199</v>
      </c>
      <c r="E2127" s="335" t="s">
        <v>39999</v>
      </c>
      <c r="F2127" s="338"/>
    </row>
    <row r="2128">
      <c r="A2128" s="335" t="s">
        <v>35769</v>
      </c>
      <c r="B2128" s="335" t="s">
        <v>35770</v>
      </c>
      <c r="C2128" s="335" t="s">
        <v>40000</v>
      </c>
      <c r="D2128" s="335" t="s">
        <v>11199</v>
      </c>
      <c r="E2128" s="335" t="s">
        <v>40001</v>
      </c>
      <c r="F2128" s="338"/>
    </row>
    <row r="2129">
      <c r="A2129" s="335" t="s">
        <v>35762</v>
      </c>
      <c r="B2129" s="335" t="s">
        <v>35765</v>
      </c>
      <c r="C2129" s="335" t="s">
        <v>40002</v>
      </c>
      <c r="D2129" s="335" t="s">
        <v>6823</v>
      </c>
      <c r="E2129" s="335" t="s">
        <v>40003</v>
      </c>
      <c r="F2129" s="338"/>
    </row>
    <row r="2130">
      <c r="A2130" s="335" t="s">
        <v>35769</v>
      </c>
      <c r="B2130" s="335" t="s">
        <v>35770</v>
      </c>
      <c r="C2130" s="335" t="s">
        <v>40004</v>
      </c>
      <c r="D2130" s="335" t="s">
        <v>40005</v>
      </c>
      <c r="E2130" s="335" t="s">
        <v>40006</v>
      </c>
      <c r="F2130" s="338"/>
    </row>
    <row r="2131">
      <c r="A2131" s="335" t="s">
        <v>35762</v>
      </c>
      <c r="B2131" s="335" t="s">
        <v>35797</v>
      </c>
      <c r="C2131" s="335" t="s">
        <v>10607</v>
      </c>
      <c r="D2131" s="335" t="s">
        <v>40007</v>
      </c>
      <c r="E2131" s="335" t="s">
        <v>40008</v>
      </c>
      <c r="F2131" s="338"/>
    </row>
    <row r="2132">
      <c r="A2132" s="335" t="s">
        <v>35762</v>
      </c>
      <c r="B2132" s="335" t="s">
        <v>35792</v>
      </c>
      <c r="C2132" s="335" t="s">
        <v>40009</v>
      </c>
      <c r="D2132" s="335" t="s">
        <v>11131</v>
      </c>
      <c r="E2132" s="335" t="s">
        <v>40010</v>
      </c>
      <c r="F2132" s="338"/>
    </row>
    <row r="2133">
      <c r="A2133" s="335" t="s">
        <v>35769</v>
      </c>
      <c r="B2133" s="335" t="s">
        <v>35797</v>
      </c>
      <c r="C2133" s="335" t="s">
        <v>40011</v>
      </c>
      <c r="D2133" s="335" t="s">
        <v>2588</v>
      </c>
      <c r="E2133" s="335" t="s">
        <v>40012</v>
      </c>
      <c r="F2133" s="338"/>
    </row>
    <row r="2134">
      <c r="A2134" s="335" t="s">
        <v>35787</v>
      </c>
      <c r="B2134" s="335" t="s">
        <v>35770</v>
      </c>
      <c r="C2134" s="335" t="s">
        <v>32556</v>
      </c>
      <c r="D2134" s="335" t="s">
        <v>40013</v>
      </c>
      <c r="E2134" s="335" t="s">
        <v>40014</v>
      </c>
      <c r="F2134" s="338"/>
    </row>
    <row r="2135">
      <c r="A2135" s="335" t="s">
        <v>35769</v>
      </c>
      <c r="B2135" s="335" t="s">
        <v>35792</v>
      </c>
      <c r="C2135" s="335" t="s">
        <v>24255</v>
      </c>
      <c r="D2135" s="335" t="s">
        <v>6442</v>
      </c>
      <c r="E2135" s="335" t="s">
        <v>22078</v>
      </c>
      <c r="F2135" s="338"/>
    </row>
    <row r="2136">
      <c r="A2136" s="335" t="s">
        <v>35769</v>
      </c>
      <c r="B2136" s="335" t="s">
        <v>35792</v>
      </c>
      <c r="C2136" s="335" t="s">
        <v>40015</v>
      </c>
      <c r="D2136" s="335" t="s">
        <v>6442</v>
      </c>
      <c r="E2136" s="335" t="s">
        <v>22078</v>
      </c>
      <c r="F2136" s="338"/>
    </row>
    <row r="2137">
      <c r="A2137" s="335" t="s">
        <v>35762</v>
      </c>
      <c r="B2137" s="335" t="s">
        <v>35797</v>
      </c>
      <c r="C2137" s="335" t="s">
        <v>40016</v>
      </c>
      <c r="D2137" s="335" t="s">
        <v>6442</v>
      </c>
      <c r="E2137" s="335" t="s">
        <v>40017</v>
      </c>
      <c r="F2137" s="338"/>
    </row>
    <row r="2138">
      <c r="A2138" s="335" t="s">
        <v>35787</v>
      </c>
      <c r="B2138" s="335" t="s">
        <v>35770</v>
      </c>
      <c r="C2138" s="335" t="s">
        <v>40018</v>
      </c>
      <c r="D2138" s="335" t="s">
        <v>40019</v>
      </c>
      <c r="E2138" s="335" t="s">
        <v>40020</v>
      </c>
      <c r="F2138" s="338"/>
    </row>
    <row r="2139">
      <c r="A2139" s="335" t="s">
        <v>35787</v>
      </c>
      <c r="B2139" s="335" t="s">
        <v>35770</v>
      </c>
      <c r="C2139" s="335" t="s">
        <v>31931</v>
      </c>
      <c r="D2139" s="335"/>
      <c r="E2139" s="335" t="s">
        <v>40019</v>
      </c>
      <c r="F2139" s="338"/>
    </row>
    <row r="2140">
      <c r="A2140" s="335" t="s">
        <v>35762</v>
      </c>
      <c r="B2140" s="335" t="s">
        <v>35792</v>
      </c>
      <c r="C2140" s="335" t="s">
        <v>40021</v>
      </c>
      <c r="D2140" s="335" t="s">
        <v>5638</v>
      </c>
      <c r="E2140" s="335" t="s">
        <v>40022</v>
      </c>
      <c r="F2140" s="338"/>
    </row>
    <row r="2141">
      <c r="A2141" s="335" t="s">
        <v>34241</v>
      </c>
      <c r="B2141" s="335" t="s">
        <v>35765</v>
      </c>
      <c r="C2141" s="335" t="s">
        <v>40023</v>
      </c>
      <c r="D2141" s="335" t="s">
        <v>40024</v>
      </c>
      <c r="E2141" s="335" t="s">
        <v>40025</v>
      </c>
      <c r="F2141" s="338"/>
    </row>
    <row r="2142">
      <c r="A2142" s="335" t="s">
        <v>34241</v>
      </c>
      <c r="B2142" s="335" t="s">
        <v>35770</v>
      </c>
      <c r="C2142" s="335" t="s">
        <v>40026</v>
      </c>
      <c r="D2142" s="335"/>
      <c r="E2142" s="335" t="s">
        <v>40027</v>
      </c>
      <c r="F2142" s="338"/>
    </row>
    <row r="2143">
      <c r="A2143" s="335" t="s">
        <v>35762</v>
      </c>
      <c r="B2143" s="335" t="s">
        <v>35797</v>
      </c>
      <c r="C2143" s="335" t="s">
        <v>40028</v>
      </c>
      <c r="D2143" s="335" t="s">
        <v>40029</v>
      </c>
      <c r="E2143" s="335" t="s">
        <v>40030</v>
      </c>
      <c r="F2143" s="338"/>
    </row>
    <row r="2144">
      <c r="A2144" s="335" t="s">
        <v>34241</v>
      </c>
      <c r="B2144" s="335" t="s">
        <v>35792</v>
      </c>
      <c r="C2144" s="335" t="s">
        <v>36001</v>
      </c>
      <c r="D2144" s="335" t="s">
        <v>40031</v>
      </c>
      <c r="E2144" s="335" t="s">
        <v>40032</v>
      </c>
      <c r="F2144" s="338"/>
    </row>
    <row r="2145">
      <c r="A2145" s="335" t="s">
        <v>35762</v>
      </c>
      <c r="B2145" s="335" t="s">
        <v>35770</v>
      </c>
      <c r="C2145" s="335" t="s">
        <v>40033</v>
      </c>
      <c r="D2145" s="335" t="s">
        <v>7186</v>
      </c>
      <c r="E2145" s="335" t="s">
        <v>40034</v>
      </c>
      <c r="F2145" s="338"/>
    </row>
    <row r="2146">
      <c r="A2146" s="335" t="s">
        <v>35762</v>
      </c>
      <c r="B2146" s="335" t="s">
        <v>35797</v>
      </c>
      <c r="C2146" s="335" t="s">
        <v>40035</v>
      </c>
      <c r="D2146" s="335" t="s">
        <v>6828</v>
      </c>
      <c r="E2146" s="335" t="s">
        <v>40036</v>
      </c>
      <c r="F2146" s="338"/>
    </row>
    <row r="2147">
      <c r="A2147" s="335" t="s">
        <v>35762</v>
      </c>
      <c r="B2147" s="335" t="s">
        <v>35770</v>
      </c>
      <c r="C2147" s="335" t="s">
        <v>20088</v>
      </c>
      <c r="D2147" s="335" t="s">
        <v>40037</v>
      </c>
      <c r="E2147" s="335" t="s">
        <v>40038</v>
      </c>
      <c r="F2147" s="338"/>
    </row>
    <row r="2148">
      <c r="A2148" s="335" t="s">
        <v>35762</v>
      </c>
      <c r="B2148" s="335" t="s">
        <v>35770</v>
      </c>
      <c r="C2148" s="335" t="s">
        <v>40039</v>
      </c>
      <c r="D2148" s="335" t="s">
        <v>40040</v>
      </c>
      <c r="E2148" s="335" t="s">
        <v>40039</v>
      </c>
      <c r="F2148" s="338"/>
    </row>
    <row r="2149">
      <c r="A2149" s="335" t="s">
        <v>35762</v>
      </c>
      <c r="B2149" s="335" t="s">
        <v>35770</v>
      </c>
      <c r="C2149" s="335" t="s">
        <v>40041</v>
      </c>
      <c r="D2149" s="335" t="s">
        <v>40042</v>
      </c>
      <c r="E2149" s="335" t="s">
        <v>40043</v>
      </c>
      <c r="F2149" s="338"/>
    </row>
    <row r="2150">
      <c r="A2150" s="335" t="s">
        <v>35762</v>
      </c>
      <c r="B2150" s="335" t="s">
        <v>35765</v>
      </c>
      <c r="C2150" s="335" t="s">
        <v>40044</v>
      </c>
      <c r="D2150" s="335" t="s">
        <v>3782</v>
      </c>
      <c r="E2150" s="335" t="s">
        <v>40045</v>
      </c>
      <c r="F2150" s="338"/>
    </row>
    <row r="2151">
      <c r="A2151" s="335" t="s">
        <v>35769</v>
      </c>
      <c r="B2151" s="335" t="s">
        <v>35770</v>
      </c>
      <c r="C2151" s="335" t="s">
        <v>26284</v>
      </c>
      <c r="D2151" s="335" t="s">
        <v>2588</v>
      </c>
      <c r="E2151" s="335" t="s">
        <v>40046</v>
      </c>
      <c r="F2151" s="338"/>
    </row>
    <row r="2152">
      <c r="A2152" s="335" t="s">
        <v>35769</v>
      </c>
      <c r="B2152" s="335" t="s">
        <v>35770</v>
      </c>
      <c r="C2152" s="335" t="s">
        <v>40047</v>
      </c>
      <c r="D2152" s="335" t="s">
        <v>2588</v>
      </c>
      <c r="E2152" s="335" t="s">
        <v>40048</v>
      </c>
      <c r="F2152" s="338"/>
    </row>
    <row r="2153">
      <c r="A2153" s="335" t="s">
        <v>35769</v>
      </c>
      <c r="B2153" s="335" t="s">
        <v>35770</v>
      </c>
      <c r="C2153" s="335" t="s">
        <v>40049</v>
      </c>
      <c r="D2153" s="335" t="s">
        <v>23312</v>
      </c>
      <c r="E2153" s="335" t="s">
        <v>40050</v>
      </c>
      <c r="F2153" s="338"/>
    </row>
    <row r="2154">
      <c r="A2154" s="339" t="s">
        <v>35787</v>
      </c>
      <c r="B2154" s="340" t="s">
        <v>33918</v>
      </c>
      <c r="C2154" s="340" t="s">
        <v>40051</v>
      </c>
      <c r="D2154" s="340" t="s">
        <v>40052</v>
      </c>
      <c r="E2154" s="340" t="s">
        <v>40053</v>
      </c>
      <c r="F2154" s="341"/>
    </row>
    <row r="2155">
      <c r="A2155" s="335" t="s">
        <v>35762</v>
      </c>
      <c r="B2155" s="335" t="s">
        <v>35797</v>
      </c>
      <c r="C2155" s="335" t="s">
        <v>40054</v>
      </c>
      <c r="D2155" s="335" t="s">
        <v>40055</v>
      </c>
      <c r="E2155" s="335" t="s">
        <v>40056</v>
      </c>
      <c r="F2155" s="338"/>
    </row>
    <row r="2156">
      <c r="A2156" s="335" t="s">
        <v>35762</v>
      </c>
      <c r="B2156" s="335" t="s">
        <v>35770</v>
      </c>
      <c r="C2156" s="335" t="s">
        <v>40057</v>
      </c>
      <c r="D2156" s="335" t="s">
        <v>40058</v>
      </c>
      <c r="E2156" s="335" t="s">
        <v>40059</v>
      </c>
      <c r="F2156" s="338"/>
    </row>
    <row r="2157">
      <c r="A2157" s="335" t="s">
        <v>35762</v>
      </c>
      <c r="B2157" s="335" t="s">
        <v>35765</v>
      </c>
      <c r="C2157" s="335" t="s">
        <v>40060</v>
      </c>
      <c r="D2157" s="335" t="s">
        <v>40061</v>
      </c>
      <c r="E2157" s="335" t="s">
        <v>40062</v>
      </c>
      <c r="F2157" s="338"/>
    </row>
    <row r="2158">
      <c r="A2158" s="335" t="s">
        <v>35787</v>
      </c>
      <c r="B2158" s="335" t="s">
        <v>35770</v>
      </c>
      <c r="C2158" s="335" t="s">
        <v>40063</v>
      </c>
      <c r="D2158" s="335" t="s">
        <v>40064</v>
      </c>
      <c r="E2158" s="335" t="s">
        <v>6468</v>
      </c>
      <c r="F2158" s="338"/>
    </row>
    <row r="2159">
      <c r="A2159" s="335" t="s">
        <v>35787</v>
      </c>
      <c r="B2159" s="335" t="s">
        <v>35765</v>
      </c>
      <c r="C2159" s="335" t="s">
        <v>40065</v>
      </c>
      <c r="D2159" s="335" t="s">
        <v>40066</v>
      </c>
      <c r="E2159" s="335" t="s">
        <v>6468</v>
      </c>
      <c r="F2159" s="338"/>
    </row>
    <row r="2160">
      <c r="A2160" s="335" t="s">
        <v>35769</v>
      </c>
      <c r="B2160" s="335" t="s">
        <v>35765</v>
      </c>
      <c r="C2160" s="335" t="s">
        <v>23585</v>
      </c>
      <c r="D2160" s="335" t="s">
        <v>3782</v>
      </c>
      <c r="E2160" s="335" t="s">
        <v>40067</v>
      </c>
      <c r="F2160" s="338"/>
    </row>
    <row r="2161">
      <c r="A2161" s="335" t="s">
        <v>35762</v>
      </c>
      <c r="B2161" s="335" t="s">
        <v>35770</v>
      </c>
      <c r="C2161" s="335" t="s">
        <v>40068</v>
      </c>
      <c r="D2161" s="335" t="s">
        <v>6468</v>
      </c>
      <c r="E2161" s="335" t="s">
        <v>40069</v>
      </c>
      <c r="F2161" s="338"/>
    </row>
    <row r="2162">
      <c r="A2162" s="335" t="s">
        <v>35762</v>
      </c>
      <c r="B2162" s="335" t="s">
        <v>35797</v>
      </c>
      <c r="C2162" s="335" t="s">
        <v>40070</v>
      </c>
      <c r="D2162" s="335" t="s">
        <v>11263</v>
      </c>
      <c r="E2162" s="335" t="s">
        <v>40071</v>
      </c>
      <c r="F2162" s="338"/>
    </row>
    <row r="2163">
      <c r="A2163" s="335" t="s">
        <v>35787</v>
      </c>
      <c r="B2163" s="335" t="s">
        <v>35770</v>
      </c>
      <c r="C2163" s="335" t="s">
        <v>40072</v>
      </c>
      <c r="D2163" s="335" t="s">
        <v>40073</v>
      </c>
      <c r="E2163" s="335" t="s">
        <v>7697</v>
      </c>
      <c r="F2163" s="338"/>
    </row>
    <row r="2164">
      <c r="A2164" s="335" t="s">
        <v>35787</v>
      </c>
      <c r="B2164" s="335" t="s">
        <v>35770</v>
      </c>
      <c r="C2164" s="335" t="s">
        <v>32860</v>
      </c>
      <c r="D2164" s="335" t="s">
        <v>40074</v>
      </c>
      <c r="E2164" s="335" t="s">
        <v>3786</v>
      </c>
      <c r="F2164" s="338"/>
    </row>
    <row r="2165">
      <c r="A2165" s="335" t="s">
        <v>34241</v>
      </c>
      <c r="B2165" s="335" t="s">
        <v>35770</v>
      </c>
      <c r="C2165" s="335" t="s">
        <v>39358</v>
      </c>
      <c r="D2165" s="335" t="s">
        <v>40075</v>
      </c>
      <c r="E2165" s="335" t="s">
        <v>40076</v>
      </c>
      <c r="F2165" s="338"/>
    </row>
    <row r="2166">
      <c r="A2166" s="335" t="s">
        <v>35787</v>
      </c>
      <c r="B2166" s="335" t="s">
        <v>35770</v>
      </c>
      <c r="C2166" s="335" t="s">
        <v>40077</v>
      </c>
      <c r="D2166" s="335" t="s">
        <v>40078</v>
      </c>
      <c r="E2166" s="335" t="s">
        <v>32106</v>
      </c>
      <c r="F2166" s="338"/>
    </row>
    <row r="2167">
      <c r="A2167" s="335" t="s">
        <v>34241</v>
      </c>
      <c r="B2167" s="335" t="s">
        <v>35770</v>
      </c>
      <c r="C2167" s="335" t="s">
        <v>40079</v>
      </c>
      <c r="D2167" s="335" t="s">
        <v>40080</v>
      </c>
      <c r="E2167" s="335" t="s">
        <v>40081</v>
      </c>
      <c r="F2167" s="338"/>
    </row>
    <row r="2168">
      <c r="A2168" s="335" t="s">
        <v>35769</v>
      </c>
      <c r="B2168" s="335" t="s">
        <v>35770</v>
      </c>
      <c r="C2168" s="335" t="s">
        <v>40082</v>
      </c>
      <c r="D2168" s="335" t="s">
        <v>11234</v>
      </c>
      <c r="E2168" s="335" t="s">
        <v>40083</v>
      </c>
      <c r="F2168" s="338"/>
    </row>
    <row r="2169">
      <c r="A2169" s="335" t="s">
        <v>34241</v>
      </c>
      <c r="B2169" s="335" t="s">
        <v>35770</v>
      </c>
      <c r="C2169" s="335" t="s">
        <v>34143</v>
      </c>
      <c r="D2169" s="335" t="s">
        <v>40084</v>
      </c>
      <c r="E2169" s="335" t="s">
        <v>40085</v>
      </c>
      <c r="F2169" s="338"/>
    </row>
    <row r="2170">
      <c r="A2170" s="335" t="s">
        <v>35762</v>
      </c>
      <c r="B2170" s="335" t="s">
        <v>35770</v>
      </c>
      <c r="C2170" s="335" t="s">
        <v>11296</v>
      </c>
      <c r="D2170" s="335" t="s">
        <v>6485</v>
      </c>
      <c r="E2170" s="335" t="s">
        <v>40086</v>
      </c>
      <c r="F2170" s="338"/>
    </row>
    <row r="2171">
      <c r="A2171" s="335" t="s">
        <v>35762</v>
      </c>
      <c r="B2171" s="335" t="s">
        <v>35797</v>
      </c>
      <c r="C2171" s="335" t="s">
        <v>16244</v>
      </c>
      <c r="D2171" s="335" t="s">
        <v>6485</v>
      </c>
      <c r="E2171" s="335" t="s">
        <v>40087</v>
      </c>
      <c r="F2171" s="338"/>
    </row>
    <row r="2172">
      <c r="A2172" s="335" t="s">
        <v>35762</v>
      </c>
      <c r="B2172" s="335" t="s">
        <v>35792</v>
      </c>
      <c r="C2172" s="335" t="s">
        <v>40088</v>
      </c>
      <c r="D2172" s="335" t="s">
        <v>3799</v>
      </c>
      <c r="E2172" s="335" t="s">
        <v>40089</v>
      </c>
      <c r="F2172" s="338"/>
    </row>
    <row r="2173">
      <c r="A2173" s="335" t="s">
        <v>35762</v>
      </c>
      <c r="B2173" s="335" t="s">
        <v>35770</v>
      </c>
      <c r="C2173" s="335" t="s">
        <v>5193</v>
      </c>
      <c r="D2173" s="335" t="s">
        <v>11339</v>
      </c>
      <c r="E2173" s="335" t="s">
        <v>40090</v>
      </c>
      <c r="F2173" s="338"/>
    </row>
    <row r="2174">
      <c r="A2174" s="335" t="s">
        <v>35762</v>
      </c>
      <c r="B2174" s="335" t="s">
        <v>35770</v>
      </c>
      <c r="C2174" s="335" t="s">
        <v>6489</v>
      </c>
      <c r="D2174" s="335" t="s">
        <v>6492</v>
      </c>
      <c r="E2174" s="335" t="s">
        <v>40091</v>
      </c>
      <c r="F2174" s="338"/>
    </row>
    <row r="2175">
      <c r="A2175" s="335" t="s">
        <v>35787</v>
      </c>
      <c r="B2175" s="335" t="s">
        <v>35792</v>
      </c>
      <c r="C2175" s="335" t="s">
        <v>40092</v>
      </c>
      <c r="D2175" s="335" t="s">
        <v>40093</v>
      </c>
      <c r="E2175" s="335" t="s">
        <v>18185</v>
      </c>
      <c r="F2175" s="338"/>
    </row>
    <row r="2176">
      <c r="A2176" s="335" t="s">
        <v>35787</v>
      </c>
      <c r="B2176" s="335" t="s">
        <v>35792</v>
      </c>
      <c r="C2176" s="335" t="s">
        <v>40094</v>
      </c>
      <c r="D2176" s="335" t="s">
        <v>40095</v>
      </c>
      <c r="E2176" s="335" t="s">
        <v>20668</v>
      </c>
      <c r="F2176" s="338"/>
    </row>
    <row r="2177">
      <c r="A2177" s="335" t="s">
        <v>34241</v>
      </c>
      <c r="B2177" s="335" t="s">
        <v>35792</v>
      </c>
      <c r="C2177" s="335" t="s">
        <v>36001</v>
      </c>
      <c r="D2177" s="335" t="s">
        <v>40096</v>
      </c>
      <c r="E2177" s="335" t="s">
        <v>40097</v>
      </c>
      <c r="F2177" s="338"/>
    </row>
    <row r="2178">
      <c r="A2178" s="335" t="s">
        <v>34241</v>
      </c>
      <c r="B2178" s="335" t="s">
        <v>35770</v>
      </c>
      <c r="C2178" s="335" t="s">
        <v>34804</v>
      </c>
      <c r="D2178" s="335" t="s">
        <v>40098</v>
      </c>
      <c r="E2178" s="335" t="s">
        <v>40099</v>
      </c>
      <c r="F2178" s="338"/>
    </row>
    <row r="2179">
      <c r="A2179" s="335" t="s">
        <v>34241</v>
      </c>
      <c r="B2179" s="335" t="s">
        <v>35770</v>
      </c>
      <c r="C2179" s="335" t="s">
        <v>34551</v>
      </c>
      <c r="D2179" s="335"/>
      <c r="E2179" s="335" t="s">
        <v>40100</v>
      </c>
      <c r="F2179" s="338"/>
    </row>
    <row r="2180">
      <c r="A2180" s="335" t="s">
        <v>35787</v>
      </c>
      <c r="B2180" s="335" t="s">
        <v>35770</v>
      </c>
      <c r="C2180" s="335" t="s">
        <v>40101</v>
      </c>
      <c r="D2180" s="335" t="s">
        <v>40102</v>
      </c>
      <c r="E2180" s="335" t="s">
        <v>40103</v>
      </c>
      <c r="F2180" s="338"/>
    </row>
    <row r="2181">
      <c r="A2181" s="335" t="s">
        <v>35787</v>
      </c>
      <c r="B2181" s="335" t="s">
        <v>35797</v>
      </c>
      <c r="C2181" s="335" t="s">
        <v>39576</v>
      </c>
      <c r="D2181" s="335"/>
      <c r="E2181" s="335" t="s">
        <v>40104</v>
      </c>
      <c r="F2181" s="338"/>
    </row>
    <row r="2182">
      <c r="A2182" s="335" t="s">
        <v>35762</v>
      </c>
      <c r="B2182" s="335" t="s">
        <v>35770</v>
      </c>
      <c r="C2182" s="335" t="s">
        <v>40105</v>
      </c>
      <c r="D2182" s="335" t="s">
        <v>18133</v>
      </c>
      <c r="E2182" s="335" t="s">
        <v>40106</v>
      </c>
      <c r="F2182" s="338"/>
    </row>
    <row r="2183">
      <c r="A2183" s="335" t="s">
        <v>35762</v>
      </c>
      <c r="B2183" s="335" t="s">
        <v>35770</v>
      </c>
      <c r="C2183" s="335" t="s">
        <v>40107</v>
      </c>
      <c r="D2183" s="335" t="s">
        <v>40108</v>
      </c>
      <c r="E2183" s="335" t="s">
        <v>40109</v>
      </c>
      <c r="F2183" s="338"/>
    </row>
    <row r="2184">
      <c r="A2184" s="335" t="s">
        <v>34241</v>
      </c>
      <c r="B2184" s="335" t="s">
        <v>35770</v>
      </c>
      <c r="C2184" s="335" t="s">
        <v>40110</v>
      </c>
      <c r="D2184" s="335"/>
      <c r="E2184" s="335" t="s">
        <v>40111</v>
      </c>
      <c r="F2184" s="338"/>
    </row>
    <row r="2185">
      <c r="A2185" s="335" t="s">
        <v>34241</v>
      </c>
      <c r="B2185" s="335" t="s">
        <v>35770</v>
      </c>
      <c r="C2185" s="335" t="s">
        <v>34467</v>
      </c>
      <c r="D2185" s="335" t="s">
        <v>11392</v>
      </c>
      <c r="E2185" s="335" t="s">
        <v>40112</v>
      </c>
      <c r="F2185" s="338"/>
    </row>
    <row r="2186">
      <c r="A2186" s="335" t="s">
        <v>35762</v>
      </c>
      <c r="B2186" s="335" t="s">
        <v>35770</v>
      </c>
      <c r="C2186" s="335" t="s">
        <v>40113</v>
      </c>
      <c r="D2186" s="335" t="s">
        <v>6509</v>
      </c>
      <c r="E2186" s="335" t="s">
        <v>40114</v>
      </c>
      <c r="F2186" s="338"/>
    </row>
    <row r="2187">
      <c r="A2187" s="335" t="s">
        <v>35762</v>
      </c>
      <c r="B2187" s="335" t="s">
        <v>35797</v>
      </c>
      <c r="C2187" s="335" t="s">
        <v>40113</v>
      </c>
      <c r="D2187" s="335" t="s">
        <v>6509</v>
      </c>
      <c r="E2187" s="335" t="s">
        <v>40115</v>
      </c>
      <c r="F2187" s="338"/>
    </row>
    <row r="2188">
      <c r="A2188" s="335" t="s">
        <v>35762</v>
      </c>
      <c r="B2188" s="335" t="s">
        <v>35797</v>
      </c>
      <c r="C2188" s="335" t="s">
        <v>11403</v>
      </c>
      <c r="D2188" s="335" t="s">
        <v>6509</v>
      </c>
      <c r="E2188" s="335" t="s">
        <v>40116</v>
      </c>
      <c r="F2188" s="338"/>
    </row>
    <row r="2189">
      <c r="A2189" s="335" t="s">
        <v>35762</v>
      </c>
      <c r="B2189" s="335" t="s">
        <v>35797</v>
      </c>
      <c r="C2189" s="335" t="s">
        <v>40117</v>
      </c>
      <c r="D2189" s="335" t="s">
        <v>40118</v>
      </c>
      <c r="E2189" s="335" t="s">
        <v>40119</v>
      </c>
      <c r="F2189" s="338"/>
    </row>
    <row r="2190">
      <c r="A2190" s="335" t="s">
        <v>35762</v>
      </c>
      <c r="B2190" s="335" t="s">
        <v>35792</v>
      </c>
      <c r="C2190" s="335" t="s">
        <v>11424</v>
      </c>
      <c r="D2190" s="335" t="s">
        <v>40120</v>
      </c>
      <c r="E2190" s="335" t="s">
        <v>40121</v>
      </c>
      <c r="F2190" s="338"/>
    </row>
    <row r="2191">
      <c r="A2191" s="335" t="s">
        <v>35769</v>
      </c>
      <c r="B2191" s="335" t="s">
        <v>35770</v>
      </c>
      <c r="C2191" s="335" t="s">
        <v>40122</v>
      </c>
      <c r="D2191" s="335" t="s">
        <v>2588</v>
      </c>
      <c r="E2191" s="335" t="s">
        <v>40123</v>
      </c>
      <c r="F2191" s="338"/>
    </row>
    <row r="2192">
      <c r="A2192" s="335" t="s">
        <v>35762</v>
      </c>
      <c r="B2192" s="335" t="s">
        <v>35770</v>
      </c>
      <c r="C2192" s="335" t="s">
        <v>40124</v>
      </c>
      <c r="D2192" s="335" t="s">
        <v>40125</v>
      </c>
      <c r="E2192" s="335" t="s">
        <v>40126</v>
      </c>
      <c r="F2192" s="338"/>
    </row>
    <row r="2193">
      <c r="A2193" s="335" t="s">
        <v>35762</v>
      </c>
      <c r="B2193" s="335" t="s">
        <v>35770</v>
      </c>
      <c r="C2193" s="335" t="s">
        <v>40127</v>
      </c>
      <c r="D2193" s="335" t="s">
        <v>40127</v>
      </c>
      <c r="E2193" s="335" t="s">
        <v>40128</v>
      </c>
      <c r="F2193" s="338"/>
    </row>
    <row r="2194">
      <c r="A2194" s="335" t="s">
        <v>35787</v>
      </c>
      <c r="B2194" s="335" t="s">
        <v>35792</v>
      </c>
      <c r="C2194" s="335" t="s">
        <v>33837</v>
      </c>
      <c r="D2194" s="335" t="s">
        <v>40129</v>
      </c>
      <c r="E2194" s="335" t="s">
        <v>40130</v>
      </c>
      <c r="F2194" s="338"/>
    </row>
    <row r="2195">
      <c r="A2195" s="335" t="s">
        <v>34241</v>
      </c>
      <c r="B2195" s="335" t="s">
        <v>35797</v>
      </c>
      <c r="C2195" s="335" t="s">
        <v>40131</v>
      </c>
      <c r="D2195" s="335" t="s">
        <v>40132</v>
      </c>
      <c r="E2195" s="335" t="s">
        <v>40133</v>
      </c>
      <c r="F2195" s="338"/>
    </row>
    <row r="2196">
      <c r="A2196" s="335" t="s">
        <v>35762</v>
      </c>
      <c r="B2196" s="335" t="s">
        <v>35792</v>
      </c>
      <c r="C2196" s="335" t="s">
        <v>6709</v>
      </c>
      <c r="D2196" s="335" t="s">
        <v>12232</v>
      </c>
      <c r="E2196" s="335" t="s">
        <v>40134</v>
      </c>
      <c r="F2196" s="338"/>
    </row>
    <row r="2197">
      <c r="A2197" s="335" t="s">
        <v>35762</v>
      </c>
      <c r="B2197" s="335" t="s">
        <v>35797</v>
      </c>
      <c r="C2197" s="335" t="s">
        <v>40135</v>
      </c>
      <c r="D2197" s="335" t="s">
        <v>40136</v>
      </c>
      <c r="E2197" s="335" t="s">
        <v>40137</v>
      </c>
      <c r="F2197" s="338"/>
    </row>
    <row r="2198">
      <c r="A2198" s="335" t="s">
        <v>35762</v>
      </c>
      <c r="B2198" s="335" t="s">
        <v>35770</v>
      </c>
      <c r="C2198" s="335" t="s">
        <v>40138</v>
      </c>
      <c r="D2198" s="335" t="s">
        <v>6650</v>
      </c>
      <c r="E2198" s="335" t="s">
        <v>40139</v>
      </c>
      <c r="F2198" s="338"/>
    </row>
    <row r="2199">
      <c r="A2199" s="335" t="s">
        <v>35762</v>
      </c>
      <c r="B2199" s="335" t="s">
        <v>35792</v>
      </c>
      <c r="C2199" s="335" t="s">
        <v>6709</v>
      </c>
      <c r="D2199" s="335" t="s">
        <v>12232</v>
      </c>
      <c r="E2199" s="335" t="s">
        <v>40140</v>
      </c>
      <c r="F2199" s="338"/>
    </row>
    <row r="2200">
      <c r="A2200" s="335" t="s">
        <v>35769</v>
      </c>
      <c r="B2200" s="335" t="s">
        <v>35770</v>
      </c>
      <c r="C2200" s="335" t="s">
        <v>24504</v>
      </c>
      <c r="D2200" s="335" t="s">
        <v>5472</v>
      </c>
      <c r="E2200" s="335" t="s">
        <v>40141</v>
      </c>
      <c r="F2200" s="338"/>
    </row>
    <row r="2201">
      <c r="A2201" s="335" t="s">
        <v>35769</v>
      </c>
      <c r="B2201" s="335" t="s">
        <v>35770</v>
      </c>
      <c r="C2201" s="335" t="s">
        <v>40142</v>
      </c>
      <c r="D2201" s="335" t="s">
        <v>5472</v>
      </c>
      <c r="E2201" s="335" t="s">
        <v>40143</v>
      </c>
      <c r="F2201" s="338"/>
    </row>
    <row r="2202">
      <c r="A2202" s="335" t="s">
        <v>35769</v>
      </c>
      <c r="B2202" s="335" t="s">
        <v>35770</v>
      </c>
      <c r="C2202" s="335" t="s">
        <v>40144</v>
      </c>
      <c r="D2202" s="335" t="s">
        <v>2588</v>
      </c>
      <c r="E2202" s="335" t="s">
        <v>40145</v>
      </c>
      <c r="F2202" s="338"/>
    </row>
    <row r="2203">
      <c r="A2203" s="335" t="s">
        <v>35787</v>
      </c>
      <c r="B2203" s="335" t="s">
        <v>35797</v>
      </c>
      <c r="C2203" s="335" t="s">
        <v>40146</v>
      </c>
      <c r="D2203" s="335"/>
      <c r="E2203" s="335" t="s">
        <v>40147</v>
      </c>
      <c r="F2203" s="338"/>
    </row>
    <row r="2204">
      <c r="A2204" s="335" t="s">
        <v>35769</v>
      </c>
      <c r="B2204" s="335" t="s">
        <v>35797</v>
      </c>
      <c r="C2204" s="335" t="s">
        <v>40148</v>
      </c>
      <c r="D2204" s="335" t="s">
        <v>40149</v>
      </c>
      <c r="E2204" s="335" t="s">
        <v>40150</v>
      </c>
      <c r="F2204" s="338"/>
    </row>
    <row r="2205">
      <c r="A2205" s="335" t="s">
        <v>34241</v>
      </c>
      <c r="B2205" s="335" t="s">
        <v>35770</v>
      </c>
      <c r="C2205" s="335" t="s">
        <v>34070</v>
      </c>
      <c r="D2205" s="335" t="s">
        <v>40151</v>
      </c>
      <c r="E2205" s="335" t="s">
        <v>40152</v>
      </c>
      <c r="F2205" s="338"/>
    </row>
    <row r="2206">
      <c r="A2206" s="335" t="s">
        <v>35787</v>
      </c>
      <c r="B2206" s="335" t="s">
        <v>35765</v>
      </c>
      <c r="C2206" s="335" t="s">
        <v>40153</v>
      </c>
      <c r="D2206" s="335" t="s">
        <v>40154</v>
      </c>
      <c r="E2206" s="335" t="s">
        <v>33694</v>
      </c>
      <c r="F2206" s="338"/>
    </row>
    <row r="2207">
      <c r="A2207" s="335" t="s">
        <v>35762</v>
      </c>
      <c r="B2207" s="335" t="s">
        <v>35797</v>
      </c>
      <c r="C2207" s="335" t="s">
        <v>40155</v>
      </c>
      <c r="D2207" s="335" t="s">
        <v>30950</v>
      </c>
      <c r="E2207" s="335" t="s">
        <v>40156</v>
      </c>
      <c r="F2207" s="338"/>
    </row>
    <row r="2208">
      <c r="A2208" s="335" t="s">
        <v>34241</v>
      </c>
      <c r="B2208" s="335" t="s">
        <v>35770</v>
      </c>
      <c r="C2208" s="335" t="s">
        <v>40157</v>
      </c>
      <c r="D2208" s="335" t="s">
        <v>40158</v>
      </c>
      <c r="E2208" s="335" t="s">
        <v>40159</v>
      </c>
      <c r="F2208" s="338"/>
    </row>
    <row r="2209">
      <c r="A2209" s="335" t="s">
        <v>35762</v>
      </c>
      <c r="B2209" s="335" t="s">
        <v>35797</v>
      </c>
      <c r="C2209" s="335" t="s">
        <v>40160</v>
      </c>
      <c r="D2209" s="335" t="s">
        <v>40161</v>
      </c>
      <c r="E2209" s="335" t="s">
        <v>40162</v>
      </c>
      <c r="F2209" s="338"/>
    </row>
    <row r="2210">
      <c r="A2210" s="335" t="s">
        <v>35769</v>
      </c>
      <c r="B2210" s="335" t="s">
        <v>35792</v>
      </c>
      <c r="C2210" s="335" t="s">
        <v>40163</v>
      </c>
      <c r="D2210" s="335" t="s">
        <v>2588</v>
      </c>
      <c r="E2210" s="335" t="s">
        <v>40164</v>
      </c>
      <c r="F2210" s="338"/>
    </row>
    <row r="2211">
      <c r="A2211" s="335" t="s">
        <v>35762</v>
      </c>
      <c r="B2211" s="335" t="s">
        <v>35765</v>
      </c>
      <c r="C2211" s="335" t="s">
        <v>5410</v>
      </c>
      <c r="D2211" s="335" t="s">
        <v>40165</v>
      </c>
      <c r="E2211" s="335" t="s">
        <v>40166</v>
      </c>
      <c r="F2211" s="338"/>
    </row>
    <row r="2212">
      <c r="A2212" s="335" t="s">
        <v>35762</v>
      </c>
      <c r="B2212" s="335" t="s">
        <v>35797</v>
      </c>
      <c r="C2212" s="335" t="s">
        <v>40167</v>
      </c>
      <c r="D2212" s="335" t="s">
        <v>2588</v>
      </c>
      <c r="E2212" s="335" t="s">
        <v>40168</v>
      </c>
      <c r="F2212" s="338"/>
    </row>
    <row r="2213">
      <c r="A2213" s="335" t="s">
        <v>35762</v>
      </c>
      <c r="B2213" s="335" t="s">
        <v>35797</v>
      </c>
      <c r="C2213" s="335" t="s">
        <v>40169</v>
      </c>
      <c r="D2213" s="335" t="s">
        <v>40170</v>
      </c>
      <c r="E2213" s="335" t="s">
        <v>40169</v>
      </c>
      <c r="F2213" s="338"/>
    </row>
    <row r="2214">
      <c r="A2214" s="335" t="s">
        <v>35769</v>
      </c>
      <c r="B2214" s="335" t="s">
        <v>35797</v>
      </c>
      <c r="C2214" s="335" t="s">
        <v>40171</v>
      </c>
      <c r="D2214" s="335" t="s">
        <v>2588</v>
      </c>
      <c r="E2214" s="335" t="s">
        <v>40172</v>
      </c>
      <c r="F2214" s="338"/>
    </row>
    <row r="2215">
      <c r="A2215" s="335" t="s">
        <v>35762</v>
      </c>
      <c r="B2215" s="335" t="s">
        <v>35797</v>
      </c>
      <c r="C2215" s="335" t="s">
        <v>40173</v>
      </c>
      <c r="D2215" s="335" t="s">
        <v>2588</v>
      </c>
      <c r="E2215" s="335" t="s">
        <v>40174</v>
      </c>
      <c r="F2215" s="338"/>
    </row>
    <row r="2216">
      <c r="A2216" s="335" t="s">
        <v>35769</v>
      </c>
      <c r="B2216" s="335" t="s">
        <v>35797</v>
      </c>
      <c r="C2216" s="335" t="s">
        <v>40175</v>
      </c>
      <c r="D2216" s="335" t="s">
        <v>2588</v>
      </c>
      <c r="E2216" s="335" t="s">
        <v>40176</v>
      </c>
      <c r="F2216" s="338"/>
    </row>
    <row r="2217">
      <c r="A2217" s="335" t="s">
        <v>35769</v>
      </c>
      <c r="B2217" s="335" t="s">
        <v>35792</v>
      </c>
      <c r="C2217" s="335" t="s">
        <v>40177</v>
      </c>
      <c r="D2217" s="335" t="s">
        <v>2588</v>
      </c>
      <c r="E2217" s="335" t="s">
        <v>40178</v>
      </c>
      <c r="F2217" s="338"/>
    </row>
    <row r="2218">
      <c r="A2218" s="335" t="s">
        <v>35762</v>
      </c>
      <c r="B2218" s="335" t="s">
        <v>35797</v>
      </c>
      <c r="C2218" s="335" t="s">
        <v>40179</v>
      </c>
      <c r="D2218" s="335" t="s">
        <v>2588</v>
      </c>
      <c r="E2218" s="335" t="s">
        <v>40180</v>
      </c>
      <c r="F2218" s="338"/>
    </row>
    <row r="2219">
      <c r="A2219" s="335" t="s">
        <v>35762</v>
      </c>
      <c r="B2219" s="335" t="s">
        <v>35797</v>
      </c>
      <c r="C2219" s="335" t="s">
        <v>40181</v>
      </c>
      <c r="D2219" s="335" t="s">
        <v>2588</v>
      </c>
      <c r="E2219" s="335" t="s">
        <v>40182</v>
      </c>
      <c r="F2219" s="338"/>
    </row>
    <row r="2220">
      <c r="A2220" s="335" t="s">
        <v>35769</v>
      </c>
      <c r="B2220" s="335" t="s">
        <v>35797</v>
      </c>
      <c r="C2220" s="335" t="s">
        <v>40183</v>
      </c>
      <c r="D2220" s="335" t="s">
        <v>2588</v>
      </c>
      <c r="E2220" s="335" t="s">
        <v>40184</v>
      </c>
      <c r="F2220" s="338"/>
    </row>
    <row r="2221">
      <c r="A2221" s="335" t="s">
        <v>35769</v>
      </c>
      <c r="B2221" s="335" t="s">
        <v>35765</v>
      </c>
      <c r="C2221" s="335" t="s">
        <v>40185</v>
      </c>
      <c r="D2221" s="335" t="s">
        <v>2588</v>
      </c>
      <c r="E2221" s="335" t="s">
        <v>40186</v>
      </c>
      <c r="F2221" s="338"/>
    </row>
    <row r="2222">
      <c r="A2222" s="335" t="s">
        <v>35762</v>
      </c>
      <c r="B2222" s="335" t="s">
        <v>35770</v>
      </c>
      <c r="C2222" s="335" t="s">
        <v>40187</v>
      </c>
      <c r="D2222" s="335" t="s">
        <v>2588</v>
      </c>
      <c r="E2222" s="335" t="s">
        <v>40188</v>
      </c>
      <c r="F2222" s="338"/>
    </row>
    <row r="2223">
      <c r="A2223" s="335" t="s">
        <v>35769</v>
      </c>
      <c r="B2223" s="335" t="s">
        <v>35770</v>
      </c>
      <c r="C2223" s="335" t="s">
        <v>40189</v>
      </c>
      <c r="D2223" s="335" t="s">
        <v>2588</v>
      </c>
      <c r="E2223" s="335" t="s">
        <v>40190</v>
      </c>
      <c r="F2223" s="338"/>
    </row>
    <row r="2224">
      <c r="A2224" s="335" t="s">
        <v>35762</v>
      </c>
      <c r="B2224" s="335" t="s">
        <v>35792</v>
      </c>
      <c r="C2224" s="335" t="s">
        <v>40191</v>
      </c>
      <c r="D2224" s="335" t="s">
        <v>40192</v>
      </c>
      <c r="E2224" s="335" t="s">
        <v>40193</v>
      </c>
      <c r="F2224" s="338"/>
    </row>
    <row r="2225">
      <c r="A2225" s="335" t="s">
        <v>35762</v>
      </c>
      <c r="B2225" s="335" t="s">
        <v>35765</v>
      </c>
      <c r="C2225" s="335" t="s">
        <v>40194</v>
      </c>
      <c r="D2225" s="335" t="s">
        <v>2046</v>
      </c>
      <c r="E2225" s="335" t="s">
        <v>40195</v>
      </c>
      <c r="F2225" s="338"/>
    </row>
    <row r="2226">
      <c r="A2226" s="335" t="s">
        <v>35769</v>
      </c>
      <c r="B2226" s="335" t="s">
        <v>35797</v>
      </c>
      <c r="C2226" s="335" t="s">
        <v>24007</v>
      </c>
      <c r="D2226" s="335" t="s">
        <v>40196</v>
      </c>
      <c r="E2226" s="335" t="s">
        <v>40197</v>
      </c>
      <c r="F2226" s="338"/>
    </row>
    <row r="2227">
      <c r="A2227" s="335" t="s">
        <v>35762</v>
      </c>
      <c r="B2227" s="335" t="s">
        <v>35770</v>
      </c>
      <c r="C2227" s="335" t="s">
        <v>40198</v>
      </c>
      <c r="D2227" s="335" t="s">
        <v>40199</v>
      </c>
      <c r="E2227" s="335" t="s">
        <v>40200</v>
      </c>
      <c r="F2227" s="338"/>
    </row>
    <row r="2228">
      <c r="A2228" s="335" t="s">
        <v>35769</v>
      </c>
      <c r="B2228" s="335" t="s">
        <v>35770</v>
      </c>
      <c r="C2228" s="335" t="s">
        <v>24283</v>
      </c>
      <c r="D2228" s="335" t="s">
        <v>40201</v>
      </c>
      <c r="E2228" s="335" t="s">
        <v>40202</v>
      </c>
      <c r="F2228" s="338"/>
    </row>
    <row r="2229">
      <c r="A2229" s="335" t="s">
        <v>35762</v>
      </c>
      <c r="B2229" s="335" t="s">
        <v>24604</v>
      </c>
      <c r="C2229" s="335" t="s">
        <v>12440</v>
      </c>
      <c r="D2229" s="335" t="s">
        <v>3312</v>
      </c>
      <c r="E2229" s="335" t="s">
        <v>40203</v>
      </c>
      <c r="F2229" s="338"/>
    </row>
    <row r="2230">
      <c r="A2230" s="335" t="s">
        <v>35762</v>
      </c>
      <c r="B2230" s="335" t="s">
        <v>35797</v>
      </c>
      <c r="C2230" s="335" t="s">
        <v>7810</v>
      </c>
      <c r="D2230" s="335" t="s">
        <v>3312</v>
      </c>
      <c r="E2230" s="335" t="s">
        <v>40204</v>
      </c>
      <c r="F2230" s="338"/>
    </row>
    <row r="2231">
      <c r="A2231" s="335" t="s">
        <v>35762</v>
      </c>
      <c r="B2231" s="335" t="s">
        <v>35797</v>
      </c>
      <c r="C2231" s="342" t="s">
        <v>40205</v>
      </c>
      <c r="D2231" s="335" t="s">
        <v>3312</v>
      </c>
      <c r="E2231" s="335" t="s">
        <v>40206</v>
      </c>
      <c r="F2231" s="338"/>
    </row>
    <row r="2232">
      <c r="A2232" s="335" t="s">
        <v>35762</v>
      </c>
      <c r="B2232" s="335" t="s">
        <v>35770</v>
      </c>
      <c r="C2232" s="335" t="s">
        <v>9717</v>
      </c>
      <c r="D2232" s="335" t="s">
        <v>2588</v>
      </c>
      <c r="E2232" s="335" t="s">
        <v>40207</v>
      </c>
      <c r="F2232" s="338"/>
    </row>
    <row r="2233">
      <c r="A2233" s="335" t="s">
        <v>35762</v>
      </c>
      <c r="B2233" s="335" t="s">
        <v>35770</v>
      </c>
      <c r="C2233" s="335" t="s">
        <v>40208</v>
      </c>
      <c r="D2233" s="335" t="s">
        <v>2588</v>
      </c>
      <c r="E2233" s="335" t="s">
        <v>40209</v>
      </c>
      <c r="F2233" s="338"/>
    </row>
    <row r="2234">
      <c r="A2234" s="335" t="s">
        <v>35769</v>
      </c>
      <c r="B2234" s="335" t="s">
        <v>35797</v>
      </c>
      <c r="C2234" s="335" t="s">
        <v>40210</v>
      </c>
      <c r="D2234" s="335" t="s">
        <v>11520</v>
      </c>
      <c r="E2234" s="335" t="s">
        <v>40211</v>
      </c>
      <c r="F2234" s="338"/>
    </row>
    <row r="2235">
      <c r="A2235" s="335" t="s">
        <v>35762</v>
      </c>
      <c r="B2235" s="335" t="s">
        <v>35770</v>
      </c>
      <c r="C2235" s="335" t="s">
        <v>5673</v>
      </c>
      <c r="D2235" s="335" t="s">
        <v>40212</v>
      </c>
      <c r="E2235" s="335" t="s">
        <v>40213</v>
      </c>
      <c r="F2235" s="338"/>
    </row>
    <row r="2236">
      <c r="A2236" s="335" t="s">
        <v>35769</v>
      </c>
      <c r="B2236" s="335" t="s">
        <v>35770</v>
      </c>
      <c r="C2236" s="335" t="s">
        <v>40214</v>
      </c>
      <c r="D2236" s="335" t="s">
        <v>2588</v>
      </c>
      <c r="E2236" s="335" t="s">
        <v>40215</v>
      </c>
      <c r="F2236" s="338"/>
    </row>
    <row r="2237">
      <c r="A2237" s="335" t="s">
        <v>35787</v>
      </c>
      <c r="B2237" s="335" t="s">
        <v>35770</v>
      </c>
      <c r="C2237" s="335" t="s">
        <v>31893</v>
      </c>
      <c r="D2237" s="335" t="s">
        <v>40216</v>
      </c>
      <c r="E2237" s="335" t="s">
        <v>40217</v>
      </c>
      <c r="F2237" s="338"/>
    </row>
    <row r="2238">
      <c r="A2238" s="335" t="s">
        <v>35787</v>
      </c>
      <c r="B2238" s="335" t="s">
        <v>35770</v>
      </c>
      <c r="C2238" s="335" t="s">
        <v>32749</v>
      </c>
      <c r="D2238" s="335" t="s">
        <v>40218</v>
      </c>
      <c r="E2238" s="335" t="s">
        <v>40219</v>
      </c>
      <c r="F2238" s="338"/>
    </row>
    <row r="2239">
      <c r="A2239" s="335" t="s">
        <v>35787</v>
      </c>
      <c r="B2239" s="335" t="s">
        <v>35770</v>
      </c>
      <c r="C2239" s="335" t="s">
        <v>33804</v>
      </c>
      <c r="D2239" s="335" t="s">
        <v>40220</v>
      </c>
      <c r="E2239" s="335" t="s">
        <v>40221</v>
      </c>
      <c r="F2239" s="338"/>
    </row>
    <row r="2240">
      <c r="A2240" s="335" t="s">
        <v>35762</v>
      </c>
      <c r="B2240" s="335" t="s">
        <v>35770</v>
      </c>
      <c r="C2240" s="335" t="s">
        <v>29861</v>
      </c>
      <c r="D2240" s="335" t="s">
        <v>29861</v>
      </c>
      <c r="E2240" s="335" t="s">
        <v>40222</v>
      </c>
      <c r="F2240" s="338"/>
    </row>
    <row r="2241">
      <c r="A2241" s="335" t="s">
        <v>35787</v>
      </c>
      <c r="B2241" s="335" t="s">
        <v>35770</v>
      </c>
      <c r="C2241" s="335" t="s">
        <v>40223</v>
      </c>
      <c r="D2241" s="335" t="s">
        <v>40224</v>
      </c>
      <c r="E2241" s="335" t="s">
        <v>40225</v>
      </c>
      <c r="F2241" s="338"/>
    </row>
    <row r="2242">
      <c r="A2242" s="335" t="s">
        <v>35787</v>
      </c>
      <c r="B2242" s="335" t="s">
        <v>35770</v>
      </c>
      <c r="C2242" s="335" t="s">
        <v>40226</v>
      </c>
      <c r="D2242" s="335" t="s">
        <v>40227</v>
      </c>
      <c r="E2242" s="335" t="s">
        <v>38805</v>
      </c>
      <c r="F2242" s="338"/>
    </row>
    <row r="2243">
      <c r="A2243" s="335" t="s">
        <v>35769</v>
      </c>
      <c r="B2243" s="335" t="s">
        <v>35792</v>
      </c>
      <c r="C2243" s="335" t="s">
        <v>35836</v>
      </c>
      <c r="D2243" s="335" t="s">
        <v>40228</v>
      </c>
      <c r="E2243" s="335" t="s">
        <v>40229</v>
      </c>
      <c r="F2243" s="338"/>
    </row>
    <row r="2244">
      <c r="A2244" s="335" t="s">
        <v>35769</v>
      </c>
      <c r="B2244" s="335" t="s">
        <v>35770</v>
      </c>
      <c r="C2244" s="335" t="s">
        <v>40230</v>
      </c>
      <c r="D2244" s="335" t="s">
        <v>11574</v>
      </c>
      <c r="E2244" s="335" t="s">
        <v>40231</v>
      </c>
      <c r="F2244" s="338"/>
    </row>
    <row r="2245">
      <c r="A2245" s="335" t="s">
        <v>35769</v>
      </c>
      <c r="B2245" s="335" t="s">
        <v>35770</v>
      </c>
      <c r="C2245" s="335" t="s">
        <v>40232</v>
      </c>
      <c r="D2245" s="335" t="s">
        <v>11574</v>
      </c>
      <c r="E2245" s="335" t="s">
        <v>40233</v>
      </c>
      <c r="F2245" s="338"/>
    </row>
    <row r="2246">
      <c r="A2246" s="335" t="s">
        <v>35769</v>
      </c>
      <c r="B2246" s="335" t="s">
        <v>35770</v>
      </c>
      <c r="C2246" s="335" t="s">
        <v>40234</v>
      </c>
      <c r="D2246" s="335" t="s">
        <v>11574</v>
      </c>
      <c r="E2246" s="335" t="s">
        <v>40235</v>
      </c>
      <c r="F2246" s="338"/>
    </row>
    <row r="2247">
      <c r="A2247" s="335" t="s">
        <v>35769</v>
      </c>
      <c r="B2247" s="335" t="s">
        <v>35797</v>
      </c>
      <c r="C2247" s="335" t="s">
        <v>40236</v>
      </c>
      <c r="D2247" s="335" t="s">
        <v>11574</v>
      </c>
      <c r="E2247" s="335" t="s">
        <v>40237</v>
      </c>
      <c r="F2247" s="338"/>
    </row>
    <row r="2248">
      <c r="A2248" s="335" t="s">
        <v>35762</v>
      </c>
      <c r="B2248" s="335" t="s">
        <v>35797</v>
      </c>
      <c r="C2248" s="335" t="s">
        <v>40238</v>
      </c>
      <c r="D2248" s="335" t="s">
        <v>40239</v>
      </c>
      <c r="E2248" s="335" t="s">
        <v>40240</v>
      </c>
      <c r="F2248" s="338"/>
    </row>
    <row r="2249">
      <c r="A2249" s="335" t="s">
        <v>35769</v>
      </c>
      <c r="B2249" s="335" t="s">
        <v>35770</v>
      </c>
      <c r="C2249" s="335" t="s">
        <v>28510</v>
      </c>
      <c r="D2249" s="335" t="s">
        <v>6587</v>
      </c>
      <c r="E2249" s="335" t="s">
        <v>40241</v>
      </c>
      <c r="F2249" s="338"/>
    </row>
    <row r="2250">
      <c r="A2250" s="335" t="s">
        <v>35762</v>
      </c>
      <c r="B2250" s="335" t="s">
        <v>35770</v>
      </c>
      <c r="C2250" s="335" t="s">
        <v>6586</v>
      </c>
      <c r="D2250" s="335" t="s">
        <v>17234</v>
      </c>
      <c r="E2250" s="335" t="s">
        <v>40242</v>
      </c>
      <c r="F2250" s="338"/>
    </row>
    <row r="2251">
      <c r="A2251" s="335" t="s">
        <v>35762</v>
      </c>
      <c r="B2251" s="335" t="s">
        <v>35770</v>
      </c>
      <c r="C2251" s="335" t="s">
        <v>40243</v>
      </c>
      <c r="D2251" s="335" t="s">
        <v>6594</v>
      </c>
      <c r="E2251" s="335" t="s">
        <v>40244</v>
      </c>
      <c r="F2251" s="338"/>
    </row>
    <row r="2252">
      <c r="A2252" s="335" t="s">
        <v>35762</v>
      </c>
      <c r="B2252" s="335" t="s">
        <v>35792</v>
      </c>
      <c r="C2252" s="335" t="s">
        <v>40245</v>
      </c>
      <c r="D2252" s="335" t="s">
        <v>31225</v>
      </c>
      <c r="E2252" s="335" t="s">
        <v>40246</v>
      </c>
      <c r="F2252" s="338"/>
    </row>
    <row r="2253">
      <c r="A2253" s="335" t="s">
        <v>35769</v>
      </c>
      <c r="B2253" s="335" t="s">
        <v>35797</v>
      </c>
      <c r="C2253" s="335" t="s">
        <v>31132</v>
      </c>
      <c r="D2253" s="335" t="s">
        <v>3828</v>
      </c>
      <c r="E2253" s="335" t="s">
        <v>40247</v>
      </c>
      <c r="F2253" s="338"/>
    </row>
    <row r="2254">
      <c r="A2254" s="335" t="s">
        <v>35769</v>
      </c>
      <c r="B2254" s="335" t="s">
        <v>35797</v>
      </c>
      <c r="C2254" s="335" t="s">
        <v>40248</v>
      </c>
      <c r="D2254" s="335" t="s">
        <v>3828</v>
      </c>
      <c r="E2254" s="335" t="s">
        <v>40249</v>
      </c>
      <c r="F2254" s="338"/>
    </row>
    <row r="2255">
      <c r="A2255" s="335" t="s">
        <v>35769</v>
      </c>
      <c r="B2255" s="335" t="s">
        <v>35770</v>
      </c>
      <c r="C2255" s="335" t="s">
        <v>40250</v>
      </c>
      <c r="D2255" s="335" t="s">
        <v>3828</v>
      </c>
      <c r="E2255" s="335" t="s">
        <v>40251</v>
      </c>
      <c r="F2255" s="338"/>
    </row>
    <row r="2256">
      <c r="A2256" s="335" t="s">
        <v>35787</v>
      </c>
      <c r="B2256" s="335" t="s">
        <v>35797</v>
      </c>
      <c r="C2256" s="335" t="s">
        <v>37877</v>
      </c>
      <c r="D2256" s="335" t="s">
        <v>40252</v>
      </c>
      <c r="E2256" s="335" t="s">
        <v>40253</v>
      </c>
      <c r="F2256" s="338"/>
    </row>
    <row r="2257">
      <c r="A2257" s="335" t="s">
        <v>35762</v>
      </c>
      <c r="B2257" s="335" t="s">
        <v>35792</v>
      </c>
      <c r="C2257" s="335" t="s">
        <v>40254</v>
      </c>
      <c r="D2257" s="335" t="s">
        <v>4888</v>
      </c>
      <c r="E2257" s="335" t="s">
        <v>40255</v>
      </c>
      <c r="F2257" s="338"/>
    </row>
    <row r="2258">
      <c r="A2258" s="335" t="s">
        <v>35762</v>
      </c>
      <c r="B2258" s="335" t="s">
        <v>35770</v>
      </c>
      <c r="C2258" s="335" t="s">
        <v>40256</v>
      </c>
      <c r="D2258" s="335" t="s">
        <v>4888</v>
      </c>
      <c r="E2258" s="335" t="s">
        <v>40257</v>
      </c>
      <c r="F2258" s="338"/>
    </row>
    <row r="2259">
      <c r="A2259" s="335" t="s">
        <v>35762</v>
      </c>
      <c r="B2259" s="335" t="s">
        <v>35770</v>
      </c>
      <c r="C2259" s="335" t="s">
        <v>1685</v>
      </c>
      <c r="D2259" s="335" t="s">
        <v>3828</v>
      </c>
      <c r="E2259" s="335" t="s">
        <v>40258</v>
      </c>
      <c r="F2259" s="338"/>
    </row>
    <row r="2260">
      <c r="A2260" s="335" t="s">
        <v>35762</v>
      </c>
      <c r="B2260" s="335" t="s">
        <v>35770</v>
      </c>
      <c r="C2260" s="335" t="s">
        <v>40259</v>
      </c>
      <c r="D2260" s="335" t="s">
        <v>4888</v>
      </c>
      <c r="E2260" s="335" t="s">
        <v>40260</v>
      </c>
      <c r="F2260" s="338"/>
    </row>
    <row r="2261">
      <c r="A2261" s="335" t="s">
        <v>35762</v>
      </c>
      <c r="B2261" s="335" t="s">
        <v>35797</v>
      </c>
      <c r="C2261" s="335" t="s">
        <v>40261</v>
      </c>
      <c r="D2261" s="335" t="s">
        <v>4888</v>
      </c>
      <c r="E2261" s="335" t="s">
        <v>40262</v>
      </c>
      <c r="F2261" s="338"/>
    </row>
    <row r="2262">
      <c r="A2262" s="335" t="s">
        <v>35762</v>
      </c>
      <c r="B2262" s="335" t="s">
        <v>35765</v>
      </c>
      <c r="C2262" s="335" t="s">
        <v>40263</v>
      </c>
      <c r="D2262" s="335" t="s">
        <v>4888</v>
      </c>
      <c r="E2262" s="335" t="s">
        <v>40264</v>
      </c>
      <c r="F2262" s="338"/>
    </row>
    <row r="2263">
      <c r="A2263" s="335" t="s">
        <v>35787</v>
      </c>
      <c r="B2263" s="335" t="s">
        <v>35770</v>
      </c>
      <c r="C2263" s="335" t="s">
        <v>32356</v>
      </c>
      <c r="D2263" s="335" t="s">
        <v>40265</v>
      </c>
      <c r="E2263" s="335" t="s">
        <v>40266</v>
      </c>
      <c r="F2263" s="338"/>
    </row>
    <row r="2264">
      <c r="A2264" s="335" t="s">
        <v>35769</v>
      </c>
      <c r="B2264" s="335" t="s">
        <v>35765</v>
      </c>
      <c r="C2264" s="335" t="s">
        <v>40267</v>
      </c>
      <c r="D2264" s="335" t="s">
        <v>40268</v>
      </c>
      <c r="E2264" s="335" t="s">
        <v>40269</v>
      </c>
      <c r="F2264" s="338"/>
    </row>
    <row r="2265">
      <c r="A2265" s="335" t="s">
        <v>34241</v>
      </c>
      <c r="B2265" s="335" t="s">
        <v>35792</v>
      </c>
      <c r="C2265" s="335" t="s">
        <v>35272</v>
      </c>
      <c r="D2265" s="335" t="s">
        <v>40270</v>
      </c>
      <c r="E2265" s="335" t="s">
        <v>40271</v>
      </c>
      <c r="F2265" s="338"/>
    </row>
    <row r="2266">
      <c r="A2266" s="335" t="s">
        <v>35762</v>
      </c>
      <c r="B2266" s="335" t="s">
        <v>35770</v>
      </c>
      <c r="C2266" s="335" t="s">
        <v>40272</v>
      </c>
      <c r="D2266" s="335" t="s">
        <v>6607</v>
      </c>
      <c r="E2266" s="335" t="s">
        <v>40273</v>
      </c>
      <c r="F2266" s="338"/>
    </row>
    <row r="2267">
      <c r="A2267" s="335" t="s">
        <v>35769</v>
      </c>
      <c r="B2267" s="335" t="s">
        <v>35770</v>
      </c>
      <c r="C2267" s="335" t="s">
        <v>40274</v>
      </c>
      <c r="D2267" s="335" t="s">
        <v>7771</v>
      </c>
      <c r="E2267" s="335" t="s">
        <v>40275</v>
      </c>
      <c r="F2267" s="338"/>
    </row>
    <row r="2268">
      <c r="A2268" s="335" t="s">
        <v>35762</v>
      </c>
      <c r="B2268" s="335" t="s">
        <v>35770</v>
      </c>
      <c r="C2268" s="335" t="s">
        <v>40276</v>
      </c>
      <c r="D2268" s="335" t="s">
        <v>6607</v>
      </c>
      <c r="E2268" s="335" t="s">
        <v>40277</v>
      </c>
      <c r="F2268" s="338"/>
    </row>
    <row r="2269">
      <c r="A2269" s="335" t="s">
        <v>35762</v>
      </c>
      <c r="B2269" s="335" t="s">
        <v>35797</v>
      </c>
      <c r="C2269" s="335" t="s">
        <v>40278</v>
      </c>
      <c r="D2269" s="335" t="s">
        <v>40279</v>
      </c>
      <c r="E2269" s="335" t="s">
        <v>40280</v>
      </c>
      <c r="F2269" s="338"/>
    </row>
    <row r="2270">
      <c r="A2270" s="335" t="s">
        <v>35787</v>
      </c>
      <c r="B2270" s="335" t="s">
        <v>35770</v>
      </c>
      <c r="C2270" s="335" t="s">
        <v>33243</v>
      </c>
      <c r="D2270" s="335" t="s">
        <v>40281</v>
      </c>
      <c r="E2270" s="335" t="s">
        <v>40282</v>
      </c>
      <c r="F2270" s="338"/>
    </row>
    <row r="2271">
      <c r="A2271" s="335" t="s">
        <v>35787</v>
      </c>
      <c r="B2271" s="335" t="s">
        <v>35770</v>
      </c>
      <c r="C2271" s="335" t="s">
        <v>40283</v>
      </c>
      <c r="D2271" s="335" t="s">
        <v>40284</v>
      </c>
      <c r="E2271" s="335" t="s">
        <v>40285</v>
      </c>
      <c r="F2271" s="338"/>
    </row>
    <row r="2272">
      <c r="A2272" s="335" t="s">
        <v>35787</v>
      </c>
      <c r="B2272" s="335" t="s">
        <v>35770</v>
      </c>
      <c r="C2272" s="335" t="s">
        <v>40286</v>
      </c>
      <c r="D2272" s="335" t="s">
        <v>40287</v>
      </c>
      <c r="E2272" s="335" t="s">
        <v>40288</v>
      </c>
      <c r="F2272" s="338"/>
    </row>
    <row r="2273">
      <c r="A2273" s="335" t="s">
        <v>34241</v>
      </c>
      <c r="B2273" s="335" t="s">
        <v>35770</v>
      </c>
      <c r="C2273" s="335" t="s">
        <v>35004</v>
      </c>
      <c r="D2273" s="335" t="s">
        <v>40289</v>
      </c>
      <c r="E2273" s="335" t="s">
        <v>40290</v>
      </c>
      <c r="F2273" s="338"/>
    </row>
    <row r="2274">
      <c r="A2274" s="335" t="s">
        <v>35769</v>
      </c>
      <c r="B2274" s="335" t="s">
        <v>35765</v>
      </c>
      <c r="C2274" s="335" t="s">
        <v>25490</v>
      </c>
      <c r="D2274" s="335" t="s">
        <v>16417</v>
      </c>
      <c r="E2274" s="335" t="s">
        <v>40291</v>
      </c>
      <c r="F2274" s="338"/>
    </row>
    <row r="2275">
      <c r="A2275" s="335" t="s">
        <v>35762</v>
      </c>
      <c r="B2275" s="335" t="s">
        <v>35770</v>
      </c>
      <c r="C2275" s="335" t="s">
        <v>40292</v>
      </c>
      <c r="D2275" s="335" t="s">
        <v>15856</v>
      </c>
      <c r="E2275" s="335" t="s">
        <v>40293</v>
      </c>
      <c r="F2275" s="338"/>
    </row>
    <row r="2276">
      <c r="A2276" s="335" t="s">
        <v>35762</v>
      </c>
      <c r="B2276" s="335" t="s">
        <v>35765</v>
      </c>
      <c r="C2276" s="335" t="s">
        <v>40294</v>
      </c>
      <c r="D2276" s="335" t="s">
        <v>11643</v>
      </c>
      <c r="E2276" s="335" t="s">
        <v>40295</v>
      </c>
      <c r="F2276" s="338"/>
    </row>
    <row r="2277">
      <c r="A2277" s="335" t="s">
        <v>35769</v>
      </c>
      <c r="B2277" s="335" t="s">
        <v>35770</v>
      </c>
      <c r="C2277" s="335" t="s">
        <v>22858</v>
      </c>
      <c r="D2277" s="335" t="s">
        <v>21163</v>
      </c>
      <c r="E2277" s="335" t="s">
        <v>40296</v>
      </c>
      <c r="F2277" s="338"/>
    </row>
    <row r="2278">
      <c r="A2278" s="335" t="s">
        <v>35769</v>
      </c>
      <c r="B2278" s="335" t="s">
        <v>35797</v>
      </c>
      <c r="C2278" s="335" t="s">
        <v>40297</v>
      </c>
      <c r="D2278" s="335" t="s">
        <v>21163</v>
      </c>
      <c r="E2278" s="335" t="s">
        <v>40298</v>
      </c>
      <c r="F2278" s="338"/>
    </row>
    <row r="2279">
      <c r="A2279" s="335" t="s">
        <v>35762</v>
      </c>
      <c r="B2279" s="335" t="s">
        <v>35765</v>
      </c>
      <c r="C2279" s="335" t="s">
        <v>40299</v>
      </c>
      <c r="D2279" s="335" t="s">
        <v>40300</v>
      </c>
      <c r="E2279" s="335" t="s">
        <v>40301</v>
      </c>
      <c r="F2279" s="338"/>
    </row>
    <row r="2280">
      <c r="A2280" s="335" t="s">
        <v>35787</v>
      </c>
      <c r="B2280" s="335" t="s">
        <v>35765</v>
      </c>
      <c r="C2280" s="335" t="s">
        <v>40302</v>
      </c>
      <c r="D2280" s="335" t="s">
        <v>40303</v>
      </c>
      <c r="E2280" s="335" t="s">
        <v>20675</v>
      </c>
      <c r="F2280" s="338"/>
    </row>
    <row r="2281">
      <c r="A2281" s="335" t="s">
        <v>34241</v>
      </c>
      <c r="B2281" s="335" t="s">
        <v>35770</v>
      </c>
      <c r="C2281" s="335" t="s">
        <v>34186</v>
      </c>
      <c r="D2281" s="335" t="s">
        <v>40304</v>
      </c>
      <c r="E2281" s="335" t="s">
        <v>40305</v>
      </c>
      <c r="F2281" s="338"/>
    </row>
    <row r="2282">
      <c r="A2282" s="335" t="s">
        <v>34241</v>
      </c>
      <c r="B2282" s="335" t="s">
        <v>35792</v>
      </c>
      <c r="C2282" s="335" t="s">
        <v>36001</v>
      </c>
      <c r="D2282" s="335" t="s">
        <v>40306</v>
      </c>
      <c r="E2282" s="335" t="s">
        <v>40307</v>
      </c>
      <c r="F2282" s="338"/>
    </row>
    <row r="2283">
      <c r="A2283" s="335" t="s">
        <v>35769</v>
      </c>
      <c r="B2283" s="335" t="s">
        <v>35770</v>
      </c>
      <c r="C2283" s="335" t="s">
        <v>40308</v>
      </c>
      <c r="D2283" s="335" t="s">
        <v>30955</v>
      </c>
      <c r="E2283" s="335" t="s">
        <v>40309</v>
      </c>
      <c r="F2283" s="338"/>
    </row>
    <row r="2284">
      <c r="A2284" s="335" t="s">
        <v>35769</v>
      </c>
      <c r="B2284" s="335" t="s">
        <v>35765</v>
      </c>
      <c r="C2284" s="335" t="s">
        <v>40310</v>
      </c>
      <c r="D2284" s="335" t="s">
        <v>30955</v>
      </c>
      <c r="E2284" s="335" t="s">
        <v>40311</v>
      </c>
      <c r="F2284" s="338"/>
    </row>
    <row r="2285">
      <c r="A2285" s="335" t="s">
        <v>35787</v>
      </c>
      <c r="B2285" s="335" t="s">
        <v>35770</v>
      </c>
      <c r="C2285" s="335" t="s">
        <v>33002</v>
      </c>
      <c r="D2285" s="335" t="s">
        <v>40312</v>
      </c>
      <c r="E2285" s="335" t="s">
        <v>40313</v>
      </c>
      <c r="F2285" s="338"/>
    </row>
    <row r="2286">
      <c r="A2286" s="339" t="s">
        <v>35787</v>
      </c>
      <c r="B2286" s="340" t="s">
        <v>24604</v>
      </c>
      <c r="C2286" s="340" t="s">
        <v>33031</v>
      </c>
      <c r="D2286" s="340"/>
      <c r="E2286" s="340" t="s">
        <v>40312</v>
      </c>
      <c r="F2286" s="341"/>
    </row>
    <row r="2287">
      <c r="A2287" s="335" t="s">
        <v>35762</v>
      </c>
      <c r="B2287" s="335" t="s">
        <v>35770</v>
      </c>
      <c r="C2287" s="335" t="s">
        <v>40314</v>
      </c>
      <c r="D2287" s="335" t="s">
        <v>29558</v>
      </c>
      <c r="E2287" s="335" t="s">
        <v>40315</v>
      </c>
      <c r="F2287" s="338"/>
    </row>
    <row r="2288">
      <c r="A2288" s="335" t="s">
        <v>35762</v>
      </c>
      <c r="B2288" s="335" t="s">
        <v>35770</v>
      </c>
      <c r="C2288" s="335" t="s">
        <v>40316</v>
      </c>
      <c r="D2288" s="335" t="s">
        <v>29558</v>
      </c>
      <c r="E2288" s="335" t="s">
        <v>40317</v>
      </c>
      <c r="F2288" s="338"/>
    </row>
    <row r="2289">
      <c r="A2289" s="335" t="s">
        <v>35762</v>
      </c>
      <c r="B2289" s="335" t="s">
        <v>35770</v>
      </c>
      <c r="C2289" s="335" t="s">
        <v>20946</v>
      </c>
      <c r="D2289" s="335" t="s">
        <v>40318</v>
      </c>
      <c r="E2289" s="335" t="s">
        <v>40319</v>
      </c>
      <c r="F2289" s="338"/>
    </row>
    <row r="2290">
      <c r="A2290" s="335" t="s">
        <v>35787</v>
      </c>
      <c r="B2290" s="335" t="s">
        <v>35770</v>
      </c>
      <c r="C2290" s="335" t="s">
        <v>40320</v>
      </c>
      <c r="D2290" s="335" t="s">
        <v>40321</v>
      </c>
      <c r="E2290" s="335" t="s">
        <v>11656</v>
      </c>
      <c r="F2290" s="338"/>
    </row>
    <row r="2291">
      <c r="A2291" s="335" t="s">
        <v>35769</v>
      </c>
      <c r="B2291" s="335" t="s">
        <v>35797</v>
      </c>
      <c r="C2291" s="335" t="s">
        <v>38470</v>
      </c>
      <c r="D2291" s="335" t="s">
        <v>40322</v>
      </c>
      <c r="E2291" s="335" t="s">
        <v>40323</v>
      </c>
      <c r="F2291" s="338"/>
    </row>
    <row r="2292">
      <c r="A2292" s="335" t="s">
        <v>35762</v>
      </c>
      <c r="B2292" s="335" t="s">
        <v>35770</v>
      </c>
      <c r="C2292" s="335" t="s">
        <v>40324</v>
      </c>
      <c r="D2292" s="335" t="s">
        <v>40322</v>
      </c>
      <c r="E2292" s="335" t="s">
        <v>40325</v>
      </c>
      <c r="F2292" s="338"/>
    </row>
    <row r="2293">
      <c r="A2293" s="335" t="s">
        <v>35787</v>
      </c>
      <c r="B2293" s="335" t="s">
        <v>35792</v>
      </c>
      <c r="C2293" s="335" t="s">
        <v>40326</v>
      </c>
      <c r="D2293" s="335" t="s">
        <v>40327</v>
      </c>
      <c r="E2293" s="335" t="s">
        <v>40328</v>
      </c>
      <c r="F2293" s="338"/>
    </row>
    <row r="2294">
      <c r="A2294" s="335" t="s">
        <v>35769</v>
      </c>
      <c r="B2294" s="335" t="s">
        <v>35765</v>
      </c>
      <c r="C2294" s="335" t="s">
        <v>40329</v>
      </c>
      <c r="D2294" s="335" t="s">
        <v>11680</v>
      </c>
      <c r="E2294" s="335" t="s">
        <v>40330</v>
      </c>
      <c r="F2294" s="338"/>
    </row>
    <row r="2295">
      <c r="A2295" s="335" t="s">
        <v>35769</v>
      </c>
      <c r="B2295" s="335" t="s">
        <v>35765</v>
      </c>
      <c r="C2295" s="335" t="s">
        <v>40331</v>
      </c>
      <c r="D2295" s="335" t="s">
        <v>11680</v>
      </c>
      <c r="E2295" s="335" t="s">
        <v>40332</v>
      </c>
      <c r="F2295" s="338"/>
    </row>
    <row r="2296">
      <c r="A2296" s="335" t="s">
        <v>35787</v>
      </c>
      <c r="B2296" s="335" t="s">
        <v>35770</v>
      </c>
      <c r="C2296" s="335" t="s">
        <v>40333</v>
      </c>
      <c r="D2296" s="335" t="s">
        <v>40334</v>
      </c>
      <c r="E2296" s="335" t="s">
        <v>40335</v>
      </c>
      <c r="F2296" s="338"/>
    </row>
    <row r="2297">
      <c r="A2297" s="335" t="s">
        <v>35769</v>
      </c>
      <c r="B2297" s="335" t="s">
        <v>35770</v>
      </c>
      <c r="C2297" s="335" t="s">
        <v>40336</v>
      </c>
      <c r="D2297" s="335" t="s">
        <v>40337</v>
      </c>
      <c r="E2297" s="335" t="s">
        <v>40338</v>
      </c>
      <c r="F2297" s="338"/>
    </row>
    <row r="2298">
      <c r="A2298" s="335" t="s">
        <v>35762</v>
      </c>
      <c r="B2298" s="335" t="s">
        <v>35792</v>
      </c>
      <c r="C2298" s="335" t="s">
        <v>40339</v>
      </c>
      <c r="D2298" s="335" t="s">
        <v>2718</v>
      </c>
      <c r="E2298" s="335" t="s">
        <v>40340</v>
      </c>
      <c r="F2298" s="338"/>
    </row>
    <row r="2299">
      <c r="A2299" s="335" t="s">
        <v>35762</v>
      </c>
      <c r="B2299" s="335" t="s">
        <v>35770</v>
      </c>
      <c r="C2299" s="335" t="s">
        <v>40341</v>
      </c>
      <c r="D2299" s="335" t="s">
        <v>40342</v>
      </c>
      <c r="E2299" s="335" t="s">
        <v>40343</v>
      </c>
      <c r="F2299" s="338"/>
    </row>
    <row r="2300">
      <c r="A2300" s="335" t="s">
        <v>35762</v>
      </c>
      <c r="B2300" s="335" t="s">
        <v>35797</v>
      </c>
      <c r="C2300" s="335" t="s">
        <v>40344</v>
      </c>
      <c r="D2300" s="335" t="s">
        <v>21003</v>
      </c>
      <c r="E2300" s="335" t="s">
        <v>40345</v>
      </c>
      <c r="F2300" s="338"/>
    </row>
    <row r="2301">
      <c r="A2301" s="335" t="s">
        <v>35787</v>
      </c>
      <c r="B2301" s="335" t="s">
        <v>35770</v>
      </c>
      <c r="C2301" s="335" t="s">
        <v>40346</v>
      </c>
      <c r="D2301" s="335" t="s">
        <v>40347</v>
      </c>
      <c r="E2301" s="335" t="s">
        <v>4744</v>
      </c>
      <c r="F2301" s="338"/>
    </row>
    <row r="2302">
      <c r="A2302" s="335" t="s">
        <v>35762</v>
      </c>
      <c r="B2302" s="335" t="s">
        <v>35770</v>
      </c>
      <c r="C2302" s="335" t="s">
        <v>40348</v>
      </c>
      <c r="D2302" s="335" t="s">
        <v>5638</v>
      </c>
      <c r="E2302" s="335" t="s">
        <v>40349</v>
      </c>
      <c r="F2302" s="338"/>
    </row>
    <row r="2303">
      <c r="A2303" s="335" t="s">
        <v>35762</v>
      </c>
      <c r="B2303" s="335" t="s">
        <v>35770</v>
      </c>
      <c r="C2303" s="335" t="s">
        <v>40350</v>
      </c>
      <c r="D2303" s="335" t="s">
        <v>20692</v>
      </c>
      <c r="E2303" s="335" t="s">
        <v>40351</v>
      </c>
      <c r="F2303" s="338"/>
    </row>
    <row r="2304">
      <c r="A2304" s="335" t="s">
        <v>35769</v>
      </c>
      <c r="B2304" s="335" t="s">
        <v>35770</v>
      </c>
      <c r="C2304" s="335" t="s">
        <v>40352</v>
      </c>
      <c r="D2304" s="335" t="s">
        <v>5638</v>
      </c>
      <c r="E2304" s="335" t="s">
        <v>40353</v>
      </c>
      <c r="F2304" s="338"/>
    </row>
    <row r="2305">
      <c r="A2305" s="335" t="s">
        <v>35769</v>
      </c>
      <c r="B2305" s="335" t="s">
        <v>35770</v>
      </c>
      <c r="C2305" s="335" t="s">
        <v>40354</v>
      </c>
      <c r="D2305" s="335" t="s">
        <v>5638</v>
      </c>
      <c r="E2305" s="335" t="s">
        <v>40353</v>
      </c>
      <c r="F2305" s="338"/>
    </row>
    <row r="2306">
      <c r="A2306" s="335" t="s">
        <v>35769</v>
      </c>
      <c r="B2306" s="335" t="s">
        <v>35770</v>
      </c>
      <c r="C2306" s="335" t="s">
        <v>35818</v>
      </c>
      <c r="D2306" s="335" t="s">
        <v>5638</v>
      </c>
      <c r="E2306" s="335" t="s">
        <v>40353</v>
      </c>
      <c r="F2306" s="338"/>
    </row>
    <row r="2307">
      <c r="A2307" s="335" t="s">
        <v>35769</v>
      </c>
      <c r="B2307" s="335" t="s">
        <v>35770</v>
      </c>
      <c r="C2307" s="335" t="s">
        <v>40355</v>
      </c>
      <c r="D2307" s="335" t="s">
        <v>5638</v>
      </c>
      <c r="E2307" s="335" t="s">
        <v>40353</v>
      </c>
      <c r="F2307" s="338"/>
    </row>
    <row r="2308">
      <c r="A2308" s="335" t="s">
        <v>34241</v>
      </c>
      <c r="B2308" s="335" t="s">
        <v>35770</v>
      </c>
      <c r="C2308" s="335" t="s">
        <v>40356</v>
      </c>
      <c r="D2308" s="335"/>
      <c r="E2308" s="335" t="s">
        <v>40357</v>
      </c>
      <c r="F2308" s="338"/>
    </row>
    <row r="2309">
      <c r="A2309" s="335" t="s">
        <v>35769</v>
      </c>
      <c r="B2309" s="335" t="s">
        <v>35770</v>
      </c>
      <c r="C2309" s="335" t="s">
        <v>24273</v>
      </c>
      <c r="D2309" s="335" t="s">
        <v>5638</v>
      </c>
      <c r="E2309" s="335" t="s">
        <v>40358</v>
      </c>
      <c r="F2309" s="338"/>
    </row>
    <row r="2310">
      <c r="A2310" s="335" t="s">
        <v>35769</v>
      </c>
      <c r="B2310" s="335" t="s">
        <v>35770</v>
      </c>
      <c r="C2310" s="335" t="s">
        <v>40359</v>
      </c>
      <c r="D2310" s="335" t="s">
        <v>2588</v>
      </c>
      <c r="E2310" s="335" t="s">
        <v>40360</v>
      </c>
      <c r="F2310" s="338"/>
    </row>
    <row r="2311">
      <c r="A2311" s="335" t="s">
        <v>35769</v>
      </c>
      <c r="B2311" s="335" t="s">
        <v>35770</v>
      </c>
      <c r="C2311" s="335" t="s">
        <v>37438</v>
      </c>
      <c r="D2311" s="335" t="s">
        <v>2588</v>
      </c>
      <c r="E2311" s="335" t="s">
        <v>40361</v>
      </c>
      <c r="F2311" s="338"/>
    </row>
    <row r="2312">
      <c r="A2312" s="335" t="s">
        <v>35762</v>
      </c>
      <c r="B2312" s="335" t="s">
        <v>35797</v>
      </c>
      <c r="C2312" s="335" t="s">
        <v>40362</v>
      </c>
      <c r="D2312" s="335" t="s">
        <v>4947</v>
      </c>
      <c r="E2312" s="335" t="s">
        <v>40363</v>
      </c>
      <c r="F2312" s="338"/>
    </row>
    <row r="2313">
      <c r="A2313" s="335" t="s">
        <v>35769</v>
      </c>
      <c r="B2313" s="335" t="s">
        <v>35792</v>
      </c>
      <c r="C2313" s="335" t="s">
        <v>40364</v>
      </c>
      <c r="D2313" s="335" t="s">
        <v>2588</v>
      </c>
      <c r="E2313" s="335" t="s">
        <v>40365</v>
      </c>
      <c r="F2313" s="338"/>
    </row>
    <row r="2314">
      <c r="A2314" s="335" t="s">
        <v>35769</v>
      </c>
      <c r="B2314" s="335" t="s">
        <v>35770</v>
      </c>
      <c r="C2314" s="335" t="s">
        <v>40366</v>
      </c>
      <c r="D2314" s="335" t="s">
        <v>31705</v>
      </c>
      <c r="E2314" s="335" t="s">
        <v>40367</v>
      </c>
      <c r="F2314" s="338"/>
    </row>
    <row r="2315">
      <c r="A2315" s="335" t="s">
        <v>35762</v>
      </c>
      <c r="B2315" s="335" t="s">
        <v>35797</v>
      </c>
      <c r="C2315" s="335" t="s">
        <v>11736</v>
      </c>
      <c r="D2315" s="335" t="s">
        <v>30683</v>
      </c>
      <c r="E2315" s="335" t="s">
        <v>40368</v>
      </c>
      <c r="F2315" s="338"/>
    </row>
    <row r="2316">
      <c r="A2316" s="335" t="s">
        <v>35762</v>
      </c>
      <c r="B2316" s="335" t="s">
        <v>35765</v>
      </c>
      <c r="C2316" s="335" t="s">
        <v>40369</v>
      </c>
      <c r="D2316" s="335" t="s">
        <v>11739</v>
      </c>
      <c r="E2316" s="335" t="s">
        <v>40370</v>
      </c>
      <c r="F2316" s="338"/>
    </row>
    <row r="2317">
      <c r="A2317" s="335" t="s">
        <v>35762</v>
      </c>
      <c r="B2317" s="335" t="s">
        <v>35770</v>
      </c>
      <c r="C2317" s="335" t="s">
        <v>40371</v>
      </c>
      <c r="D2317" s="335" t="s">
        <v>16357</v>
      </c>
      <c r="E2317" s="335" t="s">
        <v>40372</v>
      </c>
      <c r="F2317" s="338"/>
    </row>
    <row r="2318">
      <c r="A2318" s="335" t="s">
        <v>35769</v>
      </c>
      <c r="B2318" s="335" t="s">
        <v>35770</v>
      </c>
      <c r="C2318" s="335" t="s">
        <v>40373</v>
      </c>
      <c r="D2318" s="335" t="s">
        <v>40374</v>
      </c>
      <c r="E2318" s="335" t="s">
        <v>40375</v>
      </c>
      <c r="F2318" s="338"/>
    </row>
    <row r="2319">
      <c r="A2319" s="335" t="s">
        <v>35787</v>
      </c>
      <c r="B2319" s="335" t="s">
        <v>35770</v>
      </c>
      <c r="C2319" s="335" t="s">
        <v>40376</v>
      </c>
      <c r="D2319" s="335" t="s">
        <v>40377</v>
      </c>
      <c r="E2319" s="335" t="s">
        <v>40378</v>
      </c>
      <c r="F2319" s="338"/>
    </row>
    <row r="2320">
      <c r="A2320" s="335" t="s">
        <v>35787</v>
      </c>
      <c r="B2320" s="335" t="s">
        <v>35770</v>
      </c>
      <c r="C2320" s="335" t="s">
        <v>40379</v>
      </c>
      <c r="D2320" s="335" t="s">
        <v>40380</v>
      </c>
      <c r="E2320" s="335" t="s">
        <v>40381</v>
      </c>
      <c r="F2320" s="338"/>
    </row>
    <row r="2321">
      <c r="A2321" s="335" t="s">
        <v>35762</v>
      </c>
      <c r="B2321" s="335" t="s">
        <v>36013</v>
      </c>
      <c r="C2321" s="335" t="s">
        <v>11750</v>
      </c>
      <c r="D2321" s="335" t="s">
        <v>11751</v>
      </c>
      <c r="E2321" s="335" t="s">
        <v>40382</v>
      </c>
      <c r="F2321" s="338"/>
    </row>
    <row r="2322">
      <c r="A2322" s="335" t="s">
        <v>35787</v>
      </c>
      <c r="B2322" s="335" t="s">
        <v>35765</v>
      </c>
      <c r="C2322" s="335" t="s">
        <v>40383</v>
      </c>
      <c r="D2322" s="335" t="s">
        <v>40384</v>
      </c>
      <c r="E2322" s="335" t="s">
        <v>40385</v>
      </c>
      <c r="F2322" s="338"/>
    </row>
    <row r="2323">
      <c r="A2323" s="335" t="s">
        <v>34241</v>
      </c>
      <c r="B2323" s="335" t="s">
        <v>35770</v>
      </c>
      <c r="C2323" s="335" t="s">
        <v>34878</v>
      </c>
      <c r="D2323" s="335" t="s">
        <v>40386</v>
      </c>
      <c r="E2323" s="335" t="s">
        <v>40387</v>
      </c>
      <c r="F2323" s="338"/>
    </row>
    <row r="2324">
      <c r="A2324" s="335" t="s">
        <v>35787</v>
      </c>
      <c r="B2324" s="335" t="s">
        <v>35765</v>
      </c>
      <c r="C2324" s="335" t="s">
        <v>40388</v>
      </c>
      <c r="D2324" s="335" t="s">
        <v>40389</v>
      </c>
      <c r="E2324" s="335" t="s">
        <v>6382</v>
      </c>
      <c r="F2324" s="338"/>
    </row>
    <row r="2325">
      <c r="A2325" s="335" t="s">
        <v>35787</v>
      </c>
      <c r="B2325" s="335" t="s">
        <v>35765</v>
      </c>
      <c r="C2325" s="335" t="s">
        <v>32261</v>
      </c>
      <c r="D2325" s="335" t="s">
        <v>40390</v>
      </c>
      <c r="E2325" s="335" t="s">
        <v>2918</v>
      </c>
      <c r="F2325" s="338"/>
    </row>
    <row r="2326">
      <c r="A2326" s="335" t="s">
        <v>35769</v>
      </c>
      <c r="B2326" s="335" t="s">
        <v>35770</v>
      </c>
      <c r="C2326" s="335" t="s">
        <v>26327</v>
      </c>
      <c r="D2326" s="335" t="s">
        <v>2918</v>
      </c>
      <c r="E2326" s="335" t="s">
        <v>40391</v>
      </c>
      <c r="F2326" s="338"/>
    </row>
    <row r="2327">
      <c r="A2327" s="335" t="s">
        <v>35769</v>
      </c>
      <c r="B2327" s="335" t="s">
        <v>35765</v>
      </c>
      <c r="C2327" s="335" t="s">
        <v>40392</v>
      </c>
      <c r="D2327" s="335" t="s">
        <v>6382</v>
      </c>
      <c r="E2327" s="335" t="s">
        <v>40393</v>
      </c>
      <c r="F2327" s="338"/>
    </row>
    <row r="2328">
      <c r="A2328" s="335" t="s">
        <v>35769</v>
      </c>
      <c r="B2328" s="335" t="s">
        <v>35770</v>
      </c>
      <c r="C2328" s="335" t="s">
        <v>26331</v>
      </c>
      <c r="D2328" s="335" t="s">
        <v>2918</v>
      </c>
      <c r="E2328" s="335" t="s">
        <v>40394</v>
      </c>
      <c r="F2328" s="338"/>
    </row>
    <row r="2329">
      <c r="A2329" s="335" t="s">
        <v>35769</v>
      </c>
      <c r="B2329" s="335" t="s">
        <v>35765</v>
      </c>
      <c r="C2329" s="335" t="s">
        <v>40395</v>
      </c>
      <c r="D2329" s="335" t="s">
        <v>6382</v>
      </c>
      <c r="E2329" s="335" t="s">
        <v>40396</v>
      </c>
      <c r="F2329" s="338"/>
    </row>
    <row r="2330">
      <c r="A2330" s="335" t="s">
        <v>35762</v>
      </c>
      <c r="B2330" s="335" t="s">
        <v>35770</v>
      </c>
      <c r="C2330" s="335" t="s">
        <v>40397</v>
      </c>
      <c r="D2330" s="335" t="s">
        <v>2863</v>
      </c>
      <c r="E2330" s="335" t="s">
        <v>40398</v>
      </c>
      <c r="F2330" s="338"/>
    </row>
    <row r="2331">
      <c r="A2331" s="335" t="s">
        <v>35769</v>
      </c>
      <c r="B2331" s="335" t="s">
        <v>35792</v>
      </c>
      <c r="C2331" s="335" t="s">
        <v>40399</v>
      </c>
      <c r="D2331" s="335" t="s">
        <v>40400</v>
      </c>
      <c r="E2331" s="335" t="s">
        <v>40401</v>
      </c>
      <c r="F2331" s="338"/>
    </row>
    <row r="2332">
      <c r="A2332" s="335" t="s">
        <v>35762</v>
      </c>
      <c r="B2332" s="335" t="s">
        <v>35770</v>
      </c>
      <c r="C2332" s="335" t="s">
        <v>11756</v>
      </c>
      <c r="D2332" s="335" t="s">
        <v>6382</v>
      </c>
      <c r="E2332" s="335" t="s">
        <v>40402</v>
      </c>
      <c r="F2332" s="338"/>
    </row>
    <row r="2333">
      <c r="A2333" s="335" t="s">
        <v>35787</v>
      </c>
      <c r="B2333" s="335" t="s">
        <v>35797</v>
      </c>
      <c r="C2333" s="335" t="s">
        <v>40403</v>
      </c>
      <c r="D2333" s="335" t="s">
        <v>40404</v>
      </c>
      <c r="E2333" s="335" t="s">
        <v>40405</v>
      </c>
      <c r="F2333" s="338"/>
    </row>
    <row r="2334">
      <c r="A2334" s="335" t="s">
        <v>35769</v>
      </c>
      <c r="B2334" s="335" t="s">
        <v>35765</v>
      </c>
      <c r="C2334" s="335" t="s">
        <v>40406</v>
      </c>
      <c r="D2334" s="335" t="s">
        <v>11794</v>
      </c>
      <c r="E2334" s="335" t="s">
        <v>40407</v>
      </c>
      <c r="F2334" s="338"/>
    </row>
    <row r="2335">
      <c r="A2335" s="335" t="s">
        <v>35762</v>
      </c>
      <c r="B2335" s="335" t="s">
        <v>35797</v>
      </c>
      <c r="C2335" s="335" t="s">
        <v>40408</v>
      </c>
      <c r="D2335" s="335" t="s">
        <v>40409</v>
      </c>
      <c r="E2335" s="335" t="s">
        <v>40410</v>
      </c>
      <c r="F2335" s="338"/>
    </row>
    <row r="2336">
      <c r="A2336" s="335" t="s">
        <v>35762</v>
      </c>
      <c r="B2336" s="335" t="s">
        <v>35770</v>
      </c>
      <c r="C2336" s="335" t="s">
        <v>40411</v>
      </c>
      <c r="D2336" s="335" t="s">
        <v>40412</v>
      </c>
      <c r="E2336" s="335" t="s">
        <v>40413</v>
      </c>
      <c r="F2336" s="338"/>
    </row>
    <row r="2337">
      <c r="A2337" s="335" t="s">
        <v>35787</v>
      </c>
      <c r="B2337" s="335" t="s">
        <v>35770</v>
      </c>
      <c r="C2337" s="335" t="s">
        <v>37114</v>
      </c>
      <c r="D2337" s="335" t="s">
        <v>40414</v>
      </c>
      <c r="E2337" s="335" t="s">
        <v>40415</v>
      </c>
      <c r="F2337" s="338"/>
    </row>
    <row r="2338">
      <c r="A2338" s="335" t="s">
        <v>35787</v>
      </c>
      <c r="B2338" s="335" t="s">
        <v>35770</v>
      </c>
      <c r="C2338" s="335" t="s">
        <v>32921</v>
      </c>
      <c r="D2338" s="335" t="s">
        <v>40416</v>
      </c>
      <c r="E2338" s="335" t="s">
        <v>31548</v>
      </c>
      <c r="F2338" s="338"/>
    </row>
    <row r="2339">
      <c r="A2339" s="335" t="s">
        <v>35762</v>
      </c>
      <c r="B2339" s="335" t="s">
        <v>35770</v>
      </c>
      <c r="C2339" s="335" t="s">
        <v>40417</v>
      </c>
      <c r="D2339" s="335" t="s">
        <v>40418</v>
      </c>
      <c r="E2339" s="335" t="s">
        <v>40419</v>
      </c>
      <c r="F2339" s="338"/>
    </row>
    <row r="2340">
      <c r="A2340" s="335" t="s">
        <v>35762</v>
      </c>
      <c r="B2340" s="335" t="s">
        <v>35770</v>
      </c>
      <c r="C2340" s="335" t="s">
        <v>40420</v>
      </c>
      <c r="D2340" s="335" t="s">
        <v>11829</v>
      </c>
      <c r="E2340" s="335" t="s">
        <v>40421</v>
      </c>
      <c r="F2340" s="338"/>
    </row>
    <row r="2341">
      <c r="A2341" s="335" t="s">
        <v>35762</v>
      </c>
      <c r="B2341" s="335" t="s">
        <v>35770</v>
      </c>
      <c r="C2341" s="335" t="s">
        <v>40422</v>
      </c>
      <c r="D2341" s="335" t="s">
        <v>40423</v>
      </c>
      <c r="E2341" s="335" t="s">
        <v>40424</v>
      </c>
      <c r="F2341" s="338"/>
    </row>
    <row r="2342">
      <c r="A2342" s="335" t="s">
        <v>35769</v>
      </c>
      <c r="B2342" s="335" t="s">
        <v>35770</v>
      </c>
      <c r="C2342" s="335" t="s">
        <v>40425</v>
      </c>
      <c r="D2342" s="335" t="s">
        <v>11903</v>
      </c>
      <c r="E2342" s="335" t="s">
        <v>40426</v>
      </c>
      <c r="F2342" s="338"/>
    </row>
    <row r="2343">
      <c r="A2343" s="335" t="s">
        <v>35762</v>
      </c>
      <c r="B2343" s="335" t="s">
        <v>35765</v>
      </c>
      <c r="C2343" s="335" t="s">
        <v>40427</v>
      </c>
      <c r="D2343" s="335" t="s">
        <v>7389</v>
      </c>
      <c r="E2343" s="335" t="s">
        <v>40428</v>
      </c>
      <c r="F2343" s="338"/>
    </row>
    <row r="2344">
      <c r="A2344" s="335" t="s">
        <v>35769</v>
      </c>
      <c r="B2344" s="335" t="s">
        <v>35770</v>
      </c>
      <c r="C2344" s="335" t="s">
        <v>29469</v>
      </c>
      <c r="D2344" s="335" t="s">
        <v>2588</v>
      </c>
      <c r="E2344" s="335" t="s">
        <v>40429</v>
      </c>
      <c r="F2344" s="338"/>
    </row>
    <row r="2345">
      <c r="A2345" s="335" t="s">
        <v>35769</v>
      </c>
      <c r="B2345" s="335" t="s">
        <v>35770</v>
      </c>
      <c r="C2345" s="335" t="s">
        <v>31087</v>
      </c>
      <c r="D2345" s="335" t="s">
        <v>40430</v>
      </c>
      <c r="E2345" s="335" t="s">
        <v>40431</v>
      </c>
      <c r="F2345" s="338"/>
    </row>
    <row r="2346">
      <c r="A2346" s="335" t="s">
        <v>35762</v>
      </c>
      <c r="B2346" s="335" t="s">
        <v>35765</v>
      </c>
      <c r="C2346" s="335" t="s">
        <v>40432</v>
      </c>
      <c r="D2346" s="335" t="s">
        <v>17896</v>
      </c>
      <c r="E2346" s="335" t="s">
        <v>40433</v>
      </c>
      <c r="F2346" s="338"/>
    </row>
    <row r="2347">
      <c r="A2347" s="335" t="s">
        <v>35787</v>
      </c>
      <c r="B2347" s="335" t="s">
        <v>35770</v>
      </c>
      <c r="C2347" s="335" t="s">
        <v>40434</v>
      </c>
      <c r="D2347" s="335" t="s">
        <v>40435</v>
      </c>
      <c r="E2347" s="335" t="s">
        <v>5509</v>
      </c>
      <c r="F2347" s="338"/>
    </row>
    <row r="2348">
      <c r="A2348" s="339" t="s">
        <v>35787</v>
      </c>
      <c r="B2348" s="340" t="s">
        <v>33918</v>
      </c>
      <c r="C2348" s="340" t="s">
        <v>37350</v>
      </c>
      <c r="D2348" s="340" t="s">
        <v>40436</v>
      </c>
      <c r="E2348" s="340" t="s">
        <v>5509</v>
      </c>
      <c r="F2348" s="341"/>
    </row>
    <row r="2349">
      <c r="A2349" s="335" t="s">
        <v>35762</v>
      </c>
      <c r="B2349" s="335" t="s">
        <v>35770</v>
      </c>
      <c r="C2349" s="335" t="s">
        <v>40437</v>
      </c>
      <c r="D2349" s="335" t="s">
        <v>5509</v>
      </c>
      <c r="E2349" s="335" t="s">
        <v>40438</v>
      </c>
      <c r="F2349" s="338"/>
    </row>
    <row r="2350">
      <c r="A2350" s="339" t="s">
        <v>35787</v>
      </c>
      <c r="B2350" s="340" t="s">
        <v>24604</v>
      </c>
      <c r="C2350" s="340" t="s">
        <v>33331</v>
      </c>
      <c r="D2350" s="340"/>
      <c r="E2350" s="340" t="s">
        <v>40439</v>
      </c>
      <c r="F2350" s="341"/>
    </row>
    <row r="2351">
      <c r="A2351" s="335" t="s">
        <v>35787</v>
      </c>
      <c r="B2351" s="335" t="s">
        <v>35770</v>
      </c>
      <c r="C2351" s="335" t="s">
        <v>31951</v>
      </c>
      <c r="D2351" s="335" t="s">
        <v>40440</v>
      </c>
      <c r="E2351" s="335" t="s">
        <v>40441</v>
      </c>
      <c r="F2351" s="338"/>
    </row>
    <row r="2352">
      <c r="A2352" s="335" t="s">
        <v>35762</v>
      </c>
      <c r="B2352" s="335" t="s">
        <v>35765</v>
      </c>
      <c r="C2352" s="335" t="s">
        <v>40442</v>
      </c>
      <c r="D2352" s="335" t="s">
        <v>5509</v>
      </c>
      <c r="E2352" s="335" t="s">
        <v>40443</v>
      </c>
      <c r="F2352" s="338"/>
    </row>
    <row r="2353">
      <c r="A2353" s="335" t="s">
        <v>35787</v>
      </c>
      <c r="B2353" s="335" t="s">
        <v>35770</v>
      </c>
      <c r="C2353" s="335" t="s">
        <v>31986</v>
      </c>
      <c r="D2353" s="335"/>
      <c r="E2353" s="335" t="s">
        <v>40444</v>
      </c>
      <c r="F2353" s="338"/>
    </row>
    <row r="2354">
      <c r="A2354" s="335" t="s">
        <v>35769</v>
      </c>
      <c r="B2354" s="335" t="s">
        <v>35770</v>
      </c>
      <c r="C2354" s="335" t="s">
        <v>24798</v>
      </c>
      <c r="D2354" s="335" t="s">
        <v>3853</v>
      </c>
      <c r="E2354" s="335" t="s">
        <v>40445</v>
      </c>
      <c r="F2354" s="338"/>
    </row>
    <row r="2355">
      <c r="A2355" s="335" t="s">
        <v>35769</v>
      </c>
      <c r="B2355" s="335" t="s">
        <v>35797</v>
      </c>
      <c r="C2355" s="335" t="s">
        <v>40446</v>
      </c>
      <c r="D2355" s="335" t="s">
        <v>3853</v>
      </c>
      <c r="E2355" s="335" t="s">
        <v>40447</v>
      </c>
      <c r="F2355" s="338"/>
    </row>
    <row r="2356">
      <c r="A2356" s="335" t="s">
        <v>35769</v>
      </c>
      <c r="B2356" s="335" t="s">
        <v>35797</v>
      </c>
      <c r="C2356" s="335" t="s">
        <v>40448</v>
      </c>
      <c r="D2356" s="335" t="s">
        <v>3853</v>
      </c>
      <c r="E2356" s="335" t="s">
        <v>40449</v>
      </c>
      <c r="F2356" s="338"/>
    </row>
    <row r="2357">
      <c r="A2357" s="335" t="s">
        <v>35787</v>
      </c>
      <c r="B2357" s="335" t="s">
        <v>35797</v>
      </c>
      <c r="C2357" s="335" t="s">
        <v>40450</v>
      </c>
      <c r="D2357" s="335"/>
      <c r="E2357" s="335" t="s">
        <v>40451</v>
      </c>
      <c r="F2357" s="338"/>
    </row>
    <row r="2358">
      <c r="A2358" s="335" t="s">
        <v>35762</v>
      </c>
      <c r="B2358" s="335" t="s">
        <v>35770</v>
      </c>
      <c r="C2358" s="335" t="s">
        <v>13647</v>
      </c>
      <c r="D2358" s="335" t="s">
        <v>3853</v>
      </c>
      <c r="E2358" s="335" t="s">
        <v>40452</v>
      </c>
      <c r="F2358" s="338"/>
    </row>
    <row r="2359">
      <c r="A2359" s="335" t="s">
        <v>35762</v>
      </c>
      <c r="B2359" s="335" t="s">
        <v>35792</v>
      </c>
      <c r="C2359" s="335" t="s">
        <v>40453</v>
      </c>
      <c r="D2359" s="335" t="s">
        <v>16285</v>
      </c>
      <c r="E2359" s="335" t="s">
        <v>40454</v>
      </c>
      <c r="F2359" s="338"/>
    </row>
    <row r="2360">
      <c r="A2360" s="335" t="s">
        <v>34241</v>
      </c>
      <c r="B2360" s="335" t="s">
        <v>35770</v>
      </c>
      <c r="C2360" s="335" t="s">
        <v>40455</v>
      </c>
      <c r="D2360" s="335" t="s">
        <v>40456</v>
      </c>
      <c r="E2360" s="335" t="s">
        <v>40457</v>
      </c>
      <c r="F2360" s="338"/>
    </row>
    <row r="2361">
      <c r="A2361" s="335" t="s">
        <v>35769</v>
      </c>
      <c r="B2361" s="335" t="s">
        <v>35770</v>
      </c>
      <c r="C2361" s="335" t="s">
        <v>29759</v>
      </c>
      <c r="D2361" s="335" t="s">
        <v>3853</v>
      </c>
      <c r="E2361" s="335" t="s">
        <v>40458</v>
      </c>
      <c r="F2361" s="338"/>
    </row>
    <row r="2362">
      <c r="A2362" s="335" t="s">
        <v>35762</v>
      </c>
      <c r="B2362" s="335" t="s">
        <v>35765</v>
      </c>
      <c r="C2362" s="335" t="s">
        <v>40459</v>
      </c>
      <c r="D2362" s="335" t="s">
        <v>3853</v>
      </c>
      <c r="E2362" s="335" t="s">
        <v>40460</v>
      </c>
      <c r="F2362" s="338"/>
    </row>
    <row r="2363">
      <c r="A2363" s="335" t="s">
        <v>35762</v>
      </c>
      <c r="B2363" s="335" t="s">
        <v>35770</v>
      </c>
      <c r="C2363" s="335" t="s">
        <v>40461</v>
      </c>
      <c r="D2363" s="335" t="s">
        <v>5509</v>
      </c>
      <c r="E2363" s="335" t="s">
        <v>40462</v>
      </c>
      <c r="F2363" s="338"/>
    </row>
    <row r="2364">
      <c r="A2364" s="335" t="s">
        <v>35787</v>
      </c>
      <c r="B2364" s="335" t="s">
        <v>35765</v>
      </c>
      <c r="C2364" s="335" t="s">
        <v>33909</v>
      </c>
      <c r="D2364" s="335"/>
      <c r="E2364" s="335" t="s">
        <v>40463</v>
      </c>
      <c r="F2364" s="338"/>
    </row>
    <row r="2365">
      <c r="A2365" s="335" t="s">
        <v>35762</v>
      </c>
      <c r="B2365" s="335" t="s">
        <v>35770</v>
      </c>
      <c r="C2365" s="335" t="s">
        <v>40464</v>
      </c>
      <c r="D2365" s="335" t="s">
        <v>40465</v>
      </c>
      <c r="E2365" s="335" t="s">
        <v>40466</v>
      </c>
      <c r="F2365" s="338"/>
    </row>
    <row r="2366">
      <c r="A2366" s="335" t="s">
        <v>35787</v>
      </c>
      <c r="B2366" s="335" t="s">
        <v>35770</v>
      </c>
      <c r="C2366" s="335" t="s">
        <v>32249</v>
      </c>
      <c r="D2366" s="335"/>
      <c r="E2366" s="335" t="s">
        <v>40467</v>
      </c>
      <c r="F2366" s="338"/>
    </row>
    <row r="2367">
      <c r="A2367" s="335" t="s">
        <v>35762</v>
      </c>
      <c r="B2367" s="335" t="s">
        <v>35770</v>
      </c>
      <c r="C2367" s="335" t="s">
        <v>5193</v>
      </c>
      <c r="D2367" s="335" t="s">
        <v>40468</v>
      </c>
      <c r="E2367" s="335" t="s">
        <v>40469</v>
      </c>
      <c r="F2367" s="338"/>
    </row>
    <row r="2368">
      <c r="A2368" s="335" t="s">
        <v>35769</v>
      </c>
      <c r="B2368" s="335" t="s">
        <v>35797</v>
      </c>
      <c r="C2368" s="335" t="s">
        <v>40470</v>
      </c>
      <c r="D2368" s="335" t="s">
        <v>40471</v>
      </c>
      <c r="E2368" s="335" t="s">
        <v>40472</v>
      </c>
      <c r="F2368" s="338"/>
    </row>
    <row r="2369">
      <c r="A2369" s="335" t="s">
        <v>35762</v>
      </c>
      <c r="B2369" s="335" t="s">
        <v>35797</v>
      </c>
      <c r="C2369" s="335" t="s">
        <v>40473</v>
      </c>
      <c r="D2369" s="335" t="s">
        <v>40471</v>
      </c>
      <c r="E2369" s="335" t="s">
        <v>40474</v>
      </c>
      <c r="F2369" s="338"/>
    </row>
    <row r="2370">
      <c r="A2370" s="335" t="s">
        <v>35787</v>
      </c>
      <c r="B2370" s="335" t="s">
        <v>35770</v>
      </c>
      <c r="C2370" s="335" t="s">
        <v>40475</v>
      </c>
      <c r="D2370" s="335" t="s">
        <v>40476</v>
      </c>
      <c r="E2370" s="335" t="s">
        <v>6638</v>
      </c>
      <c r="F2370" s="338"/>
    </row>
    <row r="2371">
      <c r="A2371" s="335" t="s">
        <v>34241</v>
      </c>
      <c r="B2371" s="335" t="s">
        <v>35770</v>
      </c>
      <c r="C2371" s="335" t="s">
        <v>34242</v>
      </c>
      <c r="D2371" s="335" t="s">
        <v>40477</v>
      </c>
      <c r="E2371" s="335" t="s">
        <v>40478</v>
      </c>
      <c r="F2371" s="338"/>
    </row>
    <row r="2372">
      <c r="A2372" s="335" t="s">
        <v>34241</v>
      </c>
      <c r="B2372" s="335" t="s">
        <v>35770</v>
      </c>
      <c r="C2372" s="335" t="s">
        <v>34229</v>
      </c>
      <c r="D2372" s="335" t="s">
        <v>40479</v>
      </c>
      <c r="E2372" s="335" t="s">
        <v>40480</v>
      </c>
      <c r="F2372" s="338"/>
    </row>
    <row r="2373">
      <c r="A2373" s="335" t="s">
        <v>35769</v>
      </c>
      <c r="B2373" s="335" t="s">
        <v>35797</v>
      </c>
      <c r="C2373" s="335" t="s">
        <v>26868</v>
      </c>
      <c r="D2373" s="335" t="s">
        <v>6647</v>
      </c>
      <c r="E2373" s="335" t="s">
        <v>40481</v>
      </c>
      <c r="F2373" s="338"/>
    </row>
    <row r="2374">
      <c r="A2374" s="335" t="s">
        <v>35769</v>
      </c>
      <c r="B2374" s="335" t="s">
        <v>35770</v>
      </c>
      <c r="C2374" s="335" t="s">
        <v>40482</v>
      </c>
      <c r="D2374" s="335" t="s">
        <v>40483</v>
      </c>
      <c r="E2374" s="335" t="s">
        <v>40484</v>
      </c>
      <c r="F2374" s="338"/>
    </row>
    <row r="2375">
      <c r="A2375" s="335" t="s">
        <v>35769</v>
      </c>
      <c r="B2375" s="335" t="s">
        <v>35797</v>
      </c>
      <c r="C2375" s="335" t="s">
        <v>40485</v>
      </c>
      <c r="D2375" s="335" t="s">
        <v>29686</v>
      </c>
      <c r="E2375" s="335" t="s">
        <v>40486</v>
      </c>
      <c r="F2375" s="338"/>
    </row>
    <row r="2376">
      <c r="A2376" s="335" t="s">
        <v>35769</v>
      </c>
      <c r="B2376" s="335" t="s">
        <v>35797</v>
      </c>
      <c r="C2376" s="335" t="s">
        <v>40487</v>
      </c>
      <c r="D2376" s="335" t="s">
        <v>29686</v>
      </c>
      <c r="E2376" s="335" t="s">
        <v>40488</v>
      </c>
      <c r="F2376" s="338"/>
    </row>
    <row r="2377">
      <c r="A2377" s="335" t="s">
        <v>35762</v>
      </c>
      <c r="B2377" s="335" t="s">
        <v>35770</v>
      </c>
      <c r="C2377" s="335" t="s">
        <v>40489</v>
      </c>
      <c r="D2377" s="335" t="s">
        <v>11985</v>
      </c>
      <c r="E2377" s="335" t="s">
        <v>40490</v>
      </c>
      <c r="F2377" s="338"/>
    </row>
    <row r="2378">
      <c r="A2378" s="335" t="s">
        <v>35762</v>
      </c>
      <c r="B2378" s="335" t="s">
        <v>35770</v>
      </c>
      <c r="C2378" s="335" t="s">
        <v>40491</v>
      </c>
      <c r="D2378" s="335" t="s">
        <v>5194</v>
      </c>
      <c r="E2378" s="335" t="s">
        <v>40492</v>
      </c>
      <c r="F2378" s="338"/>
    </row>
    <row r="2379">
      <c r="A2379" s="335" t="s">
        <v>35762</v>
      </c>
      <c r="B2379" s="335" t="s">
        <v>35797</v>
      </c>
      <c r="C2379" s="335" t="s">
        <v>40493</v>
      </c>
      <c r="D2379" s="335" t="s">
        <v>4806</v>
      </c>
      <c r="E2379" s="335" t="s">
        <v>40494</v>
      </c>
      <c r="F2379" s="338"/>
    </row>
    <row r="2380">
      <c r="A2380" s="335" t="s">
        <v>34241</v>
      </c>
      <c r="B2380" s="335" t="s">
        <v>35770</v>
      </c>
      <c r="C2380" s="335" t="s">
        <v>34177</v>
      </c>
      <c r="D2380" s="335" t="s">
        <v>40495</v>
      </c>
      <c r="E2380" s="335" t="s">
        <v>40496</v>
      </c>
      <c r="F2380" s="338"/>
    </row>
    <row r="2381">
      <c r="A2381" s="335" t="s">
        <v>35787</v>
      </c>
      <c r="B2381" s="335" t="s">
        <v>35770</v>
      </c>
      <c r="C2381" s="335" t="s">
        <v>40497</v>
      </c>
      <c r="D2381" s="335" t="s">
        <v>40498</v>
      </c>
      <c r="E2381" s="335" t="s">
        <v>12010</v>
      </c>
      <c r="F2381" s="338"/>
    </row>
    <row r="2382">
      <c r="A2382" s="335" t="s">
        <v>35769</v>
      </c>
      <c r="B2382" s="335" t="s">
        <v>35770</v>
      </c>
      <c r="C2382" s="335" t="s">
        <v>23058</v>
      </c>
      <c r="D2382" s="335" t="s">
        <v>3860</v>
      </c>
      <c r="E2382" s="335" t="s">
        <v>40499</v>
      </c>
      <c r="F2382" s="338"/>
    </row>
    <row r="2383">
      <c r="A2383" s="335" t="s">
        <v>35769</v>
      </c>
      <c r="B2383" s="335" t="s">
        <v>35770</v>
      </c>
      <c r="C2383" s="335" t="s">
        <v>40500</v>
      </c>
      <c r="D2383" s="335" t="s">
        <v>12010</v>
      </c>
      <c r="E2383" s="335" t="s">
        <v>40501</v>
      </c>
      <c r="F2383" s="338"/>
    </row>
    <row r="2384">
      <c r="A2384" s="335" t="s">
        <v>35762</v>
      </c>
      <c r="B2384" s="335" t="s">
        <v>35765</v>
      </c>
      <c r="C2384" s="335" t="s">
        <v>35962</v>
      </c>
      <c r="D2384" s="335" t="s">
        <v>12007</v>
      </c>
      <c r="E2384" s="335" t="s">
        <v>40502</v>
      </c>
      <c r="F2384" s="338"/>
    </row>
    <row r="2385">
      <c r="A2385" s="335" t="s">
        <v>35769</v>
      </c>
      <c r="B2385" s="335" t="s">
        <v>35797</v>
      </c>
      <c r="C2385" s="335" t="s">
        <v>40503</v>
      </c>
      <c r="D2385" s="335" t="s">
        <v>3860</v>
      </c>
      <c r="E2385" s="335" t="s">
        <v>40504</v>
      </c>
      <c r="F2385" s="338"/>
    </row>
    <row r="2386">
      <c r="A2386" s="335" t="s">
        <v>35769</v>
      </c>
      <c r="B2386" s="335" t="s">
        <v>35770</v>
      </c>
      <c r="C2386" s="335" t="s">
        <v>23058</v>
      </c>
      <c r="D2386" s="335" t="s">
        <v>3860</v>
      </c>
      <c r="E2386" s="335" t="s">
        <v>40505</v>
      </c>
      <c r="F2386" s="338"/>
    </row>
    <row r="2387">
      <c r="A2387" s="335" t="s">
        <v>34241</v>
      </c>
      <c r="B2387" s="335" t="s">
        <v>35770</v>
      </c>
      <c r="C2387" s="335" t="s">
        <v>40506</v>
      </c>
      <c r="D2387" s="335" t="s">
        <v>12007</v>
      </c>
      <c r="E2387" s="335" t="s">
        <v>40507</v>
      </c>
      <c r="F2387" s="338"/>
    </row>
    <row r="2388">
      <c r="A2388" s="335" t="s">
        <v>35762</v>
      </c>
      <c r="B2388" s="335" t="s">
        <v>35797</v>
      </c>
      <c r="C2388" s="335" t="s">
        <v>40508</v>
      </c>
      <c r="D2388" s="335" t="s">
        <v>12007</v>
      </c>
      <c r="E2388" s="335" t="s">
        <v>40509</v>
      </c>
      <c r="F2388" s="338"/>
    </row>
    <row r="2389">
      <c r="A2389" s="335" t="s">
        <v>35787</v>
      </c>
      <c r="B2389" s="335" t="s">
        <v>35770</v>
      </c>
      <c r="C2389" s="335" t="s">
        <v>33331</v>
      </c>
      <c r="D2389" s="335" t="s">
        <v>40510</v>
      </c>
      <c r="E2389" s="335" t="s">
        <v>6811</v>
      </c>
      <c r="F2389" s="338"/>
    </row>
    <row r="2390">
      <c r="A2390" s="335" t="s">
        <v>34241</v>
      </c>
      <c r="B2390" s="335" t="s">
        <v>35770</v>
      </c>
      <c r="C2390" s="335" t="s">
        <v>36644</v>
      </c>
      <c r="D2390" s="335" t="s">
        <v>40511</v>
      </c>
      <c r="E2390" s="335" t="s">
        <v>40512</v>
      </c>
      <c r="F2390" s="338"/>
    </row>
    <row r="2391">
      <c r="A2391" s="335" t="s">
        <v>34241</v>
      </c>
      <c r="B2391" s="335" t="s">
        <v>35765</v>
      </c>
      <c r="C2391" s="335" t="s">
        <v>40513</v>
      </c>
      <c r="D2391" s="335" t="s">
        <v>40514</v>
      </c>
      <c r="E2391" s="335" t="s">
        <v>40515</v>
      </c>
      <c r="F2391" s="338"/>
    </row>
    <row r="2392">
      <c r="A2392" s="335" t="s">
        <v>35762</v>
      </c>
      <c r="B2392" s="335" t="s">
        <v>35765</v>
      </c>
      <c r="C2392" s="335" t="s">
        <v>37692</v>
      </c>
      <c r="D2392" s="335" t="s">
        <v>29564</v>
      </c>
      <c r="E2392" s="335" t="s">
        <v>40516</v>
      </c>
      <c r="F2392" s="338"/>
    </row>
    <row r="2393">
      <c r="A2393" s="335" t="s">
        <v>35787</v>
      </c>
      <c r="B2393" s="335" t="s">
        <v>35770</v>
      </c>
      <c r="C2393" s="335" t="s">
        <v>37363</v>
      </c>
      <c r="D2393" s="335" t="s">
        <v>40517</v>
      </c>
      <c r="E2393" s="335" t="s">
        <v>40518</v>
      </c>
      <c r="F2393" s="338"/>
    </row>
    <row r="2394">
      <c r="A2394" s="339" t="s">
        <v>35787</v>
      </c>
      <c r="B2394" s="340" t="s">
        <v>24604</v>
      </c>
      <c r="C2394" s="340" t="s">
        <v>33889</v>
      </c>
      <c r="D2394" s="340"/>
      <c r="E2394" s="340" t="s">
        <v>40519</v>
      </c>
      <c r="F2394" s="341"/>
    </row>
    <row r="2395">
      <c r="A2395" s="335" t="s">
        <v>35769</v>
      </c>
      <c r="B2395" s="335" t="s">
        <v>35765</v>
      </c>
      <c r="C2395" s="335" t="s">
        <v>40520</v>
      </c>
      <c r="D2395" s="335" t="s">
        <v>5638</v>
      </c>
      <c r="E2395" s="335" t="s">
        <v>40521</v>
      </c>
      <c r="F2395" s="338"/>
    </row>
    <row r="2396">
      <c r="A2396" s="339" t="s">
        <v>35787</v>
      </c>
      <c r="B2396" s="340" t="s">
        <v>24604</v>
      </c>
      <c r="C2396" s="340" t="s">
        <v>33804</v>
      </c>
      <c r="D2396" s="340"/>
      <c r="E2396" s="340" t="s">
        <v>40220</v>
      </c>
      <c r="F2396" s="341"/>
    </row>
    <row r="2397">
      <c r="A2397" s="339" t="s">
        <v>35787</v>
      </c>
      <c r="B2397" s="340" t="s">
        <v>24604</v>
      </c>
      <c r="C2397" s="340" t="s">
        <v>33804</v>
      </c>
      <c r="D2397" s="340"/>
      <c r="E2397" s="340" t="s">
        <v>40220</v>
      </c>
      <c r="F2397" s="341"/>
    </row>
    <row r="2398">
      <c r="A2398" s="335" t="s">
        <v>35762</v>
      </c>
      <c r="B2398" s="335" t="s">
        <v>35765</v>
      </c>
      <c r="C2398" s="335" t="s">
        <v>40522</v>
      </c>
      <c r="D2398" s="335" t="s">
        <v>2588</v>
      </c>
      <c r="E2398" s="335" t="s">
        <v>40523</v>
      </c>
      <c r="F2398" s="338"/>
    </row>
    <row r="2399">
      <c r="A2399" s="335" t="s">
        <v>35762</v>
      </c>
      <c r="B2399" s="335" t="s">
        <v>35797</v>
      </c>
      <c r="C2399" s="335" t="s">
        <v>40524</v>
      </c>
      <c r="D2399" s="335" t="s">
        <v>40525</v>
      </c>
      <c r="E2399" s="335" t="s">
        <v>40526</v>
      </c>
      <c r="F2399" s="338"/>
    </row>
    <row r="2400">
      <c r="A2400" s="335" t="s">
        <v>35769</v>
      </c>
      <c r="B2400" s="335" t="s">
        <v>35770</v>
      </c>
      <c r="C2400" s="335" t="s">
        <v>40527</v>
      </c>
      <c r="D2400" s="335" t="s">
        <v>2588</v>
      </c>
      <c r="E2400" s="335" t="s">
        <v>40528</v>
      </c>
      <c r="F2400" s="338"/>
    </row>
    <row r="2401">
      <c r="A2401" s="335" t="s">
        <v>35762</v>
      </c>
      <c r="B2401" s="335" t="s">
        <v>35770</v>
      </c>
      <c r="C2401" s="335" t="s">
        <v>40529</v>
      </c>
      <c r="D2401" s="335" t="s">
        <v>6797</v>
      </c>
      <c r="E2401" s="335" t="s">
        <v>40530</v>
      </c>
      <c r="F2401" s="338"/>
    </row>
    <row r="2402">
      <c r="A2402" s="339" t="s">
        <v>35787</v>
      </c>
      <c r="B2402" s="340" t="s">
        <v>24604</v>
      </c>
      <c r="C2402" s="340" t="s">
        <v>36743</v>
      </c>
      <c r="D2402" s="340"/>
      <c r="E2402" s="340" t="s">
        <v>40531</v>
      </c>
      <c r="F2402" s="341"/>
    </row>
    <row r="2403">
      <c r="A2403" s="335" t="s">
        <v>35769</v>
      </c>
      <c r="B2403" s="335" t="s">
        <v>35765</v>
      </c>
      <c r="C2403" s="335" t="s">
        <v>40532</v>
      </c>
      <c r="D2403" s="335" t="s">
        <v>2588</v>
      </c>
      <c r="E2403" s="335" t="s">
        <v>40533</v>
      </c>
      <c r="F2403" s="338"/>
    </row>
    <row r="2404">
      <c r="A2404" s="335" t="s">
        <v>35769</v>
      </c>
      <c r="B2404" s="335" t="s">
        <v>35765</v>
      </c>
      <c r="C2404" s="335" t="s">
        <v>29857</v>
      </c>
      <c r="D2404" s="335" t="s">
        <v>40534</v>
      </c>
      <c r="E2404" s="335" t="s">
        <v>40535</v>
      </c>
      <c r="F2404" s="338"/>
    </row>
    <row r="2405">
      <c r="A2405" s="335" t="s">
        <v>35769</v>
      </c>
      <c r="B2405" s="335" t="s">
        <v>35765</v>
      </c>
      <c r="C2405" s="335" t="s">
        <v>28700</v>
      </c>
      <c r="D2405" s="335" t="s">
        <v>40534</v>
      </c>
      <c r="E2405" s="335" t="s">
        <v>40535</v>
      </c>
      <c r="F2405" s="338"/>
    </row>
    <row r="2406">
      <c r="A2406" s="335" t="s">
        <v>35762</v>
      </c>
      <c r="B2406" s="335" t="s">
        <v>35797</v>
      </c>
      <c r="C2406" s="335" t="s">
        <v>40536</v>
      </c>
      <c r="D2406" s="335" t="s">
        <v>40537</v>
      </c>
      <c r="E2406" s="335" t="s">
        <v>40538</v>
      </c>
      <c r="F2406" s="338"/>
    </row>
    <row r="2407">
      <c r="A2407" s="335" t="s">
        <v>35769</v>
      </c>
      <c r="B2407" s="335" t="s">
        <v>35770</v>
      </c>
      <c r="C2407" s="335" t="s">
        <v>40539</v>
      </c>
      <c r="D2407" s="335" t="s">
        <v>40540</v>
      </c>
      <c r="E2407" s="335" t="s">
        <v>40541</v>
      </c>
      <c r="F2407" s="338"/>
    </row>
    <row r="2408">
      <c r="A2408" s="335" t="s">
        <v>34241</v>
      </c>
      <c r="B2408" s="335" t="s">
        <v>35770</v>
      </c>
      <c r="C2408" s="335" t="s">
        <v>40542</v>
      </c>
      <c r="D2408" s="335"/>
      <c r="E2408" s="335" t="s">
        <v>40543</v>
      </c>
      <c r="F2408" s="338"/>
    </row>
    <row r="2409">
      <c r="A2409" s="335" t="s">
        <v>35787</v>
      </c>
      <c r="B2409" s="335" t="s">
        <v>35770</v>
      </c>
      <c r="C2409" s="335" t="s">
        <v>40018</v>
      </c>
      <c r="D2409" s="335" t="s">
        <v>40544</v>
      </c>
      <c r="E2409" s="335" t="s">
        <v>40545</v>
      </c>
      <c r="F2409" s="338"/>
    </row>
    <row r="2410">
      <c r="A2410" s="335" t="s">
        <v>35787</v>
      </c>
      <c r="B2410" s="335" t="s">
        <v>35770</v>
      </c>
      <c r="C2410" s="335" t="s">
        <v>31931</v>
      </c>
      <c r="D2410" s="335"/>
      <c r="E2410" s="335" t="s">
        <v>40544</v>
      </c>
      <c r="F2410" s="338"/>
    </row>
    <row r="2411">
      <c r="A2411" s="335" t="s">
        <v>35769</v>
      </c>
      <c r="B2411" s="335" t="s">
        <v>35797</v>
      </c>
      <c r="C2411" s="335" t="s">
        <v>40546</v>
      </c>
      <c r="D2411" s="335" t="s">
        <v>40547</v>
      </c>
      <c r="E2411" s="335" t="s">
        <v>40548</v>
      </c>
      <c r="F2411" s="338"/>
    </row>
    <row r="2412">
      <c r="A2412" s="335" t="s">
        <v>35787</v>
      </c>
      <c r="B2412" s="335" t="s">
        <v>35770</v>
      </c>
      <c r="C2412" s="335" t="s">
        <v>40549</v>
      </c>
      <c r="D2412" s="335" t="s">
        <v>40550</v>
      </c>
      <c r="E2412" s="335" t="s">
        <v>40551</v>
      </c>
      <c r="F2412" s="338"/>
    </row>
    <row r="2413">
      <c r="A2413" s="335" t="s">
        <v>35787</v>
      </c>
      <c r="B2413" s="335" t="s">
        <v>35770</v>
      </c>
      <c r="C2413" s="335" t="s">
        <v>40552</v>
      </c>
      <c r="D2413" s="335" t="s">
        <v>40553</v>
      </c>
      <c r="E2413" s="335" t="s">
        <v>40554</v>
      </c>
      <c r="F2413" s="338"/>
    </row>
    <row r="2414">
      <c r="A2414" s="335" t="s">
        <v>35769</v>
      </c>
      <c r="B2414" s="335" t="s">
        <v>35770</v>
      </c>
      <c r="C2414" s="335" t="s">
        <v>40555</v>
      </c>
      <c r="D2414" s="335" t="s">
        <v>40556</v>
      </c>
      <c r="E2414" s="335" t="s">
        <v>40557</v>
      </c>
      <c r="F2414" s="338"/>
    </row>
    <row r="2415">
      <c r="A2415" s="335" t="s">
        <v>35762</v>
      </c>
      <c r="B2415" s="335" t="s">
        <v>35765</v>
      </c>
      <c r="C2415" s="335" t="s">
        <v>40558</v>
      </c>
      <c r="D2415" s="335" t="s">
        <v>40559</v>
      </c>
      <c r="E2415" s="335" t="s">
        <v>40560</v>
      </c>
      <c r="F2415" s="338"/>
    </row>
    <row r="2416">
      <c r="A2416" s="335" t="s">
        <v>35769</v>
      </c>
      <c r="B2416" s="335" t="s">
        <v>35770</v>
      </c>
      <c r="C2416" s="335" t="s">
        <v>26539</v>
      </c>
      <c r="D2416" s="335" t="s">
        <v>40561</v>
      </c>
      <c r="E2416" s="335" t="s">
        <v>40562</v>
      </c>
      <c r="F2416" s="338"/>
    </row>
    <row r="2417">
      <c r="A2417" s="335" t="s">
        <v>35762</v>
      </c>
      <c r="B2417" s="335" t="s">
        <v>35770</v>
      </c>
      <c r="C2417" s="335" t="s">
        <v>40563</v>
      </c>
      <c r="D2417" s="335" t="s">
        <v>40564</v>
      </c>
      <c r="E2417" s="335" t="s">
        <v>40565</v>
      </c>
      <c r="F2417" s="338"/>
    </row>
    <row r="2418">
      <c r="A2418" s="335" t="s">
        <v>35762</v>
      </c>
      <c r="B2418" s="335" t="s">
        <v>35765</v>
      </c>
      <c r="C2418" s="335" t="s">
        <v>40566</v>
      </c>
      <c r="D2418" s="335" t="s">
        <v>40567</v>
      </c>
      <c r="E2418" s="335" t="s">
        <v>40568</v>
      </c>
      <c r="F2418" s="338"/>
    </row>
    <row r="2419">
      <c r="A2419" s="335" t="s">
        <v>35762</v>
      </c>
      <c r="B2419" s="335" t="s">
        <v>35792</v>
      </c>
      <c r="C2419" s="335" t="s">
        <v>40569</v>
      </c>
      <c r="D2419" s="335" t="s">
        <v>3312</v>
      </c>
      <c r="E2419" s="335" t="s">
        <v>40570</v>
      </c>
      <c r="F2419" s="338"/>
    </row>
    <row r="2420">
      <c r="A2420" s="335" t="s">
        <v>35762</v>
      </c>
      <c r="B2420" s="335" t="s">
        <v>35770</v>
      </c>
      <c r="C2420" s="335" t="s">
        <v>40571</v>
      </c>
      <c r="D2420" s="335" t="s">
        <v>15898</v>
      </c>
      <c r="E2420" s="335" t="s">
        <v>40572</v>
      </c>
      <c r="F2420" s="338"/>
    </row>
    <row r="2421">
      <c r="A2421" s="335" t="s">
        <v>35762</v>
      </c>
      <c r="B2421" s="335" t="s">
        <v>35770</v>
      </c>
      <c r="C2421" s="335" t="s">
        <v>40573</v>
      </c>
      <c r="D2421" s="335" t="s">
        <v>40574</v>
      </c>
      <c r="E2421" s="335" t="s">
        <v>40575</v>
      </c>
      <c r="F2421" s="338"/>
    </row>
    <row r="2422">
      <c r="A2422" s="335" t="s">
        <v>35787</v>
      </c>
      <c r="B2422" s="335" t="s">
        <v>35770</v>
      </c>
      <c r="C2422" s="335" t="s">
        <v>32160</v>
      </c>
      <c r="D2422" s="335" t="s">
        <v>40576</v>
      </c>
      <c r="E2422" s="335" t="s">
        <v>6687</v>
      </c>
      <c r="F2422" s="338"/>
    </row>
    <row r="2423">
      <c r="A2423" s="335" t="s">
        <v>35787</v>
      </c>
      <c r="B2423" s="335" t="s">
        <v>35770</v>
      </c>
      <c r="C2423" s="335" t="s">
        <v>32402</v>
      </c>
      <c r="D2423" s="335" t="s">
        <v>40577</v>
      </c>
      <c r="E2423" s="335" t="s">
        <v>6687</v>
      </c>
      <c r="F2423" s="338"/>
    </row>
    <row r="2424">
      <c r="A2424" s="335" t="s">
        <v>35787</v>
      </c>
      <c r="B2424" s="335" t="s">
        <v>35770</v>
      </c>
      <c r="C2424" s="335" t="s">
        <v>37158</v>
      </c>
      <c r="D2424" s="335" t="s">
        <v>40578</v>
      </c>
      <c r="E2424" s="335" t="s">
        <v>6687</v>
      </c>
      <c r="F2424" s="338"/>
    </row>
    <row r="2425">
      <c r="A2425" s="335" t="s">
        <v>35769</v>
      </c>
      <c r="B2425" s="335" t="s">
        <v>35770</v>
      </c>
      <c r="C2425" s="335" t="s">
        <v>29488</v>
      </c>
      <c r="D2425" s="335" t="s">
        <v>2950</v>
      </c>
      <c r="E2425" s="335" t="s">
        <v>40579</v>
      </c>
      <c r="F2425" s="338"/>
    </row>
    <row r="2426">
      <c r="A2426" s="335" t="s">
        <v>35762</v>
      </c>
      <c r="B2426" s="335" t="s">
        <v>35792</v>
      </c>
      <c r="C2426" s="335" t="s">
        <v>40580</v>
      </c>
      <c r="D2426" s="335" t="s">
        <v>6684</v>
      </c>
      <c r="E2426" s="335" t="s">
        <v>40581</v>
      </c>
      <c r="F2426" s="338"/>
    </row>
    <row r="2427">
      <c r="A2427" s="335" t="s">
        <v>34241</v>
      </c>
      <c r="B2427" s="335" t="s">
        <v>35792</v>
      </c>
      <c r="C2427" s="335" t="s">
        <v>35546</v>
      </c>
      <c r="D2427" s="335" t="s">
        <v>40582</v>
      </c>
      <c r="E2427" s="335" t="s">
        <v>40583</v>
      </c>
      <c r="F2427" s="338"/>
    </row>
    <row r="2428">
      <c r="A2428" s="335" t="s">
        <v>35769</v>
      </c>
      <c r="B2428" s="335" t="s">
        <v>35797</v>
      </c>
      <c r="C2428" s="335" t="s">
        <v>40584</v>
      </c>
      <c r="D2428" s="335" t="s">
        <v>2950</v>
      </c>
      <c r="E2428" s="335" t="s">
        <v>40585</v>
      </c>
      <c r="F2428" s="338"/>
    </row>
    <row r="2429">
      <c r="A2429" s="335" t="s">
        <v>35762</v>
      </c>
      <c r="B2429" s="335" t="s">
        <v>35797</v>
      </c>
      <c r="C2429" s="335" t="s">
        <v>40586</v>
      </c>
      <c r="D2429" s="335" t="s">
        <v>6687</v>
      </c>
      <c r="E2429" s="335" t="s">
        <v>40587</v>
      </c>
      <c r="F2429" s="338"/>
    </row>
    <row r="2430">
      <c r="A2430" s="335" t="s">
        <v>35769</v>
      </c>
      <c r="B2430" s="335" t="s">
        <v>35770</v>
      </c>
      <c r="C2430" s="335" t="s">
        <v>40588</v>
      </c>
      <c r="D2430" s="335" t="s">
        <v>12168</v>
      </c>
      <c r="E2430" s="335" t="s">
        <v>40589</v>
      </c>
      <c r="F2430" s="338"/>
    </row>
    <row r="2431">
      <c r="A2431" s="335" t="s">
        <v>34241</v>
      </c>
      <c r="B2431" s="335" t="s">
        <v>35770</v>
      </c>
      <c r="C2431" s="335" t="s">
        <v>40590</v>
      </c>
      <c r="D2431" s="335"/>
      <c r="E2431" s="335" t="s">
        <v>40591</v>
      </c>
      <c r="F2431" s="338"/>
    </row>
    <row r="2432">
      <c r="A2432" s="335" t="s">
        <v>34241</v>
      </c>
      <c r="B2432" s="335" t="s">
        <v>35770</v>
      </c>
      <c r="C2432" s="335" t="s">
        <v>40590</v>
      </c>
      <c r="D2432" s="335"/>
      <c r="E2432" s="335" t="s">
        <v>40592</v>
      </c>
      <c r="F2432" s="338"/>
    </row>
    <row r="2433">
      <c r="A2433" s="335" t="s">
        <v>35762</v>
      </c>
      <c r="B2433" s="335" t="s">
        <v>35770</v>
      </c>
      <c r="C2433" s="335" t="s">
        <v>20541</v>
      </c>
      <c r="D2433" s="335" t="s">
        <v>21044</v>
      </c>
      <c r="E2433" s="335" t="s">
        <v>40593</v>
      </c>
      <c r="F2433" s="338"/>
    </row>
    <row r="2434">
      <c r="A2434" s="335" t="s">
        <v>35769</v>
      </c>
      <c r="B2434" s="335" t="s">
        <v>35792</v>
      </c>
      <c r="C2434" s="335" t="s">
        <v>23686</v>
      </c>
      <c r="D2434" s="335" t="s">
        <v>24351</v>
      </c>
      <c r="E2434" s="335" t="s">
        <v>40594</v>
      </c>
      <c r="F2434" s="338"/>
    </row>
    <row r="2435">
      <c r="A2435" s="335" t="s">
        <v>35769</v>
      </c>
      <c r="B2435" s="335" t="s">
        <v>35797</v>
      </c>
      <c r="C2435" s="335" t="s">
        <v>40595</v>
      </c>
      <c r="D2435" s="335" t="s">
        <v>24351</v>
      </c>
      <c r="E2435" s="335" t="s">
        <v>40596</v>
      </c>
      <c r="F2435" s="338"/>
    </row>
    <row r="2436">
      <c r="A2436" s="335" t="s">
        <v>35762</v>
      </c>
      <c r="B2436" s="335" t="s">
        <v>35797</v>
      </c>
      <c r="C2436" s="335" t="s">
        <v>2943</v>
      </c>
      <c r="D2436" s="335" t="s">
        <v>40597</v>
      </c>
      <c r="E2436" s="335" t="s">
        <v>40598</v>
      </c>
      <c r="F2436" s="338"/>
    </row>
    <row r="2437">
      <c r="A2437" s="335" t="s">
        <v>35769</v>
      </c>
      <c r="B2437" s="335" t="s">
        <v>35770</v>
      </c>
      <c r="C2437" s="335" t="s">
        <v>40599</v>
      </c>
      <c r="D2437" s="335" t="s">
        <v>40600</v>
      </c>
      <c r="E2437" s="335" t="s">
        <v>40601</v>
      </c>
      <c r="F2437" s="338"/>
    </row>
    <row r="2438">
      <c r="A2438" s="335" t="s">
        <v>35762</v>
      </c>
      <c r="B2438" s="335" t="s">
        <v>35797</v>
      </c>
      <c r="C2438" s="335" t="s">
        <v>40602</v>
      </c>
      <c r="D2438" s="335" t="s">
        <v>40603</v>
      </c>
      <c r="E2438" s="335" t="s">
        <v>40604</v>
      </c>
      <c r="F2438" s="338"/>
    </row>
    <row r="2439">
      <c r="A2439" s="335" t="s">
        <v>35769</v>
      </c>
      <c r="B2439" s="335" t="s">
        <v>35797</v>
      </c>
      <c r="C2439" s="335" t="s">
        <v>40605</v>
      </c>
      <c r="D2439" s="335" t="s">
        <v>40606</v>
      </c>
      <c r="E2439" s="335" t="s">
        <v>40607</v>
      </c>
      <c r="F2439" s="338"/>
    </row>
    <row r="2440">
      <c r="A2440" s="335" t="s">
        <v>35769</v>
      </c>
      <c r="B2440" s="335" t="s">
        <v>35770</v>
      </c>
      <c r="C2440" s="335" t="s">
        <v>40608</v>
      </c>
      <c r="D2440" s="335" t="s">
        <v>2588</v>
      </c>
      <c r="E2440" s="335" t="s">
        <v>40609</v>
      </c>
      <c r="F2440" s="338"/>
    </row>
    <row r="2441">
      <c r="A2441" s="335" t="s">
        <v>35787</v>
      </c>
      <c r="B2441" s="335" t="s">
        <v>35770</v>
      </c>
      <c r="C2441" s="335" t="s">
        <v>40610</v>
      </c>
      <c r="D2441" s="335" t="s">
        <v>40611</v>
      </c>
      <c r="E2441" s="335" t="s">
        <v>6559</v>
      </c>
      <c r="F2441" s="338"/>
    </row>
    <row r="2442">
      <c r="A2442" s="335" t="s">
        <v>35769</v>
      </c>
      <c r="B2442" s="335" t="s">
        <v>35770</v>
      </c>
      <c r="C2442" s="335" t="s">
        <v>40612</v>
      </c>
      <c r="D2442" s="335" t="s">
        <v>12228</v>
      </c>
      <c r="E2442" s="335" t="s">
        <v>40613</v>
      </c>
      <c r="F2442" s="338"/>
    </row>
    <row r="2443">
      <c r="A2443" s="335" t="s">
        <v>35787</v>
      </c>
      <c r="B2443" s="335" t="s">
        <v>35797</v>
      </c>
      <c r="C2443" s="335" t="s">
        <v>40614</v>
      </c>
      <c r="D2443" s="335" t="s">
        <v>40615</v>
      </c>
      <c r="E2443" s="335" t="s">
        <v>12232</v>
      </c>
      <c r="F2443" s="338"/>
    </row>
    <row r="2444">
      <c r="A2444" s="335" t="s">
        <v>35787</v>
      </c>
      <c r="B2444" s="335" t="s">
        <v>35765</v>
      </c>
      <c r="C2444" s="335" t="s">
        <v>40616</v>
      </c>
      <c r="D2444" s="335" t="s">
        <v>40617</v>
      </c>
      <c r="E2444" s="335" t="s">
        <v>3904</v>
      </c>
      <c r="F2444" s="338"/>
    </row>
    <row r="2445">
      <c r="A2445" s="335" t="s">
        <v>35762</v>
      </c>
      <c r="B2445" s="335" t="s">
        <v>35770</v>
      </c>
      <c r="C2445" s="335" t="s">
        <v>37233</v>
      </c>
      <c r="D2445" s="335" t="s">
        <v>12232</v>
      </c>
      <c r="E2445" s="335" t="s">
        <v>40618</v>
      </c>
      <c r="F2445" s="338"/>
    </row>
    <row r="2446">
      <c r="A2446" s="335" t="s">
        <v>35762</v>
      </c>
      <c r="B2446" s="335" t="s">
        <v>35770</v>
      </c>
      <c r="C2446" s="335" t="s">
        <v>6902</v>
      </c>
      <c r="D2446" s="335" t="s">
        <v>32986</v>
      </c>
      <c r="E2446" s="335" t="s">
        <v>40619</v>
      </c>
      <c r="F2446" s="338"/>
    </row>
    <row r="2447">
      <c r="A2447" s="335" t="s">
        <v>35762</v>
      </c>
      <c r="B2447" s="335" t="s">
        <v>35765</v>
      </c>
      <c r="C2447" s="335" t="s">
        <v>40620</v>
      </c>
      <c r="D2447" s="335" t="s">
        <v>32986</v>
      </c>
      <c r="E2447" s="335" t="s">
        <v>40621</v>
      </c>
      <c r="F2447" s="338"/>
    </row>
    <row r="2448">
      <c r="A2448" s="335" t="s">
        <v>35769</v>
      </c>
      <c r="B2448" s="335" t="s">
        <v>35770</v>
      </c>
      <c r="C2448" s="335" t="s">
        <v>40622</v>
      </c>
      <c r="D2448" s="335" t="s">
        <v>12232</v>
      </c>
      <c r="E2448" s="335" t="s">
        <v>40623</v>
      </c>
      <c r="F2448" s="338"/>
    </row>
    <row r="2449">
      <c r="A2449" s="335" t="s">
        <v>35762</v>
      </c>
      <c r="B2449" s="335" t="s">
        <v>35797</v>
      </c>
      <c r="C2449" s="335" t="s">
        <v>10145</v>
      </c>
      <c r="D2449" s="335" t="s">
        <v>40624</v>
      </c>
      <c r="E2449" s="335" t="s">
        <v>40625</v>
      </c>
      <c r="F2449" s="338"/>
    </row>
    <row r="2450">
      <c r="A2450" s="335" t="s">
        <v>35769</v>
      </c>
      <c r="B2450" s="335" t="s">
        <v>35770</v>
      </c>
      <c r="C2450" s="335" t="s">
        <v>40626</v>
      </c>
      <c r="D2450" s="335" t="s">
        <v>4365</v>
      </c>
      <c r="E2450" s="335" t="s">
        <v>40627</v>
      </c>
      <c r="F2450" s="338"/>
    </row>
    <row r="2451">
      <c r="A2451" s="335" t="s">
        <v>35762</v>
      </c>
      <c r="B2451" s="335" t="s">
        <v>35797</v>
      </c>
      <c r="C2451" s="335" t="s">
        <v>40628</v>
      </c>
      <c r="D2451" s="335" t="s">
        <v>4631</v>
      </c>
      <c r="E2451" s="335" t="s">
        <v>40629</v>
      </c>
      <c r="F2451" s="338"/>
    </row>
    <row r="2452">
      <c r="A2452" s="335" t="s">
        <v>34241</v>
      </c>
      <c r="B2452" s="335" t="s">
        <v>35770</v>
      </c>
      <c r="C2452" s="335" t="s">
        <v>40630</v>
      </c>
      <c r="D2452" s="335" t="s">
        <v>12268</v>
      </c>
      <c r="E2452" s="335" t="s">
        <v>40631</v>
      </c>
      <c r="F2452" s="338"/>
    </row>
    <row r="2453">
      <c r="A2453" s="335" t="s">
        <v>35769</v>
      </c>
      <c r="B2453" s="335" t="s">
        <v>35770</v>
      </c>
      <c r="C2453" s="335" t="s">
        <v>26610</v>
      </c>
      <c r="D2453" s="335" t="s">
        <v>40632</v>
      </c>
      <c r="E2453" s="335" t="s">
        <v>40633</v>
      </c>
      <c r="F2453" s="338"/>
    </row>
    <row r="2454">
      <c r="A2454" s="335" t="s">
        <v>34241</v>
      </c>
      <c r="B2454" s="335" t="s">
        <v>35770</v>
      </c>
      <c r="C2454" s="335" t="s">
        <v>34878</v>
      </c>
      <c r="D2454" s="335" t="s">
        <v>20805</v>
      </c>
      <c r="E2454" s="335" t="s">
        <v>40634</v>
      </c>
      <c r="F2454" s="338"/>
    </row>
    <row r="2455">
      <c r="A2455" s="335" t="s">
        <v>35762</v>
      </c>
      <c r="B2455" s="335" t="s">
        <v>35797</v>
      </c>
      <c r="C2455" s="335" t="s">
        <v>38195</v>
      </c>
      <c r="D2455" s="335" t="s">
        <v>40635</v>
      </c>
      <c r="E2455" s="335" t="s">
        <v>40636</v>
      </c>
      <c r="F2455" s="338"/>
    </row>
    <row r="2456">
      <c r="A2456" s="335" t="s">
        <v>35769</v>
      </c>
      <c r="B2456" s="335" t="s">
        <v>35770</v>
      </c>
      <c r="C2456" s="335" t="s">
        <v>40637</v>
      </c>
      <c r="D2456" s="335" t="s">
        <v>2588</v>
      </c>
      <c r="E2456" s="335" t="s">
        <v>40638</v>
      </c>
      <c r="F2456" s="338"/>
    </row>
    <row r="2457">
      <c r="A2457" s="335" t="s">
        <v>35762</v>
      </c>
      <c r="B2457" s="335" t="s">
        <v>35770</v>
      </c>
      <c r="C2457" s="335" t="s">
        <v>40639</v>
      </c>
      <c r="D2457" s="335" t="s">
        <v>12313</v>
      </c>
      <c r="E2457" s="335" t="s">
        <v>40640</v>
      </c>
      <c r="F2457" s="338"/>
    </row>
    <row r="2458">
      <c r="A2458" s="335" t="s">
        <v>35762</v>
      </c>
      <c r="B2458" s="335" t="s">
        <v>35797</v>
      </c>
      <c r="C2458" s="335" t="s">
        <v>37886</v>
      </c>
      <c r="D2458" s="335" t="s">
        <v>40641</v>
      </c>
      <c r="E2458" s="335" t="s">
        <v>40642</v>
      </c>
      <c r="F2458" s="338"/>
    </row>
    <row r="2459">
      <c r="A2459" s="335" t="s">
        <v>35762</v>
      </c>
      <c r="B2459" s="335" t="s">
        <v>35770</v>
      </c>
      <c r="C2459" s="335" t="s">
        <v>40643</v>
      </c>
      <c r="D2459" s="335" t="s">
        <v>12326</v>
      </c>
      <c r="E2459" s="335" t="s">
        <v>40644</v>
      </c>
      <c r="F2459" s="338"/>
    </row>
    <row r="2460">
      <c r="A2460" s="335" t="s">
        <v>35762</v>
      </c>
      <c r="B2460" s="335" t="s">
        <v>35770</v>
      </c>
      <c r="C2460" s="335" t="s">
        <v>36245</v>
      </c>
      <c r="D2460" s="335" t="s">
        <v>5238</v>
      </c>
      <c r="E2460" s="335" t="s">
        <v>40645</v>
      </c>
      <c r="F2460" s="338"/>
    </row>
    <row r="2461">
      <c r="A2461" s="335" t="s">
        <v>35769</v>
      </c>
      <c r="B2461" s="335" t="s">
        <v>35770</v>
      </c>
      <c r="C2461" s="335" t="s">
        <v>40646</v>
      </c>
      <c r="D2461" s="335" t="s">
        <v>2588</v>
      </c>
      <c r="E2461" s="335" t="s">
        <v>40647</v>
      </c>
      <c r="F2461" s="338"/>
    </row>
    <row r="2462">
      <c r="A2462" s="335" t="s">
        <v>35787</v>
      </c>
      <c r="B2462" s="335" t="s">
        <v>35765</v>
      </c>
      <c r="C2462" s="335" t="s">
        <v>40648</v>
      </c>
      <c r="D2462" s="335" t="s">
        <v>40649</v>
      </c>
      <c r="E2462" s="335" t="s">
        <v>12343</v>
      </c>
      <c r="F2462" s="338"/>
    </row>
    <row r="2463">
      <c r="A2463" s="335" t="s">
        <v>35769</v>
      </c>
      <c r="B2463" s="335" t="s">
        <v>35770</v>
      </c>
      <c r="C2463" s="335" t="s">
        <v>40650</v>
      </c>
      <c r="D2463" s="335" t="s">
        <v>12350</v>
      </c>
      <c r="E2463" s="335" t="s">
        <v>40651</v>
      </c>
      <c r="F2463" s="338"/>
    </row>
    <row r="2464">
      <c r="A2464" s="335" t="s">
        <v>35769</v>
      </c>
      <c r="B2464" s="335" t="s">
        <v>35765</v>
      </c>
      <c r="C2464" s="335" t="s">
        <v>24788</v>
      </c>
      <c r="D2464" s="335" t="s">
        <v>12350</v>
      </c>
      <c r="E2464" s="335" t="s">
        <v>40652</v>
      </c>
      <c r="F2464" s="338"/>
    </row>
    <row r="2465">
      <c r="A2465" s="335" t="s">
        <v>35769</v>
      </c>
      <c r="B2465" s="335" t="s">
        <v>35765</v>
      </c>
      <c r="C2465" s="335" t="s">
        <v>24788</v>
      </c>
      <c r="D2465" s="335" t="s">
        <v>12350</v>
      </c>
      <c r="E2465" s="335" t="s">
        <v>40652</v>
      </c>
      <c r="F2465" s="338"/>
    </row>
    <row r="2466">
      <c r="A2466" s="335" t="s">
        <v>35769</v>
      </c>
      <c r="B2466" s="335" t="s">
        <v>35797</v>
      </c>
      <c r="C2466" s="335" t="s">
        <v>40653</v>
      </c>
      <c r="D2466" s="335" t="s">
        <v>12350</v>
      </c>
      <c r="E2466" s="335" t="s">
        <v>40654</v>
      </c>
      <c r="F2466" s="338"/>
    </row>
    <row r="2467">
      <c r="A2467" s="335" t="s">
        <v>35787</v>
      </c>
      <c r="B2467" s="335" t="s">
        <v>35792</v>
      </c>
      <c r="C2467" s="335" t="s">
        <v>40655</v>
      </c>
      <c r="D2467" s="335" t="s">
        <v>40656</v>
      </c>
      <c r="E2467" s="335" t="s">
        <v>32493</v>
      </c>
      <c r="F2467" s="338"/>
    </row>
    <row r="2468">
      <c r="A2468" s="335" t="s">
        <v>35769</v>
      </c>
      <c r="B2468" s="335" t="s">
        <v>35770</v>
      </c>
      <c r="C2468" s="335" t="s">
        <v>40657</v>
      </c>
      <c r="D2468" s="335" t="s">
        <v>40658</v>
      </c>
      <c r="E2468" s="335" t="s">
        <v>40659</v>
      </c>
      <c r="F2468" s="338"/>
    </row>
    <row r="2469">
      <c r="A2469" s="335" t="s">
        <v>35769</v>
      </c>
      <c r="B2469" s="335" t="s">
        <v>35770</v>
      </c>
      <c r="C2469" s="335" t="s">
        <v>40657</v>
      </c>
      <c r="D2469" s="335" t="s">
        <v>40658</v>
      </c>
      <c r="E2469" s="335" t="s">
        <v>40660</v>
      </c>
      <c r="F2469" s="338"/>
    </row>
    <row r="2470">
      <c r="A2470" s="335" t="s">
        <v>35769</v>
      </c>
      <c r="B2470" s="335" t="s">
        <v>35770</v>
      </c>
      <c r="C2470" s="335" t="s">
        <v>40661</v>
      </c>
      <c r="D2470" s="335" t="s">
        <v>2588</v>
      </c>
      <c r="E2470" s="335" t="s">
        <v>40662</v>
      </c>
      <c r="F2470" s="338"/>
    </row>
    <row r="2471">
      <c r="A2471" s="335" t="s">
        <v>35762</v>
      </c>
      <c r="B2471" s="335" t="s">
        <v>35797</v>
      </c>
      <c r="C2471" s="335" t="s">
        <v>40663</v>
      </c>
      <c r="D2471" s="335" t="s">
        <v>2588</v>
      </c>
      <c r="E2471" s="335" t="s">
        <v>40664</v>
      </c>
      <c r="F2471" s="338"/>
    </row>
    <row r="2472">
      <c r="A2472" s="335" t="s">
        <v>35762</v>
      </c>
      <c r="B2472" s="335" t="s">
        <v>35797</v>
      </c>
      <c r="C2472" s="335" t="s">
        <v>40665</v>
      </c>
      <c r="D2472" s="335" t="s">
        <v>2588</v>
      </c>
      <c r="E2472" s="335" t="s">
        <v>40666</v>
      </c>
      <c r="F2472" s="338"/>
    </row>
    <row r="2473">
      <c r="A2473" s="335" t="s">
        <v>35769</v>
      </c>
      <c r="B2473" s="335" t="s">
        <v>35770</v>
      </c>
      <c r="C2473" s="335" t="s">
        <v>23874</v>
      </c>
      <c r="D2473" s="335" t="s">
        <v>40667</v>
      </c>
      <c r="E2473" s="335" t="s">
        <v>40668</v>
      </c>
      <c r="F2473" s="338"/>
    </row>
    <row r="2474">
      <c r="A2474" s="335" t="s">
        <v>35769</v>
      </c>
      <c r="B2474" s="335" t="s">
        <v>35770</v>
      </c>
      <c r="C2474" s="335" t="s">
        <v>40669</v>
      </c>
      <c r="D2474" s="335" t="s">
        <v>40670</v>
      </c>
      <c r="E2474" s="335" t="s">
        <v>40671</v>
      </c>
      <c r="F2474" s="338"/>
    </row>
    <row r="2475">
      <c r="A2475" s="335" t="s">
        <v>34241</v>
      </c>
      <c r="B2475" s="335" t="s">
        <v>35770</v>
      </c>
      <c r="C2475" s="335" t="s">
        <v>40672</v>
      </c>
      <c r="D2475" s="335" t="s">
        <v>40673</v>
      </c>
      <c r="E2475" s="335" t="s">
        <v>40674</v>
      </c>
      <c r="F2475" s="338"/>
    </row>
    <row r="2476">
      <c r="A2476" s="335" t="s">
        <v>35762</v>
      </c>
      <c r="B2476" s="335" t="s">
        <v>35765</v>
      </c>
      <c r="C2476" s="335" t="s">
        <v>40675</v>
      </c>
      <c r="D2476" s="335" t="s">
        <v>6731</v>
      </c>
      <c r="E2476" s="335" t="s">
        <v>40676</v>
      </c>
      <c r="F2476" s="338"/>
    </row>
    <row r="2477">
      <c r="A2477" s="335" t="s">
        <v>35769</v>
      </c>
      <c r="B2477" s="335" t="s">
        <v>35770</v>
      </c>
      <c r="C2477" s="335" t="s">
        <v>40677</v>
      </c>
      <c r="D2477" s="335" t="s">
        <v>2588</v>
      </c>
      <c r="E2477" s="335" t="s">
        <v>40678</v>
      </c>
      <c r="F2477" s="338"/>
    </row>
    <row r="2478">
      <c r="A2478" s="335" t="s">
        <v>35769</v>
      </c>
      <c r="B2478" s="335" t="s">
        <v>35770</v>
      </c>
      <c r="C2478" s="335" t="s">
        <v>40679</v>
      </c>
      <c r="D2478" s="335" t="s">
        <v>2588</v>
      </c>
      <c r="E2478" s="335" t="s">
        <v>40680</v>
      </c>
      <c r="F2478" s="338"/>
    </row>
    <row r="2479">
      <c r="A2479" s="335" t="s">
        <v>34241</v>
      </c>
      <c r="B2479" s="335" t="s">
        <v>35770</v>
      </c>
      <c r="C2479" s="335" t="s">
        <v>35004</v>
      </c>
      <c r="D2479" s="335" t="s">
        <v>40681</v>
      </c>
      <c r="E2479" s="335" t="s">
        <v>40682</v>
      </c>
      <c r="F2479" s="338"/>
    </row>
    <row r="2480">
      <c r="A2480" s="335" t="s">
        <v>35787</v>
      </c>
      <c r="B2480" s="335" t="s">
        <v>35770</v>
      </c>
      <c r="C2480" s="335" t="s">
        <v>31993</v>
      </c>
      <c r="D2480" s="335" t="s">
        <v>40683</v>
      </c>
      <c r="E2480" s="335" t="s">
        <v>40684</v>
      </c>
      <c r="F2480" s="338"/>
    </row>
    <row r="2481">
      <c r="A2481" s="335" t="s">
        <v>35762</v>
      </c>
      <c r="B2481" s="335" t="s">
        <v>35770</v>
      </c>
      <c r="C2481" s="335" t="s">
        <v>40685</v>
      </c>
      <c r="D2481" s="335" t="s">
        <v>12401</v>
      </c>
      <c r="E2481" s="335" t="s">
        <v>40686</v>
      </c>
      <c r="F2481" s="338"/>
    </row>
    <row r="2482">
      <c r="A2482" s="335" t="s">
        <v>35769</v>
      </c>
      <c r="B2482" s="335" t="s">
        <v>35770</v>
      </c>
      <c r="C2482" s="335" t="s">
        <v>40687</v>
      </c>
      <c r="D2482" s="335" t="s">
        <v>2588</v>
      </c>
      <c r="E2482" s="335" t="s">
        <v>40688</v>
      </c>
      <c r="F2482" s="338"/>
    </row>
    <row r="2483">
      <c r="A2483" s="335" t="s">
        <v>35762</v>
      </c>
      <c r="B2483" s="335" t="s">
        <v>35770</v>
      </c>
      <c r="C2483" s="335" t="s">
        <v>40689</v>
      </c>
      <c r="D2483" s="335" t="s">
        <v>40690</v>
      </c>
      <c r="E2483" s="335" t="s">
        <v>40691</v>
      </c>
      <c r="F2483" s="338"/>
    </row>
    <row r="2484">
      <c r="A2484" s="335" t="s">
        <v>35769</v>
      </c>
      <c r="B2484" s="335" t="s">
        <v>35770</v>
      </c>
      <c r="C2484" s="335" t="s">
        <v>40692</v>
      </c>
      <c r="D2484" s="335" t="s">
        <v>2588</v>
      </c>
      <c r="E2484" s="335" t="s">
        <v>40693</v>
      </c>
      <c r="F2484" s="338"/>
    </row>
    <row r="2485">
      <c r="A2485" s="335" t="s">
        <v>35769</v>
      </c>
      <c r="B2485" s="335" t="s">
        <v>35770</v>
      </c>
      <c r="C2485" s="335" t="s">
        <v>28121</v>
      </c>
      <c r="D2485" s="335" t="s">
        <v>40694</v>
      </c>
      <c r="E2485" s="335" t="s">
        <v>40695</v>
      </c>
      <c r="F2485" s="338"/>
    </row>
    <row r="2486">
      <c r="A2486" s="335" t="s">
        <v>35762</v>
      </c>
      <c r="B2486" s="335" t="s">
        <v>35765</v>
      </c>
      <c r="C2486" s="335" t="s">
        <v>40696</v>
      </c>
      <c r="D2486" s="335" t="s">
        <v>40697</v>
      </c>
      <c r="E2486" s="335" t="s">
        <v>40698</v>
      </c>
      <c r="F2486" s="338"/>
    </row>
    <row r="2487">
      <c r="A2487" s="335" t="s">
        <v>35762</v>
      </c>
      <c r="B2487" s="335" t="s">
        <v>35770</v>
      </c>
      <c r="C2487" s="335" t="s">
        <v>40699</v>
      </c>
      <c r="D2487" s="335" t="s">
        <v>5693</v>
      </c>
      <c r="E2487" s="335" t="s">
        <v>40700</v>
      </c>
      <c r="F2487" s="338"/>
    </row>
    <row r="2488">
      <c r="A2488" s="339" t="s">
        <v>35787</v>
      </c>
      <c r="B2488" s="340" t="s">
        <v>24604</v>
      </c>
      <c r="C2488" s="340" t="s">
        <v>32152</v>
      </c>
      <c r="D2488" s="340"/>
      <c r="E2488" s="340" t="s">
        <v>40701</v>
      </c>
      <c r="F2488" s="341"/>
    </row>
    <row r="2489">
      <c r="A2489" s="335" t="s">
        <v>35769</v>
      </c>
      <c r="B2489" s="335" t="s">
        <v>35770</v>
      </c>
      <c r="C2489" s="335" t="s">
        <v>26380</v>
      </c>
      <c r="D2489" s="335" t="s">
        <v>40702</v>
      </c>
      <c r="E2489" s="335" t="s">
        <v>40703</v>
      </c>
      <c r="F2489" s="338"/>
    </row>
    <row r="2490">
      <c r="A2490" s="335" t="s">
        <v>35762</v>
      </c>
      <c r="B2490" s="335" t="s">
        <v>35770</v>
      </c>
      <c r="C2490" s="335" t="s">
        <v>15414</v>
      </c>
      <c r="D2490" s="335" t="s">
        <v>5638</v>
      </c>
      <c r="E2490" s="335" t="s">
        <v>40704</v>
      </c>
      <c r="F2490" s="338"/>
    </row>
    <row r="2491">
      <c r="A2491" s="335" t="s">
        <v>35762</v>
      </c>
      <c r="B2491" s="335" t="s">
        <v>35770</v>
      </c>
      <c r="C2491" s="335" t="s">
        <v>40705</v>
      </c>
      <c r="D2491" s="335" t="s">
        <v>4744</v>
      </c>
      <c r="E2491" s="335" t="s">
        <v>40706</v>
      </c>
      <c r="F2491" s="338"/>
    </row>
    <row r="2492">
      <c r="A2492" s="335" t="s">
        <v>35762</v>
      </c>
      <c r="B2492" s="335" t="s">
        <v>35770</v>
      </c>
      <c r="C2492" s="335" t="s">
        <v>40707</v>
      </c>
      <c r="D2492" s="335" t="s">
        <v>40708</v>
      </c>
      <c r="E2492" s="335" t="s">
        <v>40709</v>
      </c>
      <c r="F2492" s="338"/>
    </row>
    <row r="2493">
      <c r="A2493" s="335" t="s">
        <v>35762</v>
      </c>
      <c r="B2493" s="335" t="s">
        <v>35770</v>
      </c>
      <c r="C2493" s="335" t="s">
        <v>40710</v>
      </c>
      <c r="D2493" s="335" t="s">
        <v>40711</v>
      </c>
      <c r="E2493" s="335" t="s">
        <v>40712</v>
      </c>
      <c r="F2493" s="338"/>
    </row>
    <row r="2494">
      <c r="A2494" s="335" t="s">
        <v>35787</v>
      </c>
      <c r="B2494" s="335" t="s">
        <v>35770</v>
      </c>
      <c r="C2494" s="335" t="s">
        <v>40713</v>
      </c>
      <c r="D2494" s="335" t="s">
        <v>40714</v>
      </c>
      <c r="E2494" s="335" t="s">
        <v>12444</v>
      </c>
      <c r="F2494" s="338"/>
    </row>
    <row r="2495">
      <c r="A2495" s="335" t="s">
        <v>35762</v>
      </c>
      <c r="B2495" s="335" t="s">
        <v>35770</v>
      </c>
      <c r="C2495" s="335" t="s">
        <v>40715</v>
      </c>
      <c r="D2495" s="335" t="s">
        <v>2588</v>
      </c>
      <c r="E2495" s="335" t="s">
        <v>40716</v>
      </c>
      <c r="F2495" s="338"/>
    </row>
    <row r="2496">
      <c r="A2496" s="335" t="s">
        <v>35762</v>
      </c>
      <c r="B2496" s="335" t="s">
        <v>35770</v>
      </c>
      <c r="C2496" s="335" t="s">
        <v>40717</v>
      </c>
      <c r="D2496" s="335" t="s">
        <v>2588</v>
      </c>
      <c r="E2496" s="335" t="s">
        <v>40718</v>
      </c>
      <c r="F2496" s="338"/>
    </row>
    <row r="2497">
      <c r="A2497" s="335" t="s">
        <v>35787</v>
      </c>
      <c r="B2497" s="335" t="s">
        <v>35765</v>
      </c>
      <c r="C2497" s="335" t="s">
        <v>40719</v>
      </c>
      <c r="D2497" s="335"/>
      <c r="E2497" s="335" t="s">
        <v>40720</v>
      </c>
      <c r="F2497" s="338"/>
    </row>
    <row r="2498">
      <c r="A2498" s="335" t="s">
        <v>35769</v>
      </c>
      <c r="B2498" s="335" t="s">
        <v>35797</v>
      </c>
      <c r="C2498" s="335" t="s">
        <v>40721</v>
      </c>
      <c r="D2498" s="335" t="s">
        <v>2588</v>
      </c>
      <c r="E2498" s="335" t="s">
        <v>40722</v>
      </c>
      <c r="F2498" s="338"/>
    </row>
    <row r="2499">
      <c r="A2499" s="335" t="s">
        <v>35769</v>
      </c>
      <c r="B2499" s="335" t="s">
        <v>35770</v>
      </c>
      <c r="C2499" s="335" t="s">
        <v>26704</v>
      </c>
      <c r="D2499" s="335" t="s">
        <v>2588</v>
      </c>
      <c r="E2499" s="335" t="s">
        <v>40723</v>
      </c>
      <c r="F2499" s="338"/>
    </row>
    <row r="2500">
      <c r="A2500" s="335" t="s">
        <v>35762</v>
      </c>
      <c r="B2500" s="335" t="s">
        <v>35765</v>
      </c>
      <c r="C2500" s="335" t="s">
        <v>40724</v>
      </c>
      <c r="D2500" s="335" t="s">
        <v>40725</v>
      </c>
      <c r="E2500" s="335" t="s">
        <v>40726</v>
      </c>
      <c r="F2500" s="338"/>
    </row>
    <row r="2501">
      <c r="A2501" s="335" t="s">
        <v>35762</v>
      </c>
      <c r="B2501" s="335" t="s">
        <v>35765</v>
      </c>
      <c r="C2501" s="335" t="s">
        <v>40727</v>
      </c>
      <c r="D2501" s="335" t="s">
        <v>40728</v>
      </c>
      <c r="E2501" s="335" t="s">
        <v>40729</v>
      </c>
      <c r="F2501" s="338"/>
    </row>
    <row r="2502">
      <c r="A2502" s="335" t="s">
        <v>35762</v>
      </c>
      <c r="B2502" s="335" t="s">
        <v>35770</v>
      </c>
      <c r="C2502" s="335" t="s">
        <v>40730</v>
      </c>
      <c r="D2502" s="335" t="s">
        <v>5770</v>
      </c>
      <c r="E2502" s="335" t="s">
        <v>40731</v>
      </c>
      <c r="F2502" s="338"/>
    </row>
    <row r="2503">
      <c r="A2503" s="335" t="s">
        <v>35769</v>
      </c>
      <c r="B2503" s="335" t="s">
        <v>35765</v>
      </c>
      <c r="C2503" s="335" t="s">
        <v>25528</v>
      </c>
      <c r="D2503" s="335" t="s">
        <v>2588</v>
      </c>
      <c r="E2503" s="335" t="s">
        <v>40732</v>
      </c>
      <c r="F2503" s="338"/>
    </row>
    <row r="2504">
      <c r="A2504" s="335" t="s">
        <v>35762</v>
      </c>
      <c r="B2504" s="335" t="s">
        <v>35797</v>
      </c>
      <c r="C2504" s="335" t="s">
        <v>40733</v>
      </c>
      <c r="D2504" s="335" t="s">
        <v>40734</v>
      </c>
      <c r="E2504" s="335" t="s">
        <v>40735</v>
      </c>
      <c r="F2504" s="338"/>
    </row>
    <row r="2505">
      <c r="A2505" s="335" t="s">
        <v>35762</v>
      </c>
      <c r="B2505" s="335" t="s">
        <v>35797</v>
      </c>
      <c r="C2505" s="335" t="s">
        <v>40736</v>
      </c>
      <c r="D2505" s="335" t="s">
        <v>40737</v>
      </c>
      <c r="E2505" s="335" t="s">
        <v>40738</v>
      </c>
      <c r="F2505" s="338"/>
    </row>
    <row r="2506">
      <c r="A2506" s="335" t="s">
        <v>35762</v>
      </c>
      <c r="B2506" s="335" t="s">
        <v>35797</v>
      </c>
      <c r="C2506" s="335" t="s">
        <v>40739</v>
      </c>
      <c r="D2506" s="335" t="s">
        <v>40740</v>
      </c>
      <c r="E2506" s="335" t="s">
        <v>40741</v>
      </c>
      <c r="F2506" s="338"/>
    </row>
    <row r="2507">
      <c r="A2507" s="335" t="s">
        <v>35762</v>
      </c>
      <c r="B2507" s="335" t="s">
        <v>35770</v>
      </c>
      <c r="C2507" s="335" t="s">
        <v>33537</v>
      </c>
      <c r="D2507" s="335" t="s">
        <v>40742</v>
      </c>
      <c r="E2507" s="335" t="s">
        <v>40743</v>
      </c>
      <c r="F2507" s="338"/>
    </row>
    <row r="2508">
      <c r="A2508" s="335" t="s">
        <v>35762</v>
      </c>
      <c r="B2508" s="335" t="s">
        <v>35797</v>
      </c>
      <c r="C2508" s="335" t="s">
        <v>40744</v>
      </c>
      <c r="D2508" s="335" t="s">
        <v>40745</v>
      </c>
      <c r="E2508" s="335" t="s">
        <v>40746</v>
      </c>
      <c r="F2508" s="338"/>
    </row>
    <row r="2509">
      <c r="A2509" s="335" t="s">
        <v>35762</v>
      </c>
      <c r="B2509" s="335" t="s">
        <v>35770</v>
      </c>
      <c r="C2509" s="335" t="s">
        <v>7142</v>
      </c>
      <c r="D2509" s="335" t="s">
        <v>5538</v>
      </c>
      <c r="E2509" s="335" t="s">
        <v>40747</v>
      </c>
      <c r="F2509" s="338"/>
    </row>
    <row r="2510">
      <c r="A2510" s="335" t="s">
        <v>35762</v>
      </c>
      <c r="B2510" s="335" t="s">
        <v>35770</v>
      </c>
      <c r="C2510" s="335" t="s">
        <v>40748</v>
      </c>
      <c r="D2510" s="335" t="s">
        <v>2588</v>
      </c>
      <c r="E2510" s="335" t="s">
        <v>40749</v>
      </c>
      <c r="F2510" s="338"/>
    </row>
    <row r="2511">
      <c r="A2511" s="335" t="s">
        <v>35762</v>
      </c>
      <c r="B2511" s="335" t="s">
        <v>35770</v>
      </c>
      <c r="C2511" s="335" t="s">
        <v>7563</v>
      </c>
      <c r="D2511" s="335" t="s">
        <v>40750</v>
      </c>
      <c r="E2511" s="335" t="s">
        <v>40751</v>
      </c>
      <c r="F2511" s="338"/>
    </row>
    <row r="2512">
      <c r="A2512" s="335" t="s">
        <v>35762</v>
      </c>
      <c r="B2512" s="335" t="s">
        <v>35797</v>
      </c>
      <c r="C2512" s="335" t="s">
        <v>40752</v>
      </c>
      <c r="D2512" s="335" t="s">
        <v>2588</v>
      </c>
      <c r="E2512" s="335" t="s">
        <v>40753</v>
      </c>
      <c r="F2512" s="338"/>
    </row>
    <row r="2513">
      <c r="A2513" s="335" t="s">
        <v>35787</v>
      </c>
      <c r="B2513" s="335" t="s">
        <v>35792</v>
      </c>
      <c r="C2513" s="335" t="s">
        <v>39617</v>
      </c>
      <c r="D2513" s="335" t="s">
        <v>40754</v>
      </c>
      <c r="E2513" s="335" t="s">
        <v>40755</v>
      </c>
      <c r="F2513" s="338"/>
    </row>
    <row r="2514">
      <c r="A2514" s="335" t="s">
        <v>35787</v>
      </c>
      <c r="B2514" s="335" t="s">
        <v>35797</v>
      </c>
      <c r="C2514" s="335" t="s">
        <v>32219</v>
      </c>
      <c r="D2514" s="335" t="s">
        <v>40756</v>
      </c>
      <c r="E2514" s="335" t="s">
        <v>40757</v>
      </c>
      <c r="F2514" s="338"/>
    </row>
    <row r="2515">
      <c r="A2515" s="335" t="s">
        <v>35769</v>
      </c>
      <c r="B2515" s="335" t="s">
        <v>35770</v>
      </c>
      <c r="C2515" s="335" t="s">
        <v>40758</v>
      </c>
      <c r="D2515" s="335" t="s">
        <v>2588</v>
      </c>
      <c r="E2515" s="335" t="s">
        <v>40759</v>
      </c>
      <c r="F2515" s="338"/>
    </row>
    <row r="2516">
      <c r="A2516" s="335" t="s">
        <v>35769</v>
      </c>
      <c r="B2516" s="335" t="s">
        <v>35770</v>
      </c>
      <c r="C2516" s="335" t="s">
        <v>39269</v>
      </c>
      <c r="D2516" s="335" t="s">
        <v>2588</v>
      </c>
      <c r="E2516" s="335" t="s">
        <v>40760</v>
      </c>
      <c r="F2516" s="338"/>
    </row>
    <row r="2517">
      <c r="A2517" s="335" t="s">
        <v>35769</v>
      </c>
      <c r="B2517" s="335" t="s">
        <v>35770</v>
      </c>
      <c r="C2517" s="335" t="s">
        <v>39393</v>
      </c>
      <c r="D2517" s="335" t="s">
        <v>40136</v>
      </c>
      <c r="E2517" s="335" t="s">
        <v>40761</v>
      </c>
      <c r="F2517" s="338"/>
    </row>
    <row r="2518">
      <c r="A2518" s="335" t="s">
        <v>35787</v>
      </c>
      <c r="B2518" s="335" t="s">
        <v>35770</v>
      </c>
      <c r="C2518" s="335" t="s">
        <v>40762</v>
      </c>
      <c r="D2518" s="335" t="s">
        <v>40763</v>
      </c>
      <c r="E2518" s="335" t="s">
        <v>3939</v>
      </c>
      <c r="F2518" s="338"/>
    </row>
    <row r="2519">
      <c r="A2519" s="335" t="s">
        <v>35762</v>
      </c>
      <c r="B2519" s="335" t="s">
        <v>35770</v>
      </c>
      <c r="C2519" s="335" t="s">
        <v>40764</v>
      </c>
      <c r="D2519" s="335" t="s">
        <v>16201</v>
      </c>
      <c r="E2519" s="335" t="s">
        <v>40765</v>
      </c>
      <c r="F2519" s="338"/>
    </row>
    <row r="2520">
      <c r="A2520" s="335" t="s">
        <v>35762</v>
      </c>
      <c r="B2520" s="335" t="s">
        <v>35770</v>
      </c>
      <c r="C2520" s="335" t="s">
        <v>40766</v>
      </c>
      <c r="D2520" s="335" t="s">
        <v>3949</v>
      </c>
      <c r="E2520" s="335" t="s">
        <v>40767</v>
      </c>
      <c r="F2520" s="338"/>
    </row>
    <row r="2521">
      <c r="A2521" s="335" t="s">
        <v>35762</v>
      </c>
      <c r="B2521" s="335" t="s">
        <v>35797</v>
      </c>
      <c r="C2521" s="335" t="s">
        <v>40768</v>
      </c>
      <c r="D2521" s="335" t="s">
        <v>30710</v>
      </c>
      <c r="E2521" s="335" t="s">
        <v>40769</v>
      </c>
      <c r="F2521" s="338"/>
    </row>
    <row r="2522">
      <c r="A2522" s="335" t="s">
        <v>35769</v>
      </c>
      <c r="B2522" s="335" t="s">
        <v>35770</v>
      </c>
      <c r="C2522" s="335" t="s">
        <v>40770</v>
      </c>
      <c r="D2522" s="335" t="s">
        <v>2588</v>
      </c>
      <c r="E2522" s="335" t="s">
        <v>40771</v>
      </c>
      <c r="F2522" s="338"/>
    </row>
    <row r="2523">
      <c r="A2523" s="335" t="s">
        <v>35787</v>
      </c>
      <c r="B2523" s="335" t="s">
        <v>35792</v>
      </c>
      <c r="C2523" s="335" t="s">
        <v>40772</v>
      </c>
      <c r="D2523" s="335"/>
      <c r="E2523" s="335" t="s">
        <v>40773</v>
      </c>
      <c r="F2523" s="338"/>
    </row>
    <row r="2524">
      <c r="A2524" s="335" t="s">
        <v>35787</v>
      </c>
      <c r="B2524" s="335" t="s">
        <v>35792</v>
      </c>
      <c r="C2524" s="335" t="s">
        <v>40772</v>
      </c>
      <c r="D2524" s="335"/>
      <c r="E2524" s="335" t="s">
        <v>40774</v>
      </c>
      <c r="F2524" s="338"/>
    </row>
    <row r="2525">
      <c r="A2525" s="335" t="s">
        <v>35762</v>
      </c>
      <c r="B2525" s="335" t="s">
        <v>35765</v>
      </c>
      <c r="C2525" s="335" t="s">
        <v>40775</v>
      </c>
      <c r="D2525" s="335" t="s">
        <v>40776</v>
      </c>
      <c r="E2525" s="335" t="s">
        <v>40777</v>
      </c>
      <c r="F2525" s="338"/>
    </row>
    <row r="2526">
      <c r="A2526" s="335" t="s">
        <v>35769</v>
      </c>
      <c r="B2526" s="335" t="s">
        <v>35765</v>
      </c>
      <c r="C2526" s="335" t="s">
        <v>37409</v>
      </c>
      <c r="D2526" s="335" t="s">
        <v>40778</v>
      </c>
      <c r="E2526" s="335" t="s">
        <v>40779</v>
      </c>
      <c r="F2526" s="338"/>
    </row>
    <row r="2527">
      <c r="A2527" s="335" t="s">
        <v>35787</v>
      </c>
      <c r="B2527" s="335" t="s">
        <v>35770</v>
      </c>
      <c r="C2527" s="335" t="s">
        <v>40780</v>
      </c>
      <c r="D2527" s="335" t="s">
        <v>40781</v>
      </c>
      <c r="E2527" s="335" t="s">
        <v>5752</v>
      </c>
      <c r="F2527" s="338"/>
    </row>
    <row r="2528">
      <c r="A2528" s="335" t="s">
        <v>35762</v>
      </c>
      <c r="B2528" s="335" t="s">
        <v>35770</v>
      </c>
      <c r="C2528" s="335" t="s">
        <v>40782</v>
      </c>
      <c r="D2528" s="335" t="s">
        <v>40783</v>
      </c>
      <c r="E2528" s="335" t="s">
        <v>40784</v>
      </c>
      <c r="F2528" s="338"/>
    </row>
    <row r="2529">
      <c r="A2529" s="335" t="s">
        <v>35762</v>
      </c>
      <c r="B2529" s="335" t="s">
        <v>35797</v>
      </c>
      <c r="C2529" s="335" t="s">
        <v>11568</v>
      </c>
      <c r="D2529" s="335" t="s">
        <v>40785</v>
      </c>
      <c r="E2529" s="335" t="s">
        <v>40786</v>
      </c>
      <c r="F2529" s="338"/>
    </row>
    <row r="2530">
      <c r="A2530" s="335" t="s">
        <v>35762</v>
      </c>
      <c r="B2530" s="335" t="s">
        <v>35797</v>
      </c>
      <c r="C2530" s="335" t="s">
        <v>40787</v>
      </c>
      <c r="D2530" s="335" t="s">
        <v>40788</v>
      </c>
      <c r="E2530" s="335" t="s">
        <v>40789</v>
      </c>
      <c r="F2530" s="338"/>
    </row>
    <row r="2531">
      <c r="A2531" s="335" t="s">
        <v>35762</v>
      </c>
      <c r="B2531" s="335" t="s">
        <v>35797</v>
      </c>
      <c r="C2531" s="335" t="s">
        <v>40790</v>
      </c>
      <c r="D2531" s="335" t="s">
        <v>40791</v>
      </c>
      <c r="E2531" s="335" t="s">
        <v>40792</v>
      </c>
      <c r="F2531" s="338"/>
    </row>
    <row r="2532">
      <c r="A2532" s="335" t="s">
        <v>35769</v>
      </c>
      <c r="B2532" s="335" t="s">
        <v>35797</v>
      </c>
      <c r="C2532" s="335" t="s">
        <v>40793</v>
      </c>
      <c r="D2532" s="335" t="s">
        <v>3949</v>
      </c>
      <c r="E2532" s="335" t="s">
        <v>40794</v>
      </c>
      <c r="F2532" s="338"/>
    </row>
    <row r="2533">
      <c r="A2533" s="335" t="s">
        <v>35762</v>
      </c>
      <c r="B2533" s="335" t="s">
        <v>35770</v>
      </c>
      <c r="C2533" s="335" t="s">
        <v>15405</v>
      </c>
      <c r="D2533" s="335" t="s">
        <v>12500</v>
      </c>
      <c r="E2533" s="335" t="s">
        <v>40795</v>
      </c>
      <c r="F2533" s="338"/>
    </row>
    <row r="2534">
      <c r="A2534" s="335" t="s">
        <v>35762</v>
      </c>
      <c r="B2534" s="335" t="s">
        <v>35765</v>
      </c>
      <c r="C2534" s="335" t="s">
        <v>40796</v>
      </c>
      <c r="D2534" s="335" t="s">
        <v>3949</v>
      </c>
      <c r="E2534" s="335" t="s">
        <v>40797</v>
      </c>
      <c r="F2534" s="338"/>
    </row>
    <row r="2535">
      <c r="A2535" s="335" t="s">
        <v>35762</v>
      </c>
      <c r="B2535" s="335" t="s">
        <v>35797</v>
      </c>
      <c r="C2535" s="335" t="s">
        <v>40798</v>
      </c>
      <c r="D2535" s="335" t="s">
        <v>40799</v>
      </c>
      <c r="E2535" s="335" t="s">
        <v>40800</v>
      </c>
      <c r="F2535" s="338"/>
    </row>
    <row r="2536">
      <c r="A2536" s="335" t="s">
        <v>35762</v>
      </c>
      <c r="B2536" s="335" t="s">
        <v>35770</v>
      </c>
      <c r="C2536" s="335" t="s">
        <v>40801</v>
      </c>
      <c r="D2536" s="335" t="s">
        <v>2588</v>
      </c>
      <c r="E2536" s="335" t="s">
        <v>40802</v>
      </c>
      <c r="F2536" s="338"/>
    </row>
    <row r="2537">
      <c r="A2537" s="335" t="s">
        <v>35762</v>
      </c>
      <c r="B2537" s="335" t="s">
        <v>35770</v>
      </c>
      <c r="C2537" s="335" t="s">
        <v>18142</v>
      </c>
      <c r="D2537" s="335" t="s">
        <v>40803</v>
      </c>
      <c r="E2537" s="335" t="s">
        <v>40804</v>
      </c>
      <c r="F2537" s="338"/>
    </row>
    <row r="2538">
      <c r="A2538" s="335" t="s">
        <v>35787</v>
      </c>
      <c r="B2538" s="335" t="s">
        <v>35770</v>
      </c>
      <c r="C2538" s="335" t="s">
        <v>32160</v>
      </c>
      <c r="D2538" s="335" t="s">
        <v>40805</v>
      </c>
      <c r="E2538" s="335" t="s">
        <v>40806</v>
      </c>
      <c r="F2538" s="338"/>
    </row>
    <row r="2539">
      <c r="A2539" s="335" t="s">
        <v>35762</v>
      </c>
      <c r="B2539" s="335" t="s">
        <v>35770</v>
      </c>
      <c r="C2539" s="335" t="s">
        <v>40807</v>
      </c>
      <c r="D2539" s="335" t="s">
        <v>40808</v>
      </c>
      <c r="E2539" s="335" t="s">
        <v>40809</v>
      </c>
      <c r="F2539" s="338"/>
    </row>
    <row r="2540">
      <c r="A2540" s="335" t="s">
        <v>35762</v>
      </c>
      <c r="B2540" s="335" t="s">
        <v>35770</v>
      </c>
      <c r="C2540" s="335" t="s">
        <v>40810</v>
      </c>
      <c r="D2540" s="335" t="s">
        <v>40811</v>
      </c>
      <c r="E2540" s="335" t="s">
        <v>40812</v>
      </c>
      <c r="F2540" s="338"/>
    </row>
    <row r="2541">
      <c r="A2541" s="339" t="s">
        <v>35787</v>
      </c>
      <c r="B2541" s="340" t="s">
        <v>33918</v>
      </c>
      <c r="C2541" s="340" t="s">
        <v>32841</v>
      </c>
      <c r="D2541" s="340" t="s">
        <v>40813</v>
      </c>
      <c r="E2541" s="340" t="s">
        <v>40814</v>
      </c>
      <c r="F2541" s="341"/>
    </row>
    <row r="2542">
      <c r="A2542" s="335" t="s">
        <v>35762</v>
      </c>
      <c r="B2542" s="335" t="s">
        <v>35797</v>
      </c>
      <c r="C2542" s="335" t="s">
        <v>40815</v>
      </c>
      <c r="D2542" s="335" t="s">
        <v>19820</v>
      </c>
      <c r="E2542" s="335" t="s">
        <v>40816</v>
      </c>
      <c r="F2542" s="338"/>
    </row>
    <row r="2543">
      <c r="A2543" s="335" t="s">
        <v>35769</v>
      </c>
      <c r="B2543" s="335" t="s">
        <v>35765</v>
      </c>
      <c r="C2543" s="335" t="s">
        <v>25253</v>
      </c>
      <c r="D2543" s="335" t="s">
        <v>29495</v>
      </c>
      <c r="E2543" s="335" t="s">
        <v>40817</v>
      </c>
      <c r="F2543" s="338"/>
    </row>
    <row r="2544">
      <c r="A2544" s="335" t="s">
        <v>35762</v>
      </c>
      <c r="B2544" s="335" t="s">
        <v>35770</v>
      </c>
      <c r="C2544" s="335" t="s">
        <v>40818</v>
      </c>
      <c r="D2544" s="335" t="s">
        <v>12532</v>
      </c>
      <c r="E2544" s="335" t="s">
        <v>40819</v>
      </c>
      <c r="F2544" s="338"/>
    </row>
    <row r="2545">
      <c r="A2545" s="335" t="s">
        <v>35762</v>
      </c>
      <c r="B2545" s="335" t="s">
        <v>35765</v>
      </c>
      <c r="C2545" s="335" t="s">
        <v>40820</v>
      </c>
      <c r="D2545" s="335" t="s">
        <v>12532</v>
      </c>
      <c r="E2545" s="335" t="s">
        <v>40821</v>
      </c>
      <c r="F2545" s="338"/>
    </row>
    <row r="2546">
      <c r="A2546" s="335" t="s">
        <v>35762</v>
      </c>
      <c r="B2546" s="335" t="s">
        <v>35765</v>
      </c>
      <c r="C2546" s="335" t="s">
        <v>40822</v>
      </c>
      <c r="D2546" s="335" t="s">
        <v>12532</v>
      </c>
      <c r="E2546" s="335" t="s">
        <v>40823</v>
      </c>
      <c r="F2546" s="338"/>
    </row>
    <row r="2547">
      <c r="A2547" s="335" t="s">
        <v>35762</v>
      </c>
      <c r="B2547" s="335" t="s">
        <v>35797</v>
      </c>
      <c r="C2547" s="335" t="s">
        <v>40824</v>
      </c>
      <c r="D2547" s="335" t="s">
        <v>29495</v>
      </c>
      <c r="E2547" s="335" t="s">
        <v>40825</v>
      </c>
      <c r="F2547" s="338"/>
    </row>
    <row r="2548">
      <c r="A2548" s="335" t="s">
        <v>35762</v>
      </c>
      <c r="B2548" s="335" t="s">
        <v>35770</v>
      </c>
      <c r="C2548" s="335" t="s">
        <v>40826</v>
      </c>
      <c r="D2548" s="335" t="s">
        <v>40827</v>
      </c>
      <c r="E2548" s="335" t="s">
        <v>40828</v>
      </c>
      <c r="F2548" s="338"/>
    </row>
    <row r="2549">
      <c r="A2549" s="335" t="s">
        <v>35762</v>
      </c>
      <c r="B2549" s="335" t="s">
        <v>35770</v>
      </c>
      <c r="C2549" s="335" t="s">
        <v>40829</v>
      </c>
      <c r="D2549" s="335" t="s">
        <v>40830</v>
      </c>
      <c r="E2549" s="335" t="s">
        <v>40831</v>
      </c>
      <c r="F2549" s="338"/>
    </row>
    <row r="2550">
      <c r="A2550" s="335" t="s">
        <v>35762</v>
      </c>
      <c r="B2550" s="335" t="s">
        <v>35792</v>
      </c>
      <c r="C2550" s="335" t="s">
        <v>122</v>
      </c>
      <c r="D2550" s="335" t="s">
        <v>114</v>
      </c>
      <c r="E2550" s="335" t="s">
        <v>40832</v>
      </c>
      <c r="F2550" s="338"/>
    </row>
    <row r="2551">
      <c r="A2551" s="335" t="s">
        <v>35762</v>
      </c>
      <c r="B2551" s="335" t="s">
        <v>35770</v>
      </c>
      <c r="C2551" s="335" t="s">
        <v>40833</v>
      </c>
      <c r="D2551" s="335" t="s">
        <v>1418</v>
      </c>
      <c r="E2551" s="335" t="s">
        <v>40834</v>
      </c>
      <c r="F2551" s="338"/>
    </row>
    <row r="2552">
      <c r="A2552" s="335" t="s">
        <v>35762</v>
      </c>
      <c r="B2552" s="335" t="s">
        <v>35770</v>
      </c>
      <c r="C2552" s="335" t="s">
        <v>40835</v>
      </c>
      <c r="D2552" s="335" t="s">
        <v>2588</v>
      </c>
      <c r="E2552" s="335" t="s">
        <v>40836</v>
      </c>
      <c r="F2552" s="338"/>
    </row>
    <row r="2553">
      <c r="A2553" s="335" t="s">
        <v>34241</v>
      </c>
      <c r="B2553" s="335" t="s">
        <v>35770</v>
      </c>
      <c r="C2553" s="335" t="s">
        <v>10763</v>
      </c>
      <c r="D2553" s="335"/>
      <c r="E2553" s="335" t="s">
        <v>40837</v>
      </c>
      <c r="F2553" s="338"/>
    </row>
    <row r="2554">
      <c r="A2554" s="335" t="s">
        <v>35769</v>
      </c>
      <c r="B2554" s="335" t="s">
        <v>35770</v>
      </c>
      <c r="C2554" s="335" t="s">
        <v>31986</v>
      </c>
      <c r="D2554" s="335" t="s">
        <v>40838</v>
      </c>
      <c r="E2554" s="335" t="s">
        <v>40839</v>
      </c>
      <c r="F2554" s="338"/>
    </row>
    <row r="2555">
      <c r="A2555" s="335" t="s">
        <v>35762</v>
      </c>
      <c r="B2555" s="335" t="s">
        <v>35770</v>
      </c>
      <c r="C2555" s="335" t="s">
        <v>40840</v>
      </c>
      <c r="D2555" s="335" t="s">
        <v>5466</v>
      </c>
      <c r="E2555" s="335" t="s">
        <v>40841</v>
      </c>
      <c r="F2555" s="338"/>
    </row>
    <row r="2556">
      <c r="A2556" s="335" t="s">
        <v>35762</v>
      </c>
      <c r="B2556" s="335" t="s">
        <v>35770</v>
      </c>
      <c r="C2556" s="335" t="s">
        <v>38070</v>
      </c>
      <c r="D2556" s="335" t="s">
        <v>3108</v>
      </c>
      <c r="E2556" s="335" t="s">
        <v>40842</v>
      </c>
      <c r="F2556" s="338"/>
    </row>
    <row r="2557">
      <c r="A2557" s="335" t="s">
        <v>35762</v>
      </c>
      <c r="B2557" s="335" t="s">
        <v>35770</v>
      </c>
      <c r="C2557" s="335" t="s">
        <v>40843</v>
      </c>
      <c r="D2557" s="335" t="s">
        <v>3108</v>
      </c>
      <c r="E2557" s="335" t="s">
        <v>40844</v>
      </c>
      <c r="F2557" s="338"/>
    </row>
    <row r="2558">
      <c r="A2558" s="335" t="s">
        <v>35762</v>
      </c>
      <c r="B2558" s="335" t="s">
        <v>35797</v>
      </c>
      <c r="C2558" s="335" t="s">
        <v>40845</v>
      </c>
      <c r="D2558" s="335" t="s">
        <v>5681</v>
      </c>
      <c r="E2558" s="335" t="s">
        <v>40846</v>
      </c>
      <c r="F2558" s="338"/>
    </row>
    <row r="2559">
      <c r="A2559" s="335" t="s">
        <v>35769</v>
      </c>
      <c r="B2559" s="335" t="s">
        <v>35797</v>
      </c>
      <c r="C2559" s="335" t="s">
        <v>40847</v>
      </c>
      <c r="D2559" s="335" t="s">
        <v>5466</v>
      </c>
      <c r="E2559" s="335" t="s">
        <v>40846</v>
      </c>
      <c r="F2559" s="338"/>
    </row>
    <row r="2560">
      <c r="A2560" s="335" t="s">
        <v>35769</v>
      </c>
      <c r="B2560" s="335" t="s">
        <v>35792</v>
      </c>
      <c r="C2560" s="335" t="s">
        <v>40848</v>
      </c>
      <c r="D2560" s="335" t="s">
        <v>5466</v>
      </c>
      <c r="E2560" s="335" t="s">
        <v>40849</v>
      </c>
      <c r="F2560" s="338"/>
    </row>
    <row r="2561">
      <c r="A2561" s="335" t="s">
        <v>35769</v>
      </c>
      <c r="B2561" s="335" t="s">
        <v>35770</v>
      </c>
      <c r="C2561" s="335" t="s">
        <v>21988</v>
      </c>
      <c r="D2561" s="335" t="s">
        <v>5466</v>
      </c>
      <c r="E2561" s="335" t="s">
        <v>40850</v>
      </c>
      <c r="F2561" s="338"/>
    </row>
    <row r="2562">
      <c r="A2562" s="335" t="s">
        <v>35769</v>
      </c>
      <c r="B2562" s="335" t="s">
        <v>35770</v>
      </c>
      <c r="C2562" s="335" t="s">
        <v>40851</v>
      </c>
      <c r="D2562" s="335" t="s">
        <v>5466</v>
      </c>
      <c r="E2562" s="335" t="s">
        <v>40852</v>
      </c>
      <c r="F2562" s="338"/>
    </row>
    <row r="2563">
      <c r="A2563" s="335" t="s">
        <v>35769</v>
      </c>
      <c r="B2563" s="335" t="s">
        <v>35770</v>
      </c>
      <c r="C2563" s="335" t="s">
        <v>25399</v>
      </c>
      <c r="D2563" s="335" t="s">
        <v>5466</v>
      </c>
      <c r="E2563" s="335" t="s">
        <v>40853</v>
      </c>
      <c r="F2563" s="338"/>
    </row>
    <row r="2564">
      <c r="A2564" s="335" t="s">
        <v>35769</v>
      </c>
      <c r="B2564" s="335" t="s">
        <v>35770</v>
      </c>
      <c r="C2564" s="335" t="s">
        <v>40854</v>
      </c>
      <c r="D2564" s="335" t="s">
        <v>5466</v>
      </c>
      <c r="E2564" s="335" t="s">
        <v>40855</v>
      </c>
      <c r="F2564" s="338"/>
    </row>
    <row r="2565">
      <c r="A2565" s="335" t="s">
        <v>35769</v>
      </c>
      <c r="B2565" s="335" t="s">
        <v>35770</v>
      </c>
      <c r="C2565" s="335" t="s">
        <v>22783</v>
      </c>
      <c r="D2565" s="335" t="s">
        <v>5466</v>
      </c>
      <c r="E2565" s="335" t="s">
        <v>40855</v>
      </c>
      <c r="F2565" s="338"/>
    </row>
    <row r="2566">
      <c r="A2566" s="335" t="s">
        <v>35762</v>
      </c>
      <c r="B2566" s="335" t="s">
        <v>35797</v>
      </c>
      <c r="C2566" s="335" t="s">
        <v>40856</v>
      </c>
      <c r="D2566" s="335" t="s">
        <v>3108</v>
      </c>
      <c r="E2566" s="335" t="s">
        <v>40857</v>
      </c>
      <c r="F2566" s="338"/>
    </row>
    <row r="2567">
      <c r="A2567" s="335" t="s">
        <v>35769</v>
      </c>
      <c r="B2567" s="335" t="s">
        <v>35770</v>
      </c>
      <c r="C2567" s="335" t="s">
        <v>40858</v>
      </c>
      <c r="D2567" s="335" t="s">
        <v>5466</v>
      </c>
      <c r="E2567" s="335" t="s">
        <v>40859</v>
      </c>
      <c r="F2567" s="338"/>
    </row>
    <row r="2568">
      <c r="A2568" s="335" t="s">
        <v>35769</v>
      </c>
      <c r="B2568" s="335" t="s">
        <v>35770</v>
      </c>
      <c r="C2568" s="335" t="s">
        <v>40860</v>
      </c>
      <c r="D2568" s="335" t="s">
        <v>5466</v>
      </c>
      <c r="E2568" s="335" t="s">
        <v>40861</v>
      </c>
      <c r="F2568" s="338"/>
    </row>
    <row r="2569">
      <c r="A2569" s="335" t="s">
        <v>35769</v>
      </c>
      <c r="B2569" s="335" t="s">
        <v>35770</v>
      </c>
      <c r="C2569" s="335" t="s">
        <v>26614</v>
      </c>
      <c r="D2569" s="335" t="s">
        <v>5466</v>
      </c>
      <c r="E2569" s="335" t="s">
        <v>40862</v>
      </c>
      <c r="F2569" s="338"/>
    </row>
    <row r="2570">
      <c r="A2570" s="335" t="s">
        <v>35769</v>
      </c>
      <c r="B2570" s="335" t="s">
        <v>35765</v>
      </c>
      <c r="C2570" s="335" t="s">
        <v>39172</v>
      </c>
      <c r="D2570" s="335" t="s">
        <v>5466</v>
      </c>
      <c r="E2570" s="335" t="s">
        <v>40863</v>
      </c>
      <c r="F2570" s="338"/>
    </row>
    <row r="2571">
      <c r="A2571" s="335" t="s">
        <v>35769</v>
      </c>
      <c r="B2571" s="335" t="s">
        <v>35770</v>
      </c>
      <c r="C2571" s="335" t="s">
        <v>25609</v>
      </c>
      <c r="D2571" s="335" t="s">
        <v>5466</v>
      </c>
      <c r="E2571" s="335" t="s">
        <v>31735</v>
      </c>
      <c r="F2571" s="338"/>
    </row>
    <row r="2572">
      <c r="A2572" s="335" t="s">
        <v>35762</v>
      </c>
      <c r="B2572" s="335" t="s">
        <v>35770</v>
      </c>
      <c r="C2572" s="335" t="s">
        <v>40864</v>
      </c>
      <c r="D2572" s="335" t="s">
        <v>5681</v>
      </c>
      <c r="E2572" s="335" t="s">
        <v>40865</v>
      </c>
      <c r="F2572" s="338"/>
    </row>
    <row r="2573">
      <c r="A2573" s="335" t="s">
        <v>35769</v>
      </c>
      <c r="B2573" s="335" t="s">
        <v>35792</v>
      </c>
      <c r="C2573" s="335" t="s">
        <v>40866</v>
      </c>
      <c r="D2573" s="335" t="s">
        <v>5466</v>
      </c>
      <c r="E2573" s="335" t="s">
        <v>40867</v>
      </c>
      <c r="F2573" s="338"/>
    </row>
    <row r="2574">
      <c r="A2574" s="335" t="s">
        <v>35762</v>
      </c>
      <c r="B2574" s="335" t="s">
        <v>35797</v>
      </c>
      <c r="C2574" s="335" t="s">
        <v>40868</v>
      </c>
      <c r="D2574" s="335" t="s">
        <v>12638</v>
      </c>
      <c r="E2574" s="335" t="s">
        <v>40869</v>
      </c>
      <c r="F2574" s="338"/>
    </row>
    <row r="2575">
      <c r="A2575" s="335" t="s">
        <v>35762</v>
      </c>
      <c r="B2575" s="335" t="s">
        <v>35792</v>
      </c>
      <c r="C2575" s="335" t="s">
        <v>40870</v>
      </c>
      <c r="D2575" s="335" t="s">
        <v>12623</v>
      </c>
      <c r="E2575" s="335" t="s">
        <v>40871</v>
      </c>
      <c r="F2575" s="338"/>
    </row>
    <row r="2576">
      <c r="A2576" s="335" t="s">
        <v>35762</v>
      </c>
      <c r="B2576" s="335" t="s">
        <v>35770</v>
      </c>
      <c r="C2576" s="335" t="s">
        <v>40872</v>
      </c>
      <c r="D2576" s="335" t="s">
        <v>12623</v>
      </c>
      <c r="E2576" s="335" t="s">
        <v>40873</v>
      </c>
      <c r="F2576" s="338"/>
    </row>
    <row r="2577">
      <c r="A2577" s="335" t="s">
        <v>34241</v>
      </c>
      <c r="B2577" s="335" t="s">
        <v>35770</v>
      </c>
      <c r="C2577" s="335" t="s">
        <v>40874</v>
      </c>
      <c r="D2577" s="335" t="s">
        <v>40875</v>
      </c>
      <c r="E2577" s="335" t="s">
        <v>40876</v>
      </c>
      <c r="F2577" s="338"/>
    </row>
    <row r="2578">
      <c r="A2578" s="335" t="s">
        <v>35769</v>
      </c>
      <c r="B2578" s="335" t="s">
        <v>35797</v>
      </c>
      <c r="C2578" s="335" t="s">
        <v>37556</v>
      </c>
      <c r="D2578" s="335" t="s">
        <v>3248</v>
      </c>
      <c r="E2578" s="335" t="s">
        <v>40877</v>
      </c>
      <c r="F2578" s="338"/>
    </row>
    <row r="2579">
      <c r="A2579" s="339" t="s">
        <v>35787</v>
      </c>
      <c r="B2579" s="340" t="s">
        <v>33918</v>
      </c>
      <c r="C2579" s="340" t="s">
        <v>40878</v>
      </c>
      <c r="D2579" s="340" t="s">
        <v>40879</v>
      </c>
      <c r="E2579" s="340" t="s">
        <v>6803</v>
      </c>
      <c r="F2579" s="341"/>
    </row>
    <row r="2580">
      <c r="A2580" s="335" t="s">
        <v>35787</v>
      </c>
      <c r="B2580" s="335" t="s">
        <v>35765</v>
      </c>
      <c r="C2580" s="335" t="s">
        <v>32964</v>
      </c>
      <c r="D2580" s="335" t="s">
        <v>40880</v>
      </c>
      <c r="E2580" s="335" t="s">
        <v>12695</v>
      </c>
      <c r="F2580" s="338"/>
    </row>
    <row r="2581">
      <c r="A2581" s="335" t="s">
        <v>35787</v>
      </c>
      <c r="B2581" s="335" t="s">
        <v>35770</v>
      </c>
      <c r="C2581" s="335" t="s">
        <v>40881</v>
      </c>
      <c r="D2581" s="335" t="s">
        <v>40881</v>
      </c>
      <c r="E2581" s="335" t="s">
        <v>40882</v>
      </c>
      <c r="F2581" s="338"/>
    </row>
    <row r="2582">
      <c r="A2582" s="335" t="s">
        <v>35787</v>
      </c>
      <c r="B2582" s="335" t="s">
        <v>35797</v>
      </c>
      <c r="C2582" s="335" t="s">
        <v>32964</v>
      </c>
      <c r="D2582" s="335"/>
      <c r="E2582" s="335" t="s">
        <v>32965</v>
      </c>
      <c r="F2582" s="338"/>
    </row>
    <row r="2583">
      <c r="A2583" s="335" t="s">
        <v>35762</v>
      </c>
      <c r="B2583" s="335" t="s">
        <v>35765</v>
      </c>
      <c r="C2583" s="335" t="s">
        <v>20863</v>
      </c>
      <c r="D2583" s="335" t="s">
        <v>12695</v>
      </c>
      <c r="E2583" s="335" t="s">
        <v>40883</v>
      </c>
      <c r="F2583" s="338"/>
    </row>
    <row r="2584">
      <c r="A2584" s="335" t="s">
        <v>35762</v>
      </c>
      <c r="B2584" s="335" t="s">
        <v>35765</v>
      </c>
      <c r="C2584" s="335" t="s">
        <v>4921</v>
      </c>
      <c r="D2584" s="335" t="s">
        <v>12695</v>
      </c>
      <c r="E2584" s="335" t="s">
        <v>40884</v>
      </c>
      <c r="F2584" s="338"/>
    </row>
    <row r="2585">
      <c r="A2585" s="339" t="s">
        <v>35787</v>
      </c>
      <c r="B2585" s="340" t="s">
        <v>33918</v>
      </c>
      <c r="C2585" s="340" t="s">
        <v>40885</v>
      </c>
      <c r="D2585" s="340" t="s">
        <v>40886</v>
      </c>
      <c r="E2585" s="340" t="s">
        <v>39031</v>
      </c>
      <c r="F2585" s="341"/>
    </row>
    <row r="2586">
      <c r="A2586" s="335" t="s">
        <v>35769</v>
      </c>
      <c r="B2586" s="335" t="s">
        <v>35770</v>
      </c>
      <c r="C2586" s="335" t="s">
        <v>24087</v>
      </c>
      <c r="D2586" s="335" t="s">
        <v>16008</v>
      </c>
      <c r="E2586" s="335" t="s">
        <v>40887</v>
      </c>
      <c r="F2586" s="338"/>
    </row>
    <row r="2587">
      <c r="A2587" s="335" t="s">
        <v>35769</v>
      </c>
      <c r="B2587" s="335" t="s">
        <v>35797</v>
      </c>
      <c r="C2587" s="335" t="s">
        <v>40888</v>
      </c>
      <c r="D2587" s="335" t="s">
        <v>16008</v>
      </c>
      <c r="E2587" s="335" t="s">
        <v>40889</v>
      </c>
      <c r="F2587" s="338"/>
    </row>
    <row r="2588">
      <c r="A2588" s="335" t="s">
        <v>35762</v>
      </c>
      <c r="B2588" s="335" t="s">
        <v>35770</v>
      </c>
      <c r="C2588" s="335" t="s">
        <v>40890</v>
      </c>
      <c r="D2588" s="335" t="s">
        <v>34802</v>
      </c>
      <c r="E2588" s="335" t="s">
        <v>40891</v>
      </c>
      <c r="F2588" s="338"/>
    </row>
    <row r="2589">
      <c r="A2589" s="335" t="s">
        <v>35769</v>
      </c>
      <c r="B2589" s="335" t="s">
        <v>35792</v>
      </c>
      <c r="C2589" s="335" t="s">
        <v>30754</v>
      </c>
      <c r="D2589" s="335" t="s">
        <v>16008</v>
      </c>
      <c r="E2589" s="335" t="s">
        <v>40892</v>
      </c>
      <c r="F2589" s="338"/>
    </row>
    <row r="2590">
      <c r="A2590" s="335" t="s">
        <v>35787</v>
      </c>
      <c r="B2590" s="335" t="s">
        <v>35792</v>
      </c>
      <c r="C2590" s="335" t="s">
        <v>39617</v>
      </c>
      <c r="D2590" s="335" t="s">
        <v>40893</v>
      </c>
      <c r="E2590" s="335" t="s">
        <v>40894</v>
      </c>
      <c r="F2590" s="338"/>
    </row>
    <row r="2591">
      <c r="A2591" s="335" t="s">
        <v>35787</v>
      </c>
      <c r="B2591" s="335" t="s">
        <v>35770</v>
      </c>
      <c r="C2591" s="335" t="s">
        <v>40895</v>
      </c>
      <c r="D2591" s="335" t="s">
        <v>40896</v>
      </c>
      <c r="E2591" s="335" t="s">
        <v>40897</v>
      </c>
      <c r="F2591" s="338"/>
    </row>
    <row r="2592">
      <c r="A2592" s="335" t="s">
        <v>35787</v>
      </c>
      <c r="B2592" s="335" t="s">
        <v>35770</v>
      </c>
      <c r="C2592" s="335" t="s">
        <v>40898</v>
      </c>
      <c r="D2592" s="335" t="s">
        <v>40899</v>
      </c>
      <c r="E2592" s="335" t="s">
        <v>40900</v>
      </c>
      <c r="F2592" s="338"/>
    </row>
    <row r="2593">
      <c r="A2593" s="335" t="s">
        <v>35762</v>
      </c>
      <c r="B2593" s="335" t="s">
        <v>35765</v>
      </c>
      <c r="C2593" s="335" t="s">
        <v>40901</v>
      </c>
      <c r="D2593" s="335" t="s">
        <v>40902</v>
      </c>
      <c r="E2593" s="335" t="s">
        <v>40903</v>
      </c>
      <c r="F2593" s="338"/>
    </row>
    <row r="2594">
      <c r="A2594" s="335" t="s">
        <v>35769</v>
      </c>
      <c r="B2594" s="335" t="s">
        <v>35797</v>
      </c>
      <c r="C2594" s="335" t="s">
        <v>40904</v>
      </c>
      <c r="D2594" s="335" t="s">
        <v>12719</v>
      </c>
      <c r="E2594" s="335" t="s">
        <v>40905</v>
      </c>
      <c r="F2594" s="338"/>
    </row>
    <row r="2595">
      <c r="A2595" s="335" t="s">
        <v>35762</v>
      </c>
      <c r="B2595" s="335" t="s">
        <v>35770</v>
      </c>
      <c r="C2595" s="335" t="s">
        <v>7019</v>
      </c>
      <c r="D2595" s="335" t="s">
        <v>40906</v>
      </c>
      <c r="E2595" s="335" t="s">
        <v>40907</v>
      </c>
      <c r="F2595" s="338"/>
    </row>
    <row r="2596">
      <c r="A2596" s="335" t="s">
        <v>35762</v>
      </c>
      <c r="B2596" s="335" t="s">
        <v>35797</v>
      </c>
      <c r="C2596" s="335" t="s">
        <v>40908</v>
      </c>
      <c r="D2596" s="335" t="s">
        <v>40909</v>
      </c>
      <c r="E2596" s="335" t="s">
        <v>40910</v>
      </c>
      <c r="F2596" s="338"/>
    </row>
    <row r="2597">
      <c r="A2597" s="335" t="s">
        <v>35762</v>
      </c>
      <c r="B2597" s="335" t="s">
        <v>35770</v>
      </c>
      <c r="C2597" s="335" t="s">
        <v>40911</v>
      </c>
      <c r="D2597" s="335" t="s">
        <v>40912</v>
      </c>
      <c r="E2597" s="335" t="s">
        <v>40913</v>
      </c>
      <c r="F2597" s="338"/>
    </row>
    <row r="2598">
      <c r="A2598" s="335" t="s">
        <v>35787</v>
      </c>
      <c r="B2598" s="335" t="s">
        <v>35770</v>
      </c>
      <c r="C2598" s="335" t="s">
        <v>40914</v>
      </c>
      <c r="D2598" s="335" t="s">
        <v>40915</v>
      </c>
      <c r="E2598" s="335" t="s">
        <v>12741</v>
      </c>
      <c r="F2598" s="338"/>
    </row>
    <row r="2599">
      <c r="A2599" s="335" t="s">
        <v>35769</v>
      </c>
      <c r="B2599" s="335" t="s">
        <v>35770</v>
      </c>
      <c r="C2599" s="335" t="s">
        <v>40916</v>
      </c>
      <c r="D2599" s="335" t="s">
        <v>40917</v>
      </c>
      <c r="E2599" s="335" t="s">
        <v>40918</v>
      </c>
      <c r="F2599" s="338"/>
    </row>
    <row r="2600">
      <c r="A2600" s="335" t="s">
        <v>35769</v>
      </c>
      <c r="B2600" s="335" t="s">
        <v>35797</v>
      </c>
      <c r="C2600" s="335" t="s">
        <v>23153</v>
      </c>
      <c r="D2600" s="335" t="s">
        <v>40919</v>
      </c>
      <c r="E2600" s="335" t="s">
        <v>40920</v>
      </c>
      <c r="F2600" s="338"/>
    </row>
    <row r="2601">
      <c r="A2601" s="335" t="s">
        <v>35769</v>
      </c>
      <c r="B2601" s="335" t="s">
        <v>35797</v>
      </c>
      <c r="C2601" s="335" t="s">
        <v>40921</v>
      </c>
      <c r="D2601" s="335" t="s">
        <v>40919</v>
      </c>
      <c r="E2601" s="335" t="s">
        <v>40920</v>
      </c>
      <c r="F2601" s="338"/>
    </row>
    <row r="2602">
      <c r="A2602" s="335" t="s">
        <v>35787</v>
      </c>
      <c r="B2602" s="335" t="s">
        <v>35797</v>
      </c>
      <c r="C2602" s="335" t="s">
        <v>14501</v>
      </c>
      <c r="D2602" s="335"/>
      <c r="E2602" s="335" t="s">
        <v>40922</v>
      </c>
      <c r="F2602" s="338"/>
    </row>
    <row r="2603">
      <c r="A2603" s="339" t="s">
        <v>35787</v>
      </c>
      <c r="B2603" s="340" t="s">
        <v>33918</v>
      </c>
      <c r="C2603" s="340" t="s">
        <v>32964</v>
      </c>
      <c r="D2603" s="340" t="s">
        <v>40923</v>
      </c>
      <c r="E2603" s="340" t="s">
        <v>40924</v>
      </c>
      <c r="F2603" s="341"/>
    </row>
    <row r="2604">
      <c r="A2604" s="335" t="s">
        <v>35769</v>
      </c>
      <c r="B2604" s="335" t="s">
        <v>35797</v>
      </c>
      <c r="C2604" s="335" t="s">
        <v>40925</v>
      </c>
      <c r="D2604" s="335" t="s">
        <v>30457</v>
      </c>
      <c r="E2604" s="335" t="s">
        <v>40926</v>
      </c>
      <c r="F2604" s="338"/>
    </row>
    <row r="2605">
      <c r="A2605" s="335" t="s">
        <v>35762</v>
      </c>
      <c r="B2605" s="335" t="s">
        <v>35765</v>
      </c>
      <c r="C2605" s="335" t="s">
        <v>5897</v>
      </c>
      <c r="D2605" s="335" t="s">
        <v>7943</v>
      </c>
      <c r="E2605" s="335" t="s">
        <v>40927</v>
      </c>
      <c r="F2605" s="338"/>
    </row>
    <row r="2606">
      <c r="A2606" s="335" t="s">
        <v>35762</v>
      </c>
      <c r="B2606" s="335" t="s">
        <v>35792</v>
      </c>
      <c r="C2606" s="335" t="s">
        <v>40928</v>
      </c>
      <c r="D2606" s="335" t="s">
        <v>15892</v>
      </c>
      <c r="E2606" s="335" t="s">
        <v>40929</v>
      </c>
      <c r="F2606" s="338"/>
    </row>
    <row r="2607">
      <c r="A2607" s="335" t="s">
        <v>35762</v>
      </c>
      <c r="B2607" s="335" t="s">
        <v>35765</v>
      </c>
      <c r="C2607" s="335" t="s">
        <v>10593</v>
      </c>
      <c r="D2607" s="335" t="s">
        <v>10586</v>
      </c>
      <c r="E2607" s="335" t="s">
        <v>40930</v>
      </c>
      <c r="F2607" s="338"/>
    </row>
    <row r="2608">
      <c r="A2608" s="335" t="s">
        <v>35762</v>
      </c>
      <c r="B2608" s="335" t="s">
        <v>35765</v>
      </c>
      <c r="C2608" s="335" t="s">
        <v>40931</v>
      </c>
      <c r="D2608" s="335" t="s">
        <v>2588</v>
      </c>
      <c r="E2608" s="335" t="s">
        <v>40932</v>
      </c>
      <c r="F2608" s="338"/>
    </row>
    <row r="2609">
      <c r="A2609" s="335" t="s">
        <v>35762</v>
      </c>
      <c r="B2609" s="335" t="s">
        <v>35770</v>
      </c>
      <c r="C2609" s="335" t="s">
        <v>40933</v>
      </c>
      <c r="D2609" s="335" t="s">
        <v>21153</v>
      </c>
      <c r="E2609" s="335" t="s">
        <v>40934</v>
      </c>
      <c r="F2609" s="338"/>
    </row>
    <row r="2610">
      <c r="A2610" s="335" t="s">
        <v>35769</v>
      </c>
      <c r="B2610" s="335" t="s">
        <v>35765</v>
      </c>
      <c r="C2610" s="335" t="s">
        <v>40935</v>
      </c>
      <c r="D2610" s="335" t="s">
        <v>34806</v>
      </c>
      <c r="E2610" s="335" t="s">
        <v>40936</v>
      </c>
      <c r="F2610" s="338"/>
    </row>
    <row r="2611">
      <c r="A2611" s="335" t="s">
        <v>35762</v>
      </c>
      <c r="B2611" s="335" t="s">
        <v>35797</v>
      </c>
      <c r="C2611" s="335" t="s">
        <v>11601</v>
      </c>
      <c r="D2611" s="335" t="s">
        <v>40937</v>
      </c>
      <c r="E2611" s="335" t="s">
        <v>40938</v>
      </c>
      <c r="F2611" s="338"/>
    </row>
    <row r="2612">
      <c r="A2612" s="335" t="s">
        <v>35762</v>
      </c>
      <c r="B2612" s="335" t="s">
        <v>35797</v>
      </c>
      <c r="C2612" s="335" t="s">
        <v>40939</v>
      </c>
      <c r="D2612" s="335" t="s">
        <v>40940</v>
      </c>
      <c r="E2612" s="335" t="s">
        <v>40941</v>
      </c>
      <c r="F2612" s="338"/>
    </row>
    <row r="2613">
      <c r="A2613" s="335" t="s">
        <v>35769</v>
      </c>
      <c r="B2613" s="335" t="s">
        <v>35765</v>
      </c>
      <c r="C2613" s="335" t="s">
        <v>40942</v>
      </c>
      <c r="D2613" s="335" t="s">
        <v>40943</v>
      </c>
      <c r="E2613" s="335" t="s">
        <v>40944</v>
      </c>
      <c r="F2613" s="338"/>
    </row>
    <row r="2614">
      <c r="A2614" s="335" t="s">
        <v>35762</v>
      </c>
      <c r="B2614" s="335" t="s">
        <v>35770</v>
      </c>
      <c r="C2614" s="335" t="s">
        <v>40945</v>
      </c>
      <c r="D2614" s="335" t="s">
        <v>4587</v>
      </c>
      <c r="E2614" s="335" t="s">
        <v>40946</v>
      </c>
      <c r="F2614" s="338"/>
    </row>
    <row r="2615">
      <c r="A2615" s="335" t="s">
        <v>35762</v>
      </c>
      <c r="B2615" s="335" t="s">
        <v>24604</v>
      </c>
      <c r="C2615" s="335" t="s">
        <v>40947</v>
      </c>
      <c r="D2615" s="335" t="s">
        <v>12579</v>
      </c>
      <c r="E2615" s="335" t="s">
        <v>40948</v>
      </c>
      <c r="F2615" s="338"/>
    </row>
    <row r="2616">
      <c r="A2616" s="335" t="s">
        <v>35762</v>
      </c>
      <c r="B2616" s="335" t="s">
        <v>35797</v>
      </c>
      <c r="C2616" s="335" t="s">
        <v>40949</v>
      </c>
      <c r="D2616" s="335" t="s">
        <v>40949</v>
      </c>
      <c r="E2616" s="335" t="s">
        <v>40950</v>
      </c>
      <c r="F2616" s="338"/>
    </row>
    <row r="2617">
      <c r="A2617" s="335" t="s">
        <v>35762</v>
      </c>
      <c r="B2617" s="335" t="s">
        <v>35797</v>
      </c>
      <c r="C2617" s="335" t="s">
        <v>40951</v>
      </c>
      <c r="D2617" s="335" t="s">
        <v>2588</v>
      </c>
      <c r="E2617" s="335" t="s">
        <v>40952</v>
      </c>
      <c r="F2617" s="338"/>
    </row>
    <row r="2618">
      <c r="A2618" s="335" t="s">
        <v>35762</v>
      </c>
      <c r="B2618" s="335" t="s">
        <v>35792</v>
      </c>
      <c r="C2618" s="335" t="s">
        <v>40953</v>
      </c>
      <c r="D2618" s="335" t="s">
        <v>2635</v>
      </c>
      <c r="E2618" s="335" t="s">
        <v>40954</v>
      </c>
      <c r="F2618" s="338"/>
    </row>
    <row r="2619">
      <c r="A2619" s="335" t="s">
        <v>35769</v>
      </c>
      <c r="B2619" s="335" t="s">
        <v>35797</v>
      </c>
      <c r="C2619" s="335" t="s">
        <v>40955</v>
      </c>
      <c r="D2619" s="335" t="s">
        <v>2588</v>
      </c>
      <c r="E2619" s="335" t="s">
        <v>40956</v>
      </c>
      <c r="F2619" s="338"/>
    </row>
    <row r="2620">
      <c r="A2620" s="335" t="s">
        <v>35769</v>
      </c>
      <c r="B2620" s="335" t="s">
        <v>35770</v>
      </c>
      <c r="C2620" s="335" t="s">
        <v>40957</v>
      </c>
      <c r="D2620" s="335" t="s">
        <v>2588</v>
      </c>
      <c r="E2620" s="335" t="s">
        <v>40958</v>
      </c>
      <c r="F2620" s="338"/>
    </row>
    <row r="2621">
      <c r="A2621" s="335" t="s">
        <v>35769</v>
      </c>
      <c r="B2621" s="335" t="s">
        <v>35797</v>
      </c>
      <c r="C2621" s="335" t="s">
        <v>40959</v>
      </c>
      <c r="D2621" s="335" t="s">
        <v>2588</v>
      </c>
      <c r="E2621" s="335" t="s">
        <v>40960</v>
      </c>
      <c r="F2621" s="338"/>
    </row>
    <row r="2622">
      <c r="A2622" s="335" t="s">
        <v>35769</v>
      </c>
      <c r="B2622" s="335" t="s">
        <v>35770</v>
      </c>
      <c r="C2622" s="335" t="s">
        <v>40961</v>
      </c>
      <c r="D2622" s="335" t="s">
        <v>2588</v>
      </c>
      <c r="E2622" s="335" t="s">
        <v>40962</v>
      </c>
      <c r="F2622" s="338"/>
    </row>
    <row r="2623">
      <c r="A2623" s="335" t="s">
        <v>35769</v>
      </c>
      <c r="B2623" s="335" t="s">
        <v>35797</v>
      </c>
      <c r="C2623" s="335" t="s">
        <v>40963</v>
      </c>
      <c r="D2623" s="335" t="s">
        <v>2588</v>
      </c>
      <c r="E2623" s="335" t="s">
        <v>40964</v>
      </c>
      <c r="F2623" s="338"/>
    </row>
    <row r="2624">
      <c r="A2624" s="335" t="s">
        <v>35769</v>
      </c>
      <c r="B2624" s="335" t="s">
        <v>35792</v>
      </c>
      <c r="C2624" s="335" t="s">
        <v>40965</v>
      </c>
      <c r="D2624" s="335" t="s">
        <v>2588</v>
      </c>
      <c r="E2624" s="335" t="s">
        <v>40966</v>
      </c>
      <c r="F2624" s="338"/>
    </row>
    <row r="2625">
      <c r="A2625" s="335" t="s">
        <v>35769</v>
      </c>
      <c r="B2625" s="335" t="s">
        <v>35770</v>
      </c>
      <c r="C2625" s="335" t="s">
        <v>25525</v>
      </c>
      <c r="D2625" s="335" t="s">
        <v>2588</v>
      </c>
      <c r="E2625" s="335" t="s">
        <v>40967</v>
      </c>
      <c r="F2625" s="338"/>
    </row>
    <row r="2626">
      <c r="A2626" s="335" t="s">
        <v>35762</v>
      </c>
      <c r="B2626" s="335" t="s">
        <v>35792</v>
      </c>
      <c r="C2626" s="335" t="s">
        <v>40968</v>
      </c>
      <c r="D2626" s="335" t="s">
        <v>2588</v>
      </c>
      <c r="E2626" s="335" t="s">
        <v>40969</v>
      </c>
      <c r="F2626" s="338"/>
    </row>
    <row r="2627">
      <c r="A2627" s="335" t="s">
        <v>35762</v>
      </c>
      <c r="B2627" s="335" t="s">
        <v>35797</v>
      </c>
      <c r="C2627" s="335" t="s">
        <v>40970</v>
      </c>
      <c r="D2627" s="335" t="s">
        <v>2588</v>
      </c>
      <c r="E2627" s="335" t="s">
        <v>40971</v>
      </c>
      <c r="F2627" s="338"/>
    </row>
    <row r="2628">
      <c r="A2628" s="335" t="s">
        <v>35769</v>
      </c>
      <c r="B2628" s="335" t="s">
        <v>35797</v>
      </c>
      <c r="C2628" s="335" t="s">
        <v>40972</v>
      </c>
      <c r="D2628" s="335" t="s">
        <v>2635</v>
      </c>
      <c r="E2628" s="335" t="s">
        <v>40973</v>
      </c>
      <c r="F2628" s="338"/>
    </row>
    <row r="2629">
      <c r="A2629" s="335" t="s">
        <v>35787</v>
      </c>
      <c r="B2629" s="335" t="s">
        <v>35765</v>
      </c>
      <c r="C2629" s="335" t="s">
        <v>40974</v>
      </c>
      <c r="D2629" s="335"/>
      <c r="E2629" s="335" t="s">
        <v>40975</v>
      </c>
      <c r="F2629" s="338"/>
    </row>
    <row r="2630">
      <c r="A2630" s="339" t="s">
        <v>35787</v>
      </c>
      <c r="B2630" s="340" t="s">
        <v>33918</v>
      </c>
      <c r="C2630" s="340" t="s">
        <v>40976</v>
      </c>
      <c r="D2630" s="340"/>
      <c r="E2630" s="340" t="s">
        <v>40975</v>
      </c>
      <c r="F2630" s="341"/>
    </row>
    <row r="2631">
      <c r="A2631" s="335" t="s">
        <v>35762</v>
      </c>
      <c r="B2631" s="335" t="s">
        <v>35765</v>
      </c>
      <c r="C2631" s="335" t="s">
        <v>40977</v>
      </c>
      <c r="D2631" s="335" t="s">
        <v>40978</v>
      </c>
      <c r="E2631" s="335" t="s">
        <v>40979</v>
      </c>
      <c r="F2631" s="338"/>
    </row>
    <row r="2632">
      <c r="A2632" s="335" t="s">
        <v>35762</v>
      </c>
      <c r="B2632" s="335" t="s">
        <v>35797</v>
      </c>
      <c r="C2632" s="335" t="s">
        <v>40980</v>
      </c>
      <c r="D2632" s="335" t="s">
        <v>2588</v>
      </c>
      <c r="E2632" s="335" t="s">
        <v>40981</v>
      </c>
      <c r="F2632" s="338"/>
    </row>
    <row r="2633">
      <c r="A2633" s="335" t="s">
        <v>35769</v>
      </c>
      <c r="B2633" s="335" t="s">
        <v>35797</v>
      </c>
      <c r="C2633" s="335" t="s">
        <v>38050</v>
      </c>
      <c r="D2633" s="335" t="s">
        <v>2588</v>
      </c>
      <c r="E2633" s="335" t="s">
        <v>40982</v>
      </c>
      <c r="F2633" s="338"/>
    </row>
    <row r="2634">
      <c r="A2634" s="335" t="s">
        <v>35762</v>
      </c>
      <c r="B2634" s="335" t="s">
        <v>35770</v>
      </c>
      <c r="C2634" s="335" t="s">
        <v>40983</v>
      </c>
      <c r="D2634" s="335" t="s">
        <v>2588</v>
      </c>
      <c r="E2634" s="335" t="s">
        <v>40984</v>
      </c>
      <c r="F2634" s="338"/>
    </row>
    <row r="2635">
      <c r="A2635" s="335" t="s">
        <v>35762</v>
      </c>
      <c r="B2635" s="335" t="s">
        <v>35797</v>
      </c>
      <c r="C2635" s="335" t="s">
        <v>6854</v>
      </c>
      <c r="D2635" s="335" t="s">
        <v>6855</v>
      </c>
      <c r="E2635" s="335" t="s">
        <v>40985</v>
      </c>
      <c r="F2635" s="338"/>
    </row>
    <row r="2636">
      <c r="A2636" s="335" t="s">
        <v>35769</v>
      </c>
      <c r="B2636" s="335" t="s">
        <v>35770</v>
      </c>
      <c r="C2636" s="335" t="s">
        <v>40986</v>
      </c>
      <c r="D2636" s="335" t="s">
        <v>40987</v>
      </c>
      <c r="E2636" s="335" t="s">
        <v>40988</v>
      </c>
      <c r="F2636" s="338"/>
    </row>
    <row r="2637">
      <c r="A2637" s="335" t="s">
        <v>35769</v>
      </c>
      <c r="B2637" s="335" t="s">
        <v>35792</v>
      </c>
      <c r="C2637" s="335" t="s">
        <v>38845</v>
      </c>
      <c r="D2637" s="335" t="s">
        <v>6855</v>
      </c>
      <c r="E2637" s="335" t="s">
        <v>40989</v>
      </c>
      <c r="F2637" s="338"/>
    </row>
    <row r="2638">
      <c r="A2638" s="335" t="s">
        <v>35787</v>
      </c>
      <c r="B2638" s="335" t="s">
        <v>35765</v>
      </c>
      <c r="C2638" s="335" t="s">
        <v>40990</v>
      </c>
      <c r="D2638" s="335" t="s">
        <v>40991</v>
      </c>
      <c r="E2638" s="335" t="s">
        <v>12835</v>
      </c>
      <c r="F2638" s="338"/>
    </row>
    <row r="2639">
      <c r="A2639" s="335" t="s">
        <v>35769</v>
      </c>
      <c r="B2639" s="335" t="s">
        <v>35770</v>
      </c>
      <c r="C2639" s="335" t="s">
        <v>40992</v>
      </c>
      <c r="D2639" s="335" t="s">
        <v>6881</v>
      </c>
      <c r="E2639" s="335" t="s">
        <v>40993</v>
      </c>
      <c r="F2639" s="338"/>
    </row>
    <row r="2640">
      <c r="A2640" s="335" t="s">
        <v>35787</v>
      </c>
      <c r="B2640" s="335" t="s">
        <v>35792</v>
      </c>
      <c r="C2640" s="335" t="s">
        <v>40994</v>
      </c>
      <c r="D2640" s="335" t="s">
        <v>40995</v>
      </c>
      <c r="E2640" s="335" t="s">
        <v>6881</v>
      </c>
      <c r="F2640" s="338"/>
    </row>
    <row r="2641">
      <c r="A2641" s="335" t="s">
        <v>35787</v>
      </c>
      <c r="B2641" s="335" t="s">
        <v>35792</v>
      </c>
      <c r="C2641" s="335" t="s">
        <v>40994</v>
      </c>
      <c r="D2641" s="335" t="s">
        <v>40996</v>
      </c>
      <c r="E2641" s="335" t="s">
        <v>6881</v>
      </c>
      <c r="F2641" s="338"/>
    </row>
    <row r="2642">
      <c r="A2642" s="335" t="s">
        <v>35769</v>
      </c>
      <c r="B2642" s="335" t="s">
        <v>35770</v>
      </c>
      <c r="C2642" s="335" t="s">
        <v>40997</v>
      </c>
      <c r="D2642" s="335" t="s">
        <v>3075</v>
      </c>
      <c r="E2642" s="335" t="s">
        <v>40998</v>
      </c>
      <c r="F2642" s="338"/>
    </row>
    <row r="2643">
      <c r="A2643" s="335" t="s">
        <v>35762</v>
      </c>
      <c r="B2643" s="335" t="s">
        <v>35770</v>
      </c>
      <c r="C2643" s="335" t="s">
        <v>18078</v>
      </c>
      <c r="D2643" s="335" t="s">
        <v>12838</v>
      </c>
      <c r="E2643" s="335" t="s">
        <v>40999</v>
      </c>
      <c r="F2643" s="338"/>
    </row>
    <row r="2644">
      <c r="A2644" s="335" t="s">
        <v>35769</v>
      </c>
      <c r="B2644" s="335" t="s">
        <v>35770</v>
      </c>
      <c r="C2644" s="335" t="s">
        <v>26858</v>
      </c>
      <c r="D2644" s="335" t="s">
        <v>3075</v>
      </c>
      <c r="E2644" s="335" t="s">
        <v>41000</v>
      </c>
      <c r="F2644" s="338"/>
    </row>
    <row r="2645">
      <c r="A2645" s="335" t="s">
        <v>35787</v>
      </c>
      <c r="B2645" s="335" t="s">
        <v>35770</v>
      </c>
      <c r="C2645" s="335" t="s">
        <v>41001</v>
      </c>
      <c r="D2645" s="335" t="s">
        <v>41002</v>
      </c>
      <c r="E2645" s="335" t="s">
        <v>33165</v>
      </c>
      <c r="F2645" s="338"/>
    </row>
    <row r="2646">
      <c r="A2646" s="335" t="s">
        <v>35787</v>
      </c>
      <c r="B2646" s="335" t="s">
        <v>35770</v>
      </c>
      <c r="C2646" s="335" t="s">
        <v>33002</v>
      </c>
      <c r="D2646" s="335" t="s">
        <v>41003</v>
      </c>
      <c r="E2646" s="335" t="s">
        <v>33165</v>
      </c>
      <c r="F2646" s="338"/>
    </row>
    <row r="2647">
      <c r="A2647" s="335" t="s">
        <v>35769</v>
      </c>
      <c r="B2647" s="335" t="s">
        <v>35797</v>
      </c>
      <c r="C2647" s="335" t="s">
        <v>41004</v>
      </c>
      <c r="D2647" s="335" t="s">
        <v>7093</v>
      </c>
      <c r="E2647" s="335" t="s">
        <v>41005</v>
      </c>
      <c r="F2647" s="338"/>
    </row>
    <row r="2648">
      <c r="A2648" s="335" t="s">
        <v>35762</v>
      </c>
      <c r="B2648" s="335" t="s">
        <v>35770</v>
      </c>
      <c r="C2648" s="335" t="s">
        <v>41006</v>
      </c>
      <c r="D2648" s="335" t="s">
        <v>4353</v>
      </c>
      <c r="E2648" s="335" t="s">
        <v>41007</v>
      </c>
      <c r="F2648" s="338"/>
    </row>
    <row r="2649">
      <c r="A2649" s="335" t="s">
        <v>35769</v>
      </c>
      <c r="B2649" s="335" t="s">
        <v>35770</v>
      </c>
      <c r="C2649" s="335" t="s">
        <v>41008</v>
      </c>
      <c r="D2649" s="335" t="s">
        <v>29498</v>
      </c>
      <c r="E2649" s="335" t="s">
        <v>41009</v>
      </c>
      <c r="F2649" s="338"/>
    </row>
    <row r="2650">
      <c r="A2650" s="335" t="s">
        <v>35762</v>
      </c>
      <c r="B2650" s="335" t="s">
        <v>35792</v>
      </c>
      <c r="C2650" s="335" t="s">
        <v>41010</v>
      </c>
      <c r="D2650" s="335" t="s">
        <v>30422</v>
      </c>
      <c r="E2650" s="335" t="s">
        <v>41011</v>
      </c>
      <c r="F2650" s="338"/>
    </row>
    <row r="2651">
      <c r="A2651" s="335" t="s">
        <v>35762</v>
      </c>
      <c r="B2651" s="335" t="s">
        <v>35770</v>
      </c>
      <c r="C2651" s="335" t="s">
        <v>30422</v>
      </c>
      <c r="D2651" s="335" t="s">
        <v>12875</v>
      </c>
      <c r="E2651" s="335" t="s">
        <v>41012</v>
      </c>
      <c r="F2651" s="338"/>
    </row>
    <row r="2652">
      <c r="A2652" s="335" t="s">
        <v>35769</v>
      </c>
      <c r="B2652" s="335" t="s">
        <v>35770</v>
      </c>
      <c r="C2652" s="335" t="s">
        <v>30184</v>
      </c>
      <c r="D2652" s="335" t="s">
        <v>41013</v>
      </c>
      <c r="E2652" s="335" t="s">
        <v>41014</v>
      </c>
      <c r="F2652" s="338"/>
    </row>
    <row r="2653">
      <c r="A2653" s="335" t="s">
        <v>35762</v>
      </c>
      <c r="B2653" s="335" t="s">
        <v>35770</v>
      </c>
      <c r="C2653" s="335" t="s">
        <v>41015</v>
      </c>
      <c r="D2653" s="335" t="s">
        <v>173</v>
      </c>
      <c r="E2653" s="335" t="s">
        <v>41016</v>
      </c>
      <c r="F2653" s="338"/>
    </row>
    <row r="2654">
      <c r="A2654" s="335" t="s">
        <v>35769</v>
      </c>
      <c r="B2654" s="335" t="s">
        <v>35765</v>
      </c>
      <c r="C2654" s="335" t="s">
        <v>41017</v>
      </c>
      <c r="D2654" s="335" t="s">
        <v>2588</v>
      </c>
      <c r="E2654" s="335" t="s">
        <v>41018</v>
      </c>
      <c r="F2654" s="338"/>
    </row>
    <row r="2655">
      <c r="A2655" s="335" t="s">
        <v>35762</v>
      </c>
      <c r="B2655" s="335" t="s">
        <v>35797</v>
      </c>
      <c r="C2655" s="335" t="s">
        <v>41019</v>
      </c>
      <c r="D2655" s="335" t="s">
        <v>41020</v>
      </c>
      <c r="E2655" s="335" t="s">
        <v>41021</v>
      </c>
      <c r="F2655" s="338"/>
    </row>
    <row r="2656">
      <c r="A2656" s="335" t="s">
        <v>35762</v>
      </c>
      <c r="B2656" s="335" t="s">
        <v>35770</v>
      </c>
      <c r="C2656" s="335" t="s">
        <v>41022</v>
      </c>
      <c r="D2656" s="335" t="s">
        <v>41023</v>
      </c>
      <c r="E2656" s="335" t="s">
        <v>41024</v>
      </c>
      <c r="F2656" s="338"/>
    </row>
    <row r="2657">
      <c r="A2657" s="335" t="s">
        <v>35762</v>
      </c>
      <c r="B2657" s="335" t="s">
        <v>35770</v>
      </c>
      <c r="C2657" s="335" t="s">
        <v>41025</v>
      </c>
      <c r="D2657" s="335" t="s">
        <v>41026</v>
      </c>
      <c r="E2657" s="335" t="s">
        <v>41027</v>
      </c>
      <c r="F2657" s="338"/>
    </row>
    <row r="2658">
      <c r="A2658" s="335" t="s">
        <v>35762</v>
      </c>
      <c r="B2658" s="335" t="s">
        <v>35797</v>
      </c>
      <c r="C2658" s="335" t="s">
        <v>41028</v>
      </c>
      <c r="D2658" s="335" t="s">
        <v>41029</v>
      </c>
      <c r="E2658" s="335" t="s">
        <v>41030</v>
      </c>
      <c r="F2658" s="338"/>
    </row>
    <row r="2659">
      <c r="A2659" s="335" t="s">
        <v>35762</v>
      </c>
      <c r="B2659" s="335" t="s">
        <v>35770</v>
      </c>
      <c r="C2659" s="335" t="s">
        <v>41031</v>
      </c>
      <c r="D2659" s="335" t="s">
        <v>41032</v>
      </c>
      <c r="E2659" s="335" t="s">
        <v>41033</v>
      </c>
      <c r="F2659" s="338"/>
    </row>
    <row r="2660">
      <c r="A2660" s="335" t="s">
        <v>35762</v>
      </c>
      <c r="B2660" s="335" t="s">
        <v>35770</v>
      </c>
      <c r="C2660" s="335" t="s">
        <v>41034</v>
      </c>
      <c r="D2660" s="335" t="s">
        <v>6876</v>
      </c>
      <c r="E2660" s="335" t="s">
        <v>41035</v>
      </c>
      <c r="F2660" s="338"/>
    </row>
    <row r="2661">
      <c r="A2661" s="335" t="s">
        <v>35769</v>
      </c>
      <c r="B2661" s="335" t="s">
        <v>35770</v>
      </c>
      <c r="C2661" s="335" t="s">
        <v>38308</v>
      </c>
      <c r="D2661" s="335" t="s">
        <v>41036</v>
      </c>
      <c r="E2661" s="335" t="s">
        <v>41037</v>
      </c>
      <c r="F2661" s="338"/>
    </row>
    <row r="2662">
      <c r="A2662" s="335" t="s">
        <v>35787</v>
      </c>
      <c r="B2662" s="335" t="s">
        <v>35770</v>
      </c>
      <c r="C2662" s="335" t="s">
        <v>41038</v>
      </c>
      <c r="D2662" s="335"/>
      <c r="E2662" s="335" t="s">
        <v>41037</v>
      </c>
      <c r="F2662" s="338"/>
    </row>
    <row r="2663">
      <c r="A2663" s="335" t="s">
        <v>35787</v>
      </c>
      <c r="B2663" s="335" t="s">
        <v>35770</v>
      </c>
      <c r="C2663" s="335" t="s">
        <v>41039</v>
      </c>
      <c r="D2663" s="335"/>
      <c r="E2663" s="335" t="s">
        <v>41037</v>
      </c>
      <c r="F2663" s="338"/>
    </row>
    <row r="2664">
      <c r="A2664" s="335" t="s">
        <v>35762</v>
      </c>
      <c r="B2664" s="335" t="s">
        <v>35797</v>
      </c>
      <c r="C2664" s="335" t="s">
        <v>41040</v>
      </c>
      <c r="D2664" s="335" t="s">
        <v>41041</v>
      </c>
      <c r="E2664" s="335" t="s">
        <v>41042</v>
      </c>
      <c r="F2664" s="338"/>
    </row>
    <row r="2665">
      <c r="A2665" s="339" t="s">
        <v>35787</v>
      </c>
      <c r="B2665" s="340" t="s">
        <v>24604</v>
      </c>
      <c r="C2665" s="340" t="s">
        <v>36743</v>
      </c>
      <c r="D2665" s="340"/>
      <c r="E2665" s="340" t="s">
        <v>41043</v>
      </c>
      <c r="F2665" s="341"/>
    </row>
    <row r="2666">
      <c r="A2666" s="335" t="s">
        <v>34241</v>
      </c>
      <c r="B2666" s="335" t="s">
        <v>35770</v>
      </c>
      <c r="C2666" s="335" t="s">
        <v>41044</v>
      </c>
      <c r="D2666" s="335" t="s">
        <v>3668</v>
      </c>
      <c r="E2666" s="335" t="s">
        <v>41045</v>
      </c>
      <c r="F2666" s="338"/>
    </row>
    <row r="2667">
      <c r="A2667" s="335" t="s">
        <v>35762</v>
      </c>
      <c r="B2667" s="335" t="s">
        <v>35797</v>
      </c>
      <c r="C2667" s="335" t="s">
        <v>41046</v>
      </c>
      <c r="D2667" s="335" t="s">
        <v>41047</v>
      </c>
      <c r="E2667" s="335" t="s">
        <v>41048</v>
      </c>
      <c r="F2667" s="338"/>
    </row>
    <row r="2668">
      <c r="A2668" s="335" t="s">
        <v>35769</v>
      </c>
      <c r="B2668" s="335" t="s">
        <v>35770</v>
      </c>
      <c r="C2668" s="335" t="s">
        <v>41049</v>
      </c>
      <c r="D2668" s="335" t="s">
        <v>2588</v>
      </c>
      <c r="E2668" s="335" t="s">
        <v>41050</v>
      </c>
      <c r="F2668" s="338"/>
    </row>
    <row r="2669">
      <c r="A2669" s="335" t="s">
        <v>35762</v>
      </c>
      <c r="B2669" s="335" t="s">
        <v>35797</v>
      </c>
      <c r="C2669" s="335" t="s">
        <v>41051</v>
      </c>
      <c r="D2669" s="335" t="s">
        <v>2588</v>
      </c>
      <c r="E2669" s="335" t="s">
        <v>41052</v>
      </c>
      <c r="F2669" s="338"/>
    </row>
    <row r="2670">
      <c r="A2670" s="335" t="s">
        <v>35769</v>
      </c>
      <c r="B2670" s="335" t="s">
        <v>35792</v>
      </c>
      <c r="C2670" s="335" t="s">
        <v>35836</v>
      </c>
      <c r="D2670" s="335" t="s">
        <v>3620</v>
      </c>
      <c r="E2670" s="335" t="s">
        <v>41053</v>
      </c>
      <c r="F2670" s="338"/>
    </row>
    <row r="2671">
      <c r="A2671" s="335" t="s">
        <v>35762</v>
      </c>
      <c r="B2671" s="335" t="s">
        <v>35770</v>
      </c>
      <c r="C2671" s="335" t="s">
        <v>12956</v>
      </c>
      <c r="D2671" s="335" t="s">
        <v>3620</v>
      </c>
      <c r="E2671" s="335" t="s">
        <v>41054</v>
      </c>
      <c r="F2671" s="338"/>
    </row>
    <row r="2672">
      <c r="A2672" s="335" t="s">
        <v>35787</v>
      </c>
      <c r="B2672" s="335" t="s">
        <v>35770</v>
      </c>
      <c r="C2672" s="335" t="s">
        <v>37534</v>
      </c>
      <c r="D2672" s="335"/>
      <c r="E2672" s="335" t="s">
        <v>41055</v>
      </c>
      <c r="F2672" s="338"/>
    </row>
    <row r="2673">
      <c r="A2673" s="335" t="s">
        <v>34241</v>
      </c>
      <c r="B2673" s="335" t="s">
        <v>35770</v>
      </c>
      <c r="C2673" s="335" t="s">
        <v>41056</v>
      </c>
      <c r="D2673" s="335" t="s">
        <v>41057</v>
      </c>
      <c r="E2673" s="335" t="s">
        <v>41058</v>
      </c>
      <c r="F2673" s="338"/>
    </row>
    <row r="2674">
      <c r="A2674" s="335" t="s">
        <v>35769</v>
      </c>
      <c r="B2674" s="335" t="s">
        <v>36013</v>
      </c>
      <c r="C2674" s="335" t="s">
        <v>29676</v>
      </c>
      <c r="D2674" s="335" t="s">
        <v>41059</v>
      </c>
      <c r="E2674" s="335" t="s">
        <v>41060</v>
      </c>
      <c r="F2674" s="338"/>
    </row>
    <row r="2675">
      <c r="A2675" s="335" t="s">
        <v>35762</v>
      </c>
      <c r="B2675" s="335" t="s">
        <v>35770</v>
      </c>
      <c r="C2675" s="335" t="s">
        <v>41061</v>
      </c>
      <c r="D2675" s="335" t="s">
        <v>2588</v>
      </c>
      <c r="E2675" s="335" t="s">
        <v>41062</v>
      </c>
      <c r="F2675" s="338"/>
    </row>
    <row r="2676">
      <c r="A2676" s="335" t="s">
        <v>35762</v>
      </c>
      <c r="B2676" s="335" t="s">
        <v>35765</v>
      </c>
      <c r="C2676" s="335" t="s">
        <v>41063</v>
      </c>
      <c r="D2676" s="335" t="s">
        <v>4721</v>
      </c>
      <c r="E2676" s="335" t="s">
        <v>41064</v>
      </c>
      <c r="F2676" s="338"/>
    </row>
    <row r="2677">
      <c r="A2677" s="335" t="s">
        <v>35787</v>
      </c>
      <c r="B2677" s="335" t="s">
        <v>35770</v>
      </c>
      <c r="C2677" s="335" t="s">
        <v>33025</v>
      </c>
      <c r="D2677" s="335" t="s">
        <v>41065</v>
      </c>
      <c r="E2677" s="335" t="s">
        <v>41066</v>
      </c>
      <c r="F2677" s="338"/>
    </row>
    <row r="2678">
      <c r="A2678" s="335" t="s">
        <v>35769</v>
      </c>
      <c r="B2678" s="335" t="s">
        <v>35770</v>
      </c>
      <c r="C2678" s="335" t="s">
        <v>41067</v>
      </c>
      <c r="D2678" s="335" t="s">
        <v>41068</v>
      </c>
      <c r="E2678" s="335" t="s">
        <v>41069</v>
      </c>
      <c r="F2678" s="338"/>
    </row>
    <row r="2679">
      <c r="A2679" s="335" t="s">
        <v>35762</v>
      </c>
      <c r="B2679" s="335" t="s">
        <v>35797</v>
      </c>
      <c r="C2679" s="335" t="s">
        <v>41070</v>
      </c>
      <c r="D2679" s="335" t="s">
        <v>41068</v>
      </c>
      <c r="E2679" s="335" t="s">
        <v>41071</v>
      </c>
      <c r="F2679" s="338"/>
    </row>
    <row r="2680">
      <c r="A2680" s="335" t="s">
        <v>35769</v>
      </c>
      <c r="B2680" s="335" t="s">
        <v>35770</v>
      </c>
      <c r="C2680" s="335" t="s">
        <v>28294</v>
      </c>
      <c r="D2680" s="335" t="s">
        <v>41066</v>
      </c>
      <c r="E2680" s="335" t="s">
        <v>41072</v>
      </c>
      <c r="F2680" s="338"/>
    </row>
    <row r="2681">
      <c r="A2681" s="335" t="s">
        <v>35787</v>
      </c>
      <c r="B2681" s="335" t="s">
        <v>35770</v>
      </c>
      <c r="C2681" s="335" t="s">
        <v>41073</v>
      </c>
      <c r="D2681" s="335" t="s">
        <v>41074</v>
      </c>
      <c r="E2681" s="335" t="s">
        <v>13048</v>
      </c>
      <c r="F2681" s="338"/>
    </row>
    <row r="2682">
      <c r="A2682" s="335" t="s">
        <v>34241</v>
      </c>
      <c r="B2682" s="335" t="s">
        <v>35770</v>
      </c>
      <c r="C2682" s="335" t="s">
        <v>41075</v>
      </c>
      <c r="D2682" s="335"/>
      <c r="E2682" s="335" t="s">
        <v>41076</v>
      </c>
      <c r="F2682" s="338"/>
    </row>
    <row r="2683">
      <c r="A2683" s="335" t="s">
        <v>35769</v>
      </c>
      <c r="B2683" s="335" t="s">
        <v>35770</v>
      </c>
      <c r="C2683" s="335" t="s">
        <v>23907</v>
      </c>
      <c r="D2683" s="335" t="s">
        <v>18154</v>
      </c>
      <c r="E2683" s="335" t="s">
        <v>41077</v>
      </c>
      <c r="F2683" s="338"/>
    </row>
    <row r="2684">
      <c r="A2684" s="339" t="s">
        <v>35787</v>
      </c>
      <c r="B2684" s="340" t="s">
        <v>24604</v>
      </c>
      <c r="C2684" s="340" t="s">
        <v>32343</v>
      </c>
      <c r="D2684" s="340"/>
      <c r="E2684" s="340" t="s">
        <v>41074</v>
      </c>
      <c r="F2684" s="341"/>
    </row>
    <row r="2685">
      <c r="A2685" s="335" t="s">
        <v>35762</v>
      </c>
      <c r="B2685" s="335" t="s">
        <v>35797</v>
      </c>
      <c r="C2685" s="335" t="s">
        <v>41078</v>
      </c>
      <c r="D2685" s="335" t="s">
        <v>6956</v>
      </c>
      <c r="E2685" s="335" t="s">
        <v>41079</v>
      </c>
      <c r="F2685" s="338"/>
    </row>
    <row r="2686">
      <c r="A2686" s="335" t="s">
        <v>35769</v>
      </c>
      <c r="B2686" s="335" t="s">
        <v>35797</v>
      </c>
      <c r="C2686" s="335" t="s">
        <v>41080</v>
      </c>
      <c r="D2686" s="335" t="s">
        <v>4284</v>
      </c>
      <c r="E2686" s="335" t="s">
        <v>41081</v>
      </c>
      <c r="F2686" s="338"/>
    </row>
    <row r="2687">
      <c r="A2687" s="335" t="s">
        <v>35762</v>
      </c>
      <c r="B2687" s="335" t="s">
        <v>35765</v>
      </c>
      <c r="C2687" s="335" t="s">
        <v>41082</v>
      </c>
      <c r="D2687" s="335" t="s">
        <v>21074</v>
      </c>
      <c r="E2687" s="335" t="s">
        <v>41083</v>
      </c>
      <c r="F2687" s="338"/>
    </row>
    <row r="2688">
      <c r="A2688" s="335" t="s">
        <v>35762</v>
      </c>
      <c r="B2688" s="335" t="s">
        <v>35765</v>
      </c>
      <c r="C2688" s="335" t="s">
        <v>37692</v>
      </c>
      <c r="D2688" s="335" t="s">
        <v>21074</v>
      </c>
      <c r="E2688" s="335" t="s">
        <v>41084</v>
      </c>
      <c r="F2688" s="338"/>
    </row>
    <row r="2689">
      <c r="A2689" s="335" t="s">
        <v>35769</v>
      </c>
      <c r="B2689" s="335" t="s">
        <v>35770</v>
      </c>
      <c r="C2689" s="335" t="s">
        <v>41085</v>
      </c>
      <c r="D2689" s="335" t="s">
        <v>6956</v>
      </c>
      <c r="E2689" s="335" t="s">
        <v>41086</v>
      </c>
      <c r="F2689" s="338"/>
    </row>
    <row r="2690">
      <c r="A2690" s="335" t="s">
        <v>35769</v>
      </c>
      <c r="B2690" s="335" t="s">
        <v>35765</v>
      </c>
      <c r="C2690" s="335" t="s">
        <v>41087</v>
      </c>
      <c r="D2690" s="335" t="s">
        <v>4284</v>
      </c>
      <c r="E2690" s="335" t="s">
        <v>41088</v>
      </c>
      <c r="F2690" s="338"/>
    </row>
    <row r="2691">
      <c r="A2691" s="335" t="s">
        <v>35762</v>
      </c>
      <c r="B2691" s="335" t="s">
        <v>35770</v>
      </c>
      <c r="C2691" s="335" t="s">
        <v>41089</v>
      </c>
      <c r="D2691" s="335" t="s">
        <v>41090</v>
      </c>
      <c r="E2691" s="335" t="s">
        <v>41091</v>
      </c>
      <c r="F2691" s="338"/>
    </row>
    <row r="2692">
      <c r="A2692" s="335" t="s">
        <v>34241</v>
      </c>
      <c r="B2692" s="335" t="s">
        <v>35770</v>
      </c>
      <c r="C2692" s="335" t="s">
        <v>34134</v>
      </c>
      <c r="D2692" s="335" t="s">
        <v>41092</v>
      </c>
      <c r="E2692" s="335" t="s">
        <v>41093</v>
      </c>
      <c r="F2692" s="338"/>
    </row>
    <row r="2693">
      <c r="A2693" s="335" t="s">
        <v>34241</v>
      </c>
      <c r="B2693" s="335" t="s">
        <v>35792</v>
      </c>
      <c r="C2693" s="335" t="s">
        <v>36617</v>
      </c>
      <c r="D2693" s="335" t="s">
        <v>41094</v>
      </c>
      <c r="E2693" s="335" t="s">
        <v>41095</v>
      </c>
      <c r="F2693" s="338"/>
    </row>
    <row r="2694">
      <c r="A2694" s="335" t="s">
        <v>35762</v>
      </c>
      <c r="B2694" s="335" t="s">
        <v>35765</v>
      </c>
      <c r="C2694" s="335" t="s">
        <v>41096</v>
      </c>
      <c r="D2694" s="335" t="s">
        <v>3374</v>
      </c>
      <c r="E2694" s="335" t="s">
        <v>41097</v>
      </c>
      <c r="F2694" s="338"/>
    </row>
    <row r="2695">
      <c r="A2695" s="335" t="s">
        <v>35762</v>
      </c>
      <c r="B2695" s="335" t="s">
        <v>35770</v>
      </c>
      <c r="C2695" s="335" t="s">
        <v>7284</v>
      </c>
      <c r="D2695" s="335" t="s">
        <v>3892</v>
      </c>
      <c r="E2695" s="335" t="s">
        <v>41098</v>
      </c>
      <c r="F2695" s="338"/>
    </row>
    <row r="2696">
      <c r="A2696" s="335" t="s">
        <v>35762</v>
      </c>
      <c r="B2696" s="335" t="s">
        <v>35770</v>
      </c>
      <c r="C2696" s="335" t="s">
        <v>41099</v>
      </c>
      <c r="D2696" s="335" t="s">
        <v>3374</v>
      </c>
      <c r="E2696" s="335" t="s">
        <v>41100</v>
      </c>
      <c r="F2696" s="338"/>
    </row>
    <row r="2697">
      <c r="A2697" s="335" t="s">
        <v>35762</v>
      </c>
      <c r="B2697" s="335" t="s">
        <v>35765</v>
      </c>
      <c r="C2697" s="335" t="s">
        <v>41101</v>
      </c>
      <c r="D2697" s="335" t="s">
        <v>3374</v>
      </c>
      <c r="E2697" s="335" t="s">
        <v>41102</v>
      </c>
      <c r="F2697" s="338"/>
    </row>
    <row r="2698">
      <c r="A2698" s="335" t="s">
        <v>35769</v>
      </c>
      <c r="B2698" s="335" t="s">
        <v>35770</v>
      </c>
      <c r="C2698" s="335" t="s">
        <v>39332</v>
      </c>
      <c r="D2698" s="335" t="s">
        <v>3892</v>
      </c>
      <c r="E2698" s="335" t="s">
        <v>41103</v>
      </c>
      <c r="F2698" s="338"/>
    </row>
    <row r="2699">
      <c r="A2699" s="335" t="s">
        <v>35762</v>
      </c>
      <c r="B2699" s="335" t="s">
        <v>35765</v>
      </c>
      <c r="C2699" s="335" t="s">
        <v>41104</v>
      </c>
      <c r="D2699" s="335" t="s">
        <v>3892</v>
      </c>
      <c r="E2699" s="335" t="s">
        <v>41105</v>
      </c>
      <c r="F2699" s="338"/>
    </row>
    <row r="2700">
      <c r="A2700" s="335" t="s">
        <v>35762</v>
      </c>
      <c r="B2700" s="335" t="s">
        <v>35770</v>
      </c>
      <c r="C2700" s="335" t="s">
        <v>6966</v>
      </c>
      <c r="D2700" s="335" t="s">
        <v>3892</v>
      </c>
      <c r="E2700" s="335" t="s">
        <v>41106</v>
      </c>
      <c r="F2700" s="338"/>
    </row>
    <row r="2701">
      <c r="A2701" s="335" t="s">
        <v>35769</v>
      </c>
      <c r="B2701" s="335" t="s">
        <v>35770</v>
      </c>
      <c r="C2701" s="335" t="s">
        <v>41107</v>
      </c>
      <c r="D2701" s="335" t="s">
        <v>2588</v>
      </c>
      <c r="E2701" s="335" t="s">
        <v>41108</v>
      </c>
      <c r="F2701" s="338"/>
    </row>
    <row r="2702">
      <c r="A2702" s="335" t="s">
        <v>35769</v>
      </c>
      <c r="B2702" s="335" t="s">
        <v>35770</v>
      </c>
      <c r="C2702" s="335" t="s">
        <v>25320</v>
      </c>
      <c r="D2702" s="335" t="s">
        <v>41109</v>
      </c>
      <c r="E2702" s="335" t="s">
        <v>41110</v>
      </c>
      <c r="F2702" s="338"/>
    </row>
    <row r="2703">
      <c r="A2703" s="335" t="s">
        <v>35769</v>
      </c>
      <c r="B2703" s="335" t="s">
        <v>35797</v>
      </c>
      <c r="C2703" s="335" t="s">
        <v>24527</v>
      </c>
      <c r="D2703" s="335" t="s">
        <v>5307</v>
      </c>
      <c r="E2703" s="335" t="s">
        <v>41111</v>
      </c>
      <c r="F2703" s="338"/>
    </row>
    <row r="2704">
      <c r="A2704" s="335" t="s">
        <v>35762</v>
      </c>
      <c r="B2704" s="335" t="s">
        <v>35765</v>
      </c>
      <c r="C2704" s="335" t="s">
        <v>41112</v>
      </c>
      <c r="D2704" s="335" t="s">
        <v>41113</v>
      </c>
      <c r="E2704" s="335" t="s">
        <v>41114</v>
      </c>
      <c r="F2704" s="338"/>
    </row>
    <row r="2705">
      <c r="A2705" s="335" t="s">
        <v>35769</v>
      </c>
      <c r="B2705" s="335" t="s">
        <v>35770</v>
      </c>
      <c r="C2705" s="335" t="s">
        <v>30100</v>
      </c>
      <c r="D2705" s="335" t="s">
        <v>41115</v>
      </c>
      <c r="E2705" s="335" t="s">
        <v>41116</v>
      </c>
      <c r="F2705" s="338"/>
    </row>
    <row r="2706">
      <c r="A2706" s="335" t="s">
        <v>35762</v>
      </c>
      <c r="B2706" s="335" t="s">
        <v>35770</v>
      </c>
      <c r="C2706" s="335" t="s">
        <v>41117</v>
      </c>
      <c r="D2706" s="335" t="s">
        <v>41118</v>
      </c>
      <c r="E2706" s="335" t="s">
        <v>41119</v>
      </c>
      <c r="F2706" s="338"/>
    </row>
    <row r="2707">
      <c r="A2707" s="335" t="s">
        <v>35787</v>
      </c>
      <c r="B2707" s="335" t="s">
        <v>35770</v>
      </c>
      <c r="C2707" s="335" t="s">
        <v>41120</v>
      </c>
      <c r="D2707" s="335" t="s">
        <v>41121</v>
      </c>
      <c r="E2707" s="335" t="s">
        <v>41122</v>
      </c>
      <c r="F2707" s="338"/>
    </row>
    <row r="2708">
      <c r="A2708" s="335" t="s">
        <v>35762</v>
      </c>
      <c r="B2708" s="335" t="s">
        <v>35770</v>
      </c>
      <c r="C2708" s="335" t="s">
        <v>41123</v>
      </c>
      <c r="D2708" s="335" t="s">
        <v>13156</v>
      </c>
      <c r="E2708" s="335" t="s">
        <v>41124</v>
      </c>
      <c r="F2708" s="338"/>
    </row>
    <row r="2709">
      <c r="A2709" s="335" t="s">
        <v>35762</v>
      </c>
      <c r="B2709" s="335" t="s">
        <v>35797</v>
      </c>
      <c r="C2709" s="335" t="s">
        <v>41125</v>
      </c>
      <c r="D2709" s="335" t="s">
        <v>15538</v>
      </c>
      <c r="E2709" s="335" t="s">
        <v>41126</v>
      </c>
      <c r="F2709" s="338"/>
    </row>
    <row r="2710">
      <c r="A2710" s="335" t="s">
        <v>35762</v>
      </c>
      <c r="B2710" s="335" t="s">
        <v>35797</v>
      </c>
      <c r="C2710" s="335" t="s">
        <v>41127</v>
      </c>
      <c r="D2710" s="335" t="s">
        <v>4060</v>
      </c>
      <c r="E2710" s="335" t="s">
        <v>41128</v>
      </c>
      <c r="F2710" s="338"/>
    </row>
    <row r="2711">
      <c r="A2711" s="335" t="s">
        <v>35769</v>
      </c>
      <c r="B2711" s="335" t="s">
        <v>35792</v>
      </c>
      <c r="C2711" s="335" t="s">
        <v>29763</v>
      </c>
      <c r="D2711" s="335" t="s">
        <v>13163</v>
      </c>
      <c r="E2711" s="335" t="s">
        <v>41129</v>
      </c>
      <c r="F2711" s="338"/>
    </row>
    <row r="2712">
      <c r="A2712" s="335" t="s">
        <v>34241</v>
      </c>
      <c r="B2712" s="335" t="s">
        <v>35770</v>
      </c>
      <c r="C2712" s="335" t="s">
        <v>36426</v>
      </c>
      <c r="D2712" s="335" t="s">
        <v>41130</v>
      </c>
      <c r="E2712" s="335" t="s">
        <v>41131</v>
      </c>
      <c r="F2712" s="338"/>
    </row>
    <row r="2713">
      <c r="A2713" s="335" t="s">
        <v>34241</v>
      </c>
      <c r="B2713" s="335" t="s">
        <v>35770</v>
      </c>
      <c r="C2713" s="335" t="s">
        <v>34108</v>
      </c>
      <c r="D2713" s="335" t="s">
        <v>41132</v>
      </c>
      <c r="E2713" s="335" t="s">
        <v>41133</v>
      </c>
      <c r="F2713" s="338"/>
    </row>
    <row r="2714">
      <c r="A2714" s="335" t="s">
        <v>35769</v>
      </c>
      <c r="B2714" s="335" t="s">
        <v>35770</v>
      </c>
      <c r="C2714" s="335" t="s">
        <v>35880</v>
      </c>
      <c r="D2714" s="335" t="s">
        <v>13163</v>
      </c>
      <c r="E2714" s="335" t="s">
        <v>41134</v>
      </c>
      <c r="F2714" s="338"/>
    </row>
    <row r="2715">
      <c r="A2715" s="335" t="s">
        <v>35762</v>
      </c>
      <c r="B2715" s="335" t="s">
        <v>35765</v>
      </c>
      <c r="C2715" s="335" t="s">
        <v>41135</v>
      </c>
      <c r="D2715" s="335" t="s">
        <v>6423</v>
      </c>
      <c r="E2715" s="335" t="s">
        <v>41136</v>
      </c>
      <c r="F2715" s="338"/>
    </row>
    <row r="2716">
      <c r="A2716" s="335" t="s">
        <v>34241</v>
      </c>
      <c r="B2716" s="335" t="s">
        <v>35770</v>
      </c>
      <c r="C2716" s="335" t="s">
        <v>41137</v>
      </c>
      <c r="D2716" s="335" t="s">
        <v>41138</v>
      </c>
      <c r="E2716" s="335" t="s">
        <v>41139</v>
      </c>
      <c r="F2716" s="338"/>
    </row>
    <row r="2717">
      <c r="A2717" s="335" t="s">
        <v>35769</v>
      </c>
      <c r="B2717" s="335" t="s">
        <v>35797</v>
      </c>
      <c r="C2717" s="335" t="s">
        <v>29284</v>
      </c>
      <c r="D2717" s="335" t="s">
        <v>6993</v>
      </c>
      <c r="E2717" s="335" t="s">
        <v>41140</v>
      </c>
      <c r="F2717" s="338"/>
    </row>
    <row r="2718">
      <c r="A2718" s="335" t="s">
        <v>35762</v>
      </c>
      <c r="B2718" s="335" t="s">
        <v>35797</v>
      </c>
      <c r="C2718" s="335" t="s">
        <v>41141</v>
      </c>
      <c r="D2718" s="335" t="s">
        <v>6998</v>
      </c>
      <c r="E2718" s="335" t="s">
        <v>41142</v>
      </c>
      <c r="F2718" s="338"/>
    </row>
    <row r="2719">
      <c r="A2719" s="335" t="s">
        <v>35762</v>
      </c>
      <c r="B2719" s="335" t="s">
        <v>35797</v>
      </c>
      <c r="C2719" s="335" t="s">
        <v>41143</v>
      </c>
      <c r="D2719" s="335" t="s">
        <v>6998</v>
      </c>
      <c r="E2719" s="335" t="s">
        <v>41144</v>
      </c>
      <c r="F2719" s="338"/>
    </row>
    <row r="2720">
      <c r="A2720" s="335" t="s">
        <v>35787</v>
      </c>
      <c r="B2720" s="335" t="s">
        <v>35792</v>
      </c>
      <c r="C2720" s="335" t="s">
        <v>41145</v>
      </c>
      <c r="D2720" s="335" t="s">
        <v>41146</v>
      </c>
      <c r="E2720" s="335" t="s">
        <v>13196</v>
      </c>
      <c r="F2720" s="338"/>
    </row>
    <row r="2721">
      <c r="A2721" s="339" t="s">
        <v>35787</v>
      </c>
      <c r="B2721" s="340" t="s">
        <v>24604</v>
      </c>
      <c r="C2721" s="340" t="s">
        <v>33713</v>
      </c>
      <c r="D2721" s="340"/>
      <c r="E2721" s="340" t="s">
        <v>41147</v>
      </c>
      <c r="F2721" s="341"/>
    </row>
    <row r="2722">
      <c r="A2722" s="335" t="s">
        <v>35769</v>
      </c>
      <c r="B2722" s="335" t="s">
        <v>35797</v>
      </c>
      <c r="C2722" s="335" t="s">
        <v>41148</v>
      </c>
      <c r="D2722" s="335" t="s">
        <v>13220</v>
      </c>
      <c r="E2722" s="335" t="s">
        <v>41149</v>
      </c>
      <c r="F2722" s="338"/>
    </row>
    <row r="2723">
      <c r="A2723" s="335" t="s">
        <v>35787</v>
      </c>
      <c r="B2723" s="335" t="s">
        <v>35770</v>
      </c>
      <c r="C2723" s="335" t="s">
        <v>41150</v>
      </c>
      <c r="D2723" s="335" t="s">
        <v>41151</v>
      </c>
      <c r="E2723" s="335" t="s">
        <v>13232</v>
      </c>
      <c r="F2723" s="338"/>
    </row>
    <row r="2724">
      <c r="A2724" s="335" t="s">
        <v>35769</v>
      </c>
      <c r="B2724" s="335" t="s">
        <v>35770</v>
      </c>
      <c r="C2724" s="335" t="s">
        <v>41152</v>
      </c>
      <c r="D2724" s="335" t="s">
        <v>13232</v>
      </c>
      <c r="E2724" s="335" t="s">
        <v>41153</v>
      </c>
      <c r="F2724" s="338"/>
    </row>
    <row r="2725">
      <c r="A2725" s="335" t="s">
        <v>35769</v>
      </c>
      <c r="B2725" s="335" t="s">
        <v>35765</v>
      </c>
      <c r="C2725" s="335" t="s">
        <v>28815</v>
      </c>
      <c r="D2725" s="335" t="s">
        <v>2588</v>
      </c>
      <c r="E2725" s="335" t="s">
        <v>41154</v>
      </c>
      <c r="F2725" s="338"/>
    </row>
    <row r="2726">
      <c r="A2726" s="335" t="s">
        <v>35787</v>
      </c>
      <c r="B2726" s="335" t="s">
        <v>35770</v>
      </c>
      <c r="C2726" s="335" t="s">
        <v>41155</v>
      </c>
      <c r="D2726" s="335" t="s">
        <v>41156</v>
      </c>
      <c r="E2726" s="335" t="s">
        <v>41157</v>
      </c>
      <c r="F2726" s="338"/>
    </row>
    <row r="2727">
      <c r="A2727" s="335" t="s">
        <v>35762</v>
      </c>
      <c r="B2727" s="335" t="s">
        <v>35770</v>
      </c>
      <c r="C2727" s="335" t="s">
        <v>41158</v>
      </c>
      <c r="D2727" s="335" t="s">
        <v>35803</v>
      </c>
      <c r="E2727" s="335" t="s">
        <v>41159</v>
      </c>
      <c r="F2727" s="338"/>
    </row>
    <row r="2728">
      <c r="A2728" s="335" t="s">
        <v>35769</v>
      </c>
      <c r="B2728" s="335" t="s">
        <v>35770</v>
      </c>
      <c r="C2728" s="335" t="s">
        <v>21988</v>
      </c>
      <c r="D2728" s="335" t="s">
        <v>4791</v>
      </c>
      <c r="E2728" s="335" t="s">
        <v>21991</v>
      </c>
      <c r="F2728" s="338"/>
    </row>
    <row r="2729">
      <c r="A2729" s="335" t="s">
        <v>35769</v>
      </c>
      <c r="B2729" s="335" t="s">
        <v>35770</v>
      </c>
      <c r="C2729" s="335" t="s">
        <v>39002</v>
      </c>
      <c r="D2729" s="335" t="s">
        <v>4053</v>
      </c>
      <c r="E2729" s="335" t="s">
        <v>41160</v>
      </c>
      <c r="F2729" s="338"/>
    </row>
    <row r="2730">
      <c r="A2730" s="335" t="s">
        <v>34241</v>
      </c>
      <c r="B2730" s="335" t="s">
        <v>35770</v>
      </c>
      <c r="C2730" s="335" t="s">
        <v>34229</v>
      </c>
      <c r="D2730" s="335" t="s">
        <v>41161</v>
      </c>
      <c r="E2730" s="335" t="s">
        <v>41162</v>
      </c>
      <c r="F2730" s="338"/>
    </row>
    <row r="2731">
      <c r="A2731" s="335" t="s">
        <v>35762</v>
      </c>
      <c r="B2731" s="335" t="s">
        <v>35797</v>
      </c>
      <c r="C2731" s="335" t="s">
        <v>41163</v>
      </c>
      <c r="D2731" s="335" t="s">
        <v>41164</v>
      </c>
      <c r="E2731" s="335" t="s">
        <v>41165</v>
      </c>
      <c r="F2731" s="338"/>
    </row>
    <row r="2732">
      <c r="A2732" s="335" t="s">
        <v>35762</v>
      </c>
      <c r="B2732" s="335" t="s">
        <v>35770</v>
      </c>
      <c r="C2732" s="335" t="s">
        <v>41166</v>
      </c>
      <c r="D2732" s="335" t="s">
        <v>6090</v>
      </c>
      <c r="E2732" s="335" t="s">
        <v>41167</v>
      </c>
      <c r="F2732" s="338"/>
    </row>
    <row r="2733">
      <c r="A2733" s="335" t="s">
        <v>35762</v>
      </c>
      <c r="B2733" s="335" t="s">
        <v>35797</v>
      </c>
      <c r="C2733" s="335" t="s">
        <v>41168</v>
      </c>
      <c r="D2733" s="335" t="s">
        <v>4045</v>
      </c>
      <c r="E2733" s="335" t="s">
        <v>41169</v>
      </c>
      <c r="F2733" s="338"/>
    </row>
    <row r="2734">
      <c r="A2734" s="335" t="s">
        <v>35762</v>
      </c>
      <c r="B2734" s="335" t="s">
        <v>35770</v>
      </c>
      <c r="C2734" s="335" t="s">
        <v>41170</v>
      </c>
      <c r="D2734" s="335" t="s">
        <v>2588</v>
      </c>
      <c r="E2734" s="335" t="s">
        <v>41171</v>
      </c>
      <c r="F2734" s="338"/>
    </row>
    <row r="2735">
      <c r="A2735" s="335" t="s">
        <v>35762</v>
      </c>
      <c r="B2735" s="335" t="s">
        <v>35770</v>
      </c>
      <c r="C2735" s="335" t="s">
        <v>41172</v>
      </c>
      <c r="D2735" s="335" t="s">
        <v>2588</v>
      </c>
      <c r="E2735" s="335" t="s">
        <v>41173</v>
      </c>
      <c r="F2735" s="338"/>
    </row>
    <row r="2736">
      <c r="A2736" s="335" t="s">
        <v>34241</v>
      </c>
      <c r="B2736" s="335" t="s">
        <v>35792</v>
      </c>
      <c r="C2736" s="335" t="s">
        <v>41174</v>
      </c>
      <c r="D2736" s="335" t="s">
        <v>41175</v>
      </c>
      <c r="E2736" s="335" t="s">
        <v>41176</v>
      </c>
      <c r="F2736" s="338"/>
    </row>
    <row r="2737">
      <c r="A2737" s="335" t="s">
        <v>34241</v>
      </c>
      <c r="B2737" s="335" t="s">
        <v>35770</v>
      </c>
      <c r="C2737" s="335" t="s">
        <v>41177</v>
      </c>
      <c r="D2737" s="335" t="s">
        <v>41178</v>
      </c>
      <c r="E2737" s="335" t="s">
        <v>41179</v>
      </c>
      <c r="F2737" s="338"/>
    </row>
    <row r="2738">
      <c r="A2738" s="335" t="s">
        <v>35787</v>
      </c>
      <c r="B2738" s="335" t="s">
        <v>35765</v>
      </c>
      <c r="C2738" s="335" t="s">
        <v>41180</v>
      </c>
      <c r="D2738" s="335"/>
      <c r="E2738" s="335" t="s">
        <v>41181</v>
      </c>
      <c r="F2738" s="338"/>
    </row>
    <row r="2739">
      <c r="A2739" s="335" t="s">
        <v>35762</v>
      </c>
      <c r="B2739" s="335" t="s">
        <v>35765</v>
      </c>
      <c r="C2739" s="335" t="s">
        <v>36659</v>
      </c>
      <c r="D2739" s="335" t="s">
        <v>20050</v>
      </c>
      <c r="E2739" s="335" t="s">
        <v>41182</v>
      </c>
      <c r="F2739" s="338"/>
    </row>
    <row r="2740">
      <c r="A2740" s="335" t="s">
        <v>35762</v>
      </c>
      <c r="B2740" s="335" t="s">
        <v>35797</v>
      </c>
      <c r="C2740" s="335" t="s">
        <v>41183</v>
      </c>
      <c r="D2740" s="335" t="s">
        <v>30731</v>
      </c>
      <c r="E2740" s="335" t="s">
        <v>41184</v>
      </c>
      <c r="F2740" s="338"/>
    </row>
    <row r="2741">
      <c r="A2741" s="335" t="s">
        <v>35769</v>
      </c>
      <c r="B2741" s="335" t="s">
        <v>35797</v>
      </c>
      <c r="C2741" s="335" t="s">
        <v>41185</v>
      </c>
      <c r="D2741" s="335" t="s">
        <v>2588</v>
      </c>
      <c r="E2741" s="335" t="s">
        <v>41186</v>
      </c>
      <c r="F2741" s="338"/>
    </row>
    <row r="2742">
      <c r="A2742" s="335" t="s">
        <v>35762</v>
      </c>
      <c r="B2742" s="335" t="s">
        <v>35770</v>
      </c>
      <c r="C2742" s="335" t="s">
        <v>7008</v>
      </c>
      <c r="D2742" s="335" t="s">
        <v>6218</v>
      </c>
      <c r="E2742" s="335" t="s">
        <v>41187</v>
      </c>
      <c r="F2742" s="338"/>
    </row>
    <row r="2743">
      <c r="A2743" s="335" t="s">
        <v>35762</v>
      </c>
      <c r="B2743" s="335" t="s">
        <v>35792</v>
      </c>
      <c r="C2743" s="335" t="s">
        <v>41188</v>
      </c>
      <c r="D2743" s="335" t="s">
        <v>12925</v>
      </c>
      <c r="E2743" s="335" t="s">
        <v>41189</v>
      </c>
      <c r="F2743" s="338"/>
    </row>
    <row r="2744">
      <c r="A2744" s="335" t="s">
        <v>35762</v>
      </c>
      <c r="B2744" s="335" t="s">
        <v>35770</v>
      </c>
      <c r="C2744" s="335" t="s">
        <v>7117</v>
      </c>
      <c r="D2744" s="335" t="s">
        <v>7118</v>
      </c>
      <c r="E2744" s="335" t="s">
        <v>41190</v>
      </c>
      <c r="F2744" s="338"/>
    </row>
    <row r="2745">
      <c r="A2745" s="335" t="s">
        <v>35769</v>
      </c>
      <c r="B2745" s="335" t="s">
        <v>35770</v>
      </c>
      <c r="C2745" s="335" t="s">
        <v>24647</v>
      </c>
      <c r="D2745" s="335" t="s">
        <v>41191</v>
      </c>
      <c r="E2745" s="335" t="s">
        <v>41192</v>
      </c>
      <c r="F2745" s="338"/>
    </row>
    <row r="2746">
      <c r="A2746" s="335" t="s">
        <v>35769</v>
      </c>
      <c r="B2746" s="335" t="s">
        <v>35770</v>
      </c>
      <c r="C2746" s="335" t="s">
        <v>29958</v>
      </c>
      <c r="D2746" s="335" t="s">
        <v>41193</v>
      </c>
      <c r="E2746" s="335" t="s">
        <v>41192</v>
      </c>
      <c r="F2746" s="338"/>
    </row>
    <row r="2747">
      <c r="A2747" s="339" t="s">
        <v>35787</v>
      </c>
      <c r="B2747" s="340" t="s">
        <v>24604</v>
      </c>
      <c r="C2747" s="340" t="s">
        <v>33002</v>
      </c>
      <c r="D2747" s="340"/>
      <c r="E2747" s="340" t="s">
        <v>41194</v>
      </c>
      <c r="F2747" s="341"/>
    </row>
    <row r="2748">
      <c r="A2748" s="335" t="s">
        <v>35769</v>
      </c>
      <c r="B2748" s="335" t="s">
        <v>35797</v>
      </c>
      <c r="C2748" s="335" t="s">
        <v>41195</v>
      </c>
      <c r="D2748" s="335" t="s">
        <v>2588</v>
      </c>
      <c r="E2748" s="335" t="s">
        <v>41196</v>
      </c>
      <c r="F2748" s="338"/>
    </row>
    <row r="2749">
      <c r="A2749" s="335" t="s">
        <v>35762</v>
      </c>
      <c r="B2749" s="335" t="s">
        <v>35770</v>
      </c>
      <c r="C2749" s="335" t="s">
        <v>41197</v>
      </c>
      <c r="D2749" s="335" t="s">
        <v>6492</v>
      </c>
      <c r="E2749" s="335" t="s">
        <v>41198</v>
      </c>
      <c r="F2749" s="338"/>
    </row>
    <row r="2750">
      <c r="A2750" s="335" t="s">
        <v>35787</v>
      </c>
      <c r="B2750" s="335" t="s">
        <v>35770</v>
      </c>
      <c r="C2750" s="335" t="s">
        <v>32152</v>
      </c>
      <c r="D2750" s="335"/>
      <c r="E2750" s="335" t="s">
        <v>41199</v>
      </c>
      <c r="F2750" s="338"/>
    </row>
    <row r="2751">
      <c r="A2751" s="335" t="s">
        <v>34241</v>
      </c>
      <c r="B2751" s="335" t="s">
        <v>35770</v>
      </c>
      <c r="C2751" s="335" t="s">
        <v>34443</v>
      </c>
      <c r="D2751" s="335"/>
      <c r="E2751" s="335" t="s">
        <v>41200</v>
      </c>
      <c r="F2751" s="338"/>
    </row>
    <row r="2752">
      <c r="A2752" s="335" t="s">
        <v>35769</v>
      </c>
      <c r="B2752" s="335" t="s">
        <v>35770</v>
      </c>
      <c r="C2752" s="335" t="s">
        <v>26539</v>
      </c>
      <c r="D2752" s="335" t="s">
        <v>2588</v>
      </c>
      <c r="E2752" s="335" t="s">
        <v>41201</v>
      </c>
      <c r="F2752" s="338"/>
    </row>
    <row r="2753">
      <c r="A2753" s="335" t="s">
        <v>35769</v>
      </c>
      <c r="B2753" s="335" t="s">
        <v>35770</v>
      </c>
      <c r="C2753" s="335" t="s">
        <v>24464</v>
      </c>
      <c r="D2753" s="335" t="s">
        <v>2588</v>
      </c>
      <c r="E2753" s="335" t="s">
        <v>41202</v>
      </c>
      <c r="F2753" s="338"/>
    </row>
    <row r="2754">
      <c r="A2754" s="335" t="s">
        <v>35769</v>
      </c>
      <c r="B2754" s="335" t="s">
        <v>35797</v>
      </c>
      <c r="C2754" s="335" t="s">
        <v>41203</v>
      </c>
      <c r="D2754" s="335" t="s">
        <v>2588</v>
      </c>
      <c r="E2754" s="335" t="s">
        <v>41204</v>
      </c>
      <c r="F2754" s="338"/>
    </row>
    <row r="2755">
      <c r="A2755" s="335" t="s">
        <v>35762</v>
      </c>
      <c r="B2755" s="335" t="s">
        <v>35770</v>
      </c>
      <c r="C2755" s="335" t="s">
        <v>41205</v>
      </c>
      <c r="D2755" s="335" t="s">
        <v>12741</v>
      </c>
      <c r="E2755" s="335" t="s">
        <v>41206</v>
      </c>
      <c r="F2755" s="338"/>
    </row>
    <row r="2756">
      <c r="A2756" s="335" t="s">
        <v>35769</v>
      </c>
      <c r="B2756" s="335" t="s">
        <v>35770</v>
      </c>
      <c r="C2756" s="335" t="s">
        <v>41207</v>
      </c>
      <c r="D2756" s="335" t="s">
        <v>2588</v>
      </c>
      <c r="E2756" s="335" t="s">
        <v>41208</v>
      </c>
      <c r="F2756" s="338"/>
    </row>
    <row r="2757">
      <c r="A2757" s="335" t="s">
        <v>35769</v>
      </c>
      <c r="B2757" s="335" t="s">
        <v>35765</v>
      </c>
      <c r="C2757" s="335" t="s">
        <v>41209</v>
      </c>
      <c r="D2757" s="335" t="s">
        <v>2588</v>
      </c>
      <c r="E2757" s="335" t="s">
        <v>41210</v>
      </c>
      <c r="F2757" s="338"/>
    </row>
    <row r="2758">
      <c r="A2758" s="335" t="s">
        <v>35769</v>
      </c>
      <c r="B2758" s="335" t="s">
        <v>35765</v>
      </c>
      <c r="C2758" s="335" t="s">
        <v>41209</v>
      </c>
      <c r="D2758" s="335" t="s">
        <v>2588</v>
      </c>
      <c r="E2758" s="335" t="s">
        <v>41210</v>
      </c>
      <c r="F2758" s="338"/>
    </row>
    <row r="2759">
      <c r="A2759" s="335" t="s">
        <v>35762</v>
      </c>
      <c r="B2759" s="335" t="s">
        <v>35770</v>
      </c>
      <c r="C2759" s="335" t="s">
        <v>14470</v>
      </c>
      <c r="D2759" s="335" t="s">
        <v>2588</v>
      </c>
      <c r="E2759" s="335" t="s">
        <v>41211</v>
      </c>
      <c r="F2759" s="338"/>
    </row>
    <row r="2760">
      <c r="A2760" s="335" t="s">
        <v>35762</v>
      </c>
      <c r="B2760" s="335" t="s">
        <v>35797</v>
      </c>
      <c r="C2760" s="335" t="s">
        <v>41212</v>
      </c>
      <c r="D2760" s="335" t="s">
        <v>41213</v>
      </c>
      <c r="E2760" s="335" t="s">
        <v>41214</v>
      </c>
      <c r="F2760" s="338"/>
    </row>
    <row r="2761">
      <c r="A2761" s="335" t="s">
        <v>35762</v>
      </c>
      <c r="B2761" s="335" t="s">
        <v>35770</v>
      </c>
      <c r="C2761" s="335" t="s">
        <v>7563</v>
      </c>
      <c r="D2761" s="335" t="s">
        <v>40750</v>
      </c>
      <c r="E2761" s="335" t="s">
        <v>41215</v>
      </c>
      <c r="F2761" s="338"/>
    </row>
    <row r="2762">
      <c r="A2762" s="335" t="s">
        <v>35762</v>
      </c>
      <c r="B2762" s="335" t="s">
        <v>35792</v>
      </c>
      <c r="C2762" s="335" t="s">
        <v>41216</v>
      </c>
      <c r="D2762" s="335" t="s">
        <v>2588</v>
      </c>
      <c r="E2762" s="335" t="s">
        <v>41217</v>
      </c>
      <c r="F2762" s="338"/>
    </row>
    <row r="2763">
      <c r="A2763" s="335" t="s">
        <v>35762</v>
      </c>
      <c r="B2763" s="335" t="s">
        <v>35797</v>
      </c>
      <c r="C2763" s="335" t="s">
        <v>41218</v>
      </c>
      <c r="D2763" s="335" t="s">
        <v>1305</v>
      </c>
      <c r="E2763" s="335" t="s">
        <v>41219</v>
      </c>
      <c r="F2763" s="338"/>
    </row>
    <row r="2764">
      <c r="A2764" s="335" t="s">
        <v>35769</v>
      </c>
      <c r="B2764" s="335" t="s">
        <v>35770</v>
      </c>
      <c r="C2764" s="335" t="s">
        <v>29958</v>
      </c>
      <c r="D2764" s="335" t="s">
        <v>2588</v>
      </c>
      <c r="E2764" s="335" t="s">
        <v>41220</v>
      </c>
      <c r="F2764" s="338"/>
    </row>
    <row r="2765">
      <c r="A2765" s="335" t="s">
        <v>35769</v>
      </c>
      <c r="B2765" s="335" t="s">
        <v>35765</v>
      </c>
      <c r="C2765" s="335" t="s">
        <v>39875</v>
      </c>
      <c r="D2765" s="335" t="s">
        <v>2588</v>
      </c>
      <c r="E2765" s="335" t="s">
        <v>41221</v>
      </c>
      <c r="F2765" s="338"/>
    </row>
    <row r="2766">
      <c r="A2766" s="335" t="s">
        <v>35769</v>
      </c>
      <c r="B2766" s="335" t="s">
        <v>35765</v>
      </c>
      <c r="C2766" s="335" t="s">
        <v>41222</v>
      </c>
      <c r="D2766" s="335" t="s">
        <v>2588</v>
      </c>
      <c r="E2766" s="335" t="s">
        <v>41223</v>
      </c>
      <c r="F2766" s="338"/>
    </row>
    <row r="2767">
      <c r="A2767" s="335" t="s">
        <v>35787</v>
      </c>
      <c r="B2767" s="335" t="s">
        <v>35797</v>
      </c>
      <c r="C2767" s="335" t="s">
        <v>41224</v>
      </c>
      <c r="D2767" s="335" t="s">
        <v>41225</v>
      </c>
      <c r="E2767" s="335" t="s">
        <v>32609</v>
      </c>
      <c r="F2767" s="338"/>
    </row>
    <row r="2768">
      <c r="A2768" s="335" t="s">
        <v>35769</v>
      </c>
      <c r="B2768" s="335" t="s">
        <v>35770</v>
      </c>
      <c r="C2768" s="335" t="s">
        <v>41226</v>
      </c>
      <c r="D2768" s="335" t="s">
        <v>2588</v>
      </c>
      <c r="E2768" s="335" t="s">
        <v>41227</v>
      </c>
      <c r="F2768" s="338"/>
    </row>
    <row r="2769">
      <c r="A2769" s="335" t="s">
        <v>35787</v>
      </c>
      <c r="B2769" s="335" t="s">
        <v>35765</v>
      </c>
      <c r="C2769" s="335" t="s">
        <v>37728</v>
      </c>
      <c r="D2769" s="335" t="s">
        <v>41228</v>
      </c>
      <c r="E2769" s="335" t="s">
        <v>41229</v>
      </c>
      <c r="F2769" s="338"/>
    </row>
    <row r="2770">
      <c r="A2770" s="335" t="s">
        <v>35787</v>
      </c>
      <c r="B2770" s="335" t="s">
        <v>35770</v>
      </c>
      <c r="C2770" s="335" t="s">
        <v>41230</v>
      </c>
      <c r="D2770" s="335" t="s">
        <v>41231</v>
      </c>
      <c r="E2770" s="335" t="s">
        <v>13327</v>
      </c>
      <c r="F2770" s="338"/>
    </row>
    <row r="2771">
      <c r="A2771" s="335" t="s">
        <v>35762</v>
      </c>
      <c r="B2771" s="335" t="s">
        <v>35797</v>
      </c>
      <c r="C2771" s="335" t="s">
        <v>41232</v>
      </c>
      <c r="D2771" s="335" t="s">
        <v>4947</v>
      </c>
      <c r="E2771" s="335" t="s">
        <v>41233</v>
      </c>
      <c r="F2771" s="338"/>
    </row>
    <row r="2772">
      <c r="A2772" s="335" t="s">
        <v>35762</v>
      </c>
      <c r="B2772" s="335" t="s">
        <v>35797</v>
      </c>
      <c r="C2772" s="335" t="s">
        <v>41234</v>
      </c>
      <c r="D2772" s="335" t="s">
        <v>2785</v>
      </c>
      <c r="E2772" s="335" t="s">
        <v>41235</v>
      </c>
      <c r="F2772" s="338"/>
    </row>
    <row r="2773">
      <c r="A2773" s="335" t="s">
        <v>35762</v>
      </c>
      <c r="B2773" s="335" t="s">
        <v>35797</v>
      </c>
      <c r="C2773" s="335" t="s">
        <v>41236</v>
      </c>
      <c r="D2773" s="335" t="s">
        <v>41237</v>
      </c>
      <c r="E2773" s="335" t="s">
        <v>41238</v>
      </c>
      <c r="F2773" s="338"/>
    </row>
    <row r="2774">
      <c r="A2774" s="335" t="s">
        <v>35762</v>
      </c>
      <c r="B2774" s="335" t="s">
        <v>35797</v>
      </c>
      <c r="C2774" s="335" t="s">
        <v>35860</v>
      </c>
      <c r="D2774" s="335" t="s">
        <v>35861</v>
      </c>
      <c r="E2774" s="335" t="s">
        <v>41239</v>
      </c>
      <c r="F2774" s="338"/>
    </row>
    <row r="2775">
      <c r="A2775" s="335" t="s">
        <v>35762</v>
      </c>
      <c r="B2775" s="335" t="s">
        <v>35770</v>
      </c>
      <c r="C2775" s="335" t="s">
        <v>37776</v>
      </c>
      <c r="D2775" s="335" t="s">
        <v>1003</v>
      </c>
      <c r="E2775" s="335" t="s">
        <v>41240</v>
      </c>
      <c r="F2775" s="338"/>
    </row>
    <row r="2776">
      <c r="A2776" s="335" t="s">
        <v>35762</v>
      </c>
      <c r="B2776" s="335" t="s">
        <v>35770</v>
      </c>
      <c r="C2776" s="335" t="s">
        <v>1072</v>
      </c>
      <c r="D2776" s="335" t="s">
        <v>1077</v>
      </c>
      <c r="E2776" s="335" t="s">
        <v>41241</v>
      </c>
      <c r="F2776" s="338"/>
    </row>
    <row r="2777">
      <c r="A2777" s="335" t="s">
        <v>35787</v>
      </c>
      <c r="B2777" s="335" t="s">
        <v>35797</v>
      </c>
      <c r="C2777" s="335" t="s">
        <v>41242</v>
      </c>
      <c r="D2777" s="335"/>
      <c r="E2777" s="335" t="s">
        <v>41243</v>
      </c>
      <c r="F2777" s="338"/>
    </row>
    <row r="2778">
      <c r="A2778" s="335" t="s">
        <v>35762</v>
      </c>
      <c r="B2778" s="335" t="s">
        <v>35765</v>
      </c>
      <c r="C2778" s="335" t="s">
        <v>11618</v>
      </c>
      <c r="D2778" s="335" t="s">
        <v>2588</v>
      </c>
      <c r="E2778" s="335" t="s">
        <v>41244</v>
      </c>
      <c r="F2778" s="338"/>
    </row>
    <row r="2779">
      <c r="A2779" s="335" t="s">
        <v>35762</v>
      </c>
      <c r="B2779" s="335" t="s">
        <v>35797</v>
      </c>
      <c r="C2779" s="335" t="s">
        <v>41245</v>
      </c>
      <c r="D2779" s="335" t="s">
        <v>1356</v>
      </c>
      <c r="E2779" s="335" t="s">
        <v>41246</v>
      </c>
      <c r="F2779" s="338"/>
    </row>
    <row r="2780">
      <c r="A2780" s="335" t="s">
        <v>35762</v>
      </c>
      <c r="B2780" s="335" t="s">
        <v>35770</v>
      </c>
      <c r="C2780" s="335" t="s">
        <v>1341</v>
      </c>
      <c r="D2780" s="335" t="s">
        <v>1356</v>
      </c>
      <c r="E2780" s="335" t="s">
        <v>38351</v>
      </c>
      <c r="F2780" s="338"/>
    </row>
    <row r="2781">
      <c r="A2781" s="335" t="s">
        <v>35762</v>
      </c>
      <c r="B2781" s="335" t="s">
        <v>35765</v>
      </c>
      <c r="C2781" s="335" t="s">
        <v>37097</v>
      </c>
      <c r="D2781" s="335" t="s">
        <v>5460</v>
      </c>
      <c r="E2781" s="335" t="s">
        <v>41247</v>
      </c>
      <c r="F2781" s="338"/>
    </row>
    <row r="2782">
      <c r="A2782" s="335" t="s">
        <v>35762</v>
      </c>
      <c r="B2782" s="335" t="s">
        <v>35797</v>
      </c>
      <c r="C2782" s="335" t="s">
        <v>41248</v>
      </c>
      <c r="D2782" s="335" t="s">
        <v>38386</v>
      </c>
      <c r="E2782" s="335" t="s">
        <v>41249</v>
      </c>
      <c r="F2782" s="338"/>
    </row>
    <row r="2783">
      <c r="A2783" s="335" t="s">
        <v>35762</v>
      </c>
      <c r="B2783" s="335" t="s">
        <v>35770</v>
      </c>
      <c r="C2783" s="335" t="s">
        <v>7427</v>
      </c>
      <c r="D2783" s="335" t="s">
        <v>3711</v>
      </c>
      <c r="E2783" s="335" t="s">
        <v>41250</v>
      </c>
      <c r="F2783" s="338"/>
    </row>
    <row r="2784">
      <c r="A2784" s="335" t="s">
        <v>35762</v>
      </c>
      <c r="B2784" s="335" t="s">
        <v>35765</v>
      </c>
      <c r="C2784" s="335" t="s">
        <v>40724</v>
      </c>
      <c r="D2784" s="335" t="s">
        <v>40725</v>
      </c>
      <c r="E2784" s="335" t="s">
        <v>41251</v>
      </c>
      <c r="F2784" s="338"/>
    </row>
    <row r="2785">
      <c r="A2785" s="335" t="s">
        <v>35762</v>
      </c>
      <c r="B2785" s="335" t="s">
        <v>35770</v>
      </c>
      <c r="C2785" s="335" t="s">
        <v>41252</v>
      </c>
      <c r="D2785" s="335" t="s">
        <v>41253</v>
      </c>
      <c r="E2785" s="335" t="s">
        <v>41254</v>
      </c>
      <c r="F2785" s="338"/>
    </row>
    <row r="2786">
      <c r="A2786" s="335" t="s">
        <v>35769</v>
      </c>
      <c r="B2786" s="335" t="s">
        <v>35770</v>
      </c>
      <c r="C2786" s="335" t="s">
        <v>23792</v>
      </c>
      <c r="D2786" s="335" t="s">
        <v>2588</v>
      </c>
      <c r="E2786" s="335" t="s">
        <v>41255</v>
      </c>
      <c r="F2786" s="338"/>
    </row>
    <row r="2787">
      <c r="A2787" s="335" t="s">
        <v>35762</v>
      </c>
      <c r="B2787" s="335" t="s">
        <v>35797</v>
      </c>
      <c r="C2787" s="335" t="s">
        <v>41256</v>
      </c>
      <c r="D2787" s="335" t="s">
        <v>41257</v>
      </c>
      <c r="E2787" s="335" t="s">
        <v>41258</v>
      </c>
      <c r="F2787" s="338"/>
    </row>
    <row r="2788">
      <c r="A2788" s="335" t="s">
        <v>35762</v>
      </c>
      <c r="B2788" s="335" t="s">
        <v>35770</v>
      </c>
      <c r="C2788" s="335" t="s">
        <v>41259</v>
      </c>
      <c r="D2788" s="335" t="s">
        <v>6090</v>
      </c>
      <c r="E2788" s="335" t="s">
        <v>41260</v>
      </c>
      <c r="F2788" s="338"/>
    </row>
    <row r="2789">
      <c r="A2789" s="335" t="s">
        <v>35762</v>
      </c>
      <c r="B2789" s="335" t="s">
        <v>35770</v>
      </c>
      <c r="C2789" s="335" t="s">
        <v>2574</v>
      </c>
      <c r="D2789" s="335" t="s">
        <v>2575</v>
      </c>
      <c r="E2789" s="335" t="s">
        <v>41261</v>
      </c>
      <c r="F2789" s="338"/>
    </row>
    <row r="2790">
      <c r="A2790" s="335" t="s">
        <v>35762</v>
      </c>
      <c r="B2790" s="335" t="s">
        <v>35770</v>
      </c>
      <c r="C2790" s="335" t="s">
        <v>41262</v>
      </c>
      <c r="D2790" s="335" t="s">
        <v>5725</v>
      </c>
      <c r="E2790" s="335" t="s">
        <v>41263</v>
      </c>
      <c r="F2790" s="338"/>
    </row>
    <row r="2791">
      <c r="A2791" s="335" t="s">
        <v>35762</v>
      </c>
      <c r="B2791" s="335" t="s">
        <v>35770</v>
      </c>
      <c r="C2791" s="335" t="s">
        <v>41264</v>
      </c>
      <c r="D2791" s="335" t="s">
        <v>6650</v>
      </c>
      <c r="E2791" s="335" t="s">
        <v>41265</v>
      </c>
      <c r="F2791" s="338"/>
    </row>
    <row r="2792">
      <c r="A2792" s="335" t="s">
        <v>35762</v>
      </c>
      <c r="B2792" s="335" t="s">
        <v>35797</v>
      </c>
      <c r="C2792" s="335" t="s">
        <v>41266</v>
      </c>
      <c r="D2792" s="335" t="s">
        <v>41267</v>
      </c>
      <c r="E2792" s="335" t="s">
        <v>41268</v>
      </c>
      <c r="F2792" s="338"/>
    </row>
    <row r="2793">
      <c r="A2793" s="335" t="s">
        <v>35762</v>
      </c>
      <c r="B2793" s="335" t="s">
        <v>35770</v>
      </c>
      <c r="C2793" s="335" t="s">
        <v>41269</v>
      </c>
      <c r="D2793" s="335" t="s">
        <v>3448</v>
      </c>
      <c r="E2793" s="335" t="s">
        <v>41270</v>
      </c>
      <c r="F2793" s="338"/>
    </row>
    <row r="2794">
      <c r="A2794" s="335" t="s">
        <v>35762</v>
      </c>
      <c r="B2794" s="335" t="s">
        <v>35797</v>
      </c>
      <c r="C2794" s="335" t="s">
        <v>41271</v>
      </c>
      <c r="D2794" s="335" t="s">
        <v>41272</v>
      </c>
      <c r="E2794" s="335" t="s">
        <v>41273</v>
      </c>
      <c r="F2794" s="338"/>
    </row>
    <row r="2795">
      <c r="A2795" s="335" t="s">
        <v>35762</v>
      </c>
      <c r="B2795" s="335" t="s">
        <v>35797</v>
      </c>
      <c r="C2795" s="335" t="s">
        <v>41274</v>
      </c>
      <c r="D2795" s="335" t="s">
        <v>4060</v>
      </c>
      <c r="E2795" s="335" t="s">
        <v>41275</v>
      </c>
      <c r="F2795" s="338"/>
    </row>
    <row r="2796">
      <c r="A2796" s="335" t="s">
        <v>35769</v>
      </c>
      <c r="B2796" s="335" t="s">
        <v>35770</v>
      </c>
      <c r="C2796" s="335" t="s">
        <v>27916</v>
      </c>
      <c r="D2796" s="335" t="s">
        <v>2588</v>
      </c>
      <c r="E2796" s="335" t="s">
        <v>41276</v>
      </c>
      <c r="F2796" s="338"/>
    </row>
    <row r="2797">
      <c r="A2797" s="335" t="s">
        <v>35762</v>
      </c>
      <c r="B2797" s="335" t="s">
        <v>35770</v>
      </c>
      <c r="C2797" s="335" t="s">
        <v>41277</v>
      </c>
      <c r="D2797" s="335" t="s">
        <v>4891</v>
      </c>
      <c r="E2797" s="335" t="s">
        <v>41278</v>
      </c>
      <c r="F2797" s="338"/>
    </row>
    <row r="2798">
      <c r="A2798" s="335" t="s">
        <v>35787</v>
      </c>
      <c r="B2798" s="335" t="s">
        <v>35770</v>
      </c>
      <c r="C2798" s="335" t="s">
        <v>39707</v>
      </c>
      <c r="D2798" s="335" t="s">
        <v>41279</v>
      </c>
      <c r="E2798" s="335" t="s">
        <v>7681</v>
      </c>
      <c r="F2798" s="338"/>
    </row>
    <row r="2799">
      <c r="A2799" s="335" t="s">
        <v>35787</v>
      </c>
      <c r="B2799" s="335" t="s">
        <v>35765</v>
      </c>
      <c r="C2799" s="335" t="s">
        <v>40648</v>
      </c>
      <c r="D2799" s="335" t="s">
        <v>41280</v>
      </c>
      <c r="E2799" s="335" t="s">
        <v>7681</v>
      </c>
      <c r="F2799" s="338"/>
    </row>
    <row r="2800">
      <c r="A2800" s="335" t="s">
        <v>35762</v>
      </c>
      <c r="B2800" s="335" t="s">
        <v>35770</v>
      </c>
      <c r="C2800" s="335" t="s">
        <v>614</v>
      </c>
      <c r="D2800" s="335" t="s">
        <v>8105</v>
      </c>
      <c r="E2800" s="335" t="s">
        <v>41281</v>
      </c>
      <c r="F2800" s="338"/>
    </row>
    <row r="2801">
      <c r="A2801" s="335" t="s">
        <v>35762</v>
      </c>
      <c r="B2801" s="335" t="s">
        <v>35797</v>
      </c>
      <c r="C2801" s="335" t="s">
        <v>41282</v>
      </c>
      <c r="D2801" s="335" t="s">
        <v>1356</v>
      </c>
      <c r="E2801" s="335" t="s">
        <v>41283</v>
      </c>
      <c r="F2801" s="338"/>
    </row>
    <row r="2802">
      <c r="A2802" s="335" t="s">
        <v>35762</v>
      </c>
      <c r="B2802" s="335" t="s">
        <v>35765</v>
      </c>
      <c r="C2802" s="335" t="s">
        <v>605</v>
      </c>
      <c r="D2802" s="335" t="s">
        <v>606</v>
      </c>
      <c r="E2802" s="335" t="s">
        <v>41284</v>
      </c>
      <c r="F2802" s="338"/>
    </row>
    <row r="2803">
      <c r="A2803" s="335" t="s">
        <v>35762</v>
      </c>
      <c r="B2803" s="335" t="s">
        <v>35797</v>
      </c>
      <c r="C2803" s="335" t="s">
        <v>41285</v>
      </c>
      <c r="D2803" s="335" t="s">
        <v>875</v>
      </c>
      <c r="E2803" s="335" t="s">
        <v>41286</v>
      </c>
      <c r="F2803" s="338"/>
    </row>
    <row r="2804">
      <c r="A2804" s="335" t="s">
        <v>35762</v>
      </c>
      <c r="B2804" s="335" t="s">
        <v>35797</v>
      </c>
      <c r="C2804" s="335" t="s">
        <v>37463</v>
      </c>
      <c r="D2804" s="335" t="s">
        <v>41287</v>
      </c>
      <c r="E2804" s="335" t="s">
        <v>41288</v>
      </c>
      <c r="F2804" s="338"/>
    </row>
    <row r="2805">
      <c r="A2805" s="335" t="s">
        <v>35762</v>
      </c>
      <c r="B2805" s="335" t="s">
        <v>35797</v>
      </c>
      <c r="C2805" s="335" t="s">
        <v>37294</v>
      </c>
      <c r="D2805" s="335" t="s">
        <v>37295</v>
      </c>
      <c r="E2805" s="335" t="s">
        <v>41289</v>
      </c>
      <c r="F2805" s="338"/>
    </row>
    <row r="2806">
      <c r="A2806" s="335" t="s">
        <v>35762</v>
      </c>
      <c r="B2806" s="335" t="s">
        <v>35770</v>
      </c>
      <c r="C2806" s="335" t="s">
        <v>8922</v>
      </c>
      <c r="D2806" s="335" t="s">
        <v>8919</v>
      </c>
      <c r="E2806" s="335" t="s">
        <v>41290</v>
      </c>
      <c r="F2806" s="338"/>
    </row>
    <row r="2807">
      <c r="A2807" s="335" t="s">
        <v>35762</v>
      </c>
      <c r="B2807" s="335" t="s">
        <v>35770</v>
      </c>
      <c r="C2807" s="335" t="s">
        <v>9840</v>
      </c>
      <c r="D2807" s="335" t="s">
        <v>9841</v>
      </c>
      <c r="E2807" s="335" t="s">
        <v>41291</v>
      </c>
      <c r="F2807" s="338"/>
    </row>
    <row r="2808">
      <c r="A2808" s="335" t="s">
        <v>35762</v>
      </c>
      <c r="B2808" s="335" t="s">
        <v>35797</v>
      </c>
      <c r="C2808" s="335" t="s">
        <v>41292</v>
      </c>
      <c r="D2808" s="335" t="s">
        <v>2588</v>
      </c>
      <c r="E2808" s="335" t="s">
        <v>41293</v>
      </c>
      <c r="F2808" s="338"/>
    </row>
    <row r="2809">
      <c r="A2809" s="335" t="s">
        <v>35762</v>
      </c>
      <c r="B2809" s="335" t="s">
        <v>35797</v>
      </c>
      <c r="C2809" s="335" t="s">
        <v>41294</v>
      </c>
      <c r="D2809" s="335" t="s">
        <v>41295</v>
      </c>
      <c r="E2809" s="335" t="s">
        <v>41296</v>
      </c>
      <c r="F2809" s="338"/>
    </row>
    <row r="2810">
      <c r="A2810" s="335" t="s">
        <v>35762</v>
      </c>
      <c r="B2810" s="335" t="s">
        <v>35770</v>
      </c>
      <c r="C2810" s="335" t="s">
        <v>5363</v>
      </c>
      <c r="D2810" s="335" t="s">
        <v>939</v>
      </c>
      <c r="E2810" s="335" t="s">
        <v>41297</v>
      </c>
      <c r="F2810" s="338"/>
    </row>
    <row r="2811">
      <c r="A2811" s="335" t="s">
        <v>35762</v>
      </c>
      <c r="B2811" s="335" t="s">
        <v>35797</v>
      </c>
      <c r="C2811" s="335" t="s">
        <v>41298</v>
      </c>
      <c r="D2811" s="335" t="s">
        <v>8148</v>
      </c>
      <c r="E2811" s="335" t="s">
        <v>41299</v>
      </c>
      <c r="F2811" s="338"/>
    </row>
    <row r="2812">
      <c r="A2812" s="335" t="s">
        <v>35762</v>
      </c>
      <c r="B2812" s="335" t="s">
        <v>35765</v>
      </c>
      <c r="C2812" s="335" t="s">
        <v>41300</v>
      </c>
      <c r="D2812" s="335" t="s">
        <v>6823</v>
      </c>
      <c r="E2812" s="335" t="s">
        <v>41301</v>
      </c>
      <c r="F2812" s="338"/>
    </row>
    <row r="2813">
      <c r="A2813" s="335" t="s">
        <v>35762</v>
      </c>
      <c r="B2813" s="335" t="s">
        <v>35797</v>
      </c>
      <c r="C2813" s="335" t="s">
        <v>41302</v>
      </c>
      <c r="D2813" s="335" t="s">
        <v>21321</v>
      </c>
      <c r="E2813" s="335" t="s">
        <v>41303</v>
      </c>
      <c r="F2813" s="338"/>
    </row>
    <row r="2814">
      <c r="A2814" s="335" t="s">
        <v>35762</v>
      </c>
      <c r="B2814" s="335" t="s">
        <v>35770</v>
      </c>
      <c r="C2814" s="335" t="s">
        <v>41304</v>
      </c>
      <c r="D2814" s="335" t="s">
        <v>7400</v>
      </c>
      <c r="E2814" s="335" t="s">
        <v>41305</v>
      </c>
      <c r="F2814" s="338"/>
    </row>
    <row r="2815">
      <c r="A2815" s="335" t="s">
        <v>35762</v>
      </c>
      <c r="B2815" s="335" t="s">
        <v>35797</v>
      </c>
      <c r="C2815" s="335" t="s">
        <v>41306</v>
      </c>
      <c r="D2815" s="335" t="s">
        <v>41307</v>
      </c>
      <c r="E2815" s="335" t="s">
        <v>41308</v>
      </c>
      <c r="F2815" s="338"/>
    </row>
    <row r="2816">
      <c r="A2816" s="335" t="s">
        <v>35762</v>
      </c>
      <c r="B2816" s="335" t="s">
        <v>35765</v>
      </c>
      <c r="C2816" s="335" t="s">
        <v>41309</v>
      </c>
      <c r="D2816" s="335" t="s">
        <v>41310</v>
      </c>
      <c r="E2816" s="335" t="s">
        <v>41311</v>
      </c>
      <c r="F2816" s="338"/>
    </row>
    <row r="2817">
      <c r="A2817" s="335" t="s">
        <v>35762</v>
      </c>
      <c r="B2817" s="335" t="s">
        <v>35797</v>
      </c>
      <c r="C2817" s="335" t="s">
        <v>41312</v>
      </c>
      <c r="D2817" s="335" t="s">
        <v>2588</v>
      </c>
      <c r="E2817" s="335" t="s">
        <v>41313</v>
      </c>
      <c r="F2817" s="338"/>
    </row>
    <row r="2818">
      <c r="A2818" s="335" t="s">
        <v>35762</v>
      </c>
      <c r="B2818" s="335" t="s">
        <v>35797</v>
      </c>
      <c r="C2818" s="335" t="s">
        <v>41314</v>
      </c>
      <c r="D2818" s="335" t="s">
        <v>2588</v>
      </c>
      <c r="E2818" s="335" t="s">
        <v>41315</v>
      </c>
      <c r="F2818" s="338"/>
    </row>
    <row r="2819">
      <c r="A2819" s="335" t="s">
        <v>35762</v>
      </c>
      <c r="B2819" s="335" t="s">
        <v>35765</v>
      </c>
      <c r="C2819" s="335" t="s">
        <v>41316</v>
      </c>
      <c r="D2819" s="335" t="s">
        <v>41317</v>
      </c>
      <c r="E2819" s="335" t="s">
        <v>41318</v>
      </c>
      <c r="F2819" s="338"/>
    </row>
    <row r="2820">
      <c r="A2820" s="335" t="s">
        <v>35762</v>
      </c>
      <c r="B2820" s="335" t="s">
        <v>35765</v>
      </c>
      <c r="C2820" s="335" t="s">
        <v>41319</v>
      </c>
      <c r="D2820" s="335" t="s">
        <v>3382</v>
      </c>
      <c r="E2820" s="335" t="s">
        <v>41320</v>
      </c>
      <c r="F2820" s="338"/>
    </row>
    <row r="2821">
      <c r="A2821" s="335" t="s">
        <v>35762</v>
      </c>
      <c r="B2821" s="335" t="s">
        <v>35770</v>
      </c>
      <c r="C2821" s="335" t="s">
        <v>41321</v>
      </c>
      <c r="D2821" s="335" t="s">
        <v>120</v>
      </c>
      <c r="E2821" s="335" t="s">
        <v>41322</v>
      </c>
      <c r="F2821" s="338"/>
    </row>
    <row r="2822">
      <c r="A2822" s="335" t="s">
        <v>35762</v>
      </c>
      <c r="B2822" s="335" t="s">
        <v>35770</v>
      </c>
      <c r="C2822" s="335" t="s">
        <v>5309</v>
      </c>
      <c r="D2822" s="335" t="s">
        <v>5310</v>
      </c>
      <c r="E2822" s="335" t="s">
        <v>41323</v>
      </c>
      <c r="F2822" s="338"/>
    </row>
    <row r="2823">
      <c r="A2823" s="335" t="s">
        <v>35769</v>
      </c>
      <c r="B2823" s="335" t="s">
        <v>35770</v>
      </c>
      <c r="C2823" s="335" t="s">
        <v>41324</v>
      </c>
      <c r="D2823" s="335" t="s">
        <v>2588</v>
      </c>
      <c r="E2823" s="335" t="s">
        <v>41325</v>
      </c>
      <c r="F2823" s="338"/>
    </row>
    <row r="2824">
      <c r="A2824" s="335" t="s">
        <v>35769</v>
      </c>
      <c r="B2824" s="335" t="s">
        <v>35765</v>
      </c>
      <c r="C2824" s="335" t="s">
        <v>41326</v>
      </c>
      <c r="D2824" s="335" t="s">
        <v>41327</v>
      </c>
      <c r="E2824" s="335" t="s">
        <v>41328</v>
      </c>
      <c r="F2824" s="338"/>
    </row>
    <row r="2825">
      <c r="A2825" s="335" t="s">
        <v>35787</v>
      </c>
      <c r="B2825" s="335" t="s">
        <v>35792</v>
      </c>
      <c r="C2825" s="335" t="s">
        <v>37601</v>
      </c>
      <c r="D2825" s="335" t="s">
        <v>41329</v>
      </c>
      <c r="E2825" s="335" t="s">
        <v>41330</v>
      </c>
      <c r="F2825" s="338"/>
    </row>
    <row r="2826">
      <c r="A2826" s="335" t="s">
        <v>35787</v>
      </c>
      <c r="B2826" s="335" t="s">
        <v>35770</v>
      </c>
      <c r="C2826" s="335" t="s">
        <v>37291</v>
      </c>
      <c r="D2826" s="335" t="s">
        <v>41331</v>
      </c>
      <c r="E2826" s="335" t="s">
        <v>41332</v>
      </c>
      <c r="F2826" s="338"/>
    </row>
    <row r="2827">
      <c r="A2827" s="335" t="s">
        <v>35769</v>
      </c>
      <c r="B2827" s="335" t="s">
        <v>35770</v>
      </c>
      <c r="C2827" s="335" t="s">
        <v>41333</v>
      </c>
      <c r="D2827" s="335" t="s">
        <v>41334</v>
      </c>
      <c r="E2827" s="335" t="s">
        <v>41335</v>
      </c>
      <c r="F2827" s="338"/>
    </row>
    <row r="2828">
      <c r="A2828" s="335" t="s">
        <v>35769</v>
      </c>
      <c r="B2828" s="335" t="s">
        <v>35797</v>
      </c>
      <c r="C2828" s="335" t="s">
        <v>31341</v>
      </c>
      <c r="D2828" s="335" t="s">
        <v>41336</v>
      </c>
      <c r="E2828" s="335" t="s">
        <v>41337</v>
      </c>
      <c r="F2828" s="338"/>
    </row>
    <row r="2829">
      <c r="A2829" s="339" t="s">
        <v>35787</v>
      </c>
      <c r="B2829" s="340" t="s">
        <v>24604</v>
      </c>
      <c r="C2829" s="340" t="s">
        <v>33766</v>
      </c>
      <c r="D2829" s="340" t="s">
        <v>41338</v>
      </c>
      <c r="E2829" s="340" t="s">
        <v>30131</v>
      </c>
      <c r="F2829" s="341"/>
    </row>
    <row r="2830">
      <c r="A2830" s="335" t="s">
        <v>35762</v>
      </c>
      <c r="B2830" s="335" t="s">
        <v>35797</v>
      </c>
      <c r="C2830" s="335" t="s">
        <v>41339</v>
      </c>
      <c r="D2830" s="335" t="s">
        <v>33183</v>
      </c>
      <c r="E2830" s="335" t="s">
        <v>41340</v>
      </c>
      <c r="F2830" s="338"/>
    </row>
    <row r="2831">
      <c r="A2831" s="335" t="s">
        <v>35762</v>
      </c>
      <c r="B2831" s="335" t="s">
        <v>35797</v>
      </c>
      <c r="C2831" s="335" t="s">
        <v>41341</v>
      </c>
      <c r="D2831" s="335" t="s">
        <v>21011</v>
      </c>
      <c r="E2831" s="335" t="s">
        <v>41342</v>
      </c>
      <c r="F2831" s="338"/>
    </row>
    <row r="2832">
      <c r="A2832" s="335" t="s">
        <v>35769</v>
      </c>
      <c r="B2832" s="335" t="s">
        <v>35770</v>
      </c>
      <c r="C2832" s="335" t="s">
        <v>24355</v>
      </c>
      <c r="D2832" s="335" t="s">
        <v>19624</v>
      </c>
      <c r="E2832" s="335" t="s">
        <v>41343</v>
      </c>
      <c r="F2832" s="338"/>
    </row>
    <row r="2833">
      <c r="A2833" s="335" t="s">
        <v>35769</v>
      </c>
      <c r="B2833" s="335" t="s">
        <v>35765</v>
      </c>
      <c r="C2833" s="335" t="s">
        <v>41344</v>
      </c>
      <c r="D2833" s="335" t="s">
        <v>16525</v>
      </c>
      <c r="E2833" s="335" t="s">
        <v>41345</v>
      </c>
      <c r="F2833" s="338"/>
    </row>
    <row r="2834">
      <c r="A2834" s="335" t="s">
        <v>35787</v>
      </c>
      <c r="B2834" s="335" t="s">
        <v>35770</v>
      </c>
      <c r="C2834" s="335" t="s">
        <v>32100</v>
      </c>
      <c r="D2834" s="335" t="s">
        <v>41346</v>
      </c>
      <c r="E2834" s="335" t="s">
        <v>13336</v>
      </c>
      <c r="F2834" s="338"/>
    </row>
    <row r="2835">
      <c r="A2835" s="335" t="s">
        <v>35787</v>
      </c>
      <c r="B2835" s="335" t="s">
        <v>35770</v>
      </c>
      <c r="C2835" s="335" t="s">
        <v>41347</v>
      </c>
      <c r="D2835" s="335" t="s">
        <v>41348</v>
      </c>
      <c r="E2835" s="335" t="s">
        <v>13336</v>
      </c>
      <c r="F2835" s="338"/>
    </row>
    <row r="2836">
      <c r="A2836" s="335" t="s">
        <v>34241</v>
      </c>
      <c r="B2836" s="335" t="s">
        <v>35792</v>
      </c>
      <c r="C2836" s="335" t="s">
        <v>36510</v>
      </c>
      <c r="D2836" s="335" t="s">
        <v>41349</v>
      </c>
      <c r="E2836" s="335" t="s">
        <v>41350</v>
      </c>
      <c r="F2836" s="338"/>
    </row>
    <row r="2837">
      <c r="A2837" s="335" t="s">
        <v>35769</v>
      </c>
      <c r="B2837" s="335" t="s">
        <v>35770</v>
      </c>
      <c r="C2837" s="335" t="s">
        <v>41351</v>
      </c>
      <c r="D2837" s="335" t="s">
        <v>30370</v>
      </c>
      <c r="E2837" s="335" t="s">
        <v>41352</v>
      </c>
      <c r="F2837" s="338"/>
    </row>
    <row r="2838">
      <c r="A2838" s="335" t="s">
        <v>35787</v>
      </c>
      <c r="B2838" s="335" t="s">
        <v>35770</v>
      </c>
      <c r="C2838" s="335" t="s">
        <v>41353</v>
      </c>
      <c r="D2838" s="335" t="s">
        <v>41354</v>
      </c>
      <c r="E2838" s="335" t="s">
        <v>33279</v>
      </c>
      <c r="F2838" s="338"/>
    </row>
    <row r="2839">
      <c r="A2839" s="335" t="s">
        <v>35769</v>
      </c>
      <c r="B2839" s="335" t="s">
        <v>35770</v>
      </c>
      <c r="C2839" s="335" t="s">
        <v>41355</v>
      </c>
      <c r="D2839" s="335" t="s">
        <v>2588</v>
      </c>
      <c r="E2839" s="335" t="s">
        <v>41356</v>
      </c>
      <c r="F2839" s="338"/>
    </row>
    <row r="2840">
      <c r="A2840" s="335" t="s">
        <v>35762</v>
      </c>
      <c r="B2840" s="335" t="s">
        <v>35797</v>
      </c>
      <c r="C2840" s="335" t="s">
        <v>13365</v>
      </c>
      <c r="D2840" s="335" t="s">
        <v>13352</v>
      </c>
      <c r="E2840" s="335" t="s">
        <v>41357</v>
      </c>
      <c r="F2840" s="338"/>
    </row>
    <row r="2841">
      <c r="A2841" s="335" t="s">
        <v>35762</v>
      </c>
      <c r="B2841" s="335" t="s">
        <v>35765</v>
      </c>
      <c r="C2841" s="335" t="s">
        <v>41358</v>
      </c>
      <c r="D2841" s="335" t="s">
        <v>41359</v>
      </c>
      <c r="E2841" s="335" t="s">
        <v>41360</v>
      </c>
      <c r="F2841" s="338"/>
    </row>
    <row r="2842">
      <c r="A2842" s="335" t="s">
        <v>35762</v>
      </c>
      <c r="B2842" s="335" t="s">
        <v>35797</v>
      </c>
      <c r="C2842" s="335" t="s">
        <v>41361</v>
      </c>
      <c r="D2842" s="335" t="s">
        <v>41362</v>
      </c>
      <c r="E2842" s="335" t="s">
        <v>41363</v>
      </c>
      <c r="F2842" s="338"/>
    </row>
    <row r="2843">
      <c r="A2843" s="335" t="s">
        <v>35762</v>
      </c>
      <c r="B2843" s="335" t="s">
        <v>35770</v>
      </c>
      <c r="C2843" s="335" t="s">
        <v>41364</v>
      </c>
      <c r="D2843" s="335" t="s">
        <v>5647</v>
      </c>
      <c r="E2843" s="335" t="s">
        <v>41365</v>
      </c>
      <c r="F2843" s="338"/>
    </row>
    <row r="2844">
      <c r="A2844" s="335" t="s">
        <v>35787</v>
      </c>
      <c r="B2844" s="335" t="s">
        <v>35770</v>
      </c>
      <c r="C2844" s="335" t="s">
        <v>41366</v>
      </c>
      <c r="D2844" s="335" t="s">
        <v>41367</v>
      </c>
      <c r="E2844" s="335" t="s">
        <v>7036</v>
      </c>
      <c r="F2844" s="338"/>
    </row>
    <row r="2845">
      <c r="A2845" s="335" t="s">
        <v>35762</v>
      </c>
      <c r="B2845" s="335" t="s">
        <v>35765</v>
      </c>
      <c r="C2845" s="335" t="s">
        <v>41368</v>
      </c>
      <c r="D2845" s="335" t="s">
        <v>7039</v>
      </c>
      <c r="E2845" s="335" t="s">
        <v>41369</v>
      </c>
      <c r="F2845" s="338"/>
    </row>
    <row r="2846">
      <c r="A2846" s="335" t="s">
        <v>35762</v>
      </c>
      <c r="B2846" s="335" t="s">
        <v>35797</v>
      </c>
      <c r="C2846" s="335" t="s">
        <v>41370</v>
      </c>
      <c r="D2846" s="335" t="s">
        <v>7039</v>
      </c>
      <c r="E2846" s="335" t="s">
        <v>41371</v>
      </c>
      <c r="F2846" s="338"/>
    </row>
    <row r="2847">
      <c r="A2847" s="335" t="s">
        <v>35769</v>
      </c>
      <c r="B2847" s="335" t="s">
        <v>35797</v>
      </c>
      <c r="C2847" s="335" t="s">
        <v>2750</v>
      </c>
      <c r="D2847" s="335" t="s">
        <v>2751</v>
      </c>
      <c r="E2847" s="335" t="s">
        <v>41372</v>
      </c>
      <c r="F2847" s="338"/>
    </row>
    <row r="2848">
      <c r="A2848" s="335" t="s">
        <v>35762</v>
      </c>
      <c r="B2848" s="335" t="s">
        <v>35765</v>
      </c>
      <c r="C2848" s="335" t="s">
        <v>41373</v>
      </c>
      <c r="D2848" s="335" t="s">
        <v>13397</v>
      </c>
      <c r="E2848" s="335" t="s">
        <v>41374</v>
      </c>
      <c r="F2848" s="338"/>
    </row>
    <row r="2849">
      <c r="A2849" s="335" t="s">
        <v>35762</v>
      </c>
      <c r="B2849" s="335" t="s">
        <v>35765</v>
      </c>
      <c r="C2849" s="335" t="s">
        <v>41375</v>
      </c>
      <c r="D2849" s="335" t="s">
        <v>13397</v>
      </c>
      <c r="E2849" s="335" t="s">
        <v>41376</v>
      </c>
      <c r="F2849" s="338"/>
    </row>
    <row r="2850">
      <c r="A2850" s="335" t="s">
        <v>35769</v>
      </c>
      <c r="B2850" s="335" t="s">
        <v>35770</v>
      </c>
      <c r="C2850" s="335" t="s">
        <v>22804</v>
      </c>
      <c r="D2850" s="335" t="s">
        <v>41377</v>
      </c>
      <c r="E2850" s="335" t="s">
        <v>41378</v>
      </c>
      <c r="F2850" s="338"/>
    </row>
    <row r="2851">
      <c r="A2851" s="335" t="s">
        <v>35762</v>
      </c>
      <c r="B2851" s="335" t="s">
        <v>35765</v>
      </c>
      <c r="C2851" s="335" t="s">
        <v>41373</v>
      </c>
      <c r="D2851" s="335" t="s">
        <v>41379</v>
      </c>
      <c r="E2851" s="335" t="s">
        <v>41380</v>
      </c>
      <c r="F2851" s="338"/>
    </row>
    <row r="2852">
      <c r="A2852" s="335" t="s">
        <v>35762</v>
      </c>
      <c r="B2852" s="335" t="s">
        <v>35797</v>
      </c>
      <c r="C2852" s="335" t="s">
        <v>7047</v>
      </c>
      <c r="D2852" s="335" t="s">
        <v>4878</v>
      </c>
      <c r="E2852" s="335" t="s">
        <v>41381</v>
      </c>
      <c r="F2852" s="338"/>
    </row>
    <row r="2853">
      <c r="A2853" s="339" t="s">
        <v>35787</v>
      </c>
      <c r="B2853" s="340" t="s">
        <v>33918</v>
      </c>
      <c r="C2853" s="340" t="s">
        <v>41382</v>
      </c>
      <c r="D2853" s="340" t="s">
        <v>41383</v>
      </c>
      <c r="E2853" s="340" t="s">
        <v>41384</v>
      </c>
      <c r="F2853" s="341"/>
    </row>
    <row r="2854">
      <c r="A2854" s="335" t="s">
        <v>35769</v>
      </c>
      <c r="B2854" s="335" t="s">
        <v>35797</v>
      </c>
      <c r="C2854" s="335" t="s">
        <v>41385</v>
      </c>
      <c r="D2854" s="335" t="s">
        <v>41386</v>
      </c>
      <c r="E2854" s="335" t="s">
        <v>41387</v>
      </c>
      <c r="F2854" s="338"/>
    </row>
    <row r="2855">
      <c r="A2855" s="335" t="s">
        <v>35762</v>
      </c>
      <c r="B2855" s="335" t="s">
        <v>35770</v>
      </c>
      <c r="C2855" s="335" t="s">
        <v>41388</v>
      </c>
      <c r="D2855" s="335" t="s">
        <v>13427</v>
      </c>
      <c r="E2855" s="335" t="s">
        <v>41389</v>
      </c>
      <c r="F2855" s="338"/>
    </row>
    <row r="2856">
      <c r="A2856" s="335" t="s">
        <v>35769</v>
      </c>
      <c r="B2856" s="335" t="s">
        <v>35765</v>
      </c>
      <c r="C2856" s="335" t="s">
        <v>25490</v>
      </c>
      <c r="D2856" s="335" t="s">
        <v>41390</v>
      </c>
      <c r="E2856" s="335" t="s">
        <v>41391</v>
      </c>
      <c r="F2856" s="338"/>
    </row>
    <row r="2857">
      <c r="A2857" s="335" t="s">
        <v>35769</v>
      </c>
      <c r="B2857" s="335" t="s">
        <v>35770</v>
      </c>
      <c r="C2857" s="335" t="s">
        <v>41392</v>
      </c>
      <c r="D2857" s="335" t="s">
        <v>41393</v>
      </c>
      <c r="E2857" s="335" t="s">
        <v>41394</v>
      </c>
      <c r="F2857" s="338"/>
    </row>
    <row r="2858">
      <c r="A2858" s="335" t="s">
        <v>35769</v>
      </c>
      <c r="B2858" s="335" t="s">
        <v>35770</v>
      </c>
      <c r="C2858" s="335" t="s">
        <v>41395</v>
      </c>
      <c r="D2858" s="335" t="s">
        <v>41396</v>
      </c>
      <c r="E2858" s="335" t="s">
        <v>41397</v>
      </c>
      <c r="F2858" s="338"/>
    </row>
    <row r="2859">
      <c r="A2859" s="335" t="s">
        <v>35762</v>
      </c>
      <c r="B2859" s="335" t="s">
        <v>35770</v>
      </c>
      <c r="C2859" s="335" t="s">
        <v>41398</v>
      </c>
      <c r="D2859" s="335" t="s">
        <v>41399</v>
      </c>
      <c r="E2859" s="335" t="s">
        <v>41400</v>
      </c>
      <c r="F2859" s="338"/>
    </row>
    <row r="2860">
      <c r="A2860" s="335" t="s">
        <v>35762</v>
      </c>
      <c r="B2860" s="335" t="s">
        <v>24604</v>
      </c>
      <c r="C2860" s="335" t="s">
        <v>41401</v>
      </c>
      <c r="D2860" s="335" t="s">
        <v>13440</v>
      </c>
      <c r="E2860" s="335" t="s">
        <v>41402</v>
      </c>
      <c r="F2860" s="338"/>
    </row>
    <row r="2861">
      <c r="A2861" s="335" t="s">
        <v>35762</v>
      </c>
      <c r="B2861" s="335" t="s">
        <v>35797</v>
      </c>
      <c r="C2861" s="335" t="s">
        <v>41403</v>
      </c>
      <c r="D2861" s="335" t="s">
        <v>2588</v>
      </c>
      <c r="E2861" s="335" t="s">
        <v>41404</v>
      </c>
      <c r="F2861" s="338"/>
    </row>
    <row r="2862">
      <c r="A2862" s="335" t="s">
        <v>35787</v>
      </c>
      <c r="B2862" s="335" t="s">
        <v>35770</v>
      </c>
      <c r="C2862" s="335" t="s">
        <v>41405</v>
      </c>
      <c r="D2862" s="335" t="s">
        <v>41406</v>
      </c>
      <c r="E2862" s="335" t="s">
        <v>41407</v>
      </c>
      <c r="F2862" s="338"/>
    </row>
    <row r="2863">
      <c r="A2863" s="335" t="s">
        <v>35787</v>
      </c>
      <c r="B2863" s="335" t="s">
        <v>35770</v>
      </c>
      <c r="C2863" s="335" t="s">
        <v>33311</v>
      </c>
      <c r="D2863" s="335" t="s">
        <v>41408</v>
      </c>
      <c r="E2863" s="335" t="s">
        <v>7062</v>
      </c>
      <c r="F2863" s="338"/>
    </row>
    <row r="2864">
      <c r="A2864" s="335" t="s">
        <v>35769</v>
      </c>
      <c r="B2864" s="335" t="s">
        <v>35797</v>
      </c>
      <c r="C2864" s="335" t="s">
        <v>41409</v>
      </c>
      <c r="D2864" s="335" t="s">
        <v>13462</v>
      </c>
      <c r="E2864" s="335" t="s">
        <v>41410</v>
      </c>
      <c r="F2864" s="338"/>
    </row>
    <row r="2865">
      <c r="A2865" s="335" t="s">
        <v>34241</v>
      </c>
      <c r="B2865" s="335" t="s">
        <v>35765</v>
      </c>
      <c r="C2865" s="335" t="s">
        <v>38028</v>
      </c>
      <c r="D2865" s="335" t="s">
        <v>41411</v>
      </c>
      <c r="E2865" s="335" t="s">
        <v>41412</v>
      </c>
      <c r="F2865" s="338"/>
    </row>
    <row r="2866">
      <c r="A2866" s="335" t="s">
        <v>35787</v>
      </c>
      <c r="B2866" s="335" t="s">
        <v>35770</v>
      </c>
      <c r="C2866" s="335" t="s">
        <v>41413</v>
      </c>
      <c r="D2866" s="335" t="s">
        <v>41414</v>
      </c>
      <c r="E2866" s="335" t="s">
        <v>41415</v>
      </c>
      <c r="F2866" s="338"/>
    </row>
    <row r="2867">
      <c r="A2867" s="335" t="s">
        <v>35762</v>
      </c>
      <c r="B2867" s="335" t="s">
        <v>35770</v>
      </c>
      <c r="C2867" s="335" t="s">
        <v>41416</v>
      </c>
      <c r="D2867" s="335" t="s">
        <v>41417</v>
      </c>
      <c r="E2867" s="335" t="s">
        <v>41418</v>
      </c>
      <c r="F2867" s="338"/>
    </row>
    <row r="2868">
      <c r="A2868" s="335" t="s">
        <v>35762</v>
      </c>
      <c r="B2868" s="335" t="s">
        <v>35770</v>
      </c>
      <c r="C2868" s="335" t="s">
        <v>41419</v>
      </c>
      <c r="D2868" s="335" t="s">
        <v>13554</v>
      </c>
      <c r="E2868" s="335" t="s">
        <v>41420</v>
      </c>
      <c r="F2868" s="338"/>
    </row>
    <row r="2869">
      <c r="A2869" s="335" t="s">
        <v>35762</v>
      </c>
      <c r="B2869" s="335" t="s">
        <v>35770</v>
      </c>
      <c r="C2869" s="335" t="s">
        <v>41421</v>
      </c>
      <c r="D2869" s="335" t="s">
        <v>41422</v>
      </c>
      <c r="E2869" s="335" t="s">
        <v>41423</v>
      </c>
      <c r="F2869" s="338"/>
    </row>
    <row r="2870">
      <c r="A2870" s="335" t="s">
        <v>35762</v>
      </c>
      <c r="B2870" s="335" t="s">
        <v>35797</v>
      </c>
      <c r="C2870" s="335" t="s">
        <v>41424</v>
      </c>
      <c r="D2870" s="335" t="s">
        <v>2588</v>
      </c>
      <c r="E2870" s="335" t="s">
        <v>41425</v>
      </c>
      <c r="F2870" s="338"/>
    </row>
    <row r="2871">
      <c r="A2871" s="335" t="s">
        <v>34241</v>
      </c>
      <c r="B2871" s="335" t="s">
        <v>35770</v>
      </c>
      <c r="C2871" s="335" t="s">
        <v>34292</v>
      </c>
      <c r="D2871" s="335" t="s">
        <v>41426</v>
      </c>
      <c r="E2871" s="335" t="s">
        <v>41427</v>
      </c>
      <c r="F2871" s="338"/>
    </row>
    <row r="2872">
      <c r="A2872" s="335" t="s">
        <v>35762</v>
      </c>
      <c r="B2872" s="335" t="s">
        <v>35770</v>
      </c>
      <c r="C2872" s="335" t="s">
        <v>15717</v>
      </c>
      <c r="D2872" s="335" t="s">
        <v>41428</v>
      </c>
      <c r="E2872" s="335" t="s">
        <v>41429</v>
      </c>
      <c r="F2872" s="338"/>
    </row>
    <row r="2873">
      <c r="A2873" s="335" t="s">
        <v>35769</v>
      </c>
      <c r="B2873" s="335" t="s">
        <v>35770</v>
      </c>
      <c r="C2873" s="335" t="s">
        <v>22779</v>
      </c>
      <c r="D2873" s="335" t="s">
        <v>41430</v>
      </c>
      <c r="E2873" s="335" t="s">
        <v>41431</v>
      </c>
      <c r="F2873" s="338"/>
    </row>
    <row r="2874">
      <c r="A2874" s="335" t="s">
        <v>35762</v>
      </c>
      <c r="B2874" s="335" t="s">
        <v>35797</v>
      </c>
      <c r="C2874" s="335" t="s">
        <v>41432</v>
      </c>
      <c r="D2874" s="335" t="s">
        <v>41430</v>
      </c>
      <c r="E2874" s="335" t="s">
        <v>41433</v>
      </c>
      <c r="F2874" s="338"/>
    </row>
    <row r="2875">
      <c r="A2875" s="339" t="s">
        <v>35787</v>
      </c>
      <c r="B2875" s="340" t="s">
        <v>24604</v>
      </c>
      <c r="C2875" s="340" t="s">
        <v>37315</v>
      </c>
      <c r="D2875" s="340"/>
      <c r="E2875" s="340" t="s">
        <v>41434</v>
      </c>
      <c r="F2875" s="341"/>
    </row>
    <row r="2876">
      <c r="A2876" s="335" t="s">
        <v>35762</v>
      </c>
      <c r="B2876" s="335" t="s">
        <v>35765</v>
      </c>
      <c r="C2876" s="335" t="s">
        <v>41435</v>
      </c>
      <c r="D2876" s="335" t="s">
        <v>41436</v>
      </c>
      <c r="E2876" s="335" t="s">
        <v>41437</v>
      </c>
      <c r="F2876" s="338"/>
    </row>
    <row r="2877">
      <c r="A2877" s="335" t="s">
        <v>35787</v>
      </c>
      <c r="B2877" s="335" t="s">
        <v>35765</v>
      </c>
      <c r="C2877" s="335" t="s">
        <v>41438</v>
      </c>
      <c r="D2877" s="335" t="s">
        <v>41439</v>
      </c>
      <c r="E2877" s="335" t="s">
        <v>3912</v>
      </c>
      <c r="F2877" s="338"/>
    </row>
    <row r="2878">
      <c r="A2878" s="339" t="s">
        <v>35787</v>
      </c>
      <c r="B2878" s="340" t="s">
        <v>24604</v>
      </c>
      <c r="C2878" s="340" t="s">
        <v>32343</v>
      </c>
      <c r="D2878" s="340"/>
      <c r="E2878" s="340" t="s">
        <v>41440</v>
      </c>
      <c r="F2878" s="341"/>
    </row>
    <row r="2879">
      <c r="A2879" s="335" t="s">
        <v>35787</v>
      </c>
      <c r="B2879" s="335" t="s">
        <v>35797</v>
      </c>
      <c r="C2879" s="335" t="s">
        <v>41441</v>
      </c>
      <c r="D2879" s="335" t="s">
        <v>41442</v>
      </c>
      <c r="E2879" s="335" t="s">
        <v>41443</v>
      </c>
      <c r="F2879" s="338"/>
    </row>
    <row r="2880">
      <c r="A2880" s="335" t="s">
        <v>35787</v>
      </c>
      <c r="B2880" s="335" t="s">
        <v>35770</v>
      </c>
      <c r="C2880" s="335" t="s">
        <v>33002</v>
      </c>
      <c r="D2880" s="335" t="s">
        <v>41444</v>
      </c>
      <c r="E2880" s="335" t="s">
        <v>41445</v>
      </c>
      <c r="F2880" s="338"/>
    </row>
    <row r="2881">
      <c r="A2881" s="335" t="s">
        <v>35762</v>
      </c>
      <c r="B2881" s="335" t="s">
        <v>35765</v>
      </c>
      <c r="C2881" s="335" t="s">
        <v>41446</v>
      </c>
      <c r="D2881" s="335" t="s">
        <v>41447</v>
      </c>
      <c r="E2881" s="335" t="s">
        <v>41448</v>
      </c>
      <c r="F2881" s="338"/>
    </row>
    <row r="2882">
      <c r="A2882" s="335" t="s">
        <v>35769</v>
      </c>
      <c r="B2882" s="335" t="s">
        <v>36013</v>
      </c>
      <c r="C2882" s="335" t="s">
        <v>28060</v>
      </c>
      <c r="D2882" s="335" t="s">
        <v>41449</v>
      </c>
      <c r="E2882" s="335" t="s">
        <v>41450</v>
      </c>
      <c r="F2882" s="338"/>
    </row>
    <row r="2883">
      <c r="A2883" s="335" t="s">
        <v>35762</v>
      </c>
      <c r="B2883" s="335" t="s">
        <v>35765</v>
      </c>
      <c r="C2883" s="335" t="s">
        <v>41451</v>
      </c>
      <c r="D2883" s="335" t="s">
        <v>41452</v>
      </c>
      <c r="E2883" s="335" t="s">
        <v>41453</v>
      </c>
      <c r="F2883" s="338"/>
    </row>
    <row r="2884">
      <c r="A2884" s="335" t="s">
        <v>35769</v>
      </c>
      <c r="B2884" s="335" t="s">
        <v>35770</v>
      </c>
      <c r="C2884" s="335" t="s">
        <v>30262</v>
      </c>
      <c r="D2884" s="335" t="s">
        <v>30263</v>
      </c>
      <c r="E2884" s="335" t="s">
        <v>41454</v>
      </c>
      <c r="F2884" s="338"/>
    </row>
    <row r="2885">
      <c r="A2885" s="335" t="s">
        <v>35769</v>
      </c>
      <c r="B2885" s="335" t="s">
        <v>35797</v>
      </c>
      <c r="C2885" s="335" t="s">
        <v>41455</v>
      </c>
      <c r="D2885" s="335" t="s">
        <v>30263</v>
      </c>
      <c r="E2885" s="335" t="s">
        <v>41456</v>
      </c>
      <c r="F2885" s="338"/>
    </row>
    <row r="2886">
      <c r="A2886" s="335" t="s">
        <v>35787</v>
      </c>
      <c r="B2886" s="335" t="s">
        <v>35770</v>
      </c>
      <c r="C2886" s="335" t="s">
        <v>41457</v>
      </c>
      <c r="D2886" s="335"/>
      <c r="E2886" s="335" t="s">
        <v>41458</v>
      </c>
      <c r="F2886" s="338"/>
    </row>
    <row r="2887">
      <c r="A2887" s="335" t="s">
        <v>35769</v>
      </c>
      <c r="B2887" s="335" t="s">
        <v>35770</v>
      </c>
      <c r="C2887" s="335" t="s">
        <v>22779</v>
      </c>
      <c r="D2887" s="335" t="s">
        <v>41459</v>
      </c>
      <c r="E2887" s="335" t="s">
        <v>41460</v>
      </c>
      <c r="F2887" s="338"/>
    </row>
    <row r="2888">
      <c r="A2888" s="335" t="s">
        <v>35769</v>
      </c>
      <c r="B2888" s="335" t="s">
        <v>35770</v>
      </c>
      <c r="C2888" s="335" t="s">
        <v>27823</v>
      </c>
      <c r="D2888" s="335" t="s">
        <v>2588</v>
      </c>
      <c r="E2888" s="335" t="s">
        <v>41461</v>
      </c>
      <c r="F2888" s="338"/>
    </row>
    <row r="2889">
      <c r="A2889" s="335" t="s">
        <v>35769</v>
      </c>
      <c r="B2889" s="335" t="s">
        <v>35770</v>
      </c>
      <c r="C2889" s="335" t="s">
        <v>41462</v>
      </c>
      <c r="D2889" s="335" t="s">
        <v>2588</v>
      </c>
      <c r="E2889" s="335" t="s">
        <v>41463</v>
      </c>
      <c r="F2889" s="338"/>
    </row>
    <row r="2890">
      <c r="A2890" s="335" t="s">
        <v>35769</v>
      </c>
      <c r="B2890" s="335" t="s">
        <v>35770</v>
      </c>
      <c r="C2890" s="335" t="s">
        <v>26565</v>
      </c>
      <c r="D2890" s="335" t="s">
        <v>2588</v>
      </c>
      <c r="E2890" s="335" t="s">
        <v>41464</v>
      </c>
      <c r="F2890" s="338"/>
    </row>
    <row r="2891">
      <c r="A2891" s="335" t="s">
        <v>35769</v>
      </c>
      <c r="B2891" s="335" t="s">
        <v>35770</v>
      </c>
      <c r="C2891" s="335" t="s">
        <v>41465</v>
      </c>
      <c r="D2891" s="335" t="s">
        <v>2588</v>
      </c>
      <c r="E2891" s="335" t="s">
        <v>41466</v>
      </c>
      <c r="F2891" s="338"/>
    </row>
    <row r="2892">
      <c r="A2892" s="335" t="s">
        <v>35762</v>
      </c>
      <c r="B2892" s="335" t="s">
        <v>35792</v>
      </c>
      <c r="C2892" s="335" t="s">
        <v>41467</v>
      </c>
      <c r="D2892" s="335" t="s">
        <v>2588</v>
      </c>
      <c r="E2892" s="335" t="s">
        <v>41468</v>
      </c>
      <c r="F2892" s="338"/>
    </row>
    <row r="2893">
      <c r="A2893" s="335" t="s">
        <v>35769</v>
      </c>
      <c r="B2893" s="335" t="s">
        <v>35797</v>
      </c>
      <c r="C2893" s="335" t="s">
        <v>41469</v>
      </c>
      <c r="D2893" s="335" t="s">
        <v>41470</v>
      </c>
      <c r="E2893" s="335" t="s">
        <v>41471</v>
      </c>
      <c r="F2893" s="338"/>
    </row>
    <row r="2894">
      <c r="A2894" s="335" t="s">
        <v>35769</v>
      </c>
      <c r="B2894" s="335" t="s">
        <v>35770</v>
      </c>
      <c r="C2894" s="335" t="s">
        <v>23199</v>
      </c>
      <c r="D2894" s="335" t="s">
        <v>19624</v>
      </c>
      <c r="E2894" s="335" t="s">
        <v>41472</v>
      </c>
      <c r="F2894" s="338"/>
    </row>
    <row r="2895">
      <c r="A2895" s="335" t="s">
        <v>35769</v>
      </c>
      <c r="B2895" s="335" t="s">
        <v>35770</v>
      </c>
      <c r="C2895" s="335" t="s">
        <v>41473</v>
      </c>
      <c r="D2895" s="335" t="s">
        <v>41474</v>
      </c>
      <c r="E2895" s="335" t="s">
        <v>41475</v>
      </c>
      <c r="F2895" s="338"/>
    </row>
    <row r="2896">
      <c r="A2896" s="335" t="s">
        <v>35762</v>
      </c>
      <c r="B2896" s="335" t="s">
        <v>35765</v>
      </c>
      <c r="C2896" s="335" t="s">
        <v>5950</v>
      </c>
      <c r="D2896" s="335" t="s">
        <v>41476</v>
      </c>
      <c r="E2896" s="335" t="s">
        <v>41477</v>
      </c>
      <c r="F2896" s="338"/>
    </row>
    <row r="2897">
      <c r="A2897" s="335" t="s">
        <v>34241</v>
      </c>
      <c r="B2897" s="335" t="s">
        <v>35770</v>
      </c>
      <c r="C2897" s="335" t="s">
        <v>34242</v>
      </c>
      <c r="D2897" s="335" t="s">
        <v>41478</v>
      </c>
      <c r="E2897" s="335" t="s">
        <v>41479</v>
      </c>
      <c r="F2897" s="338"/>
    </row>
    <row r="2898">
      <c r="A2898" s="335" t="s">
        <v>35769</v>
      </c>
      <c r="B2898" s="335" t="s">
        <v>35797</v>
      </c>
      <c r="C2898" s="335" t="s">
        <v>41480</v>
      </c>
      <c r="D2898" s="335" t="s">
        <v>5653</v>
      </c>
      <c r="E2898" s="335" t="s">
        <v>41481</v>
      </c>
      <c r="F2898" s="338"/>
    </row>
    <row r="2899">
      <c r="A2899" s="335" t="s">
        <v>35769</v>
      </c>
      <c r="B2899" s="335" t="s">
        <v>35765</v>
      </c>
      <c r="C2899" s="335" t="s">
        <v>41482</v>
      </c>
      <c r="D2899" s="335" t="s">
        <v>13585</v>
      </c>
      <c r="E2899" s="335" t="s">
        <v>41483</v>
      </c>
      <c r="F2899" s="338"/>
    </row>
    <row r="2900">
      <c r="A2900" s="335" t="s">
        <v>35787</v>
      </c>
      <c r="B2900" s="335" t="s">
        <v>35770</v>
      </c>
      <c r="C2900" s="335" t="s">
        <v>33280</v>
      </c>
      <c r="D2900" s="335" t="s">
        <v>41484</v>
      </c>
      <c r="E2900" s="335" t="s">
        <v>7121</v>
      </c>
      <c r="F2900" s="338"/>
    </row>
    <row r="2901">
      <c r="A2901" s="335" t="s">
        <v>35769</v>
      </c>
      <c r="B2901" s="335" t="s">
        <v>35765</v>
      </c>
      <c r="C2901" s="335" t="s">
        <v>36414</v>
      </c>
      <c r="D2901" s="335" t="s">
        <v>37935</v>
      </c>
      <c r="E2901" s="335" t="s">
        <v>41485</v>
      </c>
      <c r="F2901" s="338"/>
    </row>
    <row r="2902">
      <c r="A2902" s="335" t="s">
        <v>35769</v>
      </c>
      <c r="B2902" s="335" t="s">
        <v>35770</v>
      </c>
      <c r="C2902" s="335" t="s">
        <v>41486</v>
      </c>
      <c r="D2902" s="335" t="s">
        <v>5656</v>
      </c>
      <c r="E2902" s="335" t="s">
        <v>41487</v>
      </c>
      <c r="F2902" s="338"/>
    </row>
    <row r="2903">
      <c r="A2903" s="335" t="s">
        <v>35762</v>
      </c>
      <c r="B2903" s="335" t="s">
        <v>35797</v>
      </c>
      <c r="C2903" s="335" t="s">
        <v>41488</v>
      </c>
      <c r="D2903" s="335" t="s">
        <v>41489</v>
      </c>
      <c r="E2903" s="335" t="s">
        <v>41490</v>
      </c>
      <c r="F2903" s="338"/>
    </row>
    <row r="2904">
      <c r="A2904" s="339" t="s">
        <v>35787</v>
      </c>
      <c r="B2904" s="340" t="s">
        <v>24604</v>
      </c>
      <c r="C2904" s="340" t="s">
        <v>33331</v>
      </c>
      <c r="D2904" s="340"/>
      <c r="E2904" s="340" t="s">
        <v>41491</v>
      </c>
      <c r="F2904" s="341"/>
    </row>
    <row r="2905">
      <c r="A2905" s="335" t="s">
        <v>34241</v>
      </c>
      <c r="B2905" s="335" t="s">
        <v>35770</v>
      </c>
      <c r="C2905" s="335" t="s">
        <v>34070</v>
      </c>
      <c r="D2905" s="335" t="s">
        <v>41492</v>
      </c>
      <c r="E2905" s="335" t="s">
        <v>41493</v>
      </c>
      <c r="F2905" s="338"/>
    </row>
    <row r="2906">
      <c r="A2906" s="335" t="s">
        <v>35762</v>
      </c>
      <c r="B2906" s="335" t="s">
        <v>35770</v>
      </c>
      <c r="C2906" s="335" t="s">
        <v>41494</v>
      </c>
      <c r="D2906" s="335" t="s">
        <v>41495</v>
      </c>
      <c r="E2906" s="335" t="s">
        <v>41496</v>
      </c>
      <c r="F2906" s="338"/>
    </row>
    <row r="2907">
      <c r="A2907" s="335" t="s">
        <v>35762</v>
      </c>
      <c r="B2907" s="335" t="s">
        <v>35765</v>
      </c>
      <c r="C2907" s="335" t="s">
        <v>41497</v>
      </c>
      <c r="D2907" s="335" t="s">
        <v>41498</v>
      </c>
      <c r="E2907" s="335" t="s">
        <v>41499</v>
      </c>
      <c r="F2907" s="338"/>
    </row>
    <row r="2908">
      <c r="A2908" s="335" t="s">
        <v>35769</v>
      </c>
      <c r="B2908" s="335" t="s">
        <v>35770</v>
      </c>
      <c r="C2908" s="335" t="s">
        <v>25017</v>
      </c>
      <c r="D2908" s="335" t="s">
        <v>41500</v>
      </c>
      <c r="E2908" s="335" t="s">
        <v>41501</v>
      </c>
      <c r="F2908" s="338"/>
    </row>
    <row r="2909">
      <c r="A2909" s="335" t="s">
        <v>34241</v>
      </c>
      <c r="B2909" s="335" t="s">
        <v>35770</v>
      </c>
      <c r="C2909" s="335" t="s">
        <v>37167</v>
      </c>
      <c r="D2909" s="335" t="s">
        <v>41502</v>
      </c>
      <c r="E2909" s="335" t="s">
        <v>41503</v>
      </c>
      <c r="F2909" s="338"/>
    </row>
    <row r="2910">
      <c r="A2910" s="335" t="s">
        <v>35787</v>
      </c>
      <c r="B2910" s="335" t="s">
        <v>35770</v>
      </c>
      <c r="C2910" s="335" t="s">
        <v>41504</v>
      </c>
      <c r="D2910" s="335" t="s">
        <v>41505</v>
      </c>
      <c r="E2910" s="335" t="s">
        <v>4910</v>
      </c>
      <c r="F2910" s="338"/>
    </row>
    <row r="2911">
      <c r="A2911" s="335" t="s">
        <v>35769</v>
      </c>
      <c r="B2911" s="335" t="s">
        <v>35770</v>
      </c>
      <c r="C2911" s="335" t="s">
        <v>41506</v>
      </c>
      <c r="D2911" s="335" t="s">
        <v>4910</v>
      </c>
      <c r="E2911" s="335" t="s">
        <v>41507</v>
      </c>
      <c r="F2911" s="338"/>
    </row>
    <row r="2912">
      <c r="A2912" s="335" t="s">
        <v>35762</v>
      </c>
      <c r="B2912" s="335" t="s">
        <v>35797</v>
      </c>
      <c r="C2912" s="335" t="s">
        <v>41508</v>
      </c>
      <c r="D2912" s="335" t="s">
        <v>2895</v>
      </c>
      <c r="E2912" s="335" t="s">
        <v>41509</v>
      </c>
      <c r="F2912" s="338"/>
    </row>
    <row r="2913">
      <c r="A2913" s="335" t="s">
        <v>35769</v>
      </c>
      <c r="B2913" s="335" t="s">
        <v>35770</v>
      </c>
      <c r="C2913" s="335" t="s">
        <v>25067</v>
      </c>
      <c r="D2913" s="335" t="s">
        <v>30490</v>
      </c>
      <c r="E2913" s="335" t="s">
        <v>41510</v>
      </c>
      <c r="F2913" s="338"/>
    </row>
    <row r="2914">
      <c r="A2914" s="335" t="s">
        <v>35787</v>
      </c>
      <c r="B2914" s="335" t="s">
        <v>35770</v>
      </c>
      <c r="C2914" s="335" t="s">
        <v>41511</v>
      </c>
      <c r="D2914" s="335" t="s">
        <v>41512</v>
      </c>
      <c r="E2914" s="335" t="s">
        <v>5538</v>
      </c>
      <c r="F2914" s="338"/>
    </row>
    <row r="2915">
      <c r="A2915" s="335" t="s">
        <v>35769</v>
      </c>
      <c r="B2915" s="335" t="s">
        <v>35797</v>
      </c>
      <c r="C2915" s="335" t="s">
        <v>41513</v>
      </c>
      <c r="D2915" s="335" t="s">
        <v>4141</v>
      </c>
      <c r="E2915" s="335" t="s">
        <v>41514</v>
      </c>
      <c r="F2915" s="338"/>
    </row>
    <row r="2916">
      <c r="A2916" s="335" t="s">
        <v>35762</v>
      </c>
      <c r="B2916" s="335" t="s">
        <v>35770</v>
      </c>
      <c r="C2916" s="335" t="s">
        <v>41515</v>
      </c>
      <c r="D2916" s="335" t="s">
        <v>4141</v>
      </c>
      <c r="E2916" s="335" t="s">
        <v>41516</v>
      </c>
      <c r="F2916" s="338"/>
    </row>
    <row r="2917">
      <c r="A2917" s="335" t="s">
        <v>35762</v>
      </c>
      <c r="B2917" s="335" t="s">
        <v>35797</v>
      </c>
      <c r="C2917" s="335" t="s">
        <v>5393</v>
      </c>
      <c r="D2917" s="335" t="s">
        <v>18069</v>
      </c>
      <c r="E2917" s="335" t="s">
        <v>41517</v>
      </c>
      <c r="F2917" s="338"/>
    </row>
    <row r="2918">
      <c r="A2918" s="335" t="s">
        <v>35769</v>
      </c>
      <c r="B2918" s="335" t="s">
        <v>35765</v>
      </c>
      <c r="C2918" s="335" t="s">
        <v>24489</v>
      </c>
      <c r="D2918" s="335" t="s">
        <v>4141</v>
      </c>
      <c r="E2918" s="335" t="s">
        <v>41518</v>
      </c>
      <c r="F2918" s="338"/>
    </row>
    <row r="2919">
      <c r="A2919" s="335" t="s">
        <v>34241</v>
      </c>
      <c r="B2919" s="335" t="s">
        <v>35792</v>
      </c>
      <c r="C2919" s="335" t="s">
        <v>37837</v>
      </c>
      <c r="D2919" s="335" t="s">
        <v>41519</v>
      </c>
      <c r="E2919" s="335" t="s">
        <v>41520</v>
      </c>
      <c r="F2919" s="338"/>
    </row>
    <row r="2920">
      <c r="A2920" s="335" t="s">
        <v>35762</v>
      </c>
      <c r="B2920" s="335" t="s">
        <v>35770</v>
      </c>
      <c r="C2920" s="335" t="s">
        <v>41521</v>
      </c>
      <c r="D2920" s="335" t="s">
        <v>4642</v>
      </c>
      <c r="E2920" s="335" t="s">
        <v>41522</v>
      </c>
      <c r="F2920" s="338"/>
    </row>
    <row r="2921">
      <c r="A2921" s="335" t="s">
        <v>35762</v>
      </c>
      <c r="B2921" s="335" t="s">
        <v>35797</v>
      </c>
      <c r="C2921" s="335" t="s">
        <v>41523</v>
      </c>
      <c r="D2921" s="335" t="s">
        <v>4166</v>
      </c>
      <c r="E2921" s="335" t="s">
        <v>41524</v>
      </c>
      <c r="F2921" s="338"/>
    </row>
    <row r="2922">
      <c r="A2922" s="335" t="s">
        <v>35762</v>
      </c>
      <c r="B2922" s="335" t="s">
        <v>35765</v>
      </c>
      <c r="C2922" s="335" t="s">
        <v>41525</v>
      </c>
      <c r="D2922" s="335" t="s">
        <v>4166</v>
      </c>
      <c r="E2922" s="335" t="s">
        <v>41526</v>
      </c>
      <c r="F2922" s="338"/>
    </row>
    <row r="2923">
      <c r="A2923" s="335" t="s">
        <v>35762</v>
      </c>
      <c r="B2923" s="335" t="s">
        <v>35765</v>
      </c>
      <c r="C2923" s="335" t="s">
        <v>41527</v>
      </c>
      <c r="D2923" s="335" t="s">
        <v>13687</v>
      </c>
      <c r="E2923" s="335" t="s">
        <v>41528</v>
      </c>
      <c r="F2923" s="338"/>
    </row>
    <row r="2924">
      <c r="A2924" s="335" t="s">
        <v>35762</v>
      </c>
      <c r="B2924" s="335" t="s">
        <v>35797</v>
      </c>
      <c r="C2924" s="335" t="s">
        <v>41529</v>
      </c>
      <c r="D2924" s="335" t="s">
        <v>13687</v>
      </c>
      <c r="E2924" s="335" t="s">
        <v>41530</v>
      </c>
      <c r="F2924" s="338"/>
    </row>
    <row r="2925">
      <c r="A2925" s="335" t="s">
        <v>35762</v>
      </c>
      <c r="B2925" s="335" t="s">
        <v>35792</v>
      </c>
      <c r="C2925" s="335" t="s">
        <v>41531</v>
      </c>
      <c r="D2925" s="335" t="s">
        <v>41532</v>
      </c>
      <c r="E2925" s="335" t="s">
        <v>41533</v>
      </c>
      <c r="F2925" s="338"/>
    </row>
    <row r="2926">
      <c r="A2926" s="335" t="s">
        <v>35769</v>
      </c>
      <c r="B2926" s="335" t="s">
        <v>35792</v>
      </c>
      <c r="C2926" s="335" t="s">
        <v>41534</v>
      </c>
      <c r="D2926" s="335" t="s">
        <v>41535</v>
      </c>
      <c r="E2926" s="335" t="s">
        <v>41536</v>
      </c>
      <c r="F2926" s="338"/>
    </row>
    <row r="2927">
      <c r="A2927" s="335" t="s">
        <v>35762</v>
      </c>
      <c r="B2927" s="335" t="s">
        <v>35792</v>
      </c>
      <c r="C2927" s="335" t="s">
        <v>41537</v>
      </c>
      <c r="D2927" s="335" t="s">
        <v>41538</v>
      </c>
      <c r="E2927" s="335" t="s">
        <v>41539</v>
      </c>
      <c r="F2927" s="338"/>
    </row>
    <row r="2928">
      <c r="A2928" s="335" t="s">
        <v>35762</v>
      </c>
      <c r="B2928" s="335" t="s">
        <v>35770</v>
      </c>
      <c r="C2928" s="335" t="s">
        <v>41540</v>
      </c>
      <c r="D2928" s="335" t="s">
        <v>41541</v>
      </c>
      <c r="E2928" s="335" t="s">
        <v>41542</v>
      </c>
      <c r="F2928" s="338"/>
    </row>
    <row r="2929">
      <c r="A2929" s="335" t="s">
        <v>35769</v>
      </c>
      <c r="B2929" s="335" t="s">
        <v>35770</v>
      </c>
      <c r="C2929" s="335" t="s">
        <v>23058</v>
      </c>
      <c r="D2929" s="335" t="s">
        <v>15558</v>
      </c>
      <c r="E2929" s="335" t="s">
        <v>41543</v>
      </c>
      <c r="F2929" s="338"/>
    </row>
    <row r="2930">
      <c r="A2930" s="335" t="s">
        <v>35762</v>
      </c>
      <c r="B2930" s="335" t="s">
        <v>35765</v>
      </c>
      <c r="C2930" s="335" t="s">
        <v>41544</v>
      </c>
      <c r="D2930" s="335" t="s">
        <v>15558</v>
      </c>
      <c r="E2930" s="335" t="s">
        <v>41545</v>
      </c>
      <c r="F2930" s="338"/>
    </row>
    <row r="2931">
      <c r="A2931" s="335" t="s">
        <v>35762</v>
      </c>
      <c r="B2931" s="335" t="s">
        <v>35797</v>
      </c>
      <c r="C2931" s="335" t="s">
        <v>41546</v>
      </c>
      <c r="D2931" s="335" t="s">
        <v>41547</v>
      </c>
      <c r="E2931" s="335" t="s">
        <v>41548</v>
      </c>
      <c r="F2931" s="338"/>
    </row>
    <row r="2932">
      <c r="A2932" s="335" t="s">
        <v>35762</v>
      </c>
      <c r="B2932" s="335" t="s">
        <v>35797</v>
      </c>
      <c r="C2932" s="335" t="s">
        <v>20898</v>
      </c>
      <c r="D2932" s="335" t="s">
        <v>29655</v>
      </c>
      <c r="E2932" s="335" t="s">
        <v>41549</v>
      </c>
      <c r="F2932" s="338"/>
    </row>
    <row r="2933">
      <c r="A2933" s="335" t="s">
        <v>34241</v>
      </c>
      <c r="B2933" s="335" t="s">
        <v>35792</v>
      </c>
      <c r="C2933" s="335" t="s">
        <v>36067</v>
      </c>
      <c r="D2933" s="335" t="s">
        <v>41550</v>
      </c>
      <c r="E2933" s="335" t="s">
        <v>41551</v>
      </c>
      <c r="F2933" s="338"/>
    </row>
    <row r="2934">
      <c r="A2934" s="335" t="s">
        <v>35762</v>
      </c>
      <c r="B2934" s="335" t="s">
        <v>35770</v>
      </c>
      <c r="C2934" s="335" t="s">
        <v>41552</v>
      </c>
      <c r="D2934" s="335" t="s">
        <v>236</v>
      </c>
      <c r="E2934" s="335" t="s">
        <v>41553</v>
      </c>
      <c r="F2934" s="338"/>
    </row>
    <row r="2935">
      <c r="A2935" s="335" t="s">
        <v>35787</v>
      </c>
      <c r="B2935" s="335" t="s">
        <v>35770</v>
      </c>
      <c r="C2935" s="335" t="s">
        <v>32408</v>
      </c>
      <c r="D2935" s="335" t="s">
        <v>41554</v>
      </c>
      <c r="E2935" s="335" t="s">
        <v>41555</v>
      </c>
      <c r="F2935" s="338"/>
    </row>
    <row r="2936">
      <c r="A2936" s="335" t="s">
        <v>35762</v>
      </c>
      <c r="B2936" s="335" t="s">
        <v>35770</v>
      </c>
      <c r="C2936" s="335" t="s">
        <v>41556</v>
      </c>
      <c r="D2936" s="335" t="s">
        <v>41557</v>
      </c>
      <c r="E2936" s="335" t="s">
        <v>41558</v>
      </c>
      <c r="F2936" s="338"/>
    </row>
    <row r="2937">
      <c r="A2937" s="335" t="s">
        <v>35762</v>
      </c>
      <c r="B2937" s="335" t="s">
        <v>35797</v>
      </c>
      <c r="C2937" s="335" t="s">
        <v>41559</v>
      </c>
      <c r="D2937" s="335" t="s">
        <v>13749</v>
      </c>
      <c r="E2937" s="335" t="s">
        <v>41560</v>
      </c>
      <c r="F2937" s="338"/>
    </row>
    <row r="2938">
      <c r="A2938" s="335" t="s">
        <v>35762</v>
      </c>
      <c r="B2938" s="335" t="s">
        <v>35797</v>
      </c>
      <c r="C2938" s="335" t="s">
        <v>41561</v>
      </c>
      <c r="D2938" s="335" t="s">
        <v>13749</v>
      </c>
      <c r="E2938" s="335" t="s">
        <v>41562</v>
      </c>
      <c r="F2938" s="338"/>
    </row>
    <row r="2939">
      <c r="A2939" s="335" t="s">
        <v>35762</v>
      </c>
      <c r="B2939" s="335" t="s">
        <v>35770</v>
      </c>
      <c r="C2939" s="335" t="s">
        <v>41563</v>
      </c>
      <c r="D2939" s="335" t="s">
        <v>41564</v>
      </c>
      <c r="E2939" s="335" t="s">
        <v>41565</v>
      </c>
      <c r="F2939" s="338"/>
    </row>
    <row r="2940">
      <c r="A2940" s="335" t="s">
        <v>34241</v>
      </c>
      <c r="B2940" s="335" t="s">
        <v>35792</v>
      </c>
      <c r="C2940" s="335" t="s">
        <v>36526</v>
      </c>
      <c r="D2940" s="335" t="s">
        <v>41566</v>
      </c>
      <c r="E2940" s="335" t="s">
        <v>41567</v>
      </c>
      <c r="F2940" s="338"/>
    </row>
    <row r="2941">
      <c r="A2941" s="335" t="s">
        <v>35762</v>
      </c>
      <c r="B2941" s="335" t="s">
        <v>35770</v>
      </c>
      <c r="C2941" s="335" t="s">
        <v>41568</v>
      </c>
      <c r="D2941" s="335" t="s">
        <v>7867</v>
      </c>
      <c r="E2941" s="335" t="s">
        <v>41569</v>
      </c>
      <c r="F2941" s="338"/>
    </row>
    <row r="2942">
      <c r="A2942" s="335" t="s">
        <v>34241</v>
      </c>
      <c r="B2942" s="335" t="s">
        <v>35770</v>
      </c>
      <c r="C2942" s="335" t="s">
        <v>41570</v>
      </c>
      <c r="D2942" s="335" t="s">
        <v>41571</v>
      </c>
      <c r="E2942" s="335" t="s">
        <v>41572</v>
      </c>
      <c r="F2942" s="338"/>
    </row>
    <row r="2943">
      <c r="A2943" s="335" t="s">
        <v>35769</v>
      </c>
      <c r="B2943" s="335" t="s">
        <v>35797</v>
      </c>
      <c r="C2943" s="335" t="s">
        <v>41573</v>
      </c>
      <c r="D2943" s="335" t="s">
        <v>2588</v>
      </c>
      <c r="E2943" s="335" t="s">
        <v>41574</v>
      </c>
      <c r="F2943" s="338"/>
    </row>
    <row r="2944">
      <c r="A2944" s="335" t="s">
        <v>35769</v>
      </c>
      <c r="B2944" s="335" t="s">
        <v>35765</v>
      </c>
      <c r="C2944" s="335" t="s">
        <v>41575</v>
      </c>
      <c r="D2944" s="335" t="s">
        <v>2588</v>
      </c>
      <c r="E2944" s="335" t="s">
        <v>41576</v>
      </c>
      <c r="F2944" s="338"/>
    </row>
    <row r="2945">
      <c r="A2945" s="335" t="s">
        <v>35769</v>
      </c>
      <c r="B2945" s="335" t="s">
        <v>35797</v>
      </c>
      <c r="C2945" s="335" t="s">
        <v>41577</v>
      </c>
      <c r="D2945" s="335" t="s">
        <v>2588</v>
      </c>
      <c r="E2945" s="335" t="s">
        <v>41578</v>
      </c>
      <c r="F2945" s="338"/>
    </row>
    <row r="2946">
      <c r="A2946" s="335" t="s">
        <v>35769</v>
      </c>
      <c r="B2946" s="335" t="s">
        <v>35797</v>
      </c>
      <c r="C2946" s="335" t="s">
        <v>24896</v>
      </c>
      <c r="D2946" s="335" t="s">
        <v>13793</v>
      </c>
      <c r="E2946" s="335" t="s">
        <v>41579</v>
      </c>
      <c r="F2946" s="338"/>
    </row>
    <row r="2947">
      <c r="A2947" s="335" t="s">
        <v>35762</v>
      </c>
      <c r="B2947" s="335" t="s">
        <v>35770</v>
      </c>
      <c r="C2947" s="335" t="s">
        <v>41580</v>
      </c>
      <c r="D2947" s="335" t="s">
        <v>41581</v>
      </c>
      <c r="E2947" s="335" t="s">
        <v>41582</v>
      </c>
      <c r="F2947" s="338"/>
    </row>
    <row r="2948">
      <c r="A2948" s="335" t="s">
        <v>35769</v>
      </c>
      <c r="B2948" s="335" t="s">
        <v>35770</v>
      </c>
      <c r="C2948" s="335" t="s">
        <v>24212</v>
      </c>
      <c r="D2948" s="335" t="s">
        <v>41583</v>
      </c>
      <c r="E2948" s="335" t="s">
        <v>41584</v>
      </c>
      <c r="F2948" s="338"/>
    </row>
    <row r="2949">
      <c r="A2949" s="335" t="s">
        <v>35769</v>
      </c>
      <c r="B2949" s="335" t="s">
        <v>35770</v>
      </c>
      <c r="C2949" s="335" t="s">
        <v>25114</v>
      </c>
      <c r="D2949" s="335" t="s">
        <v>41585</v>
      </c>
      <c r="E2949" s="335" t="s">
        <v>41586</v>
      </c>
      <c r="F2949" s="338"/>
    </row>
    <row r="2950">
      <c r="A2950" s="335" t="s">
        <v>35769</v>
      </c>
      <c r="B2950" s="335" t="s">
        <v>35770</v>
      </c>
      <c r="C2950" s="335" t="s">
        <v>41587</v>
      </c>
      <c r="D2950" s="335" t="s">
        <v>13815</v>
      </c>
      <c r="E2950" s="335" t="s">
        <v>41588</v>
      </c>
      <c r="F2950" s="338"/>
    </row>
    <row r="2951">
      <c r="A2951" s="335" t="s">
        <v>35769</v>
      </c>
      <c r="B2951" s="335" t="s">
        <v>35797</v>
      </c>
      <c r="C2951" s="335" t="s">
        <v>41589</v>
      </c>
      <c r="D2951" s="335" t="s">
        <v>13815</v>
      </c>
      <c r="E2951" s="335" t="s">
        <v>41590</v>
      </c>
      <c r="F2951" s="338"/>
    </row>
    <row r="2952">
      <c r="A2952" s="335" t="s">
        <v>34241</v>
      </c>
      <c r="B2952" s="335" t="s">
        <v>35770</v>
      </c>
      <c r="C2952" s="335" t="s">
        <v>34229</v>
      </c>
      <c r="D2952" s="335" t="s">
        <v>41591</v>
      </c>
      <c r="E2952" s="335" t="s">
        <v>41592</v>
      </c>
      <c r="F2952" s="338"/>
    </row>
    <row r="2953">
      <c r="A2953" s="335" t="s">
        <v>35787</v>
      </c>
      <c r="B2953" s="335" t="s">
        <v>35770</v>
      </c>
      <c r="C2953" s="335" t="s">
        <v>41593</v>
      </c>
      <c r="D2953" s="335" t="s">
        <v>41594</v>
      </c>
      <c r="E2953" s="335" t="s">
        <v>6672</v>
      </c>
      <c r="F2953" s="338"/>
    </row>
    <row r="2954">
      <c r="A2954" s="335" t="s">
        <v>35787</v>
      </c>
      <c r="B2954" s="335" t="s">
        <v>35770</v>
      </c>
      <c r="C2954" s="335" t="s">
        <v>41595</v>
      </c>
      <c r="D2954" s="335" t="s">
        <v>41596</v>
      </c>
      <c r="E2954" s="335" t="s">
        <v>6820</v>
      </c>
      <c r="F2954" s="338"/>
    </row>
    <row r="2955">
      <c r="A2955" s="335" t="s">
        <v>35787</v>
      </c>
      <c r="B2955" s="335" t="s">
        <v>35770</v>
      </c>
      <c r="C2955" s="335" t="s">
        <v>36984</v>
      </c>
      <c r="D2955" s="335" t="s">
        <v>41597</v>
      </c>
      <c r="E2955" s="335" t="s">
        <v>41598</v>
      </c>
      <c r="F2955" s="338"/>
    </row>
    <row r="2956">
      <c r="A2956" s="335" t="s">
        <v>35762</v>
      </c>
      <c r="B2956" s="335" t="s">
        <v>35770</v>
      </c>
      <c r="C2956" s="335" t="s">
        <v>12251</v>
      </c>
      <c r="D2956" s="335" t="s">
        <v>6820</v>
      </c>
      <c r="E2956" s="335" t="s">
        <v>41599</v>
      </c>
      <c r="F2956" s="338"/>
    </row>
    <row r="2957">
      <c r="A2957" s="335" t="s">
        <v>35769</v>
      </c>
      <c r="B2957" s="335" t="s">
        <v>35770</v>
      </c>
      <c r="C2957" s="335" t="s">
        <v>24489</v>
      </c>
      <c r="D2957" s="335" t="s">
        <v>6820</v>
      </c>
      <c r="E2957" s="335" t="s">
        <v>41600</v>
      </c>
      <c r="F2957" s="338"/>
    </row>
    <row r="2958">
      <c r="A2958" s="335" t="s">
        <v>35762</v>
      </c>
      <c r="B2958" s="335" t="s">
        <v>35770</v>
      </c>
      <c r="C2958" s="335" t="s">
        <v>41601</v>
      </c>
      <c r="D2958" s="335" t="s">
        <v>6820</v>
      </c>
      <c r="E2958" s="335" t="s">
        <v>41602</v>
      </c>
      <c r="F2958" s="338"/>
    </row>
    <row r="2959">
      <c r="A2959" s="339" t="s">
        <v>35787</v>
      </c>
      <c r="B2959" s="340" t="s">
        <v>24604</v>
      </c>
      <c r="C2959" s="340" t="s">
        <v>32915</v>
      </c>
      <c r="D2959" s="340"/>
      <c r="E2959" s="340" t="s">
        <v>41603</v>
      </c>
      <c r="F2959" s="341"/>
    </row>
    <row r="2960">
      <c r="A2960" s="335" t="s">
        <v>35769</v>
      </c>
      <c r="B2960" s="335" t="s">
        <v>35770</v>
      </c>
      <c r="C2960" s="335" t="s">
        <v>24361</v>
      </c>
      <c r="D2960" s="335" t="s">
        <v>6820</v>
      </c>
      <c r="E2960" s="335" t="s">
        <v>41604</v>
      </c>
      <c r="F2960" s="338"/>
    </row>
    <row r="2961">
      <c r="A2961" s="335" t="s">
        <v>34241</v>
      </c>
      <c r="B2961" s="335" t="s">
        <v>35770</v>
      </c>
      <c r="C2961" s="335" t="s">
        <v>37317</v>
      </c>
      <c r="D2961" s="335" t="s">
        <v>41605</v>
      </c>
      <c r="E2961" s="335" t="s">
        <v>41606</v>
      </c>
      <c r="F2961" s="338"/>
    </row>
    <row r="2962">
      <c r="A2962" s="335" t="s">
        <v>35769</v>
      </c>
      <c r="B2962" s="335" t="s">
        <v>35765</v>
      </c>
      <c r="C2962" s="335" t="s">
        <v>41607</v>
      </c>
      <c r="D2962" s="335" t="s">
        <v>20551</v>
      </c>
      <c r="E2962" s="335" t="s">
        <v>41608</v>
      </c>
      <c r="F2962" s="338"/>
    </row>
    <row r="2963">
      <c r="A2963" s="335" t="s">
        <v>35787</v>
      </c>
      <c r="B2963" s="335" t="s">
        <v>35792</v>
      </c>
      <c r="C2963" s="335" t="s">
        <v>37601</v>
      </c>
      <c r="D2963" s="335" t="s">
        <v>41609</v>
      </c>
      <c r="E2963" s="335" t="s">
        <v>41610</v>
      </c>
      <c r="F2963" s="338"/>
    </row>
    <row r="2964">
      <c r="A2964" s="335" t="s">
        <v>35769</v>
      </c>
      <c r="B2964" s="335" t="s">
        <v>35765</v>
      </c>
      <c r="C2964" s="335" t="s">
        <v>41611</v>
      </c>
      <c r="D2964" s="335" t="s">
        <v>20551</v>
      </c>
      <c r="E2964" s="335" t="s">
        <v>41612</v>
      </c>
      <c r="F2964" s="338"/>
    </row>
    <row r="2965">
      <c r="A2965" s="335" t="s">
        <v>34241</v>
      </c>
      <c r="B2965" s="335" t="s">
        <v>35797</v>
      </c>
      <c r="C2965" s="335" t="s">
        <v>34319</v>
      </c>
      <c r="D2965" s="335" t="s">
        <v>41613</v>
      </c>
      <c r="E2965" s="335" t="s">
        <v>41614</v>
      </c>
      <c r="F2965" s="338"/>
    </row>
    <row r="2966">
      <c r="A2966" s="335" t="s">
        <v>35762</v>
      </c>
      <c r="B2966" s="335" t="s">
        <v>35797</v>
      </c>
      <c r="C2966" s="335" t="s">
        <v>13844</v>
      </c>
      <c r="D2966" s="335" t="s">
        <v>41615</v>
      </c>
      <c r="E2966" s="335" t="s">
        <v>41616</v>
      </c>
      <c r="F2966" s="338"/>
    </row>
    <row r="2967">
      <c r="A2967" s="335" t="s">
        <v>35762</v>
      </c>
      <c r="B2967" s="335" t="s">
        <v>35770</v>
      </c>
      <c r="C2967" s="335" t="s">
        <v>13856</v>
      </c>
      <c r="D2967" s="335" t="s">
        <v>7225</v>
      </c>
      <c r="E2967" s="335" t="s">
        <v>41617</v>
      </c>
      <c r="F2967" s="338"/>
    </row>
    <row r="2968">
      <c r="A2968" s="335" t="s">
        <v>34241</v>
      </c>
      <c r="B2968" s="335" t="s">
        <v>35792</v>
      </c>
      <c r="C2968" s="335" t="s">
        <v>36001</v>
      </c>
      <c r="D2968" s="335" t="s">
        <v>41618</v>
      </c>
      <c r="E2968" s="335" t="s">
        <v>41619</v>
      </c>
      <c r="F2968" s="338"/>
    </row>
    <row r="2969">
      <c r="A2969" s="335" t="s">
        <v>35762</v>
      </c>
      <c r="B2969" s="335" t="s">
        <v>35770</v>
      </c>
      <c r="C2969" s="335" t="s">
        <v>1255</v>
      </c>
      <c r="D2969" s="335" t="s">
        <v>41620</v>
      </c>
      <c r="E2969" s="335" t="s">
        <v>41621</v>
      </c>
      <c r="F2969" s="338"/>
    </row>
    <row r="2970">
      <c r="A2970" s="335" t="s">
        <v>37417</v>
      </c>
      <c r="B2970" s="335" t="s">
        <v>35770</v>
      </c>
      <c r="C2970" s="335" t="s">
        <v>41622</v>
      </c>
      <c r="D2970" s="335"/>
      <c r="E2970" s="335" t="s">
        <v>41623</v>
      </c>
      <c r="F2970" s="338"/>
    </row>
    <row r="2971">
      <c r="A2971" s="335" t="s">
        <v>35762</v>
      </c>
      <c r="B2971" s="335" t="s">
        <v>35797</v>
      </c>
      <c r="C2971" s="335" t="s">
        <v>41624</v>
      </c>
      <c r="D2971" s="335" t="s">
        <v>4192</v>
      </c>
      <c r="E2971" s="335" t="s">
        <v>41625</v>
      </c>
      <c r="F2971" s="338"/>
    </row>
    <row r="2972">
      <c r="A2972" s="335" t="s">
        <v>35787</v>
      </c>
      <c r="B2972" s="335" t="s">
        <v>35770</v>
      </c>
      <c r="C2972" s="335" t="s">
        <v>41626</v>
      </c>
      <c r="D2972" s="335" t="s">
        <v>41627</v>
      </c>
      <c r="E2972" s="335" t="s">
        <v>41628</v>
      </c>
      <c r="F2972" s="338"/>
    </row>
    <row r="2973">
      <c r="A2973" s="335" t="s">
        <v>34241</v>
      </c>
      <c r="B2973" s="335" t="s">
        <v>35770</v>
      </c>
      <c r="C2973" s="335" t="s">
        <v>10763</v>
      </c>
      <c r="D2973" s="335"/>
      <c r="E2973" s="335" t="s">
        <v>41629</v>
      </c>
      <c r="F2973" s="338"/>
    </row>
    <row r="2974">
      <c r="A2974" s="335" t="s">
        <v>35762</v>
      </c>
      <c r="B2974" s="335" t="s">
        <v>35792</v>
      </c>
      <c r="C2974" s="335" t="s">
        <v>41630</v>
      </c>
      <c r="D2974" s="335" t="s">
        <v>7231</v>
      </c>
      <c r="E2974" s="335" t="s">
        <v>41631</v>
      </c>
      <c r="F2974" s="338"/>
    </row>
    <row r="2975">
      <c r="A2975" s="335" t="s">
        <v>34241</v>
      </c>
      <c r="B2975" s="335" t="s">
        <v>35765</v>
      </c>
      <c r="C2975" s="335" t="s">
        <v>41632</v>
      </c>
      <c r="D2975" s="335"/>
      <c r="E2975" s="335" t="s">
        <v>41633</v>
      </c>
      <c r="F2975" s="338"/>
    </row>
    <row r="2976">
      <c r="A2976" s="335" t="s">
        <v>34241</v>
      </c>
      <c r="B2976" s="335" t="s">
        <v>35797</v>
      </c>
      <c r="C2976" s="335" t="s">
        <v>39576</v>
      </c>
      <c r="D2976" s="335"/>
      <c r="E2976" s="335" t="s">
        <v>41634</v>
      </c>
      <c r="F2976" s="338"/>
    </row>
    <row r="2977">
      <c r="A2977" s="335" t="s">
        <v>35769</v>
      </c>
      <c r="B2977" s="335" t="s">
        <v>35770</v>
      </c>
      <c r="C2977" s="335" t="s">
        <v>36585</v>
      </c>
      <c r="D2977" s="335" t="s">
        <v>3526</v>
      </c>
      <c r="E2977" s="335" t="s">
        <v>41635</v>
      </c>
      <c r="F2977" s="338"/>
    </row>
    <row r="2978">
      <c r="A2978" s="335" t="s">
        <v>34241</v>
      </c>
      <c r="B2978" s="335" t="s">
        <v>35770</v>
      </c>
      <c r="C2978" s="335" t="s">
        <v>34878</v>
      </c>
      <c r="D2978" s="335" t="s">
        <v>7231</v>
      </c>
      <c r="E2978" s="335" t="s">
        <v>41636</v>
      </c>
      <c r="F2978" s="338"/>
    </row>
    <row r="2979">
      <c r="A2979" s="335" t="s">
        <v>35787</v>
      </c>
      <c r="B2979" s="335" t="s">
        <v>35797</v>
      </c>
      <c r="C2979" s="335" t="s">
        <v>41637</v>
      </c>
      <c r="D2979" s="335" t="s">
        <v>41638</v>
      </c>
      <c r="E2979" s="335" t="s">
        <v>41639</v>
      </c>
      <c r="F2979" s="338"/>
    </row>
    <row r="2980">
      <c r="A2980" s="335" t="s">
        <v>35762</v>
      </c>
      <c r="B2980" s="335" t="s">
        <v>35797</v>
      </c>
      <c r="C2980" s="335" t="s">
        <v>41640</v>
      </c>
      <c r="D2980" s="335" t="s">
        <v>5627</v>
      </c>
      <c r="E2980" s="335" t="s">
        <v>41641</v>
      </c>
      <c r="F2980" s="338"/>
    </row>
    <row r="2981">
      <c r="A2981" s="335" t="s">
        <v>35769</v>
      </c>
      <c r="B2981" s="335" t="s">
        <v>35797</v>
      </c>
      <c r="C2981" s="335" t="s">
        <v>41642</v>
      </c>
      <c r="D2981" s="335" t="s">
        <v>3526</v>
      </c>
      <c r="E2981" s="335" t="s">
        <v>41643</v>
      </c>
      <c r="F2981" s="338"/>
    </row>
    <row r="2982">
      <c r="A2982" s="335" t="s">
        <v>35762</v>
      </c>
      <c r="B2982" s="335" t="s">
        <v>35770</v>
      </c>
      <c r="C2982" s="335" t="s">
        <v>41644</v>
      </c>
      <c r="D2982" s="335" t="s">
        <v>41645</v>
      </c>
      <c r="E2982" s="335" t="s">
        <v>41646</v>
      </c>
      <c r="F2982" s="338"/>
    </row>
    <row r="2983">
      <c r="A2983" s="335" t="s">
        <v>35787</v>
      </c>
      <c r="B2983" s="335" t="s">
        <v>35770</v>
      </c>
      <c r="C2983" s="335" t="s">
        <v>31986</v>
      </c>
      <c r="D2983" s="335"/>
      <c r="E2983" s="335" t="s">
        <v>41647</v>
      </c>
      <c r="F2983" s="338"/>
    </row>
    <row r="2984">
      <c r="A2984" s="335" t="s">
        <v>35769</v>
      </c>
      <c r="B2984" s="335" t="s">
        <v>35797</v>
      </c>
      <c r="C2984" s="335" t="s">
        <v>29314</v>
      </c>
      <c r="D2984" s="335" t="s">
        <v>41648</v>
      </c>
      <c r="E2984" s="335" t="s">
        <v>41649</v>
      </c>
      <c r="F2984" s="338"/>
    </row>
    <row r="2985">
      <c r="A2985" s="335" t="s">
        <v>35762</v>
      </c>
      <c r="B2985" s="335" t="s">
        <v>24604</v>
      </c>
      <c r="C2985" s="335" t="s">
        <v>1934</v>
      </c>
      <c r="D2985" s="335" t="s">
        <v>41650</v>
      </c>
      <c r="E2985" s="335" t="s">
        <v>41651</v>
      </c>
      <c r="F2985" s="338"/>
    </row>
    <row r="2986">
      <c r="A2986" s="335" t="s">
        <v>35762</v>
      </c>
      <c r="B2986" s="335" t="s">
        <v>35797</v>
      </c>
      <c r="C2986" s="335" t="s">
        <v>41652</v>
      </c>
      <c r="D2986" s="335" t="s">
        <v>4277</v>
      </c>
      <c r="E2986" s="335" t="s">
        <v>41653</v>
      </c>
      <c r="F2986" s="338"/>
    </row>
    <row r="2987">
      <c r="A2987" s="335" t="s">
        <v>35769</v>
      </c>
      <c r="B2987" s="335" t="s">
        <v>35797</v>
      </c>
      <c r="C2987" s="335" t="s">
        <v>41654</v>
      </c>
      <c r="D2987" s="335" t="s">
        <v>41655</v>
      </c>
      <c r="E2987" s="335" t="s">
        <v>41656</v>
      </c>
      <c r="F2987" s="338"/>
    </row>
    <row r="2988">
      <c r="A2988" s="335" t="s">
        <v>35769</v>
      </c>
      <c r="B2988" s="335" t="s">
        <v>35770</v>
      </c>
      <c r="C2988" s="335" t="s">
        <v>41657</v>
      </c>
      <c r="D2988" s="335" t="s">
        <v>4097</v>
      </c>
      <c r="E2988" s="335" t="s">
        <v>41658</v>
      </c>
      <c r="F2988" s="338"/>
    </row>
    <row r="2989">
      <c r="A2989" s="335" t="s">
        <v>35762</v>
      </c>
      <c r="B2989" s="335" t="s">
        <v>35770</v>
      </c>
      <c r="C2989" s="335" t="s">
        <v>37280</v>
      </c>
      <c r="D2989" s="335" t="s">
        <v>4608</v>
      </c>
      <c r="E2989" s="335" t="s">
        <v>41659</v>
      </c>
      <c r="F2989" s="338"/>
    </row>
    <row r="2990">
      <c r="A2990" s="335" t="s">
        <v>35769</v>
      </c>
      <c r="B2990" s="335" t="s">
        <v>35770</v>
      </c>
      <c r="C2990" s="335" t="s">
        <v>41660</v>
      </c>
      <c r="D2990" s="335" t="s">
        <v>13957</v>
      </c>
      <c r="E2990" s="335" t="s">
        <v>41661</v>
      </c>
      <c r="F2990" s="338"/>
    </row>
    <row r="2991">
      <c r="A2991" s="335" t="s">
        <v>35769</v>
      </c>
      <c r="B2991" s="335" t="s">
        <v>35797</v>
      </c>
      <c r="C2991" s="335" t="s">
        <v>23153</v>
      </c>
      <c r="D2991" s="335" t="s">
        <v>13957</v>
      </c>
      <c r="E2991" s="335" t="s">
        <v>41662</v>
      </c>
      <c r="F2991" s="338"/>
    </row>
    <row r="2992">
      <c r="A2992" s="335" t="s">
        <v>35787</v>
      </c>
      <c r="B2992" s="335" t="s">
        <v>35765</v>
      </c>
      <c r="C2992" s="335" t="s">
        <v>41663</v>
      </c>
      <c r="D2992" s="335" t="s">
        <v>41664</v>
      </c>
      <c r="E2992" s="335" t="s">
        <v>6030</v>
      </c>
      <c r="F2992" s="338"/>
    </row>
    <row r="2993">
      <c r="A2993" s="335" t="s">
        <v>35787</v>
      </c>
      <c r="B2993" s="335" t="s">
        <v>35770</v>
      </c>
      <c r="C2993" s="335" t="s">
        <v>32343</v>
      </c>
      <c r="D2993" s="335" t="s">
        <v>41665</v>
      </c>
      <c r="E2993" s="335" t="s">
        <v>5535</v>
      </c>
      <c r="F2993" s="338"/>
    </row>
    <row r="2994">
      <c r="A2994" s="335" t="s">
        <v>35769</v>
      </c>
      <c r="B2994" s="335" t="s">
        <v>35770</v>
      </c>
      <c r="C2994" s="335" t="s">
        <v>41666</v>
      </c>
      <c r="D2994" s="335" t="s">
        <v>41667</v>
      </c>
      <c r="E2994" s="335" t="s">
        <v>41668</v>
      </c>
      <c r="F2994" s="338"/>
    </row>
    <row r="2995">
      <c r="A2995" s="335" t="s">
        <v>35787</v>
      </c>
      <c r="B2995" s="335" t="s">
        <v>35770</v>
      </c>
      <c r="C2995" s="335" t="s">
        <v>32343</v>
      </c>
      <c r="D2995" s="335"/>
      <c r="E2995" s="335" t="s">
        <v>32344</v>
      </c>
      <c r="F2995" s="338"/>
    </row>
    <row r="2996">
      <c r="A2996" s="335" t="s">
        <v>35787</v>
      </c>
      <c r="B2996" s="335" t="s">
        <v>35765</v>
      </c>
      <c r="C2996" s="335" t="s">
        <v>41669</v>
      </c>
      <c r="D2996" s="335" t="s">
        <v>41670</v>
      </c>
      <c r="E2996" s="335" t="s">
        <v>15567</v>
      </c>
      <c r="F2996" s="338"/>
    </row>
    <row r="2997">
      <c r="A2997" s="335" t="s">
        <v>34241</v>
      </c>
      <c r="B2997" s="335" t="s">
        <v>35770</v>
      </c>
      <c r="C2997" s="335" t="s">
        <v>41671</v>
      </c>
      <c r="D2997" s="335"/>
      <c r="E2997" s="335" t="s">
        <v>41672</v>
      </c>
      <c r="F2997" s="338"/>
    </row>
    <row r="2998">
      <c r="A2998" s="335" t="s">
        <v>34241</v>
      </c>
      <c r="B2998" s="335" t="s">
        <v>35770</v>
      </c>
      <c r="C2998" s="335" t="s">
        <v>41673</v>
      </c>
      <c r="D2998" s="335" t="s">
        <v>41674</v>
      </c>
      <c r="E2998" s="335" t="s">
        <v>41675</v>
      </c>
      <c r="F2998" s="338"/>
    </row>
    <row r="2999">
      <c r="A2999" s="335" t="s">
        <v>35769</v>
      </c>
      <c r="B2999" s="335" t="s">
        <v>35765</v>
      </c>
      <c r="C2999" s="335" t="s">
        <v>41676</v>
      </c>
      <c r="D2999" s="335" t="s">
        <v>7276</v>
      </c>
      <c r="E2999" s="335" t="s">
        <v>41677</v>
      </c>
      <c r="F2999" s="338"/>
    </row>
    <row r="3000">
      <c r="A3000" s="335" t="s">
        <v>35762</v>
      </c>
      <c r="B3000" s="335" t="s">
        <v>35770</v>
      </c>
      <c r="C3000" s="335" t="s">
        <v>41678</v>
      </c>
      <c r="D3000" s="335" t="s">
        <v>15567</v>
      </c>
      <c r="E3000" s="335" t="s">
        <v>41679</v>
      </c>
      <c r="F3000" s="338"/>
    </row>
    <row r="3001">
      <c r="A3001" s="335" t="s">
        <v>35769</v>
      </c>
      <c r="B3001" s="335" t="s">
        <v>35770</v>
      </c>
      <c r="C3001" s="335" t="s">
        <v>22783</v>
      </c>
      <c r="D3001" s="335" t="s">
        <v>7276</v>
      </c>
      <c r="E3001" s="335" t="s">
        <v>41680</v>
      </c>
      <c r="F3001" s="338"/>
    </row>
    <row r="3002">
      <c r="A3002" s="335" t="s">
        <v>35787</v>
      </c>
      <c r="B3002" s="335" t="s">
        <v>35765</v>
      </c>
      <c r="C3002" s="335" t="s">
        <v>41681</v>
      </c>
      <c r="D3002" s="335" t="s">
        <v>41682</v>
      </c>
      <c r="E3002" s="335" t="s">
        <v>41683</v>
      </c>
      <c r="F3002" s="338"/>
    </row>
    <row r="3003">
      <c r="A3003" s="335" t="s">
        <v>35787</v>
      </c>
      <c r="B3003" s="335" t="s">
        <v>35770</v>
      </c>
      <c r="C3003" s="335" t="s">
        <v>33002</v>
      </c>
      <c r="D3003" s="335" t="s">
        <v>41684</v>
      </c>
      <c r="E3003" s="335" t="s">
        <v>7282</v>
      </c>
      <c r="F3003" s="338"/>
    </row>
    <row r="3004">
      <c r="A3004" s="335" t="s">
        <v>35762</v>
      </c>
      <c r="B3004" s="335" t="s">
        <v>35770</v>
      </c>
      <c r="C3004" s="335" t="s">
        <v>41685</v>
      </c>
      <c r="D3004" s="335" t="s">
        <v>24545</v>
      </c>
      <c r="E3004" s="335" t="s">
        <v>41686</v>
      </c>
      <c r="F3004" s="338"/>
    </row>
    <row r="3005">
      <c r="A3005" s="335" t="s">
        <v>35769</v>
      </c>
      <c r="B3005" s="335" t="s">
        <v>35792</v>
      </c>
      <c r="C3005" s="335" t="s">
        <v>41687</v>
      </c>
      <c r="D3005" s="335" t="s">
        <v>41688</v>
      </c>
      <c r="E3005" s="335" t="s">
        <v>41689</v>
      </c>
      <c r="F3005" s="338"/>
    </row>
    <row r="3006">
      <c r="A3006" s="335" t="s">
        <v>35787</v>
      </c>
      <c r="B3006" s="335" t="s">
        <v>35770</v>
      </c>
      <c r="C3006" s="335" t="s">
        <v>33796</v>
      </c>
      <c r="D3006" s="335" t="s">
        <v>41690</v>
      </c>
      <c r="E3006" s="335" t="s">
        <v>41691</v>
      </c>
      <c r="F3006" s="338"/>
    </row>
    <row r="3007">
      <c r="A3007" s="335" t="s">
        <v>35762</v>
      </c>
      <c r="B3007" s="335" t="s">
        <v>35792</v>
      </c>
      <c r="C3007" s="335" t="s">
        <v>41692</v>
      </c>
      <c r="D3007" s="335" t="s">
        <v>41693</v>
      </c>
      <c r="E3007" s="335" t="s">
        <v>41694</v>
      </c>
      <c r="F3007" s="338"/>
    </row>
    <row r="3008">
      <c r="A3008" s="335" t="s">
        <v>37417</v>
      </c>
      <c r="B3008" s="335" t="s">
        <v>35770</v>
      </c>
      <c r="C3008" s="335" t="s">
        <v>41695</v>
      </c>
      <c r="D3008" s="335"/>
      <c r="E3008" s="335" t="s">
        <v>41696</v>
      </c>
      <c r="F3008" s="338"/>
    </row>
    <row r="3009">
      <c r="A3009" s="335" t="s">
        <v>35762</v>
      </c>
      <c r="B3009" s="335" t="s">
        <v>35770</v>
      </c>
      <c r="C3009" s="335" t="s">
        <v>41697</v>
      </c>
      <c r="D3009" s="335" t="s">
        <v>3316</v>
      </c>
      <c r="E3009" s="335" t="s">
        <v>41698</v>
      </c>
      <c r="F3009" s="338"/>
    </row>
    <row r="3010">
      <c r="A3010" s="335" t="s">
        <v>35787</v>
      </c>
      <c r="B3010" s="335" t="s">
        <v>35770</v>
      </c>
      <c r="C3010" s="335" t="s">
        <v>33796</v>
      </c>
      <c r="D3010" s="335"/>
      <c r="E3010" s="335" t="s">
        <v>37555</v>
      </c>
      <c r="F3010" s="338"/>
    </row>
    <row r="3011">
      <c r="A3011" s="339" t="s">
        <v>35787</v>
      </c>
      <c r="B3011" s="340" t="s">
        <v>24604</v>
      </c>
      <c r="C3011" s="340" t="s">
        <v>33796</v>
      </c>
      <c r="D3011" s="340"/>
      <c r="E3011" s="340" t="s">
        <v>37555</v>
      </c>
      <c r="F3011" s="341"/>
    </row>
    <row r="3012">
      <c r="A3012" s="335" t="s">
        <v>35769</v>
      </c>
      <c r="B3012" s="335" t="s">
        <v>35792</v>
      </c>
      <c r="C3012" s="335" t="s">
        <v>39129</v>
      </c>
      <c r="D3012" s="335" t="s">
        <v>2588</v>
      </c>
      <c r="E3012" s="335" t="s">
        <v>41699</v>
      </c>
      <c r="F3012" s="338"/>
    </row>
    <row r="3013">
      <c r="A3013" s="335" t="s">
        <v>35762</v>
      </c>
      <c r="B3013" s="335" t="s">
        <v>35770</v>
      </c>
      <c r="C3013" s="335" t="s">
        <v>41700</v>
      </c>
      <c r="D3013" s="335" t="s">
        <v>14037</v>
      </c>
      <c r="E3013" s="335" t="s">
        <v>41701</v>
      </c>
      <c r="F3013" s="338"/>
    </row>
    <row r="3014">
      <c r="A3014" s="335" t="s">
        <v>35762</v>
      </c>
      <c r="B3014" s="335" t="s">
        <v>35770</v>
      </c>
      <c r="C3014" s="335" t="s">
        <v>41702</v>
      </c>
      <c r="D3014" s="335" t="s">
        <v>41703</v>
      </c>
      <c r="E3014" s="335" t="s">
        <v>41704</v>
      </c>
      <c r="F3014" s="338"/>
    </row>
    <row r="3015">
      <c r="A3015" s="335" t="s">
        <v>35787</v>
      </c>
      <c r="B3015" s="335" t="s">
        <v>35770</v>
      </c>
      <c r="C3015" s="335" t="s">
        <v>37114</v>
      </c>
      <c r="D3015" s="335" t="s">
        <v>41705</v>
      </c>
      <c r="E3015" s="335" t="s">
        <v>33404</v>
      </c>
      <c r="F3015" s="338"/>
    </row>
    <row r="3016">
      <c r="A3016" s="335" t="s">
        <v>35762</v>
      </c>
      <c r="B3016" s="335" t="s">
        <v>35770</v>
      </c>
      <c r="C3016" s="335" t="s">
        <v>7299</v>
      </c>
      <c r="D3016" s="335" t="s">
        <v>33404</v>
      </c>
      <c r="E3016" s="335" t="s">
        <v>41706</v>
      </c>
      <c r="F3016" s="338"/>
    </row>
    <row r="3017">
      <c r="A3017" s="335" t="s">
        <v>35762</v>
      </c>
      <c r="B3017" s="335" t="s">
        <v>35770</v>
      </c>
      <c r="C3017" s="335" t="s">
        <v>41707</v>
      </c>
      <c r="D3017" s="335" t="s">
        <v>3643</v>
      </c>
      <c r="E3017" s="335" t="s">
        <v>41708</v>
      </c>
      <c r="F3017" s="338"/>
    </row>
    <row r="3018">
      <c r="A3018" s="335" t="s">
        <v>35762</v>
      </c>
      <c r="B3018" s="335" t="s">
        <v>35792</v>
      </c>
      <c r="C3018" s="335" t="s">
        <v>41709</v>
      </c>
      <c r="D3018" s="335" t="s">
        <v>7370</v>
      </c>
      <c r="E3018" s="335" t="s">
        <v>41710</v>
      </c>
      <c r="F3018" s="338"/>
    </row>
    <row r="3019">
      <c r="A3019" s="335" t="s">
        <v>35787</v>
      </c>
      <c r="B3019" s="335" t="s">
        <v>35770</v>
      </c>
      <c r="C3019" s="335" t="s">
        <v>41711</v>
      </c>
      <c r="D3019" s="335" t="s">
        <v>41712</v>
      </c>
      <c r="E3019" s="335" t="s">
        <v>41713</v>
      </c>
      <c r="F3019" s="338"/>
    </row>
    <row r="3020">
      <c r="A3020" s="335" t="s">
        <v>35769</v>
      </c>
      <c r="B3020" s="335" t="s">
        <v>35797</v>
      </c>
      <c r="C3020" s="335" t="s">
        <v>41714</v>
      </c>
      <c r="D3020" s="335" t="s">
        <v>14059</v>
      </c>
      <c r="E3020" s="335" t="s">
        <v>41715</v>
      </c>
      <c r="F3020" s="338"/>
    </row>
    <row r="3021">
      <c r="A3021" s="335" t="s">
        <v>35769</v>
      </c>
      <c r="B3021" s="335" t="s">
        <v>35797</v>
      </c>
      <c r="C3021" s="335" t="s">
        <v>41716</v>
      </c>
      <c r="D3021" s="335" t="s">
        <v>41717</v>
      </c>
      <c r="E3021" s="335" t="s">
        <v>41718</v>
      </c>
      <c r="F3021" s="338"/>
    </row>
    <row r="3022">
      <c r="A3022" s="335" t="s">
        <v>35769</v>
      </c>
      <c r="B3022" s="335" t="s">
        <v>35765</v>
      </c>
      <c r="C3022" s="335" t="s">
        <v>41719</v>
      </c>
      <c r="D3022" s="335" t="s">
        <v>41720</v>
      </c>
      <c r="E3022" s="335" t="s">
        <v>41721</v>
      </c>
      <c r="F3022" s="338"/>
    </row>
    <row r="3023">
      <c r="A3023" s="335" t="s">
        <v>35769</v>
      </c>
      <c r="B3023" s="335" t="s">
        <v>35770</v>
      </c>
      <c r="C3023" s="335" t="s">
        <v>41722</v>
      </c>
      <c r="D3023" s="335" t="s">
        <v>41723</v>
      </c>
      <c r="E3023" s="335" t="s">
        <v>41724</v>
      </c>
      <c r="F3023" s="338"/>
    </row>
    <row r="3024">
      <c r="A3024" s="335" t="s">
        <v>35787</v>
      </c>
      <c r="B3024" s="335" t="s">
        <v>35770</v>
      </c>
      <c r="C3024" s="335" t="s">
        <v>41725</v>
      </c>
      <c r="D3024" s="335" t="s">
        <v>41726</v>
      </c>
      <c r="E3024" s="335" t="s">
        <v>41727</v>
      </c>
      <c r="F3024" s="338"/>
    </row>
    <row r="3025">
      <c r="A3025" s="335" t="s">
        <v>35762</v>
      </c>
      <c r="B3025" s="335" t="s">
        <v>35792</v>
      </c>
      <c r="C3025" s="335" t="s">
        <v>9492</v>
      </c>
      <c r="D3025" s="335" t="s">
        <v>17757</v>
      </c>
      <c r="E3025" s="335" t="s">
        <v>41728</v>
      </c>
      <c r="F3025" s="338"/>
    </row>
    <row r="3026">
      <c r="A3026" s="335" t="s">
        <v>37417</v>
      </c>
      <c r="B3026" s="335" t="s">
        <v>35792</v>
      </c>
      <c r="C3026" s="335" t="s">
        <v>41729</v>
      </c>
      <c r="D3026" s="335"/>
      <c r="E3026" s="335" t="s">
        <v>41730</v>
      </c>
      <c r="F3026" s="338"/>
    </row>
    <row r="3027">
      <c r="A3027" s="335" t="s">
        <v>35787</v>
      </c>
      <c r="B3027" s="335" t="s">
        <v>35770</v>
      </c>
      <c r="C3027" s="335" t="s">
        <v>41731</v>
      </c>
      <c r="D3027" s="335" t="s">
        <v>41732</v>
      </c>
      <c r="E3027" s="335" t="s">
        <v>14085</v>
      </c>
      <c r="F3027" s="338"/>
    </row>
    <row r="3028">
      <c r="A3028" s="335" t="s">
        <v>35762</v>
      </c>
      <c r="B3028" s="335" t="s">
        <v>35765</v>
      </c>
      <c r="C3028" s="335" t="s">
        <v>41733</v>
      </c>
      <c r="D3028" s="335" t="s">
        <v>14085</v>
      </c>
      <c r="E3028" s="335" t="s">
        <v>41734</v>
      </c>
      <c r="F3028" s="338"/>
    </row>
    <row r="3029">
      <c r="A3029" s="335" t="s">
        <v>35769</v>
      </c>
      <c r="B3029" s="335" t="s">
        <v>35797</v>
      </c>
      <c r="C3029" s="335" t="s">
        <v>41735</v>
      </c>
      <c r="D3029" s="335" t="s">
        <v>32472</v>
      </c>
      <c r="E3029" s="335" t="s">
        <v>41736</v>
      </c>
      <c r="F3029" s="338"/>
    </row>
    <row r="3030">
      <c r="A3030" s="335" t="s">
        <v>35762</v>
      </c>
      <c r="B3030" s="335" t="s">
        <v>35770</v>
      </c>
      <c r="C3030" s="335" t="s">
        <v>14087</v>
      </c>
      <c r="D3030" s="335" t="s">
        <v>32472</v>
      </c>
      <c r="E3030" s="335" t="s">
        <v>41737</v>
      </c>
      <c r="F3030" s="338"/>
    </row>
    <row r="3031">
      <c r="A3031" s="335" t="s">
        <v>35762</v>
      </c>
      <c r="B3031" s="335" t="s">
        <v>35797</v>
      </c>
      <c r="C3031" s="335" t="s">
        <v>41738</v>
      </c>
      <c r="D3031" s="335" t="s">
        <v>41739</v>
      </c>
      <c r="E3031" s="335" t="s">
        <v>41740</v>
      </c>
      <c r="F3031" s="338"/>
    </row>
    <row r="3032">
      <c r="A3032" s="335" t="s">
        <v>35762</v>
      </c>
      <c r="B3032" s="335" t="s">
        <v>35765</v>
      </c>
      <c r="C3032" s="335" t="s">
        <v>41741</v>
      </c>
      <c r="D3032" s="335" t="s">
        <v>41742</v>
      </c>
      <c r="E3032" s="335" t="s">
        <v>41743</v>
      </c>
      <c r="F3032" s="338"/>
    </row>
    <row r="3033">
      <c r="A3033" s="335" t="s">
        <v>35762</v>
      </c>
      <c r="B3033" s="335" t="s">
        <v>35797</v>
      </c>
      <c r="C3033" s="335" t="s">
        <v>41744</v>
      </c>
      <c r="D3033" s="335" t="s">
        <v>41742</v>
      </c>
      <c r="E3033" s="335" t="s">
        <v>41745</v>
      </c>
      <c r="F3033" s="338"/>
    </row>
    <row r="3034">
      <c r="A3034" s="335" t="s">
        <v>35769</v>
      </c>
      <c r="B3034" s="335" t="s">
        <v>35770</v>
      </c>
      <c r="C3034" s="335" t="s">
        <v>41746</v>
      </c>
      <c r="D3034" s="335" t="s">
        <v>41742</v>
      </c>
      <c r="E3034" s="335" t="s">
        <v>41747</v>
      </c>
      <c r="F3034" s="338"/>
    </row>
    <row r="3035">
      <c r="A3035" s="335" t="s">
        <v>35762</v>
      </c>
      <c r="B3035" s="335" t="s">
        <v>35797</v>
      </c>
      <c r="C3035" s="335" t="s">
        <v>41748</v>
      </c>
      <c r="D3035" s="335" t="s">
        <v>41749</v>
      </c>
      <c r="E3035" s="335" t="s">
        <v>41750</v>
      </c>
      <c r="F3035" s="338"/>
    </row>
    <row r="3036">
      <c r="A3036" s="335" t="s">
        <v>34241</v>
      </c>
      <c r="B3036" s="335" t="s">
        <v>35770</v>
      </c>
      <c r="C3036" s="335" t="s">
        <v>41751</v>
      </c>
      <c r="D3036" s="335"/>
      <c r="E3036" s="335" t="s">
        <v>41752</v>
      </c>
      <c r="F3036" s="338"/>
    </row>
    <row r="3037">
      <c r="A3037" s="335" t="s">
        <v>35787</v>
      </c>
      <c r="B3037" s="335" t="s">
        <v>35765</v>
      </c>
      <c r="C3037" s="335" t="s">
        <v>33002</v>
      </c>
      <c r="D3037" s="335" t="s">
        <v>41753</v>
      </c>
      <c r="E3037" s="335" t="s">
        <v>41754</v>
      </c>
      <c r="F3037" s="338"/>
    </row>
    <row r="3038">
      <c r="A3038" s="335" t="s">
        <v>35762</v>
      </c>
      <c r="B3038" s="335" t="s">
        <v>35770</v>
      </c>
      <c r="C3038" s="335" t="s">
        <v>41755</v>
      </c>
      <c r="D3038" s="335" t="s">
        <v>41756</v>
      </c>
      <c r="E3038" s="335" t="s">
        <v>41757</v>
      </c>
      <c r="F3038" s="338"/>
    </row>
    <row r="3039">
      <c r="A3039" s="335" t="s">
        <v>35762</v>
      </c>
      <c r="B3039" s="335" t="s">
        <v>35797</v>
      </c>
      <c r="C3039" s="335" t="s">
        <v>2050</v>
      </c>
      <c r="D3039" s="335" t="s">
        <v>41758</v>
      </c>
      <c r="E3039" s="335" t="s">
        <v>41759</v>
      </c>
      <c r="F3039" s="338"/>
    </row>
    <row r="3040">
      <c r="A3040" s="335" t="s">
        <v>35787</v>
      </c>
      <c r="B3040" s="335" t="s">
        <v>35770</v>
      </c>
      <c r="C3040" s="335" t="s">
        <v>33002</v>
      </c>
      <c r="D3040" s="335" t="s">
        <v>41760</v>
      </c>
      <c r="E3040" s="335" t="s">
        <v>7339</v>
      </c>
      <c r="F3040" s="338"/>
    </row>
    <row r="3041">
      <c r="A3041" s="335" t="s">
        <v>35762</v>
      </c>
      <c r="B3041" s="335" t="s">
        <v>35797</v>
      </c>
      <c r="C3041" s="335" t="s">
        <v>41761</v>
      </c>
      <c r="D3041" s="335" t="s">
        <v>41762</v>
      </c>
      <c r="E3041" s="335" t="s">
        <v>41763</v>
      </c>
      <c r="F3041" s="338"/>
    </row>
    <row r="3042">
      <c r="A3042" s="335" t="s">
        <v>35787</v>
      </c>
      <c r="B3042" s="335" t="s">
        <v>35770</v>
      </c>
      <c r="C3042" s="335" t="s">
        <v>41764</v>
      </c>
      <c r="D3042" s="335" t="s">
        <v>41765</v>
      </c>
      <c r="E3042" s="335" t="s">
        <v>41766</v>
      </c>
      <c r="F3042" s="338"/>
    </row>
    <row r="3043">
      <c r="A3043" s="335" t="s">
        <v>35769</v>
      </c>
      <c r="B3043" s="335" t="s">
        <v>35765</v>
      </c>
      <c r="C3043" s="335" t="s">
        <v>40532</v>
      </c>
      <c r="D3043" s="335" t="s">
        <v>2588</v>
      </c>
      <c r="E3043" s="335" t="s">
        <v>41767</v>
      </c>
      <c r="F3043" s="338"/>
    </row>
    <row r="3044">
      <c r="A3044" s="335" t="s">
        <v>35787</v>
      </c>
      <c r="B3044" s="335" t="s">
        <v>35770</v>
      </c>
      <c r="C3044" s="335" t="s">
        <v>41768</v>
      </c>
      <c r="D3044" s="335" t="s">
        <v>41769</v>
      </c>
      <c r="E3044" s="335" t="s">
        <v>35751</v>
      </c>
      <c r="F3044" s="338"/>
    </row>
    <row r="3045">
      <c r="A3045" s="335" t="s">
        <v>34241</v>
      </c>
      <c r="B3045" s="335" t="s">
        <v>35765</v>
      </c>
      <c r="C3045" s="335" t="s">
        <v>41770</v>
      </c>
      <c r="D3045" s="335"/>
      <c r="E3045" s="335" t="s">
        <v>41771</v>
      </c>
      <c r="F3045" s="338"/>
    </row>
    <row r="3046">
      <c r="A3046" s="335" t="s">
        <v>35769</v>
      </c>
      <c r="B3046" s="335" t="s">
        <v>35765</v>
      </c>
      <c r="C3046" s="335" t="s">
        <v>41772</v>
      </c>
      <c r="D3046" s="335" t="s">
        <v>2588</v>
      </c>
      <c r="E3046" s="335" t="s">
        <v>41773</v>
      </c>
      <c r="F3046" s="338"/>
    </row>
    <row r="3047">
      <c r="A3047" s="335" t="s">
        <v>35762</v>
      </c>
      <c r="B3047" s="335" t="s">
        <v>35770</v>
      </c>
      <c r="C3047" s="335" t="s">
        <v>41774</v>
      </c>
      <c r="D3047" s="335" t="s">
        <v>41775</v>
      </c>
      <c r="E3047" s="335" t="s">
        <v>41776</v>
      </c>
      <c r="F3047" s="338"/>
    </row>
    <row r="3048">
      <c r="A3048" s="335" t="s">
        <v>35762</v>
      </c>
      <c r="B3048" s="335" t="s">
        <v>35792</v>
      </c>
      <c r="C3048" s="335" t="s">
        <v>41777</v>
      </c>
      <c r="D3048" s="335" t="s">
        <v>41778</v>
      </c>
      <c r="E3048" s="335" t="s">
        <v>41779</v>
      </c>
      <c r="F3048" s="338"/>
    </row>
    <row r="3049">
      <c r="A3049" s="335" t="s">
        <v>35769</v>
      </c>
      <c r="B3049" s="335" t="s">
        <v>35765</v>
      </c>
      <c r="C3049" s="335" t="s">
        <v>41780</v>
      </c>
      <c r="D3049" s="335" t="s">
        <v>41781</v>
      </c>
      <c r="E3049" s="335" t="s">
        <v>41782</v>
      </c>
      <c r="F3049" s="338"/>
    </row>
    <row r="3050">
      <c r="A3050" s="335" t="s">
        <v>35762</v>
      </c>
      <c r="B3050" s="335" t="s">
        <v>35792</v>
      </c>
      <c r="C3050" s="335" t="s">
        <v>41783</v>
      </c>
      <c r="D3050" s="335" t="s">
        <v>41784</v>
      </c>
      <c r="E3050" s="335" t="s">
        <v>41785</v>
      </c>
      <c r="F3050" s="338"/>
    </row>
    <row r="3051">
      <c r="A3051" s="335" t="s">
        <v>34241</v>
      </c>
      <c r="B3051" s="335" t="s">
        <v>35770</v>
      </c>
      <c r="C3051" s="335" t="s">
        <v>34804</v>
      </c>
      <c r="D3051" s="335" t="s">
        <v>41786</v>
      </c>
      <c r="E3051" s="335" t="s">
        <v>41787</v>
      </c>
      <c r="F3051" s="338"/>
    </row>
    <row r="3052">
      <c r="A3052" s="335" t="s">
        <v>35769</v>
      </c>
      <c r="B3052" s="335" t="s">
        <v>35797</v>
      </c>
      <c r="C3052" s="335" t="s">
        <v>41788</v>
      </c>
      <c r="D3052" s="335" t="s">
        <v>41789</v>
      </c>
      <c r="E3052" s="335" t="s">
        <v>41790</v>
      </c>
      <c r="F3052" s="338"/>
    </row>
    <row r="3053">
      <c r="A3053" s="335" t="s">
        <v>35762</v>
      </c>
      <c r="B3053" s="335" t="s">
        <v>35770</v>
      </c>
      <c r="C3053" s="335" t="s">
        <v>41791</v>
      </c>
      <c r="D3053" s="335" t="s">
        <v>41792</v>
      </c>
      <c r="E3053" s="335" t="s">
        <v>41793</v>
      </c>
      <c r="F3053" s="338"/>
    </row>
    <row r="3054">
      <c r="A3054" s="335" t="s">
        <v>35787</v>
      </c>
      <c r="B3054" s="335" t="s">
        <v>35770</v>
      </c>
      <c r="C3054" s="335" t="s">
        <v>41794</v>
      </c>
      <c r="D3054" s="335" t="s">
        <v>41795</v>
      </c>
      <c r="E3054" s="335" t="s">
        <v>4236</v>
      </c>
      <c r="F3054" s="338"/>
    </row>
    <row r="3055">
      <c r="A3055" s="335" t="s">
        <v>35762</v>
      </c>
      <c r="B3055" s="335" t="s">
        <v>35770</v>
      </c>
      <c r="C3055" s="335" t="s">
        <v>41796</v>
      </c>
      <c r="D3055" s="335" t="s">
        <v>7356</v>
      </c>
      <c r="E3055" s="335" t="s">
        <v>41797</v>
      </c>
      <c r="F3055" s="338"/>
    </row>
    <row r="3056">
      <c r="A3056" s="335" t="s">
        <v>35787</v>
      </c>
      <c r="B3056" s="335" t="s">
        <v>35770</v>
      </c>
      <c r="C3056" s="335" t="s">
        <v>40898</v>
      </c>
      <c r="D3056" s="335" t="s">
        <v>41798</v>
      </c>
      <c r="E3056" s="335" t="s">
        <v>41799</v>
      </c>
      <c r="F3056" s="338"/>
    </row>
    <row r="3057">
      <c r="A3057" s="335" t="s">
        <v>35769</v>
      </c>
      <c r="B3057" s="335" t="s">
        <v>35765</v>
      </c>
      <c r="C3057" s="335" t="s">
        <v>41800</v>
      </c>
      <c r="D3057" s="335" t="s">
        <v>4236</v>
      </c>
      <c r="E3057" s="335" t="s">
        <v>41801</v>
      </c>
      <c r="F3057" s="338"/>
    </row>
    <row r="3058">
      <c r="A3058" s="335" t="s">
        <v>35762</v>
      </c>
      <c r="B3058" s="335" t="s">
        <v>35797</v>
      </c>
      <c r="C3058" s="335" t="s">
        <v>41802</v>
      </c>
      <c r="D3058" s="335" t="s">
        <v>4236</v>
      </c>
      <c r="E3058" s="335" t="s">
        <v>41803</v>
      </c>
      <c r="F3058" s="338"/>
    </row>
    <row r="3059">
      <c r="A3059" s="335" t="s">
        <v>35762</v>
      </c>
      <c r="B3059" s="335" t="s">
        <v>35765</v>
      </c>
      <c r="C3059" s="335" t="s">
        <v>41804</v>
      </c>
      <c r="D3059" s="335" t="s">
        <v>7356</v>
      </c>
      <c r="E3059" s="335" t="s">
        <v>41805</v>
      </c>
      <c r="F3059" s="338"/>
    </row>
    <row r="3060">
      <c r="A3060" s="335" t="s">
        <v>35762</v>
      </c>
      <c r="B3060" s="335" t="s">
        <v>35770</v>
      </c>
      <c r="C3060" s="335" t="s">
        <v>41806</v>
      </c>
      <c r="D3060" s="335" t="s">
        <v>7356</v>
      </c>
      <c r="E3060" s="335" t="s">
        <v>41807</v>
      </c>
      <c r="F3060" s="338"/>
    </row>
    <row r="3061">
      <c r="A3061" s="335" t="s">
        <v>35762</v>
      </c>
      <c r="B3061" s="335" t="s">
        <v>35765</v>
      </c>
      <c r="C3061" s="335" t="s">
        <v>41808</v>
      </c>
      <c r="D3061" s="335" t="s">
        <v>7356</v>
      </c>
      <c r="E3061" s="335" t="s">
        <v>41809</v>
      </c>
      <c r="F3061" s="338"/>
    </row>
    <row r="3062">
      <c r="A3062" s="335" t="s">
        <v>35762</v>
      </c>
      <c r="B3062" s="335" t="s">
        <v>35770</v>
      </c>
      <c r="C3062" s="335" t="s">
        <v>41810</v>
      </c>
      <c r="D3062" s="335" t="s">
        <v>2588</v>
      </c>
      <c r="E3062" s="335" t="s">
        <v>41811</v>
      </c>
      <c r="F3062" s="338"/>
    </row>
    <row r="3063">
      <c r="A3063" s="335" t="s">
        <v>35762</v>
      </c>
      <c r="B3063" s="335" t="s">
        <v>35797</v>
      </c>
      <c r="C3063" s="335" t="s">
        <v>41812</v>
      </c>
      <c r="D3063" s="335" t="s">
        <v>15056</v>
      </c>
      <c r="E3063" s="335" t="s">
        <v>41813</v>
      </c>
      <c r="F3063" s="338"/>
    </row>
    <row r="3064">
      <c r="A3064" s="335" t="s">
        <v>35762</v>
      </c>
      <c r="B3064" s="335" t="s">
        <v>35792</v>
      </c>
      <c r="C3064" s="335" t="s">
        <v>21155</v>
      </c>
      <c r="D3064" s="335" t="s">
        <v>41814</v>
      </c>
      <c r="E3064" s="335" t="s">
        <v>41815</v>
      </c>
      <c r="F3064" s="338"/>
    </row>
    <row r="3065">
      <c r="A3065" s="335" t="s">
        <v>35787</v>
      </c>
      <c r="B3065" s="335" t="s">
        <v>35792</v>
      </c>
      <c r="C3065" s="335" t="s">
        <v>36953</v>
      </c>
      <c r="D3065" s="335" t="s">
        <v>41816</v>
      </c>
      <c r="E3065" s="335" t="s">
        <v>41817</v>
      </c>
      <c r="F3065" s="338"/>
    </row>
    <row r="3066">
      <c r="A3066" s="335" t="s">
        <v>35762</v>
      </c>
      <c r="B3066" s="335" t="s">
        <v>35770</v>
      </c>
      <c r="C3066" s="335" t="s">
        <v>41818</v>
      </c>
      <c r="D3066" s="335" t="s">
        <v>34824</v>
      </c>
      <c r="E3066" s="335" t="s">
        <v>41819</v>
      </c>
      <c r="F3066" s="338"/>
    </row>
    <row r="3067">
      <c r="A3067" s="335" t="s">
        <v>35762</v>
      </c>
      <c r="B3067" s="335" t="s">
        <v>35770</v>
      </c>
      <c r="C3067" s="335" t="s">
        <v>7160</v>
      </c>
      <c r="D3067" s="335" t="s">
        <v>36832</v>
      </c>
      <c r="E3067" s="335" t="s">
        <v>41820</v>
      </c>
      <c r="F3067" s="338"/>
    </row>
    <row r="3068">
      <c r="A3068" s="335" t="s">
        <v>35787</v>
      </c>
      <c r="B3068" s="335" t="s">
        <v>35770</v>
      </c>
      <c r="C3068" s="335" t="s">
        <v>41821</v>
      </c>
      <c r="D3068" s="335" t="s">
        <v>41822</v>
      </c>
      <c r="E3068" s="335" t="s">
        <v>41823</v>
      </c>
      <c r="F3068" s="338"/>
    </row>
    <row r="3069">
      <c r="A3069" s="335" t="s">
        <v>35787</v>
      </c>
      <c r="B3069" s="335" t="s">
        <v>35770</v>
      </c>
      <c r="C3069" s="335" t="s">
        <v>41824</v>
      </c>
      <c r="D3069" s="335" t="s">
        <v>41825</v>
      </c>
      <c r="E3069" s="335" t="s">
        <v>24574</v>
      </c>
      <c r="F3069" s="338"/>
    </row>
    <row r="3070">
      <c r="A3070" s="335" t="s">
        <v>35762</v>
      </c>
      <c r="B3070" s="335" t="s">
        <v>35797</v>
      </c>
      <c r="C3070" s="335" t="s">
        <v>41826</v>
      </c>
      <c r="D3070" s="335" t="s">
        <v>21459</v>
      </c>
      <c r="E3070" s="335" t="s">
        <v>41827</v>
      </c>
      <c r="F3070" s="338"/>
    </row>
    <row r="3071">
      <c r="A3071" s="335" t="s">
        <v>35787</v>
      </c>
      <c r="B3071" s="335" t="s">
        <v>35797</v>
      </c>
      <c r="C3071" s="335" t="s">
        <v>41828</v>
      </c>
      <c r="D3071" s="335" t="s">
        <v>41829</v>
      </c>
      <c r="E3071" s="335" t="s">
        <v>41830</v>
      </c>
      <c r="F3071" s="338"/>
    </row>
    <row r="3072">
      <c r="A3072" s="335" t="s">
        <v>35762</v>
      </c>
      <c r="B3072" s="335" t="s">
        <v>35770</v>
      </c>
      <c r="C3072" s="335" t="s">
        <v>37461</v>
      </c>
      <c r="D3072" s="335" t="s">
        <v>41831</v>
      </c>
      <c r="E3072" s="335" t="s">
        <v>41832</v>
      </c>
      <c r="F3072" s="338"/>
    </row>
    <row r="3073">
      <c r="A3073" s="335" t="s">
        <v>35787</v>
      </c>
      <c r="B3073" s="335" t="s">
        <v>35770</v>
      </c>
      <c r="C3073" s="335" t="s">
        <v>41833</v>
      </c>
      <c r="D3073" s="335" t="s">
        <v>41834</v>
      </c>
      <c r="E3073" s="335" t="s">
        <v>14316</v>
      </c>
      <c r="F3073" s="338"/>
    </row>
    <row r="3074">
      <c r="A3074" s="335" t="s">
        <v>34241</v>
      </c>
      <c r="B3074" s="335" t="s">
        <v>35770</v>
      </c>
      <c r="C3074" s="335" t="s">
        <v>36426</v>
      </c>
      <c r="D3074" s="335" t="s">
        <v>41835</v>
      </c>
      <c r="E3074" s="335" t="s">
        <v>41836</v>
      </c>
      <c r="F3074" s="338"/>
    </row>
    <row r="3075">
      <c r="A3075" s="335" t="s">
        <v>35762</v>
      </c>
      <c r="B3075" s="335" t="s">
        <v>35792</v>
      </c>
      <c r="C3075" s="335" t="s">
        <v>5499</v>
      </c>
      <c r="D3075" s="335" t="s">
        <v>20986</v>
      </c>
      <c r="E3075" s="335" t="s">
        <v>41837</v>
      </c>
      <c r="F3075" s="338"/>
    </row>
    <row r="3076">
      <c r="A3076" s="335" t="s">
        <v>35769</v>
      </c>
      <c r="B3076" s="335" t="s">
        <v>35765</v>
      </c>
      <c r="C3076" s="335" t="s">
        <v>25490</v>
      </c>
      <c r="D3076" s="335" t="s">
        <v>41838</v>
      </c>
      <c r="E3076" s="335" t="s">
        <v>41839</v>
      </c>
      <c r="F3076" s="338"/>
    </row>
    <row r="3077">
      <c r="A3077" s="335" t="s">
        <v>35769</v>
      </c>
      <c r="B3077" s="335" t="s">
        <v>35797</v>
      </c>
      <c r="C3077" s="335" t="s">
        <v>28134</v>
      </c>
      <c r="D3077" s="335" t="s">
        <v>41838</v>
      </c>
      <c r="E3077" s="335" t="s">
        <v>41840</v>
      </c>
      <c r="F3077" s="338"/>
    </row>
    <row r="3078">
      <c r="A3078" s="335" t="s">
        <v>35769</v>
      </c>
      <c r="B3078" s="335" t="s">
        <v>35792</v>
      </c>
      <c r="C3078" s="335" t="s">
        <v>29848</v>
      </c>
      <c r="D3078" s="335" t="s">
        <v>41838</v>
      </c>
      <c r="E3078" s="335" t="s">
        <v>41841</v>
      </c>
      <c r="F3078" s="338"/>
    </row>
    <row r="3079">
      <c r="A3079" s="335" t="s">
        <v>35769</v>
      </c>
      <c r="B3079" s="335" t="s">
        <v>35770</v>
      </c>
      <c r="C3079" s="335" t="s">
        <v>28134</v>
      </c>
      <c r="D3079" s="335" t="s">
        <v>41838</v>
      </c>
      <c r="E3079" s="335" t="s">
        <v>41842</v>
      </c>
      <c r="F3079" s="338"/>
    </row>
    <row r="3080">
      <c r="A3080" s="335" t="s">
        <v>35762</v>
      </c>
      <c r="B3080" s="335" t="s">
        <v>35765</v>
      </c>
      <c r="C3080" s="335" t="s">
        <v>41843</v>
      </c>
      <c r="D3080" s="335" t="s">
        <v>41844</v>
      </c>
      <c r="E3080" s="335" t="s">
        <v>41845</v>
      </c>
      <c r="F3080" s="338"/>
    </row>
    <row r="3081">
      <c r="A3081" s="339" t="s">
        <v>35787</v>
      </c>
      <c r="B3081" s="340" t="s">
        <v>24604</v>
      </c>
      <c r="C3081" s="340" t="s">
        <v>33331</v>
      </c>
      <c r="D3081" s="340"/>
      <c r="E3081" s="340" t="s">
        <v>41846</v>
      </c>
      <c r="F3081" s="341"/>
    </row>
    <row r="3082">
      <c r="A3082" s="335" t="s">
        <v>35762</v>
      </c>
      <c r="B3082" s="335" t="s">
        <v>35765</v>
      </c>
      <c r="C3082" s="335" t="s">
        <v>19692</v>
      </c>
      <c r="D3082" s="335" t="s">
        <v>2588</v>
      </c>
      <c r="E3082" s="335" t="s">
        <v>41847</v>
      </c>
      <c r="F3082" s="338"/>
    </row>
    <row r="3083">
      <c r="A3083" s="339" t="s">
        <v>35787</v>
      </c>
      <c r="B3083" s="340" t="s">
        <v>24604</v>
      </c>
      <c r="C3083" s="340" t="s">
        <v>33480</v>
      </c>
      <c r="D3083" s="340"/>
      <c r="E3083" s="340" t="s">
        <v>41848</v>
      </c>
      <c r="F3083" s="341"/>
    </row>
    <row r="3084">
      <c r="A3084" s="335" t="s">
        <v>35762</v>
      </c>
      <c r="B3084" s="335" t="s">
        <v>35797</v>
      </c>
      <c r="C3084" s="335" t="s">
        <v>41849</v>
      </c>
      <c r="D3084" s="335" t="s">
        <v>2588</v>
      </c>
      <c r="E3084" s="335" t="s">
        <v>41850</v>
      </c>
      <c r="F3084" s="338"/>
    </row>
    <row r="3085">
      <c r="A3085" s="335" t="s">
        <v>35762</v>
      </c>
      <c r="B3085" s="335" t="s">
        <v>36013</v>
      </c>
      <c r="C3085" s="335" t="s">
        <v>41851</v>
      </c>
      <c r="D3085" s="335" t="s">
        <v>41852</v>
      </c>
      <c r="E3085" s="335" t="s">
        <v>41853</v>
      </c>
      <c r="F3085" s="338"/>
    </row>
    <row r="3086">
      <c r="A3086" s="335" t="s">
        <v>35762</v>
      </c>
      <c r="B3086" s="335" t="s">
        <v>35826</v>
      </c>
      <c r="C3086" s="335" t="s">
        <v>41854</v>
      </c>
      <c r="D3086" s="335" t="s">
        <v>41855</v>
      </c>
      <c r="E3086" s="335" t="s">
        <v>41856</v>
      </c>
      <c r="F3086" s="338"/>
    </row>
    <row r="3087">
      <c r="A3087" s="335" t="s">
        <v>35787</v>
      </c>
      <c r="B3087" s="335" t="s">
        <v>35797</v>
      </c>
      <c r="C3087" s="335" t="s">
        <v>41857</v>
      </c>
      <c r="D3087" s="335" t="s">
        <v>41858</v>
      </c>
      <c r="E3087" s="335" t="s">
        <v>41859</v>
      </c>
      <c r="F3087" s="338"/>
    </row>
    <row r="3088">
      <c r="A3088" s="335" t="s">
        <v>35762</v>
      </c>
      <c r="B3088" s="335" t="s">
        <v>35797</v>
      </c>
      <c r="C3088" s="335" t="s">
        <v>41860</v>
      </c>
      <c r="D3088" s="335" t="s">
        <v>41861</v>
      </c>
      <c r="E3088" s="335" t="s">
        <v>41860</v>
      </c>
      <c r="F3088" s="338"/>
    </row>
    <row r="3089">
      <c r="A3089" s="335" t="s">
        <v>35769</v>
      </c>
      <c r="B3089" s="335" t="s">
        <v>35797</v>
      </c>
      <c r="C3089" s="335" t="s">
        <v>40925</v>
      </c>
      <c r="D3089" s="335" t="s">
        <v>14385</v>
      </c>
      <c r="E3089" s="335" t="s">
        <v>41862</v>
      </c>
      <c r="F3089" s="338"/>
    </row>
    <row r="3090">
      <c r="A3090" s="335" t="s">
        <v>35769</v>
      </c>
      <c r="B3090" s="335" t="s">
        <v>35770</v>
      </c>
      <c r="C3090" s="335" t="s">
        <v>30380</v>
      </c>
      <c r="D3090" s="335" t="s">
        <v>4335</v>
      </c>
      <c r="E3090" s="335" t="s">
        <v>41863</v>
      </c>
      <c r="F3090" s="338"/>
    </row>
    <row r="3091">
      <c r="A3091" s="335" t="s">
        <v>35769</v>
      </c>
      <c r="B3091" s="335" t="s">
        <v>35770</v>
      </c>
      <c r="C3091" s="335" t="s">
        <v>30380</v>
      </c>
      <c r="D3091" s="335" t="s">
        <v>4335</v>
      </c>
      <c r="E3091" s="335" t="s">
        <v>41864</v>
      </c>
      <c r="F3091" s="338"/>
    </row>
    <row r="3092">
      <c r="A3092" s="335" t="s">
        <v>35762</v>
      </c>
      <c r="B3092" s="335" t="s">
        <v>35770</v>
      </c>
      <c r="C3092" s="335" t="s">
        <v>41865</v>
      </c>
      <c r="D3092" s="335" t="s">
        <v>7413</v>
      </c>
      <c r="E3092" s="335" t="s">
        <v>41866</v>
      </c>
      <c r="F3092" s="338"/>
    </row>
    <row r="3093">
      <c r="A3093" s="335" t="s">
        <v>35769</v>
      </c>
      <c r="B3093" s="335" t="s">
        <v>35797</v>
      </c>
      <c r="C3093" s="335" t="s">
        <v>35888</v>
      </c>
      <c r="D3093" s="335" t="s">
        <v>17456</v>
      </c>
      <c r="E3093" s="335" t="s">
        <v>41867</v>
      </c>
      <c r="F3093" s="338"/>
    </row>
    <row r="3094">
      <c r="A3094" s="335" t="s">
        <v>35787</v>
      </c>
      <c r="B3094" s="335" t="s">
        <v>35770</v>
      </c>
      <c r="C3094" s="335" t="s">
        <v>41868</v>
      </c>
      <c r="D3094" s="335"/>
      <c r="E3094" s="335" t="s">
        <v>41869</v>
      </c>
      <c r="F3094" s="338"/>
    </row>
    <row r="3095">
      <c r="A3095" s="335" t="s">
        <v>35762</v>
      </c>
      <c r="B3095" s="335" t="s">
        <v>35770</v>
      </c>
      <c r="C3095" s="335" t="s">
        <v>5586</v>
      </c>
      <c r="D3095" s="335" t="s">
        <v>5587</v>
      </c>
      <c r="E3095" s="335" t="s">
        <v>41870</v>
      </c>
      <c r="F3095" s="338"/>
    </row>
    <row r="3096">
      <c r="A3096" s="335" t="s">
        <v>35762</v>
      </c>
      <c r="B3096" s="335" t="s">
        <v>35765</v>
      </c>
      <c r="C3096" s="335" t="s">
        <v>29563</v>
      </c>
      <c r="D3096" s="335" t="s">
        <v>41871</v>
      </c>
      <c r="E3096" s="335" t="s">
        <v>41872</v>
      </c>
      <c r="F3096" s="338"/>
    </row>
    <row r="3097">
      <c r="A3097" s="335" t="s">
        <v>35762</v>
      </c>
      <c r="B3097" s="335" t="s">
        <v>35770</v>
      </c>
      <c r="C3097" s="335" t="s">
        <v>41873</v>
      </c>
      <c r="D3097" s="335" t="s">
        <v>2588</v>
      </c>
      <c r="E3097" s="335" t="s">
        <v>41874</v>
      </c>
      <c r="F3097" s="338"/>
    </row>
    <row r="3098">
      <c r="A3098" s="339" t="s">
        <v>35787</v>
      </c>
      <c r="B3098" s="340" t="s">
        <v>33918</v>
      </c>
      <c r="C3098" s="340" t="s">
        <v>37350</v>
      </c>
      <c r="D3098" s="340" t="s">
        <v>41875</v>
      </c>
      <c r="E3098" s="340" t="s">
        <v>41876</v>
      </c>
      <c r="F3098" s="341"/>
    </row>
    <row r="3099">
      <c r="A3099" s="339" t="s">
        <v>35787</v>
      </c>
      <c r="B3099" s="340" t="s">
        <v>33918</v>
      </c>
      <c r="C3099" s="340" t="s">
        <v>37350</v>
      </c>
      <c r="D3099" s="340" t="s">
        <v>41877</v>
      </c>
      <c r="E3099" s="340" t="s">
        <v>41878</v>
      </c>
      <c r="F3099" s="341"/>
    </row>
    <row r="3100">
      <c r="A3100" s="335" t="s">
        <v>35787</v>
      </c>
      <c r="B3100" s="335" t="s">
        <v>35770</v>
      </c>
      <c r="C3100" s="335" t="s">
        <v>32402</v>
      </c>
      <c r="D3100" s="335"/>
      <c r="E3100" s="335" t="s">
        <v>41879</v>
      </c>
      <c r="F3100" s="338"/>
    </row>
    <row r="3101">
      <c r="A3101" s="339" t="s">
        <v>35787</v>
      </c>
      <c r="B3101" s="340" t="s">
        <v>24604</v>
      </c>
      <c r="C3101" s="340" t="s">
        <v>32402</v>
      </c>
      <c r="D3101" s="340"/>
      <c r="E3101" s="340" t="s">
        <v>41879</v>
      </c>
      <c r="F3101" s="341"/>
    </row>
    <row r="3102">
      <c r="A3102" s="335" t="s">
        <v>35769</v>
      </c>
      <c r="B3102" s="335" t="s">
        <v>35765</v>
      </c>
      <c r="C3102" s="335" t="s">
        <v>41880</v>
      </c>
      <c r="D3102" s="335" t="s">
        <v>2588</v>
      </c>
      <c r="E3102" s="335" t="s">
        <v>41881</v>
      </c>
      <c r="F3102" s="338"/>
    </row>
    <row r="3103">
      <c r="A3103" s="335" t="s">
        <v>35762</v>
      </c>
      <c r="B3103" s="335" t="s">
        <v>35792</v>
      </c>
      <c r="C3103" s="335" t="s">
        <v>41882</v>
      </c>
      <c r="D3103" s="343" t="s">
        <v>7423</v>
      </c>
      <c r="E3103" s="335" t="s">
        <v>41883</v>
      </c>
      <c r="F3103" s="338"/>
    </row>
    <row r="3104">
      <c r="A3104" s="335" t="s">
        <v>35787</v>
      </c>
      <c r="B3104" s="335" t="s">
        <v>35797</v>
      </c>
      <c r="C3104" s="335" t="s">
        <v>41884</v>
      </c>
      <c r="D3104" s="335" t="s">
        <v>41885</v>
      </c>
      <c r="E3104" s="335" t="s">
        <v>4318</v>
      </c>
      <c r="F3104" s="338"/>
    </row>
    <row r="3105">
      <c r="A3105" s="335" t="s">
        <v>35762</v>
      </c>
      <c r="B3105" s="335" t="s">
        <v>35797</v>
      </c>
      <c r="C3105" s="335" t="s">
        <v>41886</v>
      </c>
      <c r="D3105" s="335" t="s">
        <v>4318</v>
      </c>
      <c r="E3105" s="335" t="s">
        <v>41887</v>
      </c>
      <c r="F3105" s="338"/>
    </row>
    <row r="3106">
      <c r="A3106" s="335" t="s">
        <v>35762</v>
      </c>
      <c r="B3106" s="335" t="s">
        <v>35765</v>
      </c>
      <c r="C3106" s="335" t="s">
        <v>7937</v>
      </c>
      <c r="D3106" s="335" t="s">
        <v>4318</v>
      </c>
      <c r="E3106" s="335" t="s">
        <v>41888</v>
      </c>
      <c r="F3106" s="338"/>
    </row>
    <row r="3107">
      <c r="A3107" s="335" t="s">
        <v>34241</v>
      </c>
      <c r="B3107" s="335" t="s">
        <v>35792</v>
      </c>
      <c r="C3107" s="335" t="s">
        <v>35546</v>
      </c>
      <c r="D3107" s="335" t="s">
        <v>41889</v>
      </c>
      <c r="E3107" s="335" t="s">
        <v>41890</v>
      </c>
      <c r="F3107" s="338"/>
    </row>
    <row r="3108">
      <c r="A3108" s="335" t="s">
        <v>35769</v>
      </c>
      <c r="B3108" s="335" t="s">
        <v>35770</v>
      </c>
      <c r="C3108" s="335" t="s">
        <v>40425</v>
      </c>
      <c r="D3108" s="335" t="s">
        <v>35615</v>
      </c>
      <c r="E3108" s="335" t="s">
        <v>41891</v>
      </c>
      <c r="F3108" s="338"/>
    </row>
    <row r="3109">
      <c r="A3109" s="335" t="s">
        <v>35762</v>
      </c>
      <c r="B3109" s="335" t="s">
        <v>35770</v>
      </c>
      <c r="C3109" s="335" t="s">
        <v>41892</v>
      </c>
      <c r="D3109" s="335" t="s">
        <v>41893</v>
      </c>
      <c r="E3109" s="335" t="s">
        <v>41894</v>
      </c>
      <c r="F3109" s="338"/>
    </row>
    <row r="3110">
      <c r="A3110" s="339" t="s">
        <v>35787</v>
      </c>
      <c r="B3110" s="340" t="s">
        <v>24604</v>
      </c>
      <c r="C3110" s="340" t="s">
        <v>33331</v>
      </c>
      <c r="D3110" s="340"/>
      <c r="E3110" s="340" t="s">
        <v>41894</v>
      </c>
      <c r="F3110" s="341"/>
    </row>
    <row r="3111">
      <c r="A3111" s="339" t="s">
        <v>35787</v>
      </c>
      <c r="B3111" s="340" t="s">
        <v>33918</v>
      </c>
      <c r="C3111" s="340" t="s">
        <v>37350</v>
      </c>
      <c r="D3111" s="339" t="s">
        <v>41895</v>
      </c>
      <c r="E3111" s="339" t="s">
        <v>14413</v>
      </c>
      <c r="F3111" s="341"/>
    </row>
    <row r="3112">
      <c r="A3112" s="335" t="s">
        <v>35787</v>
      </c>
      <c r="B3112" s="335" t="s">
        <v>35770</v>
      </c>
      <c r="C3112" s="335" t="s">
        <v>40898</v>
      </c>
      <c r="D3112" s="335" t="s">
        <v>41896</v>
      </c>
      <c r="E3112" s="335" t="s">
        <v>41897</v>
      </c>
      <c r="F3112" s="338"/>
    </row>
    <row r="3113">
      <c r="A3113" s="335" t="s">
        <v>35769</v>
      </c>
      <c r="B3113" s="335" t="s">
        <v>35765</v>
      </c>
      <c r="C3113" s="335" t="s">
        <v>41898</v>
      </c>
      <c r="D3113" s="335" t="s">
        <v>3711</v>
      </c>
      <c r="E3113" s="335" t="s">
        <v>41899</v>
      </c>
      <c r="F3113" s="338"/>
    </row>
    <row r="3114">
      <c r="A3114" s="335" t="s">
        <v>35769</v>
      </c>
      <c r="B3114" s="335" t="s">
        <v>35765</v>
      </c>
      <c r="C3114" s="335" t="s">
        <v>41900</v>
      </c>
      <c r="D3114" s="335" t="s">
        <v>3711</v>
      </c>
      <c r="E3114" s="335" t="s">
        <v>41901</v>
      </c>
      <c r="F3114" s="338"/>
    </row>
    <row r="3115">
      <c r="A3115" s="335" t="s">
        <v>35762</v>
      </c>
      <c r="B3115" s="335" t="s">
        <v>35792</v>
      </c>
      <c r="C3115" s="335" t="s">
        <v>7425</v>
      </c>
      <c r="D3115" s="335" t="s">
        <v>4322</v>
      </c>
      <c r="E3115" s="335" t="s">
        <v>41902</v>
      </c>
      <c r="F3115" s="338"/>
    </row>
    <row r="3116">
      <c r="A3116" s="335" t="s">
        <v>35787</v>
      </c>
      <c r="B3116" s="335" t="s">
        <v>35770</v>
      </c>
      <c r="C3116" s="335" t="s">
        <v>41903</v>
      </c>
      <c r="D3116" s="335" t="s">
        <v>41904</v>
      </c>
      <c r="E3116" s="335" t="s">
        <v>7997</v>
      </c>
      <c r="F3116" s="338"/>
    </row>
    <row r="3117">
      <c r="A3117" s="335" t="s">
        <v>35787</v>
      </c>
      <c r="B3117" s="335" t="s">
        <v>35770</v>
      </c>
      <c r="C3117" s="335" t="s">
        <v>31986</v>
      </c>
      <c r="D3117" s="335"/>
      <c r="E3117" s="335" t="s">
        <v>41905</v>
      </c>
      <c r="F3117" s="338"/>
    </row>
    <row r="3118">
      <c r="A3118" s="335" t="s">
        <v>35769</v>
      </c>
      <c r="B3118" s="335" t="s">
        <v>35797</v>
      </c>
      <c r="C3118" s="335" t="s">
        <v>40605</v>
      </c>
      <c r="D3118" s="335" t="s">
        <v>3711</v>
      </c>
      <c r="E3118" s="335" t="s">
        <v>41906</v>
      </c>
      <c r="F3118" s="338"/>
    </row>
    <row r="3119">
      <c r="A3119" s="335" t="s">
        <v>34241</v>
      </c>
      <c r="B3119" s="335" t="s">
        <v>35765</v>
      </c>
      <c r="C3119" s="335" t="s">
        <v>41907</v>
      </c>
      <c r="D3119" s="335" t="s">
        <v>41908</v>
      </c>
      <c r="E3119" s="335" t="s">
        <v>41909</v>
      </c>
      <c r="F3119" s="338"/>
    </row>
    <row r="3120">
      <c r="A3120" s="335" t="s">
        <v>35762</v>
      </c>
      <c r="B3120" s="335" t="s">
        <v>35797</v>
      </c>
      <c r="C3120" s="335" t="s">
        <v>41910</v>
      </c>
      <c r="D3120" s="335" t="s">
        <v>41911</v>
      </c>
      <c r="E3120" s="335" t="s">
        <v>41910</v>
      </c>
      <c r="F3120" s="338"/>
    </row>
    <row r="3121">
      <c r="A3121" s="335" t="s">
        <v>35769</v>
      </c>
      <c r="B3121" s="335" t="s">
        <v>35770</v>
      </c>
      <c r="C3121" s="335" t="s">
        <v>23236</v>
      </c>
      <c r="D3121" s="335" t="s">
        <v>41912</v>
      </c>
      <c r="E3121" s="335" t="s">
        <v>41913</v>
      </c>
      <c r="F3121" s="338"/>
    </row>
    <row r="3122">
      <c r="A3122" s="335" t="s">
        <v>35762</v>
      </c>
      <c r="B3122" s="335" t="s">
        <v>35797</v>
      </c>
      <c r="C3122" s="335" t="s">
        <v>41914</v>
      </c>
      <c r="D3122" s="335" t="s">
        <v>7413</v>
      </c>
      <c r="E3122" s="335" t="s">
        <v>41915</v>
      </c>
      <c r="F3122" s="338"/>
    </row>
    <row r="3123">
      <c r="A3123" s="335" t="s">
        <v>35787</v>
      </c>
      <c r="B3123" s="335" t="s">
        <v>35770</v>
      </c>
      <c r="C3123" s="335" t="s">
        <v>32737</v>
      </c>
      <c r="D3123" s="335" t="s">
        <v>41916</v>
      </c>
      <c r="E3123" s="335" t="s">
        <v>41917</v>
      </c>
      <c r="F3123" s="338"/>
    </row>
    <row r="3124">
      <c r="A3124" s="335" t="s">
        <v>35769</v>
      </c>
      <c r="B3124" s="335" t="s">
        <v>35770</v>
      </c>
      <c r="C3124" s="335" t="s">
        <v>41918</v>
      </c>
      <c r="D3124" s="335" t="s">
        <v>2588</v>
      </c>
      <c r="E3124" s="335" t="s">
        <v>41919</v>
      </c>
      <c r="F3124" s="338"/>
    </row>
    <row r="3125">
      <c r="A3125" s="335" t="s">
        <v>35762</v>
      </c>
      <c r="B3125" s="335" t="s">
        <v>35770</v>
      </c>
      <c r="C3125" s="335" t="s">
        <v>41920</v>
      </c>
      <c r="D3125" s="335" t="s">
        <v>41921</v>
      </c>
      <c r="E3125" s="335" t="s">
        <v>41922</v>
      </c>
      <c r="F3125" s="338"/>
    </row>
    <row r="3126">
      <c r="A3126" s="335" t="s">
        <v>35762</v>
      </c>
      <c r="B3126" s="335" t="s">
        <v>35770</v>
      </c>
      <c r="C3126" s="342" t="s">
        <v>41923</v>
      </c>
      <c r="D3126" s="335" t="s">
        <v>41924</v>
      </c>
      <c r="E3126" s="335" t="s">
        <v>41925</v>
      </c>
      <c r="F3126" s="338"/>
    </row>
    <row r="3127">
      <c r="A3127" s="335" t="s">
        <v>35762</v>
      </c>
      <c r="B3127" s="335" t="s">
        <v>35770</v>
      </c>
      <c r="C3127" s="335" t="s">
        <v>41926</v>
      </c>
      <c r="D3127" s="335" t="s">
        <v>2588</v>
      </c>
      <c r="E3127" s="335" t="s">
        <v>41927</v>
      </c>
      <c r="F3127" s="338"/>
    </row>
    <row r="3128">
      <c r="A3128" s="335" t="s">
        <v>34241</v>
      </c>
      <c r="B3128" s="335" t="s">
        <v>35792</v>
      </c>
      <c r="C3128" s="335" t="s">
        <v>34177</v>
      </c>
      <c r="D3128" s="335" t="s">
        <v>41928</v>
      </c>
      <c r="E3128" s="335" t="s">
        <v>41929</v>
      </c>
      <c r="F3128" s="338"/>
    </row>
    <row r="3129">
      <c r="A3129" s="335" t="s">
        <v>35762</v>
      </c>
      <c r="B3129" s="335" t="s">
        <v>35765</v>
      </c>
      <c r="C3129" s="335" t="s">
        <v>41930</v>
      </c>
      <c r="D3129" s="335" t="s">
        <v>29704</v>
      </c>
      <c r="E3129" s="335" t="s">
        <v>41931</v>
      </c>
      <c r="F3129" s="338"/>
    </row>
    <row r="3130">
      <c r="A3130" s="335" t="s">
        <v>35762</v>
      </c>
      <c r="B3130" s="335" t="s">
        <v>35770</v>
      </c>
      <c r="C3130" s="335" t="s">
        <v>41932</v>
      </c>
      <c r="D3130" s="335" t="s">
        <v>2588</v>
      </c>
      <c r="E3130" s="335" t="s">
        <v>41933</v>
      </c>
      <c r="F3130" s="338"/>
    </row>
    <row r="3131">
      <c r="A3131" s="335" t="s">
        <v>35787</v>
      </c>
      <c r="B3131" s="335" t="s">
        <v>35770</v>
      </c>
      <c r="C3131" s="335" t="s">
        <v>41934</v>
      </c>
      <c r="D3131" s="335" t="s">
        <v>41935</v>
      </c>
      <c r="E3131" s="335" t="s">
        <v>32451</v>
      </c>
      <c r="F3131" s="338"/>
    </row>
    <row r="3132">
      <c r="A3132" s="335" t="s">
        <v>35769</v>
      </c>
      <c r="B3132" s="335" t="s">
        <v>35770</v>
      </c>
      <c r="C3132" s="335" t="s">
        <v>41936</v>
      </c>
      <c r="D3132" s="335" t="s">
        <v>2635</v>
      </c>
      <c r="E3132" s="335" t="s">
        <v>41937</v>
      </c>
      <c r="F3132" s="338"/>
    </row>
    <row r="3133">
      <c r="A3133" s="335" t="s">
        <v>35787</v>
      </c>
      <c r="B3133" s="335" t="s">
        <v>35770</v>
      </c>
      <c r="C3133" s="335" t="s">
        <v>32356</v>
      </c>
      <c r="D3133" s="335" t="s">
        <v>41938</v>
      </c>
      <c r="E3133" s="335" t="s">
        <v>41939</v>
      </c>
      <c r="F3133" s="338"/>
    </row>
    <row r="3134">
      <c r="A3134" s="335" t="s">
        <v>35769</v>
      </c>
      <c r="B3134" s="335" t="s">
        <v>35770</v>
      </c>
      <c r="C3134" s="335" t="s">
        <v>41940</v>
      </c>
      <c r="D3134" s="335" t="s">
        <v>2588</v>
      </c>
      <c r="E3134" s="335" t="s">
        <v>41941</v>
      </c>
      <c r="F3134" s="338"/>
    </row>
    <row r="3135">
      <c r="A3135" s="335" t="s">
        <v>35769</v>
      </c>
      <c r="B3135" s="335" t="s">
        <v>35770</v>
      </c>
      <c r="C3135" s="335" t="s">
        <v>41942</v>
      </c>
      <c r="D3135" s="335" t="s">
        <v>2588</v>
      </c>
      <c r="E3135" s="335" t="s">
        <v>41943</v>
      </c>
      <c r="F3135" s="338"/>
    </row>
    <row r="3136">
      <c r="A3136" s="335" t="s">
        <v>35762</v>
      </c>
      <c r="B3136" s="335" t="s">
        <v>35770</v>
      </c>
      <c r="C3136" s="335" t="s">
        <v>1013</v>
      </c>
      <c r="D3136" s="335" t="s">
        <v>2588</v>
      </c>
      <c r="E3136" s="335" t="s">
        <v>41944</v>
      </c>
      <c r="F3136" s="338"/>
    </row>
    <row r="3137">
      <c r="A3137" s="335" t="s">
        <v>35787</v>
      </c>
      <c r="B3137" s="335" t="s">
        <v>35770</v>
      </c>
      <c r="C3137" s="335" t="s">
        <v>37158</v>
      </c>
      <c r="D3137" s="335" t="s">
        <v>41945</v>
      </c>
      <c r="E3137" s="335" t="s">
        <v>41946</v>
      </c>
      <c r="F3137" s="338"/>
    </row>
    <row r="3138">
      <c r="A3138" s="335" t="s">
        <v>35787</v>
      </c>
      <c r="B3138" s="335" t="s">
        <v>35765</v>
      </c>
      <c r="C3138" s="335" t="s">
        <v>41947</v>
      </c>
      <c r="D3138" s="335" t="s">
        <v>41948</v>
      </c>
      <c r="E3138" s="335" t="s">
        <v>41949</v>
      </c>
      <c r="F3138" s="338"/>
    </row>
    <row r="3139">
      <c r="A3139" s="335" t="s">
        <v>35762</v>
      </c>
      <c r="B3139" s="335" t="s">
        <v>35792</v>
      </c>
      <c r="C3139" s="335" t="s">
        <v>11761</v>
      </c>
      <c r="D3139" s="335" t="s">
        <v>14489</v>
      </c>
      <c r="E3139" s="335" t="s">
        <v>41950</v>
      </c>
      <c r="F3139" s="338"/>
    </row>
    <row r="3140">
      <c r="A3140" s="335" t="s">
        <v>35762</v>
      </c>
      <c r="B3140" s="335" t="s">
        <v>35797</v>
      </c>
      <c r="C3140" s="335" t="s">
        <v>41951</v>
      </c>
      <c r="D3140" s="335" t="s">
        <v>4956</v>
      </c>
      <c r="E3140" s="335" t="s">
        <v>41952</v>
      </c>
      <c r="F3140" s="338"/>
    </row>
    <row r="3141">
      <c r="A3141" s="335" t="s">
        <v>35762</v>
      </c>
      <c r="B3141" s="335" t="s">
        <v>35797</v>
      </c>
      <c r="C3141" s="335" t="s">
        <v>41953</v>
      </c>
      <c r="D3141" s="335" t="s">
        <v>41954</v>
      </c>
      <c r="E3141" s="335" t="s">
        <v>41955</v>
      </c>
      <c r="F3141" s="338"/>
    </row>
    <row r="3142">
      <c r="A3142" s="335" t="s">
        <v>35787</v>
      </c>
      <c r="B3142" s="335" t="s">
        <v>35797</v>
      </c>
      <c r="C3142" s="335" t="s">
        <v>14501</v>
      </c>
      <c r="D3142" s="335" t="s">
        <v>41956</v>
      </c>
      <c r="E3142" s="335" t="s">
        <v>14499</v>
      </c>
      <c r="F3142" s="338"/>
    </row>
    <row r="3143">
      <c r="A3143" s="339" t="s">
        <v>35787</v>
      </c>
      <c r="B3143" s="340" t="s">
        <v>24604</v>
      </c>
      <c r="C3143" s="340" t="s">
        <v>32152</v>
      </c>
      <c r="D3143" s="340"/>
      <c r="E3143" s="340" t="s">
        <v>41957</v>
      </c>
      <c r="F3143" s="341"/>
    </row>
    <row r="3144">
      <c r="A3144" s="335" t="s">
        <v>35769</v>
      </c>
      <c r="B3144" s="335" t="s">
        <v>35770</v>
      </c>
      <c r="C3144" s="335" t="s">
        <v>29518</v>
      </c>
      <c r="D3144" s="335" t="s">
        <v>41958</v>
      </c>
      <c r="E3144" s="335" t="s">
        <v>41959</v>
      </c>
      <c r="F3144" s="338"/>
    </row>
    <row r="3145">
      <c r="A3145" s="339" t="s">
        <v>35787</v>
      </c>
      <c r="B3145" s="340" t="s">
        <v>33918</v>
      </c>
      <c r="C3145" s="340" t="s">
        <v>41960</v>
      </c>
      <c r="D3145" s="340" t="s">
        <v>41961</v>
      </c>
      <c r="E3145" s="340" t="s">
        <v>41962</v>
      </c>
      <c r="F3145" s="341"/>
    </row>
    <row r="3146">
      <c r="A3146" s="335" t="s">
        <v>35787</v>
      </c>
      <c r="B3146" s="335" t="s">
        <v>35770</v>
      </c>
      <c r="C3146" s="335" t="s">
        <v>41963</v>
      </c>
      <c r="D3146" s="335" t="s">
        <v>41964</v>
      </c>
      <c r="E3146" s="335" t="s">
        <v>41965</v>
      </c>
      <c r="F3146" s="338"/>
    </row>
    <row r="3147">
      <c r="A3147" s="335" t="s">
        <v>35787</v>
      </c>
      <c r="B3147" s="335" t="s">
        <v>35765</v>
      </c>
      <c r="C3147" s="335" t="s">
        <v>41947</v>
      </c>
      <c r="D3147" s="335" t="s">
        <v>41966</v>
      </c>
      <c r="E3147" s="335" t="s">
        <v>41967</v>
      </c>
      <c r="F3147" s="338"/>
    </row>
    <row r="3148">
      <c r="A3148" s="339" t="s">
        <v>35787</v>
      </c>
      <c r="B3148" s="340" t="s">
        <v>24604</v>
      </c>
      <c r="C3148" s="340" t="s">
        <v>36164</v>
      </c>
      <c r="D3148" s="340"/>
      <c r="E3148" s="340" t="s">
        <v>41966</v>
      </c>
      <c r="F3148" s="341"/>
    </row>
    <row r="3149">
      <c r="A3149" s="335" t="s">
        <v>35769</v>
      </c>
      <c r="B3149" s="335" t="s">
        <v>35797</v>
      </c>
      <c r="C3149" s="335" t="s">
        <v>41968</v>
      </c>
      <c r="D3149" s="335" t="s">
        <v>4405</v>
      </c>
      <c r="E3149" s="335" t="s">
        <v>41969</v>
      </c>
      <c r="F3149" s="338"/>
    </row>
    <row r="3150">
      <c r="A3150" s="335" t="s">
        <v>35762</v>
      </c>
      <c r="B3150" s="335" t="s">
        <v>35797</v>
      </c>
      <c r="C3150" s="335" t="s">
        <v>41970</v>
      </c>
      <c r="D3150" s="335" t="s">
        <v>4405</v>
      </c>
      <c r="E3150" s="335" t="s">
        <v>41971</v>
      </c>
      <c r="F3150" s="338"/>
    </row>
    <row r="3151">
      <c r="A3151" s="335" t="s">
        <v>35762</v>
      </c>
      <c r="B3151" s="335" t="s">
        <v>35797</v>
      </c>
      <c r="C3151" s="335" t="s">
        <v>41972</v>
      </c>
      <c r="D3151" s="335" t="s">
        <v>41973</v>
      </c>
      <c r="E3151" s="335" t="s">
        <v>41974</v>
      </c>
      <c r="F3151" s="338"/>
    </row>
    <row r="3152">
      <c r="A3152" s="335" t="s">
        <v>35769</v>
      </c>
      <c r="B3152" s="335" t="s">
        <v>35770</v>
      </c>
      <c r="C3152" s="335" t="s">
        <v>41975</v>
      </c>
      <c r="D3152" s="335" t="s">
        <v>41976</v>
      </c>
      <c r="E3152" s="335" t="s">
        <v>41977</v>
      </c>
      <c r="F3152" s="338"/>
    </row>
    <row r="3153">
      <c r="A3153" s="335" t="s">
        <v>35787</v>
      </c>
      <c r="B3153" s="335" t="s">
        <v>35765</v>
      </c>
      <c r="C3153" s="335" t="s">
        <v>41978</v>
      </c>
      <c r="D3153" s="335" t="s">
        <v>41979</v>
      </c>
      <c r="E3153" s="335" t="s">
        <v>41980</v>
      </c>
      <c r="F3153" s="338"/>
    </row>
    <row r="3154">
      <c r="A3154" s="335" t="s">
        <v>35762</v>
      </c>
      <c r="B3154" s="335" t="s">
        <v>35797</v>
      </c>
      <c r="C3154" s="335" t="s">
        <v>41981</v>
      </c>
      <c r="D3154" s="335" t="s">
        <v>41982</v>
      </c>
      <c r="E3154" s="335" t="s">
        <v>41983</v>
      </c>
      <c r="F3154" s="338"/>
    </row>
    <row r="3155">
      <c r="A3155" s="335" t="s">
        <v>35769</v>
      </c>
      <c r="B3155" s="335" t="s">
        <v>35797</v>
      </c>
      <c r="C3155" s="335" t="s">
        <v>41984</v>
      </c>
      <c r="D3155" s="335" t="s">
        <v>41985</v>
      </c>
      <c r="E3155" s="335" t="s">
        <v>41986</v>
      </c>
      <c r="F3155" s="338"/>
    </row>
    <row r="3156">
      <c r="A3156" s="335" t="s">
        <v>35762</v>
      </c>
      <c r="B3156" s="335" t="s">
        <v>35792</v>
      </c>
      <c r="C3156" s="335" t="s">
        <v>41987</v>
      </c>
      <c r="D3156" s="335" t="s">
        <v>41988</v>
      </c>
      <c r="E3156" s="335" t="s">
        <v>41989</v>
      </c>
      <c r="F3156" s="338"/>
    </row>
    <row r="3157">
      <c r="A3157" s="335" t="s">
        <v>35787</v>
      </c>
      <c r="B3157" s="335" t="s">
        <v>35770</v>
      </c>
      <c r="C3157" s="335" t="s">
        <v>33002</v>
      </c>
      <c r="D3157" s="335" t="s">
        <v>41990</v>
      </c>
      <c r="E3157" s="335" t="s">
        <v>41991</v>
      </c>
      <c r="F3157" s="338"/>
    </row>
    <row r="3158">
      <c r="A3158" s="335" t="s">
        <v>35762</v>
      </c>
      <c r="B3158" s="335" t="s">
        <v>35797</v>
      </c>
      <c r="C3158" s="335" t="s">
        <v>41992</v>
      </c>
      <c r="D3158" s="335" t="s">
        <v>41993</v>
      </c>
      <c r="E3158" s="335" t="s">
        <v>41994</v>
      </c>
      <c r="F3158" s="338"/>
    </row>
    <row r="3159">
      <c r="A3159" s="335" t="s">
        <v>35769</v>
      </c>
      <c r="B3159" s="335" t="s">
        <v>35770</v>
      </c>
      <c r="C3159" s="335" t="s">
        <v>41995</v>
      </c>
      <c r="D3159" s="335" t="s">
        <v>2588</v>
      </c>
      <c r="E3159" s="335" t="s">
        <v>41996</v>
      </c>
      <c r="F3159" s="338"/>
    </row>
    <row r="3160">
      <c r="A3160" s="335" t="s">
        <v>35762</v>
      </c>
      <c r="B3160" s="335" t="s">
        <v>35797</v>
      </c>
      <c r="C3160" s="335" t="s">
        <v>41997</v>
      </c>
      <c r="D3160" s="335" t="s">
        <v>2588</v>
      </c>
      <c r="E3160" s="335" t="s">
        <v>41998</v>
      </c>
      <c r="F3160" s="338"/>
    </row>
    <row r="3161">
      <c r="A3161" s="335" t="s">
        <v>35762</v>
      </c>
      <c r="B3161" s="335" t="s">
        <v>35792</v>
      </c>
      <c r="C3161" s="335" t="s">
        <v>41999</v>
      </c>
      <c r="D3161" s="335" t="s">
        <v>11574</v>
      </c>
      <c r="E3161" s="335" t="s">
        <v>42000</v>
      </c>
      <c r="F3161" s="338"/>
    </row>
    <row r="3162">
      <c r="A3162" s="335" t="s">
        <v>35787</v>
      </c>
      <c r="B3162" s="335" t="s">
        <v>35770</v>
      </c>
      <c r="C3162" s="335" t="s">
        <v>32921</v>
      </c>
      <c r="D3162" s="335" t="s">
        <v>42001</v>
      </c>
      <c r="E3162" s="335" t="s">
        <v>42002</v>
      </c>
      <c r="F3162" s="338"/>
    </row>
    <row r="3163">
      <c r="A3163" s="335" t="s">
        <v>35762</v>
      </c>
      <c r="B3163" s="335" t="s">
        <v>35770</v>
      </c>
      <c r="C3163" s="335" t="s">
        <v>42003</v>
      </c>
      <c r="D3163" s="335" t="s">
        <v>42004</v>
      </c>
      <c r="E3163" s="335" t="s">
        <v>42005</v>
      </c>
      <c r="F3163" s="338"/>
    </row>
    <row r="3164">
      <c r="A3164" s="335" t="s">
        <v>35769</v>
      </c>
      <c r="B3164" s="335" t="s">
        <v>35770</v>
      </c>
      <c r="C3164" s="335" t="s">
        <v>28105</v>
      </c>
      <c r="D3164" s="335" t="s">
        <v>7472</v>
      </c>
      <c r="E3164" s="335" t="s">
        <v>42006</v>
      </c>
      <c r="F3164" s="338"/>
    </row>
    <row r="3165">
      <c r="A3165" s="335" t="s">
        <v>35769</v>
      </c>
      <c r="B3165" s="335" t="s">
        <v>35770</v>
      </c>
      <c r="C3165" s="335" t="s">
        <v>24469</v>
      </c>
      <c r="D3165" s="335" t="s">
        <v>42007</v>
      </c>
      <c r="E3165" s="335" t="s">
        <v>42008</v>
      </c>
      <c r="F3165" s="338"/>
    </row>
    <row r="3166">
      <c r="A3166" s="335" t="s">
        <v>35762</v>
      </c>
      <c r="B3166" s="335" t="s">
        <v>35765</v>
      </c>
      <c r="C3166" s="335" t="s">
        <v>41843</v>
      </c>
      <c r="D3166" s="335" t="s">
        <v>42009</v>
      </c>
      <c r="E3166" s="335" t="s">
        <v>42010</v>
      </c>
      <c r="F3166" s="338"/>
    </row>
    <row r="3167">
      <c r="A3167" s="335" t="s">
        <v>34241</v>
      </c>
      <c r="B3167" s="335" t="s">
        <v>35770</v>
      </c>
      <c r="C3167" s="335" t="s">
        <v>42011</v>
      </c>
      <c r="D3167" s="335"/>
      <c r="E3167" s="335" t="s">
        <v>42012</v>
      </c>
      <c r="F3167" s="338"/>
    </row>
    <row r="3168">
      <c r="A3168" s="335" t="s">
        <v>35769</v>
      </c>
      <c r="B3168" s="335" t="s">
        <v>35765</v>
      </c>
      <c r="C3168" s="335" t="s">
        <v>42013</v>
      </c>
      <c r="D3168" s="335" t="s">
        <v>16395</v>
      </c>
      <c r="E3168" s="335" t="s">
        <v>42014</v>
      </c>
      <c r="F3168" s="338"/>
    </row>
    <row r="3169">
      <c r="A3169" s="335" t="s">
        <v>35762</v>
      </c>
      <c r="B3169" s="335" t="s">
        <v>35770</v>
      </c>
      <c r="C3169" s="335" t="s">
        <v>42015</v>
      </c>
      <c r="D3169" s="335" t="s">
        <v>42016</v>
      </c>
      <c r="E3169" s="335" t="s">
        <v>42017</v>
      </c>
      <c r="F3169" s="338"/>
    </row>
    <row r="3170">
      <c r="A3170" s="335" t="s">
        <v>35769</v>
      </c>
      <c r="B3170" s="335" t="s">
        <v>35797</v>
      </c>
      <c r="C3170" s="335" t="s">
        <v>42018</v>
      </c>
      <c r="D3170" s="335" t="s">
        <v>7525</v>
      </c>
      <c r="E3170" s="335" t="s">
        <v>42019</v>
      </c>
      <c r="F3170" s="338"/>
    </row>
    <row r="3171">
      <c r="A3171" s="335" t="s">
        <v>35762</v>
      </c>
      <c r="B3171" s="335" t="s">
        <v>35770</v>
      </c>
      <c r="C3171" s="335" t="s">
        <v>42020</v>
      </c>
      <c r="D3171" s="335" t="s">
        <v>7525</v>
      </c>
      <c r="E3171" s="335" t="s">
        <v>42021</v>
      </c>
      <c r="F3171" s="338"/>
    </row>
    <row r="3172">
      <c r="A3172" s="335" t="s">
        <v>35787</v>
      </c>
      <c r="B3172" s="335" t="s">
        <v>35770</v>
      </c>
      <c r="C3172" s="335" t="s">
        <v>32639</v>
      </c>
      <c r="D3172" s="335" t="s">
        <v>42022</v>
      </c>
      <c r="E3172" s="335" t="s">
        <v>20360</v>
      </c>
      <c r="F3172" s="338"/>
    </row>
    <row r="3173">
      <c r="A3173" s="335" t="s">
        <v>35762</v>
      </c>
      <c r="B3173" s="335" t="s">
        <v>35792</v>
      </c>
      <c r="C3173" s="335" t="s">
        <v>42023</v>
      </c>
      <c r="D3173" s="335" t="s">
        <v>42024</v>
      </c>
      <c r="E3173" s="335" t="s">
        <v>42025</v>
      </c>
      <c r="F3173" s="338"/>
    </row>
    <row r="3174">
      <c r="A3174" s="335" t="s">
        <v>35787</v>
      </c>
      <c r="B3174" s="335" t="s">
        <v>35770</v>
      </c>
      <c r="C3174" s="335" t="s">
        <v>42026</v>
      </c>
      <c r="D3174" s="335" t="s">
        <v>42027</v>
      </c>
      <c r="E3174" s="335" t="s">
        <v>3817</v>
      </c>
      <c r="F3174" s="338"/>
    </row>
    <row r="3175">
      <c r="A3175" s="335" t="s">
        <v>35787</v>
      </c>
      <c r="B3175" s="335" t="s">
        <v>35770</v>
      </c>
      <c r="C3175" s="335" t="s">
        <v>32860</v>
      </c>
      <c r="D3175" s="335" t="s">
        <v>42028</v>
      </c>
      <c r="E3175" s="335" t="s">
        <v>3448</v>
      </c>
      <c r="F3175" s="338"/>
    </row>
    <row r="3176">
      <c r="A3176" s="335" t="s">
        <v>35762</v>
      </c>
      <c r="B3176" s="335" t="s">
        <v>35770</v>
      </c>
      <c r="C3176" s="335" t="s">
        <v>42029</v>
      </c>
      <c r="D3176" s="335" t="s">
        <v>3448</v>
      </c>
      <c r="E3176" s="335" t="s">
        <v>42030</v>
      </c>
      <c r="F3176" s="338"/>
    </row>
    <row r="3177">
      <c r="A3177" s="335" t="s">
        <v>35762</v>
      </c>
      <c r="B3177" s="335" t="s">
        <v>35770</v>
      </c>
      <c r="C3177" s="335" t="s">
        <v>42031</v>
      </c>
      <c r="D3177" s="335" t="s">
        <v>35652</v>
      </c>
      <c r="E3177" s="335" t="s">
        <v>42032</v>
      </c>
      <c r="F3177" s="338"/>
    </row>
    <row r="3178">
      <c r="A3178" s="335" t="s">
        <v>35787</v>
      </c>
      <c r="B3178" s="335" t="s">
        <v>35770</v>
      </c>
      <c r="C3178" s="335" t="s">
        <v>31986</v>
      </c>
      <c r="D3178" s="335"/>
      <c r="E3178" s="335" t="s">
        <v>42033</v>
      </c>
      <c r="F3178" s="338"/>
    </row>
    <row r="3179">
      <c r="A3179" s="335" t="s">
        <v>35787</v>
      </c>
      <c r="B3179" s="335" t="s">
        <v>35770</v>
      </c>
      <c r="C3179" s="335" t="s">
        <v>42034</v>
      </c>
      <c r="D3179" s="335"/>
      <c r="E3179" s="335" t="s">
        <v>42035</v>
      </c>
      <c r="F3179" s="338"/>
    </row>
    <row r="3180">
      <c r="A3180" s="335" t="s">
        <v>35762</v>
      </c>
      <c r="B3180" s="335" t="s">
        <v>35765</v>
      </c>
      <c r="C3180" s="335" t="s">
        <v>42036</v>
      </c>
      <c r="D3180" s="335" t="s">
        <v>3817</v>
      </c>
      <c r="E3180" s="335" t="s">
        <v>42037</v>
      </c>
      <c r="F3180" s="338"/>
    </row>
    <row r="3181">
      <c r="A3181" s="335" t="s">
        <v>35769</v>
      </c>
      <c r="B3181" s="335" t="s">
        <v>35770</v>
      </c>
      <c r="C3181" s="335" t="s">
        <v>39204</v>
      </c>
      <c r="D3181" s="335" t="s">
        <v>3448</v>
      </c>
      <c r="E3181" s="335" t="s">
        <v>42038</v>
      </c>
      <c r="F3181" s="338"/>
    </row>
    <row r="3182">
      <c r="A3182" s="335" t="s">
        <v>35787</v>
      </c>
      <c r="B3182" s="335" t="s">
        <v>35770</v>
      </c>
      <c r="C3182" s="335" t="s">
        <v>41626</v>
      </c>
      <c r="D3182" s="335" t="s">
        <v>42039</v>
      </c>
      <c r="E3182" s="335" t="s">
        <v>24620</v>
      </c>
      <c r="F3182" s="338"/>
    </row>
    <row r="3183">
      <c r="A3183" s="335" t="s">
        <v>35769</v>
      </c>
      <c r="B3183" s="335" t="s">
        <v>35770</v>
      </c>
      <c r="C3183" s="335" t="s">
        <v>42040</v>
      </c>
      <c r="D3183" s="335" t="s">
        <v>42041</v>
      </c>
      <c r="E3183" s="335" t="s">
        <v>42042</v>
      </c>
      <c r="F3183" s="338"/>
    </row>
    <row r="3184">
      <c r="A3184" s="335" t="s">
        <v>35762</v>
      </c>
      <c r="B3184" s="335" t="s">
        <v>35770</v>
      </c>
      <c r="C3184" s="335" t="s">
        <v>42043</v>
      </c>
      <c r="D3184" s="335" t="s">
        <v>23632</v>
      </c>
      <c r="E3184" s="335" t="s">
        <v>42044</v>
      </c>
      <c r="F3184" s="338"/>
    </row>
    <row r="3185">
      <c r="A3185" s="335" t="s">
        <v>35787</v>
      </c>
      <c r="B3185" s="335" t="s">
        <v>35770</v>
      </c>
      <c r="C3185" s="335" t="s">
        <v>36113</v>
      </c>
      <c r="D3185" s="335" t="s">
        <v>42045</v>
      </c>
      <c r="E3185" s="335" t="s">
        <v>42046</v>
      </c>
      <c r="F3185" s="338"/>
    </row>
    <row r="3186">
      <c r="A3186" s="335" t="s">
        <v>35787</v>
      </c>
      <c r="B3186" s="335" t="s">
        <v>35797</v>
      </c>
      <c r="C3186" s="335" t="s">
        <v>39576</v>
      </c>
      <c r="D3186" s="335" t="s">
        <v>42047</v>
      </c>
      <c r="E3186" s="335" t="s">
        <v>2729</v>
      </c>
      <c r="F3186" s="338"/>
    </row>
    <row r="3187">
      <c r="A3187" s="335" t="s">
        <v>35769</v>
      </c>
      <c r="B3187" s="335" t="s">
        <v>35770</v>
      </c>
      <c r="C3187" s="335" t="s">
        <v>42048</v>
      </c>
      <c r="D3187" s="335" t="s">
        <v>2729</v>
      </c>
      <c r="E3187" s="335" t="s">
        <v>42049</v>
      </c>
      <c r="F3187" s="338"/>
    </row>
    <row r="3188">
      <c r="A3188" s="335" t="s">
        <v>35769</v>
      </c>
      <c r="B3188" s="335" t="s">
        <v>35792</v>
      </c>
      <c r="C3188" s="335" t="s">
        <v>42050</v>
      </c>
      <c r="D3188" s="335" t="s">
        <v>5781</v>
      </c>
      <c r="E3188" s="335" t="s">
        <v>42051</v>
      </c>
      <c r="F3188" s="338"/>
    </row>
    <row r="3189">
      <c r="A3189" s="335" t="s">
        <v>35769</v>
      </c>
      <c r="B3189" s="335" t="s">
        <v>35770</v>
      </c>
      <c r="C3189" s="335" t="s">
        <v>25551</v>
      </c>
      <c r="D3189" s="335" t="s">
        <v>2729</v>
      </c>
      <c r="E3189" s="335" t="s">
        <v>42052</v>
      </c>
      <c r="F3189" s="338"/>
    </row>
    <row r="3190">
      <c r="A3190" s="335" t="s">
        <v>35762</v>
      </c>
      <c r="B3190" s="335" t="s">
        <v>35765</v>
      </c>
      <c r="C3190" s="335" t="s">
        <v>36972</v>
      </c>
      <c r="D3190" s="335" t="s">
        <v>36973</v>
      </c>
      <c r="E3190" s="335" t="s">
        <v>42053</v>
      </c>
      <c r="F3190" s="338"/>
    </row>
    <row r="3191">
      <c r="A3191" s="335" t="s">
        <v>35762</v>
      </c>
      <c r="B3191" s="335" t="s">
        <v>35797</v>
      </c>
      <c r="C3191" s="335" t="s">
        <v>42054</v>
      </c>
      <c r="D3191" s="335" t="s">
        <v>14751</v>
      </c>
      <c r="E3191" s="335" t="s">
        <v>42055</v>
      </c>
      <c r="F3191" s="338"/>
    </row>
    <row r="3192">
      <c r="A3192" s="335" t="s">
        <v>35762</v>
      </c>
      <c r="B3192" s="335" t="s">
        <v>35765</v>
      </c>
      <c r="C3192" s="335" t="s">
        <v>15851</v>
      </c>
      <c r="D3192" s="335" t="s">
        <v>42056</v>
      </c>
      <c r="E3192" s="335" t="s">
        <v>42057</v>
      </c>
      <c r="F3192" s="338"/>
    </row>
    <row r="3193">
      <c r="A3193" s="335" t="s">
        <v>35762</v>
      </c>
      <c r="B3193" s="335" t="s">
        <v>35765</v>
      </c>
      <c r="C3193" s="335" t="s">
        <v>42058</v>
      </c>
      <c r="D3193" s="335" t="s">
        <v>42056</v>
      </c>
      <c r="E3193" s="335" t="s">
        <v>42059</v>
      </c>
      <c r="F3193" s="338"/>
    </row>
    <row r="3194">
      <c r="A3194" s="335" t="s">
        <v>35762</v>
      </c>
      <c r="B3194" s="335" t="s">
        <v>35770</v>
      </c>
      <c r="C3194" s="335" t="s">
        <v>42060</v>
      </c>
      <c r="D3194" s="335" t="s">
        <v>42061</v>
      </c>
      <c r="E3194" s="335" t="s">
        <v>42062</v>
      </c>
      <c r="F3194" s="338"/>
    </row>
    <row r="3195">
      <c r="A3195" s="335" t="s">
        <v>35769</v>
      </c>
      <c r="B3195" s="335" t="s">
        <v>35797</v>
      </c>
      <c r="C3195" s="335" t="s">
        <v>42063</v>
      </c>
      <c r="D3195" s="335" t="s">
        <v>42064</v>
      </c>
      <c r="E3195" s="335" t="s">
        <v>42065</v>
      </c>
      <c r="F3195" s="338"/>
    </row>
    <row r="3196">
      <c r="A3196" s="335" t="s">
        <v>35762</v>
      </c>
      <c r="B3196" s="335" t="s">
        <v>35770</v>
      </c>
      <c r="C3196" s="335" t="s">
        <v>42066</v>
      </c>
      <c r="D3196" s="335" t="s">
        <v>42067</v>
      </c>
      <c r="E3196" s="335" t="s">
        <v>42068</v>
      </c>
      <c r="F3196" s="338"/>
    </row>
    <row r="3197">
      <c r="A3197" s="335" t="s">
        <v>35769</v>
      </c>
      <c r="B3197" s="335" t="s">
        <v>35770</v>
      </c>
      <c r="C3197" s="335" t="s">
        <v>41080</v>
      </c>
      <c r="D3197" s="335" t="s">
        <v>42069</v>
      </c>
      <c r="E3197" s="335" t="s">
        <v>42070</v>
      </c>
      <c r="F3197" s="338"/>
    </row>
    <row r="3198">
      <c r="A3198" s="335" t="s">
        <v>35762</v>
      </c>
      <c r="B3198" s="335" t="s">
        <v>35797</v>
      </c>
      <c r="C3198" s="335" t="s">
        <v>42071</v>
      </c>
      <c r="D3198" s="335" t="s">
        <v>42072</v>
      </c>
      <c r="E3198" s="335" t="s">
        <v>42073</v>
      </c>
      <c r="F3198" s="338"/>
    </row>
    <row r="3199">
      <c r="A3199" s="335" t="s">
        <v>35787</v>
      </c>
      <c r="B3199" s="335" t="s">
        <v>35770</v>
      </c>
      <c r="C3199" s="335" t="s">
        <v>42074</v>
      </c>
      <c r="D3199" s="335" t="s">
        <v>42075</v>
      </c>
      <c r="E3199" s="335" t="s">
        <v>2732</v>
      </c>
      <c r="F3199" s="338"/>
    </row>
    <row r="3200">
      <c r="A3200" s="335" t="s">
        <v>35787</v>
      </c>
      <c r="B3200" s="335" t="s">
        <v>35770</v>
      </c>
      <c r="C3200" s="335" t="s">
        <v>42076</v>
      </c>
      <c r="D3200" s="335" t="s">
        <v>42077</v>
      </c>
      <c r="E3200" s="335" t="s">
        <v>2732</v>
      </c>
      <c r="F3200" s="338"/>
    </row>
    <row r="3201">
      <c r="A3201" s="335" t="s">
        <v>35762</v>
      </c>
      <c r="B3201" s="335" t="s">
        <v>35770</v>
      </c>
      <c r="C3201" s="335" t="s">
        <v>42078</v>
      </c>
      <c r="D3201" s="335" t="s">
        <v>42079</v>
      </c>
      <c r="E3201" s="335" t="s">
        <v>42080</v>
      </c>
      <c r="F3201" s="338"/>
    </row>
    <row r="3202">
      <c r="A3202" s="335" t="s">
        <v>34241</v>
      </c>
      <c r="B3202" s="335" t="s">
        <v>35770</v>
      </c>
      <c r="C3202" s="335" t="s">
        <v>34134</v>
      </c>
      <c r="D3202" s="335" t="s">
        <v>42081</v>
      </c>
      <c r="E3202" s="335" t="s">
        <v>42082</v>
      </c>
      <c r="F3202" s="338"/>
    </row>
    <row r="3203">
      <c r="A3203" s="335" t="s">
        <v>35762</v>
      </c>
      <c r="B3203" s="335" t="s">
        <v>35797</v>
      </c>
      <c r="C3203" s="335" t="s">
        <v>42083</v>
      </c>
      <c r="D3203" s="335" t="s">
        <v>2732</v>
      </c>
      <c r="E3203" s="335" t="s">
        <v>42084</v>
      </c>
      <c r="F3203" s="338"/>
    </row>
    <row r="3204">
      <c r="A3204" s="335" t="s">
        <v>35769</v>
      </c>
      <c r="B3204" s="335" t="s">
        <v>35770</v>
      </c>
      <c r="C3204" s="335" t="s">
        <v>42085</v>
      </c>
      <c r="D3204" s="335" t="s">
        <v>3382</v>
      </c>
      <c r="E3204" s="335" t="s">
        <v>42086</v>
      </c>
      <c r="F3204" s="338"/>
    </row>
    <row r="3205">
      <c r="A3205" s="335" t="s">
        <v>35762</v>
      </c>
      <c r="B3205" s="335" t="s">
        <v>35797</v>
      </c>
      <c r="C3205" s="335" t="s">
        <v>42087</v>
      </c>
      <c r="D3205" s="335" t="s">
        <v>5758</v>
      </c>
      <c r="E3205" s="335" t="s">
        <v>42088</v>
      </c>
      <c r="F3205" s="338"/>
    </row>
    <row r="3206">
      <c r="A3206" s="335" t="s">
        <v>35769</v>
      </c>
      <c r="B3206" s="335" t="s">
        <v>35770</v>
      </c>
      <c r="C3206" s="335" t="s">
        <v>24177</v>
      </c>
      <c r="D3206" s="335" t="s">
        <v>3382</v>
      </c>
      <c r="E3206" s="335" t="s">
        <v>42089</v>
      </c>
      <c r="F3206" s="338"/>
    </row>
    <row r="3207">
      <c r="A3207" s="335" t="s">
        <v>35762</v>
      </c>
      <c r="B3207" s="335" t="s">
        <v>35797</v>
      </c>
      <c r="C3207" s="335" t="s">
        <v>42090</v>
      </c>
      <c r="D3207" s="335" t="s">
        <v>3382</v>
      </c>
      <c r="E3207" s="335" t="s">
        <v>42091</v>
      </c>
      <c r="F3207" s="338"/>
    </row>
    <row r="3208">
      <c r="A3208" s="335" t="s">
        <v>35762</v>
      </c>
      <c r="B3208" s="335" t="s">
        <v>35792</v>
      </c>
      <c r="C3208" s="335" t="s">
        <v>37056</v>
      </c>
      <c r="D3208" s="335" t="s">
        <v>5758</v>
      </c>
      <c r="E3208" s="335" t="s">
        <v>42092</v>
      </c>
      <c r="F3208" s="338"/>
    </row>
    <row r="3209">
      <c r="A3209" s="335" t="s">
        <v>35769</v>
      </c>
      <c r="B3209" s="335" t="s">
        <v>35765</v>
      </c>
      <c r="C3209" s="335" t="s">
        <v>42093</v>
      </c>
      <c r="D3209" s="335" t="s">
        <v>3382</v>
      </c>
      <c r="E3209" s="335" t="s">
        <v>42094</v>
      </c>
      <c r="F3209" s="338"/>
    </row>
    <row r="3210">
      <c r="A3210" s="335" t="s">
        <v>35762</v>
      </c>
      <c r="B3210" s="335" t="s">
        <v>35765</v>
      </c>
      <c r="C3210" s="335" t="s">
        <v>42095</v>
      </c>
      <c r="D3210" s="335" t="s">
        <v>2732</v>
      </c>
      <c r="E3210" s="335" t="s">
        <v>42096</v>
      </c>
      <c r="F3210" s="338"/>
    </row>
    <row r="3211">
      <c r="A3211" s="335" t="s">
        <v>35769</v>
      </c>
      <c r="B3211" s="335" t="s">
        <v>35770</v>
      </c>
      <c r="C3211" s="335" t="s">
        <v>42097</v>
      </c>
      <c r="D3211" s="335" t="s">
        <v>3382</v>
      </c>
      <c r="E3211" s="335" t="s">
        <v>42098</v>
      </c>
      <c r="F3211" s="338"/>
    </row>
    <row r="3212">
      <c r="A3212" s="335" t="s">
        <v>35762</v>
      </c>
      <c r="B3212" s="335" t="s">
        <v>35765</v>
      </c>
      <c r="C3212" s="335" t="s">
        <v>42099</v>
      </c>
      <c r="D3212" s="335" t="s">
        <v>2732</v>
      </c>
      <c r="E3212" s="335" t="s">
        <v>42100</v>
      </c>
      <c r="F3212" s="338"/>
    </row>
    <row r="3213">
      <c r="A3213" s="335" t="s">
        <v>35762</v>
      </c>
      <c r="B3213" s="335" t="s">
        <v>35770</v>
      </c>
      <c r="C3213" s="335" t="s">
        <v>42101</v>
      </c>
      <c r="D3213" s="335" t="s">
        <v>2732</v>
      </c>
      <c r="E3213" s="335" t="s">
        <v>42102</v>
      </c>
      <c r="F3213" s="338"/>
    </row>
    <row r="3214">
      <c r="A3214" s="335" t="s">
        <v>35762</v>
      </c>
      <c r="B3214" s="335" t="s">
        <v>35797</v>
      </c>
      <c r="C3214" s="335" t="s">
        <v>42103</v>
      </c>
      <c r="D3214" s="335" t="s">
        <v>3382</v>
      </c>
      <c r="E3214" s="335" t="s">
        <v>42104</v>
      </c>
      <c r="F3214" s="338"/>
    </row>
    <row r="3215">
      <c r="A3215" s="335" t="s">
        <v>35769</v>
      </c>
      <c r="B3215" s="335" t="s">
        <v>35770</v>
      </c>
      <c r="C3215" s="335" t="s">
        <v>29374</v>
      </c>
      <c r="D3215" s="335" t="s">
        <v>3382</v>
      </c>
      <c r="E3215" s="335" t="s">
        <v>42105</v>
      </c>
      <c r="F3215" s="338"/>
    </row>
    <row r="3216">
      <c r="A3216" s="335" t="s">
        <v>35769</v>
      </c>
      <c r="B3216" s="335" t="s">
        <v>35770</v>
      </c>
      <c r="C3216" s="335" t="s">
        <v>29393</v>
      </c>
      <c r="D3216" s="335" t="s">
        <v>3382</v>
      </c>
      <c r="E3216" s="335" t="s">
        <v>42105</v>
      </c>
      <c r="F3216" s="338"/>
    </row>
    <row r="3217">
      <c r="A3217" s="335" t="s">
        <v>34241</v>
      </c>
      <c r="B3217" s="335" t="s">
        <v>35770</v>
      </c>
      <c r="C3217" s="335" t="s">
        <v>34878</v>
      </c>
      <c r="D3217" s="335" t="s">
        <v>2732</v>
      </c>
      <c r="E3217" s="335" t="s">
        <v>42106</v>
      </c>
      <c r="F3217" s="338"/>
    </row>
    <row r="3218">
      <c r="A3218" s="335" t="s">
        <v>35762</v>
      </c>
      <c r="B3218" s="335" t="s">
        <v>35765</v>
      </c>
      <c r="C3218" s="335" t="s">
        <v>42107</v>
      </c>
      <c r="D3218" s="335" t="s">
        <v>2732</v>
      </c>
      <c r="E3218" s="335" t="s">
        <v>42108</v>
      </c>
      <c r="F3218" s="338"/>
    </row>
    <row r="3219">
      <c r="A3219" s="335" t="s">
        <v>35769</v>
      </c>
      <c r="B3219" s="335" t="s">
        <v>35797</v>
      </c>
      <c r="C3219" s="335" t="s">
        <v>30380</v>
      </c>
      <c r="D3219" s="335" t="s">
        <v>7597</v>
      </c>
      <c r="E3219" s="335" t="s">
        <v>42109</v>
      </c>
      <c r="F3219" s="338"/>
    </row>
    <row r="3220">
      <c r="A3220" s="335" t="s">
        <v>35762</v>
      </c>
      <c r="B3220" s="335" t="s">
        <v>35797</v>
      </c>
      <c r="C3220" s="335" t="s">
        <v>42110</v>
      </c>
      <c r="D3220" s="335" t="s">
        <v>42111</v>
      </c>
      <c r="E3220" s="335" t="s">
        <v>42112</v>
      </c>
      <c r="F3220" s="338"/>
    </row>
    <row r="3221">
      <c r="A3221" s="335" t="s">
        <v>34241</v>
      </c>
      <c r="B3221" s="335" t="s">
        <v>35770</v>
      </c>
      <c r="C3221" s="335" t="s">
        <v>34878</v>
      </c>
      <c r="D3221" s="335" t="s">
        <v>42113</v>
      </c>
      <c r="E3221" s="335" t="s">
        <v>42114</v>
      </c>
      <c r="F3221" s="338"/>
    </row>
    <row r="3222">
      <c r="A3222" s="335" t="s">
        <v>35787</v>
      </c>
      <c r="B3222" s="335" t="s">
        <v>35797</v>
      </c>
      <c r="C3222" s="335" t="s">
        <v>42115</v>
      </c>
      <c r="D3222" s="335" t="s">
        <v>42116</v>
      </c>
      <c r="E3222" s="335" t="s">
        <v>42117</v>
      </c>
      <c r="F3222" s="338"/>
    </row>
    <row r="3223">
      <c r="A3223" s="335" t="s">
        <v>35787</v>
      </c>
      <c r="B3223" s="335" t="s">
        <v>35770</v>
      </c>
      <c r="C3223" s="335" t="s">
        <v>33507</v>
      </c>
      <c r="D3223" s="335" t="s">
        <v>42118</v>
      </c>
      <c r="E3223" s="335" t="s">
        <v>42119</v>
      </c>
      <c r="F3223" s="338"/>
    </row>
    <row r="3224">
      <c r="A3224" s="335" t="s">
        <v>35787</v>
      </c>
      <c r="B3224" s="335" t="s">
        <v>35770</v>
      </c>
      <c r="C3224" s="335" t="s">
        <v>32065</v>
      </c>
      <c r="D3224" s="335" t="s">
        <v>42120</v>
      </c>
      <c r="E3224" s="335" t="s">
        <v>7610</v>
      </c>
      <c r="F3224" s="338"/>
    </row>
    <row r="3225">
      <c r="A3225" s="335" t="s">
        <v>35769</v>
      </c>
      <c r="B3225" s="335" t="s">
        <v>35770</v>
      </c>
      <c r="C3225" s="335" t="s">
        <v>30221</v>
      </c>
      <c r="D3225" s="335" t="s">
        <v>42121</v>
      </c>
      <c r="E3225" s="335" t="s">
        <v>42122</v>
      </c>
      <c r="F3225" s="338"/>
    </row>
    <row r="3226">
      <c r="A3226" s="335" t="s">
        <v>35762</v>
      </c>
      <c r="B3226" s="335" t="s">
        <v>35797</v>
      </c>
      <c r="C3226" s="335" t="s">
        <v>18184</v>
      </c>
      <c r="D3226" s="335" t="s">
        <v>24850</v>
      </c>
      <c r="E3226" s="335" t="s">
        <v>42123</v>
      </c>
      <c r="F3226" s="338"/>
    </row>
    <row r="3227">
      <c r="A3227" s="335" t="s">
        <v>35762</v>
      </c>
      <c r="B3227" s="335" t="s">
        <v>35765</v>
      </c>
      <c r="C3227" s="335" t="s">
        <v>18184</v>
      </c>
      <c r="D3227" s="335" t="s">
        <v>16103</v>
      </c>
      <c r="E3227" s="335" t="s">
        <v>42124</v>
      </c>
      <c r="F3227" s="338"/>
    </row>
    <row r="3228">
      <c r="A3228" s="335" t="s">
        <v>35769</v>
      </c>
      <c r="B3228" s="335" t="s">
        <v>35765</v>
      </c>
      <c r="C3228" s="335" t="s">
        <v>42125</v>
      </c>
      <c r="D3228" s="335" t="s">
        <v>42126</v>
      </c>
      <c r="E3228" s="335" t="s">
        <v>42124</v>
      </c>
      <c r="F3228" s="338"/>
    </row>
    <row r="3229">
      <c r="A3229" s="335" t="s">
        <v>35769</v>
      </c>
      <c r="B3229" s="335" t="s">
        <v>35765</v>
      </c>
      <c r="C3229" s="335" t="s">
        <v>24849</v>
      </c>
      <c r="D3229" s="335" t="s">
        <v>42126</v>
      </c>
      <c r="E3229" s="335" t="s">
        <v>42124</v>
      </c>
      <c r="F3229" s="338"/>
    </row>
    <row r="3230">
      <c r="A3230" s="335" t="s">
        <v>35769</v>
      </c>
      <c r="B3230" s="335" t="s">
        <v>35770</v>
      </c>
      <c r="C3230" s="335" t="s">
        <v>30244</v>
      </c>
      <c r="D3230" s="335" t="s">
        <v>31332</v>
      </c>
      <c r="E3230" s="335" t="s">
        <v>42127</v>
      </c>
      <c r="F3230" s="338"/>
    </row>
    <row r="3231">
      <c r="A3231" s="335" t="s">
        <v>35769</v>
      </c>
      <c r="B3231" s="335" t="s">
        <v>35797</v>
      </c>
      <c r="C3231" s="335" t="s">
        <v>42128</v>
      </c>
      <c r="D3231" s="335" t="s">
        <v>42129</v>
      </c>
      <c r="E3231" s="335" t="s">
        <v>42130</v>
      </c>
      <c r="F3231" s="338"/>
    </row>
    <row r="3232">
      <c r="A3232" s="335" t="s">
        <v>35762</v>
      </c>
      <c r="B3232" s="335" t="s">
        <v>35797</v>
      </c>
      <c r="C3232" s="335" t="s">
        <v>42131</v>
      </c>
      <c r="D3232" s="335" t="s">
        <v>42132</v>
      </c>
      <c r="E3232" s="335" t="s">
        <v>42133</v>
      </c>
      <c r="F3232" s="338"/>
    </row>
    <row r="3233">
      <c r="A3233" s="335" t="s">
        <v>35769</v>
      </c>
      <c r="B3233" s="335" t="s">
        <v>35797</v>
      </c>
      <c r="C3233" s="335" t="s">
        <v>42134</v>
      </c>
      <c r="D3233" s="335" t="s">
        <v>42129</v>
      </c>
      <c r="E3233" s="335" t="s">
        <v>42133</v>
      </c>
      <c r="F3233" s="338"/>
    </row>
    <row r="3234">
      <c r="A3234" s="335" t="s">
        <v>34241</v>
      </c>
      <c r="B3234" s="335" t="s">
        <v>35770</v>
      </c>
      <c r="C3234" s="335" t="s">
        <v>42135</v>
      </c>
      <c r="D3234" s="335"/>
      <c r="E3234" s="335" t="s">
        <v>42136</v>
      </c>
      <c r="F3234" s="338"/>
    </row>
    <row r="3235">
      <c r="A3235" s="335" t="s">
        <v>35769</v>
      </c>
      <c r="B3235" s="335" t="s">
        <v>35770</v>
      </c>
      <c r="C3235" s="335" t="s">
        <v>37262</v>
      </c>
      <c r="D3235" s="335" t="s">
        <v>31036</v>
      </c>
      <c r="E3235" s="335" t="s">
        <v>42137</v>
      </c>
      <c r="F3235" s="338"/>
    </row>
    <row r="3236">
      <c r="A3236" s="335" t="s">
        <v>35762</v>
      </c>
      <c r="B3236" s="335" t="s">
        <v>35770</v>
      </c>
      <c r="C3236" s="335" t="s">
        <v>42138</v>
      </c>
      <c r="D3236" s="335" t="s">
        <v>42139</v>
      </c>
      <c r="E3236" s="335" t="s">
        <v>42140</v>
      </c>
      <c r="F3236" s="338"/>
    </row>
    <row r="3237">
      <c r="A3237" s="335" t="s">
        <v>35762</v>
      </c>
      <c r="B3237" s="335" t="s">
        <v>35770</v>
      </c>
      <c r="C3237" s="335" t="s">
        <v>42141</v>
      </c>
      <c r="D3237" s="335" t="s">
        <v>42142</v>
      </c>
      <c r="E3237" s="335" t="s">
        <v>42143</v>
      </c>
      <c r="F3237" s="338"/>
    </row>
    <row r="3238">
      <c r="A3238" s="335" t="s">
        <v>35762</v>
      </c>
      <c r="B3238" s="335" t="s">
        <v>35770</v>
      </c>
      <c r="C3238" s="335" t="s">
        <v>3455</v>
      </c>
      <c r="D3238" s="335" t="s">
        <v>42144</v>
      </c>
      <c r="E3238" s="335" t="s">
        <v>42145</v>
      </c>
      <c r="F3238" s="338"/>
    </row>
    <row r="3239">
      <c r="A3239" s="335" t="s">
        <v>35762</v>
      </c>
      <c r="B3239" s="335" t="s">
        <v>35797</v>
      </c>
      <c r="C3239" s="335" t="s">
        <v>42146</v>
      </c>
      <c r="D3239" s="335" t="s">
        <v>42147</v>
      </c>
      <c r="E3239" s="335" t="s">
        <v>42148</v>
      </c>
      <c r="F3239" s="338"/>
    </row>
    <row r="3240">
      <c r="A3240" s="335" t="s">
        <v>35769</v>
      </c>
      <c r="B3240" s="335" t="s">
        <v>35792</v>
      </c>
      <c r="C3240" s="335" t="s">
        <v>30221</v>
      </c>
      <c r="D3240" s="335" t="s">
        <v>42149</v>
      </c>
      <c r="E3240" s="335" t="s">
        <v>42150</v>
      </c>
      <c r="F3240" s="338"/>
    </row>
    <row r="3241">
      <c r="A3241" s="335" t="s">
        <v>35769</v>
      </c>
      <c r="B3241" s="335" t="s">
        <v>35770</v>
      </c>
      <c r="C3241" s="335" t="s">
        <v>42151</v>
      </c>
      <c r="D3241" s="335" t="s">
        <v>42152</v>
      </c>
      <c r="E3241" s="335" t="s">
        <v>42153</v>
      </c>
      <c r="F3241" s="338"/>
    </row>
    <row r="3242">
      <c r="A3242" s="335" t="s">
        <v>35762</v>
      </c>
      <c r="B3242" s="335" t="s">
        <v>35797</v>
      </c>
      <c r="C3242" s="335" t="s">
        <v>42154</v>
      </c>
      <c r="D3242" s="335" t="s">
        <v>42155</v>
      </c>
      <c r="E3242" s="335" t="s">
        <v>42156</v>
      </c>
      <c r="F3242" s="338"/>
    </row>
    <row r="3243">
      <c r="A3243" s="335" t="s">
        <v>35769</v>
      </c>
      <c r="B3243" s="335" t="s">
        <v>35792</v>
      </c>
      <c r="C3243" s="335" t="s">
        <v>42157</v>
      </c>
      <c r="D3243" s="335" t="s">
        <v>42158</v>
      </c>
      <c r="E3243" s="335" t="s">
        <v>42159</v>
      </c>
      <c r="F3243" s="338"/>
    </row>
    <row r="3244">
      <c r="A3244" s="335" t="s">
        <v>35762</v>
      </c>
      <c r="B3244" s="335" t="s">
        <v>35765</v>
      </c>
      <c r="C3244" s="335" t="s">
        <v>42160</v>
      </c>
      <c r="D3244" s="335" t="s">
        <v>42161</v>
      </c>
      <c r="E3244" s="335" t="s">
        <v>42162</v>
      </c>
      <c r="F3244" s="338"/>
    </row>
    <row r="3245">
      <c r="A3245" s="335" t="s">
        <v>35769</v>
      </c>
      <c r="B3245" s="335" t="s">
        <v>35770</v>
      </c>
      <c r="C3245" s="335" t="s">
        <v>29958</v>
      </c>
      <c r="D3245" s="335" t="s">
        <v>42158</v>
      </c>
      <c r="E3245" s="335" t="s">
        <v>42163</v>
      </c>
      <c r="F3245" s="338"/>
    </row>
    <row r="3246">
      <c r="A3246" s="335" t="s">
        <v>35762</v>
      </c>
      <c r="B3246" s="335" t="s">
        <v>35770</v>
      </c>
      <c r="C3246" s="335" t="s">
        <v>42164</v>
      </c>
      <c r="D3246" s="335" t="s">
        <v>42158</v>
      </c>
      <c r="E3246" s="335" t="s">
        <v>42165</v>
      </c>
      <c r="F3246" s="338"/>
    </row>
    <row r="3247">
      <c r="A3247" s="335" t="s">
        <v>35769</v>
      </c>
      <c r="B3247" s="335" t="s">
        <v>35770</v>
      </c>
      <c r="C3247" s="335" t="s">
        <v>42166</v>
      </c>
      <c r="D3247" s="335" t="s">
        <v>24665</v>
      </c>
      <c r="E3247" s="335" t="s">
        <v>42167</v>
      </c>
      <c r="F3247" s="338"/>
    </row>
    <row r="3248">
      <c r="A3248" s="335" t="s">
        <v>35762</v>
      </c>
      <c r="B3248" s="335" t="s">
        <v>35797</v>
      </c>
      <c r="C3248" s="335" t="s">
        <v>42168</v>
      </c>
      <c r="D3248" s="335" t="s">
        <v>42169</v>
      </c>
      <c r="E3248" s="335" t="s">
        <v>42170</v>
      </c>
      <c r="F3248" s="338"/>
    </row>
    <row r="3249">
      <c r="A3249" s="335" t="s">
        <v>35769</v>
      </c>
      <c r="B3249" s="335" t="s">
        <v>35770</v>
      </c>
      <c r="C3249" s="335" t="s">
        <v>42171</v>
      </c>
      <c r="D3249" s="335" t="s">
        <v>2588</v>
      </c>
      <c r="E3249" s="335" t="s">
        <v>42172</v>
      </c>
      <c r="F3249" s="338"/>
    </row>
    <row r="3250">
      <c r="A3250" s="335" t="s">
        <v>35769</v>
      </c>
      <c r="B3250" s="335" t="s">
        <v>35770</v>
      </c>
      <c r="C3250" s="335" t="s">
        <v>42173</v>
      </c>
      <c r="D3250" s="335" t="s">
        <v>2588</v>
      </c>
      <c r="E3250" s="335" t="s">
        <v>42174</v>
      </c>
      <c r="F3250" s="338"/>
    </row>
    <row r="3251">
      <c r="A3251" s="335" t="s">
        <v>35762</v>
      </c>
      <c r="B3251" s="335" t="s">
        <v>35770</v>
      </c>
      <c r="C3251" s="335" t="s">
        <v>42175</v>
      </c>
      <c r="D3251" s="335" t="s">
        <v>42176</v>
      </c>
      <c r="E3251" s="335" t="s">
        <v>42177</v>
      </c>
      <c r="F3251" s="338"/>
    </row>
    <row r="3252">
      <c r="A3252" s="335" t="s">
        <v>35769</v>
      </c>
      <c r="B3252" s="335" t="s">
        <v>35770</v>
      </c>
      <c r="C3252" s="335" t="s">
        <v>38391</v>
      </c>
      <c r="D3252" s="335" t="s">
        <v>42178</v>
      </c>
      <c r="E3252" s="335" t="s">
        <v>42179</v>
      </c>
      <c r="F3252" s="338"/>
    </row>
    <row r="3253">
      <c r="A3253" s="335" t="s">
        <v>35787</v>
      </c>
      <c r="B3253" s="335" t="s">
        <v>35770</v>
      </c>
      <c r="C3253" s="335" t="s">
        <v>33796</v>
      </c>
      <c r="D3253" s="335" t="s">
        <v>42180</v>
      </c>
      <c r="E3253" s="335" t="s">
        <v>42181</v>
      </c>
      <c r="F3253" s="338"/>
    </row>
    <row r="3254">
      <c r="A3254" s="335" t="s">
        <v>35762</v>
      </c>
      <c r="B3254" s="335" t="s">
        <v>35770</v>
      </c>
      <c r="C3254" s="335" t="s">
        <v>42182</v>
      </c>
      <c r="D3254" s="335" t="s">
        <v>42183</v>
      </c>
      <c r="E3254" s="335" t="s">
        <v>42184</v>
      </c>
      <c r="F3254" s="338"/>
    </row>
    <row r="3255">
      <c r="A3255" s="335" t="s">
        <v>35762</v>
      </c>
      <c r="B3255" s="335" t="s">
        <v>35765</v>
      </c>
      <c r="C3255" s="335" t="s">
        <v>42185</v>
      </c>
      <c r="D3255" s="335" t="s">
        <v>42186</v>
      </c>
      <c r="E3255" s="335" t="s">
        <v>42187</v>
      </c>
      <c r="F3255" s="338"/>
    </row>
    <row r="3256">
      <c r="A3256" s="335" t="s">
        <v>35787</v>
      </c>
      <c r="B3256" s="335" t="s">
        <v>35770</v>
      </c>
      <c r="C3256" s="335" t="s">
        <v>42188</v>
      </c>
      <c r="D3256" s="335" t="s">
        <v>42189</v>
      </c>
      <c r="E3256" s="335" t="s">
        <v>42190</v>
      </c>
      <c r="F3256" s="338"/>
    </row>
    <row r="3257">
      <c r="A3257" s="335" t="s">
        <v>35769</v>
      </c>
      <c r="B3257" s="335" t="s">
        <v>35765</v>
      </c>
      <c r="C3257" s="335" t="s">
        <v>42191</v>
      </c>
      <c r="D3257" s="335" t="s">
        <v>42192</v>
      </c>
      <c r="E3257" s="335" t="s">
        <v>42193</v>
      </c>
      <c r="F3257" s="338"/>
    </row>
    <row r="3258">
      <c r="A3258" s="335" t="s">
        <v>35762</v>
      </c>
      <c r="B3258" s="335" t="s">
        <v>35770</v>
      </c>
      <c r="C3258" s="335" t="s">
        <v>42194</v>
      </c>
      <c r="D3258" s="335" t="s">
        <v>42195</v>
      </c>
      <c r="E3258" s="335" t="s">
        <v>42196</v>
      </c>
      <c r="F3258" s="338"/>
    </row>
    <row r="3259">
      <c r="A3259" s="335" t="s">
        <v>35762</v>
      </c>
      <c r="B3259" s="335" t="s">
        <v>35770</v>
      </c>
      <c r="C3259" s="335" t="s">
        <v>42197</v>
      </c>
      <c r="D3259" s="335" t="s">
        <v>42198</v>
      </c>
      <c r="E3259" s="335" t="s">
        <v>42199</v>
      </c>
      <c r="F3259" s="338"/>
    </row>
    <row r="3260">
      <c r="A3260" s="335" t="s">
        <v>35762</v>
      </c>
      <c r="B3260" s="335" t="s">
        <v>35770</v>
      </c>
      <c r="C3260" s="335" t="s">
        <v>42200</v>
      </c>
      <c r="D3260" s="335" t="s">
        <v>14981</v>
      </c>
      <c r="E3260" s="335" t="s">
        <v>42201</v>
      </c>
      <c r="F3260" s="338"/>
    </row>
    <row r="3261">
      <c r="A3261" s="335" t="s">
        <v>35762</v>
      </c>
      <c r="B3261" s="335" t="s">
        <v>35770</v>
      </c>
      <c r="C3261" s="335" t="s">
        <v>42202</v>
      </c>
      <c r="D3261" s="335" t="s">
        <v>2588</v>
      </c>
      <c r="E3261" s="335" t="s">
        <v>42203</v>
      </c>
      <c r="F3261" s="338"/>
    </row>
    <row r="3262">
      <c r="A3262" s="335" t="s">
        <v>35762</v>
      </c>
      <c r="B3262" s="335" t="s">
        <v>35792</v>
      </c>
      <c r="C3262" s="335" t="s">
        <v>42204</v>
      </c>
      <c r="D3262" s="335" t="s">
        <v>15056</v>
      </c>
      <c r="E3262" s="335" t="s">
        <v>42205</v>
      </c>
      <c r="F3262" s="338"/>
    </row>
    <row r="3263">
      <c r="A3263" s="339" t="s">
        <v>35787</v>
      </c>
      <c r="B3263" s="340" t="s">
        <v>24604</v>
      </c>
      <c r="C3263" s="340" t="s">
        <v>33796</v>
      </c>
      <c r="D3263" s="340"/>
      <c r="E3263" s="340" t="s">
        <v>42206</v>
      </c>
      <c r="F3263" s="341"/>
    </row>
    <row r="3264">
      <c r="A3264" s="335" t="s">
        <v>35762</v>
      </c>
      <c r="B3264" s="335" t="s">
        <v>35797</v>
      </c>
      <c r="C3264" s="335" t="s">
        <v>42207</v>
      </c>
      <c r="D3264" s="335" t="s">
        <v>17680</v>
      </c>
      <c r="E3264" s="335" t="s">
        <v>42208</v>
      </c>
      <c r="F3264" s="338"/>
    </row>
    <row r="3265">
      <c r="A3265" s="335" t="s">
        <v>35762</v>
      </c>
      <c r="B3265" s="335" t="s">
        <v>35770</v>
      </c>
      <c r="C3265" s="335" t="s">
        <v>42209</v>
      </c>
      <c r="D3265" s="335" t="s">
        <v>42210</v>
      </c>
      <c r="E3265" s="335" t="s">
        <v>42211</v>
      </c>
      <c r="F3265" s="338"/>
    </row>
    <row r="3266">
      <c r="A3266" s="335" t="s">
        <v>35762</v>
      </c>
      <c r="B3266" s="335" t="s">
        <v>35770</v>
      </c>
      <c r="C3266" s="335" t="s">
        <v>42212</v>
      </c>
      <c r="D3266" s="335" t="s">
        <v>42213</v>
      </c>
      <c r="E3266" s="335" t="s">
        <v>42214</v>
      </c>
      <c r="F3266" s="338"/>
    </row>
    <row r="3267">
      <c r="A3267" s="335" t="s">
        <v>34241</v>
      </c>
      <c r="B3267" s="335" t="s">
        <v>35770</v>
      </c>
      <c r="C3267" s="335" t="s">
        <v>34365</v>
      </c>
      <c r="D3267" s="335"/>
      <c r="E3267" s="335" t="s">
        <v>42215</v>
      </c>
      <c r="F3267" s="338"/>
    </row>
    <row r="3268">
      <c r="A3268" s="335" t="s">
        <v>35787</v>
      </c>
      <c r="B3268" s="335" t="s">
        <v>35770</v>
      </c>
      <c r="C3268" s="335" t="s">
        <v>33214</v>
      </c>
      <c r="D3268" s="335" t="s">
        <v>42216</v>
      </c>
      <c r="E3268" s="335" t="s">
        <v>42217</v>
      </c>
      <c r="F3268" s="338"/>
    </row>
    <row r="3269">
      <c r="A3269" s="335" t="s">
        <v>35762</v>
      </c>
      <c r="B3269" s="335" t="s">
        <v>35770</v>
      </c>
      <c r="C3269" s="335" t="s">
        <v>42218</v>
      </c>
      <c r="D3269" s="335" t="s">
        <v>42219</v>
      </c>
      <c r="E3269" s="335" t="s">
        <v>42220</v>
      </c>
      <c r="F3269" s="338"/>
    </row>
    <row r="3270">
      <c r="A3270" s="335" t="s">
        <v>35769</v>
      </c>
      <c r="B3270" s="335" t="s">
        <v>35792</v>
      </c>
      <c r="C3270" s="335" t="s">
        <v>40364</v>
      </c>
      <c r="D3270" s="335" t="s">
        <v>7676</v>
      </c>
      <c r="E3270" s="335" t="s">
        <v>42221</v>
      </c>
      <c r="F3270" s="338"/>
    </row>
    <row r="3271">
      <c r="A3271" s="335" t="s">
        <v>35769</v>
      </c>
      <c r="B3271" s="335" t="s">
        <v>35797</v>
      </c>
      <c r="C3271" s="335" t="s">
        <v>42222</v>
      </c>
      <c r="D3271" s="335" t="s">
        <v>4487</v>
      </c>
      <c r="E3271" s="335" t="s">
        <v>42223</v>
      </c>
      <c r="F3271" s="338"/>
    </row>
    <row r="3272">
      <c r="A3272" s="335" t="s">
        <v>35762</v>
      </c>
      <c r="B3272" s="335" t="s">
        <v>35797</v>
      </c>
      <c r="C3272" s="335" t="s">
        <v>42224</v>
      </c>
      <c r="D3272" s="335" t="s">
        <v>15056</v>
      </c>
      <c r="E3272" s="335" t="s">
        <v>42225</v>
      </c>
      <c r="F3272" s="338"/>
    </row>
    <row r="3273">
      <c r="A3273" s="335" t="s">
        <v>35769</v>
      </c>
      <c r="B3273" s="335" t="s">
        <v>35797</v>
      </c>
      <c r="C3273" s="335" t="s">
        <v>23153</v>
      </c>
      <c r="D3273" s="335" t="s">
        <v>3196</v>
      </c>
      <c r="E3273" s="335" t="s">
        <v>42226</v>
      </c>
      <c r="F3273" s="338"/>
    </row>
    <row r="3274">
      <c r="A3274" s="335" t="s">
        <v>35762</v>
      </c>
      <c r="B3274" s="335" t="s">
        <v>35797</v>
      </c>
      <c r="C3274" s="335" t="s">
        <v>42227</v>
      </c>
      <c r="D3274" s="335" t="s">
        <v>15062</v>
      </c>
      <c r="E3274" s="335" t="s">
        <v>42228</v>
      </c>
      <c r="F3274" s="338"/>
    </row>
    <row r="3275">
      <c r="A3275" s="335" t="s">
        <v>35762</v>
      </c>
      <c r="B3275" s="335" t="s">
        <v>35797</v>
      </c>
      <c r="C3275" s="335" t="s">
        <v>42229</v>
      </c>
      <c r="D3275" s="335" t="s">
        <v>42230</v>
      </c>
      <c r="E3275" s="335" t="s">
        <v>42231</v>
      </c>
      <c r="F3275" s="338"/>
    </row>
    <row r="3276">
      <c r="A3276" s="335" t="s">
        <v>35762</v>
      </c>
      <c r="B3276" s="335" t="s">
        <v>35770</v>
      </c>
      <c r="C3276" s="335" t="s">
        <v>42232</v>
      </c>
      <c r="D3276" s="335" t="s">
        <v>42233</v>
      </c>
      <c r="E3276" s="335" t="s">
        <v>42234</v>
      </c>
      <c r="F3276" s="338"/>
    </row>
    <row r="3277">
      <c r="A3277" s="335" t="s">
        <v>35769</v>
      </c>
      <c r="B3277" s="335" t="s">
        <v>35770</v>
      </c>
      <c r="C3277" s="335" t="s">
        <v>40612</v>
      </c>
      <c r="D3277" s="335" t="s">
        <v>2588</v>
      </c>
      <c r="E3277" s="335" t="s">
        <v>42235</v>
      </c>
      <c r="F3277" s="338"/>
    </row>
    <row r="3278">
      <c r="A3278" s="335" t="s">
        <v>34241</v>
      </c>
      <c r="B3278" s="335" t="s">
        <v>35770</v>
      </c>
      <c r="C3278" s="335" t="s">
        <v>34229</v>
      </c>
      <c r="D3278" s="335" t="s">
        <v>42236</v>
      </c>
      <c r="E3278" s="335" t="s">
        <v>42237</v>
      </c>
      <c r="F3278" s="338"/>
    </row>
    <row r="3279">
      <c r="A3279" s="335" t="s">
        <v>35762</v>
      </c>
      <c r="B3279" s="335" t="s">
        <v>35797</v>
      </c>
      <c r="C3279" s="335" t="s">
        <v>42238</v>
      </c>
      <c r="D3279" s="335" t="s">
        <v>42239</v>
      </c>
      <c r="E3279" s="335" t="s">
        <v>42240</v>
      </c>
      <c r="F3279" s="338"/>
    </row>
    <row r="3280">
      <c r="A3280" s="335" t="s">
        <v>35787</v>
      </c>
      <c r="B3280" s="335" t="s">
        <v>35770</v>
      </c>
      <c r="C3280" s="335" t="s">
        <v>32402</v>
      </c>
      <c r="D3280" s="335"/>
      <c r="E3280" s="335" t="s">
        <v>42241</v>
      </c>
      <c r="F3280" s="338"/>
    </row>
    <row r="3281">
      <c r="A3281" s="335" t="s">
        <v>35762</v>
      </c>
      <c r="B3281" s="335" t="s">
        <v>35797</v>
      </c>
      <c r="C3281" s="335" t="s">
        <v>42242</v>
      </c>
      <c r="D3281" s="335" t="s">
        <v>42243</v>
      </c>
      <c r="E3281" s="335" t="s">
        <v>42244</v>
      </c>
      <c r="F3281" s="338"/>
    </row>
    <row r="3282">
      <c r="A3282" s="335" t="s">
        <v>35762</v>
      </c>
      <c r="B3282" s="335" t="s">
        <v>35770</v>
      </c>
      <c r="C3282" s="335" t="s">
        <v>517</v>
      </c>
      <c r="D3282" s="335" t="s">
        <v>518</v>
      </c>
      <c r="E3282" s="335" t="s">
        <v>42245</v>
      </c>
      <c r="F3282" s="338"/>
    </row>
    <row r="3283">
      <c r="A3283" s="335" t="s">
        <v>35769</v>
      </c>
      <c r="B3283" s="335" t="s">
        <v>35792</v>
      </c>
      <c r="C3283" s="335" t="s">
        <v>30221</v>
      </c>
      <c r="D3283" s="335" t="s">
        <v>42246</v>
      </c>
      <c r="E3283" s="335" t="s">
        <v>42247</v>
      </c>
      <c r="F3283" s="338"/>
    </row>
    <row r="3284">
      <c r="A3284" s="335" t="s">
        <v>35769</v>
      </c>
      <c r="B3284" s="335" t="s">
        <v>35797</v>
      </c>
      <c r="C3284" s="335" t="s">
        <v>30754</v>
      </c>
      <c r="D3284" s="335" t="s">
        <v>2588</v>
      </c>
      <c r="E3284" s="335" t="s">
        <v>42248</v>
      </c>
      <c r="F3284" s="338"/>
    </row>
    <row r="3285">
      <c r="A3285" s="335" t="s">
        <v>35762</v>
      </c>
      <c r="B3285" s="335" t="s">
        <v>35765</v>
      </c>
      <c r="C3285" s="335" t="s">
        <v>42249</v>
      </c>
      <c r="D3285" s="335" t="s">
        <v>42250</v>
      </c>
      <c r="E3285" s="335" t="s">
        <v>42251</v>
      </c>
      <c r="F3285" s="338"/>
    </row>
    <row r="3286">
      <c r="A3286" s="335" t="s">
        <v>35762</v>
      </c>
      <c r="B3286" s="335" t="s">
        <v>35770</v>
      </c>
      <c r="C3286" s="335" t="s">
        <v>42252</v>
      </c>
      <c r="D3286" s="335" t="s">
        <v>42253</v>
      </c>
      <c r="E3286" s="335" t="s">
        <v>42254</v>
      </c>
      <c r="F3286" s="338"/>
    </row>
    <row r="3287">
      <c r="A3287" s="335" t="s">
        <v>35762</v>
      </c>
      <c r="B3287" s="335" t="s">
        <v>35770</v>
      </c>
      <c r="C3287" s="335" t="s">
        <v>42255</v>
      </c>
      <c r="D3287" s="335" t="s">
        <v>2588</v>
      </c>
      <c r="E3287" s="335" t="s">
        <v>42256</v>
      </c>
      <c r="F3287" s="338"/>
    </row>
    <row r="3288">
      <c r="A3288" s="335" t="s">
        <v>35762</v>
      </c>
      <c r="B3288" s="335" t="s">
        <v>36013</v>
      </c>
      <c r="C3288" s="335" t="s">
        <v>42257</v>
      </c>
      <c r="D3288" s="335" t="s">
        <v>2588</v>
      </c>
      <c r="E3288" s="335" t="s">
        <v>42258</v>
      </c>
      <c r="F3288" s="338"/>
    </row>
    <row r="3289">
      <c r="A3289" s="344" t="s">
        <v>35787</v>
      </c>
      <c r="B3289" s="341" t="s">
        <v>24604</v>
      </c>
      <c r="C3289" s="341" t="s">
        <v>33025</v>
      </c>
      <c r="D3289" s="341"/>
      <c r="E3289" s="341" t="s">
        <v>42259</v>
      </c>
      <c r="F3289" s="341"/>
    </row>
    <row r="3290">
      <c r="A3290" s="338" t="s">
        <v>35762</v>
      </c>
      <c r="B3290" s="338" t="s">
        <v>35792</v>
      </c>
      <c r="C3290" s="338" t="s">
        <v>37492</v>
      </c>
      <c r="D3290" s="338" t="s">
        <v>3782</v>
      </c>
      <c r="E3290" s="338" t="s">
        <v>42260</v>
      </c>
      <c r="F3290" s="338"/>
    </row>
    <row r="3291">
      <c r="A3291" s="338" t="s">
        <v>35769</v>
      </c>
      <c r="B3291" s="338" t="s">
        <v>35770</v>
      </c>
      <c r="C3291" s="338" t="s">
        <v>42261</v>
      </c>
      <c r="D3291" s="338" t="s">
        <v>29604</v>
      </c>
      <c r="E3291" s="338" t="s">
        <v>42262</v>
      </c>
      <c r="F3291" s="338"/>
    </row>
    <row r="3292">
      <c r="A3292" s="338" t="s">
        <v>35762</v>
      </c>
      <c r="B3292" s="338" t="s">
        <v>35770</v>
      </c>
      <c r="C3292" s="338" t="s">
        <v>15414</v>
      </c>
      <c r="D3292" s="338" t="s">
        <v>4744</v>
      </c>
      <c r="E3292" s="338" t="s">
        <v>42263</v>
      </c>
      <c r="F3292" s="338"/>
    </row>
    <row r="3293">
      <c r="A3293" s="338" t="s">
        <v>35762</v>
      </c>
      <c r="B3293" s="338" t="s">
        <v>35797</v>
      </c>
      <c r="C3293" s="338" t="s">
        <v>42264</v>
      </c>
      <c r="D3293" s="338" t="s">
        <v>42265</v>
      </c>
      <c r="E3293" s="338" t="s">
        <v>42266</v>
      </c>
      <c r="F3293" s="338"/>
    </row>
    <row r="3294">
      <c r="A3294" s="338" t="s">
        <v>35762</v>
      </c>
      <c r="B3294" s="338" t="s">
        <v>35797</v>
      </c>
      <c r="C3294" s="338" t="s">
        <v>42267</v>
      </c>
      <c r="D3294" s="338" t="s">
        <v>9950</v>
      </c>
      <c r="E3294" s="338" t="s">
        <v>42268</v>
      </c>
      <c r="F3294" s="338"/>
    </row>
    <row r="3295">
      <c r="A3295" s="338" t="s">
        <v>34241</v>
      </c>
      <c r="B3295" s="338" t="s">
        <v>35792</v>
      </c>
      <c r="C3295" s="338" t="s">
        <v>42269</v>
      </c>
      <c r="D3295" s="338" t="s">
        <v>42270</v>
      </c>
      <c r="E3295" s="338" t="s">
        <v>42271</v>
      </c>
      <c r="F3295" s="338"/>
    </row>
    <row r="3296">
      <c r="A3296" s="338" t="s">
        <v>35762</v>
      </c>
      <c r="B3296" s="338" t="s">
        <v>35770</v>
      </c>
      <c r="C3296" s="338" t="s">
        <v>42272</v>
      </c>
      <c r="D3296" s="338" t="s">
        <v>42273</v>
      </c>
      <c r="E3296" s="338" t="s">
        <v>42274</v>
      </c>
      <c r="F3296" s="338"/>
    </row>
    <row r="3297">
      <c r="A3297" s="338" t="s">
        <v>35762</v>
      </c>
      <c r="B3297" s="338" t="s">
        <v>35770</v>
      </c>
      <c r="C3297" s="338" t="s">
        <v>42275</v>
      </c>
      <c r="D3297" s="338" t="s">
        <v>7709</v>
      </c>
      <c r="E3297" s="338" t="s">
        <v>42276</v>
      </c>
      <c r="F3297" s="338"/>
    </row>
    <row r="3298">
      <c r="A3298" s="344" t="s">
        <v>35787</v>
      </c>
      <c r="B3298" s="341" t="s">
        <v>24604</v>
      </c>
      <c r="C3298" s="341" t="s">
        <v>32454</v>
      </c>
      <c r="D3298" s="341"/>
      <c r="E3298" s="341" t="s">
        <v>42277</v>
      </c>
      <c r="F3298" s="341"/>
    </row>
    <row r="3299">
      <c r="A3299" s="338" t="s">
        <v>35762</v>
      </c>
      <c r="B3299" s="338" t="s">
        <v>35797</v>
      </c>
      <c r="C3299" s="338" t="s">
        <v>42278</v>
      </c>
      <c r="D3299" s="338" t="s">
        <v>42279</v>
      </c>
      <c r="E3299" s="338" t="s">
        <v>42280</v>
      </c>
      <c r="F3299" s="338"/>
    </row>
    <row r="3300">
      <c r="A3300" s="338" t="s">
        <v>35787</v>
      </c>
      <c r="B3300" s="338" t="s">
        <v>35770</v>
      </c>
      <c r="C3300" s="338" t="s">
        <v>33331</v>
      </c>
      <c r="D3300" s="338" t="s">
        <v>42281</v>
      </c>
      <c r="E3300" s="338" t="s">
        <v>4521</v>
      </c>
      <c r="F3300" s="338"/>
    </row>
    <row r="3301">
      <c r="A3301" s="338" t="s">
        <v>34241</v>
      </c>
      <c r="B3301" s="338" t="s">
        <v>35770</v>
      </c>
      <c r="C3301" s="338" t="s">
        <v>42282</v>
      </c>
      <c r="D3301" s="338"/>
      <c r="E3301" s="338" t="s">
        <v>42283</v>
      </c>
      <c r="F3301" s="338"/>
    </row>
    <row r="3302">
      <c r="A3302" s="338" t="s">
        <v>35762</v>
      </c>
      <c r="B3302" s="338" t="s">
        <v>35770</v>
      </c>
      <c r="C3302" s="338" t="s">
        <v>42284</v>
      </c>
      <c r="D3302" s="338" t="s">
        <v>4521</v>
      </c>
      <c r="E3302" s="338" t="s">
        <v>42285</v>
      </c>
      <c r="F3302" s="338"/>
    </row>
    <row r="3303">
      <c r="A3303" s="338" t="s">
        <v>35769</v>
      </c>
      <c r="B3303" s="338" t="s">
        <v>35797</v>
      </c>
      <c r="C3303" s="338" t="s">
        <v>42286</v>
      </c>
      <c r="D3303" s="338" t="s">
        <v>4521</v>
      </c>
      <c r="E3303" s="338" t="s">
        <v>42287</v>
      </c>
      <c r="F3303" s="338"/>
    </row>
    <row r="3304">
      <c r="A3304" s="338" t="s">
        <v>35762</v>
      </c>
      <c r="B3304" s="338" t="s">
        <v>35770</v>
      </c>
      <c r="C3304" s="338" t="s">
        <v>42288</v>
      </c>
      <c r="D3304" s="338" t="s">
        <v>5157</v>
      </c>
      <c r="E3304" s="338" t="s">
        <v>42289</v>
      </c>
      <c r="F3304" s="338"/>
    </row>
    <row r="3305">
      <c r="A3305" s="338" t="s">
        <v>35762</v>
      </c>
      <c r="B3305" s="338" t="s">
        <v>35797</v>
      </c>
      <c r="C3305" s="338" t="s">
        <v>42290</v>
      </c>
      <c r="D3305" s="338" t="s">
        <v>7028</v>
      </c>
      <c r="E3305" s="338" t="s">
        <v>42291</v>
      </c>
      <c r="F3305" s="338"/>
    </row>
    <row r="3306">
      <c r="A3306" s="338" t="s">
        <v>35769</v>
      </c>
      <c r="B3306" s="338" t="s">
        <v>35770</v>
      </c>
      <c r="C3306" s="338" t="s">
        <v>36585</v>
      </c>
      <c r="D3306" s="338" t="s">
        <v>4521</v>
      </c>
      <c r="E3306" s="338" t="s">
        <v>42292</v>
      </c>
      <c r="F3306" s="338"/>
    </row>
    <row r="3307">
      <c r="A3307" s="338" t="s">
        <v>35769</v>
      </c>
      <c r="B3307" s="338" t="s">
        <v>35797</v>
      </c>
      <c r="C3307" s="338" t="s">
        <v>42293</v>
      </c>
      <c r="D3307" s="338" t="s">
        <v>4521</v>
      </c>
      <c r="E3307" s="338" t="s">
        <v>42294</v>
      </c>
      <c r="F3307" s="338"/>
    </row>
    <row r="3308">
      <c r="A3308" s="338" t="s">
        <v>35769</v>
      </c>
      <c r="B3308" s="338" t="s">
        <v>35797</v>
      </c>
      <c r="C3308" s="338" t="s">
        <v>42295</v>
      </c>
      <c r="D3308" s="338" t="s">
        <v>42296</v>
      </c>
      <c r="E3308" s="338" t="s">
        <v>42297</v>
      </c>
      <c r="F3308" s="338"/>
    </row>
    <row r="3309">
      <c r="A3309" s="338" t="s">
        <v>35769</v>
      </c>
      <c r="B3309" s="338" t="s">
        <v>35770</v>
      </c>
      <c r="C3309" s="338" t="s">
        <v>42298</v>
      </c>
      <c r="D3309" s="338" t="s">
        <v>2588</v>
      </c>
      <c r="E3309" s="338" t="s">
        <v>42299</v>
      </c>
      <c r="F3309" s="338"/>
    </row>
    <row r="3310">
      <c r="A3310" s="338" t="s">
        <v>34241</v>
      </c>
      <c r="B3310" s="338" t="s">
        <v>35797</v>
      </c>
      <c r="C3310" s="338" t="s">
        <v>42300</v>
      </c>
      <c r="D3310" s="338" t="s">
        <v>42301</v>
      </c>
      <c r="E3310" s="338" t="s">
        <v>42302</v>
      </c>
      <c r="F3310" s="338"/>
    </row>
    <row r="3311">
      <c r="A3311" s="338" t="s">
        <v>35762</v>
      </c>
      <c r="B3311" s="338" t="s">
        <v>35770</v>
      </c>
      <c r="C3311" s="338" t="s">
        <v>42303</v>
      </c>
      <c r="D3311" s="338" t="s">
        <v>42304</v>
      </c>
      <c r="E3311" s="338" t="s">
        <v>42305</v>
      </c>
      <c r="F3311" s="338"/>
    </row>
    <row r="3312">
      <c r="A3312" s="338" t="s">
        <v>35769</v>
      </c>
      <c r="B3312" s="338" t="s">
        <v>35765</v>
      </c>
      <c r="C3312" s="338" t="s">
        <v>42306</v>
      </c>
      <c r="D3312" s="338" t="s">
        <v>2588</v>
      </c>
      <c r="E3312" s="338" t="s">
        <v>42307</v>
      </c>
      <c r="F3312" s="338"/>
    </row>
    <row r="3313">
      <c r="A3313" s="338" t="s">
        <v>35769</v>
      </c>
      <c r="B3313" s="338" t="s">
        <v>35770</v>
      </c>
      <c r="C3313" s="338" t="s">
        <v>42308</v>
      </c>
      <c r="D3313" s="338" t="s">
        <v>2588</v>
      </c>
      <c r="E3313" s="338" t="s">
        <v>42309</v>
      </c>
      <c r="F3313" s="338"/>
    </row>
    <row r="3314">
      <c r="A3314" s="338" t="s">
        <v>35769</v>
      </c>
      <c r="B3314" s="338" t="s">
        <v>35770</v>
      </c>
      <c r="C3314" s="338" t="s">
        <v>42310</v>
      </c>
      <c r="D3314" s="338" t="s">
        <v>2588</v>
      </c>
      <c r="E3314" s="338" t="s">
        <v>42311</v>
      </c>
      <c r="F3314" s="338"/>
    </row>
    <row r="3315">
      <c r="A3315" s="338" t="s">
        <v>35762</v>
      </c>
      <c r="B3315" s="338" t="s">
        <v>35765</v>
      </c>
      <c r="C3315" s="338" t="s">
        <v>42312</v>
      </c>
      <c r="D3315" s="338" t="s">
        <v>42313</v>
      </c>
      <c r="E3315" s="338" t="s">
        <v>42314</v>
      </c>
      <c r="F3315" s="338"/>
    </row>
    <row r="3316">
      <c r="A3316" s="338" t="s">
        <v>35787</v>
      </c>
      <c r="B3316" s="338" t="s">
        <v>35792</v>
      </c>
      <c r="C3316" s="338" t="s">
        <v>42315</v>
      </c>
      <c r="D3316" s="338" t="s">
        <v>42316</v>
      </c>
      <c r="E3316" s="338" t="s">
        <v>15226</v>
      </c>
      <c r="F3316" s="338"/>
    </row>
    <row r="3317">
      <c r="A3317" s="338" t="s">
        <v>35762</v>
      </c>
      <c r="B3317" s="338" t="s">
        <v>35770</v>
      </c>
      <c r="C3317" s="338" t="s">
        <v>42317</v>
      </c>
      <c r="D3317" s="338" t="s">
        <v>2588</v>
      </c>
      <c r="E3317" s="338" t="s">
        <v>42318</v>
      </c>
      <c r="F3317" s="338"/>
    </row>
    <row r="3318">
      <c r="A3318" s="338" t="s">
        <v>35762</v>
      </c>
      <c r="B3318" s="338" t="s">
        <v>35792</v>
      </c>
      <c r="C3318" s="338" t="s">
        <v>42319</v>
      </c>
      <c r="D3318" s="338" t="s">
        <v>2588</v>
      </c>
      <c r="E3318" s="338" t="s">
        <v>42320</v>
      </c>
      <c r="F3318" s="338"/>
    </row>
    <row r="3319">
      <c r="A3319" s="338" t="s">
        <v>34241</v>
      </c>
      <c r="B3319" s="338" t="s">
        <v>35792</v>
      </c>
      <c r="C3319" s="338" t="s">
        <v>41174</v>
      </c>
      <c r="D3319" s="338" t="s">
        <v>42321</v>
      </c>
      <c r="E3319" s="338" t="s">
        <v>42322</v>
      </c>
      <c r="F3319" s="338"/>
    </row>
    <row r="3320">
      <c r="A3320" s="338" t="s">
        <v>35762</v>
      </c>
      <c r="B3320" s="338" t="s">
        <v>35797</v>
      </c>
      <c r="C3320" s="338" t="s">
        <v>42323</v>
      </c>
      <c r="D3320" s="338" t="s">
        <v>42324</v>
      </c>
      <c r="E3320" s="338" t="s">
        <v>42325</v>
      </c>
      <c r="F3320" s="338"/>
    </row>
    <row r="3321">
      <c r="A3321" s="338" t="s">
        <v>35769</v>
      </c>
      <c r="B3321" s="338" t="s">
        <v>35770</v>
      </c>
      <c r="C3321" s="338" t="s">
        <v>25023</v>
      </c>
      <c r="D3321" s="338" t="s">
        <v>29512</v>
      </c>
      <c r="E3321" s="338" t="s">
        <v>42326</v>
      </c>
      <c r="F3321" s="338"/>
    </row>
    <row r="3322">
      <c r="A3322" s="338" t="s">
        <v>35769</v>
      </c>
      <c r="B3322" s="338" t="s">
        <v>35770</v>
      </c>
      <c r="C3322" s="338" t="s">
        <v>26704</v>
      </c>
      <c r="D3322" s="338" t="s">
        <v>18427</v>
      </c>
      <c r="E3322" s="338" t="s">
        <v>42327</v>
      </c>
      <c r="F3322" s="338"/>
    </row>
    <row r="3323">
      <c r="A3323" s="338" t="s">
        <v>35762</v>
      </c>
      <c r="B3323" s="338" t="s">
        <v>35770</v>
      </c>
      <c r="C3323" s="338" t="s">
        <v>42328</v>
      </c>
      <c r="D3323" s="338" t="s">
        <v>42329</v>
      </c>
      <c r="E3323" s="338" t="s">
        <v>42330</v>
      </c>
      <c r="F3323" s="338"/>
    </row>
    <row r="3324">
      <c r="A3324" s="338" t="s">
        <v>35762</v>
      </c>
      <c r="B3324" s="338" t="s">
        <v>35770</v>
      </c>
      <c r="C3324" s="338" t="s">
        <v>42331</v>
      </c>
      <c r="D3324" s="338" t="s">
        <v>42332</v>
      </c>
      <c r="E3324" s="338" t="s">
        <v>42333</v>
      </c>
      <c r="F3324" s="338"/>
    </row>
    <row r="3325">
      <c r="A3325" s="338" t="s">
        <v>35762</v>
      </c>
      <c r="B3325" s="338" t="s">
        <v>35797</v>
      </c>
      <c r="C3325" s="338" t="s">
        <v>42334</v>
      </c>
      <c r="D3325" s="338" t="s">
        <v>2588</v>
      </c>
      <c r="E3325" s="338" t="s">
        <v>42335</v>
      </c>
      <c r="F3325" s="338"/>
    </row>
    <row r="3326">
      <c r="A3326" s="338" t="s">
        <v>35762</v>
      </c>
      <c r="B3326" s="338" t="s">
        <v>35765</v>
      </c>
      <c r="C3326" s="338" t="s">
        <v>42336</v>
      </c>
      <c r="D3326" s="338" t="s">
        <v>2588</v>
      </c>
      <c r="E3326" s="338" t="s">
        <v>42337</v>
      </c>
      <c r="F3326" s="338"/>
    </row>
    <row r="3327">
      <c r="A3327" s="338" t="s">
        <v>35769</v>
      </c>
      <c r="B3327" s="338" t="s">
        <v>35797</v>
      </c>
      <c r="C3327" s="338" t="s">
        <v>41513</v>
      </c>
      <c r="D3327" s="338" t="s">
        <v>42338</v>
      </c>
      <c r="E3327" s="338" t="s">
        <v>42339</v>
      </c>
      <c r="F3327" s="338"/>
    </row>
    <row r="3328">
      <c r="A3328" s="338" t="s">
        <v>35769</v>
      </c>
      <c r="B3328" s="338" t="s">
        <v>35797</v>
      </c>
      <c r="C3328" s="338" t="s">
        <v>42340</v>
      </c>
      <c r="D3328" s="338" t="s">
        <v>42341</v>
      </c>
      <c r="E3328" s="338" t="s">
        <v>42342</v>
      </c>
      <c r="F3328" s="338"/>
    </row>
    <row r="3329">
      <c r="A3329" s="338" t="s">
        <v>35762</v>
      </c>
      <c r="B3329" s="338" t="s">
        <v>35765</v>
      </c>
      <c r="C3329" s="338" t="s">
        <v>42343</v>
      </c>
      <c r="D3329" s="338" t="s">
        <v>4561</v>
      </c>
      <c r="E3329" s="338" t="s">
        <v>42344</v>
      </c>
      <c r="F3329" s="338"/>
    </row>
    <row r="3330">
      <c r="A3330" s="338" t="s">
        <v>35769</v>
      </c>
      <c r="B3330" s="338" t="s">
        <v>35797</v>
      </c>
      <c r="C3330" s="338" t="s">
        <v>42345</v>
      </c>
      <c r="D3330" s="338" t="s">
        <v>42346</v>
      </c>
      <c r="E3330" s="338" t="s">
        <v>42347</v>
      </c>
      <c r="F3330" s="338"/>
    </row>
    <row r="3331">
      <c r="A3331" s="338" t="s">
        <v>35762</v>
      </c>
      <c r="B3331" s="338" t="s">
        <v>35765</v>
      </c>
      <c r="C3331" s="338" t="s">
        <v>42348</v>
      </c>
      <c r="D3331" s="338" t="s">
        <v>42349</v>
      </c>
      <c r="E3331" s="338" t="s">
        <v>42350</v>
      </c>
      <c r="F3331" s="338"/>
    </row>
    <row r="3332">
      <c r="A3332" s="344" t="s">
        <v>35787</v>
      </c>
      <c r="B3332" s="341" t="s">
        <v>33918</v>
      </c>
      <c r="C3332" s="341" t="s">
        <v>42351</v>
      </c>
      <c r="D3332" s="341" t="s">
        <v>42352</v>
      </c>
      <c r="E3332" s="341" t="s">
        <v>42353</v>
      </c>
      <c r="F3332" s="341"/>
    </row>
    <row r="3333">
      <c r="A3333" s="338" t="s">
        <v>35787</v>
      </c>
      <c r="B3333" s="338" t="s">
        <v>35797</v>
      </c>
      <c r="C3333" s="338" t="s">
        <v>42354</v>
      </c>
      <c r="D3333" s="338" t="s">
        <v>42355</v>
      </c>
      <c r="E3333" s="338" t="s">
        <v>42356</v>
      </c>
      <c r="F3333" s="338"/>
    </row>
    <row r="3334">
      <c r="A3334" s="338" t="s">
        <v>35762</v>
      </c>
      <c r="B3334" s="338" t="s">
        <v>35770</v>
      </c>
      <c r="C3334" s="338" t="s">
        <v>39354</v>
      </c>
      <c r="D3334" s="338" t="s">
        <v>42357</v>
      </c>
      <c r="E3334" s="338" t="s">
        <v>42358</v>
      </c>
      <c r="F3334" s="338"/>
    </row>
    <row r="3335">
      <c r="A3335" s="338" t="s">
        <v>34241</v>
      </c>
      <c r="B3335" s="338" t="s">
        <v>35765</v>
      </c>
      <c r="C3335" s="338" t="s">
        <v>42359</v>
      </c>
      <c r="D3335" s="338" t="s">
        <v>42360</v>
      </c>
      <c r="E3335" s="338" t="s">
        <v>42361</v>
      </c>
      <c r="F3335" s="338"/>
    </row>
    <row r="3336">
      <c r="A3336" s="338" t="s">
        <v>35762</v>
      </c>
      <c r="B3336" s="338" t="s">
        <v>35770</v>
      </c>
      <c r="C3336" s="338" t="s">
        <v>42362</v>
      </c>
      <c r="D3336" s="338" t="s">
        <v>31464</v>
      </c>
      <c r="E3336" s="338" t="s">
        <v>42363</v>
      </c>
      <c r="F3336" s="338"/>
    </row>
    <row r="3337">
      <c r="A3337" s="338" t="s">
        <v>35787</v>
      </c>
      <c r="B3337" s="338" t="s">
        <v>35770</v>
      </c>
      <c r="C3337" s="338" t="s">
        <v>42364</v>
      </c>
      <c r="D3337" s="338" t="s">
        <v>42365</v>
      </c>
      <c r="E3337" s="338" t="s">
        <v>42366</v>
      </c>
      <c r="F3337" s="338"/>
    </row>
    <row r="3338">
      <c r="A3338" s="338" t="s">
        <v>35762</v>
      </c>
      <c r="B3338" s="338" t="s">
        <v>35765</v>
      </c>
      <c r="C3338" s="338" t="s">
        <v>42367</v>
      </c>
      <c r="D3338" s="338" t="s">
        <v>42368</v>
      </c>
      <c r="E3338" s="338" t="s">
        <v>42369</v>
      </c>
      <c r="F3338" s="338"/>
    </row>
    <row r="3339">
      <c r="A3339" s="338" t="s">
        <v>35787</v>
      </c>
      <c r="B3339" s="338" t="s">
        <v>35770</v>
      </c>
      <c r="C3339" s="338" t="s">
        <v>42370</v>
      </c>
      <c r="D3339" s="338" t="s">
        <v>42371</v>
      </c>
      <c r="E3339" s="338" t="s">
        <v>15369</v>
      </c>
      <c r="F3339" s="338"/>
    </row>
    <row r="3340">
      <c r="A3340" s="338" t="s">
        <v>34241</v>
      </c>
      <c r="B3340" s="338" t="s">
        <v>35770</v>
      </c>
      <c r="C3340" s="338" t="s">
        <v>34878</v>
      </c>
      <c r="D3340" s="338" t="s">
        <v>15369</v>
      </c>
      <c r="E3340" s="338" t="s">
        <v>42372</v>
      </c>
      <c r="F3340" s="338"/>
    </row>
    <row r="3341">
      <c r="A3341" s="338" t="s">
        <v>35762</v>
      </c>
      <c r="B3341" s="338" t="s">
        <v>35797</v>
      </c>
      <c r="C3341" s="338" t="s">
        <v>40815</v>
      </c>
      <c r="D3341" s="338" t="s">
        <v>7039</v>
      </c>
      <c r="E3341" s="338" t="s">
        <v>42373</v>
      </c>
      <c r="F3341" s="338"/>
    </row>
    <row r="3342">
      <c r="A3342" s="338" t="s">
        <v>35762</v>
      </c>
      <c r="B3342" s="338" t="s">
        <v>35765</v>
      </c>
      <c r="C3342" s="338" t="s">
        <v>42374</v>
      </c>
      <c r="D3342" s="338" t="s">
        <v>42375</v>
      </c>
      <c r="E3342" s="338" t="s">
        <v>42376</v>
      </c>
      <c r="F3342" s="338"/>
    </row>
    <row r="3343">
      <c r="A3343" s="338" t="s">
        <v>35762</v>
      </c>
      <c r="B3343" s="338" t="s">
        <v>35797</v>
      </c>
      <c r="C3343" s="338" t="s">
        <v>42377</v>
      </c>
      <c r="D3343" s="338" t="s">
        <v>42378</v>
      </c>
      <c r="E3343" s="338" t="s">
        <v>42379</v>
      </c>
      <c r="F3343" s="338"/>
    </row>
    <row r="3344">
      <c r="A3344" s="338" t="s">
        <v>35769</v>
      </c>
      <c r="B3344" s="338" t="s">
        <v>35770</v>
      </c>
      <c r="C3344" s="338" t="s">
        <v>27045</v>
      </c>
      <c r="D3344" s="338" t="s">
        <v>42380</v>
      </c>
      <c r="E3344" s="338" t="s">
        <v>42381</v>
      </c>
      <c r="F3344" s="338"/>
    </row>
    <row r="3345">
      <c r="A3345" s="338" t="s">
        <v>35787</v>
      </c>
      <c r="B3345" s="338" t="s">
        <v>35792</v>
      </c>
      <c r="C3345" s="338" t="s">
        <v>33766</v>
      </c>
      <c r="D3345" s="338" t="s">
        <v>42382</v>
      </c>
      <c r="E3345" s="338"/>
      <c r="F3345" s="338"/>
    </row>
    <row r="3346">
      <c r="A3346" s="338" t="s">
        <v>35787</v>
      </c>
      <c r="B3346" s="338" t="s">
        <v>35792</v>
      </c>
      <c r="C3346" s="338" t="s">
        <v>42383</v>
      </c>
      <c r="D3346" s="338" t="s">
        <v>42384</v>
      </c>
      <c r="E3346" s="338"/>
      <c r="F3346" s="338"/>
    </row>
    <row r="3347">
      <c r="A3347" s="338" t="s">
        <v>35787</v>
      </c>
      <c r="B3347" s="338" t="s">
        <v>35797</v>
      </c>
      <c r="C3347" s="338" t="s">
        <v>42385</v>
      </c>
      <c r="D3347" s="338" t="s">
        <v>42386</v>
      </c>
      <c r="E3347" s="338"/>
      <c r="F3347" s="338"/>
    </row>
    <row r="3348">
      <c r="A3348" s="338" t="s">
        <v>35787</v>
      </c>
      <c r="B3348" s="338" t="s">
        <v>35797</v>
      </c>
      <c r="C3348" s="338" t="s">
        <v>42387</v>
      </c>
      <c r="D3348" s="338" t="s">
        <v>42388</v>
      </c>
      <c r="E3348" s="338"/>
      <c r="F3348" s="338"/>
    </row>
    <row r="3349">
      <c r="A3349" s="338" t="s">
        <v>35787</v>
      </c>
      <c r="B3349" s="338" t="s">
        <v>35770</v>
      </c>
      <c r="C3349" s="338" t="s">
        <v>42389</v>
      </c>
      <c r="D3349" s="338" t="s">
        <v>42390</v>
      </c>
      <c r="E3349" s="338"/>
      <c r="F3349" s="338"/>
    </row>
    <row r="3350">
      <c r="A3350" s="338" t="s">
        <v>35787</v>
      </c>
      <c r="B3350" s="338" t="s">
        <v>35770</v>
      </c>
      <c r="C3350" s="338" t="s">
        <v>42391</v>
      </c>
      <c r="D3350" s="338" t="s">
        <v>42392</v>
      </c>
      <c r="E3350" s="338"/>
      <c r="F3350" s="338"/>
    </row>
    <row r="3351">
      <c r="A3351" s="338" t="s">
        <v>35787</v>
      </c>
      <c r="B3351" s="338" t="s">
        <v>35770</v>
      </c>
      <c r="C3351" s="338" t="s">
        <v>33002</v>
      </c>
      <c r="D3351" s="338" t="s">
        <v>41194</v>
      </c>
      <c r="E3351" s="338"/>
      <c r="F3351" s="338"/>
    </row>
    <row r="3352">
      <c r="A3352" s="338" t="s">
        <v>35787</v>
      </c>
      <c r="B3352" s="338" t="s">
        <v>35770</v>
      </c>
      <c r="C3352" s="338" t="s">
        <v>33485</v>
      </c>
      <c r="D3352" s="338" t="s">
        <v>42393</v>
      </c>
      <c r="E3352" s="338"/>
      <c r="F3352" s="338"/>
    </row>
    <row r="3353">
      <c r="A3353" s="338" t="s">
        <v>35787</v>
      </c>
      <c r="B3353" s="338" t="s">
        <v>35770</v>
      </c>
      <c r="C3353" s="338" t="s">
        <v>33791</v>
      </c>
      <c r="D3353" s="338" t="s">
        <v>42394</v>
      </c>
      <c r="E3353" s="338"/>
      <c r="F3353" s="338"/>
    </row>
    <row r="3354">
      <c r="A3354" s="338" t="s">
        <v>35787</v>
      </c>
      <c r="B3354" s="338" t="s">
        <v>35770</v>
      </c>
      <c r="C3354" s="338" t="s">
        <v>37534</v>
      </c>
      <c r="D3354" s="338" t="s">
        <v>41055</v>
      </c>
      <c r="E3354" s="338"/>
      <c r="F3354" s="338"/>
    </row>
    <row r="3355">
      <c r="A3355" s="338" t="s">
        <v>35787</v>
      </c>
      <c r="B3355" s="338" t="s">
        <v>35765</v>
      </c>
      <c r="C3355" s="338" t="s">
        <v>40719</v>
      </c>
      <c r="D3355" s="338" t="s">
        <v>40720</v>
      </c>
      <c r="E3355" s="338"/>
      <c r="F3355" s="338"/>
    </row>
    <row r="3356">
      <c r="A3356" s="344" t="s">
        <v>35787</v>
      </c>
      <c r="B3356" s="341" t="s">
        <v>24604</v>
      </c>
      <c r="C3356" s="341" t="s">
        <v>32255</v>
      </c>
      <c r="D3356" s="341" t="s">
        <v>42395</v>
      </c>
      <c r="E3356" s="341"/>
      <c r="F3356" s="341"/>
    </row>
    <row r="3357">
      <c r="A3357" s="344" t="s">
        <v>35787</v>
      </c>
      <c r="B3357" s="341" t="s">
        <v>24604</v>
      </c>
      <c r="C3357" s="341" t="s">
        <v>33766</v>
      </c>
      <c r="D3357" s="341" t="s">
        <v>42396</v>
      </c>
      <c r="E3357" s="341"/>
      <c r="F3357" s="341"/>
    </row>
    <row r="3358">
      <c r="A3358" s="344" t="s">
        <v>35787</v>
      </c>
      <c r="B3358" s="341" t="s">
        <v>24604</v>
      </c>
      <c r="C3358" s="341" t="s">
        <v>33766</v>
      </c>
      <c r="D3358" s="341" t="s">
        <v>37602</v>
      </c>
      <c r="E3358" s="341"/>
      <c r="F3358" s="341"/>
    </row>
    <row r="3359">
      <c r="A3359" s="344" t="s">
        <v>35787</v>
      </c>
      <c r="B3359" s="341" t="s">
        <v>33918</v>
      </c>
      <c r="C3359" s="341" t="s">
        <v>37252</v>
      </c>
      <c r="D3359" s="341" t="s">
        <v>37253</v>
      </c>
      <c r="E3359" s="341"/>
      <c r="F3359" s="341"/>
    </row>
    <row r="3360">
      <c r="A3360" s="344" t="s">
        <v>35787</v>
      </c>
      <c r="B3360" s="341" t="s">
        <v>33918</v>
      </c>
      <c r="C3360" s="341" t="s">
        <v>37252</v>
      </c>
      <c r="D3360" s="341" t="s">
        <v>42397</v>
      </c>
      <c r="E3360" s="341"/>
      <c r="F3360" s="341"/>
    </row>
    <row r="3361">
      <c r="A3361" s="344" t="s">
        <v>35787</v>
      </c>
      <c r="B3361" s="341" t="s">
        <v>24604</v>
      </c>
      <c r="C3361" s="341" t="s">
        <v>39576</v>
      </c>
      <c r="D3361" s="341" t="s">
        <v>42398</v>
      </c>
      <c r="E3361" s="341"/>
      <c r="F3361" s="341"/>
    </row>
    <row r="3362">
      <c r="A3362" s="344" t="s">
        <v>35787</v>
      </c>
      <c r="B3362" s="341" t="s">
        <v>24604</v>
      </c>
      <c r="C3362" s="341" t="s">
        <v>32318</v>
      </c>
      <c r="D3362" s="341" t="s">
        <v>42399</v>
      </c>
      <c r="E3362" s="341"/>
      <c r="F3362" s="341"/>
    </row>
    <row r="3363">
      <c r="A3363" s="344" t="s">
        <v>35787</v>
      </c>
      <c r="B3363" s="341" t="s">
        <v>24604</v>
      </c>
      <c r="C3363" s="341" t="s">
        <v>39576</v>
      </c>
      <c r="D3363" s="341" t="s">
        <v>40104</v>
      </c>
      <c r="E3363" s="341"/>
      <c r="F3363" s="341"/>
    </row>
    <row r="3364">
      <c r="A3364" s="344" t="s">
        <v>35787</v>
      </c>
      <c r="B3364" s="341" t="s">
        <v>24604</v>
      </c>
      <c r="C3364" s="341" t="s">
        <v>39576</v>
      </c>
      <c r="D3364" s="341" t="s">
        <v>42400</v>
      </c>
      <c r="E3364" s="341"/>
      <c r="F3364" s="341"/>
    </row>
    <row r="3365">
      <c r="A3365" s="344" t="s">
        <v>35787</v>
      </c>
      <c r="B3365" s="341" t="s">
        <v>33918</v>
      </c>
      <c r="C3365" s="341" t="s">
        <v>42401</v>
      </c>
      <c r="D3365" s="341" t="s">
        <v>41848</v>
      </c>
      <c r="E3365" s="341"/>
      <c r="F3365" s="341"/>
    </row>
    <row r="3366">
      <c r="A3366" s="344" t="s">
        <v>35787</v>
      </c>
      <c r="B3366" s="341" t="s">
        <v>33918</v>
      </c>
      <c r="C3366" s="341" t="s">
        <v>16682</v>
      </c>
      <c r="D3366" s="341" t="s">
        <v>39339</v>
      </c>
      <c r="E3366" s="341"/>
      <c r="F3366" s="341"/>
    </row>
    <row r="3367" ht="18.75" customHeight="1">
      <c r="A3367" s="344"/>
      <c r="B3367" s="338"/>
      <c r="C3367" s="338"/>
      <c r="D3367" s="338"/>
      <c r="E3367" s="338"/>
      <c r="F3367" s="338"/>
    </row>
    <row r="3368">
      <c r="A3368" s="344"/>
      <c r="B3368" s="338"/>
      <c r="C3368" s="338"/>
      <c r="D3368" s="338"/>
      <c r="E3368" s="338"/>
      <c r="F3368" s="338"/>
    </row>
    <row r="3369">
      <c r="A3369" s="344"/>
      <c r="B3369" s="338"/>
      <c r="C3369" s="338"/>
      <c r="D3369" s="338"/>
      <c r="E3369" s="338"/>
      <c r="F3369" s="338"/>
    </row>
    <row r="3370">
      <c r="A3370" s="344"/>
      <c r="B3370" s="338"/>
      <c r="C3370" s="338"/>
      <c r="D3370" s="338"/>
      <c r="E3370" s="338"/>
      <c r="F3370" s="338"/>
    </row>
    <row r="3371">
      <c r="A3371" s="344"/>
      <c r="B3371" s="338"/>
      <c r="C3371" s="338"/>
      <c r="D3371" s="338"/>
      <c r="E3371" s="338"/>
      <c r="F3371" s="338"/>
    </row>
    <row r="3372">
      <c r="A3372" s="344"/>
      <c r="B3372" s="338"/>
      <c r="C3372" s="338"/>
      <c r="D3372" s="338"/>
      <c r="E3372" s="338"/>
      <c r="F3372" s="338"/>
    </row>
    <row r="3373">
      <c r="A3373" s="344"/>
      <c r="B3373" s="338"/>
      <c r="C3373" s="338"/>
      <c r="D3373" s="338"/>
      <c r="E3373" s="338"/>
      <c r="F3373" s="338"/>
    </row>
    <row r="3374">
      <c r="A3374" s="344"/>
      <c r="B3374" s="338"/>
      <c r="C3374" s="338"/>
      <c r="D3374" s="338"/>
      <c r="E3374" s="338"/>
      <c r="F3374" s="338"/>
    </row>
    <row r="3375">
      <c r="A3375" s="344"/>
      <c r="B3375" s="338"/>
      <c r="C3375" s="338"/>
      <c r="D3375" s="338"/>
      <c r="E3375" s="338"/>
      <c r="F3375" s="338"/>
    </row>
    <row r="3376">
      <c r="A3376" s="344"/>
      <c r="B3376" s="338"/>
      <c r="C3376" s="338"/>
      <c r="D3376" s="338"/>
      <c r="E3376" s="338"/>
      <c r="F3376" s="338"/>
    </row>
    <row r="3377">
      <c r="A3377" s="344"/>
      <c r="B3377" s="338"/>
      <c r="C3377" s="338"/>
      <c r="D3377" s="338"/>
      <c r="E3377" s="338"/>
      <c r="F3377" s="338"/>
    </row>
    <row r="3378">
      <c r="A3378" s="344"/>
      <c r="B3378" s="338"/>
      <c r="C3378" s="338"/>
      <c r="D3378" s="338"/>
      <c r="E3378" s="338"/>
      <c r="F3378" s="338"/>
    </row>
    <row r="3379">
      <c r="A3379" s="344"/>
      <c r="B3379" s="338"/>
      <c r="C3379" s="338"/>
      <c r="D3379" s="338"/>
      <c r="E3379" s="338"/>
      <c r="F3379" s="338"/>
    </row>
    <row r="3380">
      <c r="A3380" s="344"/>
      <c r="B3380" s="338"/>
      <c r="C3380" s="338"/>
      <c r="D3380" s="338"/>
      <c r="E3380" s="338"/>
      <c r="F3380" s="338"/>
    </row>
    <row r="3381">
      <c r="A3381" s="344"/>
      <c r="B3381" s="338"/>
      <c r="C3381" s="338"/>
      <c r="D3381" s="338"/>
      <c r="E3381" s="338"/>
      <c r="F3381" s="338"/>
    </row>
    <row r="3382">
      <c r="A3382" s="344"/>
      <c r="B3382" s="338"/>
      <c r="C3382" s="338"/>
      <c r="D3382" s="338"/>
      <c r="E3382" s="338"/>
      <c r="F3382" s="338"/>
    </row>
    <row r="3383">
      <c r="A3383" s="344"/>
      <c r="B3383" s="338"/>
      <c r="C3383" s="338"/>
      <c r="D3383" s="338"/>
      <c r="E3383" s="338"/>
      <c r="F3383" s="338"/>
    </row>
    <row r="3384">
      <c r="A3384" s="344"/>
      <c r="B3384" s="338"/>
      <c r="C3384" s="338"/>
      <c r="D3384" s="338"/>
      <c r="E3384" s="338"/>
      <c r="F3384" s="338"/>
    </row>
    <row r="3385">
      <c r="A3385" s="344"/>
      <c r="B3385" s="338"/>
      <c r="C3385" s="338"/>
      <c r="D3385" s="338"/>
      <c r="E3385" s="338"/>
      <c r="F3385" s="338"/>
    </row>
    <row r="3386">
      <c r="A3386" s="344"/>
      <c r="B3386" s="338"/>
      <c r="C3386" s="338"/>
      <c r="D3386" s="338"/>
      <c r="E3386" s="338"/>
      <c r="F3386" s="338"/>
    </row>
    <row r="3387">
      <c r="A3387" s="344"/>
      <c r="B3387" s="338"/>
      <c r="C3387" s="338"/>
      <c r="D3387" s="338"/>
      <c r="E3387" s="338"/>
      <c r="F3387" s="338"/>
    </row>
    <row r="3388">
      <c r="A3388" s="338"/>
      <c r="B3388" s="338"/>
      <c r="C3388" s="338"/>
      <c r="D3388" s="338"/>
      <c r="E3388" s="338"/>
      <c r="F3388" s="338"/>
    </row>
    <row r="3389">
      <c r="A3389" s="338"/>
      <c r="B3389" s="338"/>
      <c r="C3389" s="338"/>
      <c r="D3389" s="338"/>
      <c r="E3389" s="338"/>
      <c r="F3389" s="338"/>
    </row>
    <row r="3390">
      <c r="A3390" s="338"/>
      <c r="B3390" s="338"/>
      <c r="C3390" s="338"/>
      <c r="D3390" s="338"/>
      <c r="E3390" s="338"/>
      <c r="F3390" s="338"/>
    </row>
    <row r="3391">
      <c r="A3391" s="338"/>
      <c r="B3391" s="338"/>
      <c r="C3391" s="338"/>
      <c r="D3391" s="338"/>
      <c r="E3391" s="338"/>
      <c r="F3391" s="338"/>
    </row>
    <row r="3392">
      <c r="A3392" s="338"/>
      <c r="B3392" s="338"/>
      <c r="C3392" s="338"/>
      <c r="D3392" s="338"/>
      <c r="E3392" s="338"/>
      <c r="F3392" s="338"/>
    </row>
    <row r="3393">
      <c r="A3393" s="338"/>
      <c r="B3393" s="338"/>
      <c r="C3393" s="338"/>
      <c r="D3393" s="338"/>
      <c r="E3393" s="338"/>
      <c r="F3393" s="338"/>
    </row>
    <row r="3394">
      <c r="A3394" s="338"/>
      <c r="B3394" s="338"/>
      <c r="C3394" s="338"/>
      <c r="D3394" s="338"/>
      <c r="E3394" s="338"/>
      <c r="F3394" s="338"/>
    </row>
    <row r="3395">
      <c r="A3395" s="338"/>
      <c r="B3395" s="338"/>
      <c r="C3395" s="338"/>
      <c r="D3395" s="338"/>
      <c r="E3395" s="338"/>
      <c r="F3395" s="338"/>
    </row>
    <row r="3396">
      <c r="A3396" s="338"/>
      <c r="B3396" s="338"/>
      <c r="C3396" s="338"/>
      <c r="D3396" s="338"/>
      <c r="E3396" s="338"/>
      <c r="F3396" s="338"/>
    </row>
    <row r="3397">
      <c r="A3397" s="338"/>
      <c r="B3397" s="338"/>
      <c r="C3397" s="338"/>
      <c r="D3397" s="338"/>
      <c r="E3397" s="338"/>
      <c r="F3397" s="338"/>
    </row>
    <row r="3398">
      <c r="A3398" s="338"/>
      <c r="B3398" s="338"/>
      <c r="C3398" s="338"/>
      <c r="D3398" s="338"/>
      <c r="E3398" s="338"/>
      <c r="F3398" s="338"/>
    </row>
    <row r="3399">
      <c r="A3399" s="338"/>
      <c r="B3399" s="338"/>
      <c r="C3399" s="338"/>
      <c r="D3399" s="338"/>
      <c r="E3399" s="338"/>
      <c r="F3399" s="338"/>
    </row>
    <row r="3400">
      <c r="A3400" s="338"/>
      <c r="B3400" s="338"/>
      <c r="C3400" s="338"/>
      <c r="D3400" s="338"/>
      <c r="E3400" s="338"/>
      <c r="F3400" s="338"/>
    </row>
    <row r="3401">
      <c r="A3401" s="338"/>
      <c r="B3401" s="338"/>
      <c r="C3401" s="338"/>
      <c r="D3401" s="338"/>
      <c r="E3401" s="338"/>
      <c r="F3401" s="338"/>
    </row>
    <row r="3402">
      <c r="A3402" s="338"/>
      <c r="B3402" s="338"/>
      <c r="C3402" s="338"/>
      <c r="D3402" s="338"/>
      <c r="E3402" s="338"/>
      <c r="F3402" s="338"/>
    </row>
    <row r="3403">
      <c r="A3403" s="338"/>
      <c r="B3403" s="338"/>
      <c r="C3403" s="338"/>
      <c r="D3403" s="338"/>
      <c r="E3403" s="338"/>
      <c r="F3403" s="338"/>
    </row>
    <row r="3404">
      <c r="A3404" s="338"/>
      <c r="B3404" s="338"/>
      <c r="C3404" s="338"/>
      <c r="D3404" s="338"/>
      <c r="E3404" s="338"/>
      <c r="F3404" s="338"/>
    </row>
    <row r="3405">
      <c r="A3405" s="338"/>
      <c r="B3405" s="338"/>
      <c r="C3405" s="338"/>
      <c r="D3405" s="338"/>
      <c r="E3405" s="338"/>
      <c r="F3405" s="338"/>
    </row>
    <row r="3406">
      <c r="A3406" s="338"/>
      <c r="B3406" s="338"/>
      <c r="C3406" s="338"/>
      <c r="D3406" s="338"/>
      <c r="E3406" s="338"/>
      <c r="F3406" s="338"/>
    </row>
    <row r="3407">
      <c r="A3407" s="338"/>
      <c r="B3407" s="338"/>
      <c r="C3407" s="338"/>
      <c r="D3407" s="338"/>
      <c r="E3407" s="338"/>
      <c r="F3407" s="338"/>
    </row>
    <row r="3408">
      <c r="A3408" s="338"/>
      <c r="B3408" s="338"/>
      <c r="C3408" s="338"/>
      <c r="D3408" s="338"/>
      <c r="E3408" s="338"/>
      <c r="F3408" s="338"/>
    </row>
    <row r="3409">
      <c r="A3409" s="338"/>
      <c r="B3409" s="338"/>
      <c r="C3409" s="338"/>
      <c r="D3409" s="338"/>
      <c r="E3409" s="338"/>
      <c r="F3409" s="338"/>
    </row>
    <row r="3410">
      <c r="A3410" s="338"/>
      <c r="B3410" s="338"/>
      <c r="C3410" s="338"/>
      <c r="D3410" s="338"/>
      <c r="E3410" s="338"/>
      <c r="F3410" s="338"/>
    </row>
    <row r="3411">
      <c r="A3411" s="338"/>
      <c r="B3411" s="338"/>
      <c r="C3411" s="338"/>
      <c r="D3411" s="338"/>
      <c r="E3411" s="338"/>
      <c r="F3411" s="338"/>
    </row>
    <row r="3412">
      <c r="A3412" s="338"/>
      <c r="B3412" s="338"/>
      <c r="C3412" s="338"/>
      <c r="D3412" s="338"/>
      <c r="E3412" s="338"/>
      <c r="F3412" s="338"/>
    </row>
    <row r="3413">
      <c r="A3413" s="338"/>
      <c r="B3413" s="338"/>
      <c r="C3413" s="338"/>
      <c r="D3413" s="338"/>
      <c r="E3413" s="338"/>
      <c r="F3413" s="338"/>
    </row>
    <row r="3414">
      <c r="A3414" s="338"/>
      <c r="B3414" s="338"/>
      <c r="C3414" s="338"/>
      <c r="D3414" s="338"/>
      <c r="E3414" s="338"/>
      <c r="F3414" s="338"/>
    </row>
    <row r="3415">
      <c r="A3415" s="338"/>
      <c r="B3415" s="338"/>
      <c r="C3415" s="338"/>
      <c r="D3415" s="338"/>
      <c r="E3415" s="338"/>
      <c r="F3415" s="338"/>
    </row>
    <row r="3416">
      <c r="A3416" s="338"/>
      <c r="B3416" s="338"/>
      <c r="C3416" s="338"/>
      <c r="D3416" s="338"/>
      <c r="E3416" s="338"/>
      <c r="F3416" s="338"/>
    </row>
    <row r="3417">
      <c r="A3417" s="338"/>
      <c r="B3417" s="338"/>
      <c r="C3417" s="338"/>
      <c r="D3417" s="338"/>
      <c r="E3417" s="338"/>
      <c r="F3417" s="338"/>
    </row>
    <row r="3418">
      <c r="A3418" s="338"/>
      <c r="B3418" s="338"/>
      <c r="C3418" s="338"/>
      <c r="D3418" s="338"/>
      <c r="E3418" s="338"/>
      <c r="F3418" s="338"/>
    </row>
    <row r="3419">
      <c r="A3419" s="338"/>
      <c r="B3419" s="338"/>
      <c r="C3419" s="338"/>
      <c r="D3419" s="338"/>
      <c r="E3419" s="338"/>
      <c r="F3419" s="338"/>
    </row>
    <row r="3420">
      <c r="A3420" s="338"/>
      <c r="B3420" s="338"/>
      <c r="C3420" s="338"/>
      <c r="D3420" s="338"/>
      <c r="E3420" s="338"/>
      <c r="F3420" s="338"/>
    </row>
    <row r="3421">
      <c r="A3421" s="338"/>
      <c r="B3421" s="338"/>
      <c r="C3421" s="338"/>
      <c r="D3421" s="338"/>
      <c r="E3421" s="338"/>
      <c r="F3421" s="338"/>
    </row>
    <row r="3422">
      <c r="A3422" s="338"/>
      <c r="B3422" s="338"/>
      <c r="C3422" s="338"/>
      <c r="D3422" s="338"/>
      <c r="E3422" s="338"/>
      <c r="F3422" s="338"/>
    </row>
    <row r="3423">
      <c r="A3423" s="338"/>
      <c r="B3423" s="338"/>
      <c r="C3423" s="338"/>
      <c r="D3423" s="338"/>
      <c r="E3423" s="338"/>
      <c r="F3423" s="338"/>
    </row>
    <row r="3424">
      <c r="A3424" s="338"/>
      <c r="B3424" s="338"/>
      <c r="C3424" s="338"/>
      <c r="D3424" s="338"/>
      <c r="E3424" s="338"/>
      <c r="F3424" s="338"/>
    </row>
    <row r="3425">
      <c r="A3425" s="338"/>
      <c r="B3425" s="338"/>
      <c r="C3425" s="338"/>
      <c r="D3425" s="338"/>
      <c r="E3425" s="338"/>
      <c r="F3425" s="338"/>
    </row>
    <row r="3426">
      <c r="A3426" s="338"/>
      <c r="B3426" s="338"/>
      <c r="C3426" s="338"/>
      <c r="D3426" s="338"/>
      <c r="E3426" s="338"/>
      <c r="F3426" s="338"/>
    </row>
    <row r="3427">
      <c r="A3427" s="338"/>
      <c r="B3427" s="338"/>
      <c r="C3427" s="338"/>
      <c r="D3427" s="338"/>
      <c r="E3427" s="338"/>
      <c r="F3427" s="338"/>
    </row>
    <row r="3428">
      <c r="A3428" s="338"/>
      <c r="B3428" s="338"/>
      <c r="C3428" s="338"/>
      <c r="D3428" s="338"/>
      <c r="E3428" s="338"/>
      <c r="F3428" s="338"/>
    </row>
    <row r="3429">
      <c r="A3429" s="338"/>
      <c r="B3429" s="338"/>
      <c r="C3429" s="338"/>
      <c r="D3429" s="338"/>
      <c r="E3429" s="338"/>
      <c r="F3429" s="338"/>
    </row>
    <row r="3430">
      <c r="A3430" s="338"/>
      <c r="B3430" s="338"/>
      <c r="C3430" s="338"/>
      <c r="D3430" s="338"/>
      <c r="E3430" s="338"/>
      <c r="F3430" s="338"/>
    </row>
    <row r="3431">
      <c r="A3431" s="338"/>
      <c r="B3431" s="338"/>
      <c r="C3431" s="338"/>
      <c r="D3431" s="338"/>
      <c r="E3431" s="338"/>
      <c r="F3431" s="338"/>
    </row>
    <row r="3432">
      <c r="A3432" s="338"/>
      <c r="B3432" s="338"/>
      <c r="C3432" s="338"/>
      <c r="D3432" s="338"/>
      <c r="E3432" s="338"/>
      <c r="F3432" s="338"/>
    </row>
    <row r="3433">
      <c r="A3433" s="338"/>
      <c r="B3433" s="338"/>
      <c r="C3433" s="338"/>
      <c r="D3433" s="338"/>
      <c r="E3433" s="338"/>
      <c r="F3433" s="338"/>
    </row>
    <row r="3434">
      <c r="A3434" s="338"/>
      <c r="B3434" s="338"/>
      <c r="C3434" s="338"/>
      <c r="D3434" s="338"/>
      <c r="E3434" s="338"/>
      <c r="F3434" s="338"/>
    </row>
    <row r="3435">
      <c r="A3435" s="338"/>
      <c r="B3435" s="338"/>
      <c r="C3435" s="338"/>
      <c r="D3435" s="338"/>
      <c r="E3435" s="338"/>
      <c r="F3435" s="338"/>
    </row>
    <row r="3436">
      <c r="A3436" s="338"/>
      <c r="B3436" s="338"/>
      <c r="C3436" s="338"/>
      <c r="D3436" s="338"/>
      <c r="E3436" s="338"/>
      <c r="F3436" s="338"/>
    </row>
    <row r="3437">
      <c r="A3437" s="338"/>
      <c r="B3437" s="338"/>
      <c r="C3437" s="338"/>
      <c r="D3437" s="338"/>
      <c r="E3437" s="338"/>
      <c r="F3437" s="338"/>
    </row>
    <row r="3438">
      <c r="A3438" s="338"/>
      <c r="B3438" s="338"/>
      <c r="C3438" s="338"/>
      <c r="D3438" s="338"/>
      <c r="E3438" s="338"/>
      <c r="F3438" s="338"/>
    </row>
    <row r="3439">
      <c r="A3439" s="338"/>
      <c r="B3439" s="338"/>
      <c r="C3439" s="338"/>
      <c r="D3439" s="338"/>
      <c r="E3439" s="338"/>
      <c r="F3439" s="338"/>
    </row>
    <row r="3440">
      <c r="A3440" s="338"/>
      <c r="B3440" s="338"/>
      <c r="C3440" s="338"/>
      <c r="D3440" s="338"/>
      <c r="E3440" s="338"/>
      <c r="F3440" s="338"/>
    </row>
    <row r="3441">
      <c r="A3441" s="338"/>
      <c r="B3441" s="338"/>
      <c r="C3441" s="338"/>
      <c r="D3441" s="338"/>
      <c r="E3441" s="338"/>
      <c r="F3441" s="338"/>
    </row>
    <row r="3442">
      <c r="A3442" s="338"/>
      <c r="B3442" s="338"/>
      <c r="C3442" s="338"/>
      <c r="D3442" s="338"/>
      <c r="E3442" s="338"/>
      <c r="F3442" s="338"/>
    </row>
    <row r="3443">
      <c r="A3443" s="338"/>
      <c r="B3443" s="338"/>
      <c r="C3443" s="338"/>
      <c r="D3443" s="338"/>
      <c r="E3443" s="338"/>
      <c r="F3443" s="338"/>
    </row>
    <row r="3444">
      <c r="A3444" s="338"/>
      <c r="B3444" s="338"/>
      <c r="C3444" s="338"/>
      <c r="D3444" s="338"/>
      <c r="E3444" s="338"/>
      <c r="F3444" s="338"/>
    </row>
    <row r="3445">
      <c r="A3445" s="338"/>
      <c r="B3445" s="338"/>
      <c r="C3445" s="338"/>
      <c r="D3445" s="338"/>
      <c r="E3445" s="338"/>
      <c r="F3445" s="338"/>
    </row>
    <row r="3446">
      <c r="A3446" s="338"/>
      <c r="B3446" s="338"/>
      <c r="C3446" s="338"/>
      <c r="D3446" s="338"/>
      <c r="E3446" s="338"/>
      <c r="F3446" s="338"/>
    </row>
    <row r="3447">
      <c r="A3447" s="338"/>
      <c r="B3447" s="338"/>
      <c r="C3447" s="338"/>
      <c r="D3447" s="338"/>
      <c r="E3447" s="338"/>
      <c r="F3447" s="338"/>
    </row>
    <row r="3448">
      <c r="A3448" s="338"/>
      <c r="B3448" s="338"/>
      <c r="C3448" s="338"/>
      <c r="D3448" s="338"/>
      <c r="E3448" s="338"/>
      <c r="F3448" s="338"/>
    </row>
    <row r="3449">
      <c r="A3449" s="338"/>
      <c r="B3449" s="338"/>
      <c r="C3449" s="338"/>
      <c r="D3449" s="338"/>
      <c r="E3449" s="338"/>
      <c r="F3449" s="338"/>
    </row>
    <row r="3450">
      <c r="A3450" s="338"/>
      <c r="B3450" s="338"/>
      <c r="C3450" s="338"/>
      <c r="D3450" s="338"/>
      <c r="E3450" s="338"/>
      <c r="F3450" s="338"/>
    </row>
    <row r="3451">
      <c r="A3451" s="338"/>
      <c r="B3451" s="338"/>
      <c r="C3451" s="338"/>
      <c r="D3451" s="338"/>
      <c r="E3451" s="338"/>
      <c r="F3451" s="338"/>
    </row>
    <row r="3452">
      <c r="A3452" s="338"/>
      <c r="B3452" s="338"/>
      <c r="C3452" s="338"/>
      <c r="D3452" s="338"/>
      <c r="E3452" s="338"/>
      <c r="F3452" s="338"/>
    </row>
    <row r="3453">
      <c r="A3453" s="338"/>
      <c r="B3453" s="338"/>
      <c r="C3453" s="338"/>
      <c r="D3453" s="338"/>
      <c r="E3453" s="338"/>
      <c r="F3453" s="338"/>
    </row>
    <row r="3454">
      <c r="A3454" s="338"/>
      <c r="B3454" s="338"/>
      <c r="C3454" s="338"/>
      <c r="D3454" s="338"/>
      <c r="E3454" s="338"/>
      <c r="F3454" s="338"/>
    </row>
    <row r="3455">
      <c r="A3455" s="338"/>
      <c r="B3455" s="338"/>
      <c r="C3455" s="338"/>
      <c r="D3455" s="338"/>
      <c r="E3455" s="338"/>
      <c r="F3455" s="338"/>
    </row>
    <row r="3456">
      <c r="A3456" s="338"/>
      <c r="B3456" s="338"/>
      <c r="C3456" s="338"/>
      <c r="D3456" s="338"/>
      <c r="E3456" s="338"/>
      <c r="F3456" s="338"/>
    </row>
    <row r="3457">
      <c r="A3457" s="338"/>
      <c r="B3457" s="338"/>
      <c r="C3457" s="338"/>
      <c r="D3457" s="338"/>
      <c r="E3457" s="338"/>
      <c r="F3457" s="338"/>
    </row>
    <row r="3458">
      <c r="A3458" s="338"/>
      <c r="B3458" s="338"/>
      <c r="C3458" s="338"/>
      <c r="D3458" s="338"/>
      <c r="E3458" s="338"/>
      <c r="F3458" s="338"/>
    </row>
    <row r="3459">
      <c r="A3459" s="338"/>
      <c r="B3459" s="338"/>
      <c r="C3459" s="338"/>
      <c r="D3459" s="338"/>
      <c r="E3459" s="338"/>
      <c r="F3459" s="338"/>
    </row>
    <row r="3460">
      <c r="A3460" s="338"/>
      <c r="B3460" s="338"/>
      <c r="C3460" s="338"/>
      <c r="D3460" s="338"/>
      <c r="E3460" s="338"/>
      <c r="F3460" s="338"/>
    </row>
    <row r="3461">
      <c r="A3461" s="338"/>
      <c r="B3461" s="338"/>
      <c r="C3461" s="338"/>
      <c r="D3461" s="338"/>
      <c r="E3461" s="338"/>
      <c r="F3461" s="338"/>
    </row>
    <row r="3462">
      <c r="A3462" s="338"/>
      <c r="B3462" s="338"/>
      <c r="C3462" s="338"/>
      <c r="D3462" s="338"/>
      <c r="E3462" s="338"/>
      <c r="F3462" s="338"/>
    </row>
    <row r="3463">
      <c r="A3463" s="338"/>
      <c r="B3463" s="338"/>
      <c r="C3463" s="338"/>
      <c r="D3463" s="338"/>
      <c r="E3463" s="338"/>
      <c r="F3463" s="338"/>
    </row>
    <row r="3464">
      <c r="A3464" s="338"/>
      <c r="B3464" s="338"/>
      <c r="C3464" s="338"/>
      <c r="D3464" s="338"/>
      <c r="E3464" s="338"/>
      <c r="F3464" s="338"/>
    </row>
    <row r="3465">
      <c r="A3465" s="338"/>
      <c r="B3465" s="338"/>
      <c r="C3465" s="338"/>
      <c r="D3465" s="338"/>
      <c r="E3465" s="338"/>
      <c r="F3465" s="338"/>
    </row>
    <row r="3466">
      <c r="A3466" s="338"/>
      <c r="B3466" s="338"/>
      <c r="C3466" s="338"/>
      <c r="D3466" s="338"/>
      <c r="E3466" s="338"/>
      <c r="F3466" s="338"/>
    </row>
    <row r="3467">
      <c r="A3467" s="338"/>
      <c r="B3467" s="338"/>
      <c r="C3467" s="338"/>
      <c r="D3467" s="338"/>
      <c r="E3467" s="338"/>
      <c r="F3467" s="338"/>
    </row>
    <row r="3468">
      <c r="A3468" s="338"/>
      <c r="B3468" s="338"/>
      <c r="C3468" s="338"/>
      <c r="D3468" s="338"/>
      <c r="E3468" s="338"/>
      <c r="F3468" s="338"/>
    </row>
    <row r="3469">
      <c r="A3469" s="338"/>
      <c r="B3469" s="338"/>
      <c r="C3469" s="338"/>
      <c r="D3469" s="338"/>
      <c r="E3469" s="338"/>
      <c r="F3469" s="338"/>
    </row>
    <row r="3470">
      <c r="A3470" s="338"/>
      <c r="B3470" s="338"/>
      <c r="C3470" s="338"/>
      <c r="D3470" s="338"/>
      <c r="E3470" s="338"/>
      <c r="F3470" s="338"/>
    </row>
    <row r="3471">
      <c r="A3471" s="338"/>
      <c r="B3471" s="338"/>
      <c r="C3471" s="338"/>
      <c r="D3471" s="338"/>
      <c r="E3471" s="338"/>
      <c r="F3471" s="338"/>
    </row>
    <row r="3472">
      <c r="A3472" s="338"/>
      <c r="B3472" s="338"/>
      <c r="C3472" s="338"/>
      <c r="D3472" s="338"/>
      <c r="E3472" s="338"/>
      <c r="F3472" s="338"/>
    </row>
    <row r="3473">
      <c r="A3473" s="338"/>
      <c r="B3473" s="338"/>
      <c r="C3473" s="338"/>
      <c r="D3473" s="338"/>
      <c r="E3473" s="338"/>
      <c r="F3473" s="338"/>
    </row>
    <row r="3474">
      <c r="A3474" s="338"/>
      <c r="B3474" s="338"/>
      <c r="C3474" s="338"/>
      <c r="D3474" s="338"/>
      <c r="E3474" s="338"/>
      <c r="F3474" s="338"/>
    </row>
    <row r="3475">
      <c r="A3475" s="338"/>
      <c r="B3475" s="338"/>
      <c r="C3475" s="338"/>
      <c r="D3475" s="338"/>
      <c r="E3475" s="338"/>
      <c r="F3475" s="338"/>
    </row>
    <row r="3476">
      <c r="A3476" s="338"/>
      <c r="B3476" s="338"/>
      <c r="C3476" s="338"/>
      <c r="D3476" s="338"/>
      <c r="E3476" s="338"/>
      <c r="F3476" s="338"/>
    </row>
    <row r="3477">
      <c r="A3477" s="338"/>
      <c r="B3477" s="338"/>
      <c r="C3477" s="338"/>
      <c r="D3477" s="338"/>
      <c r="E3477" s="338"/>
      <c r="F3477" s="338"/>
    </row>
    <row r="3478">
      <c r="A3478" s="338"/>
      <c r="B3478" s="338"/>
      <c r="C3478" s="338"/>
      <c r="D3478" s="338"/>
      <c r="E3478" s="338"/>
      <c r="F3478" s="338"/>
    </row>
    <row r="3479">
      <c r="A3479" s="338"/>
      <c r="B3479" s="338"/>
      <c r="C3479" s="338"/>
      <c r="D3479" s="338"/>
      <c r="E3479" s="338"/>
      <c r="F3479" s="338"/>
    </row>
    <row r="3480">
      <c r="A3480" s="338"/>
      <c r="B3480" s="338"/>
      <c r="C3480" s="338"/>
      <c r="D3480" s="338"/>
      <c r="E3480" s="338"/>
      <c r="F3480" s="338"/>
    </row>
    <row r="3481">
      <c r="A3481" s="338"/>
      <c r="B3481" s="338"/>
      <c r="C3481" s="338"/>
      <c r="D3481" s="338"/>
      <c r="E3481" s="338"/>
      <c r="F3481" s="338"/>
    </row>
    <row r="3482">
      <c r="A3482" s="338"/>
      <c r="B3482" s="338"/>
      <c r="C3482" s="338"/>
      <c r="D3482" s="338"/>
      <c r="E3482" s="338"/>
      <c r="F3482" s="338"/>
    </row>
    <row r="3483">
      <c r="A3483" s="338"/>
      <c r="B3483" s="338"/>
      <c r="C3483" s="338"/>
      <c r="D3483" s="338"/>
      <c r="E3483" s="338"/>
      <c r="F3483" s="338"/>
    </row>
    <row r="3484">
      <c r="A3484" s="338"/>
      <c r="B3484" s="338"/>
      <c r="C3484" s="338"/>
      <c r="D3484" s="338"/>
      <c r="E3484" s="338"/>
      <c r="F3484" s="338"/>
    </row>
    <row r="3485">
      <c r="A3485" s="338"/>
      <c r="B3485" s="338"/>
      <c r="C3485" s="338"/>
      <c r="D3485" s="338"/>
      <c r="E3485" s="338"/>
      <c r="F3485" s="338"/>
    </row>
    <row r="3486">
      <c r="A3486" s="338"/>
      <c r="B3486" s="338"/>
      <c r="C3486" s="338"/>
      <c r="D3486" s="338"/>
      <c r="E3486" s="338"/>
      <c r="F3486" s="338"/>
    </row>
    <row r="3487">
      <c r="A3487" s="338"/>
      <c r="B3487" s="338"/>
      <c r="C3487" s="338"/>
      <c r="D3487" s="338"/>
      <c r="E3487" s="338"/>
      <c r="F3487" s="338"/>
    </row>
    <row r="3488">
      <c r="A3488" s="338"/>
      <c r="B3488" s="338"/>
      <c r="C3488" s="338"/>
      <c r="D3488" s="338"/>
      <c r="E3488" s="338"/>
      <c r="F3488" s="338"/>
    </row>
    <row r="3489">
      <c r="A3489" s="338"/>
      <c r="B3489" s="338"/>
      <c r="C3489" s="338"/>
      <c r="D3489" s="338"/>
      <c r="E3489" s="338"/>
      <c r="F3489" s="338"/>
    </row>
    <row r="3490">
      <c r="A3490" s="338"/>
      <c r="B3490" s="338"/>
      <c r="C3490" s="338"/>
      <c r="D3490" s="338"/>
      <c r="E3490" s="338"/>
      <c r="F3490" s="338"/>
    </row>
    <row r="3491">
      <c r="A3491" s="338"/>
      <c r="B3491" s="338"/>
      <c r="C3491" s="338"/>
      <c r="D3491" s="338"/>
      <c r="E3491" s="338"/>
      <c r="F3491" s="338"/>
    </row>
    <row r="3492">
      <c r="A3492" s="338"/>
      <c r="B3492" s="338"/>
      <c r="C3492" s="338"/>
      <c r="D3492" s="338"/>
      <c r="E3492" s="338"/>
      <c r="F3492" s="338"/>
    </row>
    <row r="3493">
      <c r="A3493" s="338"/>
      <c r="B3493" s="338"/>
      <c r="C3493" s="338"/>
      <c r="D3493" s="338"/>
      <c r="E3493" s="338"/>
      <c r="F3493" s="338"/>
    </row>
    <row r="3494">
      <c r="A3494" s="338"/>
      <c r="B3494" s="338"/>
      <c r="C3494" s="338"/>
      <c r="D3494" s="338"/>
      <c r="E3494" s="338"/>
      <c r="F3494" s="338"/>
    </row>
    <row r="3495">
      <c r="A3495" s="338"/>
      <c r="B3495" s="338"/>
      <c r="C3495" s="338"/>
      <c r="D3495" s="338"/>
      <c r="E3495" s="338"/>
      <c r="F3495" s="338"/>
    </row>
    <row r="3496">
      <c r="A3496" s="338"/>
      <c r="B3496" s="338"/>
      <c r="C3496" s="338"/>
      <c r="D3496" s="338"/>
      <c r="E3496" s="338"/>
      <c r="F3496" s="338"/>
    </row>
    <row r="3497">
      <c r="A3497" s="338"/>
      <c r="B3497" s="338"/>
      <c r="C3497" s="338"/>
      <c r="D3497" s="338"/>
      <c r="E3497" s="338"/>
      <c r="F3497" s="338"/>
    </row>
    <row r="3498">
      <c r="A3498" s="338"/>
      <c r="B3498" s="338"/>
      <c r="C3498" s="338"/>
      <c r="D3498" s="338"/>
      <c r="E3498" s="338"/>
      <c r="F3498" s="338"/>
    </row>
    <row r="3499">
      <c r="A3499" s="338"/>
      <c r="B3499" s="338"/>
      <c r="C3499" s="338"/>
      <c r="D3499" s="338"/>
      <c r="E3499" s="338"/>
      <c r="F3499" s="338"/>
    </row>
    <row r="3500">
      <c r="A3500" s="338"/>
      <c r="B3500" s="338"/>
      <c r="C3500" s="338"/>
      <c r="D3500" s="338"/>
      <c r="E3500" s="338"/>
      <c r="F3500" s="338"/>
    </row>
    <row r="3501">
      <c r="A3501" s="338"/>
      <c r="B3501" s="338"/>
      <c r="C3501" s="338"/>
      <c r="D3501" s="338"/>
      <c r="E3501" s="338"/>
      <c r="F3501" s="338"/>
    </row>
    <row r="3502">
      <c r="A3502" s="338"/>
      <c r="B3502" s="338"/>
      <c r="C3502" s="338"/>
      <c r="D3502" s="338"/>
      <c r="E3502" s="338"/>
      <c r="F3502" s="338"/>
    </row>
    <row r="3503">
      <c r="A3503" s="338"/>
      <c r="B3503" s="338"/>
      <c r="C3503" s="338"/>
      <c r="D3503" s="338"/>
      <c r="E3503" s="338"/>
      <c r="F3503" s="338"/>
    </row>
    <row r="3504">
      <c r="A3504" s="338"/>
      <c r="B3504" s="338"/>
      <c r="C3504" s="338"/>
      <c r="D3504" s="338"/>
      <c r="E3504" s="338"/>
      <c r="F3504" s="338"/>
    </row>
    <row r="3505">
      <c r="A3505" s="338"/>
      <c r="B3505" s="338"/>
      <c r="C3505" s="338"/>
      <c r="D3505" s="338"/>
      <c r="E3505" s="338"/>
      <c r="F3505" s="338"/>
    </row>
    <row r="3506">
      <c r="A3506" s="338"/>
      <c r="B3506" s="338"/>
      <c r="C3506" s="338"/>
      <c r="D3506" s="338"/>
      <c r="E3506" s="338"/>
      <c r="F3506" s="338"/>
    </row>
    <row r="3507">
      <c r="A3507" s="338"/>
      <c r="B3507" s="338"/>
      <c r="C3507" s="338"/>
      <c r="D3507" s="338"/>
      <c r="E3507" s="338"/>
      <c r="F3507" s="338"/>
    </row>
    <row r="3508">
      <c r="A3508" s="338"/>
      <c r="B3508" s="338"/>
      <c r="C3508" s="338"/>
      <c r="D3508" s="338"/>
      <c r="E3508" s="338"/>
      <c r="F3508" s="338"/>
    </row>
    <row r="3509">
      <c r="A3509" s="338"/>
      <c r="B3509" s="338"/>
      <c r="C3509" s="338"/>
      <c r="D3509" s="338"/>
      <c r="E3509" s="338"/>
      <c r="F3509" s="338"/>
    </row>
    <row r="3510">
      <c r="A3510" s="338"/>
      <c r="B3510" s="338"/>
      <c r="C3510" s="338"/>
      <c r="D3510" s="338"/>
      <c r="E3510" s="338"/>
      <c r="F3510" s="338"/>
    </row>
    <row r="3511">
      <c r="A3511" s="338"/>
      <c r="B3511" s="338"/>
      <c r="C3511" s="338"/>
      <c r="D3511" s="338"/>
      <c r="E3511" s="338"/>
      <c r="F3511" s="338"/>
    </row>
    <row r="3512">
      <c r="A3512" s="338"/>
      <c r="B3512" s="338"/>
      <c r="C3512" s="338"/>
      <c r="D3512" s="338"/>
      <c r="E3512" s="338"/>
      <c r="F3512" s="338"/>
    </row>
    <row r="3513">
      <c r="A3513" s="338"/>
      <c r="B3513" s="338"/>
      <c r="C3513" s="338"/>
      <c r="D3513" s="338"/>
      <c r="E3513" s="338"/>
      <c r="F3513" s="338"/>
    </row>
    <row r="3514">
      <c r="A3514" s="338"/>
      <c r="B3514" s="338"/>
      <c r="C3514" s="338"/>
      <c r="D3514" s="338"/>
      <c r="E3514" s="338"/>
      <c r="F3514" s="338"/>
    </row>
    <row r="3515">
      <c r="A3515" s="338"/>
      <c r="B3515" s="338"/>
      <c r="C3515" s="338"/>
      <c r="D3515" s="338"/>
      <c r="E3515" s="338"/>
      <c r="F3515" s="338"/>
    </row>
    <row r="3516">
      <c r="A3516" s="338"/>
      <c r="B3516" s="338"/>
      <c r="C3516" s="338"/>
      <c r="D3516" s="338"/>
      <c r="E3516" s="338"/>
      <c r="F3516" s="338"/>
    </row>
    <row r="3517">
      <c r="A3517" s="338"/>
      <c r="B3517" s="338"/>
      <c r="C3517" s="338"/>
      <c r="D3517" s="338"/>
      <c r="E3517" s="338"/>
      <c r="F3517" s="338"/>
    </row>
    <row r="3518">
      <c r="A3518" s="338"/>
      <c r="B3518" s="338"/>
      <c r="C3518" s="338"/>
      <c r="D3518" s="338"/>
      <c r="E3518" s="338"/>
      <c r="F3518" s="338"/>
    </row>
    <row r="3519">
      <c r="A3519" s="338"/>
      <c r="B3519" s="338"/>
      <c r="C3519" s="338"/>
      <c r="D3519" s="338"/>
      <c r="E3519" s="338"/>
      <c r="F3519" s="338"/>
    </row>
    <row r="3520">
      <c r="A3520" s="338"/>
      <c r="B3520" s="338"/>
      <c r="C3520" s="338"/>
      <c r="D3520" s="338"/>
      <c r="E3520" s="338"/>
      <c r="F3520" s="338"/>
    </row>
    <row r="3521">
      <c r="A3521" s="338"/>
      <c r="B3521" s="338"/>
      <c r="C3521" s="338"/>
      <c r="D3521" s="338"/>
      <c r="E3521" s="338"/>
      <c r="F3521" s="338"/>
    </row>
    <row r="3522">
      <c r="A3522" s="338"/>
      <c r="B3522" s="338"/>
      <c r="C3522" s="338"/>
      <c r="D3522" s="338"/>
      <c r="E3522" s="338"/>
      <c r="F3522" s="338"/>
    </row>
    <row r="3523">
      <c r="A3523" s="338"/>
      <c r="B3523" s="338"/>
      <c r="C3523" s="338"/>
      <c r="D3523" s="338"/>
      <c r="E3523" s="338"/>
      <c r="F3523" s="338"/>
    </row>
    <row r="3524">
      <c r="A3524" s="338"/>
      <c r="B3524" s="338"/>
      <c r="C3524" s="338"/>
      <c r="D3524" s="338"/>
      <c r="E3524" s="338"/>
      <c r="F3524" s="338"/>
    </row>
    <row r="3525">
      <c r="A3525" s="338"/>
      <c r="B3525" s="338"/>
      <c r="C3525" s="338"/>
      <c r="D3525" s="338"/>
      <c r="E3525" s="338"/>
      <c r="F3525" s="338"/>
    </row>
    <row r="3526">
      <c r="A3526" s="338"/>
      <c r="B3526" s="338"/>
      <c r="C3526" s="338"/>
      <c r="D3526" s="338"/>
      <c r="E3526" s="338"/>
      <c r="F3526" s="338"/>
    </row>
    <row r="3527">
      <c r="A3527" s="338"/>
      <c r="B3527" s="338"/>
      <c r="C3527" s="338"/>
      <c r="D3527" s="338"/>
      <c r="E3527" s="338"/>
      <c r="F3527" s="338"/>
    </row>
    <row r="3528">
      <c r="A3528" s="338"/>
      <c r="B3528" s="338"/>
      <c r="C3528" s="338"/>
      <c r="D3528" s="338"/>
      <c r="E3528" s="338"/>
      <c r="F3528" s="338"/>
    </row>
    <row r="3529">
      <c r="A3529" s="338"/>
      <c r="B3529" s="338"/>
      <c r="C3529" s="338"/>
      <c r="D3529" s="338"/>
      <c r="E3529" s="338"/>
      <c r="F3529" s="338"/>
    </row>
    <row r="3530">
      <c r="A3530" s="338"/>
      <c r="B3530" s="338"/>
      <c r="C3530" s="338"/>
      <c r="D3530" s="338"/>
      <c r="E3530" s="338"/>
      <c r="F3530" s="338"/>
    </row>
    <row r="3531">
      <c r="A3531" s="338"/>
      <c r="B3531" s="338"/>
      <c r="C3531" s="338"/>
      <c r="D3531" s="338"/>
      <c r="E3531" s="338"/>
      <c r="F3531" s="338"/>
    </row>
    <row r="3532">
      <c r="A3532" s="338"/>
      <c r="B3532" s="338"/>
      <c r="C3532" s="338"/>
      <c r="D3532" s="338"/>
      <c r="E3532" s="338"/>
      <c r="F3532" s="338"/>
    </row>
    <row r="3533">
      <c r="A3533" s="338"/>
      <c r="B3533" s="338"/>
      <c r="C3533" s="338"/>
      <c r="D3533" s="338"/>
      <c r="E3533" s="338"/>
      <c r="F3533" s="338"/>
    </row>
    <row r="3534">
      <c r="A3534" s="338"/>
      <c r="B3534" s="338"/>
      <c r="C3534" s="338"/>
      <c r="D3534" s="338"/>
      <c r="E3534" s="338"/>
      <c r="F3534" s="338"/>
    </row>
    <row r="3535">
      <c r="A3535" s="338"/>
      <c r="B3535" s="338"/>
      <c r="C3535" s="338"/>
      <c r="D3535" s="338"/>
      <c r="E3535" s="338"/>
      <c r="F3535" s="338"/>
    </row>
    <row r="3536">
      <c r="A3536" s="338"/>
      <c r="B3536" s="338"/>
      <c r="C3536" s="338"/>
      <c r="D3536" s="338"/>
      <c r="E3536" s="338"/>
      <c r="F3536" s="338"/>
    </row>
    <row r="3537">
      <c r="A3537" s="338"/>
      <c r="B3537" s="338"/>
      <c r="C3537" s="338"/>
      <c r="D3537" s="338"/>
      <c r="E3537" s="338"/>
      <c r="F3537" s="338"/>
    </row>
    <row r="3538">
      <c r="A3538" s="338"/>
      <c r="B3538" s="338"/>
      <c r="C3538" s="338"/>
      <c r="D3538" s="338"/>
      <c r="E3538" s="338"/>
      <c r="F3538" s="338"/>
    </row>
    <row r="3539">
      <c r="A3539" s="338"/>
      <c r="B3539" s="338"/>
      <c r="C3539" s="338"/>
      <c r="D3539" s="338"/>
      <c r="E3539" s="338"/>
      <c r="F3539" s="338"/>
    </row>
    <row r="3540">
      <c r="A3540" s="338"/>
      <c r="B3540" s="338"/>
      <c r="C3540" s="338"/>
      <c r="D3540" s="338"/>
      <c r="E3540" s="338"/>
      <c r="F3540" s="338"/>
    </row>
    <row r="3541">
      <c r="A3541" s="338"/>
      <c r="B3541" s="338"/>
      <c r="C3541" s="338"/>
      <c r="D3541" s="338"/>
      <c r="E3541" s="338"/>
      <c r="F3541" s="338"/>
    </row>
    <row r="3542">
      <c r="A3542" s="338"/>
      <c r="B3542" s="338"/>
      <c r="C3542" s="338"/>
      <c r="D3542" s="338"/>
      <c r="E3542" s="338"/>
      <c r="F3542" s="338"/>
    </row>
    <row r="3543">
      <c r="A3543" s="338"/>
      <c r="B3543" s="338"/>
      <c r="C3543" s="338"/>
      <c r="D3543" s="338"/>
      <c r="E3543" s="338"/>
      <c r="F3543" s="338"/>
    </row>
    <row r="3544">
      <c r="A3544" s="338"/>
      <c r="B3544" s="338"/>
      <c r="C3544" s="338"/>
      <c r="D3544" s="338"/>
      <c r="E3544" s="338"/>
      <c r="F3544" s="338"/>
    </row>
    <row r="3545">
      <c r="A3545" s="338"/>
      <c r="B3545" s="338"/>
      <c r="C3545" s="338"/>
      <c r="D3545" s="338"/>
      <c r="E3545" s="338"/>
      <c r="F3545" s="338"/>
    </row>
    <row r="3546">
      <c r="A3546" s="338"/>
      <c r="B3546" s="338"/>
      <c r="C3546" s="338"/>
      <c r="D3546" s="338"/>
      <c r="E3546" s="338"/>
      <c r="F3546" s="338"/>
    </row>
    <row r="3547">
      <c r="A3547" s="338"/>
      <c r="B3547" s="338"/>
      <c r="C3547" s="338"/>
      <c r="D3547" s="338"/>
      <c r="E3547" s="338"/>
      <c r="F3547" s="338"/>
    </row>
    <row r="3548">
      <c r="A3548" s="338"/>
      <c r="B3548" s="338"/>
      <c r="C3548" s="338"/>
      <c r="D3548" s="338"/>
      <c r="E3548" s="338"/>
      <c r="F3548" s="338"/>
    </row>
    <row r="3549">
      <c r="A3549" s="338"/>
      <c r="B3549" s="338"/>
      <c r="C3549" s="338"/>
      <c r="D3549" s="338"/>
      <c r="E3549" s="338"/>
      <c r="F3549" s="338"/>
    </row>
    <row r="3550">
      <c r="A3550" s="338"/>
      <c r="B3550" s="338"/>
      <c r="C3550" s="338"/>
      <c r="D3550" s="338"/>
      <c r="E3550" s="338"/>
      <c r="F3550" s="338"/>
    </row>
    <row r="3551">
      <c r="A3551" s="338"/>
      <c r="B3551" s="338"/>
      <c r="C3551" s="338"/>
      <c r="D3551" s="338"/>
      <c r="E3551" s="338"/>
      <c r="F3551" s="338"/>
    </row>
    <row r="3552">
      <c r="A3552" s="338"/>
      <c r="B3552" s="338"/>
      <c r="C3552" s="338"/>
      <c r="D3552" s="338"/>
      <c r="E3552" s="338"/>
      <c r="F3552" s="338"/>
    </row>
    <row r="3553">
      <c r="A3553" s="338"/>
      <c r="B3553" s="338"/>
      <c r="C3553" s="338"/>
      <c r="D3553" s="338"/>
      <c r="E3553" s="338"/>
      <c r="F3553" s="338"/>
    </row>
    <row r="3554">
      <c r="A3554" s="338"/>
      <c r="B3554" s="338"/>
      <c r="C3554" s="338"/>
      <c r="D3554" s="338"/>
      <c r="E3554" s="338"/>
      <c r="F3554" s="338"/>
    </row>
    <row r="3555">
      <c r="A3555" s="338"/>
      <c r="B3555" s="338"/>
      <c r="C3555" s="338"/>
      <c r="D3555" s="338"/>
      <c r="E3555" s="338"/>
      <c r="F3555" s="338"/>
    </row>
    <row r="3556">
      <c r="A3556" s="338"/>
      <c r="B3556" s="338"/>
      <c r="C3556" s="338"/>
      <c r="D3556" s="338"/>
      <c r="E3556" s="338"/>
      <c r="F3556" s="338"/>
    </row>
    <row r="3557">
      <c r="A3557" s="338"/>
      <c r="B3557" s="338"/>
      <c r="C3557" s="338"/>
      <c r="D3557" s="338"/>
      <c r="E3557" s="338"/>
      <c r="F3557" s="338"/>
    </row>
    <row r="3558">
      <c r="A3558" s="338"/>
      <c r="B3558" s="338"/>
      <c r="C3558" s="338"/>
      <c r="D3558" s="338"/>
      <c r="E3558" s="338"/>
      <c r="F3558" s="338"/>
    </row>
    <row r="3559">
      <c r="A3559" s="338"/>
      <c r="B3559" s="338"/>
      <c r="C3559" s="338"/>
      <c r="D3559" s="338"/>
      <c r="E3559" s="338"/>
      <c r="F3559" s="338"/>
    </row>
    <row r="3560">
      <c r="A3560" s="338"/>
      <c r="B3560" s="338"/>
      <c r="C3560" s="338"/>
      <c r="D3560" s="338"/>
      <c r="E3560" s="338"/>
      <c r="F3560" s="338"/>
    </row>
    <row r="3561">
      <c r="A3561" s="338"/>
      <c r="B3561" s="338"/>
      <c r="C3561" s="338"/>
      <c r="D3561" s="338"/>
      <c r="E3561" s="338"/>
      <c r="F3561" s="338"/>
    </row>
    <row r="3562">
      <c r="A3562" s="338"/>
      <c r="B3562" s="338"/>
      <c r="C3562" s="338"/>
      <c r="D3562" s="338"/>
      <c r="E3562" s="338"/>
      <c r="F3562" s="338"/>
    </row>
    <row r="3563">
      <c r="A3563" s="338"/>
      <c r="B3563" s="338"/>
      <c r="C3563" s="338"/>
      <c r="D3563" s="338"/>
      <c r="E3563" s="338"/>
      <c r="F3563" s="338"/>
    </row>
    <row r="3564">
      <c r="A3564" s="338"/>
      <c r="B3564" s="338"/>
      <c r="C3564" s="338"/>
      <c r="D3564" s="338"/>
      <c r="E3564" s="338"/>
      <c r="F3564" s="338"/>
    </row>
    <row r="3565">
      <c r="A3565" s="338"/>
      <c r="B3565" s="338"/>
      <c r="C3565" s="338"/>
      <c r="D3565" s="338"/>
      <c r="E3565" s="338"/>
      <c r="F3565" s="338"/>
    </row>
    <row r="3566">
      <c r="A3566" s="338"/>
      <c r="B3566" s="338"/>
      <c r="C3566" s="338"/>
      <c r="D3566" s="338"/>
      <c r="E3566" s="338"/>
      <c r="F3566" s="338"/>
    </row>
    <row r="3567">
      <c r="A3567" s="338"/>
      <c r="B3567" s="338"/>
      <c r="C3567" s="338"/>
      <c r="D3567" s="338"/>
      <c r="E3567" s="338"/>
      <c r="F3567" s="338"/>
    </row>
    <row r="3568">
      <c r="A3568" s="338"/>
      <c r="B3568" s="338"/>
      <c r="C3568" s="338"/>
      <c r="D3568" s="338"/>
      <c r="E3568" s="338"/>
      <c r="F3568" s="338"/>
    </row>
    <row r="3569">
      <c r="A3569" s="338"/>
      <c r="B3569" s="338"/>
      <c r="C3569" s="338"/>
      <c r="D3569" s="338"/>
      <c r="E3569" s="338"/>
      <c r="F3569" s="338"/>
    </row>
    <row r="3570">
      <c r="A3570" s="338"/>
      <c r="B3570" s="338"/>
      <c r="C3570" s="338"/>
      <c r="D3570" s="338"/>
      <c r="E3570" s="338"/>
      <c r="F3570" s="338"/>
    </row>
    <row r="3571">
      <c r="A3571" s="338"/>
      <c r="B3571" s="338"/>
      <c r="C3571" s="338"/>
      <c r="D3571" s="338"/>
      <c r="E3571" s="338"/>
      <c r="F3571" s="338"/>
    </row>
    <row r="3572">
      <c r="A3572" s="338"/>
      <c r="B3572" s="338"/>
      <c r="C3572" s="338"/>
      <c r="D3572" s="338"/>
      <c r="E3572" s="338"/>
      <c r="F3572" s="338"/>
    </row>
    <row r="3573">
      <c r="A3573" s="338"/>
      <c r="B3573" s="338"/>
      <c r="C3573" s="338"/>
      <c r="D3573" s="338"/>
      <c r="E3573" s="338"/>
      <c r="F3573" s="338"/>
    </row>
    <row r="3574">
      <c r="A3574" s="338"/>
      <c r="B3574" s="338"/>
      <c r="C3574" s="338"/>
      <c r="D3574" s="338"/>
      <c r="E3574" s="338"/>
      <c r="F3574" s="338"/>
    </row>
    <row r="3575">
      <c r="A3575" s="338"/>
      <c r="B3575" s="338"/>
      <c r="C3575" s="338"/>
      <c r="D3575" s="338"/>
      <c r="E3575" s="338"/>
      <c r="F3575" s="338"/>
    </row>
    <row r="3576">
      <c r="A3576" s="338"/>
      <c r="B3576" s="338"/>
      <c r="C3576" s="338"/>
      <c r="D3576" s="338"/>
      <c r="E3576" s="338"/>
      <c r="F3576" s="338"/>
    </row>
    <row r="3577">
      <c r="A3577" s="338"/>
      <c r="B3577" s="338"/>
      <c r="C3577" s="338"/>
      <c r="D3577" s="338"/>
      <c r="E3577" s="338"/>
      <c r="F3577" s="338"/>
    </row>
    <row r="3578">
      <c r="A3578" s="338"/>
      <c r="B3578" s="338"/>
      <c r="C3578" s="338"/>
      <c r="D3578" s="338"/>
      <c r="E3578" s="338"/>
      <c r="F3578" s="338"/>
    </row>
    <row r="3579">
      <c r="A3579" s="338"/>
      <c r="B3579" s="338"/>
      <c r="C3579" s="338"/>
      <c r="D3579" s="338"/>
      <c r="E3579" s="338"/>
      <c r="F3579" s="338"/>
    </row>
    <row r="3580">
      <c r="A3580" s="338"/>
      <c r="B3580" s="338"/>
      <c r="C3580" s="338"/>
      <c r="D3580" s="338"/>
      <c r="E3580" s="338"/>
      <c r="F3580" s="338"/>
    </row>
    <row r="3581">
      <c r="A3581" s="338"/>
      <c r="B3581" s="338"/>
      <c r="C3581" s="338"/>
      <c r="D3581" s="338"/>
      <c r="E3581" s="338"/>
      <c r="F3581" s="338"/>
    </row>
    <row r="3582">
      <c r="A3582" s="338"/>
      <c r="B3582" s="338"/>
      <c r="C3582" s="338"/>
      <c r="D3582" s="338"/>
      <c r="E3582" s="338"/>
      <c r="F3582" s="338"/>
    </row>
    <row r="3583">
      <c r="A3583" s="338"/>
      <c r="B3583" s="338"/>
      <c r="C3583" s="338"/>
      <c r="D3583" s="338"/>
      <c r="E3583" s="338"/>
      <c r="F3583" s="338"/>
    </row>
    <row r="3584">
      <c r="A3584" s="338"/>
      <c r="B3584" s="338"/>
      <c r="C3584" s="338"/>
      <c r="D3584" s="338"/>
      <c r="E3584" s="338"/>
      <c r="F3584" s="338"/>
    </row>
    <row r="3585">
      <c r="A3585" s="338"/>
      <c r="B3585" s="338"/>
      <c r="C3585" s="338"/>
      <c r="D3585" s="338"/>
      <c r="E3585" s="338"/>
      <c r="F3585" s="338"/>
    </row>
    <row r="3586">
      <c r="A3586" s="338"/>
      <c r="B3586" s="338"/>
      <c r="C3586" s="338"/>
      <c r="D3586" s="338"/>
      <c r="E3586" s="338"/>
      <c r="F3586" s="338"/>
    </row>
    <row r="3587">
      <c r="A3587" s="338"/>
      <c r="B3587" s="338"/>
      <c r="C3587" s="338"/>
      <c r="D3587" s="338"/>
      <c r="E3587" s="338"/>
      <c r="F3587" s="338"/>
    </row>
    <row r="3588">
      <c r="A3588" s="338"/>
      <c r="B3588" s="338"/>
      <c r="C3588" s="338"/>
      <c r="D3588" s="338"/>
      <c r="E3588" s="338"/>
      <c r="F3588" s="338"/>
    </row>
    <row r="3589">
      <c r="A3589" s="338"/>
      <c r="B3589" s="338"/>
      <c r="C3589" s="338"/>
      <c r="D3589" s="338"/>
      <c r="E3589" s="338"/>
      <c r="F3589" s="338"/>
    </row>
    <row r="3590">
      <c r="A3590" s="338"/>
      <c r="B3590" s="338"/>
      <c r="C3590" s="338"/>
      <c r="D3590" s="338"/>
      <c r="E3590" s="338"/>
      <c r="F3590" s="338"/>
    </row>
    <row r="3591">
      <c r="A3591" s="338"/>
      <c r="B3591" s="338"/>
      <c r="C3591" s="338"/>
      <c r="D3591" s="338"/>
      <c r="E3591" s="338"/>
      <c r="F3591" s="338"/>
    </row>
    <row r="3592">
      <c r="A3592" s="338"/>
      <c r="B3592" s="338"/>
      <c r="C3592" s="338"/>
      <c r="D3592" s="338"/>
      <c r="E3592" s="338"/>
      <c r="F3592" s="338"/>
    </row>
    <row r="3593">
      <c r="A3593" s="338"/>
      <c r="B3593" s="338"/>
      <c r="C3593" s="338"/>
      <c r="D3593" s="338"/>
      <c r="E3593" s="338"/>
      <c r="F3593" s="338"/>
    </row>
    <row r="3594">
      <c r="A3594" s="338"/>
      <c r="B3594" s="338"/>
      <c r="C3594" s="338"/>
      <c r="D3594" s="338"/>
      <c r="E3594" s="338"/>
      <c r="F3594" s="338"/>
    </row>
    <row r="3595">
      <c r="A3595" s="338"/>
      <c r="B3595" s="338"/>
      <c r="C3595" s="338"/>
      <c r="D3595" s="338"/>
      <c r="E3595" s="338"/>
      <c r="F3595" s="338"/>
    </row>
    <row r="3596">
      <c r="A3596" s="338"/>
      <c r="B3596" s="338"/>
      <c r="C3596" s="338"/>
      <c r="D3596" s="338"/>
      <c r="E3596" s="338"/>
      <c r="F3596" s="338"/>
    </row>
    <row r="3597">
      <c r="A3597" s="338"/>
      <c r="B3597" s="338"/>
      <c r="C3597" s="338"/>
      <c r="D3597" s="338"/>
      <c r="E3597" s="338"/>
      <c r="F3597" s="338"/>
    </row>
    <row r="3598">
      <c r="A3598" s="338"/>
      <c r="B3598" s="338"/>
      <c r="C3598" s="338"/>
      <c r="D3598" s="338"/>
      <c r="E3598" s="338"/>
      <c r="F3598" s="338"/>
    </row>
    <row r="3599">
      <c r="A3599" s="338"/>
      <c r="B3599" s="338"/>
      <c r="C3599" s="338"/>
      <c r="D3599" s="338"/>
      <c r="E3599" s="338"/>
      <c r="F3599" s="338"/>
    </row>
    <row r="3600">
      <c r="A3600" s="338"/>
      <c r="B3600" s="338"/>
      <c r="C3600" s="338"/>
      <c r="D3600" s="338"/>
      <c r="E3600" s="338"/>
      <c r="F3600" s="338"/>
    </row>
    <row r="3601">
      <c r="A3601" s="338"/>
      <c r="B3601" s="338"/>
      <c r="C3601" s="338"/>
      <c r="D3601" s="338"/>
      <c r="E3601" s="338"/>
      <c r="F3601" s="338"/>
    </row>
    <row r="3602">
      <c r="A3602" s="338"/>
      <c r="B3602" s="338"/>
      <c r="C3602" s="338"/>
      <c r="D3602" s="338"/>
      <c r="E3602" s="338"/>
      <c r="F3602" s="338"/>
    </row>
    <row r="3603">
      <c r="A3603" s="338"/>
      <c r="B3603" s="338"/>
      <c r="C3603" s="338"/>
      <c r="D3603" s="338"/>
      <c r="E3603" s="338"/>
      <c r="F3603" s="338"/>
    </row>
    <row r="3604">
      <c r="A3604" s="338"/>
      <c r="B3604" s="338"/>
      <c r="C3604" s="338"/>
      <c r="D3604" s="338"/>
      <c r="E3604" s="338"/>
      <c r="F3604" s="338"/>
    </row>
    <row r="3605">
      <c r="A3605" s="338"/>
      <c r="B3605" s="338"/>
      <c r="C3605" s="338"/>
      <c r="D3605" s="338"/>
      <c r="E3605" s="338"/>
      <c r="F3605" s="338"/>
    </row>
    <row r="3606">
      <c r="A3606" s="338"/>
      <c r="B3606" s="338"/>
      <c r="C3606" s="338"/>
      <c r="D3606" s="338"/>
      <c r="E3606" s="338"/>
      <c r="F3606" s="338"/>
    </row>
    <row r="3607">
      <c r="A3607" s="338"/>
      <c r="B3607" s="338"/>
      <c r="C3607" s="338"/>
      <c r="D3607" s="338"/>
      <c r="E3607" s="338"/>
      <c r="F3607" s="338"/>
    </row>
    <row r="3608">
      <c r="A3608" s="338"/>
      <c r="B3608" s="338"/>
      <c r="C3608" s="338"/>
      <c r="D3608" s="338"/>
      <c r="E3608" s="338"/>
      <c r="F3608" s="338"/>
    </row>
    <row r="3609">
      <c r="A3609" s="338"/>
      <c r="B3609" s="338"/>
      <c r="C3609" s="338"/>
      <c r="D3609" s="338"/>
      <c r="E3609" s="338"/>
      <c r="F3609" s="338"/>
    </row>
    <row r="3610">
      <c r="A3610" s="338"/>
      <c r="B3610" s="338"/>
      <c r="C3610" s="338"/>
      <c r="D3610" s="338"/>
      <c r="E3610" s="338"/>
      <c r="F3610" s="338"/>
    </row>
    <row r="3611">
      <c r="A3611" s="338"/>
      <c r="B3611" s="338"/>
      <c r="C3611" s="338"/>
      <c r="D3611" s="338"/>
      <c r="E3611" s="338"/>
      <c r="F3611" s="338"/>
    </row>
    <row r="3612">
      <c r="A3612" s="338"/>
      <c r="B3612" s="338"/>
      <c r="C3612" s="338"/>
      <c r="D3612" s="338"/>
      <c r="E3612" s="338"/>
      <c r="F3612" s="338"/>
    </row>
    <row r="3613">
      <c r="A3613" s="338"/>
      <c r="B3613" s="338"/>
      <c r="C3613" s="338"/>
      <c r="D3613" s="338"/>
      <c r="E3613" s="338"/>
      <c r="F3613" s="338"/>
    </row>
    <row r="3614">
      <c r="A3614" s="338"/>
      <c r="B3614" s="338"/>
      <c r="C3614" s="338"/>
      <c r="D3614" s="338"/>
      <c r="E3614" s="338"/>
      <c r="F3614" s="338"/>
    </row>
    <row r="3615">
      <c r="A3615" s="338"/>
      <c r="B3615" s="338"/>
      <c r="C3615" s="338"/>
      <c r="D3615" s="338"/>
      <c r="E3615" s="338"/>
      <c r="F3615" s="338"/>
    </row>
    <row r="3616">
      <c r="A3616" s="338"/>
      <c r="B3616" s="338"/>
      <c r="C3616" s="338"/>
      <c r="D3616" s="338"/>
      <c r="E3616" s="338"/>
      <c r="F3616" s="338"/>
    </row>
    <row r="3617">
      <c r="A3617" s="338"/>
      <c r="B3617" s="338"/>
      <c r="C3617" s="338"/>
      <c r="D3617" s="338"/>
      <c r="E3617" s="338"/>
      <c r="F3617" s="338"/>
    </row>
    <row r="3618">
      <c r="A3618" s="338"/>
      <c r="B3618" s="338"/>
      <c r="C3618" s="338"/>
      <c r="D3618" s="338"/>
      <c r="E3618" s="338"/>
      <c r="F3618" s="338"/>
    </row>
    <row r="3619">
      <c r="A3619" s="338"/>
      <c r="B3619" s="338"/>
      <c r="C3619" s="338"/>
      <c r="D3619" s="338"/>
      <c r="E3619" s="338"/>
      <c r="F3619" s="338"/>
    </row>
    <row r="3620">
      <c r="A3620" s="338"/>
      <c r="B3620" s="338"/>
      <c r="C3620" s="338"/>
      <c r="D3620" s="338"/>
      <c r="E3620" s="338"/>
      <c r="F3620" s="338"/>
    </row>
    <row r="3621">
      <c r="A3621" s="338"/>
      <c r="B3621" s="338"/>
      <c r="C3621" s="338"/>
      <c r="D3621" s="338"/>
      <c r="E3621" s="338"/>
      <c r="F3621" s="338"/>
    </row>
    <row r="3622">
      <c r="A3622" s="338"/>
      <c r="B3622" s="338"/>
      <c r="C3622" s="338"/>
      <c r="D3622" s="338"/>
      <c r="E3622" s="338"/>
      <c r="F3622" s="338"/>
    </row>
    <row r="3623">
      <c r="A3623" s="338"/>
      <c r="B3623" s="338"/>
      <c r="C3623" s="338"/>
      <c r="D3623" s="338"/>
      <c r="E3623" s="338"/>
      <c r="F3623" s="338"/>
    </row>
    <row r="3624">
      <c r="A3624" s="338"/>
      <c r="B3624" s="338"/>
      <c r="C3624" s="338"/>
      <c r="D3624" s="338"/>
      <c r="E3624" s="338"/>
      <c r="F3624" s="338"/>
    </row>
    <row r="3625">
      <c r="A3625" s="338"/>
      <c r="B3625" s="338"/>
      <c r="C3625" s="338"/>
      <c r="D3625" s="338"/>
      <c r="E3625" s="338"/>
      <c r="F3625" s="338"/>
    </row>
    <row r="3626">
      <c r="A3626" s="338"/>
      <c r="B3626" s="338"/>
      <c r="C3626" s="338"/>
      <c r="D3626" s="338"/>
      <c r="E3626" s="338"/>
      <c r="F3626" s="338"/>
    </row>
    <row r="3627">
      <c r="A3627" s="338"/>
      <c r="B3627" s="338"/>
      <c r="C3627" s="338"/>
      <c r="D3627" s="338"/>
      <c r="E3627" s="338"/>
      <c r="F3627" s="338"/>
    </row>
    <row r="3628">
      <c r="A3628" s="338"/>
      <c r="B3628" s="338"/>
      <c r="C3628" s="338"/>
      <c r="D3628" s="338"/>
      <c r="E3628" s="338"/>
      <c r="F3628" s="338"/>
    </row>
    <row r="3629">
      <c r="A3629" s="338"/>
      <c r="B3629" s="338"/>
      <c r="C3629" s="338"/>
      <c r="D3629" s="338"/>
      <c r="E3629" s="338"/>
      <c r="F3629" s="338"/>
    </row>
    <row r="3630">
      <c r="A3630" s="338"/>
      <c r="B3630" s="338"/>
      <c r="C3630" s="338"/>
      <c r="D3630" s="338"/>
      <c r="E3630" s="338"/>
      <c r="F3630" s="338"/>
    </row>
    <row r="3631">
      <c r="A3631" s="338"/>
      <c r="B3631" s="338"/>
      <c r="C3631" s="338"/>
      <c r="D3631" s="338"/>
      <c r="E3631" s="338"/>
      <c r="F3631" s="338"/>
    </row>
    <row r="3632">
      <c r="A3632" s="338"/>
      <c r="B3632" s="338"/>
      <c r="C3632" s="338"/>
      <c r="D3632" s="338"/>
      <c r="E3632" s="338"/>
      <c r="F3632" s="338"/>
    </row>
    <row r="3633">
      <c r="A3633" s="338"/>
      <c r="B3633" s="338"/>
      <c r="C3633" s="338"/>
      <c r="D3633" s="338"/>
      <c r="E3633" s="338"/>
      <c r="F3633" s="338"/>
    </row>
    <row r="3634">
      <c r="A3634" s="338"/>
      <c r="B3634" s="338"/>
      <c r="C3634" s="338"/>
      <c r="D3634" s="338"/>
      <c r="E3634" s="338"/>
      <c r="F3634" s="338"/>
    </row>
    <row r="3635">
      <c r="A3635" s="338"/>
      <c r="B3635" s="338"/>
      <c r="C3635" s="338"/>
      <c r="D3635" s="338"/>
      <c r="E3635" s="338"/>
      <c r="F3635" s="338"/>
    </row>
    <row r="3636">
      <c r="A3636" s="338"/>
      <c r="B3636" s="338"/>
      <c r="C3636" s="338"/>
      <c r="D3636" s="338"/>
      <c r="E3636" s="338"/>
      <c r="F3636" s="338"/>
    </row>
    <row r="3637">
      <c r="A3637" s="338"/>
      <c r="B3637" s="338"/>
      <c r="C3637" s="338"/>
      <c r="D3637" s="338"/>
      <c r="E3637" s="338"/>
      <c r="F3637" s="338"/>
    </row>
    <row r="3638">
      <c r="A3638" s="338"/>
      <c r="B3638" s="338"/>
      <c r="C3638" s="338"/>
      <c r="D3638" s="338"/>
      <c r="E3638" s="338"/>
      <c r="F3638" s="338"/>
    </row>
    <row r="3639">
      <c r="A3639" s="338"/>
      <c r="B3639" s="338"/>
      <c r="C3639" s="338"/>
      <c r="D3639" s="338"/>
      <c r="E3639" s="338"/>
      <c r="F3639" s="338"/>
    </row>
    <row r="3640">
      <c r="A3640" s="338"/>
      <c r="B3640" s="338"/>
      <c r="C3640" s="338"/>
      <c r="D3640" s="338"/>
      <c r="E3640" s="338"/>
      <c r="F3640" s="338"/>
    </row>
    <row r="3641">
      <c r="A3641" s="338"/>
      <c r="B3641" s="338"/>
      <c r="C3641" s="338"/>
      <c r="D3641" s="338"/>
      <c r="E3641" s="338"/>
      <c r="F3641" s="338"/>
    </row>
    <row r="3642">
      <c r="A3642" s="338"/>
      <c r="B3642" s="338"/>
      <c r="C3642" s="338"/>
      <c r="D3642" s="338"/>
      <c r="E3642" s="338"/>
      <c r="F3642" s="338"/>
    </row>
    <row r="3643">
      <c r="A3643" s="338"/>
      <c r="B3643" s="338"/>
      <c r="C3643" s="338"/>
      <c r="D3643" s="338"/>
      <c r="E3643" s="338"/>
      <c r="F3643" s="338"/>
    </row>
    <row r="3644">
      <c r="A3644" s="338"/>
      <c r="B3644" s="338"/>
      <c r="C3644" s="338"/>
      <c r="D3644" s="338"/>
      <c r="E3644" s="338"/>
      <c r="F3644" s="338"/>
    </row>
    <row r="3645">
      <c r="A3645" s="338"/>
      <c r="B3645" s="338"/>
      <c r="C3645" s="338"/>
      <c r="D3645" s="338"/>
      <c r="E3645" s="338"/>
      <c r="F3645" s="338"/>
    </row>
    <row r="3646">
      <c r="A3646" s="338"/>
      <c r="B3646" s="338"/>
      <c r="C3646" s="338"/>
      <c r="D3646" s="338"/>
      <c r="E3646" s="338"/>
      <c r="F3646" s="338"/>
    </row>
    <row r="3647">
      <c r="A3647" s="338"/>
      <c r="B3647" s="338"/>
      <c r="C3647" s="338"/>
      <c r="D3647" s="338"/>
      <c r="E3647" s="338"/>
      <c r="F3647" s="338"/>
    </row>
    <row r="3648">
      <c r="A3648" s="338"/>
      <c r="B3648" s="338"/>
      <c r="C3648" s="338"/>
      <c r="D3648" s="338"/>
      <c r="E3648" s="338"/>
      <c r="F3648" s="338"/>
    </row>
    <row r="3649">
      <c r="A3649" s="338"/>
      <c r="B3649" s="338"/>
      <c r="C3649" s="338"/>
      <c r="D3649" s="338"/>
      <c r="E3649" s="338"/>
      <c r="F3649" s="338"/>
    </row>
    <row r="3650">
      <c r="A3650" s="338"/>
      <c r="B3650" s="338"/>
      <c r="C3650" s="338"/>
      <c r="D3650" s="338"/>
      <c r="E3650" s="338"/>
      <c r="F3650" s="338"/>
    </row>
    <row r="3651">
      <c r="A3651" s="338"/>
      <c r="B3651" s="338"/>
      <c r="C3651" s="338"/>
      <c r="D3651" s="338"/>
      <c r="E3651" s="338"/>
      <c r="F3651" s="338"/>
    </row>
    <row r="3652">
      <c r="A3652" s="338"/>
      <c r="B3652" s="338"/>
      <c r="C3652" s="338"/>
      <c r="D3652" s="338"/>
      <c r="E3652" s="338"/>
      <c r="F3652" s="338"/>
    </row>
    <row r="3653">
      <c r="A3653" s="338"/>
      <c r="B3653" s="338"/>
      <c r="C3653" s="338"/>
      <c r="D3653" s="338"/>
      <c r="E3653" s="338"/>
      <c r="F3653" s="338"/>
    </row>
    <row r="3654">
      <c r="A3654" s="338"/>
      <c r="B3654" s="338"/>
      <c r="C3654" s="338"/>
      <c r="D3654" s="338"/>
      <c r="E3654" s="338"/>
      <c r="F3654" s="338"/>
    </row>
    <row r="3655">
      <c r="A3655" s="338"/>
      <c r="B3655" s="338"/>
      <c r="C3655" s="338"/>
      <c r="D3655" s="338"/>
      <c r="E3655" s="338"/>
      <c r="F3655" s="338"/>
    </row>
    <row r="3656">
      <c r="A3656" s="338"/>
      <c r="B3656" s="338"/>
      <c r="C3656" s="338"/>
      <c r="D3656" s="338"/>
      <c r="E3656" s="338"/>
      <c r="F3656" s="338"/>
    </row>
    <row r="3657">
      <c r="A3657" s="338"/>
      <c r="B3657" s="338"/>
      <c r="C3657" s="338"/>
      <c r="D3657" s="338"/>
      <c r="E3657" s="338"/>
      <c r="F3657" s="338"/>
    </row>
    <row r="3658">
      <c r="A3658" s="338"/>
      <c r="B3658" s="338"/>
      <c r="C3658" s="338"/>
      <c r="D3658" s="338"/>
      <c r="E3658" s="338"/>
      <c r="F3658" s="338"/>
    </row>
    <row r="3659">
      <c r="A3659" s="338"/>
      <c r="B3659" s="338"/>
      <c r="C3659" s="338"/>
      <c r="D3659" s="338"/>
      <c r="E3659" s="338"/>
      <c r="F3659" s="338"/>
    </row>
    <row r="3660">
      <c r="A3660" s="338"/>
      <c r="B3660" s="338"/>
      <c r="C3660" s="338"/>
      <c r="D3660" s="338"/>
      <c r="E3660" s="338"/>
      <c r="F3660" s="338"/>
    </row>
    <row r="3661">
      <c r="A3661" s="338"/>
      <c r="B3661" s="338"/>
      <c r="C3661" s="338"/>
      <c r="D3661" s="338"/>
      <c r="E3661" s="338"/>
      <c r="F3661" s="338"/>
    </row>
    <row r="3662">
      <c r="A3662" s="338"/>
      <c r="B3662" s="338"/>
      <c r="C3662" s="338"/>
      <c r="D3662" s="338"/>
      <c r="E3662" s="338"/>
      <c r="F3662" s="338"/>
    </row>
    <row r="3663">
      <c r="A3663" s="338"/>
      <c r="B3663" s="338"/>
      <c r="C3663" s="338"/>
      <c r="D3663" s="338"/>
      <c r="E3663" s="338"/>
      <c r="F3663" s="338"/>
    </row>
    <row r="3664">
      <c r="A3664" s="338"/>
      <c r="B3664" s="338"/>
      <c r="C3664" s="338"/>
      <c r="D3664" s="338"/>
      <c r="E3664" s="338"/>
      <c r="F3664" s="338"/>
    </row>
    <row r="3665">
      <c r="A3665" s="338"/>
      <c r="B3665" s="338"/>
      <c r="C3665" s="338"/>
      <c r="D3665" s="338"/>
      <c r="E3665" s="338"/>
      <c r="F3665" s="338"/>
    </row>
    <row r="3666">
      <c r="A3666" s="338"/>
      <c r="B3666" s="338"/>
      <c r="C3666" s="338"/>
      <c r="D3666" s="338"/>
      <c r="E3666" s="338"/>
      <c r="F3666" s="338"/>
    </row>
    <row r="3667">
      <c r="A3667" s="338"/>
      <c r="B3667" s="338"/>
      <c r="C3667" s="338"/>
      <c r="D3667" s="338"/>
      <c r="E3667" s="338"/>
      <c r="F3667" s="338"/>
    </row>
    <row r="3668">
      <c r="A3668" s="338"/>
      <c r="B3668" s="338"/>
      <c r="C3668" s="338"/>
      <c r="D3668" s="338"/>
      <c r="E3668" s="338"/>
      <c r="F3668" s="338"/>
    </row>
    <row r="3669">
      <c r="A3669" s="338"/>
      <c r="B3669" s="338"/>
      <c r="C3669" s="338"/>
      <c r="D3669" s="338"/>
      <c r="E3669" s="338"/>
      <c r="F3669" s="338"/>
    </row>
    <row r="3670">
      <c r="A3670" s="338"/>
      <c r="B3670" s="338"/>
      <c r="C3670" s="338"/>
      <c r="D3670" s="338"/>
      <c r="E3670" s="338"/>
      <c r="F3670" s="338"/>
    </row>
    <row r="3671">
      <c r="A3671" s="338"/>
      <c r="B3671" s="338"/>
      <c r="C3671" s="338"/>
      <c r="D3671" s="338"/>
      <c r="E3671" s="338"/>
      <c r="F3671" s="338"/>
    </row>
    <row r="3672">
      <c r="A3672" s="338"/>
      <c r="B3672" s="338"/>
      <c r="C3672" s="338"/>
      <c r="D3672" s="338"/>
      <c r="E3672" s="338"/>
      <c r="F3672" s="338"/>
    </row>
    <row r="3673">
      <c r="A3673" s="338"/>
      <c r="B3673" s="338"/>
      <c r="C3673" s="338"/>
      <c r="D3673" s="338"/>
      <c r="E3673" s="338"/>
      <c r="F3673" s="338"/>
    </row>
    <row r="3674">
      <c r="A3674" s="338"/>
      <c r="B3674" s="338"/>
      <c r="C3674" s="338"/>
      <c r="D3674" s="338"/>
      <c r="E3674" s="338"/>
      <c r="F3674" s="338"/>
    </row>
    <row r="3675">
      <c r="A3675" s="338"/>
      <c r="B3675" s="338"/>
      <c r="C3675" s="338"/>
      <c r="D3675" s="338"/>
      <c r="E3675" s="338"/>
      <c r="F3675" s="338"/>
    </row>
    <row r="3676">
      <c r="A3676" s="338"/>
      <c r="B3676" s="338"/>
      <c r="C3676" s="338"/>
      <c r="D3676" s="338"/>
      <c r="E3676" s="338"/>
      <c r="F3676" s="338"/>
    </row>
    <row r="3677">
      <c r="A3677" s="338"/>
      <c r="B3677" s="338"/>
      <c r="C3677" s="338"/>
      <c r="D3677" s="338"/>
      <c r="E3677" s="338"/>
      <c r="F3677" s="338"/>
    </row>
    <row r="3678">
      <c r="A3678" s="338"/>
      <c r="B3678" s="338"/>
      <c r="C3678" s="338"/>
      <c r="D3678" s="338"/>
      <c r="E3678" s="338"/>
      <c r="F3678" s="338"/>
    </row>
    <row r="3679">
      <c r="A3679" s="338"/>
      <c r="B3679" s="338"/>
      <c r="C3679" s="338"/>
      <c r="D3679" s="338"/>
      <c r="E3679" s="338"/>
      <c r="F3679" s="338"/>
    </row>
    <row r="3680">
      <c r="A3680" s="338"/>
      <c r="B3680" s="338"/>
      <c r="C3680" s="338"/>
      <c r="D3680" s="338"/>
      <c r="E3680" s="338"/>
      <c r="F3680" s="338"/>
    </row>
    <row r="3681">
      <c r="A3681" s="338"/>
      <c r="B3681" s="338"/>
      <c r="C3681" s="338"/>
      <c r="D3681" s="338"/>
      <c r="E3681" s="338"/>
      <c r="F3681" s="338"/>
    </row>
    <row r="3682">
      <c r="A3682" s="338"/>
      <c r="B3682" s="338"/>
      <c r="C3682" s="338"/>
      <c r="D3682" s="338"/>
      <c r="E3682" s="338"/>
      <c r="F3682" s="338"/>
    </row>
    <row r="3683">
      <c r="A3683" s="338"/>
      <c r="B3683" s="338"/>
      <c r="C3683" s="338"/>
      <c r="D3683" s="338"/>
      <c r="E3683" s="338"/>
      <c r="F3683" s="338"/>
    </row>
    <row r="3684">
      <c r="A3684" s="338"/>
      <c r="B3684" s="338"/>
      <c r="C3684" s="338"/>
      <c r="D3684" s="338"/>
      <c r="E3684" s="338"/>
      <c r="F3684" s="338"/>
    </row>
    <row r="3685">
      <c r="A3685" s="338"/>
      <c r="B3685" s="338"/>
      <c r="C3685" s="338"/>
      <c r="D3685" s="338"/>
      <c r="E3685" s="338"/>
      <c r="F3685" s="338"/>
    </row>
    <row r="3686">
      <c r="A3686" s="338"/>
      <c r="B3686" s="338"/>
      <c r="C3686" s="338"/>
      <c r="D3686" s="338"/>
      <c r="E3686" s="338"/>
      <c r="F3686" s="338"/>
    </row>
    <row r="3687">
      <c r="A3687" s="338"/>
      <c r="B3687" s="338"/>
      <c r="C3687" s="338"/>
      <c r="D3687" s="338"/>
      <c r="E3687" s="338"/>
      <c r="F3687" s="338"/>
    </row>
    <row r="3688">
      <c r="A3688" s="338"/>
      <c r="B3688" s="338"/>
      <c r="C3688" s="338"/>
      <c r="D3688" s="338"/>
      <c r="E3688" s="338"/>
      <c r="F3688" s="338"/>
    </row>
    <row r="3689">
      <c r="A3689" s="338"/>
      <c r="B3689" s="338"/>
      <c r="C3689" s="338"/>
      <c r="D3689" s="338"/>
      <c r="E3689" s="338"/>
      <c r="F3689" s="338"/>
    </row>
    <row r="3690">
      <c r="A3690" s="338"/>
      <c r="B3690" s="338"/>
      <c r="C3690" s="338"/>
      <c r="D3690" s="338"/>
      <c r="E3690" s="338"/>
      <c r="F3690" s="338"/>
    </row>
    <row r="3691">
      <c r="A3691" s="338"/>
      <c r="B3691" s="338"/>
      <c r="C3691" s="338"/>
      <c r="D3691" s="338"/>
      <c r="E3691" s="338"/>
      <c r="F3691" s="338"/>
    </row>
    <row r="3692">
      <c r="A3692" s="338"/>
      <c r="B3692" s="338"/>
      <c r="C3692" s="338"/>
      <c r="D3692" s="338"/>
      <c r="E3692" s="338"/>
      <c r="F3692" s="338"/>
    </row>
    <row r="3693">
      <c r="A3693" s="338"/>
      <c r="B3693" s="338"/>
      <c r="C3693" s="338"/>
      <c r="D3693" s="338"/>
      <c r="E3693" s="338"/>
      <c r="F3693" s="338"/>
    </row>
    <row r="3694">
      <c r="A3694" s="338"/>
      <c r="B3694" s="338"/>
      <c r="C3694" s="338"/>
      <c r="D3694" s="338"/>
      <c r="E3694" s="338"/>
      <c r="F3694" s="338"/>
    </row>
    <row r="3695">
      <c r="A3695" s="338"/>
      <c r="B3695" s="338"/>
      <c r="C3695" s="338"/>
      <c r="D3695" s="338"/>
      <c r="E3695" s="338"/>
      <c r="F3695" s="338"/>
    </row>
    <row r="3696">
      <c r="A3696" s="338"/>
      <c r="B3696" s="338"/>
      <c r="C3696" s="338"/>
      <c r="D3696" s="338"/>
      <c r="E3696" s="338"/>
      <c r="F3696" s="338"/>
    </row>
    <row r="3697">
      <c r="A3697" s="338"/>
      <c r="B3697" s="338"/>
      <c r="C3697" s="338"/>
      <c r="D3697" s="338"/>
      <c r="E3697" s="338"/>
      <c r="F3697" s="338"/>
    </row>
    <row r="3698">
      <c r="A3698" s="338"/>
      <c r="B3698" s="338"/>
      <c r="C3698" s="338"/>
      <c r="D3698" s="338"/>
      <c r="E3698" s="338"/>
      <c r="F3698" s="338"/>
    </row>
    <row r="3699">
      <c r="A3699" s="338"/>
      <c r="B3699" s="338"/>
      <c r="C3699" s="338"/>
      <c r="D3699" s="338"/>
      <c r="E3699" s="338"/>
      <c r="F3699" s="338"/>
    </row>
    <row r="3700">
      <c r="A3700" s="338"/>
      <c r="B3700" s="338"/>
      <c r="C3700" s="338"/>
      <c r="D3700" s="338"/>
      <c r="E3700" s="338"/>
      <c r="F3700" s="338"/>
    </row>
    <row r="3701">
      <c r="A3701" s="338"/>
      <c r="B3701" s="338"/>
      <c r="C3701" s="338"/>
      <c r="D3701" s="338"/>
      <c r="E3701" s="338"/>
      <c r="F3701" s="338"/>
    </row>
    <row r="3702">
      <c r="A3702" s="338"/>
      <c r="B3702" s="338"/>
      <c r="C3702" s="338"/>
      <c r="D3702" s="338"/>
      <c r="E3702" s="338"/>
      <c r="F3702" s="338"/>
    </row>
    <row r="3703">
      <c r="A3703" s="338"/>
      <c r="B3703" s="338"/>
      <c r="C3703" s="338"/>
      <c r="D3703" s="338"/>
      <c r="E3703" s="338"/>
      <c r="F3703" s="338"/>
    </row>
    <row r="3704">
      <c r="A3704" s="338"/>
      <c r="B3704" s="338"/>
      <c r="C3704" s="338"/>
      <c r="D3704" s="338"/>
      <c r="E3704" s="338"/>
      <c r="F3704" s="338"/>
    </row>
    <row r="3705">
      <c r="A3705" s="338"/>
      <c r="B3705" s="338"/>
      <c r="C3705" s="338"/>
      <c r="D3705" s="338"/>
      <c r="E3705" s="338"/>
      <c r="F3705" s="338"/>
    </row>
    <row r="3706">
      <c r="A3706" s="338"/>
      <c r="B3706" s="338"/>
      <c r="C3706" s="338"/>
      <c r="D3706" s="338"/>
      <c r="E3706" s="338"/>
      <c r="F3706" s="338"/>
    </row>
    <row r="3707">
      <c r="A3707" s="338"/>
      <c r="B3707" s="338"/>
      <c r="C3707" s="338"/>
      <c r="D3707" s="338"/>
      <c r="E3707" s="338"/>
      <c r="F3707" s="338"/>
    </row>
    <row r="3708">
      <c r="A3708" s="338"/>
      <c r="B3708" s="338"/>
      <c r="C3708" s="338"/>
      <c r="D3708" s="338"/>
      <c r="E3708" s="338"/>
      <c r="F3708" s="338"/>
    </row>
    <row r="3709">
      <c r="A3709" s="338"/>
      <c r="B3709" s="338"/>
      <c r="C3709" s="338"/>
      <c r="D3709" s="338"/>
      <c r="E3709" s="338"/>
      <c r="F3709" s="338"/>
    </row>
    <row r="3710">
      <c r="A3710" s="338"/>
      <c r="B3710" s="338"/>
      <c r="C3710" s="338"/>
      <c r="D3710" s="338"/>
      <c r="E3710" s="338"/>
      <c r="F3710" s="338"/>
    </row>
    <row r="3711">
      <c r="A3711" s="338"/>
      <c r="B3711" s="338"/>
      <c r="C3711" s="338"/>
      <c r="D3711" s="338"/>
      <c r="E3711" s="338"/>
      <c r="F3711" s="338"/>
    </row>
    <row r="3712">
      <c r="A3712" s="338"/>
      <c r="B3712" s="338"/>
      <c r="C3712" s="338"/>
      <c r="D3712" s="338"/>
      <c r="E3712" s="338"/>
      <c r="F3712" s="338"/>
    </row>
    <row r="3713">
      <c r="A3713" s="338"/>
      <c r="B3713" s="338"/>
      <c r="C3713" s="338"/>
      <c r="D3713" s="338"/>
      <c r="E3713" s="338"/>
      <c r="F3713" s="338"/>
    </row>
    <row r="3714">
      <c r="A3714" s="338"/>
      <c r="B3714" s="338"/>
      <c r="C3714" s="338"/>
      <c r="D3714" s="338"/>
      <c r="E3714" s="338"/>
      <c r="F3714" s="338"/>
    </row>
    <row r="3715">
      <c r="A3715" s="338"/>
      <c r="B3715" s="338"/>
      <c r="C3715" s="338"/>
      <c r="D3715" s="338"/>
      <c r="E3715" s="338"/>
      <c r="F3715" s="338"/>
    </row>
    <row r="3716">
      <c r="A3716" s="338"/>
      <c r="B3716" s="338"/>
      <c r="C3716" s="338"/>
      <c r="D3716" s="338"/>
      <c r="E3716" s="338"/>
      <c r="F3716" s="338"/>
    </row>
    <row r="3717">
      <c r="A3717" s="338"/>
      <c r="B3717" s="338"/>
      <c r="C3717" s="338"/>
      <c r="D3717" s="338"/>
      <c r="E3717" s="338"/>
      <c r="F3717" s="338"/>
    </row>
    <row r="3718">
      <c r="A3718" s="338"/>
      <c r="B3718" s="338"/>
      <c r="C3718" s="338"/>
      <c r="D3718" s="338"/>
      <c r="E3718" s="338"/>
      <c r="F3718" s="338"/>
    </row>
    <row r="3719">
      <c r="A3719" s="338"/>
      <c r="B3719" s="338"/>
      <c r="C3719" s="338"/>
      <c r="D3719" s="338"/>
      <c r="E3719" s="338"/>
      <c r="F3719" s="338"/>
    </row>
    <row r="3720">
      <c r="A3720" s="338"/>
      <c r="B3720" s="338"/>
      <c r="C3720" s="338"/>
      <c r="D3720" s="338"/>
      <c r="E3720" s="338"/>
      <c r="F3720" s="338"/>
    </row>
    <row r="3721">
      <c r="A3721" s="338"/>
      <c r="B3721" s="338"/>
      <c r="C3721" s="338"/>
      <c r="D3721" s="338"/>
      <c r="E3721" s="338"/>
      <c r="F3721" s="338"/>
    </row>
    <row r="3722">
      <c r="A3722" s="338"/>
      <c r="B3722" s="338"/>
      <c r="C3722" s="338"/>
      <c r="D3722" s="338"/>
      <c r="E3722" s="338"/>
      <c r="F3722" s="338"/>
    </row>
    <row r="3723">
      <c r="A3723" s="338"/>
      <c r="B3723" s="338"/>
      <c r="C3723" s="338"/>
      <c r="D3723" s="338"/>
      <c r="E3723" s="338"/>
      <c r="F3723" s="338"/>
    </row>
    <row r="3724">
      <c r="A3724" s="338"/>
      <c r="B3724" s="338"/>
      <c r="C3724" s="338"/>
      <c r="D3724" s="338"/>
      <c r="E3724" s="338"/>
      <c r="F3724" s="338"/>
    </row>
    <row r="3725">
      <c r="A3725" s="338"/>
      <c r="B3725" s="338"/>
      <c r="C3725" s="338"/>
      <c r="D3725" s="338"/>
      <c r="E3725" s="338"/>
      <c r="F3725" s="338"/>
    </row>
    <row r="3726">
      <c r="A3726" s="338"/>
      <c r="B3726" s="338"/>
      <c r="C3726" s="338"/>
      <c r="D3726" s="338"/>
      <c r="E3726" s="338"/>
      <c r="F3726" s="338"/>
    </row>
    <row r="3727">
      <c r="A3727" s="338"/>
      <c r="B3727" s="338"/>
      <c r="C3727" s="338"/>
      <c r="D3727" s="338"/>
      <c r="E3727" s="338"/>
      <c r="F3727" s="338"/>
    </row>
    <row r="3728">
      <c r="A3728" s="338"/>
      <c r="B3728" s="338"/>
      <c r="C3728" s="338"/>
      <c r="D3728" s="338"/>
      <c r="E3728" s="338"/>
      <c r="F3728" s="338"/>
    </row>
    <row r="3729">
      <c r="A3729" s="338"/>
      <c r="B3729" s="338"/>
      <c r="C3729" s="338"/>
      <c r="D3729" s="338"/>
      <c r="E3729" s="338"/>
      <c r="F3729" s="338"/>
    </row>
    <row r="3730">
      <c r="A3730" s="338"/>
      <c r="B3730" s="338"/>
      <c r="C3730" s="338"/>
      <c r="D3730" s="338"/>
      <c r="E3730" s="338"/>
      <c r="F3730" s="338"/>
    </row>
    <row r="3731">
      <c r="A3731" s="338"/>
      <c r="B3731" s="338"/>
      <c r="C3731" s="338"/>
      <c r="D3731" s="338"/>
      <c r="E3731" s="338"/>
      <c r="F3731" s="338"/>
    </row>
    <row r="3732">
      <c r="A3732" s="338"/>
      <c r="B3732" s="338"/>
      <c r="C3732" s="338"/>
      <c r="D3732" s="338"/>
      <c r="E3732" s="338"/>
      <c r="F3732" s="338"/>
    </row>
    <row r="3733">
      <c r="A3733" s="338"/>
      <c r="B3733" s="338"/>
      <c r="C3733" s="338"/>
      <c r="D3733" s="338"/>
      <c r="E3733" s="338"/>
      <c r="F3733" s="338"/>
    </row>
    <row r="3734">
      <c r="A3734" s="338"/>
      <c r="B3734" s="338"/>
      <c r="C3734" s="338"/>
      <c r="D3734" s="338"/>
      <c r="E3734" s="338"/>
      <c r="F3734" s="338"/>
    </row>
    <row r="3735">
      <c r="A3735" s="338"/>
      <c r="B3735" s="338"/>
      <c r="C3735" s="338"/>
      <c r="D3735" s="338"/>
      <c r="E3735" s="338"/>
      <c r="F3735" s="338"/>
    </row>
    <row r="3736">
      <c r="A3736" s="338"/>
      <c r="B3736" s="338"/>
      <c r="C3736" s="338"/>
      <c r="D3736" s="338"/>
      <c r="E3736" s="338"/>
      <c r="F3736" s="338"/>
    </row>
    <row r="3737">
      <c r="A3737" s="338"/>
      <c r="B3737" s="338"/>
      <c r="C3737" s="338"/>
      <c r="D3737" s="338"/>
      <c r="E3737" s="338"/>
      <c r="F3737" s="338"/>
    </row>
    <row r="3738">
      <c r="A3738" s="338"/>
      <c r="B3738" s="338"/>
      <c r="C3738" s="338"/>
      <c r="D3738" s="338"/>
      <c r="E3738" s="338"/>
      <c r="F3738" s="338"/>
    </row>
    <row r="3739">
      <c r="A3739" s="338"/>
      <c r="B3739" s="338"/>
      <c r="C3739" s="338"/>
      <c r="D3739" s="338"/>
      <c r="E3739" s="338"/>
      <c r="F3739" s="338"/>
    </row>
    <row r="3740">
      <c r="A3740" s="338"/>
      <c r="B3740" s="338"/>
      <c r="C3740" s="338"/>
      <c r="D3740" s="338"/>
      <c r="E3740" s="338"/>
      <c r="F3740" s="338"/>
    </row>
    <row r="3741">
      <c r="A3741" s="338"/>
      <c r="B3741" s="338"/>
      <c r="C3741" s="338"/>
      <c r="D3741" s="338"/>
      <c r="E3741" s="338"/>
      <c r="F3741" s="338"/>
    </row>
    <row r="3742">
      <c r="A3742" s="338"/>
      <c r="B3742" s="338"/>
      <c r="C3742" s="338"/>
      <c r="D3742" s="338"/>
      <c r="E3742" s="338"/>
      <c r="F3742" s="338"/>
    </row>
    <row r="3743">
      <c r="A3743" s="338"/>
      <c r="B3743" s="338"/>
      <c r="C3743" s="338"/>
      <c r="D3743" s="338"/>
      <c r="E3743" s="338"/>
      <c r="F3743" s="338"/>
    </row>
    <row r="3744">
      <c r="A3744" s="338"/>
      <c r="B3744" s="338"/>
      <c r="C3744" s="338"/>
      <c r="D3744" s="338"/>
      <c r="E3744" s="338"/>
      <c r="F3744" s="338"/>
    </row>
    <row r="3745">
      <c r="A3745" s="338"/>
      <c r="B3745" s="338"/>
      <c r="C3745" s="338"/>
      <c r="D3745" s="338"/>
      <c r="E3745" s="338"/>
      <c r="F3745" s="338"/>
    </row>
    <row r="3746">
      <c r="A3746" s="338"/>
      <c r="B3746" s="338"/>
      <c r="C3746" s="338"/>
      <c r="D3746" s="338"/>
      <c r="E3746" s="338"/>
      <c r="F3746" s="338"/>
    </row>
    <row r="3747">
      <c r="A3747" s="338"/>
      <c r="B3747" s="338"/>
      <c r="C3747" s="338"/>
      <c r="D3747" s="338"/>
      <c r="E3747" s="338"/>
      <c r="F3747" s="338"/>
    </row>
    <row r="3748">
      <c r="A3748" s="338"/>
      <c r="B3748" s="338"/>
      <c r="C3748" s="338"/>
      <c r="D3748" s="338"/>
      <c r="E3748" s="338"/>
      <c r="F3748" s="338"/>
    </row>
    <row r="3749">
      <c r="A3749" s="338"/>
      <c r="B3749" s="338"/>
      <c r="C3749" s="338"/>
      <c r="D3749" s="338"/>
      <c r="E3749" s="338"/>
      <c r="F3749" s="338"/>
    </row>
    <row r="3750">
      <c r="A3750" s="338"/>
      <c r="B3750" s="338"/>
      <c r="C3750" s="338"/>
      <c r="D3750" s="338"/>
      <c r="E3750" s="338"/>
      <c r="F3750" s="338"/>
    </row>
    <row r="3751">
      <c r="A3751" s="338"/>
      <c r="B3751" s="338"/>
      <c r="C3751" s="338"/>
      <c r="D3751" s="338"/>
      <c r="E3751" s="338"/>
      <c r="F3751" s="338"/>
    </row>
    <row r="3752">
      <c r="A3752" s="338"/>
      <c r="B3752" s="338"/>
      <c r="C3752" s="338"/>
      <c r="D3752" s="338"/>
      <c r="E3752" s="338"/>
      <c r="F3752" s="338"/>
    </row>
    <row r="3753">
      <c r="A3753" s="338"/>
      <c r="B3753" s="338"/>
      <c r="C3753" s="338"/>
      <c r="D3753" s="338"/>
      <c r="E3753" s="338"/>
      <c r="F3753" s="338"/>
    </row>
    <row r="3754">
      <c r="A3754" s="338"/>
      <c r="B3754" s="338"/>
      <c r="C3754" s="338"/>
      <c r="D3754" s="338"/>
      <c r="E3754" s="338"/>
      <c r="F3754" s="338"/>
    </row>
    <row r="3755">
      <c r="A3755" s="338"/>
      <c r="B3755" s="338"/>
      <c r="C3755" s="338"/>
      <c r="D3755" s="338"/>
      <c r="E3755" s="338"/>
      <c r="F3755" s="338"/>
    </row>
    <row r="3756">
      <c r="A3756" s="338"/>
      <c r="B3756" s="338"/>
      <c r="C3756" s="338"/>
      <c r="D3756" s="338"/>
      <c r="E3756" s="338"/>
      <c r="F3756" s="338"/>
    </row>
    <row r="3757">
      <c r="A3757" s="338"/>
      <c r="B3757" s="338"/>
      <c r="C3757" s="338"/>
      <c r="D3757" s="338"/>
      <c r="E3757" s="338"/>
      <c r="F3757" s="338"/>
    </row>
    <row r="3758">
      <c r="A3758" s="338"/>
      <c r="B3758" s="338"/>
      <c r="C3758" s="338"/>
      <c r="D3758" s="338"/>
      <c r="E3758" s="338"/>
      <c r="F3758" s="338"/>
    </row>
    <row r="3759">
      <c r="A3759" s="338"/>
      <c r="B3759" s="338"/>
      <c r="C3759" s="338"/>
      <c r="D3759" s="338"/>
      <c r="E3759" s="338"/>
      <c r="F3759" s="338"/>
    </row>
    <row r="3760">
      <c r="A3760" s="338"/>
      <c r="B3760" s="338"/>
      <c r="C3760" s="338"/>
      <c r="D3760" s="338"/>
      <c r="E3760" s="338"/>
      <c r="F3760" s="338"/>
    </row>
    <row r="3761">
      <c r="A3761" s="338"/>
      <c r="B3761" s="338"/>
      <c r="C3761" s="338"/>
      <c r="D3761" s="338"/>
      <c r="E3761" s="338"/>
      <c r="F3761" s="338"/>
    </row>
    <row r="3762">
      <c r="A3762" s="338"/>
      <c r="B3762" s="338"/>
      <c r="C3762" s="338"/>
      <c r="D3762" s="338"/>
      <c r="E3762" s="338"/>
      <c r="F3762" s="338"/>
    </row>
    <row r="3763">
      <c r="A3763" s="338"/>
      <c r="B3763" s="338"/>
      <c r="C3763" s="338"/>
      <c r="D3763" s="338"/>
      <c r="E3763" s="338"/>
      <c r="F3763" s="338"/>
    </row>
    <row r="3764">
      <c r="A3764" s="338"/>
      <c r="B3764" s="338"/>
      <c r="C3764" s="338"/>
      <c r="D3764" s="338"/>
      <c r="E3764" s="338"/>
      <c r="F3764" s="338"/>
    </row>
    <row r="3765">
      <c r="A3765" s="338"/>
      <c r="B3765" s="338"/>
      <c r="C3765" s="338"/>
      <c r="D3765" s="338"/>
      <c r="E3765" s="338"/>
      <c r="F3765" s="338"/>
    </row>
    <row r="3766">
      <c r="A3766" s="338"/>
      <c r="B3766" s="338"/>
      <c r="C3766" s="338"/>
      <c r="D3766" s="338"/>
      <c r="E3766" s="338"/>
      <c r="F3766" s="338"/>
    </row>
    <row r="3767">
      <c r="A3767" s="338"/>
      <c r="B3767" s="338"/>
      <c r="C3767" s="338"/>
      <c r="D3767" s="338"/>
      <c r="E3767" s="338"/>
      <c r="F3767" s="338"/>
    </row>
    <row r="3768">
      <c r="A3768" s="338"/>
      <c r="B3768" s="338"/>
      <c r="C3768" s="338"/>
      <c r="D3768" s="338"/>
      <c r="E3768" s="338"/>
      <c r="F3768" s="338"/>
    </row>
    <row r="3769">
      <c r="A3769" s="338"/>
      <c r="B3769" s="338"/>
      <c r="C3769" s="338"/>
      <c r="D3769" s="338"/>
      <c r="E3769" s="338"/>
      <c r="F3769" s="338"/>
    </row>
    <row r="3770">
      <c r="A3770" s="338"/>
      <c r="B3770" s="338"/>
      <c r="C3770" s="338"/>
      <c r="D3770" s="338"/>
      <c r="E3770" s="338"/>
      <c r="F3770" s="338"/>
    </row>
    <row r="3771">
      <c r="A3771" s="338"/>
      <c r="B3771" s="338"/>
      <c r="C3771" s="338"/>
      <c r="D3771" s="338"/>
      <c r="E3771" s="338"/>
      <c r="F3771" s="338"/>
    </row>
    <row r="3772">
      <c r="A3772" s="338"/>
      <c r="B3772" s="338"/>
      <c r="C3772" s="338"/>
      <c r="D3772" s="338"/>
      <c r="E3772" s="338"/>
      <c r="F3772" s="338"/>
    </row>
    <row r="3773">
      <c r="A3773" s="338"/>
      <c r="B3773" s="338"/>
      <c r="C3773" s="338"/>
      <c r="D3773" s="338"/>
      <c r="E3773" s="338"/>
      <c r="F3773" s="338"/>
    </row>
    <row r="3774">
      <c r="A3774" s="338"/>
      <c r="B3774" s="338"/>
      <c r="C3774" s="338"/>
      <c r="D3774" s="338"/>
      <c r="E3774" s="338"/>
      <c r="F3774" s="338"/>
    </row>
    <row r="3775">
      <c r="A3775" s="338"/>
      <c r="B3775" s="338"/>
      <c r="C3775" s="338"/>
      <c r="D3775" s="338"/>
      <c r="E3775" s="338"/>
      <c r="F3775" s="338"/>
    </row>
    <row r="3776">
      <c r="A3776" s="338"/>
      <c r="B3776" s="338"/>
      <c r="C3776" s="338"/>
      <c r="D3776" s="338"/>
      <c r="E3776" s="338"/>
      <c r="F3776" s="338"/>
    </row>
    <row r="3777">
      <c r="A3777" s="338"/>
      <c r="B3777" s="338"/>
      <c r="C3777" s="338"/>
      <c r="D3777" s="338"/>
      <c r="E3777" s="338"/>
      <c r="F3777" s="338"/>
    </row>
    <row r="3778">
      <c r="A3778" s="338"/>
      <c r="B3778" s="338"/>
      <c r="C3778" s="338"/>
      <c r="D3778" s="338"/>
      <c r="E3778" s="338"/>
      <c r="F3778" s="338"/>
    </row>
    <row r="3779">
      <c r="A3779" s="338"/>
      <c r="B3779" s="338"/>
      <c r="C3779" s="338"/>
      <c r="D3779" s="338"/>
      <c r="E3779" s="338"/>
      <c r="F3779" s="338"/>
    </row>
    <row r="3780">
      <c r="A3780" s="338"/>
      <c r="B3780" s="338"/>
      <c r="C3780" s="338"/>
      <c r="D3780" s="338"/>
      <c r="E3780" s="338"/>
      <c r="F3780" s="338"/>
    </row>
    <row r="3781">
      <c r="A3781" s="338"/>
      <c r="B3781" s="338"/>
      <c r="C3781" s="338"/>
      <c r="D3781" s="338"/>
      <c r="E3781" s="338"/>
      <c r="F3781" s="338"/>
    </row>
    <row r="3782">
      <c r="A3782" s="338"/>
      <c r="B3782" s="338"/>
      <c r="C3782" s="338"/>
      <c r="D3782" s="338"/>
      <c r="E3782" s="338"/>
      <c r="F3782" s="338"/>
    </row>
    <row r="3783">
      <c r="A3783" s="338"/>
      <c r="B3783" s="338"/>
      <c r="C3783" s="338"/>
      <c r="D3783" s="338"/>
      <c r="E3783" s="338"/>
      <c r="F3783" s="338"/>
    </row>
    <row r="3784">
      <c r="A3784" s="338"/>
      <c r="B3784" s="338"/>
      <c r="C3784" s="338"/>
      <c r="D3784" s="338"/>
      <c r="E3784" s="338"/>
      <c r="F3784" s="338"/>
    </row>
    <row r="3785">
      <c r="A3785" s="338"/>
      <c r="B3785" s="338"/>
      <c r="C3785" s="338"/>
      <c r="D3785" s="338"/>
      <c r="E3785" s="338"/>
      <c r="F3785" s="338"/>
    </row>
    <row r="3786">
      <c r="A3786" s="338"/>
      <c r="B3786" s="338"/>
      <c r="C3786" s="338"/>
      <c r="D3786" s="338"/>
      <c r="E3786" s="338"/>
      <c r="F3786" s="338"/>
    </row>
    <row r="3787">
      <c r="A3787" s="338"/>
      <c r="B3787" s="338"/>
      <c r="C3787" s="338"/>
      <c r="D3787" s="338"/>
      <c r="E3787" s="338"/>
      <c r="F3787" s="338"/>
    </row>
    <row r="3788">
      <c r="A3788" s="338"/>
      <c r="B3788" s="338"/>
      <c r="C3788" s="338"/>
      <c r="D3788" s="338"/>
      <c r="E3788" s="338"/>
      <c r="F3788" s="338"/>
    </row>
  </sheetData>
  <hyperlinks>
    <hyperlink r:id="rId1" ref="C110"/>
    <hyperlink r:id="rId2" ref="C132"/>
    <hyperlink r:id="rId3" ref="C192"/>
    <hyperlink r:id="rId4" ref="C276"/>
    <hyperlink r:id="rId5" ref="C283"/>
    <hyperlink r:id="rId6" ref="C767"/>
    <hyperlink r:id="rId7" ref="C1335"/>
    <hyperlink r:id="rId8" ref="C1402"/>
    <hyperlink r:id="rId9" ref="C1854"/>
    <hyperlink r:id="rId10" ref="C2018"/>
    <hyperlink r:id="rId11" ref="C2060"/>
    <hyperlink r:id="rId12" ref="C2096"/>
    <hyperlink r:id="rId13" ref="C2231"/>
    <hyperlink r:id="rId14" ref="C3126"/>
  </hyperlinks>
  <drawing r:id="rId1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38"/>
    <col customWidth="1" min="2" max="2" width="23.0"/>
    <col customWidth="1" min="4" max="4" width="25.5"/>
    <col customWidth="1" min="9" max="9" width="23.88"/>
  </cols>
  <sheetData>
    <row r="1">
      <c r="A1" s="25" t="s">
        <v>2580</v>
      </c>
      <c r="B1" s="25" t="s">
        <v>2740</v>
      </c>
      <c r="C1" s="25" t="s">
        <v>1</v>
      </c>
      <c r="D1" s="25" t="s">
        <v>2</v>
      </c>
      <c r="E1" s="345" t="s">
        <v>42402</v>
      </c>
      <c r="F1" s="345" t="s">
        <v>2584</v>
      </c>
      <c r="G1" s="345" t="s">
        <v>42403</v>
      </c>
      <c r="H1" s="345" t="s">
        <v>42404</v>
      </c>
      <c r="I1" s="345" t="s">
        <v>35757</v>
      </c>
      <c r="J1" s="25" t="s">
        <v>42405</v>
      </c>
      <c r="K1" s="25" t="s">
        <v>42406</v>
      </c>
      <c r="L1" s="345"/>
    </row>
    <row r="2">
      <c r="A2" s="346" t="s">
        <v>33934</v>
      </c>
      <c r="B2" s="347" t="s">
        <v>42407</v>
      </c>
      <c r="C2" s="347" t="s">
        <v>4947</v>
      </c>
      <c r="D2" s="347" t="s">
        <v>42408</v>
      </c>
      <c r="E2" s="348"/>
      <c r="F2" s="348"/>
      <c r="G2" s="348"/>
      <c r="H2" s="348"/>
      <c r="I2" s="348"/>
      <c r="J2" s="348"/>
      <c r="K2" s="348"/>
      <c r="L2" s="349"/>
    </row>
    <row r="3">
      <c r="A3" s="350" t="s">
        <v>33934</v>
      </c>
      <c r="B3" s="351" t="s">
        <v>42409</v>
      </c>
      <c r="C3" s="351" t="s">
        <v>42410</v>
      </c>
      <c r="D3" s="351" t="s">
        <v>42411</v>
      </c>
      <c r="E3" s="352"/>
      <c r="F3" s="352"/>
      <c r="G3" s="352"/>
      <c r="H3" s="352"/>
      <c r="I3" s="352"/>
      <c r="J3" s="352"/>
      <c r="K3" s="352"/>
      <c r="L3" s="353"/>
    </row>
    <row r="4">
      <c r="A4" s="350" t="s">
        <v>33934</v>
      </c>
      <c r="B4" s="351" t="s">
        <v>42412</v>
      </c>
      <c r="C4" s="351" t="s">
        <v>5773</v>
      </c>
      <c r="D4" s="351" t="s">
        <v>42413</v>
      </c>
      <c r="E4" s="352"/>
      <c r="F4" s="352"/>
      <c r="G4" s="352"/>
      <c r="H4" s="352"/>
      <c r="I4" s="352"/>
      <c r="J4" s="352"/>
      <c r="K4" s="352"/>
      <c r="L4" s="352"/>
    </row>
    <row r="5">
      <c r="A5" s="354" t="s">
        <v>2586</v>
      </c>
      <c r="B5" s="355" t="s">
        <v>42414</v>
      </c>
      <c r="C5" s="355" t="s">
        <v>2744</v>
      </c>
      <c r="D5" s="355" t="s">
        <v>42415</v>
      </c>
      <c r="E5" s="356" t="s">
        <v>2740</v>
      </c>
      <c r="F5" s="357" t="s">
        <v>8038</v>
      </c>
      <c r="G5" s="357" t="s">
        <v>2760</v>
      </c>
      <c r="H5" s="358"/>
      <c r="I5" s="358" t="s">
        <v>42416</v>
      </c>
      <c r="J5" s="359"/>
      <c r="K5" s="354"/>
      <c r="L5" s="360"/>
    </row>
    <row r="6">
      <c r="A6" s="354" t="s">
        <v>2586</v>
      </c>
      <c r="B6" s="355" t="s">
        <v>42417</v>
      </c>
      <c r="C6" s="355" t="s">
        <v>2744</v>
      </c>
      <c r="D6" s="355" t="s">
        <v>42418</v>
      </c>
      <c r="E6" s="356" t="s">
        <v>2740</v>
      </c>
      <c r="F6" s="357" t="s">
        <v>8038</v>
      </c>
      <c r="G6" s="357" t="s">
        <v>2742</v>
      </c>
      <c r="H6" s="358"/>
      <c r="I6" s="358" t="s">
        <v>42416</v>
      </c>
      <c r="J6" s="359"/>
      <c r="K6" s="354"/>
      <c r="L6" s="360"/>
    </row>
    <row r="7">
      <c r="A7" s="354" t="s">
        <v>2586</v>
      </c>
      <c r="B7" s="355" t="s">
        <v>42419</v>
      </c>
      <c r="C7" s="355" t="s">
        <v>4985</v>
      </c>
      <c r="D7" s="355" t="s">
        <v>42420</v>
      </c>
      <c r="E7" s="356" t="s">
        <v>2740</v>
      </c>
      <c r="F7" s="357" t="s">
        <v>8038</v>
      </c>
      <c r="G7" s="356" t="s">
        <v>2937</v>
      </c>
      <c r="H7" s="358"/>
      <c r="I7" s="358" t="s">
        <v>42416</v>
      </c>
      <c r="J7" s="359"/>
      <c r="K7" s="354"/>
      <c r="L7" s="360"/>
    </row>
    <row r="8">
      <c r="A8" s="354" t="s">
        <v>2586</v>
      </c>
      <c r="B8" s="355" t="s">
        <v>42421</v>
      </c>
      <c r="C8" s="355" t="s">
        <v>2785</v>
      </c>
      <c r="D8" s="355" t="s">
        <v>42422</v>
      </c>
      <c r="E8" s="356" t="s">
        <v>2740</v>
      </c>
      <c r="F8" s="357" t="s">
        <v>8038</v>
      </c>
      <c r="G8" s="357" t="s">
        <v>2742</v>
      </c>
      <c r="H8" s="358"/>
      <c r="I8" s="358" t="s">
        <v>42416</v>
      </c>
      <c r="J8" s="359"/>
      <c r="K8" s="354"/>
      <c r="L8" s="360"/>
    </row>
    <row r="9">
      <c r="A9" s="354" t="s">
        <v>2586</v>
      </c>
      <c r="B9" s="359" t="s">
        <v>42423</v>
      </c>
      <c r="C9" s="359" t="s">
        <v>2785</v>
      </c>
      <c r="D9" s="359" t="s">
        <v>33519</v>
      </c>
      <c r="E9" s="361" t="s">
        <v>16687</v>
      </c>
      <c r="F9" s="357" t="s">
        <v>8038</v>
      </c>
      <c r="G9" s="361" t="s">
        <v>25797</v>
      </c>
      <c r="H9" s="362"/>
      <c r="I9" s="362" t="s">
        <v>42416</v>
      </c>
      <c r="J9" s="359" t="s">
        <v>34733</v>
      </c>
      <c r="K9" s="363"/>
      <c r="L9" s="360"/>
    </row>
    <row r="10">
      <c r="A10" s="354" t="s">
        <v>2586</v>
      </c>
      <c r="B10" s="355" t="s">
        <v>42424</v>
      </c>
      <c r="C10" s="355" t="s">
        <v>42424</v>
      </c>
      <c r="D10" s="355" t="s">
        <v>42425</v>
      </c>
      <c r="E10" s="356" t="s">
        <v>2740</v>
      </c>
      <c r="F10" s="357" t="s">
        <v>8038</v>
      </c>
      <c r="G10" s="357" t="s">
        <v>2742</v>
      </c>
      <c r="H10" s="358"/>
      <c r="I10" s="358" t="s">
        <v>37417</v>
      </c>
      <c r="J10" s="359" t="s">
        <v>34733</v>
      </c>
      <c r="K10" s="354"/>
      <c r="L10" s="360"/>
    </row>
    <row r="11">
      <c r="A11" s="354" t="s">
        <v>2586</v>
      </c>
      <c r="B11" s="355" t="s">
        <v>42426</v>
      </c>
      <c r="C11" s="355" t="s">
        <v>42427</v>
      </c>
      <c r="D11" s="355" t="s">
        <v>42428</v>
      </c>
      <c r="E11" s="355" t="s">
        <v>2740</v>
      </c>
      <c r="F11" s="355" t="s">
        <v>8038</v>
      </c>
      <c r="G11" s="355" t="s">
        <v>8413</v>
      </c>
      <c r="H11" s="358"/>
      <c r="I11" s="358" t="s">
        <v>42416</v>
      </c>
      <c r="J11" s="359"/>
      <c r="K11" s="354"/>
      <c r="L11" s="360"/>
    </row>
    <row r="12">
      <c r="A12" s="354" t="s">
        <v>2586</v>
      </c>
      <c r="B12" s="355" t="s">
        <v>42429</v>
      </c>
      <c r="C12" s="355" t="s">
        <v>42430</v>
      </c>
      <c r="D12" s="355" t="s">
        <v>42431</v>
      </c>
      <c r="E12" s="356" t="s">
        <v>2740</v>
      </c>
      <c r="F12" s="357" t="s">
        <v>8038</v>
      </c>
      <c r="G12" s="361" t="s">
        <v>25797</v>
      </c>
      <c r="H12" s="358"/>
      <c r="I12" s="358" t="s">
        <v>42432</v>
      </c>
      <c r="J12" s="359" t="s">
        <v>34733</v>
      </c>
      <c r="K12" s="354"/>
      <c r="L12" s="360"/>
    </row>
    <row r="13">
      <c r="A13" s="354" t="s">
        <v>2586</v>
      </c>
      <c r="B13" s="355" t="s">
        <v>90</v>
      </c>
      <c r="C13" s="355" t="s">
        <v>42433</v>
      </c>
      <c r="D13" s="355" t="s">
        <v>42434</v>
      </c>
      <c r="E13" s="356" t="s">
        <v>2740</v>
      </c>
      <c r="F13" s="357" t="s">
        <v>8038</v>
      </c>
      <c r="G13" s="357" t="s">
        <v>2824</v>
      </c>
      <c r="H13" s="358"/>
      <c r="I13" s="358" t="s">
        <v>42416</v>
      </c>
      <c r="J13" s="359"/>
      <c r="K13" s="354"/>
      <c r="L13" s="360"/>
    </row>
    <row r="14">
      <c r="A14" s="364" t="s">
        <v>2586</v>
      </c>
      <c r="B14" s="365" t="s">
        <v>42435</v>
      </c>
      <c r="C14" s="365" t="s">
        <v>13925</v>
      </c>
      <c r="D14" s="365" t="s">
        <v>42436</v>
      </c>
      <c r="E14" s="366" t="s">
        <v>2740</v>
      </c>
      <c r="F14" s="367" t="s">
        <v>8038</v>
      </c>
      <c r="G14" s="368" t="s">
        <v>2760</v>
      </c>
      <c r="H14" s="369"/>
      <c r="I14" s="369" t="s">
        <v>42416</v>
      </c>
      <c r="J14" s="370"/>
      <c r="K14" s="364"/>
      <c r="L14" s="371"/>
    </row>
    <row r="15">
      <c r="A15" s="354" t="s">
        <v>2586</v>
      </c>
      <c r="B15" s="355" t="s">
        <v>42437</v>
      </c>
      <c r="C15" s="355" t="s">
        <v>2588</v>
      </c>
      <c r="D15" s="355" t="s">
        <v>42438</v>
      </c>
      <c r="E15" s="356" t="s">
        <v>2740</v>
      </c>
      <c r="F15" s="357" t="s">
        <v>8038</v>
      </c>
      <c r="G15" s="372" t="s">
        <v>2590</v>
      </c>
      <c r="H15" s="358"/>
      <c r="I15" s="358" t="s">
        <v>42439</v>
      </c>
      <c r="J15" s="359" t="s">
        <v>34733</v>
      </c>
      <c r="K15" s="354"/>
      <c r="L15" s="360"/>
    </row>
    <row r="16">
      <c r="A16" s="364" t="s">
        <v>2586</v>
      </c>
      <c r="B16" s="365" t="s">
        <v>42440</v>
      </c>
      <c r="C16" s="365" t="s">
        <v>530</v>
      </c>
      <c r="D16" s="365" t="s">
        <v>42441</v>
      </c>
      <c r="E16" s="366" t="s">
        <v>2740</v>
      </c>
      <c r="F16" s="367" t="s">
        <v>8038</v>
      </c>
      <c r="G16" s="368" t="s">
        <v>2802</v>
      </c>
      <c r="H16" s="369"/>
      <c r="I16" s="369" t="s">
        <v>42416</v>
      </c>
      <c r="J16" s="370"/>
      <c r="K16" s="364"/>
      <c r="L16" s="371"/>
    </row>
    <row r="17">
      <c r="A17" s="360" t="s">
        <v>2586</v>
      </c>
      <c r="B17" s="373" t="s">
        <v>42442</v>
      </c>
      <c r="C17" s="373" t="s">
        <v>3312</v>
      </c>
      <c r="D17" s="373" t="s">
        <v>42443</v>
      </c>
      <c r="E17" s="361" t="s">
        <v>16687</v>
      </c>
      <c r="F17" s="357" t="s">
        <v>8038</v>
      </c>
      <c r="G17" s="361" t="s">
        <v>27954</v>
      </c>
      <c r="H17" s="362"/>
      <c r="I17" s="362" t="s">
        <v>42416</v>
      </c>
      <c r="J17" s="359" t="s">
        <v>34733</v>
      </c>
      <c r="K17" s="374"/>
      <c r="L17" s="360"/>
    </row>
    <row r="18">
      <c r="A18" s="354" t="s">
        <v>2586</v>
      </c>
      <c r="B18" s="355" t="s">
        <v>42444</v>
      </c>
      <c r="C18" s="355" t="s">
        <v>21104</v>
      </c>
      <c r="D18" s="355" t="s">
        <v>650</v>
      </c>
      <c r="E18" s="356" t="s">
        <v>2740</v>
      </c>
      <c r="F18" s="357" t="s">
        <v>8038</v>
      </c>
      <c r="G18" s="375" t="s">
        <v>2760</v>
      </c>
      <c r="H18" s="358"/>
      <c r="I18" s="358" t="s">
        <v>42416</v>
      </c>
      <c r="J18" s="359"/>
      <c r="K18" s="354"/>
      <c r="L18" s="360"/>
    </row>
    <row r="19">
      <c r="A19" s="354" t="s">
        <v>2586</v>
      </c>
      <c r="B19" s="355" t="s">
        <v>42445</v>
      </c>
      <c r="C19" s="355" t="s">
        <v>2588</v>
      </c>
      <c r="D19" s="355" t="s">
        <v>42446</v>
      </c>
      <c r="E19" s="355" t="s">
        <v>2740</v>
      </c>
      <c r="F19" s="355" t="s">
        <v>8038</v>
      </c>
      <c r="G19" s="356" t="s">
        <v>2937</v>
      </c>
      <c r="H19" s="358"/>
      <c r="I19" s="358" t="s">
        <v>42416</v>
      </c>
      <c r="J19" s="359"/>
      <c r="K19" s="376" t="s">
        <v>42447</v>
      </c>
      <c r="L19" s="360"/>
    </row>
    <row r="20">
      <c r="A20" s="354" t="s">
        <v>2586</v>
      </c>
      <c r="B20" s="355" t="s">
        <v>42448</v>
      </c>
      <c r="C20" s="355" t="s">
        <v>30919</v>
      </c>
      <c r="D20" s="355" t="s">
        <v>42449</v>
      </c>
      <c r="E20" s="356" t="s">
        <v>2740</v>
      </c>
      <c r="F20" s="354" t="s">
        <v>8038</v>
      </c>
      <c r="G20" s="375" t="s">
        <v>2937</v>
      </c>
      <c r="H20" s="358"/>
      <c r="I20" s="358" t="s">
        <v>42416</v>
      </c>
      <c r="J20" s="359"/>
      <c r="K20" s="354"/>
      <c r="L20" s="360"/>
    </row>
    <row r="21">
      <c r="A21" s="354" t="s">
        <v>2586</v>
      </c>
      <c r="B21" s="377" t="s">
        <v>42450</v>
      </c>
      <c r="C21" s="377" t="s">
        <v>42451</v>
      </c>
      <c r="D21" s="377" t="s">
        <v>14311</v>
      </c>
      <c r="E21" s="356" t="s">
        <v>2740</v>
      </c>
      <c r="F21" s="354" t="s">
        <v>8038</v>
      </c>
      <c r="G21" s="378"/>
      <c r="H21" s="378"/>
      <c r="I21" s="358" t="s">
        <v>42416</v>
      </c>
      <c r="J21" s="378"/>
      <c r="K21" s="378"/>
      <c r="L21" s="360"/>
    </row>
    <row r="22">
      <c r="A22" s="354" t="s">
        <v>2586</v>
      </c>
      <c r="B22" s="355" t="s">
        <v>42452</v>
      </c>
      <c r="C22" s="355" t="s">
        <v>42453</v>
      </c>
      <c r="D22" s="355" t="s">
        <v>42454</v>
      </c>
      <c r="E22" s="356" t="s">
        <v>2740</v>
      </c>
      <c r="F22" s="357" t="s">
        <v>8038</v>
      </c>
      <c r="G22" s="375" t="s">
        <v>2760</v>
      </c>
      <c r="H22" s="358"/>
      <c r="I22" s="358" t="s">
        <v>42416</v>
      </c>
      <c r="J22" s="359"/>
      <c r="K22" s="354"/>
      <c r="L22" s="360"/>
    </row>
    <row r="23">
      <c r="A23" s="364" t="s">
        <v>2586</v>
      </c>
      <c r="B23" s="365" t="s">
        <v>42455</v>
      </c>
      <c r="C23" s="365" t="s">
        <v>42456</v>
      </c>
      <c r="D23" s="365" t="s">
        <v>42457</v>
      </c>
      <c r="E23" s="366" t="s">
        <v>2740</v>
      </c>
      <c r="F23" s="367" t="s">
        <v>8038</v>
      </c>
      <c r="G23" s="364" t="s">
        <v>2765</v>
      </c>
      <c r="H23" s="369"/>
      <c r="I23" s="369" t="s">
        <v>42416</v>
      </c>
      <c r="J23" s="370"/>
      <c r="K23" s="364"/>
      <c r="L23" s="371"/>
    </row>
    <row r="24">
      <c r="A24" s="364" t="s">
        <v>2586</v>
      </c>
      <c r="B24" s="365" t="s">
        <v>42458</v>
      </c>
      <c r="C24" s="365" t="s">
        <v>37889</v>
      </c>
      <c r="D24" s="365" t="s">
        <v>42459</v>
      </c>
      <c r="E24" s="366" t="s">
        <v>2740</v>
      </c>
      <c r="F24" s="367" t="s">
        <v>8038</v>
      </c>
      <c r="G24" s="367" t="s">
        <v>2603</v>
      </c>
      <c r="H24" s="369"/>
      <c r="I24" s="369" t="s">
        <v>42416</v>
      </c>
      <c r="J24" s="370"/>
      <c r="K24" s="364"/>
      <c r="L24" s="371"/>
    </row>
    <row r="25">
      <c r="A25" s="354" t="s">
        <v>2586</v>
      </c>
      <c r="B25" s="355" t="s">
        <v>42460</v>
      </c>
      <c r="C25" s="355" t="s">
        <v>1053</v>
      </c>
      <c r="D25" s="355" t="s">
        <v>42461</v>
      </c>
      <c r="E25" s="355" t="s">
        <v>2740</v>
      </c>
      <c r="F25" s="357" t="s">
        <v>8038</v>
      </c>
      <c r="G25" s="358" t="s">
        <v>2753</v>
      </c>
      <c r="H25" s="379"/>
      <c r="I25" s="379" t="s">
        <v>42416</v>
      </c>
      <c r="J25" s="359"/>
      <c r="K25" s="354"/>
      <c r="L25" s="360"/>
    </row>
    <row r="26">
      <c r="A26" s="364" t="s">
        <v>2586</v>
      </c>
      <c r="B26" s="365" t="s">
        <v>42462</v>
      </c>
      <c r="C26" s="365" t="s">
        <v>42463</v>
      </c>
      <c r="D26" s="365" t="s">
        <v>42464</v>
      </c>
      <c r="E26" s="366" t="s">
        <v>2740</v>
      </c>
      <c r="F26" s="367" t="s">
        <v>8038</v>
      </c>
      <c r="G26" s="366" t="s">
        <v>2937</v>
      </c>
      <c r="H26" s="369"/>
      <c r="I26" s="369" t="s">
        <v>42416</v>
      </c>
      <c r="J26" s="370"/>
      <c r="K26" s="364"/>
      <c r="L26" s="380"/>
    </row>
    <row r="27">
      <c r="A27" s="354" t="s">
        <v>2586</v>
      </c>
      <c r="B27" s="355" t="s">
        <v>3043</v>
      </c>
      <c r="C27" s="355" t="s">
        <v>2588</v>
      </c>
      <c r="D27" s="355" t="s">
        <v>42465</v>
      </c>
      <c r="E27" s="355" t="s">
        <v>15685</v>
      </c>
      <c r="F27" s="356" t="s">
        <v>8038</v>
      </c>
      <c r="G27" s="355" t="s">
        <v>2824</v>
      </c>
      <c r="H27" s="358"/>
      <c r="I27" s="358" t="s">
        <v>42416</v>
      </c>
      <c r="J27" s="359" t="s">
        <v>34733</v>
      </c>
      <c r="K27" s="381" t="s">
        <v>42466</v>
      </c>
      <c r="L27" s="360"/>
    </row>
    <row r="28">
      <c r="A28" s="364" t="s">
        <v>2586</v>
      </c>
      <c r="B28" s="365" t="s">
        <v>42467</v>
      </c>
      <c r="C28" s="365" t="s">
        <v>42468</v>
      </c>
      <c r="D28" s="365" t="s">
        <v>42469</v>
      </c>
      <c r="E28" s="366" t="s">
        <v>2740</v>
      </c>
      <c r="F28" s="364" t="s">
        <v>8038</v>
      </c>
      <c r="G28" s="368" t="s">
        <v>2753</v>
      </c>
      <c r="H28" s="369"/>
      <c r="I28" s="369" t="s">
        <v>42416</v>
      </c>
      <c r="J28" s="370"/>
      <c r="K28" s="364"/>
      <c r="L28" s="371"/>
    </row>
    <row r="29">
      <c r="A29" s="354" t="s">
        <v>2586</v>
      </c>
      <c r="B29" s="355" t="s">
        <v>42467</v>
      </c>
      <c r="C29" s="355" t="s">
        <v>42468</v>
      </c>
      <c r="D29" s="355" t="s">
        <v>42470</v>
      </c>
      <c r="E29" s="356" t="s">
        <v>2740</v>
      </c>
      <c r="F29" s="357" t="s">
        <v>8038</v>
      </c>
      <c r="G29" s="375" t="s">
        <v>2753</v>
      </c>
      <c r="H29" s="358"/>
      <c r="I29" s="358" t="s">
        <v>42439</v>
      </c>
      <c r="J29" s="359" t="s">
        <v>34733</v>
      </c>
      <c r="K29" s="354"/>
      <c r="L29" s="360"/>
    </row>
    <row r="30">
      <c r="A30" s="354" t="s">
        <v>2586</v>
      </c>
      <c r="B30" s="355" t="s">
        <v>42471</v>
      </c>
      <c r="C30" s="355" t="s">
        <v>1235</v>
      </c>
      <c r="D30" s="355" t="s">
        <v>42472</v>
      </c>
      <c r="E30" s="356" t="s">
        <v>2740</v>
      </c>
      <c r="F30" s="357" t="s">
        <v>8038</v>
      </c>
      <c r="G30" s="356" t="s">
        <v>2937</v>
      </c>
      <c r="H30" s="358"/>
      <c r="I30" s="358" t="s">
        <v>42416</v>
      </c>
      <c r="J30" s="359"/>
      <c r="K30" s="354"/>
      <c r="L30" s="360"/>
    </row>
    <row r="31">
      <c r="A31" s="354" t="s">
        <v>2586</v>
      </c>
      <c r="B31" s="355" t="s">
        <v>42473</v>
      </c>
      <c r="C31" s="355" t="s">
        <v>280</v>
      </c>
      <c r="D31" s="376" t="s">
        <v>42474</v>
      </c>
      <c r="E31" s="355" t="s">
        <v>2740</v>
      </c>
      <c r="F31" s="355" t="s">
        <v>8038</v>
      </c>
      <c r="G31" s="357" t="s">
        <v>2742</v>
      </c>
      <c r="H31" s="358"/>
      <c r="I31" s="358" t="s">
        <v>42416</v>
      </c>
      <c r="J31" s="359"/>
      <c r="K31" s="376" t="s">
        <v>42475</v>
      </c>
      <c r="L31" s="360"/>
    </row>
    <row r="32">
      <c r="A32" s="364" t="s">
        <v>2586</v>
      </c>
      <c r="B32" s="365" t="s">
        <v>42476</v>
      </c>
      <c r="C32" s="365" t="s">
        <v>292</v>
      </c>
      <c r="D32" s="365" t="s">
        <v>42477</v>
      </c>
      <c r="E32" s="366" t="s">
        <v>2740</v>
      </c>
      <c r="F32" s="367" t="s">
        <v>8038</v>
      </c>
      <c r="G32" s="350" t="s">
        <v>2742</v>
      </c>
      <c r="H32" s="369"/>
      <c r="I32" s="369" t="s">
        <v>37417</v>
      </c>
      <c r="J32" s="370" t="s">
        <v>34733</v>
      </c>
      <c r="K32" s="364"/>
      <c r="L32" s="371"/>
    </row>
    <row r="33">
      <c r="A33" s="364" t="s">
        <v>2586</v>
      </c>
      <c r="B33" s="365" t="s">
        <v>42478</v>
      </c>
      <c r="C33" s="365" t="s">
        <v>42479</v>
      </c>
      <c r="D33" s="365" t="s">
        <v>42480</v>
      </c>
      <c r="E33" s="366" t="s">
        <v>2740</v>
      </c>
      <c r="F33" s="367" t="s">
        <v>8038</v>
      </c>
      <c r="G33" s="367" t="s">
        <v>2742</v>
      </c>
      <c r="H33" s="369"/>
      <c r="I33" s="369" t="s">
        <v>42416</v>
      </c>
      <c r="J33" s="370"/>
      <c r="K33" s="364"/>
      <c r="L33" s="371"/>
    </row>
    <row r="34">
      <c r="A34" s="354" t="s">
        <v>2586</v>
      </c>
      <c r="B34" s="359" t="s">
        <v>42481</v>
      </c>
      <c r="C34" s="359" t="s">
        <v>1472</v>
      </c>
      <c r="D34" s="359" t="s">
        <v>42482</v>
      </c>
      <c r="E34" s="357" t="s">
        <v>2740</v>
      </c>
      <c r="F34" s="357" t="s">
        <v>8038</v>
      </c>
      <c r="G34" s="357" t="s">
        <v>2742</v>
      </c>
      <c r="H34" s="362"/>
      <c r="I34" s="362" t="s">
        <v>42432</v>
      </c>
      <c r="J34" s="359" t="s">
        <v>34733</v>
      </c>
      <c r="K34" s="382" t="s">
        <v>42483</v>
      </c>
      <c r="L34" s="360"/>
    </row>
    <row r="35">
      <c r="A35" s="354" t="s">
        <v>2586</v>
      </c>
      <c r="B35" s="355" t="s">
        <v>42484</v>
      </c>
      <c r="C35" s="355" t="s">
        <v>1500</v>
      </c>
      <c r="D35" s="355" t="s">
        <v>42485</v>
      </c>
      <c r="E35" s="356" t="s">
        <v>2740</v>
      </c>
      <c r="F35" s="357" t="s">
        <v>8038</v>
      </c>
      <c r="G35" s="357" t="s">
        <v>2603</v>
      </c>
      <c r="H35" s="358"/>
      <c r="I35" s="358" t="s">
        <v>42416</v>
      </c>
      <c r="J35" s="359"/>
      <c r="K35" s="354"/>
      <c r="L35" s="360"/>
    </row>
    <row r="36">
      <c r="A36" s="354" t="s">
        <v>2586</v>
      </c>
      <c r="B36" s="355" t="s">
        <v>42486</v>
      </c>
      <c r="C36" s="355" t="s">
        <v>1907</v>
      </c>
      <c r="D36" s="355" t="s">
        <v>42487</v>
      </c>
      <c r="E36" s="356" t="s">
        <v>2740</v>
      </c>
      <c r="F36" s="357" t="s">
        <v>8038</v>
      </c>
      <c r="G36" s="357" t="s">
        <v>2742</v>
      </c>
      <c r="H36" s="358"/>
      <c r="I36" s="358" t="s">
        <v>42416</v>
      </c>
      <c r="J36" s="359"/>
      <c r="K36" s="354"/>
      <c r="L36" s="360"/>
    </row>
    <row r="37">
      <c r="A37" s="354" t="s">
        <v>2586</v>
      </c>
      <c r="B37" s="355" t="s">
        <v>42488</v>
      </c>
      <c r="C37" s="355" t="s">
        <v>2588</v>
      </c>
      <c r="D37" s="355" t="s">
        <v>42489</v>
      </c>
      <c r="E37" s="355" t="s">
        <v>16687</v>
      </c>
      <c r="F37" s="354" t="s">
        <v>8038</v>
      </c>
      <c r="G37" s="372" t="s">
        <v>7223</v>
      </c>
      <c r="H37" s="358"/>
      <c r="I37" s="358" t="s">
        <v>42416</v>
      </c>
      <c r="J37" s="359" t="s">
        <v>34733</v>
      </c>
      <c r="K37" s="354"/>
      <c r="L37" s="360"/>
    </row>
    <row r="38">
      <c r="A38" s="354" t="s">
        <v>2586</v>
      </c>
      <c r="B38" s="355" t="s">
        <v>42490</v>
      </c>
      <c r="C38" s="355" t="s">
        <v>42491</v>
      </c>
      <c r="D38" s="355" t="s">
        <v>42492</v>
      </c>
      <c r="E38" s="356" t="s">
        <v>2740</v>
      </c>
      <c r="F38" s="357" t="s">
        <v>8038</v>
      </c>
      <c r="G38" s="361" t="s">
        <v>25797</v>
      </c>
      <c r="H38" s="358"/>
      <c r="I38" s="358" t="s">
        <v>42416</v>
      </c>
      <c r="J38" s="359"/>
      <c r="K38" s="354"/>
      <c r="L38" s="360"/>
    </row>
    <row r="39">
      <c r="A39" s="354" t="s">
        <v>2586</v>
      </c>
      <c r="B39" s="355" t="s">
        <v>42493</v>
      </c>
      <c r="C39" s="355" t="s">
        <v>1756</v>
      </c>
      <c r="D39" s="355" t="s">
        <v>42494</v>
      </c>
      <c r="E39" s="356" t="s">
        <v>2740</v>
      </c>
      <c r="F39" s="357" t="s">
        <v>8038</v>
      </c>
      <c r="G39" s="375" t="s">
        <v>2760</v>
      </c>
      <c r="H39" s="358"/>
      <c r="I39" s="358" t="s">
        <v>42416</v>
      </c>
      <c r="J39" s="359"/>
      <c r="K39" s="354"/>
      <c r="L39" s="360"/>
    </row>
    <row r="40">
      <c r="A40" s="354" t="s">
        <v>2586</v>
      </c>
      <c r="B40" s="355" t="s">
        <v>42495</v>
      </c>
      <c r="C40" s="355" t="s">
        <v>42495</v>
      </c>
      <c r="D40" s="355" t="s">
        <v>42496</v>
      </c>
      <c r="E40" s="356" t="s">
        <v>2740</v>
      </c>
      <c r="F40" s="357" t="s">
        <v>8038</v>
      </c>
      <c r="G40" s="361" t="s">
        <v>3162</v>
      </c>
      <c r="H40" s="358"/>
      <c r="I40" s="358" t="s">
        <v>42416</v>
      </c>
      <c r="J40" s="359"/>
      <c r="K40" s="354"/>
      <c r="L40" s="360"/>
    </row>
    <row r="41">
      <c r="A41" s="354" t="s">
        <v>2586</v>
      </c>
      <c r="B41" s="355" t="s">
        <v>42497</v>
      </c>
      <c r="C41" s="355" t="s">
        <v>6246</v>
      </c>
      <c r="D41" s="355" t="s">
        <v>42498</v>
      </c>
      <c r="E41" s="356" t="s">
        <v>2740</v>
      </c>
      <c r="F41" s="357" t="s">
        <v>8038</v>
      </c>
      <c r="G41" s="357" t="s">
        <v>2742</v>
      </c>
      <c r="H41" s="358"/>
      <c r="I41" s="358" t="s">
        <v>42439</v>
      </c>
      <c r="J41" s="359" t="s">
        <v>34733</v>
      </c>
      <c r="K41" s="354"/>
      <c r="L41" s="383"/>
    </row>
    <row r="42">
      <c r="A42" s="364" t="s">
        <v>2586</v>
      </c>
      <c r="B42" s="365" t="s">
        <v>42499</v>
      </c>
      <c r="C42" s="365" t="s">
        <v>42499</v>
      </c>
      <c r="D42" s="365" t="s">
        <v>42500</v>
      </c>
      <c r="E42" s="366" t="s">
        <v>2740</v>
      </c>
      <c r="F42" s="350" t="s">
        <v>9708</v>
      </c>
      <c r="G42" s="367" t="s">
        <v>2742</v>
      </c>
      <c r="H42" s="369"/>
      <c r="I42" s="369" t="s">
        <v>42416</v>
      </c>
      <c r="J42" s="370"/>
      <c r="K42" s="364"/>
      <c r="L42" s="371"/>
    </row>
    <row r="43">
      <c r="A43" s="354" t="s">
        <v>2586</v>
      </c>
      <c r="B43" s="355" t="s">
        <v>42501</v>
      </c>
      <c r="C43" s="355" t="s">
        <v>42502</v>
      </c>
      <c r="D43" s="355" t="s">
        <v>42503</v>
      </c>
      <c r="E43" s="356" t="s">
        <v>2740</v>
      </c>
      <c r="F43" s="356" t="s">
        <v>8038</v>
      </c>
      <c r="G43" s="361" t="s">
        <v>3162</v>
      </c>
      <c r="H43" s="358"/>
      <c r="I43" s="358" t="s">
        <v>42416</v>
      </c>
      <c r="J43" s="359"/>
      <c r="K43" s="354"/>
      <c r="L43" s="360"/>
    </row>
    <row r="44">
      <c r="A44" s="354" t="s">
        <v>2586</v>
      </c>
      <c r="B44" s="384" t="s">
        <v>42504</v>
      </c>
      <c r="C44" s="385" t="s">
        <v>42505</v>
      </c>
      <c r="D44" s="384" t="s">
        <v>42506</v>
      </c>
      <c r="E44" s="354" t="s">
        <v>2740</v>
      </c>
      <c r="F44" s="357" t="s">
        <v>8038</v>
      </c>
      <c r="G44" s="386" t="s">
        <v>29159</v>
      </c>
      <c r="H44" s="362"/>
      <c r="I44" s="358" t="s">
        <v>42416</v>
      </c>
      <c r="J44" s="359" t="s">
        <v>34733</v>
      </c>
      <c r="K44" s="384"/>
      <c r="L44" s="360"/>
    </row>
    <row r="45">
      <c r="A45" s="354" t="s">
        <v>2586</v>
      </c>
      <c r="B45" s="377" t="s">
        <v>42507</v>
      </c>
      <c r="C45" s="377" t="s">
        <v>19871</v>
      </c>
      <c r="D45" s="377" t="s">
        <v>42508</v>
      </c>
      <c r="E45" s="377" t="s">
        <v>19984</v>
      </c>
      <c r="F45" s="357" t="s">
        <v>8038</v>
      </c>
      <c r="G45" s="377" t="s">
        <v>3933</v>
      </c>
      <c r="H45" s="378"/>
      <c r="I45" s="358" t="s">
        <v>42439</v>
      </c>
      <c r="J45" s="378"/>
      <c r="K45" s="378"/>
      <c r="L45" s="360"/>
    </row>
    <row r="46">
      <c r="A46" s="364" t="s">
        <v>2586</v>
      </c>
      <c r="B46" s="351" t="s">
        <v>41716</v>
      </c>
      <c r="C46" s="351" t="s">
        <v>41717</v>
      </c>
      <c r="D46" s="351" t="s">
        <v>42509</v>
      </c>
      <c r="E46" s="364" t="s">
        <v>2740</v>
      </c>
      <c r="F46" s="351" t="s">
        <v>8038</v>
      </c>
      <c r="G46" s="351" t="s">
        <v>42510</v>
      </c>
      <c r="H46" s="352"/>
      <c r="I46" s="369" t="s">
        <v>42439</v>
      </c>
      <c r="J46" s="352"/>
      <c r="K46" s="352"/>
      <c r="L46" s="371"/>
    </row>
    <row r="47">
      <c r="A47" s="364" t="s">
        <v>2586</v>
      </c>
      <c r="B47" s="365" t="s">
        <v>42511</v>
      </c>
      <c r="C47" s="365" t="s">
        <v>42512</v>
      </c>
      <c r="D47" s="365" t="s">
        <v>42513</v>
      </c>
      <c r="E47" s="366" t="s">
        <v>2740</v>
      </c>
      <c r="F47" s="367" t="s">
        <v>8038</v>
      </c>
      <c r="G47" s="350" t="s">
        <v>2760</v>
      </c>
      <c r="H47" s="369"/>
      <c r="I47" s="369" t="s">
        <v>42439</v>
      </c>
      <c r="J47" s="370" t="s">
        <v>34733</v>
      </c>
      <c r="K47" s="364"/>
      <c r="L47" s="371"/>
    </row>
    <row r="48">
      <c r="A48" s="354" t="s">
        <v>2586</v>
      </c>
      <c r="B48" s="355" t="s">
        <v>42514</v>
      </c>
      <c r="C48" s="355" t="s">
        <v>42515</v>
      </c>
      <c r="D48" s="355" t="s">
        <v>42516</v>
      </c>
      <c r="E48" s="356" t="s">
        <v>2740</v>
      </c>
      <c r="F48" s="357" t="s">
        <v>8038</v>
      </c>
      <c r="G48" s="375" t="s">
        <v>2765</v>
      </c>
      <c r="H48" s="358"/>
      <c r="I48" s="358" t="s">
        <v>42416</v>
      </c>
      <c r="J48" s="359"/>
      <c r="K48" s="354"/>
      <c r="L48" s="360"/>
    </row>
    <row r="49">
      <c r="A49" s="354" t="s">
        <v>2586</v>
      </c>
      <c r="B49" s="377" t="s">
        <v>42517</v>
      </c>
      <c r="C49" s="377" t="s">
        <v>6075</v>
      </c>
      <c r="D49" s="377" t="s">
        <v>10102</v>
      </c>
      <c r="E49" s="356" t="s">
        <v>2740</v>
      </c>
      <c r="F49" s="357" t="s">
        <v>8038</v>
      </c>
      <c r="G49" s="377" t="s">
        <v>2937</v>
      </c>
      <c r="H49" s="378"/>
      <c r="I49" s="358" t="s">
        <v>42439</v>
      </c>
      <c r="J49" s="378"/>
      <c r="K49" s="378"/>
      <c r="L49" s="360"/>
    </row>
    <row r="50">
      <c r="A50" s="354" t="s">
        <v>2586</v>
      </c>
      <c r="B50" s="355" t="s">
        <v>42518</v>
      </c>
      <c r="C50" s="355" t="s">
        <v>42519</v>
      </c>
      <c r="D50" s="355" t="s">
        <v>42520</v>
      </c>
      <c r="E50" s="355" t="s">
        <v>2740</v>
      </c>
      <c r="F50" s="357" t="s">
        <v>8038</v>
      </c>
      <c r="G50" s="357" t="s">
        <v>2603</v>
      </c>
      <c r="H50" s="358"/>
      <c r="I50" s="358" t="s">
        <v>42416</v>
      </c>
      <c r="J50" s="359"/>
      <c r="K50" s="376" t="s">
        <v>42521</v>
      </c>
      <c r="L50" s="360"/>
    </row>
    <row r="51">
      <c r="A51" s="354" t="s">
        <v>2586</v>
      </c>
      <c r="B51" s="355" t="s">
        <v>42518</v>
      </c>
      <c r="C51" s="355" t="s">
        <v>42519</v>
      </c>
      <c r="D51" s="355" t="s">
        <v>42522</v>
      </c>
      <c r="E51" s="356" t="s">
        <v>2740</v>
      </c>
      <c r="F51" s="357" t="s">
        <v>8038</v>
      </c>
      <c r="G51" s="357" t="s">
        <v>2603</v>
      </c>
      <c r="H51" s="358"/>
      <c r="I51" s="358" t="s">
        <v>42416</v>
      </c>
      <c r="J51" s="359"/>
      <c r="K51" s="354"/>
      <c r="L51" s="360"/>
    </row>
    <row r="52">
      <c r="A52" s="354" t="s">
        <v>2586</v>
      </c>
      <c r="B52" s="355" t="s">
        <v>20967</v>
      </c>
      <c r="C52" s="355" t="s">
        <v>42523</v>
      </c>
      <c r="D52" s="355" t="s">
        <v>42524</v>
      </c>
      <c r="E52" s="356" t="s">
        <v>2740</v>
      </c>
      <c r="F52" s="354" t="s">
        <v>8038</v>
      </c>
      <c r="G52" s="357" t="s">
        <v>2742</v>
      </c>
      <c r="H52" s="358"/>
      <c r="I52" s="358" t="s">
        <v>37417</v>
      </c>
      <c r="J52" s="359" t="s">
        <v>34733</v>
      </c>
      <c r="K52" s="354"/>
      <c r="L52" s="360"/>
    </row>
    <row r="53">
      <c r="A53" s="364" t="s">
        <v>2586</v>
      </c>
      <c r="B53" s="365" t="s">
        <v>10405</v>
      </c>
      <c r="C53" s="365" t="s">
        <v>3597</v>
      </c>
      <c r="D53" s="387" t="s">
        <v>42525</v>
      </c>
      <c r="E53" s="365" t="s">
        <v>2740</v>
      </c>
      <c r="F53" s="365" t="s">
        <v>8038</v>
      </c>
      <c r="G53" s="368" t="s">
        <v>2802</v>
      </c>
      <c r="H53" s="369"/>
      <c r="I53" s="369" t="s">
        <v>42416</v>
      </c>
      <c r="J53" s="370"/>
      <c r="K53" s="387" t="s">
        <v>42526</v>
      </c>
      <c r="L53" s="371"/>
    </row>
    <row r="54">
      <c r="A54" s="354" t="s">
        <v>2586</v>
      </c>
      <c r="B54" s="355" t="s">
        <v>42527</v>
      </c>
      <c r="C54" s="355" t="s">
        <v>6103</v>
      </c>
      <c r="D54" s="355" t="s">
        <v>42528</v>
      </c>
      <c r="E54" s="356" t="s">
        <v>2740</v>
      </c>
      <c r="F54" s="357" t="s">
        <v>8038</v>
      </c>
      <c r="G54" s="372" t="s">
        <v>2760</v>
      </c>
      <c r="H54" s="358"/>
      <c r="I54" s="358" t="s">
        <v>42416</v>
      </c>
      <c r="J54" s="359"/>
      <c r="K54" s="354"/>
      <c r="L54" s="360"/>
    </row>
    <row r="55">
      <c r="A55" s="364" t="s">
        <v>2586</v>
      </c>
      <c r="B55" s="365" t="s">
        <v>42529</v>
      </c>
      <c r="C55" s="365" t="s">
        <v>5466</v>
      </c>
      <c r="D55" s="365" t="s">
        <v>42530</v>
      </c>
      <c r="E55" s="366" t="s">
        <v>2740</v>
      </c>
      <c r="F55" s="364" t="s">
        <v>8038</v>
      </c>
      <c r="G55" s="368" t="s">
        <v>2760</v>
      </c>
      <c r="H55" s="369"/>
      <c r="I55" s="369" t="s">
        <v>42416</v>
      </c>
      <c r="J55" s="370"/>
      <c r="K55" s="364"/>
      <c r="L55" s="380"/>
    </row>
    <row r="56">
      <c r="A56" s="354" t="s">
        <v>2586</v>
      </c>
      <c r="B56" s="355" t="s">
        <v>42531</v>
      </c>
      <c r="C56" s="355" t="s">
        <v>6218</v>
      </c>
      <c r="D56" s="355" t="s">
        <v>42532</v>
      </c>
      <c r="E56" s="355" t="s">
        <v>2740</v>
      </c>
      <c r="F56" s="355" t="s">
        <v>8038</v>
      </c>
      <c r="G56" s="375" t="s">
        <v>2760</v>
      </c>
      <c r="H56" s="358"/>
      <c r="I56" s="358" t="s">
        <v>42416</v>
      </c>
      <c r="J56" s="359"/>
      <c r="K56" s="354"/>
      <c r="L56" s="383"/>
    </row>
    <row r="57">
      <c r="A57" s="364" t="s">
        <v>2586</v>
      </c>
      <c r="B57" s="365" t="s">
        <v>42533</v>
      </c>
      <c r="C57" s="365" t="s">
        <v>39711</v>
      </c>
      <c r="D57" s="365" t="s">
        <v>42534</v>
      </c>
      <c r="E57" s="366" t="s">
        <v>2740</v>
      </c>
      <c r="F57" s="367" t="s">
        <v>8038</v>
      </c>
      <c r="G57" s="350" t="s">
        <v>29159</v>
      </c>
      <c r="H57" s="369"/>
      <c r="I57" s="369" t="s">
        <v>42416</v>
      </c>
      <c r="J57" s="370"/>
      <c r="K57" s="364"/>
      <c r="L57" s="371"/>
    </row>
    <row r="58">
      <c r="A58" s="354" t="s">
        <v>2586</v>
      </c>
      <c r="B58" s="355" t="s">
        <v>42535</v>
      </c>
      <c r="C58" s="355" t="s">
        <v>42536</v>
      </c>
      <c r="D58" s="355" t="s">
        <v>42537</v>
      </c>
      <c r="E58" s="356" t="s">
        <v>2740</v>
      </c>
      <c r="F58" s="357" t="s">
        <v>8038</v>
      </c>
      <c r="G58" s="372" t="s">
        <v>42538</v>
      </c>
      <c r="H58" s="358"/>
      <c r="I58" s="358" t="s">
        <v>37417</v>
      </c>
      <c r="J58" s="359" t="s">
        <v>34733</v>
      </c>
      <c r="K58" s="354"/>
      <c r="L58" s="360"/>
    </row>
    <row r="59">
      <c r="A59" s="354" t="s">
        <v>2586</v>
      </c>
      <c r="B59" s="355" t="s">
        <v>42539</v>
      </c>
      <c r="C59" s="355" t="s">
        <v>42540</v>
      </c>
      <c r="D59" s="355" t="s">
        <v>42541</v>
      </c>
      <c r="E59" s="356" t="s">
        <v>2740</v>
      </c>
      <c r="F59" s="357" t="s">
        <v>8038</v>
      </c>
      <c r="G59" s="372" t="s">
        <v>2590</v>
      </c>
      <c r="H59" s="358"/>
      <c r="I59" s="358" t="s">
        <v>42416</v>
      </c>
      <c r="J59" s="359"/>
      <c r="K59" s="354"/>
      <c r="L59" s="360"/>
    </row>
    <row r="60">
      <c r="A60" s="354" t="s">
        <v>2586</v>
      </c>
      <c r="B60" s="355" t="s">
        <v>42542</v>
      </c>
      <c r="C60" s="379" t="s">
        <v>42543</v>
      </c>
      <c r="D60" s="355" t="s">
        <v>42544</v>
      </c>
      <c r="E60" s="356" t="s">
        <v>2740</v>
      </c>
      <c r="F60" s="354" t="s">
        <v>8038</v>
      </c>
      <c r="G60" s="372" t="s">
        <v>22653</v>
      </c>
      <c r="H60" s="358"/>
      <c r="I60" s="358" t="s">
        <v>42416</v>
      </c>
      <c r="J60" s="359"/>
      <c r="K60" s="354"/>
      <c r="L60" s="383"/>
    </row>
    <row r="61">
      <c r="A61" s="354" t="s">
        <v>2586</v>
      </c>
      <c r="B61" s="355" t="s">
        <v>42545</v>
      </c>
      <c r="C61" s="379" t="s">
        <v>42546</v>
      </c>
      <c r="D61" s="355" t="s">
        <v>42547</v>
      </c>
      <c r="E61" s="356" t="s">
        <v>2740</v>
      </c>
      <c r="F61" s="357" t="s">
        <v>8038</v>
      </c>
      <c r="G61" s="372" t="s">
        <v>2590</v>
      </c>
      <c r="H61" s="358"/>
      <c r="I61" s="358" t="s">
        <v>42416</v>
      </c>
      <c r="J61" s="359"/>
      <c r="K61" s="354"/>
      <c r="L61" s="360"/>
    </row>
    <row r="62">
      <c r="A62" s="354" t="s">
        <v>2586</v>
      </c>
      <c r="B62" s="355" t="s">
        <v>42548</v>
      </c>
      <c r="C62" s="355" t="s">
        <v>3098</v>
      </c>
      <c r="D62" s="355" t="s">
        <v>42549</v>
      </c>
      <c r="E62" s="355" t="s">
        <v>2740</v>
      </c>
      <c r="F62" s="357" t="s">
        <v>8038</v>
      </c>
      <c r="G62" s="357" t="s">
        <v>4225</v>
      </c>
      <c r="H62" s="358"/>
      <c r="I62" s="358" t="s">
        <v>42416</v>
      </c>
      <c r="J62" s="359"/>
      <c r="K62" s="376" t="s">
        <v>42550</v>
      </c>
      <c r="L62" s="360"/>
    </row>
    <row r="63">
      <c r="A63" s="354" t="s">
        <v>2586</v>
      </c>
      <c r="B63" s="355" t="s">
        <v>42548</v>
      </c>
      <c r="C63" s="372" t="s">
        <v>3098</v>
      </c>
      <c r="D63" s="355" t="s">
        <v>42549</v>
      </c>
      <c r="E63" s="355" t="s">
        <v>2740</v>
      </c>
      <c r="F63" s="357" t="s">
        <v>8038</v>
      </c>
      <c r="G63" s="355" t="s">
        <v>3768</v>
      </c>
      <c r="H63" s="358"/>
      <c r="I63" s="358" t="s">
        <v>42416</v>
      </c>
      <c r="J63" s="359"/>
      <c r="K63" s="376" t="s">
        <v>42551</v>
      </c>
      <c r="L63" s="383"/>
    </row>
    <row r="64">
      <c r="A64" s="354" t="s">
        <v>2586</v>
      </c>
      <c r="B64" s="355" t="s">
        <v>11165</v>
      </c>
      <c r="C64" s="355" t="s">
        <v>11166</v>
      </c>
      <c r="D64" s="355" t="s">
        <v>42552</v>
      </c>
      <c r="E64" s="356" t="s">
        <v>2740</v>
      </c>
      <c r="F64" s="354" t="s">
        <v>8038</v>
      </c>
      <c r="G64" s="357" t="s">
        <v>2603</v>
      </c>
      <c r="H64" s="358"/>
      <c r="I64" s="358" t="s">
        <v>42416</v>
      </c>
      <c r="J64" s="359"/>
      <c r="K64" s="354"/>
      <c r="L64" s="360"/>
    </row>
    <row r="65">
      <c r="A65" s="364" t="s">
        <v>2586</v>
      </c>
      <c r="B65" s="365" t="s">
        <v>42553</v>
      </c>
      <c r="C65" s="365" t="s">
        <v>3782</v>
      </c>
      <c r="D65" s="365" t="s">
        <v>42554</v>
      </c>
      <c r="E65" s="366" t="s">
        <v>2740</v>
      </c>
      <c r="F65" s="367" t="s">
        <v>8038</v>
      </c>
      <c r="G65" s="367" t="s">
        <v>2603</v>
      </c>
      <c r="H65" s="369"/>
      <c r="I65" s="369" t="s">
        <v>42416</v>
      </c>
      <c r="J65" s="370"/>
      <c r="K65" s="364"/>
      <c r="L65" s="371"/>
    </row>
    <row r="66">
      <c r="A66" s="354" t="s">
        <v>2586</v>
      </c>
      <c r="B66" s="355" t="s">
        <v>40070</v>
      </c>
      <c r="C66" s="355" t="s">
        <v>11263</v>
      </c>
      <c r="D66" s="355" t="s">
        <v>42555</v>
      </c>
      <c r="E66" s="356" t="s">
        <v>2740</v>
      </c>
      <c r="F66" s="372" t="s">
        <v>9708</v>
      </c>
      <c r="G66" s="372" t="s">
        <v>2742</v>
      </c>
      <c r="H66" s="358"/>
      <c r="I66" s="358" t="s">
        <v>42416</v>
      </c>
      <c r="J66" s="359"/>
      <c r="K66" s="354"/>
      <c r="L66" s="360"/>
    </row>
    <row r="67">
      <c r="A67" s="354" t="s">
        <v>2586</v>
      </c>
      <c r="B67" s="355" t="s">
        <v>42556</v>
      </c>
      <c r="C67" s="355" t="s">
        <v>6485</v>
      </c>
      <c r="D67" s="355" t="s">
        <v>42557</v>
      </c>
      <c r="E67" s="356" t="s">
        <v>2740</v>
      </c>
      <c r="F67" s="357" t="s">
        <v>8038</v>
      </c>
      <c r="G67" s="357" t="s">
        <v>2603</v>
      </c>
      <c r="H67" s="358"/>
      <c r="I67" s="358" t="s">
        <v>42416</v>
      </c>
      <c r="J67" s="359"/>
      <c r="K67" s="354"/>
      <c r="L67" s="373"/>
    </row>
    <row r="68">
      <c r="A68" s="364" t="s">
        <v>2586</v>
      </c>
      <c r="B68" s="365" t="s">
        <v>42558</v>
      </c>
      <c r="C68" s="365" t="s">
        <v>13560</v>
      </c>
      <c r="D68" s="365" t="s">
        <v>42559</v>
      </c>
      <c r="E68" s="366" t="s">
        <v>2740</v>
      </c>
      <c r="F68" s="367" t="s">
        <v>8038</v>
      </c>
      <c r="G68" s="367" t="s">
        <v>2603</v>
      </c>
      <c r="H68" s="369"/>
      <c r="I68" s="369" t="s">
        <v>42416</v>
      </c>
      <c r="J68" s="370"/>
      <c r="K68" s="364"/>
      <c r="L68" s="380"/>
    </row>
    <row r="69">
      <c r="A69" s="364" t="s">
        <v>2586</v>
      </c>
      <c r="B69" s="365" t="s">
        <v>42560</v>
      </c>
      <c r="C69" s="365" t="s">
        <v>24261</v>
      </c>
      <c r="D69" s="365" t="s">
        <v>42561</v>
      </c>
      <c r="E69" s="366" t="s">
        <v>2740</v>
      </c>
      <c r="F69" s="367" t="s">
        <v>8038</v>
      </c>
      <c r="G69" s="350" t="s">
        <v>2802</v>
      </c>
      <c r="H69" s="369"/>
      <c r="I69" s="369" t="s">
        <v>42416</v>
      </c>
      <c r="J69" s="370"/>
      <c r="K69" s="364"/>
      <c r="L69" s="371"/>
    </row>
    <row r="70">
      <c r="A70" s="354" t="s">
        <v>2586</v>
      </c>
      <c r="B70" s="355" t="s">
        <v>42562</v>
      </c>
      <c r="C70" s="355" t="s">
        <v>3853</v>
      </c>
      <c r="D70" s="355" t="s">
        <v>42563</v>
      </c>
      <c r="E70" s="356" t="s">
        <v>2740</v>
      </c>
      <c r="F70" s="357" t="s">
        <v>8038</v>
      </c>
      <c r="G70" s="388" t="s">
        <v>2742</v>
      </c>
      <c r="H70" s="358"/>
      <c r="I70" s="358" t="s">
        <v>42416</v>
      </c>
      <c r="J70" s="359"/>
      <c r="K70" s="354"/>
      <c r="L70" s="360"/>
    </row>
    <row r="71">
      <c r="A71" s="364" t="s">
        <v>2586</v>
      </c>
      <c r="B71" s="365" t="s">
        <v>42564</v>
      </c>
      <c r="C71" s="365" t="s">
        <v>29995</v>
      </c>
      <c r="D71" s="365" t="s">
        <v>42565</v>
      </c>
      <c r="E71" s="366" t="s">
        <v>2740</v>
      </c>
      <c r="F71" s="367" t="s">
        <v>8038</v>
      </c>
      <c r="G71" s="367" t="s">
        <v>2603</v>
      </c>
      <c r="H71" s="369"/>
      <c r="I71" s="369" t="s">
        <v>42416</v>
      </c>
      <c r="J71" s="370"/>
      <c r="K71" s="364"/>
      <c r="L71" s="371"/>
    </row>
    <row r="72">
      <c r="A72" s="354" t="s">
        <v>2586</v>
      </c>
      <c r="B72" s="355" t="s">
        <v>42566</v>
      </c>
      <c r="C72" s="355" t="s">
        <v>12232</v>
      </c>
      <c r="D72" s="355" t="s">
        <v>42567</v>
      </c>
      <c r="E72" s="356" t="s">
        <v>2740</v>
      </c>
      <c r="F72" s="357" t="s">
        <v>8038</v>
      </c>
      <c r="G72" s="372" t="s">
        <v>15374</v>
      </c>
      <c r="H72" s="358"/>
      <c r="I72" s="358" t="s">
        <v>42416</v>
      </c>
      <c r="J72" s="359"/>
      <c r="K72" s="354"/>
      <c r="L72" s="383"/>
    </row>
    <row r="73">
      <c r="A73" s="354" t="s">
        <v>2586</v>
      </c>
      <c r="B73" s="355" t="s">
        <v>29563</v>
      </c>
      <c r="C73" s="355" t="s">
        <v>42568</v>
      </c>
      <c r="D73" s="355" t="s">
        <v>42569</v>
      </c>
      <c r="E73" s="355" t="s">
        <v>2740</v>
      </c>
      <c r="F73" s="357" t="s">
        <v>8038</v>
      </c>
      <c r="G73" s="357" t="s">
        <v>4225</v>
      </c>
      <c r="H73" s="358"/>
      <c r="I73" s="358" t="s">
        <v>42416</v>
      </c>
      <c r="J73" s="359"/>
      <c r="K73" s="376" t="s">
        <v>42570</v>
      </c>
      <c r="L73" s="360"/>
    </row>
    <row r="74">
      <c r="A74" s="354" t="s">
        <v>2586</v>
      </c>
      <c r="B74" s="377" t="s">
        <v>42571</v>
      </c>
      <c r="C74" s="377" t="s">
        <v>12198</v>
      </c>
      <c r="D74" s="377" t="s">
        <v>42572</v>
      </c>
      <c r="E74" s="377" t="s">
        <v>19984</v>
      </c>
      <c r="F74" s="377" t="s">
        <v>9708</v>
      </c>
      <c r="G74" s="377" t="s">
        <v>3792</v>
      </c>
      <c r="H74" s="378"/>
      <c r="I74" s="358" t="s">
        <v>42573</v>
      </c>
      <c r="J74" s="378"/>
      <c r="K74" s="378"/>
      <c r="L74" s="373"/>
    </row>
    <row r="75">
      <c r="A75" s="354" t="s">
        <v>2586</v>
      </c>
      <c r="B75" s="355" t="s">
        <v>42574</v>
      </c>
      <c r="C75" s="355" t="s">
        <v>5535</v>
      </c>
      <c r="D75" s="355" t="s">
        <v>42575</v>
      </c>
      <c r="E75" s="356" t="s">
        <v>2740</v>
      </c>
      <c r="F75" s="354" t="s">
        <v>8038</v>
      </c>
      <c r="G75" s="386" t="s">
        <v>2760</v>
      </c>
      <c r="H75" s="358"/>
      <c r="I75" s="358" t="s">
        <v>42416</v>
      </c>
      <c r="J75" s="359"/>
      <c r="K75" s="354"/>
      <c r="L75" s="360"/>
    </row>
    <row r="76">
      <c r="A76" s="354" t="s">
        <v>2586</v>
      </c>
      <c r="B76" s="355" t="s">
        <v>42576</v>
      </c>
      <c r="C76" s="355" t="s">
        <v>34369</v>
      </c>
      <c r="D76" s="355" t="s">
        <v>42577</v>
      </c>
      <c r="E76" s="356" t="s">
        <v>2740</v>
      </c>
      <c r="F76" s="357" t="s">
        <v>8038</v>
      </c>
      <c r="G76" s="372" t="s">
        <v>2760</v>
      </c>
      <c r="H76" s="358"/>
      <c r="I76" s="358" t="s">
        <v>42573</v>
      </c>
      <c r="J76" s="359" t="s">
        <v>34733</v>
      </c>
      <c r="K76" s="354"/>
      <c r="L76" s="360"/>
    </row>
    <row r="77">
      <c r="A77" s="354" t="s">
        <v>2586</v>
      </c>
      <c r="B77" s="355" t="s">
        <v>42578</v>
      </c>
      <c r="C77" s="355" t="s">
        <v>11263</v>
      </c>
      <c r="D77" s="355" t="s">
        <v>42579</v>
      </c>
      <c r="E77" s="356" t="s">
        <v>2740</v>
      </c>
      <c r="F77" s="354" t="s">
        <v>8038</v>
      </c>
      <c r="G77" s="372" t="s">
        <v>2590</v>
      </c>
      <c r="H77" s="358"/>
      <c r="I77" s="358" t="s">
        <v>42416</v>
      </c>
      <c r="J77" s="359"/>
      <c r="K77" s="354"/>
      <c r="L77" s="360"/>
    </row>
    <row r="78">
      <c r="A78" s="354" t="s">
        <v>2586</v>
      </c>
      <c r="B78" s="355" t="s">
        <v>42580</v>
      </c>
      <c r="C78" s="355" t="s">
        <v>30710</v>
      </c>
      <c r="D78" s="355" t="s">
        <v>42581</v>
      </c>
      <c r="E78" s="356" t="s">
        <v>2740</v>
      </c>
      <c r="F78" s="357" t="s">
        <v>8038</v>
      </c>
      <c r="G78" s="372" t="s">
        <v>42582</v>
      </c>
      <c r="H78" s="358"/>
      <c r="I78" s="358" t="s">
        <v>42416</v>
      </c>
      <c r="J78" s="359"/>
      <c r="K78" s="354"/>
      <c r="L78" s="360"/>
    </row>
    <row r="79">
      <c r="A79" s="354" t="s">
        <v>2586</v>
      </c>
      <c r="B79" s="389" t="s">
        <v>42583</v>
      </c>
      <c r="C79" s="389" t="s">
        <v>42584</v>
      </c>
      <c r="D79" s="389" t="s">
        <v>42585</v>
      </c>
      <c r="E79" s="375" t="s">
        <v>2740</v>
      </c>
      <c r="F79" s="357" t="s">
        <v>8038</v>
      </c>
      <c r="G79" s="361" t="s">
        <v>25797</v>
      </c>
      <c r="H79" s="373"/>
      <c r="I79" s="373" t="s">
        <v>42416</v>
      </c>
      <c r="J79" s="359"/>
      <c r="K79" s="359"/>
      <c r="L79" s="360"/>
    </row>
    <row r="80">
      <c r="A80" s="354" t="s">
        <v>2586</v>
      </c>
      <c r="B80" s="355" t="s">
        <v>42586</v>
      </c>
      <c r="C80" s="355" t="s">
        <v>42586</v>
      </c>
      <c r="D80" s="355" t="s">
        <v>42587</v>
      </c>
      <c r="E80" s="356" t="s">
        <v>2740</v>
      </c>
      <c r="F80" s="357" t="s">
        <v>8038</v>
      </c>
      <c r="G80" s="361" t="s">
        <v>2686</v>
      </c>
      <c r="H80" s="358"/>
      <c r="I80" s="358" t="s">
        <v>42416</v>
      </c>
      <c r="J80" s="359"/>
      <c r="K80" s="354"/>
      <c r="L80" s="360"/>
    </row>
    <row r="81">
      <c r="A81" s="354" t="s">
        <v>2586</v>
      </c>
      <c r="B81" s="355" t="s">
        <v>42588</v>
      </c>
      <c r="C81" s="355" t="s">
        <v>6078</v>
      </c>
      <c r="D81" s="355" t="s">
        <v>42589</v>
      </c>
      <c r="E81" s="356" t="s">
        <v>2740</v>
      </c>
      <c r="F81" s="357" t="s">
        <v>8038</v>
      </c>
      <c r="G81" s="357" t="s">
        <v>2603</v>
      </c>
      <c r="H81" s="358"/>
      <c r="I81" s="358" t="s">
        <v>42439</v>
      </c>
      <c r="J81" s="359" t="s">
        <v>34733</v>
      </c>
      <c r="K81" s="354"/>
      <c r="L81" s="360"/>
    </row>
    <row r="82">
      <c r="A82" s="354" t="s">
        <v>2586</v>
      </c>
      <c r="B82" s="355" t="s">
        <v>42590</v>
      </c>
      <c r="C82" s="355" t="s">
        <v>8952</v>
      </c>
      <c r="D82" s="355" t="s">
        <v>42591</v>
      </c>
      <c r="E82" s="356" t="s">
        <v>2740</v>
      </c>
      <c r="F82" s="357" t="s">
        <v>8038</v>
      </c>
      <c r="G82" s="372" t="s">
        <v>29159</v>
      </c>
      <c r="H82" s="358"/>
      <c r="I82" s="358" t="s">
        <v>42416</v>
      </c>
      <c r="J82" s="359"/>
      <c r="K82" s="354"/>
      <c r="L82" s="360"/>
    </row>
    <row r="83">
      <c r="A83" s="354" t="s">
        <v>2586</v>
      </c>
      <c r="B83" s="355" t="s">
        <v>42592</v>
      </c>
      <c r="C83" s="355" t="s">
        <v>42593</v>
      </c>
      <c r="D83" s="355" t="s">
        <v>42594</v>
      </c>
      <c r="E83" s="390" t="s">
        <v>42595</v>
      </c>
      <c r="F83" s="357" t="s">
        <v>8038</v>
      </c>
      <c r="G83" s="372" t="s">
        <v>42596</v>
      </c>
      <c r="H83" s="358"/>
      <c r="I83" s="358" t="s">
        <v>42573</v>
      </c>
      <c r="J83" s="359" t="s">
        <v>34733</v>
      </c>
      <c r="K83" s="354"/>
      <c r="L83" s="360"/>
    </row>
    <row r="84">
      <c r="A84" s="354" t="s">
        <v>2586</v>
      </c>
      <c r="B84" s="355" t="s">
        <v>42597</v>
      </c>
      <c r="C84" s="355" t="s">
        <v>2732</v>
      </c>
      <c r="D84" s="355" t="s">
        <v>42598</v>
      </c>
      <c r="E84" s="356" t="s">
        <v>2740</v>
      </c>
      <c r="F84" s="357" t="s">
        <v>8038</v>
      </c>
      <c r="G84" s="375" t="s">
        <v>3110</v>
      </c>
      <c r="H84" s="358"/>
      <c r="I84" s="358" t="s">
        <v>42416</v>
      </c>
      <c r="J84" s="359"/>
      <c r="K84" s="354"/>
      <c r="L84" s="360"/>
    </row>
    <row r="85">
      <c r="A85" s="354" t="s">
        <v>2586</v>
      </c>
      <c r="B85" s="355" t="s">
        <v>42599</v>
      </c>
      <c r="C85" s="355" t="s">
        <v>42600</v>
      </c>
      <c r="D85" s="355" t="s">
        <v>42601</v>
      </c>
      <c r="E85" s="356" t="s">
        <v>2740</v>
      </c>
      <c r="F85" s="357" t="s">
        <v>8038</v>
      </c>
      <c r="G85" s="372" t="s">
        <v>22245</v>
      </c>
      <c r="H85" s="358"/>
      <c r="I85" s="358" t="s">
        <v>42573</v>
      </c>
      <c r="J85" s="359" t="s">
        <v>34733</v>
      </c>
      <c r="K85" s="354"/>
      <c r="L85" s="383"/>
    </row>
    <row r="86">
      <c r="A86" s="354" t="s">
        <v>2586</v>
      </c>
      <c r="B86" s="389" t="s">
        <v>42602</v>
      </c>
      <c r="C86" s="389" t="s">
        <v>1042</v>
      </c>
      <c r="D86" s="389" t="s">
        <v>42603</v>
      </c>
      <c r="E86" s="361" t="s">
        <v>2740</v>
      </c>
      <c r="F86" s="357" t="s">
        <v>8038</v>
      </c>
      <c r="G86" s="375" t="s">
        <v>2760</v>
      </c>
      <c r="H86" s="373"/>
      <c r="I86" s="373" t="s">
        <v>42416</v>
      </c>
      <c r="J86" s="359"/>
      <c r="K86" s="359"/>
      <c r="L86" s="360"/>
    </row>
    <row r="87">
      <c r="A87" s="354" t="s">
        <v>2586</v>
      </c>
      <c r="B87" s="355" t="s">
        <v>42604</v>
      </c>
      <c r="C87" s="355" t="s">
        <v>5307</v>
      </c>
      <c r="D87" s="355" t="s">
        <v>42605</v>
      </c>
      <c r="E87" s="356" t="s">
        <v>2740</v>
      </c>
      <c r="F87" s="357" t="s">
        <v>8038</v>
      </c>
      <c r="G87" s="372" t="s">
        <v>3095</v>
      </c>
      <c r="H87" s="358"/>
      <c r="I87" s="358" t="s">
        <v>42416</v>
      </c>
      <c r="J87" s="359"/>
      <c r="K87" s="354"/>
      <c r="L87" s="360"/>
    </row>
    <row r="88">
      <c r="A88" s="354" t="s">
        <v>2586</v>
      </c>
      <c r="B88" s="377" t="s">
        <v>42606</v>
      </c>
      <c r="C88" s="377" t="s">
        <v>3098</v>
      </c>
      <c r="D88" s="377" t="s">
        <v>42607</v>
      </c>
      <c r="E88" s="356" t="s">
        <v>2740</v>
      </c>
      <c r="F88" s="357" t="s">
        <v>8038</v>
      </c>
      <c r="G88" s="372" t="s">
        <v>22653</v>
      </c>
      <c r="H88" s="378"/>
      <c r="I88" s="358" t="s">
        <v>42439</v>
      </c>
      <c r="J88" s="378"/>
      <c r="K88" s="378"/>
      <c r="L88" s="358"/>
    </row>
    <row r="89">
      <c r="A89" s="354" t="s">
        <v>2586</v>
      </c>
      <c r="B89" s="355" t="s">
        <v>42606</v>
      </c>
      <c r="C89" s="379" t="s">
        <v>2785</v>
      </c>
      <c r="D89" s="355" t="s">
        <v>42607</v>
      </c>
      <c r="E89" s="356" t="s">
        <v>2740</v>
      </c>
      <c r="F89" s="357" t="s">
        <v>8038</v>
      </c>
      <c r="G89" s="372" t="s">
        <v>22653</v>
      </c>
      <c r="H89" s="358"/>
      <c r="I89" s="358" t="s">
        <v>42416</v>
      </c>
      <c r="J89" s="359"/>
      <c r="K89" s="354"/>
      <c r="L89" s="373"/>
    </row>
    <row r="90">
      <c r="A90" s="354" t="s">
        <v>2586</v>
      </c>
      <c r="B90" s="355" t="s">
        <v>42608</v>
      </c>
      <c r="C90" s="355" t="s">
        <v>42609</v>
      </c>
      <c r="D90" s="355" t="s">
        <v>42610</v>
      </c>
      <c r="E90" s="390" t="s">
        <v>16687</v>
      </c>
      <c r="F90" s="357" t="s">
        <v>8038</v>
      </c>
      <c r="G90" s="361" t="s">
        <v>2686</v>
      </c>
      <c r="H90" s="358"/>
      <c r="I90" s="358" t="s">
        <v>42416</v>
      </c>
      <c r="J90" s="359" t="s">
        <v>34733</v>
      </c>
      <c r="K90" s="354"/>
      <c r="L90" s="360"/>
    </row>
    <row r="91">
      <c r="A91" s="354" t="s">
        <v>2586</v>
      </c>
      <c r="B91" s="355" t="s">
        <v>42611</v>
      </c>
      <c r="C91" s="355" t="s">
        <v>14484</v>
      </c>
      <c r="D91" s="355" t="s">
        <v>42612</v>
      </c>
      <c r="E91" s="356" t="s">
        <v>2740</v>
      </c>
      <c r="F91" s="357" t="s">
        <v>8038</v>
      </c>
      <c r="G91" s="375" t="s">
        <v>2686</v>
      </c>
      <c r="H91" s="358"/>
      <c r="I91" s="358" t="s">
        <v>42416</v>
      </c>
      <c r="J91" s="359"/>
      <c r="K91" s="354"/>
      <c r="L91" s="360"/>
    </row>
    <row r="92">
      <c r="A92" s="354" t="s">
        <v>2586</v>
      </c>
      <c r="B92" s="355" t="s">
        <v>42613</v>
      </c>
      <c r="C92" s="355" t="s">
        <v>3098</v>
      </c>
      <c r="D92" s="355" t="s">
        <v>42614</v>
      </c>
      <c r="E92" s="356" t="s">
        <v>2740</v>
      </c>
      <c r="F92" s="357" t="s">
        <v>8038</v>
      </c>
      <c r="G92" s="372" t="s">
        <v>3768</v>
      </c>
      <c r="H92" s="358"/>
      <c r="I92" s="358" t="s">
        <v>37417</v>
      </c>
      <c r="J92" s="359" t="s">
        <v>34733</v>
      </c>
      <c r="K92" s="354"/>
      <c r="L92" s="360"/>
    </row>
    <row r="93">
      <c r="A93" s="354" t="s">
        <v>2586</v>
      </c>
      <c r="B93" s="355" t="s">
        <v>42615</v>
      </c>
      <c r="C93" s="355" t="s">
        <v>42616</v>
      </c>
      <c r="D93" s="355" t="s">
        <v>42617</v>
      </c>
      <c r="E93" s="356" t="s">
        <v>2740</v>
      </c>
      <c r="F93" s="357" t="s">
        <v>8038</v>
      </c>
      <c r="G93" s="372" t="s">
        <v>15374</v>
      </c>
      <c r="H93" s="358"/>
      <c r="I93" s="358" t="s">
        <v>42416</v>
      </c>
      <c r="J93" s="359"/>
      <c r="K93" s="354"/>
      <c r="L93" s="360"/>
    </row>
    <row r="94">
      <c r="A94" s="354" t="s">
        <v>2586</v>
      </c>
      <c r="B94" s="355" t="s">
        <v>42618</v>
      </c>
      <c r="C94" s="355" t="s">
        <v>4561</v>
      </c>
      <c r="D94" s="355" t="s">
        <v>42619</v>
      </c>
      <c r="E94" s="356" t="s">
        <v>2740</v>
      </c>
      <c r="F94" s="357" t="s">
        <v>8038</v>
      </c>
      <c r="G94" s="372" t="s">
        <v>2937</v>
      </c>
      <c r="H94" s="358"/>
      <c r="I94" s="358" t="s">
        <v>42416</v>
      </c>
      <c r="J94" s="359"/>
      <c r="K94" s="354"/>
      <c r="L94" s="360"/>
    </row>
    <row r="95">
      <c r="A95" s="354" t="s">
        <v>2586</v>
      </c>
      <c r="B95" s="355" t="s">
        <v>42620</v>
      </c>
      <c r="C95" s="355" t="s">
        <v>42621</v>
      </c>
      <c r="D95" s="355" t="s">
        <v>42622</v>
      </c>
      <c r="E95" s="356" t="s">
        <v>2740</v>
      </c>
      <c r="F95" s="357" t="s">
        <v>8038</v>
      </c>
      <c r="G95" s="372" t="s">
        <v>15374</v>
      </c>
      <c r="H95" s="358"/>
      <c r="I95" s="358" t="s">
        <v>37417</v>
      </c>
      <c r="J95" s="359" t="s">
        <v>34733</v>
      </c>
      <c r="K95" s="354"/>
      <c r="L95" s="360"/>
    </row>
    <row r="96">
      <c r="A96" s="354" t="s">
        <v>2586</v>
      </c>
      <c r="B96" s="355" t="s">
        <v>42623</v>
      </c>
      <c r="C96" s="379" t="s">
        <v>42624</v>
      </c>
      <c r="D96" s="355" t="s">
        <v>42625</v>
      </c>
      <c r="E96" s="356" t="s">
        <v>2740</v>
      </c>
      <c r="F96" s="357" t="s">
        <v>8038</v>
      </c>
      <c r="G96" s="372" t="s">
        <v>2760</v>
      </c>
      <c r="H96" s="358"/>
      <c r="I96" s="358" t="s">
        <v>42416</v>
      </c>
      <c r="J96" s="359"/>
      <c r="K96" s="354"/>
      <c r="L96" s="360"/>
    </row>
    <row r="97">
      <c r="A97" s="354" t="s">
        <v>2586</v>
      </c>
      <c r="B97" s="355" t="s">
        <v>42626</v>
      </c>
      <c r="C97" s="355" t="s">
        <v>24545</v>
      </c>
      <c r="D97" s="355" t="s">
        <v>42627</v>
      </c>
      <c r="E97" s="355" t="s">
        <v>2740</v>
      </c>
      <c r="F97" s="355" t="s">
        <v>8038</v>
      </c>
      <c r="G97" s="357" t="s">
        <v>3768</v>
      </c>
      <c r="H97" s="358"/>
      <c r="I97" s="358" t="s">
        <v>42416</v>
      </c>
      <c r="J97" s="359"/>
      <c r="K97" s="376" t="s">
        <v>42628</v>
      </c>
      <c r="L97" s="360"/>
    </row>
    <row r="98">
      <c r="A98" s="354" t="s">
        <v>2586</v>
      </c>
      <c r="B98" s="355" t="s">
        <v>42629</v>
      </c>
      <c r="C98" s="379" t="s">
        <v>42630</v>
      </c>
      <c r="D98" s="355" t="s">
        <v>42631</v>
      </c>
      <c r="E98" s="356" t="s">
        <v>2740</v>
      </c>
      <c r="F98" s="357" t="s">
        <v>8038</v>
      </c>
      <c r="G98" s="361" t="s">
        <v>2686</v>
      </c>
      <c r="H98" s="358"/>
      <c r="I98" s="358" t="s">
        <v>42416</v>
      </c>
      <c r="J98" s="359"/>
      <c r="K98" s="354"/>
      <c r="L98" s="360"/>
    </row>
    <row r="99">
      <c r="A99" s="354" t="s">
        <v>2586</v>
      </c>
      <c r="B99" s="389" t="s">
        <v>7284</v>
      </c>
      <c r="C99" s="385" t="s">
        <v>30457</v>
      </c>
      <c r="D99" s="384" t="s">
        <v>42632</v>
      </c>
      <c r="E99" s="388" t="s">
        <v>20506</v>
      </c>
      <c r="F99" s="357" t="s">
        <v>8038</v>
      </c>
      <c r="G99" s="375" t="s">
        <v>2760</v>
      </c>
      <c r="H99" s="373"/>
      <c r="I99" s="373" t="s">
        <v>12764</v>
      </c>
      <c r="J99" s="359" t="s">
        <v>34733</v>
      </c>
      <c r="K99" s="389" t="s">
        <v>8038</v>
      </c>
      <c r="L99" s="360"/>
    </row>
    <row r="100">
      <c r="A100" s="354" t="s">
        <v>2586</v>
      </c>
      <c r="B100" s="355" t="s">
        <v>42633</v>
      </c>
      <c r="C100" s="355" t="s">
        <v>8198</v>
      </c>
      <c r="D100" s="355" t="s">
        <v>42634</v>
      </c>
      <c r="E100" s="356" t="s">
        <v>2740</v>
      </c>
      <c r="F100" s="357" t="s">
        <v>8038</v>
      </c>
      <c r="G100" s="372" t="s">
        <v>15374</v>
      </c>
      <c r="H100" s="358"/>
      <c r="I100" s="358" t="s">
        <v>42439</v>
      </c>
      <c r="J100" s="359" t="s">
        <v>34733</v>
      </c>
      <c r="K100" s="354"/>
      <c r="L100" s="360"/>
    </row>
    <row r="101">
      <c r="A101" s="354" t="s">
        <v>2586</v>
      </c>
      <c r="B101" s="379" t="s">
        <v>42635</v>
      </c>
      <c r="C101" s="355" t="s">
        <v>7370</v>
      </c>
      <c r="D101" s="355" t="s">
        <v>3644</v>
      </c>
      <c r="E101" s="356" t="s">
        <v>2740</v>
      </c>
      <c r="F101" s="357" t="s">
        <v>8038</v>
      </c>
      <c r="G101" s="372" t="s">
        <v>2590</v>
      </c>
      <c r="H101" s="358"/>
      <c r="I101" s="358" t="s">
        <v>42416</v>
      </c>
      <c r="J101" s="359"/>
      <c r="K101" s="354"/>
      <c r="L101" s="360"/>
    </row>
    <row r="102">
      <c r="A102" s="354" t="s">
        <v>2586</v>
      </c>
      <c r="B102" s="389" t="s">
        <v>42636</v>
      </c>
      <c r="C102" s="389" t="s">
        <v>42637</v>
      </c>
      <c r="D102" s="389" t="s">
        <v>42638</v>
      </c>
      <c r="E102" s="361" t="s">
        <v>2740</v>
      </c>
      <c r="F102" s="357" t="s">
        <v>8038</v>
      </c>
      <c r="G102" s="375" t="s">
        <v>8413</v>
      </c>
      <c r="H102" s="373"/>
      <c r="I102" s="373" t="s">
        <v>42639</v>
      </c>
      <c r="J102" s="359" t="s">
        <v>34733</v>
      </c>
      <c r="K102" s="359"/>
      <c r="L102" s="360"/>
    </row>
    <row r="103">
      <c r="A103" s="354" t="s">
        <v>2586</v>
      </c>
      <c r="B103" s="355" t="s">
        <v>42640</v>
      </c>
      <c r="C103" s="355" t="s">
        <v>14747</v>
      </c>
      <c r="D103" s="355" t="s">
        <v>42641</v>
      </c>
      <c r="E103" s="390" t="s">
        <v>42595</v>
      </c>
      <c r="F103" s="357" t="s">
        <v>8038</v>
      </c>
      <c r="G103" s="361" t="s">
        <v>2686</v>
      </c>
      <c r="H103" s="358"/>
      <c r="I103" s="358" t="s">
        <v>42416</v>
      </c>
      <c r="J103" s="359" t="s">
        <v>34733</v>
      </c>
      <c r="K103" s="354"/>
      <c r="L103" s="360"/>
    </row>
    <row r="104">
      <c r="A104" s="354" t="s">
        <v>2586</v>
      </c>
      <c r="B104" s="389" t="s">
        <v>42642</v>
      </c>
      <c r="C104" s="389" t="s">
        <v>42643</v>
      </c>
      <c r="D104" s="389" t="s">
        <v>42644</v>
      </c>
      <c r="E104" s="361" t="s">
        <v>2740</v>
      </c>
      <c r="F104" s="357" t="s">
        <v>8038</v>
      </c>
      <c r="G104" s="354" t="s">
        <v>2765</v>
      </c>
      <c r="H104" s="373"/>
      <c r="I104" s="373" t="s">
        <v>42432</v>
      </c>
      <c r="J104" s="359" t="s">
        <v>34733</v>
      </c>
      <c r="K104" s="359"/>
      <c r="L104" s="360"/>
    </row>
    <row r="105">
      <c r="A105" s="354" t="s">
        <v>2586</v>
      </c>
      <c r="B105" s="377" t="s">
        <v>42645</v>
      </c>
      <c r="C105" s="377" t="s">
        <v>3448</v>
      </c>
      <c r="D105" s="377" t="s">
        <v>42646</v>
      </c>
      <c r="E105" s="361" t="s">
        <v>2740</v>
      </c>
      <c r="F105" s="357" t="s">
        <v>8038</v>
      </c>
      <c r="G105" s="372" t="s">
        <v>22653</v>
      </c>
      <c r="H105" s="378"/>
      <c r="I105" s="373" t="s">
        <v>42432</v>
      </c>
      <c r="J105" s="378"/>
      <c r="K105" s="378"/>
      <c r="L105" s="360"/>
    </row>
    <row r="106">
      <c r="A106" s="354" t="s">
        <v>2586</v>
      </c>
      <c r="B106" s="389" t="s">
        <v>42647</v>
      </c>
      <c r="C106" s="389" t="s">
        <v>42648</v>
      </c>
      <c r="D106" s="389" t="s">
        <v>42649</v>
      </c>
      <c r="E106" s="361" t="s">
        <v>2740</v>
      </c>
      <c r="F106" s="357" t="s">
        <v>8038</v>
      </c>
      <c r="G106" s="375" t="s">
        <v>2603</v>
      </c>
      <c r="H106" s="373"/>
      <c r="I106" s="373" t="s">
        <v>42439</v>
      </c>
      <c r="J106" s="359" t="s">
        <v>34733</v>
      </c>
      <c r="K106" s="359"/>
      <c r="L106" s="360"/>
    </row>
    <row r="107">
      <c r="A107" s="354" t="s">
        <v>2586</v>
      </c>
      <c r="B107" s="355" t="s">
        <v>42650</v>
      </c>
      <c r="C107" s="355" t="s">
        <v>991</v>
      </c>
      <c r="D107" s="355" t="s">
        <v>42651</v>
      </c>
      <c r="E107" s="356" t="s">
        <v>2740</v>
      </c>
      <c r="F107" s="357" t="s">
        <v>8038</v>
      </c>
      <c r="G107" s="372" t="s">
        <v>2590</v>
      </c>
      <c r="H107" s="358"/>
      <c r="I107" s="358" t="s">
        <v>42416</v>
      </c>
      <c r="J107" s="359"/>
      <c r="K107" s="354"/>
      <c r="L107" s="360"/>
    </row>
    <row r="108">
      <c r="A108" s="354" t="s">
        <v>2586</v>
      </c>
      <c r="B108" s="355" t="s">
        <v>42652</v>
      </c>
      <c r="C108" s="355" t="s">
        <v>42653</v>
      </c>
      <c r="D108" s="355" t="s">
        <v>42654</v>
      </c>
      <c r="E108" s="356" t="s">
        <v>2740</v>
      </c>
      <c r="F108" s="354" t="s">
        <v>8038</v>
      </c>
      <c r="G108" s="354" t="s">
        <v>2765</v>
      </c>
      <c r="H108" s="358"/>
      <c r="I108" s="358" t="s">
        <v>42439</v>
      </c>
      <c r="J108" s="359" t="s">
        <v>34733</v>
      </c>
      <c r="K108" s="354"/>
      <c r="L108" s="360"/>
    </row>
    <row r="109">
      <c r="A109" s="354" t="s">
        <v>2586</v>
      </c>
      <c r="B109" s="355" t="s">
        <v>42655</v>
      </c>
      <c r="C109" s="355" t="s">
        <v>42656</v>
      </c>
      <c r="D109" s="355" t="s">
        <v>42657</v>
      </c>
      <c r="E109" s="356" t="s">
        <v>2740</v>
      </c>
      <c r="F109" s="357" t="s">
        <v>8038</v>
      </c>
      <c r="G109" s="372" t="s">
        <v>2802</v>
      </c>
      <c r="H109" s="358"/>
      <c r="I109" s="358" t="s">
        <v>42416</v>
      </c>
      <c r="J109" s="359"/>
      <c r="K109" s="354"/>
      <c r="L109" s="360"/>
    </row>
    <row r="110">
      <c r="A110" s="354" t="s">
        <v>2586</v>
      </c>
      <c r="B110" s="391" t="s">
        <v>42658</v>
      </c>
      <c r="C110" s="391" t="s">
        <v>2588</v>
      </c>
      <c r="D110" s="392" t="s">
        <v>42659</v>
      </c>
      <c r="E110" s="356" t="s">
        <v>2740</v>
      </c>
      <c r="F110" s="357" t="s">
        <v>8038</v>
      </c>
      <c r="G110" s="377" t="s">
        <v>2765</v>
      </c>
      <c r="H110" s="378"/>
      <c r="I110" s="358" t="s">
        <v>42432</v>
      </c>
      <c r="J110" s="378"/>
      <c r="K110" s="378"/>
      <c r="L110" s="383"/>
    </row>
    <row r="111">
      <c r="A111" s="354" t="s">
        <v>2586</v>
      </c>
      <c r="B111" s="355" t="s">
        <v>42660</v>
      </c>
      <c r="C111" s="379" t="s">
        <v>42661</v>
      </c>
      <c r="D111" s="355" t="s">
        <v>42662</v>
      </c>
      <c r="E111" s="356" t="s">
        <v>2740</v>
      </c>
      <c r="F111" s="357" t="s">
        <v>8038</v>
      </c>
      <c r="G111" s="375" t="s">
        <v>2686</v>
      </c>
      <c r="H111" s="358"/>
      <c r="I111" s="358" t="s">
        <v>42416</v>
      </c>
      <c r="J111" s="359"/>
      <c r="K111" s="354"/>
      <c r="L111" s="383"/>
    </row>
    <row r="112">
      <c r="A112" s="354" t="s">
        <v>2586</v>
      </c>
      <c r="B112" s="355" t="s">
        <v>42663</v>
      </c>
      <c r="C112" s="355" t="s">
        <v>42664</v>
      </c>
      <c r="D112" s="355" t="s">
        <v>42665</v>
      </c>
      <c r="E112" s="356" t="s">
        <v>2740</v>
      </c>
      <c r="F112" s="356" t="s">
        <v>8038</v>
      </c>
      <c r="G112" s="375" t="s">
        <v>2686</v>
      </c>
      <c r="H112" s="358"/>
      <c r="I112" s="358" t="s">
        <v>42416</v>
      </c>
      <c r="J112" s="359"/>
      <c r="K112" s="354"/>
      <c r="L112" s="378"/>
    </row>
    <row r="113">
      <c r="A113" s="354" t="s">
        <v>2586</v>
      </c>
      <c r="B113" s="355" t="s">
        <v>42666</v>
      </c>
      <c r="C113" s="355" t="s">
        <v>530</v>
      </c>
      <c r="D113" s="355" t="s">
        <v>42667</v>
      </c>
      <c r="E113" s="355" t="s">
        <v>2740</v>
      </c>
      <c r="F113" s="357" t="s">
        <v>8038</v>
      </c>
      <c r="G113" s="355" t="s">
        <v>2802</v>
      </c>
      <c r="H113" s="358"/>
      <c r="I113" s="358" t="s">
        <v>42416</v>
      </c>
      <c r="J113" s="359"/>
      <c r="K113" s="376" t="s">
        <v>42668</v>
      </c>
      <c r="L113" s="378"/>
    </row>
    <row r="114">
      <c r="A114" s="354" t="s">
        <v>2586</v>
      </c>
      <c r="B114" s="359" t="s">
        <v>42669</v>
      </c>
      <c r="C114" s="359" t="s">
        <v>2588</v>
      </c>
      <c r="D114" s="359" t="s">
        <v>42670</v>
      </c>
      <c r="E114" s="361" t="s">
        <v>16687</v>
      </c>
      <c r="F114" s="357" t="s">
        <v>8038</v>
      </c>
      <c r="G114" s="357" t="s">
        <v>2603</v>
      </c>
      <c r="H114" s="362"/>
      <c r="I114" s="362" t="s">
        <v>42432</v>
      </c>
      <c r="J114" s="359" t="s">
        <v>34733</v>
      </c>
      <c r="K114" s="393" t="s">
        <v>42671</v>
      </c>
      <c r="L114" s="378"/>
    </row>
    <row r="115">
      <c r="A115" s="354" t="s">
        <v>2586</v>
      </c>
      <c r="B115" s="355" t="s">
        <v>42672</v>
      </c>
      <c r="C115" s="355" t="s">
        <v>34449</v>
      </c>
      <c r="D115" s="355" t="s">
        <v>42673</v>
      </c>
      <c r="E115" s="356" t="s">
        <v>2740</v>
      </c>
      <c r="F115" s="357" t="s">
        <v>8038</v>
      </c>
      <c r="G115" s="375" t="s">
        <v>2603</v>
      </c>
      <c r="H115" s="358"/>
      <c r="I115" s="358" t="s">
        <v>42416</v>
      </c>
      <c r="J115" s="359"/>
      <c r="K115" s="354"/>
      <c r="L115" s="378"/>
    </row>
    <row r="116">
      <c r="A116" s="354" t="s">
        <v>2586</v>
      </c>
      <c r="B116" s="355" t="s">
        <v>42674</v>
      </c>
      <c r="C116" s="355" t="s">
        <v>42675</v>
      </c>
      <c r="D116" s="355" t="s">
        <v>42676</v>
      </c>
      <c r="E116" s="356" t="s">
        <v>2740</v>
      </c>
      <c r="F116" s="357" t="s">
        <v>8038</v>
      </c>
      <c r="G116" s="375" t="s">
        <v>2686</v>
      </c>
      <c r="H116" s="358"/>
      <c r="I116" s="358" t="s">
        <v>42416</v>
      </c>
      <c r="J116" s="359"/>
      <c r="K116" s="354"/>
      <c r="L116" s="378"/>
    </row>
    <row r="117">
      <c r="A117" s="354" t="s">
        <v>2586</v>
      </c>
      <c r="B117" s="355" t="s">
        <v>42677</v>
      </c>
      <c r="C117" s="355" t="s">
        <v>42678</v>
      </c>
      <c r="D117" s="355" t="s">
        <v>42679</v>
      </c>
      <c r="E117" s="356" t="s">
        <v>2740</v>
      </c>
      <c r="F117" s="357" t="s">
        <v>8038</v>
      </c>
      <c r="G117" s="375" t="s">
        <v>2686</v>
      </c>
      <c r="H117" s="358"/>
      <c r="I117" s="358" t="s">
        <v>42416</v>
      </c>
      <c r="J117" s="359"/>
      <c r="K117" s="354"/>
      <c r="L117" s="378"/>
    </row>
    <row r="118">
      <c r="A118" s="354" t="s">
        <v>2586</v>
      </c>
      <c r="B118" s="355" t="s">
        <v>42680</v>
      </c>
      <c r="C118" s="355" t="s">
        <v>33115</v>
      </c>
      <c r="D118" s="355" t="s">
        <v>42681</v>
      </c>
      <c r="E118" s="356" t="s">
        <v>2740</v>
      </c>
      <c r="F118" s="357" t="s">
        <v>8038</v>
      </c>
      <c r="G118" s="375" t="s">
        <v>4418</v>
      </c>
      <c r="H118" s="358"/>
      <c r="I118" s="358" t="s">
        <v>42416</v>
      </c>
      <c r="J118" s="359"/>
      <c r="K118" s="354"/>
      <c r="L118" s="378"/>
    </row>
    <row r="119">
      <c r="A119" s="354" t="s">
        <v>2586</v>
      </c>
      <c r="B119" s="355" t="s">
        <v>42682</v>
      </c>
      <c r="C119" s="355" t="s">
        <v>42683</v>
      </c>
      <c r="D119" s="355" t="s">
        <v>42684</v>
      </c>
      <c r="E119" s="356" t="s">
        <v>2740</v>
      </c>
      <c r="F119" s="356" t="s">
        <v>8038</v>
      </c>
      <c r="G119" s="361" t="s">
        <v>2765</v>
      </c>
      <c r="H119" s="358"/>
      <c r="I119" s="358" t="s">
        <v>42416</v>
      </c>
      <c r="J119" s="359"/>
      <c r="K119" s="354"/>
      <c r="L119" s="378"/>
    </row>
    <row r="120">
      <c r="A120" s="354" t="s">
        <v>2586</v>
      </c>
      <c r="B120" s="355" t="s">
        <v>42685</v>
      </c>
      <c r="C120" s="355" t="s">
        <v>3448</v>
      </c>
      <c r="D120" s="355" t="s">
        <v>42686</v>
      </c>
      <c r="E120" s="390" t="s">
        <v>16687</v>
      </c>
      <c r="F120" s="357" t="s">
        <v>8038</v>
      </c>
      <c r="G120" s="372" t="s">
        <v>2802</v>
      </c>
      <c r="H120" s="358"/>
      <c r="I120" s="358" t="s">
        <v>42416</v>
      </c>
      <c r="J120" s="359" t="s">
        <v>34733</v>
      </c>
      <c r="K120" s="354"/>
      <c r="L120" s="378"/>
    </row>
    <row r="121">
      <c r="A121" s="354" t="s">
        <v>2586</v>
      </c>
      <c r="B121" s="355" t="s">
        <v>42687</v>
      </c>
      <c r="C121" s="379" t="s">
        <v>42688</v>
      </c>
      <c r="D121" s="355" t="s">
        <v>42689</v>
      </c>
      <c r="E121" s="356" t="s">
        <v>2740</v>
      </c>
      <c r="F121" s="372" t="s">
        <v>9708</v>
      </c>
      <c r="G121" s="372" t="s">
        <v>2760</v>
      </c>
      <c r="H121" s="358"/>
      <c r="I121" s="358" t="s">
        <v>42416</v>
      </c>
      <c r="J121" s="359"/>
      <c r="K121" s="354"/>
      <c r="L121" s="378"/>
    </row>
    <row r="122">
      <c r="A122" s="354" t="s">
        <v>2586</v>
      </c>
      <c r="B122" s="355" t="s">
        <v>42690</v>
      </c>
      <c r="C122" s="355" t="s">
        <v>3892</v>
      </c>
      <c r="D122" s="355" t="s">
        <v>42691</v>
      </c>
      <c r="E122" s="356" t="s">
        <v>2740</v>
      </c>
      <c r="F122" s="354" t="s">
        <v>8038</v>
      </c>
      <c r="G122" s="375" t="s">
        <v>2760</v>
      </c>
      <c r="H122" s="358"/>
      <c r="I122" s="358" t="s">
        <v>42573</v>
      </c>
      <c r="J122" s="359" t="s">
        <v>34733</v>
      </c>
      <c r="K122" s="354"/>
      <c r="L122" s="378"/>
    </row>
    <row r="123">
      <c r="A123" s="354" t="s">
        <v>2586</v>
      </c>
      <c r="B123" s="355" t="s">
        <v>42692</v>
      </c>
      <c r="C123" s="355" t="s">
        <v>42693</v>
      </c>
      <c r="D123" s="355" t="s">
        <v>42694</v>
      </c>
      <c r="E123" s="356" t="s">
        <v>2740</v>
      </c>
      <c r="F123" s="357" t="s">
        <v>8038</v>
      </c>
      <c r="G123" s="375" t="s">
        <v>3742</v>
      </c>
      <c r="H123" s="358"/>
      <c r="I123" s="358" t="s">
        <v>42416</v>
      </c>
      <c r="J123" s="359"/>
      <c r="K123" s="354"/>
      <c r="L123" s="378"/>
    </row>
    <row r="124">
      <c r="A124" s="354" t="s">
        <v>2586</v>
      </c>
      <c r="B124" s="355" t="s">
        <v>38463</v>
      </c>
      <c r="C124" s="355" t="s">
        <v>4262</v>
      </c>
      <c r="D124" s="376" t="s">
        <v>42565</v>
      </c>
      <c r="E124" s="355" t="s">
        <v>2740</v>
      </c>
      <c r="F124" s="357" t="s">
        <v>8038</v>
      </c>
      <c r="G124" s="357" t="s">
        <v>2603</v>
      </c>
      <c r="H124" s="358"/>
      <c r="I124" s="358" t="s">
        <v>42416</v>
      </c>
      <c r="J124" s="359"/>
      <c r="K124" s="376" t="s">
        <v>42695</v>
      </c>
      <c r="L124" s="378"/>
    </row>
    <row r="125">
      <c r="A125" s="354" t="s">
        <v>2586</v>
      </c>
      <c r="B125" s="355" t="s">
        <v>42696</v>
      </c>
      <c r="C125" s="355" t="s">
        <v>42697</v>
      </c>
      <c r="D125" s="355" t="s">
        <v>42698</v>
      </c>
      <c r="E125" s="356" t="s">
        <v>2740</v>
      </c>
      <c r="F125" s="357" t="s">
        <v>2741</v>
      </c>
      <c r="G125" s="375" t="s">
        <v>2760</v>
      </c>
      <c r="H125" s="358"/>
      <c r="I125" s="358" t="s">
        <v>42439</v>
      </c>
      <c r="J125" s="354"/>
      <c r="K125" s="354"/>
      <c r="L125" s="360"/>
    </row>
    <row r="126">
      <c r="A126" s="354" t="s">
        <v>2586</v>
      </c>
      <c r="B126" s="355" t="s">
        <v>42699</v>
      </c>
      <c r="C126" s="355" t="s">
        <v>42700</v>
      </c>
      <c r="D126" s="355" t="s">
        <v>42701</v>
      </c>
      <c r="E126" s="388" t="s">
        <v>20506</v>
      </c>
      <c r="F126" s="357" t="s">
        <v>2741</v>
      </c>
      <c r="G126" s="357" t="s">
        <v>2824</v>
      </c>
      <c r="H126" s="358"/>
      <c r="I126" s="358" t="s">
        <v>42432</v>
      </c>
      <c r="J126" s="354"/>
      <c r="K126" s="354"/>
      <c r="L126" s="360"/>
    </row>
    <row r="127">
      <c r="A127" s="354" t="s">
        <v>2586</v>
      </c>
      <c r="B127" s="355" t="s">
        <v>42702</v>
      </c>
      <c r="C127" s="355" t="s">
        <v>8239</v>
      </c>
      <c r="D127" s="355" t="s">
        <v>42703</v>
      </c>
      <c r="E127" s="356" t="s">
        <v>2740</v>
      </c>
      <c r="F127" s="357" t="s">
        <v>2741</v>
      </c>
      <c r="G127" s="361" t="s">
        <v>3305</v>
      </c>
      <c r="H127" s="358"/>
      <c r="I127" s="358" t="s">
        <v>42416</v>
      </c>
      <c r="J127" s="354"/>
      <c r="K127" s="354"/>
      <c r="L127" s="360"/>
    </row>
    <row r="128">
      <c r="A128" s="354" t="s">
        <v>2586</v>
      </c>
      <c r="B128" s="355" t="s">
        <v>42704</v>
      </c>
      <c r="C128" s="355" t="s">
        <v>8281</v>
      </c>
      <c r="D128" s="355" t="s">
        <v>42705</v>
      </c>
      <c r="E128" s="355" t="s">
        <v>2740</v>
      </c>
      <c r="F128" s="355" t="s">
        <v>2741</v>
      </c>
      <c r="G128" s="357" t="s">
        <v>2603</v>
      </c>
      <c r="H128" s="358"/>
      <c r="I128" s="358" t="s">
        <v>42416</v>
      </c>
      <c r="J128" s="376"/>
      <c r="K128" s="376" t="s">
        <v>42706</v>
      </c>
      <c r="L128" s="360"/>
    </row>
    <row r="129">
      <c r="A129" s="354" t="s">
        <v>2586</v>
      </c>
      <c r="B129" s="355" t="s">
        <v>38102</v>
      </c>
      <c r="C129" s="355" t="s">
        <v>2785</v>
      </c>
      <c r="D129" s="355" t="s">
        <v>42707</v>
      </c>
      <c r="E129" s="356" t="s">
        <v>2740</v>
      </c>
      <c r="F129" s="357" t="s">
        <v>2741</v>
      </c>
      <c r="G129" s="357" t="s">
        <v>2824</v>
      </c>
      <c r="H129" s="358"/>
      <c r="I129" s="358" t="s">
        <v>42439</v>
      </c>
      <c r="J129" s="354"/>
      <c r="K129" s="354"/>
      <c r="L129" s="360"/>
    </row>
    <row r="130">
      <c r="A130" s="354" t="s">
        <v>2586</v>
      </c>
      <c r="B130" s="355" t="s">
        <v>42708</v>
      </c>
      <c r="C130" s="355" t="s">
        <v>42709</v>
      </c>
      <c r="D130" s="355" t="s">
        <v>42710</v>
      </c>
      <c r="E130" s="356" t="s">
        <v>2740</v>
      </c>
      <c r="F130" s="357" t="s">
        <v>2741</v>
      </c>
      <c r="G130" s="375" t="s">
        <v>2686</v>
      </c>
      <c r="H130" s="358"/>
      <c r="I130" s="358" t="s">
        <v>42416</v>
      </c>
      <c r="J130" s="354"/>
      <c r="K130" s="354"/>
      <c r="L130" s="360"/>
    </row>
    <row r="131">
      <c r="A131" s="354" t="s">
        <v>2586</v>
      </c>
      <c r="B131" s="355" t="s">
        <v>42711</v>
      </c>
      <c r="C131" s="355" t="s">
        <v>583</v>
      </c>
      <c r="D131" s="355" t="s">
        <v>42712</v>
      </c>
      <c r="E131" s="356" t="s">
        <v>2740</v>
      </c>
      <c r="F131" s="357" t="s">
        <v>2741</v>
      </c>
      <c r="G131" s="375" t="s">
        <v>2765</v>
      </c>
      <c r="H131" s="358"/>
      <c r="I131" s="358" t="s">
        <v>42439</v>
      </c>
      <c r="J131" s="354"/>
      <c r="K131" s="354"/>
      <c r="L131" s="360"/>
    </row>
    <row r="132">
      <c r="A132" s="354" t="s">
        <v>2586</v>
      </c>
      <c r="B132" s="355" t="s">
        <v>42713</v>
      </c>
      <c r="C132" s="355" t="s">
        <v>41430</v>
      </c>
      <c r="D132" s="355" t="s">
        <v>42714</v>
      </c>
      <c r="E132" s="356" t="s">
        <v>2740</v>
      </c>
      <c r="F132" s="357" t="s">
        <v>2741</v>
      </c>
      <c r="G132" s="388" t="s">
        <v>4138</v>
      </c>
      <c r="H132" s="358"/>
      <c r="I132" s="358" t="s">
        <v>42439</v>
      </c>
      <c r="J132" s="354"/>
      <c r="K132" s="354"/>
      <c r="L132" s="360"/>
    </row>
    <row r="133">
      <c r="A133" s="354" t="s">
        <v>2586</v>
      </c>
      <c r="B133" s="389" t="s">
        <v>42715</v>
      </c>
      <c r="C133" s="389" t="s">
        <v>503</v>
      </c>
      <c r="D133" s="389" t="s">
        <v>42716</v>
      </c>
      <c r="E133" s="361" t="s">
        <v>2740</v>
      </c>
      <c r="F133" s="357" t="s">
        <v>2741</v>
      </c>
      <c r="G133" s="375" t="s">
        <v>2937</v>
      </c>
      <c r="H133" s="373"/>
      <c r="I133" s="373" t="s">
        <v>42416</v>
      </c>
      <c r="J133" s="359"/>
      <c r="K133" s="359"/>
      <c r="L133" s="360"/>
    </row>
    <row r="134">
      <c r="A134" s="354" t="s">
        <v>2586</v>
      </c>
      <c r="B134" s="355" t="s">
        <v>42717</v>
      </c>
      <c r="C134" s="379" t="s">
        <v>42718</v>
      </c>
      <c r="D134" s="355" t="s">
        <v>42719</v>
      </c>
      <c r="E134" s="356" t="s">
        <v>2740</v>
      </c>
      <c r="F134" s="357" t="s">
        <v>2741</v>
      </c>
      <c r="G134" s="357" t="s">
        <v>2742</v>
      </c>
      <c r="H134" s="358"/>
      <c r="I134" s="358" t="s">
        <v>42416</v>
      </c>
      <c r="J134" s="354"/>
      <c r="K134" s="354"/>
      <c r="L134" s="360"/>
    </row>
    <row r="135">
      <c r="A135" s="354" t="s">
        <v>2586</v>
      </c>
      <c r="B135" s="355" t="s">
        <v>42720</v>
      </c>
      <c r="C135" s="355" t="s">
        <v>934</v>
      </c>
      <c r="D135" s="355" t="s">
        <v>42721</v>
      </c>
      <c r="E135" s="356" t="s">
        <v>2740</v>
      </c>
      <c r="F135" s="357" t="s">
        <v>2741</v>
      </c>
      <c r="G135" s="357" t="s">
        <v>2824</v>
      </c>
      <c r="H135" s="358"/>
      <c r="I135" s="358" t="s">
        <v>42416</v>
      </c>
      <c r="J135" s="354"/>
      <c r="K135" s="354"/>
      <c r="L135" s="360"/>
    </row>
    <row r="136">
      <c r="A136" s="354" t="s">
        <v>2586</v>
      </c>
      <c r="B136" s="355" t="s">
        <v>41695</v>
      </c>
      <c r="C136" s="355" t="s">
        <v>1039</v>
      </c>
      <c r="D136" s="355" t="s">
        <v>42722</v>
      </c>
      <c r="E136" s="356" t="s">
        <v>2740</v>
      </c>
      <c r="F136" s="357" t="s">
        <v>2741</v>
      </c>
      <c r="G136" s="372" t="s">
        <v>2753</v>
      </c>
      <c r="H136" s="358"/>
      <c r="I136" s="358" t="s">
        <v>42416</v>
      </c>
      <c r="J136" s="354"/>
      <c r="K136" s="354"/>
      <c r="L136" s="360"/>
    </row>
    <row r="137">
      <c r="A137" s="354" t="s">
        <v>2586</v>
      </c>
      <c r="B137" s="355" t="s">
        <v>42723</v>
      </c>
      <c r="C137" s="355" t="s">
        <v>4174</v>
      </c>
      <c r="D137" s="355" t="s">
        <v>42724</v>
      </c>
      <c r="E137" s="355" t="s">
        <v>16687</v>
      </c>
      <c r="F137" s="355" t="s">
        <v>2741</v>
      </c>
      <c r="G137" s="375" t="s">
        <v>2760</v>
      </c>
      <c r="H137" s="358"/>
      <c r="I137" s="358" t="s">
        <v>42416</v>
      </c>
      <c r="J137" s="376"/>
      <c r="K137" s="376" t="s">
        <v>42725</v>
      </c>
      <c r="L137" s="360"/>
    </row>
    <row r="138">
      <c r="A138" s="354" t="s">
        <v>2586</v>
      </c>
      <c r="B138" s="355" t="s">
        <v>42726</v>
      </c>
      <c r="C138" s="379" t="s">
        <v>42727</v>
      </c>
      <c r="D138" s="355" t="s">
        <v>42728</v>
      </c>
      <c r="E138" s="356" t="s">
        <v>2740</v>
      </c>
      <c r="F138" s="357" t="s">
        <v>2741</v>
      </c>
      <c r="G138" s="372" t="s">
        <v>42729</v>
      </c>
      <c r="H138" s="358"/>
      <c r="I138" s="358" t="s">
        <v>42416</v>
      </c>
      <c r="J138" s="354"/>
      <c r="K138" s="354"/>
      <c r="L138" s="360"/>
    </row>
    <row r="139">
      <c r="A139" s="354" t="s">
        <v>2586</v>
      </c>
      <c r="B139" s="355" t="s">
        <v>42730</v>
      </c>
      <c r="C139" s="355" t="s">
        <v>42731</v>
      </c>
      <c r="D139" s="355" t="s">
        <v>42732</v>
      </c>
      <c r="E139" s="356" t="s">
        <v>2740</v>
      </c>
      <c r="F139" s="357" t="s">
        <v>2741</v>
      </c>
      <c r="G139" s="361" t="s">
        <v>2952</v>
      </c>
      <c r="H139" s="358"/>
      <c r="I139" s="358" t="s">
        <v>42416</v>
      </c>
      <c r="J139" s="354"/>
      <c r="K139" s="354"/>
      <c r="L139" s="360"/>
    </row>
    <row r="140">
      <c r="A140" s="354" t="s">
        <v>2586</v>
      </c>
      <c r="B140" s="379" t="s">
        <v>42733</v>
      </c>
      <c r="C140" s="355" t="s">
        <v>1441</v>
      </c>
      <c r="D140" s="355" t="s">
        <v>42734</v>
      </c>
      <c r="E140" s="356" t="s">
        <v>2740</v>
      </c>
      <c r="F140" s="357" t="s">
        <v>2741</v>
      </c>
      <c r="G140" s="375" t="s">
        <v>2760</v>
      </c>
      <c r="H140" s="358"/>
      <c r="I140" s="358" t="s">
        <v>42416</v>
      </c>
      <c r="J140" s="354"/>
      <c r="K140" s="354"/>
      <c r="L140" s="360"/>
    </row>
    <row r="141">
      <c r="A141" s="354" t="s">
        <v>2586</v>
      </c>
      <c r="B141" s="355" t="s">
        <v>30929</v>
      </c>
      <c r="C141" s="355" t="s">
        <v>16591</v>
      </c>
      <c r="D141" s="355" t="s">
        <v>30930</v>
      </c>
      <c r="E141" s="356" t="s">
        <v>2740</v>
      </c>
      <c r="F141" s="357" t="s">
        <v>2741</v>
      </c>
      <c r="G141" s="372" t="s">
        <v>2816</v>
      </c>
      <c r="H141" s="358"/>
      <c r="I141" s="358" t="s">
        <v>42439</v>
      </c>
      <c r="J141" s="354"/>
      <c r="K141" s="354"/>
      <c r="L141" s="360"/>
    </row>
    <row r="142">
      <c r="A142" s="354" t="s">
        <v>2586</v>
      </c>
      <c r="B142" s="355" t="s">
        <v>42735</v>
      </c>
      <c r="C142" s="355" t="s">
        <v>31018</v>
      </c>
      <c r="D142" s="355" t="s">
        <v>31019</v>
      </c>
      <c r="E142" s="356" t="s">
        <v>2740</v>
      </c>
      <c r="F142" s="357" t="s">
        <v>2741</v>
      </c>
      <c r="G142" s="372" t="s">
        <v>2816</v>
      </c>
      <c r="H142" s="358"/>
      <c r="I142" s="358" t="s">
        <v>42439</v>
      </c>
      <c r="J142" s="354"/>
      <c r="K142" s="354"/>
      <c r="L142" s="373"/>
    </row>
    <row r="143">
      <c r="A143" s="354" t="s">
        <v>2586</v>
      </c>
      <c r="B143" s="355" t="s">
        <v>42736</v>
      </c>
      <c r="C143" s="355" t="s">
        <v>42737</v>
      </c>
      <c r="D143" s="355" t="s">
        <v>42738</v>
      </c>
      <c r="E143" s="356" t="s">
        <v>2740</v>
      </c>
      <c r="F143" s="357" t="s">
        <v>2741</v>
      </c>
      <c r="G143" s="388" t="s">
        <v>2824</v>
      </c>
      <c r="H143" s="358"/>
      <c r="I143" s="358" t="s">
        <v>42416</v>
      </c>
      <c r="J143" s="354"/>
      <c r="K143" s="354"/>
      <c r="L143" s="373"/>
    </row>
    <row r="144">
      <c r="A144" s="354" t="s">
        <v>2586</v>
      </c>
      <c r="B144" s="355" t="s">
        <v>42739</v>
      </c>
      <c r="C144" s="355" t="s">
        <v>21298</v>
      </c>
      <c r="D144" s="355" t="s">
        <v>42740</v>
      </c>
      <c r="E144" s="356" t="s">
        <v>2740</v>
      </c>
      <c r="F144" s="357" t="s">
        <v>2741</v>
      </c>
      <c r="G144" s="372" t="s">
        <v>27954</v>
      </c>
      <c r="H144" s="358"/>
      <c r="I144" s="358" t="s">
        <v>42573</v>
      </c>
      <c r="J144" s="354"/>
      <c r="K144" s="354"/>
      <c r="L144" s="360"/>
    </row>
    <row r="145">
      <c r="A145" s="354" t="s">
        <v>2586</v>
      </c>
      <c r="B145" s="355" t="s">
        <v>38508</v>
      </c>
      <c r="C145" s="355" t="s">
        <v>4262</v>
      </c>
      <c r="D145" s="355" t="s">
        <v>42741</v>
      </c>
      <c r="E145" s="356" t="s">
        <v>2740</v>
      </c>
      <c r="F145" s="357" t="s">
        <v>2741</v>
      </c>
      <c r="G145" s="357" t="s">
        <v>2603</v>
      </c>
      <c r="H145" s="358"/>
      <c r="I145" s="358" t="s">
        <v>42416</v>
      </c>
      <c r="J145" s="354"/>
      <c r="K145" s="354"/>
      <c r="L145" s="360"/>
    </row>
    <row r="146">
      <c r="A146" s="354" t="s">
        <v>2586</v>
      </c>
      <c r="B146" s="355" t="s">
        <v>42742</v>
      </c>
      <c r="C146" s="355" t="s">
        <v>42743</v>
      </c>
      <c r="D146" s="355" t="s">
        <v>42744</v>
      </c>
      <c r="E146" s="356" t="s">
        <v>2740</v>
      </c>
      <c r="F146" s="357" t="s">
        <v>2741</v>
      </c>
      <c r="G146" s="388" t="s">
        <v>2603</v>
      </c>
      <c r="H146" s="358"/>
      <c r="I146" s="358" t="s">
        <v>42416</v>
      </c>
      <c r="J146" s="354"/>
      <c r="K146" s="354"/>
      <c r="L146" s="360"/>
    </row>
    <row r="147">
      <c r="A147" s="354" t="s">
        <v>2586</v>
      </c>
      <c r="B147" s="355" t="s">
        <v>9394</v>
      </c>
      <c r="C147" s="355" t="s">
        <v>42745</v>
      </c>
      <c r="D147" s="355" t="s">
        <v>42746</v>
      </c>
      <c r="E147" s="356" t="s">
        <v>2740</v>
      </c>
      <c r="F147" s="357" t="s">
        <v>2741</v>
      </c>
      <c r="G147" s="357" t="s">
        <v>4225</v>
      </c>
      <c r="H147" s="358"/>
      <c r="I147" s="358" t="s">
        <v>42416</v>
      </c>
      <c r="J147" s="354"/>
      <c r="K147" s="354"/>
      <c r="L147" s="360"/>
    </row>
    <row r="148">
      <c r="A148" s="354" t="s">
        <v>2586</v>
      </c>
      <c r="B148" s="355" t="s">
        <v>42747</v>
      </c>
      <c r="C148" s="355" t="s">
        <v>42748</v>
      </c>
      <c r="D148" s="355" t="s">
        <v>42749</v>
      </c>
      <c r="E148" s="356" t="s">
        <v>2740</v>
      </c>
      <c r="F148" s="357" t="s">
        <v>2741</v>
      </c>
      <c r="G148" s="357" t="s">
        <v>7267</v>
      </c>
      <c r="H148" s="358"/>
      <c r="I148" s="358" t="s">
        <v>42439</v>
      </c>
      <c r="J148" s="354"/>
      <c r="K148" s="354"/>
      <c r="L148" s="360"/>
    </row>
    <row r="149">
      <c r="A149" s="354" t="s">
        <v>2586</v>
      </c>
      <c r="B149" s="355" t="s">
        <v>5934</v>
      </c>
      <c r="C149" s="355" t="s">
        <v>5934</v>
      </c>
      <c r="D149" s="355" t="s">
        <v>42750</v>
      </c>
      <c r="E149" s="356" t="s">
        <v>2740</v>
      </c>
      <c r="F149" s="357" t="s">
        <v>2741</v>
      </c>
      <c r="G149" s="372" t="s">
        <v>5940</v>
      </c>
      <c r="H149" s="358"/>
      <c r="I149" s="358" t="s">
        <v>42416</v>
      </c>
      <c r="J149" s="354"/>
      <c r="K149" s="354"/>
      <c r="L149" s="360"/>
    </row>
    <row r="150">
      <c r="A150" s="354" t="s">
        <v>2586</v>
      </c>
      <c r="B150" s="355" t="s">
        <v>42751</v>
      </c>
      <c r="C150" s="355" t="s">
        <v>10232</v>
      </c>
      <c r="D150" s="355" t="s">
        <v>42752</v>
      </c>
      <c r="E150" s="356" t="s">
        <v>2740</v>
      </c>
      <c r="F150" s="357" t="s">
        <v>2741</v>
      </c>
      <c r="G150" s="388" t="s">
        <v>4138</v>
      </c>
      <c r="H150" s="358"/>
      <c r="I150" s="358" t="s">
        <v>42416</v>
      </c>
      <c r="J150" s="354"/>
      <c r="K150" s="354"/>
      <c r="L150" s="360"/>
    </row>
    <row r="151">
      <c r="A151" s="354" t="s">
        <v>2586</v>
      </c>
      <c r="B151" s="355" t="s">
        <v>42753</v>
      </c>
      <c r="C151" s="355" t="s">
        <v>6246</v>
      </c>
      <c r="D151" s="355" t="s">
        <v>42754</v>
      </c>
      <c r="E151" s="356" t="s">
        <v>2740</v>
      </c>
      <c r="F151" s="357" t="s">
        <v>2741</v>
      </c>
      <c r="G151" s="361" t="s">
        <v>3305</v>
      </c>
      <c r="H151" s="358"/>
      <c r="I151" s="358" t="s">
        <v>42416</v>
      </c>
      <c r="J151" s="354"/>
      <c r="K151" s="354"/>
      <c r="L151" s="360"/>
    </row>
    <row r="152">
      <c r="A152" s="354" t="s">
        <v>2586</v>
      </c>
      <c r="B152" s="355" t="s">
        <v>42755</v>
      </c>
      <c r="C152" s="379" t="s">
        <v>42756</v>
      </c>
      <c r="D152" s="355" t="s">
        <v>42757</v>
      </c>
      <c r="E152" s="356" t="s">
        <v>2740</v>
      </c>
      <c r="F152" s="357" t="s">
        <v>2741</v>
      </c>
      <c r="G152" s="372" t="s">
        <v>2760</v>
      </c>
      <c r="H152" s="358"/>
      <c r="I152" s="358" t="s">
        <v>42416</v>
      </c>
      <c r="J152" s="354"/>
      <c r="K152" s="354"/>
      <c r="L152" s="373"/>
    </row>
    <row r="153">
      <c r="A153" s="354" t="s">
        <v>2586</v>
      </c>
      <c r="B153" s="355" t="s">
        <v>42758</v>
      </c>
      <c r="C153" s="355" t="s">
        <v>10851</v>
      </c>
      <c r="D153" s="355" t="s">
        <v>42759</v>
      </c>
      <c r="E153" s="356" t="s">
        <v>2740</v>
      </c>
      <c r="F153" s="357" t="s">
        <v>2741</v>
      </c>
      <c r="G153" s="361" t="s">
        <v>2765</v>
      </c>
      <c r="H153" s="358"/>
      <c r="I153" s="358" t="s">
        <v>42416</v>
      </c>
      <c r="J153" s="354"/>
      <c r="K153" s="354"/>
      <c r="L153" s="373"/>
    </row>
    <row r="154">
      <c r="A154" s="354" t="s">
        <v>2586</v>
      </c>
      <c r="B154" s="355" t="s">
        <v>42760</v>
      </c>
      <c r="C154" s="355" t="s">
        <v>42761</v>
      </c>
      <c r="D154" s="355" t="s">
        <v>42762</v>
      </c>
      <c r="E154" s="355" t="s">
        <v>2740</v>
      </c>
      <c r="F154" s="355" t="s">
        <v>2741</v>
      </c>
      <c r="G154" s="388" t="s">
        <v>2742</v>
      </c>
      <c r="H154" s="358"/>
      <c r="I154" s="358" t="s">
        <v>42416</v>
      </c>
      <c r="J154" s="354"/>
      <c r="K154" s="354"/>
      <c r="L154" s="360"/>
    </row>
    <row r="155">
      <c r="A155" s="354" t="s">
        <v>2586</v>
      </c>
      <c r="B155" s="372" t="s">
        <v>42763</v>
      </c>
      <c r="C155" s="372" t="s">
        <v>2588</v>
      </c>
      <c r="D155" s="372" t="s">
        <v>42764</v>
      </c>
      <c r="E155" s="372" t="s">
        <v>19984</v>
      </c>
      <c r="F155" s="357" t="s">
        <v>2741</v>
      </c>
      <c r="G155" s="372" t="s">
        <v>2937</v>
      </c>
      <c r="H155" s="358"/>
      <c r="I155" s="358" t="s">
        <v>42416</v>
      </c>
      <c r="J155" s="354"/>
      <c r="K155" s="354"/>
      <c r="L155" s="358"/>
    </row>
    <row r="156">
      <c r="A156" s="354" t="s">
        <v>2586</v>
      </c>
      <c r="B156" s="355" t="s">
        <v>42765</v>
      </c>
      <c r="C156" s="355" t="s">
        <v>42766</v>
      </c>
      <c r="D156" s="355" t="s">
        <v>42767</v>
      </c>
      <c r="E156" s="356" t="s">
        <v>2740</v>
      </c>
      <c r="F156" s="357" t="s">
        <v>2741</v>
      </c>
      <c r="G156" s="361" t="s">
        <v>2952</v>
      </c>
      <c r="H156" s="358"/>
      <c r="I156" s="358" t="s">
        <v>42573</v>
      </c>
      <c r="J156" s="354"/>
      <c r="K156" s="354"/>
      <c r="L156" s="360"/>
    </row>
    <row r="157">
      <c r="A157" s="354" t="s">
        <v>2586</v>
      </c>
      <c r="B157" s="389" t="s">
        <v>42768</v>
      </c>
      <c r="C157" s="389" t="s">
        <v>42769</v>
      </c>
      <c r="D157" s="389" t="s">
        <v>42770</v>
      </c>
      <c r="E157" s="361" t="s">
        <v>2740</v>
      </c>
      <c r="F157" s="357" t="s">
        <v>2741</v>
      </c>
      <c r="G157" s="375" t="s">
        <v>3182</v>
      </c>
      <c r="H157" s="373"/>
      <c r="I157" s="373" t="s">
        <v>37417</v>
      </c>
      <c r="J157" s="359"/>
      <c r="K157" s="359"/>
      <c r="L157" s="360"/>
    </row>
    <row r="158">
      <c r="A158" s="354" t="s">
        <v>2586</v>
      </c>
      <c r="B158" s="377" t="s">
        <v>42771</v>
      </c>
      <c r="C158" s="377" t="s">
        <v>11991</v>
      </c>
      <c r="D158" s="377" t="s">
        <v>42544</v>
      </c>
      <c r="E158" s="356" t="s">
        <v>2740</v>
      </c>
      <c r="F158" s="357" t="s">
        <v>2741</v>
      </c>
      <c r="G158" s="377" t="s">
        <v>42772</v>
      </c>
      <c r="H158" s="378"/>
      <c r="I158" s="358" t="s">
        <v>37417</v>
      </c>
      <c r="J158" s="378"/>
      <c r="K158" s="378"/>
      <c r="L158" s="360"/>
    </row>
    <row r="159">
      <c r="A159" s="354" t="s">
        <v>2586</v>
      </c>
      <c r="B159" s="355" t="s">
        <v>42773</v>
      </c>
      <c r="C159" s="355" t="s">
        <v>3860</v>
      </c>
      <c r="D159" s="355" t="s">
        <v>42774</v>
      </c>
      <c r="E159" s="356" t="s">
        <v>2740</v>
      </c>
      <c r="F159" s="357" t="s">
        <v>2741</v>
      </c>
      <c r="G159" s="372" t="s">
        <v>42775</v>
      </c>
      <c r="H159" s="358"/>
      <c r="I159" s="358" t="s">
        <v>37417</v>
      </c>
      <c r="J159" s="354"/>
      <c r="K159" s="354"/>
      <c r="L159" s="360"/>
    </row>
    <row r="160">
      <c r="A160" s="354" t="s">
        <v>2586</v>
      </c>
      <c r="B160" s="355" t="s">
        <v>42776</v>
      </c>
      <c r="C160" s="355" t="s">
        <v>3860</v>
      </c>
      <c r="D160" s="355" t="s">
        <v>42777</v>
      </c>
      <c r="E160" s="356" t="s">
        <v>2740</v>
      </c>
      <c r="F160" s="357" t="s">
        <v>2741</v>
      </c>
      <c r="G160" s="372" t="s">
        <v>2590</v>
      </c>
      <c r="H160" s="358"/>
      <c r="I160" s="358" t="s">
        <v>42416</v>
      </c>
      <c r="J160" s="354"/>
      <c r="K160" s="354"/>
      <c r="L160" s="373"/>
    </row>
    <row r="161">
      <c r="A161" s="354" t="s">
        <v>2586</v>
      </c>
      <c r="B161" s="377" t="s">
        <v>42778</v>
      </c>
      <c r="C161" s="377" t="s">
        <v>42779</v>
      </c>
      <c r="D161" s="377" t="s">
        <v>42780</v>
      </c>
      <c r="E161" s="356" t="s">
        <v>2740</v>
      </c>
      <c r="F161" s="357" t="s">
        <v>2741</v>
      </c>
      <c r="G161" s="377" t="s">
        <v>2802</v>
      </c>
      <c r="H161" s="378"/>
      <c r="I161" s="358" t="s">
        <v>37417</v>
      </c>
      <c r="J161" s="378"/>
      <c r="K161" s="378"/>
      <c r="L161" s="360"/>
    </row>
    <row r="162">
      <c r="A162" s="354" t="s">
        <v>2586</v>
      </c>
      <c r="B162" s="389" t="s">
        <v>42781</v>
      </c>
      <c r="C162" s="386" t="s">
        <v>42782</v>
      </c>
      <c r="D162" s="394" t="s">
        <v>42783</v>
      </c>
      <c r="E162" s="375" t="s">
        <v>2740</v>
      </c>
      <c r="F162" s="357" t="s">
        <v>2741</v>
      </c>
      <c r="G162" s="354" t="s">
        <v>2765</v>
      </c>
      <c r="H162" s="362"/>
      <c r="I162" s="362" t="s">
        <v>42416</v>
      </c>
      <c r="J162" s="384"/>
      <c r="K162" s="384"/>
      <c r="L162" s="360"/>
    </row>
    <row r="163">
      <c r="A163" s="354" t="s">
        <v>2586</v>
      </c>
      <c r="B163" s="355" t="s">
        <v>42784</v>
      </c>
      <c r="C163" s="355" t="s">
        <v>42785</v>
      </c>
      <c r="D163" s="355" t="s">
        <v>42786</v>
      </c>
      <c r="E163" s="356" t="s">
        <v>2740</v>
      </c>
      <c r="F163" s="357" t="s">
        <v>2741</v>
      </c>
      <c r="G163" s="372" t="s">
        <v>2937</v>
      </c>
      <c r="H163" s="358"/>
      <c r="I163" s="358" t="s">
        <v>42416</v>
      </c>
      <c r="J163" s="354"/>
      <c r="K163" s="354"/>
      <c r="L163" s="360"/>
    </row>
    <row r="164">
      <c r="A164" s="354" t="s">
        <v>2586</v>
      </c>
      <c r="B164" s="355" t="s">
        <v>42787</v>
      </c>
      <c r="C164" s="355" t="s">
        <v>5466</v>
      </c>
      <c r="D164" s="355" t="s">
        <v>42788</v>
      </c>
      <c r="E164" s="356" t="s">
        <v>2740</v>
      </c>
      <c r="F164" s="357" t="s">
        <v>2741</v>
      </c>
      <c r="G164" s="372" t="s">
        <v>42789</v>
      </c>
      <c r="H164" s="358"/>
      <c r="I164" s="358" t="s">
        <v>42416</v>
      </c>
      <c r="J164" s="354"/>
      <c r="K164" s="354"/>
      <c r="L164" s="360"/>
    </row>
    <row r="165">
      <c r="A165" s="354" t="s">
        <v>2586</v>
      </c>
      <c r="B165" s="355" t="s">
        <v>2103</v>
      </c>
      <c r="C165" s="355" t="s">
        <v>2103</v>
      </c>
      <c r="D165" s="355" t="s">
        <v>42790</v>
      </c>
      <c r="E165" s="356" t="s">
        <v>2740</v>
      </c>
      <c r="F165" s="357" t="s">
        <v>2741</v>
      </c>
      <c r="G165" s="357" t="s">
        <v>2603</v>
      </c>
      <c r="H165" s="358"/>
      <c r="I165" s="358" t="s">
        <v>42416</v>
      </c>
      <c r="J165" s="354"/>
      <c r="K165" s="354"/>
      <c r="L165" s="360"/>
    </row>
    <row r="166">
      <c r="A166" s="354" t="s">
        <v>2586</v>
      </c>
      <c r="B166" s="355" t="s">
        <v>42791</v>
      </c>
      <c r="C166" s="355" t="s">
        <v>42792</v>
      </c>
      <c r="D166" s="355" t="s">
        <v>42793</v>
      </c>
      <c r="E166" s="356" t="s">
        <v>2740</v>
      </c>
      <c r="F166" s="357" t="s">
        <v>2741</v>
      </c>
      <c r="G166" s="372" t="s">
        <v>3410</v>
      </c>
      <c r="H166" s="358"/>
      <c r="I166" s="358" t="s">
        <v>42416</v>
      </c>
      <c r="J166" s="354"/>
      <c r="K166" s="354"/>
      <c r="L166" s="360"/>
    </row>
    <row r="167">
      <c r="A167" s="354" t="s">
        <v>2586</v>
      </c>
      <c r="B167" s="389" t="s">
        <v>42794</v>
      </c>
      <c r="C167" s="389" t="s">
        <v>4862</v>
      </c>
      <c r="D167" s="389" t="s">
        <v>42795</v>
      </c>
      <c r="E167" s="361" t="s">
        <v>2740</v>
      </c>
      <c r="F167" s="357" t="s">
        <v>2741</v>
      </c>
      <c r="G167" s="375" t="s">
        <v>2760</v>
      </c>
      <c r="H167" s="373"/>
      <c r="I167" s="373" t="s">
        <v>42416</v>
      </c>
      <c r="J167" s="359"/>
      <c r="K167" s="359"/>
      <c r="L167" s="360"/>
    </row>
    <row r="168">
      <c r="A168" s="354" t="s">
        <v>2586</v>
      </c>
      <c r="B168" s="377" t="s">
        <v>42796</v>
      </c>
      <c r="C168" s="377" t="s">
        <v>5321</v>
      </c>
      <c r="D168" s="377" t="s">
        <v>42797</v>
      </c>
      <c r="E168" s="361" t="s">
        <v>2740</v>
      </c>
      <c r="F168" s="357" t="s">
        <v>2741</v>
      </c>
      <c r="G168" s="375" t="s">
        <v>2760</v>
      </c>
      <c r="H168" s="378"/>
      <c r="I168" s="358" t="s">
        <v>42573</v>
      </c>
      <c r="J168" s="378"/>
      <c r="K168" s="378"/>
      <c r="L168" s="360"/>
    </row>
    <row r="169">
      <c r="A169" s="354" t="s">
        <v>2586</v>
      </c>
      <c r="B169" s="359" t="s">
        <v>42798</v>
      </c>
      <c r="C169" s="359" t="s">
        <v>20512</v>
      </c>
      <c r="D169" s="359" t="s">
        <v>42799</v>
      </c>
      <c r="E169" s="361" t="s">
        <v>2740</v>
      </c>
      <c r="F169" s="357" t="s">
        <v>2741</v>
      </c>
      <c r="G169" s="375" t="s">
        <v>2742</v>
      </c>
      <c r="H169" s="362"/>
      <c r="I169" s="362" t="s">
        <v>42416</v>
      </c>
      <c r="J169" s="359"/>
      <c r="K169" s="382" t="s">
        <v>42800</v>
      </c>
      <c r="L169" s="360"/>
    </row>
    <row r="170">
      <c r="A170" s="354" t="s">
        <v>2586</v>
      </c>
      <c r="B170" s="372" t="s">
        <v>20858</v>
      </c>
      <c r="C170" s="354" t="str">
        <f>IFERROR(__xludf.DUMMYFUNCTION("CONCATENATE(REGEXEXTRACT(B170,""[A-Za-z]+""),"","")"),"Oona,")</f>
        <v>Oona,</v>
      </c>
      <c r="D170" s="360" t="s">
        <v>42801</v>
      </c>
      <c r="E170" s="354" t="s">
        <v>2740</v>
      </c>
      <c r="F170" s="357" t="s">
        <v>2741</v>
      </c>
      <c r="G170" s="372" t="s">
        <v>2742</v>
      </c>
      <c r="H170" s="372"/>
      <c r="I170" s="372" t="s">
        <v>42416</v>
      </c>
      <c r="J170" s="354"/>
      <c r="K170" s="354"/>
      <c r="L170" s="360"/>
    </row>
    <row r="171">
      <c r="A171" s="354" t="s">
        <v>2586</v>
      </c>
      <c r="B171" s="355" t="s">
        <v>42802</v>
      </c>
      <c r="C171" s="355" t="s">
        <v>42803</v>
      </c>
      <c r="D171" s="355" t="s">
        <v>42804</v>
      </c>
      <c r="E171" s="356" t="s">
        <v>2740</v>
      </c>
      <c r="F171" s="357" t="s">
        <v>2741</v>
      </c>
      <c r="G171" s="361" t="s">
        <v>2765</v>
      </c>
      <c r="H171" s="358"/>
      <c r="I171" s="358" t="s">
        <v>42439</v>
      </c>
      <c r="J171" s="354"/>
      <c r="K171" s="354"/>
      <c r="L171" s="360"/>
    </row>
    <row r="172">
      <c r="A172" s="354" t="s">
        <v>2586</v>
      </c>
      <c r="B172" s="355" t="s">
        <v>42805</v>
      </c>
      <c r="C172" s="355" t="s">
        <v>29000</v>
      </c>
      <c r="D172" s="355" t="s">
        <v>29002</v>
      </c>
      <c r="E172" s="356" t="s">
        <v>2740</v>
      </c>
      <c r="F172" s="357" t="s">
        <v>2741</v>
      </c>
      <c r="G172" s="372" t="s">
        <v>21838</v>
      </c>
      <c r="H172" s="358"/>
      <c r="I172" s="358" t="s">
        <v>42416</v>
      </c>
      <c r="J172" s="354"/>
      <c r="K172" s="354"/>
      <c r="L172" s="383"/>
    </row>
    <row r="173">
      <c r="A173" s="354" t="s">
        <v>2586</v>
      </c>
      <c r="B173" s="355" t="s">
        <v>42806</v>
      </c>
      <c r="C173" s="355" t="s">
        <v>17972</v>
      </c>
      <c r="D173" s="355" t="s">
        <v>42807</v>
      </c>
      <c r="E173" s="356" t="s">
        <v>2740</v>
      </c>
      <c r="F173" s="357" t="s">
        <v>2741</v>
      </c>
      <c r="G173" s="372" t="s">
        <v>7661</v>
      </c>
      <c r="H173" s="358"/>
      <c r="I173" s="358" t="s">
        <v>42439</v>
      </c>
      <c r="J173" s="354"/>
      <c r="K173" s="354"/>
      <c r="L173" s="360"/>
    </row>
    <row r="174">
      <c r="A174" s="354" t="s">
        <v>2586</v>
      </c>
      <c r="B174" s="355" t="s">
        <v>42808</v>
      </c>
      <c r="C174" s="355" t="s">
        <v>42809</v>
      </c>
      <c r="D174" s="355" t="s">
        <v>42810</v>
      </c>
      <c r="E174" s="356" t="s">
        <v>2740</v>
      </c>
      <c r="F174" s="357" t="s">
        <v>2741</v>
      </c>
      <c r="G174" s="354"/>
      <c r="H174" s="358"/>
      <c r="I174" s="358" t="s">
        <v>42416</v>
      </c>
      <c r="J174" s="354"/>
      <c r="K174" s="354"/>
      <c r="L174" s="360"/>
    </row>
    <row r="175">
      <c r="A175" s="354" t="s">
        <v>2586</v>
      </c>
      <c r="B175" s="355" t="s">
        <v>42811</v>
      </c>
      <c r="C175" s="379" t="s">
        <v>20357</v>
      </c>
      <c r="D175" s="355" t="s">
        <v>42812</v>
      </c>
      <c r="E175" s="356" t="s">
        <v>2740</v>
      </c>
      <c r="F175" s="357" t="s">
        <v>2741</v>
      </c>
      <c r="G175" s="354"/>
      <c r="H175" s="358"/>
      <c r="I175" s="358" t="s">
        <v>42416</v>
      </c>
      <c r="J175" s="354"/>
      <c r="K175" s="354"/>
      <c r="L175" s="373"/>
    </row>
    <row r="176">
      <c r="A176" s="354" t="s">
        <v>2586</v>
      </c>
      <c r="B176" s="355" t="s">
        <v>42813</v>
      </c>
      <c r="C176" s="355" t="s">
        <v>42814</v>
      </c>
      <c r="D176" s="355" t="s">
        <v>42815</v>
      </c>
      <c r="E176" s="356" t="s">
        <v>2740</v>
      </c>
      <c r="F176" s="357" t="s">
        <v>2741</v>
      </c>
      <c r="G176" s="372" t="s">
        <v>2742</v>
      </c>
      <c r="H176" s="358"/>
      <c r="I176" s="358" t="s">
        <v>42416</v>
      </c>
      <c r="J176" s="354"/>
      <c r="K176" s="354"/>
      <c r="L176" s="360"/>
    </row>
    <row r="177">
      <c r="A177" s="360" t="s">
        <v>2586</v>
      </c>
      <c r="B177" s="360" t="s">
        <v>42816</v>
      </c>
      <c r="C177" s="354" t="s">
        <v>42817</v>
      </c>
      <c r="D177" s="360" t="s">
        <v>42818</v>
      </c>
      <c r="E177" s="354" t="s">
        <v>2740</v>
      </c>
      <c r="F177" s="357" t="s">
        <v>2741</v>
      </c>
      <c r="G177" s="357" t="s">
        <v>2603</v>
      </c>
      <c r="H177" s="372"/>
      <c r="I177" s="372" t="s">
        <v>42416</v>
      </c>
      <c r="J177" s="354"/>
      <c r="K177" s="354"/>
      <c r="L177" s="360"/>
    </row>
    <row r="178">
      <c r="A178" s="354" t="s">
        <v>2586</v>
      </c>
      <c r="B178" s="355" t="s">
        <v>42819</v>
      </c>
      <c r="C178" s="379" t="s">
        <v>4947</v>
      </c>
      <c r="D178" s="355" t="s">
        <v>42820</v>
      </c>
      <c r="E178" s="356" t="s">
        <v>2740</v>
      </c>
      <c r="F178" s="357" t="s">
        <v>2741</v>
      </c>
      <c r="G178" s="361" t="s">
        <v>2686</v>
      </c>
      <c r="H178" s="358"/>
      <c r="I178" s="358" t="s">
        <v>42416</v>
      </c>
      <c r="J178" s="354"/>
      <c r="K178" s="354"/>
      <c r="L178" s="360"/>
    </row>
    <row r="179">
      <c r="A179" s="354" t="s">
        <v>2586</v>
      </c>
      <c r="B179" s="395" t="s">
        <v>42821</v>
      </c>
      <c r="C179" s="389" t="s">
        <v>42822</v>
      </c>
      <c r="D179" s="389" t="s">
        <v>42823</v>
      </c>
      <c r="E179" s="375" t="s">
        <v>2740</v>
      </c>
      <c r="F179" s="357" t="s">
        <v>2741</v>
      </c>
      <c r="G179" s="357" t="s">
        <v>2840</v>
      </c>
      <c r="H179" s="373"/>
      <c r="I179" s="373" t="s">
        <v>42416</v>
      </c>
      <c r="J179" s="359"/>
      <c r="K179" s="359"/>
      <c r="L179" s="373"/>
    </row>
    <row r="180">
      <c r="A180" s="354" t="s">
        <v>2586</v>
      </c>
      <c r="B180" s="355" t="s">
        <v>162</v>
      </c>
      <c r="C180" s="355" t="s">
        <v>42824</v>
      </c>
      <c r="D180" s="355" t="s">
        <v>42825</v>
      </c>
      <c r="E180" s="356" t="s">
        <v>2740</v>
      </c>
      <c r="F180" s="357" t="s">
        <v>2741</v>
      </c>
      <c r="G180" s="361" t="s">
        <v>3305</v>
      </c>
      <c r="H180" s="358"/>
      <c r="I180" s="358" t="s">
        <v>42416</v>
      </c>
      <c r="J180" s="354"/>
      <c r="K180" s="354"/>
      <c r="L180" s="383"/>
    </row>
    <row r="181">
      <c r="A181" s="354" t="s">
        <v>2586</v>
      </c>
      <c r="B181" s="355" t="s">
        <v>42826</v>
      </c>
      <c r="C181" s="355" t="s">
        <v>2588</v>
      </c>
      <c r="D181" s="355" t="s">
        <v>42827</v>
      </c>
      <c r="E181" s="356" t="s">
        <v>2740</v>
      </c>
      <c r="F181" s="357" t="s">
        <v>2741</v>
      </c>
      <c r="G181" s="372" t="s">
        <v>2937</v>
      </c>
      <c r="H181" s="358"/>
      <c r="I181" s="358" t="s">
        <v>42432</v>
      </c>
      <c r="J181" s="354"/>
      <c r="K181" s="354"/>
      <c r="L181" s="378"/>
    </row>
    <row r="182">
      <c r="A182" s="354" t="s">
        <v>2586</v>
      </c>
      <c r="B182" s="355" t="s">
        <v>42828</v>
      </c>
      <c r="C182" s="355" t="s">
        <v>4361</v>
      </c>
      <c r="D182" s="355" t="s">
        <v>42829</v>
      </c>
      <c r="E182" s="356" t="s">
        <v>2740</v>
      </c>
      <c r="F182" s="357" t="s">
        <v>2741</v>
      </c>
      <c r="G182" s="354"/>
      <c r="H182" s="358"/>
      <c r="I182" s="358" t="s">
        <v>42416</v>
      </c>
      <c r="J182" s="354"/>
      <c r="K182" s="354"/>
      <c r="L182" s="378"/>
    </row>
    <row r="183">
      <c r="A183" s="354" t="s">
        <v>2586</v>
      </c>
      <c r="B183" s="355" t="s">
        <v>42830</v>
      </c>
      <c r="C183" s="355" t="s">
        <v>42831</v>
      </c>
      <c r="D183" s="355" t="s">
        <v>42832</v>
      </c>
      <c r="E183" s="356" t="s">
        <v>2740</v>
      </c>
      <c r="F183" s="357" t="s">
        <v>2741</v>
      </c>
      <c r="G183" s="354" t="s">
        <v>2765</v>
      </c>
      <c r="H183" s="358"/>
      <c r="I183" s="358" t="s">
        <v>42416</v>
      </c>
      <c r="J183" s="354"/>
      <c r="K183" s="354"/>
      <c r="L183" s="378"/>
    </row>
    <row r="184">
      <c r="A184" s="354" t="s">
        <v>2586</v>
      </c>
      <c r="B184" s="355" t="s">
        <v>42833</v>
      </c>
      <c r="C184" s="355" t="s">
        <v>42834</v>
      </c>
      <c r="D184" s="355" t="s">
        <v>42835</v>
      </c>
      <c r="E184" s="354" t="s">
        <v>2740</v>
      </c>
      <c r="F184" s="357" t="s">
        <v>2741</v>
      </c>
      <c r="G184" s="354"/>
      <c r="H184" s="358"/>
      <c r="I184" s="358" t="s">
        <v>42416</v>
      </c>
      <c r="J184" s="354"/>
      <c r="K184" s="354"/>
      <c r="L184" s="378"/>
    </row>
    <row r="185">
      <c r="A185" s="354" t="s">
        <v>2586</v>
      </c>
      <c r="B185" s="355" t="s">
        <v>42836</v>
      </c>
      <c r="C185" s="355" t="s">
        <v>42779</v>
      </c>
      <c r="D185" s="355" t="s">
        <v>42780</v>
      </c>
      <c r="E185" s="356" t="s">
        <v>2740</v>
      </c>
      <c r="F185" s="357" t="s">
        <v>2741</v>
      </c>
      <c r="G185" s="388" t="s">
        <v>4138</v>
      </c>
      <c r="H185" s="358"/>
      <c r="I185" s="358" t="s">
        <v>42416</v>
      </c>
      <c r="J185" s="354"/>
      <c r="K185" s="354"/>
      <c r="L185" s="378"/>
    </row>
    <row r="186">
      <c r="A186" s="354" t="s">
        <v>2586</v>
      </c>
      <c r="B186" s="355" t="s">
        <v>42837</v>
      </c>
      <c r="C186" s="355" t="s">
        <v>42838</v>
      </c>
      <c r="D186" s="355" t="s">
        <v>42839</v>
      </c>
      <c r="E186" s="356" t="s">
        <v>2740</v>
      </c>
      <c r="F186" s="357" t="s">
        <v>2741</v>
      </c>
      <c r="G186" s="372" t="s">
        <v>3768</v>
      </c>
      <c r="H186" s="358"/>
      <c r="I186" s="358" t="s">
        <v>42416</v>
      </c>
      <c r="J186" s="354"/>
      <c r="K186" s="354"/>
      <c r="L186" s="378"/>
    </row>
    <row r="187">
      <c r="A187" s="354" t="s">
        <v>2586</v>
      </c>
      <c r="B187" s="389" t="s">
        <v>42840</v>
      </c>
      <c r="C187" s="389" t="s">
        <v>11209</v>
      </c>
      <c r="D187" s="389" t="s">
        <v>42841</v>
      </c>
      <c r="E187" s="361" t="s">
        <v>2740</v>
      </c>
      <c r="F187" s="357" t="s">
        <v>2741</v>
      </c>
      <c r="G187" s="375" t="s">
        <v>2760</v>
      </c>
      <c r="H187" s="373"/>
      <c r="I187" s="373" t="s">
        <v>42416</v>
      </c>
      <c r="J187" s="359"/>
      <c r="K187" s="359"/>
      <c r="L187" s="378"/>
    </row>
    <row r="188">
      <c r="A188" s="354" t="s">
        <v>2586</v>
      </c>
      <c r="B188" s="355" t="s">
        <v>42842</v>
      </c>
      <c r="C188" s="379" t="s">
        <v>42843</v>
      </c>
      <c r="D188" s="355" t="s">
        <v>42844</v>
      </c>
      <c r="E188" s="356" t="s">
        <v>2740</v>
      </c>
      <c r="F188" s="357" t="s">
        <v>2741</v>
      </c>
      <c r="G188" s="375" t="s">
        <v>2603</v>
      </c>
      <c r="H188" s="358"/>
      <c r="I188" s="358" t="s">
        <v>42416</v>
      </c>
      <c r="J188" s="354"/>
      <c r="K188" s="354"/>
      <c r="L188" s="378"/>
    </row>
    <row r="189">
      <c r="A189" s="354" t="s">
        <v>2586</v>
      </c>
      <c r="B189" s="355" t="s">
        <v>42845</v>
      </c>
      <c r="C189" s="355" t="s">
        <v>5770</v>
      </c>
      <c r="D189" s="355" t="s">
        <v>42846</v>
      </c>
      <c r="E189" s="356" t="s">
        <v>2740</v>
      </c>
      <c r="F189" s="357" t="s">
        <v>2741</v>
      </c>
      <c r="G189" s="372" t="s">
        <v>15374</v>
      </c>
      <c r="H189" s="358"/>
      <c r="I189" s="358" t="s">
        <v>42416</v>
      </c>
      <c r="J189" s="354"/>
      <c r="K189" s="354"/>
      <c r="L189" s="378"/>
    </row>
    <row r="190">
      <c r="A190" s="354" t="s">
        <v>2586</v>
      </c>
      <c r="B190" s="377" t="s">
        <v>42847</v>
      </c>
      <c r="C190" s="377" t="s">
        <v>42847</v>
      </c>
      <c r="D190" s="377" t="s">
        <v>42848</v>
      </c>
      <c r="E190" s="378"/>
      <c r="F190" s="378"/>
      <c r="G190" s="378"/>
      <c r="H190" s="378"/>
      <c r="I190" s="379" t="s">
        <v>37417</v>
      </c>
      <c r="J190" s="378"/>
      <c r="K190" s="378"/>
      <c r="L190" s="360"/>
    </row>
    <row r="191">
      <c r="A191" s="354" t="s">
        <v>2586</v>
      </c>
      <c r="B191" s="377" t="s">
        <v>42849</v>
      </c>
      <c r="C191" s="377" t="s">
        <v>42850</v>
      </c>
      <c r="D191" s="377" t="s">
        <v>42851</v>
      </c>
      <c r="E191" s="378"/>
      <c r="F191" s="378"/>
      <c r="G191" s="378"/>
      <c r="H191" s="378"/>
      <c r="I191" s="358" t="s">
        <v>42416</v>
      </c>
      <c r="J191" s="378"/>
      <c r="K191" s="378"/>
      <c r="L191" s="360"/>
    </row>
    <row r="192">
      <c r="A192" s="354" t="s">
        <v>2586</v>
      </c>
      <c r="B192" s="377" t="s">
        <v>42852</v>
      </c>
      <c r="C192" s="377" t="s">
        <v>1296</v>
      </c>
      <c r="D192" s="377" t="s">
        <v>42853</v>
      </c>
      <c r="E192" s="378"/>
      <c r="F192" s="378"/>
      <c r="G192" s="378"/>
      <c r="H192" s="378"/>
      <c r="I192" s="378"/>
      <c r="J192" s="378"/>
      <c r="K192" s="378"/>
      <c r="L192" s="360"/>
    </row>
    <row r="193">
      <c r="A193" s="354" t="s">
        <v>2633</v>
      </c>
      <c r="B193" s="355" t="s">
        <v>42854</v>
      </c>
      <c r="C193" s="355" t="s">
        <v>42855</v>
      </c>
      <c r="D193" s="355" t="s">
        <v>42856</v>
      </c>
      <c r="E193" s="361" t="s">
        <v>2740</v>
      </c>
      <c r="F193" s="357" t="s">
        <v>8038</v>
      </c>
      <c r="G193" s="357" t="s">
        <v>2824</v>
      </c>
      <c r="H193" s="379"/>
      <c r="I193" s="379" t="s">
        <v>37417</v>
      </c>
      <c r="J193" s="359" t="s">
        <v>34733</v>
      </c>
      <c r="K193" s="359"/>
      <c r="L193" s="360"/>
    </row>
    <row r="194">
      <c r="A194" s="354" t="s">
        <v>2633</v>
      </c>
      <c r="B194" s="355" t="s">
        <v>42857</v>
      </c>
      <c r="C194" s="355" t="s">
        <v>4174</v>
      </c>
      <c r="D194" s="355" t="s">
        <v>42858</v>
      </c>
      <c r="E194" s="356" t="s">
        <v>2740</v>
      </c>
      <c r="F194" s="357" t="s">
        <v>8038</v>
      </c>
      <c r="G194" s="372" t="s">
        <v>22653</v>
      </c>
      <c r="H194" s="358"/>
      <c r="I194" s="358" t="s">
        <v>42416</v>
      </c>
      <c r="J194" s="359"/>
      <c r="K194" s="354"/>
      <c r="L194" s="360"/>
    </row>
    <row r="195">
      <c r="A195" s="354" t="s">
        <v>2633</v>
      </c>
      <c r="B195" s="355" t="s">
        <v>42859</v>
      </c>
      <c r="C195" s="355" t="s">
        <v>29861</v>
      </c>
      <c r="D195" s="355" t="s">
        <v>42860</v>
      </c>
      <c r="E195" s="356" t="s">
        <v>2740</v>
      </c>
      <c r="F195" s="357" t="s">
        <v>2741</v>
      </c>
      <c r="G195" s="361" t="s">
        <v>2686</v>
      </c>
      <c r="H195" s="358"/>
      <c r="I195" s="358" t="s">
        <v>42439</v>
      </c>
      <c r="J195" s="354"/>
      <c r="K195" s="354"/>
      <c r="L195" s="360"/>
    </row>
    <row r="196">
      <c r="A196" s="396" t="s">
        <v>23381</v>
      </c>
      <c r="B196" s="397" t="s">
        <v>42861</v>
      </c>
      <c r="C196" s="397" t="s">
        <v>42862</v>
      </c>
      <c r="D196" s="397" t="s">
        <v>42863</v>
      </c>
      <c r="E196" s="397" t="s">
        <v>2740</v>
      </c>
      <c r="F196" s="398" t="s">
        <v>8038</v>
      </c>
      <c r="G196" s="397" t="s">
        <v>3324</v>
      </c>
      <c r="H196" s="399"/>
      <c r="I196" s="399" t="s">
        <v>42416</v>
      </c>
      <c r="J196" s="400"/>
      <c r="K196" s="396"/>
      <c r="L196" s="349"/>
    </row>
    <row r="197">
      <c r="A197" s="396" t="s">
        <v>23381</v>
      </c>
      <c r="B197" s="397" t="s">
        <v>42864</v>
      </c>
      <c r="C197" s="397" t="s">
        <v>42865</v>
      </c>
      <c r="D197" s="397" t="s">
        <v>42866</v>
      </c>
      <c r="E197" s="401" t="s">
        <v>2740</v>
      </c>
      <c r="F197" s="398" t="s">
        <v>2741</v>
      </c>
      <c r="G197" s="346" t="s">
        <v>22653</v>
      </c>
      <c r="H197" s="399"/>
      <c r="I197" s="399" t="s">
        <v>42416</v>
      </c>
      <c r="J197" s="396"/>
      <c r="K197" s="396"/>
      <c r="L197" s="349"/>
    </row>
    <row r="198">
      <c r="A198" s="402"/>
      <c r="B198" s="403"/>
      <c r="C198" s="403"/>
      <c r="D198" s="403"/>
      <c r="E198" s="403"/>
      <c r="F198" s="403"/>
      <c r="G198" s="403"/>
      <c r="H198" s="403"/>
      <c r="I198" s="403"/>
      <c r="J198" s="403"/>
      <c r="K198" s="403"/>
      <c r="L198" s="403"/>
    </row>
  </sheetData>
  <dataValidations>
    <dataValidation type="list" allowBlank="1" sqref="G80 G90:G91 G98 G103 G111:G112 G116:G117 G130 G178 G195">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formula1>
    </dataValidation>
    <dataValidation type="list" allowBlank="1" sqref="G63 G97">
      <formula1>"01) January,Festival,Club,Promoter,Albania,Asia ANZ (Australia),Asia ANZ (Japan),Kazakhstan,Kosovo,Poland (Krakow),Portugal,Indonesia (Bali),Romania,Russia"</formula1>
    </dataValidation>
    <dataValidation type="list" allowBlank="1" sqref="G196">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formula1>
    </dataValidation>
    <dataValidation type="list" allowBlank="1" sqref="G17">
      <formula1>"01) January,Festival,Club,Promoter,Albania,Austria,Belgium,Bulgaria,Canada,Canada (East - Montreal),Canada (East - Toronto),Canada (West - Vancouver),Chile,Columbia,Costa Rica,Croatia,Cyprus,Czech Republic,Denmark,Ecuador,Estonia,Finland,France,France (Bo"&amp;"rdeaux),France (East - Lyon etc),France (Paris),Ukraine ,Uruguay"</formula1>
    </dataValidation>
    <dataValidation type="list" allowBlank="1" sqref="G62 G73 G147">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formula1>
    </dataValidation>
    <dataValidation type="list" allowBlank="1" sqref="G11 G25 G28:G29 G102">
      <formula1>"01) January,Festival,Club,Promoter,Albania,Asia ANZ (Australia),Asia ANZ (Japan),Kazakhstan,Kosovo,Poland (Krakow),Latvia,Lithuania,UK (London),Luxembourg,Macedonia,Spain (Madrid),Sweden,Switzerland,Taipei,Thailand,Turkey "</formula1>
    </dataValidation>
    <dataValidation type="list" allowBlank="1" sqref="G132 G150 G185">
      <formula1>"01) January,Festival,Club,Promoter,Albania,Asia ANZ (Australia),Belgium"</formula1>
    </dataValidation>
    <dataValidation type="list" allowBlank="1" sqref="G9 G12 G38 G79">
      <formula1>"01) January,Festival,Club,Promoter,Albania,Austria,Belgium,Bulgaria,Canada,Canada (East - Montreal),Canada (East - Toronto),Canada (West - Vancouver),Chile,Columbia,Costa Rica,Croatia,Cyprus,Czech Republic,Denmark,Ecuador,Estonia,Finland,France,France (Bo"&amp;"rdeaux),France (East - Lyon etc),France (Paris),Ukraine "</formula1>
    </dataValidation>
    <dataValidation type="list" allowBlank="1" sqref="G14 G18 G22 G39 G55:G56 G86 G99 G122 G125 G137 G140 G167:G168 G187">
      <formula1>"01) January,Festival,Club,Promoter,Albania,Asia ANZ (Australia),Asia ANZ (Japan),Kazakhstan,Kosovo,Poland (Krakow),Latvia,Lithuania,UK (London),Luxembourg,Macedonia,Spain (Madrid),Sweden,Switzerland,Turkey,UK"</formula1>
    </dataValidation>
    <dataValidation type="list" allowBlank="1" sqref="G139 G156">
      <formula1>"01) January,Festival,Club,Promoter,Albania,Austria,Belgium,Bulgaria,Canada"</formula1>
    </dataValidation>
    <dataValidation type="list" allowBlank="1" sqref="G7 G19:G20 G26 G30 G133">
      <formula1>"01) January,Festival,Club,Promoter,Albania,Austria,Belgium,Bulgaria,Canada,Canada (East - Montreal),Canada (East - Toronto),Canada (West - Vancouver),Chile,Columbia,Spain"</formula1>
    </dataValidation>
    <dataValidation type="list" allowBlank="1" sqref="G6 G8 G10 G31 G33:G34 G36 G41:G42 G52 G70 G134 G154 G169">
      <formula1>"01) January,Festival,Club,Promoter,Albania,Asia ANZ (Australia),Asia ANZ (Japan),Kazakhstan,Kosovo,Poland (Krakow),Latvia,Lithuania,UK (London),Luxembourg,Macedonia,Spain (Madrid),Malta,Mexico,Moldova,Montenegro,Netherlands,Netherlands (Amsterdam),Netherl"&amp;"ands (Rotterdam),Netherlands (The Hague),Netherlands (Utrecht),USA (East - NJ),USA (East - NYC),USA (East - Chicago),USA (East - Detroit),USA (East - Boston),USA"</formula1>
    </dataValidation>
    <dataValidation type="list" allowBlank="1" sqref="G123">
      <formula1>"01) January,Festival,Club,Promoter,Albania,Asia ANZ (Australia),Asia ANZ (Japan),Japan"</formula1>
    </dataValidation>
    <dataValidation type="list" allowBlank="1" sqref="G24 G35 G50:G51 G64:G65 G67:G68 G71 G81 G106 G114:G115 G124 G128 G145:G146 G165 G177 G188">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(Barcelona),Iceland,India,Indonesia (Bali),Ireland,Israel,Italy"</formula1>
    </dataValidation>
    <dataValidation type="list" allowBlank="1" sqref="F59 F65 F68 F92 F125:F189 F195 F197">
      <formula1>"AAAA,AAA"</formula1>
    </dataValidation>
    <dataValidation type="list" allowBlank="1" sqref="E99 E126">
      <formula1>"01) January,Festival,Club,Promoter,Management"</formula1>
    </dataValidation>
    <dataValidation type="list" allowBlank="1" sqref="G157">
      <formula1>"01) January,Festival,Club,Promoter,Albania,Austria,Belgium,Bulgaria,Canada,Canada (East - Montreal),Canada (East - Toronto),Canada (West - Vancouver),Chile,Columbia,Costa Rica,Croatia"</formula1>
    </dataValidation>
    <dataValidation type="list" allowBlank="1" sqref="G16 G53 G113">
      <formula1>"01) January,Festival,Club,Promoter,Albania,Asia ANZ (Australia),Asia ANZ (Japan),Kazakhstan,Kosovo,Poland (Krakow),Latvia,Lithuania,UK (London),Luxembourg,Macedonia,Spain (Madrid),Malta,Mexico,Moldova,Montenegro,Netherlands"</formula1>
    </dataValidation>
    <dataValidation type="list" allowBlank="1" sqref="G23 G48 G104 G108 G119 G131 G153 G162 G171 G183">
      <formula1>"01) January,Festival,Club,Promoter,Albania,Austria,Belgium,Bulgaria,Canada,Canada (East - Montreal),Canada (East - Toronto),Canada (West - Vancouver),Chile,Columbia,Costa Rica,Croatia,Cyprus,Czech Republic,Denmark,Ecuador,Estonia,Finland,France"</formula1>
    </dataValidation>
    <dataValidation type="list" allowBlank="1" sqref="G118">
      <formula1>"01) January,Festival,Club,Promoter,Albania,Austria,Belgium,Bulgaria,Canada,Canada (East - Montreal),Canada (East - Toronto),Canada (West - Vancouver),Chile,Columbia,Costa Rica,Croatia,Cyprus,Czech Republic,Denmark,Ecuador,Estonia,Finland"</formula1>
    </dataValidation>
    <dataValidation type="list" allowBlank="1" sqref="G127 G151 G180">
      <formula1>"01) January,Festival,Club,Promoter,Albania,Argentina"</formula1>
    </dataValidation>
    <dataValidation type="list" allowBlank="1" sqref="G87:G89 G96 G121 G155 G170 G179">
      <formula1>"01) January,Festival,Club,Promoter,Albania,Asia ANZ (Australia),Asia ANZ (Japan),Kazakhstan,Kosovo,Poland (Krakow),Latvia,Lithuania,UK (London),Luxembourg,Macedonia,Spain (Madrid),Sweden"</formula1>
    </dataValidation>
    <dataValidation type="list" allowBlank="1" sqref="E5:E44 E46:E73 E75:E98 E100:E125 E127:E189 E193:E197">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,Artist,Label,Booker,Manager"</formula1>
    </dataValidation>
    <dataValidation type="list" allowBlank="1" sqref="F5:G5 F6:F41 F43:F45 F47:F58 F60:F64 F67 F69:F73 F75:F91 F93:F120 F122:F124 F193:F194 F196">
      <formula1>"Asia ANZ (Japan),Kazakhstan,Kosovo,South Africa,Europe,South America,Asia,Australia &amp; New Zealand,USA,Africa,Caribbean,AAA"</formula1>
    </dataValidation>
    <dataValidation type="list" allowBlank="1" sqref="G148">
      <formula1>"01) January,Festival,Club,Promoter,Albania,Austria,Belgium,Bulgaria,Canada,Canada (East - Montreal),Canada (East - Toronto),Canada (West - Vancouver),Chile,Columbia,Costa Rica,Croatia,Cyprus,Czech Republic,Denmark,Ecuador,Estonia,Finland,France,France (Bo"&amp;"rdeaux),France (East - Lyon etc),France (Paris),Georgia,Germany ,Germany (Berlin),Germany (Dusseldorf),Germany (Frankfurt),Germany (Leipzig),Germany (Cologne),Germany (Hamburg),Germany (Munich),Germany (Stuttgart),Greece,Hong Kong,Hungary,Spain (Ibiza),Sp"&amp;"ain (Madrid),Spain (Valencia),Spain (Barcelona),Iceland,India"</formula1>
    </dataValidation>
    <dataValidation type="list" allowBlank="1" sqref="G13 G27 G126 G129 G135 G143 G193">
      <formula1>"01) January,Festival,Club,Promoter,Albania,Asia ANZ (Australia),Asia ANZ (Japan),Kazakhstan,Kosovo,Poland (Krakow),Portugal,Indonesia (Bali),Romania"</formula1>
    </dataValidation>
    <dataValidation type="list" allowBlank="1" sqref="G40 G43">
      <formula1>"01) January,Festival,Club,Promoter,Albania,Austria,Belgium,Brazil"</formula1>
    </dataValidation>
    <dataValidation type="list" allowBlank="1" sqref="G84">
      <formula1>"01) January,Festival,Club,Promoter,Albania,Asia ANZ (Australia),Australia"</formula1>
    </dataValidation>
  </dataValidations>
  <hyperlinks>
    <hyperlink r:id="rId1" ref="K19"/>
    <hyperlink r:id="rId2" ref="K27"/>
    <hyperlink r:id="rId3" ref="D31"/>
    <hyperlink r:id="rId4" ref="K31"/>
    <hyperlink r:id="rId5" ref="K34"/>
    <hyperlink r:id="rId6" ref="K50"/>
    <hyperlink r:id="rId7" ref="D53"/>
    <hyperlink r:id="rId8" ref="K53"/>
    <hyperlink r:id="rId9" ref="K62"/>
    <hyperlink r:id="rId10" ref="K63"/>
    <hyperlink r:id="rId11" ref="K73"/>
    <hyperlink r:id="rId12" ref="K97"/>
    <hyperlink r:id="rId13" ref="D110"/>
    <hyperlink r:id="rId14" ref="K113"/>
    <hyperlink r:id="rId15" ref="K114"/>
    <hyperlink r:id="rId16" ref="D124"/>
    <hyperlink r:id="rId17" ref="K124"/>
    <hyperlink r:id="rId18" ref="K128"/>
    <hyperlink r:id="rId19" ref="K137"/>
    <hyperlink r:id="rId20" ref="K169"/>
  </hyperlinks>
  <drawing r:id="rId21"/>
</worksheet>
</file>